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LANEACION\Desktop\paaaps 2024\PAAD 2024 PARA INSTITUTO 04-07-2024\PAAD SIDIFEN 2024\"/>
    </mc:Choice>
  </mc:AlternateContent>
  <bookViews>
    <workbookView xWindow="0" yWindow="0" windowWidth="28800" windowHeight="12435" activeTab="2"/>
  </bookViews>
  <sheets>
    <sheet name="Gráfico1" sheetId="3" r:id="rId1"/>
    <sheet name="Hoja1" sheetId="1" r:id="rId2"/>
    <sheet name="Hoja2" sheetId="2" r:id="rId3"/>
  </sheets>
  <definedNames>
    <definedName name="_xlnm._FilterDatabase" localSheetId="1" hidden="1">Hoja1!$A$1:$AI$2831</definedName>
    <definedName name="_xlnm.Print_Area" localSheetId="2">Hoja2!$B$1:$AJ$2835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8" i="2" l="1"/>
  <c r="AA2554" i="2" l="1"/>
  <c r="AJ2554" i="2" s="1"/>
  <c r="K2554" i="2"/>
  <c r="AJ2820" i="2" l="1"/>
  <c r="AE2820" i="2"/>
  <c r="Z2820" i="2"/>
  <c r="Q2820" i="2"/>
  <c r="AE2819" i="2"/>
  <c r="AE2817" i="2" s="1"/>
  <c r="AE2816" i="2" s="1"/>
  <c r="AE2815" i="2" s="1"/>
  <c r="Z2819" i="2"/>
  <c r="Q2819" i="2"/>
  <c r="AE2818" i="2"/>
  <c r="Z2818" i="2"/>
  <c r="Q2818" i="2"/>
  <c r="AF2817" i="2"/>
  <c r="AF2816" i="2" s="1"/>
  <c r="AF2815" i="2" s="1"/>
  <c r="Z2817" i="2"/>
  <c r="Z2816" i="2"/>
  <c r="Z2815" i="2"/>
  <c r="AE2814" i="2"/>
  <c r="AJ2814" i="2" s="1"/>
  <c r="Z2814" i="2"/>
  <c r="Q2814" i="2"/>
  <c r="AE2813" i="2"/>
  <c r="AE2812" i="2" s="1"/>
  <c r="AE2811" i="2" s="1"/>
  <c r="Z2813" i="2"/>
  <c r="Q2813" i="2"/>
  <c r="AF2812" i="2"/>
  <c r="AF2811" i="2" s="1"/>
  <c r="Z2812" i="2"/>
  <c r="Z2811" i="2"/>
  <c r="AE2810" i="2"/>
  <c r="Q2810" i="2"/>
  <c r="AJ2809" i="2"/>
  <c r="AE2809" i="2"/>
  <c r="Z2809" i="2"/>
  <c r="Q2809" i="2"/>
  <c r="AF2808" i="2"/>
  <c r="AA2808" i="2"/>
  <c r="Z2808" i="2"/>
  <c r="W2808" i="2"/>
  <c r="Q2808" i="2"/>
  <c r="AJ2807" i="2"/>
  <c r="AE2807" i="2"/>
  <c r="Z2807" i="2"/>
  <c r="Q2807" i="2"/>
  <c r="AE2806" i="2"/>
  <c r="AJ2806" i="2" s="1"/>
  <c r="Z2806" i="2"/>
  <c r="Q2806" i="2"/>
  <c r="AF2805" i="2"/>
  <c r="AF2804" i="2" s="1"/>
  <c r="Z2805" i="2"/>
  <c r="Q2805" i="2"/>
  <c r="Z2804" i="2"/>
  <c r="AJ2803" i="2"/>
  <c r="AE2803" i="2"/>
  <c r="Z2803" i="2"/>
  <c r="Q2803" i="2"/>
  <c r="AE2802" i="2"/>
  <c r="Z2802" i="2"/>
  <c r="Q2802" i="2"/>
  <c r="AE2801" i="2"/>
  <c r="AJ2801" i="2" s="1"/>
  <c r="Z2801" i="2"/>
  <c r="Q2801" i="2"/>
  <c r="Q2800" i="2" s="1"/>
  <c r="Q2799" i="2" s="1"/>
  <c r="AF2800" i="2"/>
  <c r="Z2800" i="2"/>
  <c r="AF2799" i="2"/>
  <c r="Z2799" i="2"/>
  <c r="AJ2798" i="2"/>
  <c r="Z2798" i="2"/>
  <c r="AJ2797" i="2"/>
  <c r="AE2797" i="2"/>
  <c r="Z2797" i="2"/>
  <c r="Q2797" i="2"/>
  <c r="Q2796" i="2" s="1"/>
  <c r="Q2795" i="2" s="1"/>
  <c r="AF2796" i="2"/>
  <c r="AF2795" i="2" s="1"/>
  <c r="AE2796" i="2"/>
  <c r="Z2796" i="2"/>
  <c r="Z2795" i="2"/>
  <c r="AE2794" i="2"/>
  <c r="AE2793" i="2" s="1"/>
  <c r="AE2792" i="2" s="1"/>
  <c r="Z2794" i="2"/>
  <c r="Q2794" i="2"/>
  <c r="AF2793" i="2"/>
  <c r="AF2792" i="2" s="1"/>
  <c r="Z2793" i="2"/>
  <c r="Z2792" i="2"/>
  <c r="AE2791" i="2"/>
  <c r="Z2791" i="2"/>
  <c r="Q2791" i="2"/>
  <c r="AE2790" i="2"/>
  <c r="AJ2790" i="2" s="1"/>
  <c r="Z2790" i="2"/>
  <c r="Q2790" i="2"/>
  <c r="AJ2789" i="2"/>
  <c r="AE2789" i="2"/>
  <c r="Z2789" i="2"/>
  <c r="Q2789" i="2"/>
  <c r="AF2788" i="2"/>
  <c r="AF2784" i="2" s="1"/>
  <c r="Z2788" i="2"/>
  <c r="AJ2787" i="2"/>
  <c r="Z2787" i="2"/>
  <c r="AE2786" i="2"/>
  <c r="AJ2786" i="2" s="1"/>
  <c r="AA2786" i="2"/>
  <c r="Q2786" i="2"/>
  <c r="AF2785" i="2"/>
  <c r="AE2785" i="2"/>
  <c r="Z2785" i="2"/>
  <c r="Q2785" i="2"/>
  <c r="Z2784" i="2"/>
  <c r="AE2783" i="2"/>
  <c r="AJ2783" i="2" s="1"/>
  <c r="Z2783" i="2"/>
  <c r="Q2783" i="2"/>
  <c r="AJ2782" i="2"/>
  <c r="AF2782" i="2"/>
  <c r="AF2781" i="2" s="1"/>
  <c r="AE2782" i="2"/>
  <c r="AE2781" i="2" s="1"/>
  <c r="AJ2781" i="2" s="1"/>
  <c r="Z2782" i="2"/>
  <c r="Q2782" i="2"/>
  <c r="Z2781" i="2"/>
  <c r="Q2781" i="2"/>
  <c r="Z2780" i="2"/>
  <c r="AE2779" i="2"/>
  <c r="AJ2779" i="2" s="1"/>
  <c r="Z2779" i="2"/>
  <c r="Q2779" i="2"/>
  <c r="Q2778" i="2" s="1"/>
  <c r="Q2777" i="2" s="1"/>
  <c r="AF2778" i="2"/>
  <c r="AE2778" i="2"/>
  <c r="AJ2778" i="2" s="1"/>
  <c r="Z2778" i="2"/>
  <c r="AF2777" i="2"/>
  <c r="AE2777" i="2"/>
  <c r="AJ2777" i="2" s="1"/>
  <c r="Z2777" i="2"/>
  <c r="AJ2776" i="2"/>
  <c r="Z2776" i="2"/>
  <c r="AJ2775" i="2"/>
  <c r="AE2775" i="2"/>
  <c r="Z2775" i="2"/>
  <c r="Q2775" i="2"/>
  <c r="Q2774" i="2" s="1"/>
  <c r="Q2773" i="2" s="1"/>
  <c r="AF2774" i="2"/>
  <c r="AF2773" i="2" s="1"/>
  <c r="AE2774" i="2"/>
  <c r="Z2774" i="2"/>
  <c r="Z2773" i="2"/>
  <c r="Z2772" i="2"/>
  <c r="AJ2771" i="2"/>
  <c r="AE2771" i="2"/>
  <c r="Z2771" i="2"/>
  <c r="Q2771" i="2"/>
  <c r="AF2770" i="2"/>
  <c r="AE2770" i="2"/>
  <c r="AJ2770" i="2" s="1"/>
  <c r="Z2770" i="2"/>
  <c r="Q2770" i="2"/>
  <c r="Q2769" i="2" s="1"/>
  <c r="AF2769" i="2"/>
  <c r="AE2769" i="2"/>
  <c r="AJ2769" i="2" s="1"/>
  <c r="Z2769" i="2"/>
  <c r="AE2768" i="2"/>
  <c r="Z2768" i="2"/>
  <c r="Q2768" i="2"/>
  <c r="AJ2768" i="2" s="1"/>
  <c r="AE2767" i="2"/>
  <c r="AJ2767" i="2" s="1"/>
  <c r="Z2767" i="2"/>
  <c r="Q2767" i="2"/>
  <c r="AJ2766" i="2"/>
  <c r="AE2766" i="2"/>
  <c r="AE2764" i="2" s="1"/>
  <c r="Z2766" i="2"/>
  <c r="Q2766" i="2"/>
  <c r="AE2765" i="2"/>
  <c r="Z2765" i="2"/>
  <c r="Q2765" i="2"/>
  <c r="AJ2765" i="2" s="1"/>
  <c r="AF2764" i="2"/>
  <c r="AF2761" i="2" s="1"/>
  <c r="Z2764" i="2"/>
  <c r="Q2764" i="2"/>
  <c r="Q2761" i="2" s="1"/>
  <c r="AJ2763" i="2"/>
  <c r="Z2763" i="2"/>
  <c r="AJ2762" i="2"/>
  <c r="Z2762" i="2"/>
  <c r="Z2761" i="2"/>
  <c r="Z2760" i="2"/>
  <c r="Q2760" i="2"/>
  <c r="AJ2759" i="2"/>
  <c r="Z2759" i="2"/>
  <c r="AJ2758" i="2"/>
  <c r="Z2758" i="2"/>
  <c r="AJ2757" i="2"/>
  <c r="Z2757" i="2"/>
  <c r="AE2756" i="2"/>
  <c r="Z2756" i="2"/>
  <c r="Q2756" i="2"/>
  <c r="AE2755" i="2"/>
  <c r="Z2755" i="2"/>
  <c r="Q2755" i="2"/>
  <c r="AF2754" i="2"/>
  <c r="AF2753" i="2" s="1"/>
  <c r="Z2754" i="2"/>
  <c r="Z2753" i="2"/>
  <c r="AE2752" i="2"/>
  <c r="AJ2752" i="2" s="1"/>
  <c r="Z2752" i="2"/>
  <c r="Q2752" i="2"/>
  <c r="Q2751" i="2" s="1"/>
  <c r="Q2750" i="2" s="1"/>
  <c r="AF2751" i="2"/>
  <c r="AE2751" i="2"/>
  <c r="AJ2751" i="2" s="1"/>
  <c r="Z2751" i="2"/>
  <c r="AF2750" i="2"/>
  <c r="AE2750" i="2"/>
  <c r="AJ2750" i="2" s="1"/>
  <c r="Z2750" i="2"/>
  <c r="AE2749" i="2"/>
  <c r="Z2749" i="2"/>
  <c r="Q2749" i="2"/>
  <c r="AJ2749" i="2" s="1"/>
  <c r="AE2748" i="2"/>
  <c r="Z2748" i="2"/>
  <c r="Q2748" i="2"/>
  <c r="AJ2748" i="2" s="1"/>
  <c r="AJ2747" i="2"/>
  <c r="Z2747" i="2"/>
  <c r="AE2746" i="2"/>
  <c r="AJ2746" i="2" s="1"/>
  <c r="Z2746" i="2"/>
  <c r="Q2746" i="2"/>
  <c r="AF2745" i="2"/>
  <c r="AE2745" i="2"/>
  <c r="Z2745" i="2"/>
  <c r="AF2744" i="2"/>
  <c r="AF2743" i="2" s="1"/>
  <c r="AE2744" i="2"/>
  <c r="Z2744" i="2"/>
  <c r="Z2743" i="2"/>
  <c r="AE2742" i="2"/>
  <c r="Z2742" i="2"/>
  <c r="Q2742" i="2"/>
  <c r="AJ2742" i="2" s="1"/>
  <c r="AJ2741" i="2"/>
  <c r="AE2741" i="2"/>
  <c r="Z2741" i="2"/>
  <c r="Q2741" i="2"/>
  <c r="AE2740" i="2"/>
  <c r="AJ2740" i="2" s="1"/>
  <c r="Z2740" i="2"/>
  <c r="Q2740" i="2"/>
  <c r="AE2739" i="2"/>
  <c r="Z2739" i="2"/>
  <c r="Q2739" i="2"/>
  <c r="AJ2739" i="2" s="1"/>
  <c r="AJ2738" i="2"/>
  <c r="AE2738" i="2"/>
  <c r="Z2738" i="2"/>
  <c r="Q2738" i="2"/>
  <c r="AE2737" i="2"/>
  <c r="AJ2737" i="2" s="1"/>
  <c r="Z2737" i="2"/>
  <c r="Q2737" i="2"/>
  <c r="AE2736" i="2"/>
  <c r="Z2736" i="2"/>
  <c r="Q2736" i="2"/>
  <c r="AJ2736" i="2" s="1"/>
  <c r="AJ2735" i="2"/>
  <c r="AE2735" i="2"/>
  <c r="Z2735" i="2"/>
  <c r="Q2735" i="2"/>
  <c r="AE2734" i="2"/>
  <c r="AJ2734" i="2" s="1"/>
  <c r="Z2734" i="2"/>
  <c r="Q2734" i="2"/>
  <c r="AE2733" i="2"/>
  <c r="Z2733" i="2"/>
  <c r="Q2733" i="2"/>
  <c r="AJ2733" i="2" s="1"/>
  <c r="AJ2732" i="2"/>
  <c r="AE2732" i="2"/>
  <c r="Z2732" i="2"/>
  <c r="Q2732" i="2"/>
  <c r="AE2731" i="2"/>
  <c r="AJ2731" i="2" s="1"/>
  <c r="Z2731" i="2"/>
  <c r="Q2731" i="2"/>
  <c r="AE2730" i="2"/>
  <c r="Z2730" i="2"/>
  <c r="Q2730" i="2"/>
  <c r="AJ2729" i="2"/>
  <c r="AE2729" i="2"/>
  <c r="Z2729" i="2"/>
  <c r="Q2729" i="2"/>
  <c r="AF2728" i="2"/>
  <c r="Z2728" i="2"/>
  <c r="AE2727" i="2"/>
  <c r="Z2727" i="2"/>
  <c r="Q2727" i="2"/>
  <c r="Q2726" i="2" s="1"/>
  <c r="AF2726" i="2"/>
  <c r="Z2726" i="2"/>
  <c r="AJ2725" i="2"/>
  <c r="Z2725" i="2"/>
  <c r="AJ2724" i="2"/>
  <c r="Z2724" i="2"/>
  <c r="AJ2723" i="2"/>
  <c r="Z2723" i="2"/>
  <c r="AJ2722" i="2"/>
  <c r="Z2722" i="2"/>
  <c r="AJ2721" i="2"/>
  <c r="Z2721" i="2"/>
  <c r="AJ2720" i="2"/>
  <c r="Z2720" i="2"/>
  <c r="AE2719" i="2"/>
  <c r="AJ2719" i="2" s="1"/>
  <c r="Z2719" i="2"/>
  <c r="Q2719" i="2"/>
  <c r="AE2718" i="2"/>
  <c r="AJ2718" i="2" s="1"/>
  <c r="Z2718" i="2"/>
  <c r="Q2718" i="2"/>
  <c r="AE2717" i="2"/>
  <c r="AJ2717" i="2" s="1"/>
  <c r="Z2717" i="2"/>
  <c r="Q2717" i="2"/>
  <c r="Z2716" i="2"/>
  <c r="J2716" i="2"/>
  <c r="AE2716" i="2" s="1"/>
  <c r="AE2715" i="2"/>
  <c r="AJ2715" i="2" s="1"/>
  <c r="AA2715" i="2"/>
  <c r="Z2715" i="2"/>
  <c r="Q2715" i="2"/>
  <c r="AE2714" i="2"/>
  <c r="AJ2714" i="2" s="1"/>
  <c r="AA2714" i="2"/>
  <c r="Z2714" i="2"/>
  <c r="Q2714" i="2"/>
  <c r="AJ2713" i="2"/>
  <c r="Z2713" i="2"/>
  <c r="AE2712" i="2"/>
  <c r="AJ2712" i="2" s="1"/>
  <c r="Z2712" i="2"/>
  <c r="Q2712" i="2"/>
  <c r="AF2711" i="2"/>
  <c r="Z2711" i="2"/>
  <c r="W2711" i="2"/>
  <c r="AJ2710" i="2"/>
  <c r="Z2710" i="2"/>
  <c r="AJ2709" i="2"/>
  <c r="Z2709" i="2"/>
  <c r="AE2708" i="2"/>
  <c r="AJ2708" i="2" s="1"/>
  <c r="Z2708" i="2"/>
  <c r="Q2708" i="2"/>
  <c r="AJ2707" i="2"/>
  <c r="AE2707" i="2"/>
  <c r="Q2707" i="2"/>
  <c r="AE2706" i="2"/>
  <c r="AE2704" i="2" s="1"/>
  <c r="Q2706" i="2"/>
  <c r="AE2705" i="2"/>
  <c r="AJ2705" i="2" s="1"/>
  <c r="Q2705" i="2"/>
  <c r="Q2704" i="2" s="1"/>
  <c r="AF2704" i="2"/>
  <c r="Z2704" i="2"/>
  <c r="Y2704" i="2"/>
  <c r="Y2703" i="2" s="1"/>
  <c r="AF2703" i="2"/>
  <c r="Z2703" i="2"/>
  <c r="AE2702" i="2"/>
  <c r="AJ2702" i="2" s="1"/>
  <c r="Z2702" i="2"/>
  <c r="Q2702" i="2"/>
  <c r="AF2701" i="2"/>
  <c r="AE2701" i="2"/>
  <c r="AJ2701" i="2" s="1"/>
  <c r="Z2701" i="2"/>
  <c r="Q2701" i="2"/>
  <c r="AJ2700" i="2"/>
  <c r="Z2700" i="2"/>
  <c r="AE2699" i="2"/>
  <c r="AJ2699" i="2" s="1"/>
  <c r="Z2699" i="2"/>
  <c r="Q2699" i="2"/>
  <c r="AE2698" i="2"/>
  <c r="Z2698" i="2"/>
  <c r="Q2698" i="2"/>
  <c r="AJ2698" i="2" s="1"/>
  <c r="AE2697" i="2"/>
  <c r="AJ2697" i="2" s="1"/>
  <c r="Z2697" i="2"/>
  <c r="Q2697" i="2"/>
  <c r="AJ2696" i="2"/>
  <c r="Z2696" i="2"/>
  <c r="AJ2695" i="2"/>
  <c r="AE2695" i="2"/>
  <c r="Z2695" i="2"/>
  <c r="Q2695" i="2"/>
  <c r="AE2694" i="2"/>
  <c r="AJ2694" i="2" s="1"/>
  <c r="Z2694" i="2"/>
  <c r="Q2694" i="2"/>
  <c r="AE2693" i="2"/>
  <c r="AJ2693" i="2" s="1"/>
  <c r="Z2693" i="2"/>
  <c r="Q2693" i="2"/>
  <c r="AJ2692" i="2"/>
  <c r="AE2692" i="2"/>
  <c r="Z2692" i="2"/>
  <c r="Q2692" i="2"/>
  <c r="AE2691" i="2"/>
  <c r="AJ2691" i="2" s="1"/>
  <c r="Z2691" i="2"/>
  <c r="Q2691" i="2"/>
  <c r="AE2690" i="2"/>
  <c r="AJ2690" i="2" s="1"/>
  <c r="Z2690" i="2"/>
  <c r="Q2690" i="2"/>
  <c r="AJ2689" i="2"/>
  <c r="AE2689" i="2"/>
  <c r="Z2689" i="2"/>
  <c r="Q2689" i="2"/>
  <c r="AE2688" i="2"/>
  <c r="Z2688" i="2"/>
  <c r="Q2688" i="2"/>
  <c r="AE2687" i="2"/>
  <c r="AJ2687" i="2" s="1"/>
  <c r="Z2687" i="2"/>
  <c r="Q2687" i="2"/>
  <c r="AJ2686" i="2"/>
  <c r="AE2686" i="2"/>
  <c r="Z2686" i="2"/>
  <c r="Q2686" i="2"/>
  <c r="AE2685" i="2"/>
  <c r="Z2685" i="2"/>
  <c r="Q2685" i="2"/>
  <c r="AE2684" i="2"/>
  <c r="AJ2684" i="2" s="1"/>
  <c r="Z2684" i="2"/>
  <c r="Q2684" i="2"/>
  <c r="AJ2683" i="2"/>
  <c r="AE2683" i="2"/>
  <c r="Z2683" i="2"/>
  <c r="Q2683" i="2"/>
  <c r="AE2682" i="2"/>
  <c r="Z2682" i="2"/>
  <c r="Q2682" i="2"/>
  <c r="AE2681" i="2"/>
  <c r="AJ2681" i="2" s="1"/>
  <c r="Z2681" i="2"/>
  <c r="Q2681" i="2"/>
  <c r="AJ2680" i="2"/>
  <c r="AE2680" i="2"/>
  <c r="Z2680" i="2"/>
  <c r="Q2680" i="2"/>
  <c r="AE2679" i="2"/>
  <c r="Z2679" i="2"/>
  <c r="Q2679" i="2"/>
  <c r="AE2678" i="2"/>
  <c r="AJ2678" i="2" s="1"/>
  <c r="Z2678" i="2"/>
  <c r="Q2678" i="2"/>
  <c r="AJ2677" i="2"/>
  <c r="AE2677" i="2"/>
  <c r="Z2677" i="2"/>
  <c r="Q2677" i="2"/>
  <c r="AE2676" i="2"/>
  <c r="AJ2676" i="2" s="1"/>
  <c r="Z2676" i="2"/>
  <c r="Q2676" i="2"/>
  <c r="AE2675" i="2"/>
  <c r="AJ2675" i="2" s="1"/>
  <c r="Z2675" i="2"/>
  <c r="Q2675" i="2"/>
  <c r="AJ2674" i="2"/>
  <c r="AE2674" i="2"/>
  <c r="Z2674" i="2"/>
  <c r="Q2674" i="2"/>
  <c r="AE2673" i="2"/>
  <c r="AA2673" i="2"/>
  <c r="Z2673" i="2"/>
  <c r="Q2673" i="2"/>
  <c r="AF2672" i="2"/>
  <c r="AF2667" i="2" s="1"/>
  <c r="Z2672" i="2"/>
  <c r="AJ2671" i="2"/>
  <c r="Z2671" i="2"/>
  <c r="AJ2670" i="2"/>
  <c r="Z2670" i="2"/>
  <c r="AJ2669" i="2"/>
  <c r="Z2669" i="2"/>
  <c r="AJ2668" i="2"/>
  <c r="Z2668" i="2"/>
  <c r="Z2667" i="2"/>
  <c r="AE2666" i="2"/>
  <c r="Z2666" i="2"/>
  <c r="Q2666" i="2"/>
  <c r="AJ2666" i="2" s="1"/>
  <c r="AJ2665" i="2"/>
  <c r="Z2665" i="2"/>
  <c r="AE2664" i="2"/>
  <c r="AJ2664" i="2" s="1"/>
  <c r="Z2664" i="2"/>
  <c r="Q2664" i="2"/>
  <c r="AE2663" i="2"/>
  <c r="AJ2663" i="2" s="1"/>
  <c r="Z2663" i="2"/>
  <c r="Q2663" i="2"/>
  <c r="AJ2662" i="2"/>
  <c r="AE2662" i="2"/>
  <c r="Z2662" i="2"/>
  <c r="Q2662" i="2"/>
  <c r="AE2661" i="2"/>
  <c r="AJ2661" i="2" s="1"/>
  <c r="Z2661" i="2"/>
  <c r="Q2661" i="2"/>
  <c r="AE2660" i="2"/>
  <c r="AJ2660" i="2" s="1"/>
  <c r="Z2660" i="2"/>
  <c r="Q2660" i="2"/>
  <c r="AJ2659" i="2"/>
  <c r="AE2659" i="2"/>
  <c r="AE2641" i="2" s="1"/>
  <c r="AJ2641" i="2" s="1"/>
  <c r="Z2659" i="2"/>
  <c r="Q2659" i="2"/>
  <c r="AE2658" i="2"/>
  <c r="AJ2658" i="2" s="1"/>
  <c r="Z2658" i="2"/>
  <c r="Q2658" i="2"/>
  <c r="AE2657" i="2"/>
  <c r="AJ2657" i="2" s="1"/>
  <c r="Z2657" i="2"/>
  <c r="Q2657" i="2"/>
  <c r="AJ2656" i="2"/>
  <c r="AE2656" i="2"/>
  <c r="Z2656" i="2"/>
  <c r="Q2656" i="2"/>
  <c r="AE2655" i="2"/>
  <c r="AJ2655" i="2" s="1"/>
  <c r="Z2655" i="2"/>
  <c r="Q2655" i="2"/>
  <c r="AE2654" i="2"/>
  <c r="AJ2654" i="2" s="1"/>
  <c r="Z2654" i="2"/>
  <c r="Q2654" i="2"/>
  <c r="AE2653" i="2"/>
  <c r="AJ2653" i="2" s="1"/>
  <c r="Z2653" i="2"/>
  <c r="Q2653" i="2"/>
  <c r="AE2652" i="2"/>
  <c r="AJ2652" i="2" s="1"/>
  <c r="Z2652" i="2"/>
  <c r="Q2652" i="2"/>
  <c r="AE2651" i="2"/>
  <c r="AJ2651" i="2" s="1"/>
  <c r="Z2651" i="2"/>
  <c r="Q2651" i="2"/>
  <c r="AJ2650" i="2"/>
  <c r="AE2650" i="2"/>
  <c r="Z2650" i="2"/>
  <c r="Q2650" i="2"/>
  <c r="AE2649" i="2"/>
  <c r="AJ2649" i="2" s="1"/>
  <c r="Z2649" i="2"/>
  <c r="Q2649" i="2"/>
  <c r="AE2648" i="2"/>
  <c r="AJ2648" i="2" s="1"/>
  <c r="Z2648" i="2"/>
  <c r="Q2648" i="2"/>
  <c r="AE2647" i="2"/>
  <c r="AJ2647" i="2" s="1"/>
  <c r="Z2647" i="2"/>
  <c r="Q2647" i="2"/>
  <c r="AE2646" i="2"/>
  <c r="AJ2646" i="2" s="1"/>
  <c r="Z2646" i="2"/>
  <c r="Q2646" i="2"/>
  <c r="AE2645" i="2"/>
  <c r="AJ2645" i="2" s="1"/>
  <c r="Z2645" i="2"/>
  <c r="Q2645" i="2"/>
  <c r="AJ2644" i="2"/>
  <c r="AE2644" i="2"/>
  <c r="Z2644" i="2"/>
  <c r="Q2644" i="2"/>
  <c r="AE2643" i="2"/>
  <c r="AJ2643" i="2" s="1"/>
  <c r="Z2643" i="2"/>
  <c r="Q2643" i="2"/>
  <c r="AE2642" i="2"/>
  <c r="AJ2642" i="2" s="1"/>
  <c r="Q2642" i="2"/>
  <c r="Q2641" i="2" s="1"/>
  <c r="AF2641" i="2"/>
  <c r="Z2641" i="2"/>
  <c r="AJ2640" i="2"/>
  <c r="Z2640" i="2"/>
  <c r="AJ2639" i="2"/>
  <c r="Z2639" i="2"/>
  <c r="AJ2638" i="2"/>
  <c r="Z2638" i="2"/>
  <c r="AE2637" i="2"/>
  <c r="Z2637" i="2"/>
  <c r="Q2637" i="2"/>
  <c r="AF2636" i="2"/>
  <c r="AE2636" i="2"/>
  <c r="Z2636" i="2"/>
  <c r="AJ2635" i="2"/>
  <c r="AE2635" i="2"/>
  <c r="Z2635" i="2"/>
  <c r="Q2635" i="2"/>
  <c r="Q2634" i="2" s="1"/>
  <c r="AF2634" i="2"/>
  <c r="AE2634" i="2"/>
  <c r="AJ2634" i="2" s="1"/>
  <c r="Z2634" i="2"/>
  <c r="AJ2633" i="2"/>
  <c r="Z2633" i="2"/>
  <c r="AE2632" i="2"/>
  <c r="AJ2632" i="2" s="1"/>
  <c r="AJ2631" i="2" s="1"/>
  <c r="Z2632" i="2"/>
  <c r="Q2632" i="2"/>
  <c r="Q2631" i="2" s="1"/>
  <c r="AG2631" i="2"/>
  <c r="AF2631" i="2"/>
  <c r="AE2631" i="2"/>
  <c r="AA2631" i="2"/>
  <c r="AA2630" i="2" s="1"/>
  <c r="AA2629" i="2" s="1"/>
  <c r="AA2628" i="2" s="1"/>
  <c r="Z2631" i="2"/>
  <c r="U2631" i="2"/>
  <c r="AG2630" i="2"/>
  <c r="AG2629" i="2" s="1"/>
  <c r="AG2628" i="2" s="1"/>
  <c r="Z2630" i="2"/>
  <c r="U2630" i="2"/>
  <c r="U2629" i="2" s="1"/>
  <c r="U2628" i="2" s="1"/>
  <c r="Z2629" i="2"/>
  <c r="Z2628" i="2"/>
  <c r="AE2627" i="2"/>
  <c r="AJ2627" i="2" s="1"/>
  <c r="Z2627" i="2"/>
  <c r="Q2627" i="2"/>
  <c r="AF2626" i="2"/>
  <c r="AE2626" i="2"/>
  <c r="Z2626" i="2"/>
  <c r="Q2626" i="2"/>
  <c r="Q2625" i="2" s="1"/>
  <c r="AF2625" i="2"/>
  <c r="Z2625" i="2"/>
  <c r="AJ2624" i="2"/>
  <c r="Z2624" i="2"/>
  <c r="AJ2623" i="2"/>
  <c r="Z2623" i="2"/>
  <c r="AJ2622" i="2"/>
  <c r="Z2622" i="2"/>
  <c r="AJ2621" i="2"/>
  <c r="Z2621" i="2"/>
  <c r="AJ2620" i="2"/>
  <c r="Z2620" i="2"/>
  <c r="AJ2619" i="2"/>
  <c r="Z2619" i="2"/>
  <c r="AE2618" i="2"/>
  <c r="AJ2618" i="2" s="1"/>
  <c r="Z2618" i="2"/>
  <c r="Q2618" i="2"/>
  <c r="AE2617" i="2"/>
  <c r="AJ2617" i="2" s="1"/>
  <c r="Z2617" i="2"/>
  <c r="Q2617" i="2"/>
  <c r="AE2616" i="2"/>
  <c r="AJ2616" i="2" s="1"/>
  <c r="Z2616" i="2"/>
  <c r="Q2616" i="2"/>
  <c r="AE2615" i="2"/>
  <c r="AJ2615" i="2" s="1"/>
  <c r="Z2615" i="2"/>
  <c r="Q2615" i="2"/>
  <c r="AE2614" i="2"/>
  <c r="AJ2614" i="2" s="1"/>
  <c r="Z2614" i="2"/>
  <c r="Q2614" i="2"/>
  <c r="AE2613" i="2"/>
  <c r="AJ2613" i="2" s="1"/>
  <c r="Z2613" i="2"/>
  <c r="Q2613" i="2"/>
  <c r="AE2612" i="2"/>
  <c r="AJ2612" i="2" s="1"/>
  <c r="Z2612" i="2"/>
  <c r="Q2612" i="2"/>
  <c r="AE2611" i="2"/>
  <c r="AJ2611" i="2" s="1"/>
  <c r="Z2611" i="2"/>
  <c r="Q2611" i="2"/>
  <c r="AE2610" i="2"/>
  <c r="AJ2610" i="2" s="1"/>
  <c r="Z2610" i="2"/>
  <c r="Q2610" i="2"/>
  <c r="AE2609" i="2"/>
  <c r="AJ2609" i="2" s="1"/>
  <c r="Z2609" i="2"/>
  <c r="Q2609" i="2"/>
  <c r="AE2608" i="2"/>
  <c r="AJ2608" i="2" s="1"/>
  <c r="Z2608" i="2"/>
  <c r="Q2608" i="2"/>
  <c r="AE2607" i="2"/>
  <c r="AJ2607" i="2" s="1"/>
  <c r="Z2607" i="2"/>
  <c r="Q2607" i="2"/>
  <c r="AE2606" i="2"/>
  <c r="AJ2606" i="2" s="1"/>
  <c r="Z2606" i="2"/>
  <c r="Q2606" i="2"/>
  <c r="AE2605" i="2"/>
  <c r="AJ2605" i="2" s="1"/>
  <c r="Z2605" i="2"/>
  <c r="Q2605" i="2"/>
  <c r="AE2604" i="2"/>
  <c r="AJ2604" i="2" s="1"/>
  <c r="Z2604" i="2"/>
  <c r="Q2604" i="2"/>
  <c r="AE2603" i="2"/>
  <c r="AJ2603" i="2" s="1"/>
  <c r="Z2603" i="2"/>
  <c r="Q2603" i="2"/>
  <c r="AE2602" i="2"/>
  <c r="AJ2602" i="2" s="1"/>
  <c r="Z2602" i="2"/>
  <c r="Q2602" i="2"/>
  <c r="AE2601" i="2"/>
  <c r="AJ2601" i="2" s="1"/>
  <c r="Z2601" i="2"/>
  <c r="Q2601" i="2"/>
  <c r="AE2600" i="2"/>
  <c r="AJ2600" i="2" s="1"/>
  <c r="Z2600" i="2"/>
  <c r="Q2600" i="2"/>
  <c r="AE2599" i="2"/>
  <c r="AJ2599" i="2" s="1"/>
  <c r="Z2599" i="2"/>
  <c r="Q2599" i="2"/>
  <c r="AE2598" i="2"/>
  <c r="AJ2598" i="2" s="1"/>
  <c r="Z2598" i="2"/>
  <c r="Q2598" i="2"/>
  <c r="AE2597" i="2"/>
  <c r="AJ2597" i="2" s="1"/>
  <c r="Z2597" i="2"/>
  <c r="Q2597" i="2"/>
  <c r="AE2596" i="2"/>
  <c r="AJ2596" i="2" s="1"/>
  <c r="Z2596" i="2"/>
  <c r="Q2596" i="2"/>
  <c r="AE2595" i="2"/>
  <c r="AJ2595" i="2" s="1"/>
  <c r="Z2595" i="2"/>
  <c r="Q2595" i="2"/>
  <c r="AE2594" i="2"/>
  <c r="AJ2594" i="2" s="1"/>
  <c r="Z2594" i="2"/>
  <c r="Q2594" i="2"/>
  <c r="AE2593" i="2"/>
  <c r="AJ2593" i="2" s="1"/>
  <c r="Z2593" i="2"/>
  <c r="Q2593" i="2"/>
  <c r="AE2592" i="2"/>
  <c r="AJ2592" i="2" s="1"/>
  <c r="Z2592" i="2"/>
  <c r="Q2592" i="2"/>
  <c r="AE2591" i="2"/>
  <c r="AJ2591" i="2" s="1"/>
  <c r="Z2591" i="2"/>
  <c r="Q2591" i="2"/>
  <c r="AJ2590" i="2"/>
  <c r="AE2590" i="2"/>
  <c r="Z2590" i="2"/>
  <c r="Q2590" i="2"/>
  <c r="AE2589" i="2"/>
  <c r="Z2589" i="2"/>
  <c r="Q2589" i="2"/>
  <c r="AJ2589" i="2" s="1"/>
  <c r="AE2588" i="2"/>
  <c r="AJ2588" i="2" s="1"/>
  <c r="Z2588" i="2"/>
  <c r="Q2588" i="2"/>
  <c r="AE2587" i="2"/>
  <c r="AJ2587" i="2" s="1"/>
  <c r="Z2587" i="2"/>
  <c r="Q2587" i="2"/>
  <c r="AE2586" i="2"/>
  <c r="Z2586" i="2"/>
  <c r="Q2586" i="2"/>
  <c r="AJ2586" i="2" s="1"/>
  <c r="AE2585" i="2"/>
  <c r="AJ2585" i="2" s="1"/>
  <c r="Z2585" i="2"/>
  <c r="Q2585" i="2"/>
  <c r="AE2584" i="2"/>
  <c r="AJ2584" i="2" s="1"/>
  <c r="Z2584" i="2"/>
  <c r="Q2584" i="2"/>
  <c r="AE2583" i="2"/>
  <c r="Z2583" i="2"/>
  <c r="Q2583" i="2"/>
  <c r="AJ2583" i="2" s="1"/>
  <c r="AE2582" i="2"/>
  <c r="AJ2582" i="2" s="1"/>
  <c r="Z2582" i="2"/>
  <c r="Q2582" i="2"/>
  <c r="AE2581" i="2"/>
  <c r="AJ2581" i="2" s="1"/>
  <c r="Z2581" i="2"/>
  <c r="Q2581" i="2"/>
  <c r="AE2580" i="2"/>
  <c r="Z2580" i="2"/>
  <c r="Q2580" i="2"/>
  <c r="AJ2580" i="2" s="1"/>
  <c r="AE2579" i="2"/>
  <c r="AJ2579" i="2" s="1"/>
  <c r="Z2579" i="2"/>
  <c r="Q2579" i="2"/>
  <c r="AE2578" i="2"/>
  <c r="AJ2578" i="2" s="1"/>
  <c r="Z2578" i="2"/>
  <c r="Q2578" i="2"/>
  <c r="AE2577" i="2"/>
  <c r="Z2577" i="2"/>
  <c r="Q2577" i="2"/>
  <c r="AJ2577" i="2" s="1"/>
  <c r="AE2576" i="2"/>
  <c r="AJ2576" i="2" s="1"/>
  <c r="Z2576" i="2"/>
  <c r="Q2576" i="2"/>
  <c r="AE2575" i="2"/>
  <c r="AJ2575" i="2" s="1"/>
  <c r="Z2575" i="2"/>
  <c r="Q2575" i="2"/>
  <c r="AE2574" i="2"/>
  <c r="Z2574" i="2"/>
  <c r="Q2574" i="2"/>
  <c r="AJ2574" i="2" s="1"/>
  <c r="AE2573" i="2"/>
  <c r="AJ2573" i="2" s="1"/>
  <c r="Z2573" i="2"/>
  <c r="Q2573" i="2"/>
  <c r="AJ2572" i="2"/>
  <c r="AE2572" i="2"/>
  <c r="Z2572" i="2"/>
  <c r="Q2572" i="2"/>
  <c r="AE2571" i="2"/>
  <c r="Z2571" i="2"/>
  <c r="Q2571" i="2"/>
  <c r="AJ2571" i="2" s="1"/>
  <c r="AE2570" i="2"/>
  <c r="AJ2570" i="2" s="1"/>
  <c r="Z2570" i="2"/>
  <c r="Q2570" i="2"/>
  <c r="AE2569" i="2"/>
  <c r="AJ2569" i="2" s="1"/>
  <c r="Z2569" i="2"/>
  <c r="Q2569" i="2"/>
  <c r="AE2568" i="2"/>
  <c r="Z2568" i="2"/>
  <c r="Q2568" i="2"/>
  <c r="AJ2568" i="2" s="1"/>
  <c r="AE2567" i="2"/>
  <c r="AJ2567" i="2" s="1"/>
  <c r="Z2567" i="2"/>
  <c r="Q2567" i="2"/>
  <c r="AE2566" i="2"/>
  <c r="AJ2566" i="2" s="1"/>
  <c r="Z2566" i="2"/>
  <c r="Q2566" i="2"/>
  <c r="AE2565" i="2"/>
  <c r="Z2565" i="2"/>
  <c r="Q2565" i="2"/>
  <c r="AJ2565" i="2" s="1"/>
  <c r="AE2564" i="2"/>
  <c r="AJ2564" i="2" s="1"/>
  <c r="Z2564" i="2"/>
  <c r="Q2564" i="2"/>
  <c r="AE2563" i="2"/>
  <c r="AJ2563" i="2" s="1"/>
  <c r="Z2563" i="2"/>
  <c r="Q2563" i="2"/>
  <c r="AE2562" i="2"/>
  <c r="Z2562" i="2"/>
  <c r="Q2562" i="2"/>
  <c r="AJ2562" i="2" s="1"/>
  <c r="AE2561" i="2"/>
  <c r="AJ2561" i="2" s="1"/>
  <c r="Z2561" i="2"/>
  <c r="Q2561" i="2"/>
  <c r="AE2560" i="2"/>
  <c r="AJ2560" i="2" s="1"/>
  <c r="Z2560" i="2"/>
  <c r="Q2560" i="2"/>
  <c r="AE2559" i="2"/>
  <c r="Z2559" i="2"/>
  <c r="Q2559" i="2"/>
  <c r="AJ2559" i="2" s="1"/>
  <c r="AE2558" i="2"/>
  <c r="AJ2558" i="2" s="1"/>
  <c r="Z2558" i="2"/>
  <c r="Q2558" i="2"/>
  <c r="AE2557" i="2"/>
  <c r="AJ2557" i="2" s="1"/>
  <c r="Z2557" i="2"/>
  <c r="Q2557" i="2"/>
  <c r="AE2556" i="2"/>
  <c r="Z2556" i="2"/>
  <c r="Q2556" i="2"/>
  <c r="AJ2556" i="2" s="1"/>
  <c r="AE2555" i="2"/>
  <c r="AJ2555" i="2" s="1"/>
  <c r="Z2555" i="2"/>
  <c r="Q2555" i="2"/>
  <c r="AE2554" i="2"/>
  <c r="Z2554" i="2"/>
  <c r="Q2554" i="2"/>
  <c r="AF2453" i="2"/>
  <c r="AJ2548" i="2"/>
  <c r="Z2548" i="2"/>
  <c r="AJ2547" i="2"/>
  <c r="Z2547" i="2"/>
  <c r="AJ2546" i="2"/>
  <c r="Z2546" i="2"/>
  <c r="AJ2545" i="2"/>
  <c r="Z2545" i="2"/>
  <c r="AJ2544" i="2"/>
  <c r="Z2544" i="2"/>
  <c r="AJ2543" i="2"/>
  <c r="Z2543" i="2"/>
  <c r="AJ2542" i="2"/>
  <c r="Z2542" i="2"/>
  <c r="AJ2541" i="2"/>
  <c r="Z2541" i="2"/>
  <c r="AJ2540" i="2"/>
  <c r="Z2540" i="2"/>
  <c r="AJ2539" i="2"/>
  <c r="Z2539" i="2"/>
  <c r="AJ2538" i="2"/>
  <c r="Z2538" i="2"/>
  <c r="AJ2537" i="2"/>
  <c r="Z2537" i="2"/>
  <c r="AJ2536" i="2"/>
  <c r="Z2536" i="2"/>
  <c r="AJ2535" i="2"/>
  <c r="Z2535" i="2"/>
  <c r="AJ2534" i="2"/>
  <c r="Z2534" i="2"/>
  <c r="AJ2533" i="2"/>
  <c r="Z2533" i="2"/>
  <c r="AJ2532" i="2"/>
  <c r="Z2532" i="2"/>
  <c r="AJ2531" i="2"/>
  <c r="Z2531" i="2"/>
  <c r="AJ2530" i="2"/>
  <c r="Z2530" i="2"/>
  <c r="AJ2529" i="2"/>
  <c r="Z2529" i="2"/>
  <c r="AJ2528" i="2"/>
  <c r="Z2528" i="2"/>
  <c r="AJ2527" i="2"/>
  <c r="Z2527" i="2"/>
  <c r="AJ2526" i="2"/>
  <c r="Z2526" i="2"/>
  <c r="AJ2525" i="2"/>
  <c r="Z2525" i="2"/>
  <c r="AJ2524" i="2"/>
  <c r="Z2524" i="2"/>
  <c r="AJ2523" i="2"/>
  <c r="Z2523" i="2"/>
  <c r="AJ2522" i="2"/>
  <c r="Z2522" i="2"/>
  <c r="AJ2521" i="2"/>
  <c r="Z2521" i="2"/>
  <c r="AJ2520" i="2"/>
  <c r="Z2520" i="2"/>
  <c r="AJ2519" i="2"/>
  <c r="Z2519" i="2"/>
  <c r="AJ2518" i="2"/>
  <c r="Z2518" i="2"/>
  <c r="AJ2517" i="2"/>
  <c r="Z2517" i="2"/>
  <c r="AJ2516" i="2"/>
  <c r="Z2516" i="2"/>
  <c r="AJ2515" i="2"/>
  <c r="Z2515" i="2"/>
  <c r="AJ2514" i="2"/>
  <c r="Z2514" i="2"/>
  <c r="AJ2513" i="2"/>
  <c r="Z2513" i="2"/>
  <c r="AJ2512" i="2"/>
  <c r="Z2512" i="2"/>
  <c r="AJ2511" i="2"/>
  <c r="Z2511" i="2"/>
  <c r="AJ2510" i="2"/>
  <c r="Z2510" i="2"/>
  <c r="AJ2509" i="2"/>
  <c r="Z2509" i="2"/>
  <c r="AJ2508" i="2"/>
  <c r="Z2508" i="2"/>
  <c r="AJ2507" i="2"/>
  <c r="Z2507" i="2"/>
  <c r="AJ2506" i="2"/>
  <c r="Z2506" i="2"/>
  <c r="AJ2505" i="2"/>
  <c r="Z2505" i="2"/>
  <c r="AJ2504" i="2"/>
  <c r="Z2504" i="2"/>
  <c r="AJ2503" i="2"/>
  <c r="Z2503" i="2"/>
  <c r="AJ2502" i="2"/>
  <c r="Z2502" i="2"/>
  <c r="AJ2501" i="2"/>
  <c r="Z2501" i="2"/>
  <c r="AJ2500" i="2"/>
  <c r="Z2500" i="2"/>
  <c r="AJ2499" i="2"/>
  <c r="Z2499" i="2"/>
  <c r="AJ2498" i="2"/>
  <c r="Z2498" i="2"/>
  <c r="AJ2497" i="2"/>
  <c r="Z2497" i="2"/>
  <c r="AJ2496" i="2"/>
  <c r="Z2496" i="2"/>
  <c r="Z2495" i="2"/>
  <c r="Z2494" i="2"/>
  <c r="Z2493" i="2"/>
  <c r="Z2492" i="2"/>
  <c r="Z2491" i="2"/>
  <c r="Z2490" i="2"/>
  <c r="Z2489" i="2"/>
  <c r="Z2488" i="2"/>
  <c r="Z2487" i="2"/>
  <c r="Z2486" i="2"/>
  <c r="Z2485" i="2"/>
  <c r="Z2484" i="2"/>
  <c r="Z2483" i="2"/>
  <c r="Z2482" i="2"/>
  <c r="Z2481" i="2"/>
  <c r="Z2480" i="2"/>
  <c r="Z2479" i="2"/>
  <c r="Z2478" i="2"/>
  <c r="Z2477" i="2"/>
  <c r="Z2476" i="2"/>
  <c r="Z2475" i="2"/>
  <c r="Z2474" i="2"/>
  <c r="Z2473" i="2"/>
  <c r="Z2472" i="2"/>
  <c r="Z2471" i="2"/>
  <c r="Z2470" i="2"/>
  <c r="Z2469" i="2"/>
  <c r="Z2468" i="2"/>
  <c r="Z2467" i="2"/>
  <c r="Z2466" i="2"/>
  <c r="Z2465" i="2"/>
  <c r="Z2464" i="2"/>
  <c r="Z2463" i="2"/>
  <c r="Z2462" i="2"/>
  <c r="Z2461" i="2"/>
  <c r="Z2460" i="2"/>
  <c r="Z2459" i="2"/>
  <c r="Z2458" i="2"/>
  <c r="Z2457" i="2"/>
  <c r="AJ2456" i="2"/>
  <c r="AI2456" i="2"/>
  <c r="AG2456" i="2"/>
  <c r="AG2455" i="2" s="1"/>
  <c r="AG2454" i="2" s="1"/>
  <c r="AG2453" i="2" s="1"/>
  <c r="AE2456" i="2"/>
  <c r="AC2456" i="2"/>
  <c r="AA2456" i="2"/>
  <c r="AA2455" i="2" s="1"/>
  <c r="AA2454" i="2" s="1"/>
  <c r="AA2453" i="2" s="1"/>
  <c r="Z2456" i="2"/>
  <c r="Y2456" i="2"/>
  <c r="Y2455" i="2" s="1"/>
  <c r="Y2454" i="2" s="1"/>
  <c r="Y2453" i="2" s="1"/>
  <c r="W2456" i="2"/>
  <c r="S2456" i="2"/>
  <c r="S2455" i="2" s="1"/>
  <c r="S2454" i="2" s="1"/>
  <c r="S2453" i="2" s="1"/>
  <c r="Q2456" i="2"/>
  <c r="Q2455" i="2" s="1"/>
  <c r="Q2454" i="2" s="1"/>
  <c r="O2456" i="2"/>
  <c r="M2456" i="2"/>
  <c r="AJ2455" i="2"/>
  <c r="AJ2454" i="2" s="1"/>
  <c r="AI2455" i="2"/>
  <c r="AI2454" i="2" s="1"/>
  <c r="AI2453" i="2" s="1"/>
  <c r="AE2455" i="2"/>
  <c r="AE2454" i="2" s="1"/>
  <c r="AC2455" i="2"/>
  <c r="AC2454" i="2" s="1"/>
  <c r="AC2453" i="2" s="1"/>
  <c r="Z2455" i="2"/>
  <c r="W2455" i="2"/>
  <c r="W2454" i="2" s="1"/>
  <c r="W2453" i="2" s="1"/>
  <c r="O2455" i="2"/>
  <c r="M2455" i="2"/>
  <c r="M2454" i="2" s="1"/>
  <c r="M2453" i="2" s="1"/>
  <c r="Z2454" i="2"/>
  <c r="O2454" i="2"/>
  <c r="O2453" i="2" s="1"/>
  <c r="Z2453" i="2"/>
  <c r="U2453" i="2"/>
  <c r="AJ2452" i="2"/>
  <c r="Z2452" i="2"/>
  <c r="AJ2451" i="2"/>
  <c r="Z2451" i="2"/>
  <c r="AJ2450" i="2"/>
  <c r="Z2450" i="2"/>
  <c r="AJ2449" i="2"/>
  <c r="Z2449" i="2"/>
  <c r="AJ2448" i="2"/>
  <c r="Z2448" i="2"/>
  <c r="AJ2447" i="2"/>
  <c r="Z2447" i="2"/>
  <c r="AJ2446" i="2"/>
  <c r="Z2446" i="2"/>
  <c r="AF2445" i="2"/>
  <c r="AF2444" i="2" s="1"/>
  <c r="AE2445" i="2"/>
  <c r="AE2444" i="2" s="1"/>
  <c r="Z2445" i="2"/>
  <c r="Q2445" i="2"/>
  <c r="Z2444" i="2"/>
  <c r="AJ2443" i="2"/>
  <c r="Z2443" i="2"/>
  <c r="AJ2442" i="2"/>
  <c r="Z2442" i="2"/>
  <c r="AJ2441" i="2"/>
  <c r="Z2441" i="2"/>
  <c r="AJ2440" i="2"/>
  <c r="Z2440" i="2"/>
  <c r="AJ2439" i="2"/>
  <c r="AF2439" i="2"/>
  <c r="AE2439" i="2"/>
  <c r="Z2439" i="2"/>
  <c r="Q2439" i="2"/>
  <c r="Q2438" i="2" s="1"/>
  <c r="AF2438" i="2"/>
  <c r="AE2438" i="2"/>
  <c r="Z2438" i="2"/>
  <c r="AJ2437" i="2"/>
  <c r="Z2437" i="2"/>
  <c r="AJ2436" i="2"/>
  <c r="Z2436" i="2"/>
  <c r="AJ2435" i="2"/>
  <c r="Z2435" i="2"/>
  <c r="AJ2434" i="2"/>
  <c r="Z2434" i="2"/>
  <c r="AJ2433" i="2"/>
  <c r="Z2433" i="2"/>
  <c r="AJ2432" i="2"/>
  <c r="Z2432" i="2"/>
  <c r="AJ2431" i="2"/>
  <c r="Z2431" i="2"/>
  <c r="AJ2430" i="2"/>
  <c r="Z2430" i="2"/>
  <c r="AJ2429" i="2"/>
  <c r="Z2429" i="2"/>
  <c r="AJ2428" i="2"/>
  <c r="Z2428" i="2"/>
  <c r="AJ2427" i="2"/>
  <c r="Z2427" i="2"/>
  <c r="AJ2426" i="2"/>
  <c r="Z2426" i="2"/>
  <c r="AJ2425" i="2"/>
  <c r="Z2425" i="2"/>
  <c r="AJ2424" i="2"/>
  <c r="AF2424" i="2"/>
  <c r="AE2424" i="2"/>
  <c r="Z2424" i="2"/>
  <c r="Q2424" i="2"/>
  <c r="AJ2423" i="2"/>
  <c r="Z2423" i="2"/>
  <c r="AJ2422" i="2"/>
  <c r="AF2422" i="2"/>
  <c r="Z2422" i="2"/>
  <c r="AF2421" i="2"/>
  <c r="AE2421" i="2"/>
  <c r="AJ2421" i="2" s="1"/>
  <c r="Z2421" i="2"/>
  <c r="Q2421" i="2"/>
  <c r="AJ2420" i="2"/>
  <c r="Z2420" i="2"/>
  <c r="AF2419" i="2"/>
  <c r="AE2419" i="2"/>
  <c r="AJ2419" i="2" s="1"/>
  <c r="Z2419" i="2"/>
  <c r="Q2419" i="2"/>
  <c r="AF2418" i="2"/>
  <c r="AE2418" i="2"/>
  <c r="Z2418" i="2"/>
  <c r="Q2418" i="2"/>
  <c r="Z2417" i="2"/>
  <c r="AJ2416" i="2"/>
  <c r="Z2416" i="2"/>
  <c r="AJ2415" i="2"/>
  <c r="Z2415" i="2"/>
  <c r="AJ2414" i="2"/>
  <c r="Z2414" i="2"/>
  <c r="AJ2413" i="2"/>
  <c r="Z2413" i="2"/>
  <c r="AJ2412" i="2"/>
  <c r="Z2412" i="2"/>
  <c r="AJ2411" i="2"/>
  <c r="Z2411" i="2"/>
  <c r="AJ2410" i="2"/>
  <c r="Z2410" i="2"/>
  <c r="AJ2409" i="2"/>
  <c r="Z2409" i="2"/>
  <c r="AJ2408" i="2"/>
  <c r="Z2408" i="2"/>
  <c r="AE2407" i="2"/>
  <c r="AJ2407" i="2" s="1"/>
  <c r="Z2407" i="2"/>
  <c r="Q2407" i="2"/>
  <c r="AJ2406" i="2"/>
  <c r="Z2406" i="2"/>
  <c r="AE2405" i="2"/>
  <c r="Z2405" i="2"/>
  <c r="Q2405" i="2"/>
  <c r="AJ2405" i="2" s="1"/>
  <c r="AJ2404" i="2"/>
  <c r="AE2404" i="2"/>
  <c r="Z2404" i="2"/>
  <c r="Q2404" i="2"/>
  <c r="AE2403" i="2"/>
  <c r="AJ2403" i="2" s="1"/>
  <c r="Z2403" i="2"/>
  <c r="Q2403" i="2"/>
  <c r="AE2402" i="2"/>
  <c r="Z2402" i="2"/>
  <c r="Q2402" i="2"/>
  <c r="AJ2402" i="2" s="1"/>
  <c r="AJ2401" i="2"/>
  <c r="AE2401" i="2"/>
  <c r="Z2401" i="2"/>
  <c r="Q2401" i="2"/>
  <c r="AE2400" i="2"/>
  <c r="Z2400" i="2"/>
  <c r="Q2400" i="2"/>
  <c r="AE2399" i="2"/>
  <c r="Z2399" i="2"/>
  <c r="Q2399" i="2"/>
  <c r="AJ2399" i="2" s="1"/>
  <c r="AJ2398" i="2"/>
  <c r="AE2398" i="2"/>
  <c r="Z2398" i="2"/>
  <c r="Q2398" i="2"/>
  <c r="AE2397" i="2"/>
  <c r="AJ2397" i="2" s="1"/>
  <c r="Z2397" i="2"/>
  <c r="Q2397" i="2"/>
  <c r="AJ2396" i="2"/>
  <c r="Z2396" i="2"/>
  <c r="AJ2395" i="2"/>
  <c r="Z2395" i="2"/>
  <c r="AJ2394" i="2"/>
  <c r="Z2394" i="2"/>
  <c r="AJ2393" i="2"/>
  <c r="Z2393" i="2"/>
  <c r="AE2392" i="2"/>
  <c r="Z2392" i="2"/>
  <c r="Q2392" i="2"/>
  <c r="AJ2391" i="2"/>
  <c r="Z2391" i="2"/>
  <c r="AJ2390" i="2"/>
  <c r="Z2390" i="2"/>
  <c r="AJ2389" i="2"/>
  <c r="AE2389" i="2"/>
  <c r="Z2389" i="2"/>
  <c r="Q2389" i="2"/>
  <c r="AE2388" i="2"/>
  <c r="Z2388" i="2"/>
  <c r="Q2388" i="2"/>
  <c r="AE2387" i="2"/>
  <c r="Z2387" i="2"/>
  <c r="Q2387" i="2"/>
  <c r="AF2386" i="2"/>
  <c r="AC2386" i="2"/>
  <c r="AA2386" i="2"/>
  <c r="Z2386" i="2"/>
  <c r="AF2385" i="2"/>
  <c r="AF2381" i="2" s="1"/>
  <c r="AC2385" i="2"/>
  <c r="AA2385" i="2"/>
  <c r="Z2385" i="2"/>
  <c r="AJ2384" i="2"/>
  <c r="Z2384" i="2"/>
  <c r="AE2383" i="2"/>
  <c r="Z2383" i="2"/>
  <c r="Q2383" i="2"/>
  <c r="Z2382" i="2"/>
  <c r="Q2382" i="2"/>
  <c r="Z2381" i="2"/>
  <c r="AJ2380" i="2"/>
  <c r="Z2380" i="2"/>
  <c r="AF2379" i="2"/>
  <c r="AF2378" i="2" s="1"/>
  <c r="AE2379" i="2"/>
  <c r="Z2379" i="2"/>
  <c r="Q2379" i="2"/>
  <c r="AE2378" i="2"/>
  <c r="Z2378" i="2"/>
  <c r="AJ2377" i="2"/>
  <c r="Z2377" i="2"/>
  <c r="AJ2376" i="2"/>
  <c r="Z2376" i="2"/>
  <c r="AJ2375" i="2"/>
  <c r="Z2375" i="2"/>
  <c r="AJ2374" i="2"/>
  <c r="Z2374" i="2"/>
  <c r="AJ2373" i="2"/>
  <c r="Z2373" i="2"/>
  <c r="AJ2372" i="2"/>
  <c r="Z2372" i="2"/>
  <c r="AJ2371" i="2"/>
  <c r="Z2371" i="2"/>
  <c r="AJ2370" i="2"/>
  <c r="Z2370" i="2"/>
  <c r="AJ2369" i="2"/>
  <c r="Z2369" i="2"/>
  <c r="AJ2368" i="2"/>
  <c r="AF2368" i="2"/>
  <c r="AE2368" i="2"/>
  <c r="Z2368" i="2"/>
  <c r="Q2368" i="2"/>
  <c r="AF2367" i="2"/>
  <c r="AE2367" i="2"/>
  <c r="Z2367" i="2"/>
  <c r="Q2367" i="2"/>
  <c r="AJ2366" i="2"/>
  <c r="Z2366" i="2"/>
  <c r="AJ2365" i="2"/>
  <c r="Z2365" i="2"/>
  <c r="AJ2364" i="2"/>
  <c r="Z2364" i="2"/>
  <c r="AJ2363" i="2"/>
  <c r="Z2363" i="2"/>
  <c r="AJ2362" i="2"/>
  <c r="Z2362" i="2"/>
  <c r="AJ2361" i="2"/>
  <c r="Z2361" i="2"/>
  <c r="AF2360" i="2"/>
  <c r="AF2359" i="2" s="1"/>
  <c r="AE2360" i="2"/>
  <c r="Z2360" i="2"/>
  <c r="Q2360" i="2"/>
  <c r="Z2359" i="2"/>
  <c r="Q2359" i="2"/>
  <c r="AJ2358" i="2"/>
  <c r="Z2358" i="2"/>
  <c r="AJ2357" i="2"/>
  <c r="Z2357" i="2"/>
  <c r="AJ2356" i="2"/>
  <c r="Z2356" i="2"/>
  <c r="AJ2355" i="2"/>
  <c r="Z2355" i="2"/>
  <c r="AJ2354" i="2"/>
  <c r="Z2354" i="2"/>
  <c r="AJ2353" i="2"/>
  <c r="AF2353" i="2"/>
  <c r="AE2353" i="2"/>
  <c r="Z2353" i="2"/>
  <c r="Q2353" i="2"/>
  <c r="AF2352" i="2"/>
  <c r="AE2352" i="2"/>
  <c r="AJ2352" i="2" s="1"/>
  <c r="Z2352" i="2"/>
  <c r="Q2352" i="2"/>
  <c r="AJ2351" i="2"/>
  <c r="Z2351" i="2"/>
  <c r="AJ2350" i="2"/>
  <c r="Z2350" i="2"/>
  <c r="AJ2349" i="2"/>
  <c r="Z2349" i="2"/>
  <c r="AF2348" i="2"/>
  <c r="AF2347" i="2" s="1"/>
  <c r="AE2348" i="2"/>
  <c r="Z2348" i="2"/>
  <c r="Q2348" i="2"/>
  <c r="Z2347" i="2"/>
  <c r="Q2347" i="2"/>
  <c r="AJ2346" i="2"/>
  <c r="Z2346" i="2"/>
  <c r="AF2345" i="2"/>
  <c r="AF2344" i="2" s="1"/>
  <c r="AE2345" i="2"/>
  <c r="Z2345" i="2"/>
  <c r="Q2345" i="2"/>
  <c r="Z2344" i="2"/>
  <c r="Q2344" i="2"/>
  <c r="Z2343" i="2"/>
  <c r="AJ2342" i="2"/>
  <c r="Z2342" i="2"/>
  <c r="AJ2341" i="2"/>
  <c r="Z2341" i="2"/>
  <c r="AJ2340" i="2"/>
  <c r="Z2340" i="2"/>
  <c r="AJ2339" i="2"/>
  <c r="Z2339" i="2"/>
  <c r="AE2338" i="2"/>
  <c r="Z2338" i="2"/>
  <c r="Q2338" i="2"/>
  <c r="AF2337" i="2"/>
  <c r="AE2337" i="2"/>
  <c r="Z2337" i="2"/>
  <c r="AF2336" i="2"/>
  <c r="AE2336" i="2"/>
  <c r="Z2336" i="2"/>
  <c r="AJ2335" i="2"/>
  <c r="Z2335" i="2"/>
  <c r="AJ2334" i="2"/>
  <c r="Z2334" i="2"/>
  <c r="AJ2333" i="2"/>
  <c r="Z2333" i="2"/>
  <c r="AJ2332" i="2"/>
  <c r="Z2332" i="2"/>
  <c r="AJ2331" i="2"/>
  <c r="Z2331" i="2"/>
  <c r="AJ2330" i="2"/>
  <c r="Z2330" i="2"/>
  <c r="AJ2329" i="2"/>
  <c r="Z2329" i="2"/>
  <c r="AJ2328" i="2"/>
  <c r="Z2328" i="2"/>
  <c r="AJ2327" i="2"/>
  <c r="Z2327" i="2"/>
  <c r="AE2326" i="2"/>
  <c r="Z2326" i="2"/>
  <c r="Q2326" i="2"/>
  <c r="AE2325" i="2"/>
  <c r="Z2325" i="2"/>
  <c r="Q2325" i="2"/>
  <c r="AF2324" i="2"/>
  <c r="Z2324" i="2"/>
  <c r="AF2323" i="2"/>
  <c r="Z2323" i="2"/>
  <c r="AJ2322" i="2"/>
  <c r="AE2322" i="2"/>
  <c r="Z2322" i="2"/>
  <c r="Q2322" i="2"/>
  <c r="AE2321" i="2"/>
  <c r="Z2321" i="2"/>
  <c r="Q2321" i="2"/>
  <c r="AE2320" i="2"/>
  <c r="AJ2320" i="2" s="1"/>
  <c r="Z2320" i="2"/>
  <c r="Q2320" i="2"/>
  <c r="AJ2319" i="2"/>
  <c r="AE2319" i="2"/>
  <c r="Z2319" i="2"/>
  <c r="Q2319" i="2"/>
  <c r="AE2318" i="2"/>
  <c r="AJ2318" i="2" s="1"/>
  <c r="Z2318" i="2"/>
  <c r="Q2318" i="2"/>
  <c r="AE2317" i="2"/>
  <c r="AJ2317" i="2" s="1"/>
  <c r="Z2317" i="2"/>
  <c r="Q2317" i="2"/>
  <c r="AE2316" i="2"/>
  <c r="AJ2316" i="2" s="1"/>
  <c r="Z2316" i="2"/>
  <c r="Q2316" i="2"/>
  <c r="AE2315" i="2"/>
  <c r="Z2315" i="2"/>
  <c r="Q2315" i="2"/>
  <c r="AE2314" i="2"/>
  <c r="Z2314" i="2"/>
  <c r="Q2314" i="2"/>
  <c r="AI2313" i="2"/>
  <c r="AI2312" i="2" s="1"/>
  <c r="AI2311" i="2" s="1"/>
  <c r="AG2313" i="2"/>
  <c r="AF2313" i="2"/>
  <c r="AC2313" i="2"/>
  <c r="AA2313" i="2"/>
  <c r="Z2313" i="2"/>
  <c r="AG2312" i="2"/>
  <c r="AG2311" i="2" s="1"/>
  <c r="AF2312" i="2"/>
  <c r="AC2312" i="2"/>
  <c r="AC2311" i="2" s="1"/>
  <c r="AA2312" i="2"/>
  <c r="AA2311" i="2" s="1"/>
  <c r="Z2312" i="2"/>
  <c r="W2312" i="2"/>
  <c r="W2311" i="2" s="1"/>
  <c r="U2312" i="2"/>
  <c r="S2312" i="2"/>
  <c r="Q2312" i="2"/>
  <c r="O2312" i="2"/>
  <c r="M2312" i="2"/>
  <c r="M2311" i="2" s="1"/>
  <c r="AF2311" i="2"/>
  <c r="Z2311" i="2"/>
  <c r="U2311" i="2"/>
  <c r="S2311" i="2"/>
  <c r="O2311" i="2"/>
  <c r="AE2310" i="2"/>
  <c r="AJ2310" i="2" s="1"/>
  <c r="Z2310" i="2"/>
  <c r="Q2310" i="2"/>
  <c r="AE2309" i="2"/>
  <c r="Z2309" i="2"/>
  <c r="Q2309" i="2"/>
  <c r="AE2308" i="2"/>
  <c r="AJ2308" i="2" s="1"/>
  <c r="Z2308" i="2"/>
  <c r="Q2308" i="2"/>
  <c r="AJ2307" i="2"/>
  <c r="AE2307" i="2"/>
  <c r="Z2307" i="2"/>
  <c r="Q2307" i="2"/>
  <c r="AE2306" i="2"/>
  <c r="AJ2306" i="2" s="1"/>
  <c r="Z2306" i="2"/>
  <c r="Q2306" i="2"/>
  <c r="AE2305" i="2"/>
  <c r="AJ2305" i="2" s="1"/>
  <c r="Z2305" i="2"/>
  <c r="Q2305" i="2"/>
  <c r="AJ2304" i="2"/>
  <c r="AE2304" i="2"/>
  <c r="Z2304" i="2"/>
  <c r="Q2304" i="2"/>
  <c r="AE2303" i="2"/>
  <c r="AJ2303" i="2" s="1"/>
  <c r="Z2303" i="2"/>
  <c r="Q2303" i="2"/>
  <c r="AE2302" i="2"/>
  <c r="AJ2302" i="2" s="1"/>
  <c r="Z2302" i="2"/>
  <c r="Q2302" i="2"/>
  <c r="AJ2301" i="2"/>
  <c r="AE2301" i="2"/>
  <c r="Z2301" i="2"/>
  <c r="Q2301" i="2"/>
  <c r="AE2300" i="2"/>
  <c r="Z2300" i="2"/>
  <c r="Q2300" i="2"/>
  <c r="AE2299" i="2"/>
  <c r="AJ2299" i="2" s="1"/>
  <c r="Z2299" i="2"/>
  <c r="Q2299" i="2"/>
  <c r="AE2298" i="2"/>
  <c r="AJ2298" i="2" s="1"/>
  <c r="Z2298" i="2"/>
  <c r="Q2298" i="2"/>
  <c r="AE2297" i="2"/>
  <c r="Z2297" i="2"/>
  <c r="Q2297" i="2"/>
  <c r="AJ2296" i="2"/>
  <c r="AE2296" i="2"/>
  <c r="Z2296" i="2"/>
  <c r="Q2296" i="2"/>
  <c r="AE2295" i="2"/>
  <c r="AJ2295" i="2" s="1"/>
  <c r="Z2295" i="2"/>
  <c r="Q2295" i="2"/>
  <c r="AE2294" i="2"/>
  <c r="AJ2294" i="2" s="1"/>
  <c r="Z2294" i="2"/>
  <c r="Q2294" i="2"/>
  <c r="AE2293" i="2"/>
  <c r="AJ2293" i="2" s="1"/>
  <c r="Z2293" i="2"/>
  <c r="Q2293" i="2"/>
  <c r="AF2292" i="2"/>
  <c r="AF2291" i="2" s="1"/>
  <c r="AE2292" i="2"/>
  <c r="Z2292" i="2"/>
  <c r="Z2291" i="2"/>
  <c r="AJ2290" i="2"/>
  <c r="Z2290" i="2"/>
  <c r="AJ2289" i="2"/>
  <c r="Z2289" i="2"/>
  <c r="AJ2288" i="2"/>
  <c r="AE2288" i="2"/>
  <c r="Z2288" i="2"/>
  <c r="Q2288" i="2"/>
  <c r="AE2287" i="2"/>
  <c r="Z2287" i="2"/>
  <c r="Q2287" i="2"/>
  <c r="Q2286" i="2" s="1"/>
  <c r="Q2285" i="2" s="1"/>
  <c r="AF2286" i="2"/>
  <c r="Z2286" i="2"/>
  <c r="AF2285" i="2"/>
  <c r="Z2285" i="2"/>
  <c r="AJ2284" i="2"/>
  <c r="Z2284" i="2"/>
  <c r="AJ2283" i="2"/>
  <c r="Z2283" i="2"/>
  <c r="AE2282" i="2"/>
  <c r="AJ2282" i="2" s="1"/>
  <c r="Z2282" i="2"/>
  <c r="Q2282" i="2"/>
  <c r="AE2281" i="2"/>
  <c r="Z2281" i="2"/>
  <c r="Q2281" i="2"/>
  <c r="AE2280" i="2"/>
  <c r="AJ2280" i="2" s="1"/>
  <c r="Z2280" i="2"/>
  <c r="Q2280" i="2"/>
  <c r="AJ2279" i="2"/>
  <c r="AE2279" i="2"/>
  <c r="Z2279" i="2"/>
  <c r="Q2279" i="2"/>
  <c r="AE2278" i="2"/>
  <c r="AJ2278" i="2" s="1"/>
  <c r="Z2278" i="2"/>
  <c r="Q2278" i="2"/>
  <c r="AE2277" i="2"/>
  <c r="AJ2277" i="2" s="1"/>
  <c r="Z2277" i="2"/>
  <c r="Q2277" i="2"/>
  <c r="AJ2276" i="2"/>
  <c r="AE2276" i="2"/>
  <c r="Z2276" i="2"/>
  <c r="Q2276" i="2"/>
  <c r="AE2275" i="2"/>
  <c r="AJ2275" i="2" s="1"/>
  <c r="Z2275" i="2"/>
  <c r="Q2275" i="2"/>
  <c r="AE2274" i="2"/>
  <c r="AJ2274" i="2" s="1"/>
  <c r="Z2274" i="2"/>
  <c r="Q2274" i="2"/>
  <c r="AF2273" i="2"/>
  <c r="AF2272" i="2" s="1"/>
  <c r="Z2273" i="2"/>
  <c r="Z2272" i="2"/>
  <c r="AJ2271" i="2"/>
  <c r="Z2271" i="2"/>
  <c r="AJ2270" i="2"/>
  <c r="Z2270" i="2"/>
  <c r="AJ2269" i="2"/>
  <c r="Z2269" i="2"/>
  <c r="AJ2268" i="2"/>
  <c r="Z2268" i="2"/>
  <c r="AE2267" i="2"/>
  <c r="Z2267" i="2"/>
  <c r="Q2267" i="2"/>
  <c r="AJ2266" i="2"/>
  <c r="AE2266" i="2"/>
  <c r="Z2266" i="2"/>
  <c r="Q2266" i="2"/>
  <c r="AJ2265" i="2"/>
  <c r="AE2265" i="2"/>
  <c r="Z2265" i="2"/>
  <c r="Q2265" i="2"/>
  <c r="AE2264" i="2"/>
  <c r="Z2264" i="2"/>
  <c r="Q2264" i="2"/>
  <c r="Q2258" i="2" s="1"/>
  <c r="Q2257" i="2" s="1"/>
  <c r="AJ2263" i="2"/>
  <c r="AE2263" i="2"/>
  <c r="Z2263" i="2"/>
  <c r="Q2263" i="2"/>
  <c r="AJ2262" i="2"/>
  <c r="AE2262" i="2"/>
  <c r="Z2262" i="2"/>
  <c r="Q2262" i="2"/>
  <c r="AE2261" i="2"/>
  <c r="Z2261" i="2"/>
  <c r="Q2261" i="2"/>
  <c r="AE2260" i="2"/>
  <c r="AA2260" i="2"/>
  <c r="AJ2260" i="2" s="1"/>
  <c r="Z2260" i="2"/>
  <c r="W2260" i="2"/>
  <c r="Q2260" i="2"/>
  <c r="AE2259" i="2"/>
  <c r="Z2259" i="2"/>
  <c r="Q2259" i="2"/>
  <c r="AF2258" i="2"/>
  <c r="AF2257" i="2" s="1"/>
  <c r="Z2258" i="2"/>
  <c r="Z2257" i="2"/>
  <c r="AJ2256" i="2"/>
  <c r="Z2256" i="2"/>
  <c r="AE2255" i="2"/>
  <c r="AJ2255" i="2" s="1"/>
  <c r="Z2255" i="2"/>
  <c r="Q2255" i="2"/>
  <c r="AE2254" i="2"/>
  <c r="Z2254" i="2"/>
  <c r="Q2254" i="2"/>
  <c r="AF2253" i="2"/>
  <c r="Z2253" i="2"/>
  <c r="Q2253" i="2"/>
  <c r="Q2252" i="2" s="1"/>
  <c r="AF2252" i="2"/>
  <c r="Z2252" i="2"/>
  <c r="AJ2251" i="2"/>
  <c r="Z2251" i="2"/>
  <c r="AE2250" i="2"/>
  <c r="AJ2250" i="2" s="1"/>
  <c r="Z2250" i="2"/>
  <c r="Q2250" i="2"/>
  <c r="AE2249" i="2"/>
  <c r="AJ2249" i="2" s="1"/>
  <c r="Z2249" i="2"/>
  <c r="Q2249" i="2"/>
  <c r="AE2248" i="2"/>
  <c r="AE2247" i="2" s="1"/>
  <c r="Z2248" i="2"/>
  <c r="Q2248" i="2"/>
  <c r="AF2247" i="2"/>
  <c r="Z2247" i="2"/>
  <c r="Q2247" i="2"/>
  <c r="AF2246" i="2"/>
  <c r="Z2246" i="2"/>
  <c r="Q2246" i="2"/>
  <c r="AJ2245" i="2"/>
  <c r="AE2245" i="2"/>
  <c r="Z2245" i="2"/>
  <c r="Q2245" i="2"/>
  <c r="AE2244" i="2"/>
  <c r="Z2244" i="2"/>
  <c r="Q2244" i="2"/>
  <c r="AJ2243" i="2"/>
  <c r="AE2243" i="2"/>
  <c r="Z2243" i="2"/>
  <c r="Q2243" i="2"/>
  <c r="AJ2242" i="2"/>
  <c r="AE2242" i="2"/>
  <c r="Z2242" i="2"/>
  <c r="Q2242" i="2"/>
  <c r="AF2241" i="2"/>
  <c r="AE2241" i="2"/>
  <c r="AE2240" i="2" s="1"/>
  <c r="AJ2240" i="2" s="1"/>
  <c r="Z2241" i="2"/>
  <c r="Q2241" i="2"/>
  <c r="Q2240" i="2" s="1"/>
  <c r="AF2240" i="2"/>
  <c r="Z2240" i="2"/>
  <c r="AE2239" i="2"/>
  <c r="Z2239" i="2"/>
  <c r="Q2239" i="2"/>
  <c r="AE2238" i="2"/>
  <c r="AJ2238" i="2" s="1"/>
  <c r="Z2238" i="2"/>
  <c r="Q2238" i="2"/>
  <c r="AE2237" i="2"/>
  <c r="AJ2237" i="2" s="1"/>
  <c r="Z2237" i="2"/>
  <c r="Q2237" i="2"/>
  <c r="AE2236" i="2"/>
  <c r="Z2236" i="2"/>
  <c r="Q2236" i="2"/>
  <c r="AE2235" i="2"/>
  <c r="AJ2235" i="2" s="1"/>
  <c r="Z2235" i="2"/>
  <c r="Q2235" i="2"/>
  <c r="AJ2234" i="2"/>
  <c r="AE2234" i="2"/>
  <c r="Z2234" i="2"/>
  <c r="Q2234" i="2"/>
  <c r="AE2233" i="2"/>
  <c r="AJ2233" i="2" s="1"/>
  <c r="Z2233" i="2"/>
  <c r="Q2233" i="2"/>
  <c r="AE2232" i="2"/>
  <c r="Z2232" i="2"/>
  <c r="Q2232" i="2"/>
  <c r="AJ2231" i="2"/>
  <c r="AE2231" i="2"/>
  <c r="Z2231" i="2"/>
  <c r="Q2231" i="2"/>
  <c r="AE2230" i="2"/>
  <c r="AJ2230" i="2" s="1"/>
  <c r="Z2230" i="2"/>
  <c r="Q2230" i="2"/>
  <c r="AE2229" i="2"/>
  <c r="AJ2229" i="2" s="1"/>
  <c r="Z2229" i="2"/>
  <c r="Q2229" i="2"/>
  <c r="AF2228" i="2"/>
  <c r="AA2228" i="2"/>
  <c r="Z2228" i="2"/>
  <c r="AE2227" i="2"/>
  <c r="AJ2227" i="2" s="1"/>
  <c r="Z2227" i="2"/>
  <c r="Q2227" i="2"/>
  <c r="AE2226" i="2"/>
  <c r="Z2226" i="2"/>
  <c r="Q2226" i="2"/>
  <c r="AJ2226" i="2" s="1"/>
  <c r="AJ2225" i="2"/>
  <c r="AE2225" i="2"/>
  <c r="Z2225" i="2"/>
  <c r="Q2225" i="2"/>
  <c r="AF2224" i="2"/>
  <c r="AA2224" i="2"/>
  <c r="AA2223" i="2" s="1"/>
  <c r="Z2224" i="2"/>
  <c r="AF2223" i="2"/>
  <c r="Z2223" i="2"/>
  <c r="AI2222" i="2"/>
  <c r="AG2222" i="2"/>
  <c r="AF2222" i="2"/>
  <c r="AC2222" i="2"/>
  <c r="AA2222" i="2"/>
  <c r="Z2222" i="2"/>
  <c r="Y2222" i="2"/>
  <c r="W2222" i="2"/>
  <c r="U2222" i="2"/>
  <c r="S2222" i="2"/>
  <c r="O2222" i="2"/>
  <c r="M2222" i="2"/>
  <c r="AJ2221" i="2"/>
  <c r="Z2221" i="2"/>
  <c r="AJ2220" i="2"/>
  <c r="Z2220" i="2"/>
  <c r="AJ2219" i="2"/>
  <c r="Z2219" i="2"/>
  <c r="AJ2218" i="2"/>
  <c r="Z2218" i="2"/>
  <c r="AJ2217" i="2"/>
  <c r="Z2217" i="2"/>
  <c r="AJ2216" i="2"/>
  <c r="Z2216" i="2"/>
  <c r="AJ2215" i="2"/>
  <c r="Z2215" i="2"/>
  <c r="AJ2214" i="2"/>
  <c r="Z2214" i="2"/>
  <c r="AJ2213" i="2"/>
  <c r="Z2213" i="2"/>
  <c r="AJ2212" i="2"/>
  <c r="Z2212" i="2"/>
  <c r="AJ2211" i="2"/>
  <c r="Z2211" i="2"/>
  <c r="AJ2210" i="2"/>
  <c r="Z2210" i="2"/>
  <c r="AJ2209" i="2"/>
  <c r="Z2209" i="2"/>
  <c r="AE2208" i="2"/>
  <c r="AA2208" i="2"/>
  <c r="Z2208" i="2"/>
  <c r="W2208" i="2"/>
  <c r="Q2208" i="2"/>
  <c r="AE2207" i="2"/>
  <c r="AE2206" i="2" s="1"/>
  <c r="AE2205" i="2" s="1"/>
  <c r="Z2207" i="2"/>
  <c r="Q2207" i="2"/>
  <c r="AF2206" i="2"/>
  <c r="AA2206" i="2"/>
  <c r="Z2206" i="2"/>
  <c r="U2206" i="2"/>
  <c r="AF2205" i="2"/>
  <c r="Z2205" i="2"/>
  <c r="AJ2204" i="2"/>
  <c r="Z2204" i="2"/>
  <c r="AJ2203" i="2"/>
  <c r="Z2203" i="2"/>
  <c r="AJ2202" i="2"/>
  <c r="Z2202" i="2"/>
  <c r="AJ2201" i="2"/>
  <c r="Z2201" i="2"/>
  <c r="AJ2200" i="2"/>
  <c r="Z2200" i="2"/>
  <c r="AJ2199" i="2"/>
  <c r="Z2199" i="2"/>
  <c r="AJ2198" i="2"/>
  <c r="Z2198" i="2"/>
  <c r="AJ2197" i="2"/>
  <c r="Z2197" i="2"/>
  <c r="AJ2196" i="2"/>
  <c r="Z2196" i="2"/>
  <c r="AJ2195" i="2"/>
  <c r="Z2195" i="2"/>
  <c r="AJ2194" i="2"/>
  <c r="Z2194" i="2"/>
  <c r="AJ2193" i="2"/>
  <c r="Z2193" i="2"/>
  <c r="AJ2192" i="2"/>
  <c r="Z2192" i="2"/>
  <c r="AJ2191" i="2"/>
  <c r="Z2191" i="2"/>
  <c r="AJ2190" i="2"/>
  <c r="Z2190" i="2"/>
  <c r="AJ2189" i="2"/>
  <c r="Z2189" i="2"/>
  <c r="AJ2188" i="2"/>
  <c r="Z2188" i="2"/>
  <c r="AJ2187" i="2"/>
  <c r="Z2187" i="2"/>
  <c r="AJ2186" i="2"/>
  <c r="Z2186" i="2"/>
  <c r="AJ2185" i="2"/>
  <c r="Z2185" i="2"/>
  <c r="AJ2184" i="2"/>
  <c r="Z2184" i="2"/>
  <c r="AJ2183" i="2"/>
  <c r="Z2183" i="2"/>
  <c r="AJ2182" i="2"/>
  <c r="Z2182" i="2"/>
  <c r="AJ2181" i="2"/>
  <c r="Z2181" i="2"/>
  <c r="AE2180" i="2"/>
  <c r="Z2180" i="2"/>
  <c r="Q2180" i="2"/>
  <c r="AF2179" i="2"/>
  <c r="AE2179" i="2"/>
  <c r="Z2179" i="2"/>
  <c r="AF2178" i="2"/>
  <c r="AF2177" i="2" s="1"/>
  <c r="AE2178" i="2"/>
  <c r="AE2177" i="2" s="1"/>
  <c r="Z2178" i="2"/>
  <c r="Z2177" i="2"/>
  <c r="AJ2176" i="2"/>
  <c r="Z2176" i="2"/>
  <c r="AJ2175" i="2"/>
  <c r="Z2175" i="2"/>
  <c r="AJ2174" i="2"/>
  <c r="Z2174" i="2"/>
  <c r="AJ2173" i="2"/>
  <c r="Z2173" i="2"/>
  <c r="AJ2172" i="2"/>
  <c r="Z2172" i="2"/>
  <c r="AA2171" i="2"/>
  <c r="AJ2171" i="2" s="1"/>
  <c r="Z2171" i="2"/>
  <c r="AI2170" i="2"/>
  <c r="AG2170" i="2"/>
  <c r="AE2170" i="2"/>
  <c r="AC2170" i="2"/>
  <c r="Z2170" i="2"/>
  <c r="AJ2169" i="2"/>
  <c r="Z2169" i="2"/>
  <c r="AJ2168" i="2"/>
  <c r="Z2168" i="2"/>
  <c r="AJ2167" i="2"/>
  <c r="Z2167" i="2"/>
  <c r="AJ2166" i="2"/>
  <c r="Z2166" i="2"/>
  <c r="AJ2165" i="2"/>
  <c r="Z2165" i="2"/>
  <c r="AJ2164" i="2"/>
  <c r="Z2164" i="2"/>
  <c r="AJ2163" i="2"/>
  <c r="Z2163" i="2"/>
  <c r="AJ2162" i="2"/>
  <c r="Z2162" i="2"/>
  <c r="AJ2161" i="2"/>
  <c r="Z2161" i="2"/>
  <c r="AJ2160" i="2"/>
  <c r="Z2160" i="2"/>
  <c r="AE2159" i="2"/>
  <c r="Z2159" i="2"/>
  <c r="Q2159" i="2"/>
  <c r="AJ2159" i="2" s="1"/>
  <c r="AJ2158" i="2"/>
  <c r="AE2158" i="2"/>
  <c r="Z2158" i="2"/>
  <c r="Q2158" i="2"/>
  <c r="AE2157" i="2"/>
  <c r="Z2157" i="2"/>
  <c r="Q2157" i="2"/>
  <c r="AJ2157" i="2" s="1"/>
  <c r="AE2156" i="2"/>
  <c r="Z2156" i="2"/>
  <c r="Q2156" i="2"/>
  <c r="AJ2156" i="2" s="1"/>
  <c r="AJ2155" i="2"/>
  <c r="AE2155" i="2"/>
  <c r="Z2155" i="2"/>
  <c r="Q2155" i="2"/>
  <c r="AE2154" i="2"/>
  <c r="Z2154" i="2"/>
  <c r="Q2154" i="2"/>
  <c r="AJ2154" i="2" s="1"/>
  <c r="AE2153" i="2"/>
  <c r="Z2153" i="2"/>
  <c r="Q2153" i="2"/>
  <c r="AJ2153" i="2" s="1"/>
  <c r="AE2152" i="2"/>
  <c r="AJ2152" i="2" s="1"/>
  <c r="Z2152" i="2"/>
  <c r="Q2152" i="2"/>
  <c r="AE2151" i="2"/>
  <c r="Z2151" i="2"/>
  <c r="Q2151" i="2"/>
  <c r="AJ2151" i="2" s="1"/>
  <c r="AE2150" i="2"/>
  <c r="Z2150" i="2"/>
  <c r="Q2150" i="2"/>
  <c r="AJ2150" i="2" s="1"/>
  <c r="AJ2149" i="2"/>
  <c r="AE2149" i="2"/>
  <c r="Z2149" i="2"/>
  <c r="Q2149" i="2"/>
  <c r="AE2148" i="2"/>
  <c r="Z2148" i="2"/>
  <c r="Q2148" i="2"/>
  <c r="AJ2148" i="2" s="1"/>
  <c r="AE2147" i="2"/>
  <c r="Z2147" i="2"/>
  <c r="Q2147" i="2"/>
  <c r="AJ2147" i="2" s="1"/>
  <c r="AE2146" i="2"/>
  <c r="AJ2146" i="2" s="1"/>
  <c r="Z2146" i="2"/>
  <c r="Q2146" i="2"/>
  <c r="AE2145" i="2"/>
  <c r="Z2145" i="2"/>
  <c r="Q2145" i="2"/>
  <c r="AJ2145" i="2" s="1"/>
  <c r="AE2144" i="2"/>
  <c r="Z2144" i="2"/>
  <c r="Q2144" i="2"/>
  <c r="AJ2144" i="2" s="1"/>
  <c r="AE2143" i="2"/>
  <c r="AJ2143" i="2" s="1"/>
  <c r="Z2143" i="2"/>
  <c r="Q2143" i="2"/>
  <c r="AE2142" i="2"/>
  <c r="Z2142" i="2"/>
  <c r="Q2142" i="2"/>
  <c r="AJ2142" i="2" s="1"/>
  <c r="AE2141" i="2"/>
  <c r="Z2141" i="2"/>
  <c r="Q2141" i="2"/>
  <c r="AI2140" i="2"/>
  <c r="AG2140" i="2"/>
  <c r="AF2140" i="2"/>
  <c r="AC2140" i="2"/>
  <c r="AA2140" i="2"/>
  <c r="Z2140" i="2"/>
  <c r="AE2139" i="2"/>
  <c r="Z2139" i="2"/>
  <c r="Q2139" i="2"/>
  <c r="AG2138" i="2"/>
  <c r="AF2138" i="2"/>
  <c r="AE2138" i="2"/>
  <c r="AC2138" i="2"/>
  <c r="AA2138" i="2"/>
  <c r="Z2138" i="2"/>
  <c r="AE2137" i="2"/>
  <c r="Z2137" i="2"/>
  <c r="Q2137" i="2"/>
  <c r="AJ2137" i="2" s="1"/>
  <c r="AJ2136" i="2"/>
  <c r="AE2136" i="2"/>
  <c r="Z2136" i="2"/>
  <c r="Q2136" i="2"/>
  <c r="AE2135" i="2"/>
  <c r="Z2135" i="2"/>
  <c r="Q2135" i="2"/>
  <c r="AE2134" i="2"/>
  <c r="Z2134" i="2"/>
  <c r="Q2134" i="2"/>
  <c r="AJ2134" i="2" s="1"/>
  <c r="AJ2133" i="2"/>
  <c r="AE2133" i="2"/>
  <c r="Z2133" i="2"/>
  <c r="Q2133" i="2"/>
  <c r="AI2132" i="2"/>
  <c r="AG2132" i="2"/>
  <c r="AG2129" i="2" s="1"/>
  <c r="AF2132" i="2"/>
  <c r="AF2129" i="2" s="1"/>
  <c r="AE2132" i="2"/>
  <c r="AC2132" i="2"/>
  <c r="AA2132" i="2"/>
  <c r="Z2132" i="2"/>
  <c r="Y2132" i="2"/>
  <c r="Y2129" i="2" s="1"/>
  <c r="W2132" i="2"/>
  <c r="U2132" i="2"/>
  <c r="U2129" i="2" s="1"/>
  <c r="S2132" i="2"/>
  <c r="O2132" i="2"/>
  <c r="M2132" i="2"/>
  <c r="M2129" i="2" s="1"/>
  <c r="AJ2131" i="2"/>
  <c r="Z2131" i="2"/>
  <c r="AJ2130" i="2"/>
  <c r="Z2130" i="2"/>
  <c r="AC2129" i="2"/>
  <c r="AA2129" i="2"/>
  <c r="Z2129" i="2"/>
  <c r="W2129" i="2"/>
  <c r="S2129" i="2"/>
  <c r="O2129" i="2"/>
  <c r="AJ2128" i="2"/>
  <c r="Z2128" i="2"/>
  <c r="AJ2127" i="2"/>
  <c r="Z2127" i="2"/>
  <c r="AJ2126" i="2"/>
  <c r="Z2126" i="2"/>
  <c r="AE2125" i="2"/>
  <c r="Z2125" i="2"/>
  <c r="Q2125" i="2"/>
  <c r="AJ2125" i="2" s="1"/>
  <c r="AJ2124" i="2"/>
  <c r="AE2124" i="2"/>
  <c r="Z2124" i="2"/>
  <c r="Q2124" i="2"/>
  <c r="AE2123" i="2"/>
  <c r="Z2123" i="2"/>
  <c r="Q2123" i="2"/>
  <c r="AE2122" i="2"/>
  <c r="Z2122" i="2"/>
  <c r="Q2122" i="2"/>
  <c r="AJ2122" i="2" s="1"/>
  <c r="AI2121" i="2"/>
  <c r="AG2121" i="2"/>
  <c r="AG2120" i="2" s="1"/>
  <c r="AF2121" i="2"/>
  <c r="AC2121" i="2"/>
  <c r="AC2120" i="2" s="1"/>
  <c r="AA2121" i="2"/>
  <c r="AA2120" i="2" s="1"/>
  <c r="Z2121" i="2"/>
  <c r="Y2121" i="2"/>
  <c r="W2121" i="2"/>
  <c r="U2121" i="2"/>
  <c r="U2120" i="2" s="1"/>
  <c r="S2121" i="2"/>
  <c r="Q2121" i="2"/>
  <c r="O2121" i="2"/>
  <c r="M2121" i="2"/>
  <c r="AI2120" i="2"/>
  <c r="AF2120" i="2"/>
  <c r="Z2120" i="2"/>
  <c r="Y2120" i="2"/>
  <c r="W2120" i="2"/>
  <c r="S2120" i="2"/>
  <c r="Q2120" i="2"/>
  <c r="O2120" i="2"/>
  <c r="M2120" i="2"/>
  <c r="AJ2119" i="2"/>
  <c r="Z2119" i="2"/>
  <c r="AJ2118" i="2"/>
  <c r="Z2118" i="2"/>
  <c r="AJ2117" i="2"/>
  <c r="Z2117" i="2"/>
  <c r="AJ2116" i="2"/>
  <c r="Z2116" i="2"/>
  <c r="AJ2115" i="2"/>
  <c r="AE2115" i="2"/>
  <c r="Z2115" i="2"/>
  <c r="Q2115" i="2"/>
  <c r="AE2114" i="2"/>
  <c r="AJ2114" i="2" s="1"/>
  <c r="Z2114" i="2"/>
  <c r="Q2114" i="2"/>
  <c r="AE2113" i="2"/>
  <c r="AJ2113" i="2" s="1"/>
  <c r="AJ2112" i="2" s="1"/>
  <c r="Z2113" i="2"/>
  <c r="Q2113" i="2"/>
  <c r="AG2112" i="2"/>
  <c r="AF2112" i="2"/>
  <c r="AE2112" i="2"/>
  <c r="AE2111" i="2" s="1"/>
  <c r="AC2112" i="2"/>
  <c r="AA2112" i="2"/>
  <c r="AA2111" i="2" s="1"/>
  <c r="Z2112" i="2"/>
  <c r="Y2112" i="2"/>
  <c r="W2112" i="2"/>
  <c r="U2112" i="2"/>
  <c r="U2111" i="2" s="1"/>
  <c r="S2112" i="2"/>
  <c r="S2111" i="2" s="1"/>
  <c r="O2112" i="2"/>
  <c r="O2111" i="2" s="1"/>
  <c r="M2112" i="2"/>
  <c r="AG2111" i="2"/>
  <c r="AF2111" i="2"/>
  <c r="AC2111" i="2"/>
  <c r="Z2111" i="2"/>
  <c r="Y2111" i="2"/>
  <c r="W2111" i="2"/>
  <c r="M2111" i="2"/>
  <c r="M2095" i="2" s="1"/>
  <c r="AJ2110" i="2"/>
  <c r="Z2110" i="2"/>
  <c r="AJ2109" i="2"/>
  <c r="Z2109" i="2"/>
  <c r="AJ2108" i="2"/>
  <c r="Z2108" i="2"/>
  <c r="AJ2107" i="2"/>
  <c r="Z2107" i="2"/>
  <c r="AE2106" i="2"/>
  <c r="Z2106" i="2"/>
  <c r="Q2106" i="2"/>
  <c r="AI2105" i="2"/>
  <c r="AG2105" i="2"/>
  <c r="AF2105" i="2"/>
  <c r="AE2105" i="2"/>
  <c r="AC2105" i="2"/>
  <c r="AA2105" i="2"/>
  <c r="Z2105" i="2"/>
  <c r="Y2105" i="2"/>
  <c r="W2105" i="2"/>
  <c r="U2105" i="2"/>
  <c r="S2105" i="2"/>
  <c r="Q2105" i="2"/>
  <c r="O2105" i="2"/>
  <c r="O2096" i="2" s="1"/>
  <c r="M2105" i="2"/>
  <c r="AE2104" i="2"/>
  <c r="Z2104" i="2"/>
  <c r="Q2104" i="2"/>
  <c r="AE2103" i="2"/>
  <c r="AJ2103" i="2" s="1"/>
  <c r="Z2103" i="2"/>
  <c r="Q2103" i="2"/>
  <c r="AE2102" i="2"/>
  <c r="Z2102" i="2"/>
  <c r="Q2102" i="2"/>
  <c r="AJ2102" i="2" s="1"/>
  <c r="AE2101" i="2"/>
  <c r="Z2101" i="2"/>
  <c r="Q2101" i="2"/>
  <c r="AI2100" i="2"/>
  <c r="AI2096" i="2" s="1"/>
  <c r="AG2100" i="2"/>
  <c r="AG2096" i="2" s="1"/>
  <c r="AF2100" i="2"/>
  <c r="AC2100" i="2"/>
  <c r="AA2100" i="2"/>
  <c r="Z2100" i="2"/>
  <c r="Y2100" i="2"/>
  <c r="W2100" i="2"/>
  <c r="W2096" i="2" s="1"/>
  <c r="U2100" i="2"/>
  <c r="S2100" i="2"/>
  <c r="S2096" i="2" s="1"/>
  <c r="O2100" i="2"/>
  <c r="M2100" i="2"/>
  <c r="AJ2099" i="2"/>
  <c r="AJ2097" i="2" s="1"/>
  <c r="AE2099" i="2"/>
  <c r="AE2097" i="2" s="1"/>
  <c r="Z2099" i="2"/>
  <c r="Q2099" i="2"/>
  <c r="AJ2098" i="2"/>
  <c r="AE2098" i="2"/>
  <c r="Z2098" i="2"/>
  <c r="Q2098" i="2"/>
  <c r="AI2097" i="2"/>
  <c r="AG2097" i="2"/>
  <c r="AF2097" i="2"/>
  <c r="AC2097" i="2"/>
  <c r="AC2096" i="2" s="1"/>
  <c r="AA2097" i="2"/>
  <c r="Z2097" i="2"/>
  <c r="Y2097" i="2"/>
  <c r="Y2096" i="2" s="1"/>
  <c r="W2097" i="2"/>
  <c r="U2097" i="2"/>
  <c r="S2097" i="2"/>
  <c r="Q2097" i="2"/>
  <c r="O2097" i="2"/>
  <c r="M2097" i="2"/>
  <c r="Z2096" i="2"/>
  <c r="M2096" i="2"/>
  <c r="AC2095" i="2"/>
  <c r="AC2016" i="2" s="1"/>
  <c r="Z2095" i="2"/>
  <c r="AE2094" i="2"/>
  <c r="Z2094" i="2"/>
  <c r="Q2094" i="2"/>
  <c r="AE2093" i="2"/>
  <c r="Z2093" i="2"/>
  <c r="Q2093" i="2"/>
  <c r="AF2092" i="2"/>
  <c r="Z2092" i="2"/>
  <c r="AF2091" i="2"/>
  <c r="Z2091" i="2"/>
  <c r="AJ2090" i="2"/>
  <c r="Z2090" i="2"/>
  <c r="AJ2089" i="2"/>
  <c r="Z2089" i="2"/>
  <c r="AJ2088" i="2"/>
  <c r="Z2088" i="2"/>
  <c r="AJ2087" i="2"/>
  <c r="Z2087" i="2"/>
  <c r="U2086" i="2"/>
  <c r="K2086" i="2"/>
  <c r="J2086" i="2" s="1"/>
  <c r="AE2085" i="2"/>
  <c r="Q2085" i="2"/>
  <c r="AI2084" i="2"/>
  <c r="AI2083" i="2" s="1"/>
  <c r="AG2084" i="2"/>
  <c r="AF2084" i="2"/>
  <c r="AC2084" i="2"/>
  <c r="AA2084" i="2"/>
  <c r="Z2084" i="2"/>
  <c r="Y2084" i="2"/>
  <c r="Y2083" i="2" s="1"/>
  <c r="W2084" i="2"/>
  <c r="W2083" i="2" s="1"/>
  <c r="U2084" i="2"/>
  <c r="U2083" i="2" s="1"/>
  <c r="S2084" i="2"/>
  <c r="S2083" i="2" s="1"/>
  <c r="O2084" i="2"/>
  <c r="O2083" i="2" s="1"/>
  <c r="O2060" i="2" s="1"/>
  <c r="M2084" i="2"/>
  <c r="M2083" i="2" s="1"/>
  <c r="M2060" i="2" s="1"/>
  <c r="K2084" i="2"/>
  <c r="K2083" i="2" s="1"/>
  <c r="AG2083" i="2"/>
  <c r="AF2083" i="2"/>
  <c r="AC2083" i="2"/>
  <c r="AA2083" i="2"/>
  <c r="Z2083" i="2"/>
  <c r="AJ2082" i="2"/>
  <c r="Z2082" i="2"/>
  <c r="AJ2081" i="2"/>
  <c r="Z2081" i="2"/>
  <c r="AJ2080" i="2"/>
  <c r="Z2080" i="2"/>
  <c r="AJ2079" i="2"/>
  <c r="Z2079" i="2"/>
  <c r="AJ2078" i="2"/>
  <c r="Z2078" i="2"/>
  <c r="AJ2077" i="2"/>
  <c r="Z2077" i="2"/>
  <c r="AJ2076" i="2"/>
  <c r="Z2076" i="2"/>
  <c r="AJ2075" i="2"/>
  <c r="Z2075" i="2"/>
  <c r="AJ2074" i="2"/>
  <c r="Z2074" i="2"/>
  <c r="AJ2073" i="2"/>
  <c r="AJ2072" i="2" s="1"/>
  <c r="Z2073" i="2"/>
  <c r="AI2072" i="2"/>
  <c r="Z2072" i="2"/>
  <c r="M2072" i="2"/>
  <c r="AJ2071" i="2"/>
  <c r="AJ2069" i="2" s="1"/>
  <c r="AJ2068" i="2" s="1"/>
  <c r="AE2071" i="2"/>
  <c r="AE2069" i="2" s="1"/>
  <c r="AE2068" i="2" s="1"/>
  <c r="AA2071" i="2"/>
  <c r="AA2069" i="2" s="1"/>
  <c r="AA2068" i="2" s="1"/>
  <c r="AA2060" i="2" s="1"/>
  <c r="Z2071" i="2"/>
  <c r="Q2071" i="2"/>
  <c r="Q2069" i="2" s="1"/>
  <c r="K2071" i="2"/>
  <c r="AJ2070" i="2"/>
  <c r="AE2070" i="2"/>
  <c r="Z2070" i="2"/>
  <c r="Q2070" i="2"/>
  <c r="AI2069" i="2"/>
  <c r="AH2069" i="2"/>
  <c r="AH2068" i="2" s="1"/>
  <c r="AG2069" i="2"/>
  <c r="AF2069" i="2"/>
  <c r="AF2068" i="2" s="1"/>
  <c r="AD2069" i="2"/>
  <c r="AC2069" i="2"/>
  <c r="AB2069" i="2"/>
  <c r="AB2068" i="2" s="1"/>
  <c r="Z2069" i="2"/>
  <c r="Z2068" i="2" s="1"/>
  <c r="Y2069" i="2"/>
  <c r="X2069" i="2"/>
  <c r="W2069" i="2"/>
  <c r="V2069" i="2"/>
  <c r="V2068" i="2" s="1"/>
  <c r="U2069" i="2"/>
  <c r="U2068" i="2" s="1"/>
  <c r="U2060" i="2" s="1"/>
  <c r="T2069" i="2"/>
  <c r="S2069" i="2"/>
  <c r="S2068" i="2" s="1"/>
  <c r="R2069" i="2"/>
  <c r="P2069" i="2"/>
  <c r="O2069" i="2"/>
  <c r="O2068" i="2" s="1"/>
  <c r="N2069" i="2"/>
  <c r="M2069" i="2"/>
  <c r="L2069" i="2"/>
  <c r="L2068" i="2" s="1"/>
  <c r="K2069" i="2"/>
  <c r="AI2068" i="2"/>
  <c r="AI2060" i="2" s="1"/>
  <c r="AG2068" i="2"/>
  <c r="AD2068" i="2"/>
  <c r="AC2068" i="2"/>
  <c r="Y2068" i="2"/>
  <c r="Y2060" i="2" s="1"/>
  <c r="X2068" i="2"/>
  <c r="W2068" i="2"/>
  <c r="W2060" i="2" s="1"/>
  <c r="T2068" i="2"/>
  <c r="R2068" i="2"/>
  <c r="Q2068" i="2"/>
  <c r="P2068" i="2"/>
  <c r="N2068" i="2"/>
  <c r="M2068" i="2"/>
  <c r="K2068" i="2"/>
  <c r="AJ2067" i="2"/>
  <c r="Z2067" i="2"/>
  <c r="AJ2066" i="2"/>
  <c r="Z2066" i="2"/>
  <c r="AF2065" i="2"/>
  <c r="AF2064" i="2" s="1"/>
  <c r="AF2060" i="2" s="1"/>
  <c r="AE2065" i="2"/>
  <c r="Z2065" i="2"/>
  <c r="Q2065" i="2"/>
  <c r="Q2064" i="2" s="1"/>
  <c r="Z2064" i="2"/>
  <c r="AJ2063" i="2"/>
  <c r="AJ2062" i="2" s="1"/>
  <c r="Z2063" i="2"/>
  <c r="AI2062" i="2"/>
  <c r="AI2061" i="2" s="1"/>
  <c r="AG2062" i="2"/>
  <c r="AG2061" i="2" s="1"/>
  <c r="AG2060" i="2" s="1"/>
  <c r="AE2062" i="2"/>
  <c r="AC2062" i="2"/>
  <c r="AC2061" i="2" s="1"/>
  <c r="AC2060" i="2" s="1"/>
  <c r="AA2062" i="2"/>
  <c r="AA2061" i="2" s="1"/>
  <c r="Z2062" i="2"/>
  <c r="Y2062" i="2"/>
  <c r="W2062" i="2"/>
  <c r="U2062" i="2"/>
  <c r="U2061" i="2" s="1"/>
  <c r="S2062" i="2"/>
  <c r="S2061" i="2" s="1"/>
  <c r="Q2062" i="2"/>
  <c r="O2062" i="2"/>
  <c r="M2062" i="2"/>
  <c r="M2061" i="2" s="1"/>
  <c r="AJ2061" i="2"/>
  <c r="AE2061" i="2"/>
  <c r="Z2061" i="2"/>
  <c r="Y2061" i="2"/>
  <c r="W2061" i="2"/>
  <c r="Q2061" i="2"/>
  <c r="O2061" i="2"/>
  <c r="Z2060" i="2"/>
  <c r="AJ2059" i="2"/>
  <c r="Z2059" i="2"/>
  <c r="AJ2058" i="2"/>
  <c r="Z2058" i="2"/>
  <c r="AJ2057" i="2"/>
  <c r="Z2057" i="2"/>
  <c r="AJ2056" i="2"/>
  <c r="Z2056" i="2"/>
  <c r="AJ2055" i="2"/>
  <c r="Z2055" i="2"/>
  <c r="AJ2054" i="2"/>
  <c r="Z2054" i="2"/>
  <c r="AJ2053" i="2"/>
  <c r="Z2053" i="2"/>
  <c r="AJ2052" i="2"/>
  <c r="Z2052" i="2"/>
  <c r="AJ2051" i="2"/>
  <c r="Z2051" i="2"/>
  <c r="AJ2050" i="2"/>
  <c r="Z2050" i="2"/>
  <c r="AE2049" i="2"/>
  <c r="Z2049" i="2"/>
  <c r="Q2049" i="2"/>
  <c r="Q2048" i="2" s="1"/>
  <c r="Q2047" i="2" s="1"/>
  <c r="AF2048" i="2"/>
  <c r="AE2048" i="2"/>
  <c r="Z2048" i="2"/>
  <c r="AF2047" i="2"/>
  <c r="Z2047" i="2"/>
  <c r="AJ2046" i="2"/>
  <c r="Z2046" i="2"/>
  <c r="AJ2045" i="2"/>
  <c r="Z2045" i="2"/>
  <c r="AF2044" i="2"/>
  <c r="AF2043" i="2" s="1"/>
  <c r="AE2044" i="2"/>
  <c r="Z2044" i="2"/>
  <c r="Q2044" i="2"/>
  <c r="AE2043" i="2"/>
  <c r="Z2043" i="2"/>
  <c r="AJ2042" i="2"/>
  <c r="Z2042" i="2"/>
  <c r="AJ2041" i="2"/>
  <c r="Z2041" i="2"/>
  <c r="AJ2040" i="2"/>
  <c r="Z2040" i="2"/>
  <c r="AJ2039" i="2"/>
  <c r="Z2039" i="2"/>
  <c r="AJ2038" i="2"/>
  <c r="Z2038" i="2"/>
  <c r="AJ2037" i="2"/>
  <c r="Z2037" i="2"/>
  <c r="AJ2036" i="2"/>
  <c r="Z2036" i="2"/>
  <c r="AJ2035" i="2"/>
  <c r="AF2035" i="2"/>
  <c r="AF2034" i="2" s="1"/>
  <c r="AE2035" i="2"/>
  <c r="Z2035" i="2"/>
  <c r="Q2035" i="2"/>
  <c r="AJ2034" i="2"/>
  <c r="AE2034" i="2"/>
  <c r="Z2034" i="2"/>
  <c r="Q2034" i="2"/>
  <c r="AJ2033" i="2"/>
  <c r="Z2033" i="2"/>
  <c r="AJ2032" i="2"/>
  <c r="Z2032" i="2"/>
  <c r="AF2031" i="2"/>
  <c r="AE2031" i="2"/>
  <c r="AJ2031" i="2" s="1"/>
  <c r="Z2031" i="2"/>
  <c r="Q2031" i="2"/>
  <c r="AJ2030" i="2"/>
  <c r="AF2030" i="2"/>
  <c r="AE2030" i="2"/>
  <c r="Z2030" i="2"/>
  <c r="Q2030" i="2"/>
  <c r="AJ2029" i="2"/>
  <c r="Z2029" i="2"/>
  <c r="AJ2028" i="2"/>
  <c r="Z2028" i="2"/>
  <c r="AF2027" i="2"/>
  <c r="AF2026" i="2" s="1"/>
  <c r="AE2027" i="2"/>
  <c r="Z2027" i="2"/>
  <c r="Q2027" i="2"/>
  <c r="AJ2027" i="2" s="1"/>
  <c r="AE2026" i="2"/>
  <c r="Z2026" i="2"/>
  <c r="Q2026" i="2"/>
  <c r="AJ2026" i="2" s="1"/>
  <c r="AJ2025" i="2"/>
  <c r="Z2025" i="2"/>
  <c r="AJ2024" i="2"/>
  <c r="Z2024" i="2"/>
  <c r="AF2023" i="2"/>
  <c r="AE2023" i="2"/>
  <c r="Z2023" i="2"/>
  <c r="Q2023" i="2"/>
  <c r="Q2022" i="2" s="1"/>
  <c r="M2023" i="2"/>
  <c r="AF2022" i="2"/>
  <c r="Z2022" i="2"/>
  <c r="AJ2021" i="2"/>
  <c r="Z2021" i="2"/>
  <c r="AJ2020" i="2"/>
  <c r="Z2020" i="2"/>
  <c r="AJ2019" i="2"/>
  <c r="AJ2018" i="2" s="1"/>
  <c r="AI2019" i="2"/>
  <c r="AI2018" i="2" s="1"/>
  <c r="AI2017" i="2" s="1"/>
  <c r="AG2019" i="2"/>
  <c r="AF2019" i="2"/>
  <c r="AE2019" i="2"/>
  <c r="AE2018" i="2" s="1"/>
  <c r="AC2019" i="2"/>
  <c r="AC2018" i="2" s="1"/>
  <c r="AC2017" i="2" s="1"/>
  <c r="AA2019" i="2"/>
  <c r="AA2018" i="2" s="1"/>
  <c r="Z2019" i="2"/>
  <c r="Y2019" i="2"/>
  <c r="Y2018" i="2" s="1"/>
  <c r="W2019" i="2"/>
  <c r="U2019" i="2"/>
  <c r="S2019" i="2"/>
  <c r="S2018" i="2" s="1"/>
  <c r="Q2019" i="2"/>
  <c r="O2019" i="2"/>
  <c r="O2018" i="2" s="1"/>
  <c r="O2017" i="2" s="1"/>
  <c r="M2019" i="2"/>
  <c r="M2018" i="2" s="1"/>
  <c r="M2017" i="2" s="1"/>
  <c r="AG2018" i="2"/>
  <c r="AG2017" i="2" s="1"/>
  <c r="AF2018" i="2"/>
  <c r="Z2018" i="2"/>
  <c r="W2018" i="2"/>
  <c r="W2017" i="2" s="1"/>
  <c r="U2018" i="2"/>
  <c r="U2017" i="2" s="1"/>
  <c r="Q2018" i="2"/>
  <c r="AA2017" i="2"/>
  <c r="Z2017" i="2"/>
  <c r="Y2017" i="2"/>
  <c r="Z2016" i="2"/>
  <c r="AJ2015" i="2"/>
  <c r="Z2015" i="2"/>
  <c r="AE2014" i="2"/>
  <c r="Z2014" i="2"/>
  <c r="AI2013" i="2"/>
  <c r="AG2013" i="2"/>
  <c r="AF2013" i="2"/>
  <c r="AC2013" i="2"/>
  <c r="AA2013" i="2"/>
  <c r="Z2013" i="2"/>
  <c r="Q2013" i="2"/>
  <c r="AJ2012" i="2"/>
  <c r="Z2012" i="2"/>
  <c r="AJ2011" i="2"/>
  <c r="Z2011" i="2"/>
  <c r="AJ2010" i="2"/>
  <c r="Z2010" i="2"/>
  <c r="AJ2009" i="2"/>
  <c r="Z2009" i="2"/>
  <c r="AJ2008" i="2"/>
  <c r="Z2008" i="2"/>
  <c r="AJ2007" i="2"/>
  <c r="Z2007" i="2"/>
  <c r="AJ2006" i="2"/>
  <c r="Z2006" i="2"/>
  <c r="AJ2005" i="2"/>
  <c r="Z2005" i="2"/>
  <c r="AJ2004" i="2"/>
  <c r="Z2004" i="2"/>
  <c r="AJ2003" i="2"/>
  <c r="Z2003" i="2"/>
  <c r="AE2002" i="2"/>
  <c r="AJ2002" i="2" s="1"/>
  <c r="Z2002" i="2"/>
  <c r="Q2002" i="2"/>
  <c r="AE2001" i="2"/>
  <c r="AJ2001" i="2" s="1"/>
  <c r="Z2001" i="2"/>
  <c r="Q2001" i="2"/>
  <c r="AE2000" i="2"/>
  <c r="AJ2000" i="2" s="1"/>
  <c r="Z2000" i="2"/>
  <c r="Q2000" i="2"/>
  <c r="AE1999" i="2"/>
  <c r="AJ1999" i="2" s="1"/>
  <c r="Z1999" i="2"/>
  <c r="Q1999" i="2"/>
  <c r="AE1998" i="2"/>
  <c r="AJ1998" i="2" s="1"/>
  <c r="Z1998" i="2"/>
  <c r="Q1998" i="2"/>
  <c r="Q1996" i="2" s="1"/>
  <c r="AE1997" i="2"/>
  <c r="AJ1997" i="2" s="1"/>
  <c r="Z1997" i="2"/>
  <c r="Q1997" i="2"/>
  <c r="AI1996" i="2"/>
  <c r="AG1996" i="2"/>
  <c r="AG1993" i="2" s="1"/>
  <c r="AF1996" i="2"/>
  <c r="AC1996" i="2"/>
  <c r="AC1993" i="2" s="1"/>
  <c r="AA1996" i="2"/>
  <c r="AA1993" i="2" s="1"/>
  <c r="Z1996" i="2"/>
  <c r="Y1996" i="2"/>
  <c r="W1996" i="2"/>
  <c r="W1993" i="2" s="1"/>
  <c r="U1996" i="2"/>
  <c r="U1993" i="2" s="1"/>
  <c r="S1996" i="2"/>
  <c r="S1993" i="2" s="1"/>
  <c r="O1996" i="2"/>
  <c r="M1996" i="2"/>
  <c r="AJ1995" i="2"/>
  <c r="Z1995" i="2"/>
  <c r="Z1994" i="2"/>
  <c r="AI1993" i="2"/>
  <c r="AF1993" i="2"/>
  <c r="Z1993" i="2"/>
  <c r="Y1993" i="2"/>
  <c r="Q1993" i="2"/>
  <c r="O1993" i="2"/>
  <c r="M1993" i="2"/>
  <c r="AJ1992" i="2"/>
  <c r="Z1992" i="2"/>
  <c r="AJ1991" i="2"/>
  <c r="Z1991" i="2"/>
  <c r="AJ1990" i="2"/>
  <c r="Z1990" i="2"/>
  <c r="AJ1989" i="2"/>
  <c r="Z1989" i="2"/>
  <c r="AJ1988" i="2"/>
  <c r="Z1988" i="2"/>
  <c r="AJ1987" i="2"/>
  <c r="AJ1986" i="2" s="1"/>
  <c r="Z1987" i="2"/>
  <c r="AA1986" i="2"/>
  <c r="Z1986" i="2"/>
  <c r="AJ1985" i="2"/>
  <c r="Z1985" i="2"/>
  <c r="AJ1984" i="2"/>
  <c r="Z1984" i="2"/>
  <c r="AJ1983" i="2"/>
  <c r="Z1983" i="2"/>
  <c r="AJ1982" i="2"/>
  <c r="Z1982" i="2"/>
  <c r="AJ1981" i="2"/>
  <c r="Z1981" i="2"/>
  <c r="AJ1980" i="2"/>
  <c r="Z1980" i="2"/>
  <c r="AJ1979" i="2"/>
  <c r="Z1979" i="2"/>
  <c r="AJ1978" i="2"/>
  <c r="Z1978" i="2"/>
  <c r="AE1977" i="2"/>
  <c r="AA1977" i="2"/>
  <c r="Z1977" i="2"/>
  <c r="Q1977" i="2"/>
  <c r="AE1976" i="2"/>
  <c r="AJ1976" i="2" s="1"/>
  <c r="Z1976" i="2"/>
  <c r="Q1976" i="2"/>
  <c r="AE1975" i="2"/>
  <c r="AJ1975" i="2" s="1"/>
  <c r="Z1975" i="2"/>
  <c r="Q1975" i="2"/>
  <c r="AE1974" i="2"/>
  <c r="Z1974" i="2"/>
  <c r="Q1974" i="2"/>
  <c r="Q1973" i="2" s="1"/>
  <c r="AF1973" i="2"/>
  <c r="Z1973" i="2"/>
  <c r="AE1972" i="2"/>
  <c r="AJ1972" i="2" s="1"/>
  <c r="Z1972" i="2"/>
  <c r="Q1972" i="2"/>
  <c r="AJ1971" i="2"/>
  <c r="AF1971" i="2"/>
  <c r="AF1954" i="2" s="1"/>
  <c r="AE1971" i="2"/>
  <c r="AA1971" i="2"/>
  <c r="Z1971" i="2"/>
  <c r="Q1971" i="2"/>
  <c r="AE1970" i="2"/>
  <c r="AE2788" i="2" s="1"/>
  <c r="Z1970" i="2"/>
  <c r="Q1970" i="2"/>
  <c r="AJ1969" i="2"/>
  <c r="Z1969" i="2"/>
  <c r="AJ1968" i="2"/>
  <c r="Z1968" i="2"/>
  <c r="AJ1967" i="2"/>
  <c r="Z1967" i="2"/>
  <c r="AJ1966" i="2"/>
  <c r="Z1966" i="2"/>
  <c r="AE1965" i="2"/>
  <c r="AJ1965" i="2" s="1"/>
  <c r="Z1965" i="2"/>
  <c r="Q1965" i="2"/>
  <c r="AF1964" i="2"/>
  <c r="AE1964" i="2"/>
  <c r="AJ1964" i="2" s="1"/>
  <c r="Z1964" i="2"/>
  <c r="Q1964" i="2"/>
  <c r="AJ1963" i="2"/>
  <c r="Z1963" i="2"/>
  <c r="Z1962" i="2"/>
  <c r="Q1962" i="2"/>
  <c r="AJ1962" i="2" s="1"/>
  <c r="AJ1961" i="2"/>
  <c r="Z1961" i="2"/>
  <c r="AJ1960" i="2"/>
  <c r="Z1960" i="2"/>
  <c r="AJ1959" i="2"/>
  <c r="AJ1958" i="2" s="1"/>
  <c r="AE1959" i="2"/>
  <c r="AE1958" i="2" s="1"/>
  <c r="Z1959" i="2"/>
  <c r="Q1959" i="2"/>
  <c r="AF1958" i="2"/>
  <c r="AA1958" i="2"/>
  <c r="Z1958" i="2"/>
  <c r="Q1958" i="2"/>
  <c r="AJ1957" i="2"/>
  <c r="Z1957" i="2"/>
  <c r="AE1956" i="2"/>
  <c r="AE1955" i="2" s="1"/>
  <c r="Z1956" i="2"/>
  <c r="Q1956" i="2"/>
  <c r="AI1955" i="2"/>
  <c r="AI1954" i="2" s="1"/>
  <c r="AG1955" i="2"/>
  <c r="AF1955" i="2"/>
  <c r="AC1955" i="2"/>
  <c r="AC1954" i="2" s="1"/>
  <c r="AA1955" i="2"/>
  <c r="Z1955" i="2"/>
  <c r="Y1955" i="2"/>
  <c r="W1955" i="2"/>
  <c r="U1955" i="2"/>
  <c r="U1954" i="2" s="1"/>
  <c r="S1955" i="2"/>
  <c r="S1954" i="2" s="1"/>
  <c r="Q1955" i="2"/>
  <c r="Q1954" i="2" s="1"/>
  <c r="O1955" i="2"/>
  <c r="O1954" i="2" s="1"/>
  <c r="M1955" i="2"/>
  <c r="M1954" i="2" s="1"/>
  <c r="AG1954" i="2"/>
  <c r="Z1954" i="2"/>
  <c r="Y1954" i="2"/>
  <c r="W1954" i="2"/>
  <c r="AJ1953" i="2"/>
  <c r="Z1953" i="2"/>
  <c r="AJ1952" i="2"/>
  <c r="Z1952" i="2"/>
  <c r="AE1951" i="2"/>
  <c r="AJ1951" i="2" s="1"/>
  <c r="Z1951" i="2"/>
  <c r="Q1951" i="2"/>
  <c r="AE1950" i="2"/>
  <c r="AJ1950" i="2" s="1"/>
  <c r="Z1950" i="2"/>
  <c r="Q1950" i="2"/>
  <c r="AE1949" i="2"/>
  <c r="AJ1949" i="2" s="1"/>
  <c r="Z1949" i="2"/>
  <c r="Q1949" i="2"/>
  <c r="AE1948" i="2"/>
  <c r="Z1948" i="2"/>
  <c r="Q1948" i="2"/>
  <c r="AE1947" i="2"/>
  <c r="AJ1947" i="2" s="1"/>
  <c r="Z1947" i="2"/>
  <c r="Q1947" i="2"/>
  <c r="AE1946" i="2"/>
  <c r="AJ1946" i="2" s="1"/>
  <c r="Z1946" i="2"/>
  <c r="Q1946" i="2"/>
  <c r="AE1945" i="2"/>
  <c r="Z1945" i="2"/>
  <c r="Q1945" i="2"/>
  <c r="AE1944" i="2"/>
  <c r="AJ1944" i="2" s="1"/>
  <c r="Z1944" i="2"/>
  <c r="Q1944" i="2"/>
  <c r="AJ1943" i="2"/>
  <c r="Z1943" i="2"/>
  <c r="AE1942" i="2"/>
  <c r="Z1942" i="2"/>
  <c r="Q1942" i="2"/>
  <c r="AJ1942" i="2" s="1"/>
  <c r="AE1941" i="2"/>
  <c r="AJ1941" i="2" s="1"/>
  <c r="Z1941" i="2"/>
  <c r="Q1941" i="2"/>
  <c r="AE1940" i="2"/>
  <c r="Z1940" i="2"/>
  <c r="Q1940" i="2"/>
  <c r="AJ1939" i="2"/>
  <c r="AE1939" i="2"/>
  <c r="Z1939" i="2"/>
  <c r="Q1939" i="2"/>
  <c r="AJ1938" i="2"/>
  <c r="AE1938" i="2"/>
  <c r="Z1938" i="2"/>
  <c r="Q1938" i="2"/>
  <c r="AE1937" i="2"/>
  <c r="AJ1937" i="2" s="1"/>
  <c r="Z1937" i="2"/>
  <c r="Q1937" i="2"/>
  <c r="AE1936" i="2"/>
  <c r="AJ1936" i="2" s="1"/>
  <c r="Z1936" i="2"/>
  <c r="Q1936" i="2"/>
  <c r="AE1935" i="2"/>
  <c r="AJ1935" i="2" s="1"/>
  <c r="Z1935" i="2"/>
  <c r="Q1935" i="2"/>
  <c r="AE1934" i="2"/>
  <c r="AJ1934" i="2" s="1"/>
  <c r="Z1934" i="2"/>
  <c r="Q1934" i="2"/>
  <c r="AE1933" i="2"/>
  <c r="AJ1933" i="2" s="1"/>
  <c r="Z1933" i="2"/>
  <c r="Q1933" i="2"/>
  <c r="AE1932" i="2"/>
  <c r="Z1932" i="2"/>
  <c r="Q1932" i="2"/>
  <c r="AJ1932" i="2" s="1"/>
  <c r="AE1931" i="2"/>
  <c r="AJ1931" i="2" s="1"/>
  <c r="Z1931" i="2"/>
  <c r="Q1931" i="2"/>
  <c r="AE1930" i="2"/>
  <c r="Z1930" i="2"/>
  <c r="Q1930" i="2"/>
  <c r="AJ1930" i="2" s="1"/>
  <c r="AE1929" i="2"/>
  <c r="Z1929" i="2"/>
  <c r="Q1929" i="2"/>
  <c r="AJ1929" i="2" s="1"/>
  <c r="AE1928" i="2"/>
  <c r="AJ1928" i="2" s="1"/>
  <c r="Z1928" i="2"/>
  <c r="Q1928" i="2"/>
  <c r="AJ1927" i="2"/>
  <c r="AE1927" i="2"/>
  <c r="Z1927" i="2"/>
  <c r="Q1927" i="2"/>
  <c r="AJ1926" i="2"/>
  <c r="AE1926" i="2"/>
  <c r="Z1926" i="2"/>
  <c r="Q1926" i="2"/>
  <c r="AE1925" i="2"/>
  <c r="Z1925" i="2"/>
  <c r="Q1925" i="2"/>
  <c r="AE1924" i="2"/>
  <c r="AJ1924" i="2" s="1"/>
  <c r="Z1924" i="2"/>
  <c r="Q1924" i="2"/>
  <c r="AE1923" i="2"/>
  <c r="AJ1923" i="2" s="1"/>
  <c r="Z1923" i="2"/>
  <c r="Q1923" i="2"/>
  <c r="AE1922" i="2"/>
  <c r="Z1922" i="2"/>
  <c r="Q1922" i="2"/>
  <c r="AJ1921" i="2"/>
  <c r="AE1921" i="2"/>
  <c r="Z1921" i="2"/>
  <c r="Q1921" i="2"/>
  <c r="AE1920" i="2"/>
  <c r="AJ1920" i="2" s="1"/>
  <c r="Z1920" i="2"/>
  <c r="Q1920" i="2"/>
  <c r="AE1919" i="2"/>
  <c r="Z1919" i="2"/>
  <c r="Q1919" i="2"/>
  <c r="AJ1918" i="2"/>
  <c r="AE1918" i="2"/>
  <c r="Z1918" i="2"/>
  <c r="Q1918" i="2"/>
  <c r="AE1917" i="2"/>
  <c r="Z1917" i="2"/>
  <c r="Q1917" i="2"/>
  <c r="AJ1917" i="2" s="1"/>
  <c r="AE1916" i="2"/>
  <c r="AJ1916" i="2" s="1"/>
  <c r="Z1916" i="2"/>
  <c r="Q1916" i="2"/>
  <c r="AE1915" i="2"/>
  <c r="AJ1915" i="2" s="1"/>
  <c r="Z1915" i="2"/>
  <c r="Q1915" i="2"/>
  <c r="AJ1914" i="2"/>
  <c r="AE1914" i="2"/>
  <c r="Z1914" i="2"/>
  <c r="Q1914" i="2"/>
  <c r="AE1913" i="2"/>
  <c r="AJ1913" i="2" s="1"/>
  <c r="Z1913" i="2"/>
  <c r="Q1913" i="2"/>
  <c r="AE1912" i="2"/>
  <c r="Z1912" i="2"/>
  <c r="Q1912" i="2"/>
  <c r="AI1911" i="2"/>
  <c r="AG1911" i="2"/>
  <c r="AF1911" i="2"/>
  <c r="AD1911" i="2"/>
  <c r="AC1911" i="2"/>
  <c r="AC1907" i="2" s="1"/>
  <c r="AB1911" i="2"/>
  <c r="AB1907" i="2" s="1"/>
  <c r="AA1911" i="2"/>
  <c r="AA1907" i="2" s="1"/>
  <c r="Z1911" i="2"/>
  <c r="Y1911" i="2"/>
  <c r="Y1907" i="2" s="1"/>
  <c r="W1911" i="2"/>
  <c r="W1907" i="2" s="1"/>
  <c r="U1911" i="2"/>
  <c r="U1907" i="2" s="1"/>
  <c r="S1911" i="2"/>
  <c r="S1907" i="2" s="1"/>
  <c r="O1911" i="2"/>
  <c r="M1911" i="2"/>
  <c r="Z1910" i="2"/>
  <c r="Z1909" i="2"/>
  <c r="Z1908" i="2"/>
  <c r="AG1907" i="2"/>
  <c r="AF1907" i="2"/>
  <c r="AD1907" i="2"/>
  <c r="Z1907" i="2"/>
  <c r="O1907" i="2"/>
  <c r="M1907" i="2"/>
  <c r="AJ1906" i="2"/>
  <c r="Z1906" i="2"/>
  <c r="AJ1905" i="2"/>
  <c r="Z1905" i="2"/>
  <c r="AE1904" i="2"/>
  <c r="AJ1904" i="2" s="1"/>
  <c r="Z1904" i="2"/>
  <c r="Q1904" i="2"/>
  <c r="AE1903" i="2"/>
  <c r="AA1903" i="2"/>
  <c r="Z1903" i="2"/>
  <c r="Q1903" i="2"/>
  <c r="AE1902" i="2"/>
  <c r="AJ1902" i="2" s="1"/>
  <c r="V1902" i="2"/>
  <c r="Q1902" i="2"/>
  <c r="AE1901" i="2"/>
  <c r="AJ1901" i="2" s="1"/>
  <c r="V1901" i="2"/>
  <c r="Q1901" i="2"/>
  <c r="AE1900" i="2"/>
  <c r="AJ1900" i="2" s="1"/>
  <c r="V1900" i="2"/>
  <c r="Q1900" i="2"/>
  <c r="AE1899" i="2"/>
  <c r="AJ1899" i="2" s="1"/>
  <c r="V1899" i="2"/>
  <c r="Q1899" i="2"/>
  <c r="AE1898" i="2"/>
  <c r="AJ1898" i="2" s="1"/>
  <c r="V1898" i="2"/>
  <c r="Q1898" i="2"/>
  <c r="AE1897" i="2"/>
  <c r="V1897" i="2"/>
  <c r="Q1897" i="2"/>
  <c r="AE1896" i="2"/>
  <c r="AJ1896" i="2" s="1"/>
  <c r="V1896" i="2"/>
  <c r="Q1896" i="2"/>
  <c r="AE1895" i="2"/>
  <c r="AJ1895" i="2" s="1"/>
  <c r="V1895" i="2"/>
  <c r="Q1895" i="2"/>
  <c r="AE1894" i="2"/>
  <c r="AJ1894" i="2" s="1"/>
  <c r="V1894" i="2"/>
  <c r="Q1894" i="2"/>
  <c r="AE1893" i="2"/>
  <c r="AJ1893" i="2" s="1"/>
  <c r="V1893" i="2"/>
  <c r="Q1893" i="2"/>
  <c r="AE1892" i="2"/>
  <c r="AJ1892" i="2" s="1"/>
  <c r="V1892" i="2"/>
  <c r="Q1892" i="2"/>
  <c r="AE1891" i="2"/>
  <c r="Z1891" i="2"/>
  <c r="Q1891" i="2"/>
  <c r="AE1890" i="2"/>
  <c r="AJ1890" i="2" s="1"/>
  <c r="Z1890" i="2"/>
  <c r="Q1890" i="2"/>
  <c r="AE1889" i="2"/>
  <c r="AJ1889" i="2" s="1"/>
  <c r="Z1889" i="2"/>
  <c r="Q1889" i="2"/>
  <c r="AE1888" i="2"/>
  <c r="Z1888" i="2"/>
  <c r="Q1888" i="2"/>
  <c r="AI1887" i="2"/>
  <c r="AI1886" i="2" s="1"/>
  <c r="AG1887" i="2"/>
  <c r="AF1887" i="2"/>
  <c r="AC1887" i="2"/>
  <c r="AC1886" i="2" s="1"/>
  <c r="Z1887" i="2"/>
  <c r="Y1887" i="2"/>
  <c r="W1887" i="2"/>
  <c r="W1886" i="2" s="1"/>
  <c r="U1887" i="2"/>
  <c r="U1886" i="2" s="1"/>
  <c r="S1887" i="2"/>
  <c r="S1886" i="2" s="1"/>
  <c r="O1887" i="2"/>
  <c r="O1886" i="2" s="1"/>
  <c r="M1887" i="2"/>
  <c r="AG1886" i="2"/>
  <c r="AF1886" i="2"/>
  <c r="Z1886" i="2"/>
  <c r="Y1886" i="2"/>
  <c r="Y1792" i="2" s="1"/>
  <c r="M1886" i="2"/>
  <c r="AJ1885" i="2"/>
  <c r="AE1885" i="2"/>
  <c r="Z1885" i="2"/>
  <c r="Q1885" i="2"/>
  <c r="AJ1884" i="2"/>
  <c r="AE1884" i="2"/>
  <c r="Z1884" i="2"/>
  <c r="Q1884" i="2"/>
  <c r="AE1883" i="2"/>
  <c r="AJ1883" i="2" s="1"/>
  <c r="Z1883" i="2"/>
  <c r="Q1883" i="2"/>
  <c r="AE1882" i="2"/>
  <c r="AJ1882" i="2" s="1"/>
  <c r="Z1882" i="2"/>
  <c r="Q1882" i="2"/>
  <c r="AE1881" i="2"/>
  <c r="Z1881" i="2"/>
  <c r="Q1881" i="2"/>
  <c r="AE1880" i="2"/>
  <c r="AJ1880" i="2" s="1"/>
  <c r="Z1880" i="2"/>
  <c r="Q1880" i="2"/>
  <c r="AE1879" i="2"/>
  <c r="AJ1879" i="2" s="1"/>
  <c r="AA1879" i="2"/>
  <c r="Q1879" i="2"/>
  <c r="AE1878" i="2"/>
  <c r="Z1878" i="2"/>
  <c r="Q1878" i="2"/>
  <c r="AJ1878" i="2" s="1"/>
  <c r="AE1877" i="2"/>
  <c r="AJ1877" i="2" s="1"/>
  <c r="Z1877" i="2"/>
  <c r="Q1877" i="2"/>
  <c r="AE1876" i="2"/>
  <c r="Z1876" i="2"/>
  <c r="Q1876" i="2"/>
  <c r="AJ1876" i="2" s="1"/>
  <c r="AE1875" i="2"/>
  <c r="Z1875" i="2"/>
  <c r="Q1875" i="2"/>
  <c r="AJ1875" i="2" s="1"/>
  <c r="AE1874" i="2"/>
  <c r="AJ1874" i="2" s="1"/>
  <c r="AA1874" i="2"/>
  <c r="Z1874" i="2"/>
  <c r="W1874" i="2"/>
  <c r="W1861" i="2" s="1"/>
  <c r="W1858" i="2" s="1"/>
  <c r="Q1874" i="2"/>
  <c r="K1874" i="2"/>
  <c r="AE1873" i="2"/>
  <c r="AJ1873" i="2" s="1"/>
  <c r="AA1873" i="2"/>
  <c r="Z1873" i="2"/>
  <c r="Q1873" i="2"/>
  <c r="K1873" i="2"/>
  <c r="AE1872" i="2"/>
  <c r="AJ1872" i="2" s="1"/>
  <c r="Z1872" i="2"/>
  <c r="Q1872" i="2"/>
  <c r="AE1871" i="2"/>
  <c r="AJ1871" i="2" s="1"/>
  <c r="Z1871" i="2"/>
  <c r="Q1871" i="2"/>
  <c r="AJ1870" i="2"/>
  <c r="AE1870" i="2"/>
  <c r="Z1870" i="2"/>
  <c r="Q1870" i="2"/>
  <c r="AE1869" i="2"/>
  <c r="Z1869" i="2"/>
  <c r="Q1869" i="2"/>
  <c r="AE1868" i="2"/>
  <c r="AJ1868" i="2" s="1"/>
  <c r="Z1868" i="2"/>
  <c r="Q1868" i="2"/>
  <c r="AJ1867" i="2"/>
  <c r="AE1867" i="2"/>
  <c r="Z1867" i="2"/>
  <c r="Q1867" i="2"/>
  <c r="AE1866" i="2"/>
  <c r="AJ1866" i="2" s="1"/>
  <c r="Z1866" i="2"/>
  <c r="Q1866" i="2"/>
  <c r="AE1865" i="2"/>
  <c r="AJ1865" i="2" s="1"/>
  <c r="Z1865" i="2"/>
  <c r="Q1865" i="2"/>
  <c r="AJ1864" i="2"/>
  <c r="AE1864" i="2"/>
  <c r="Z1864" i="2"/>
  <c r="Q1864" i="2"/>
  <c r="AJ1863" i="2"/>
  <c r="AE1863" i="2"/>
  <c r="Z1863" i="2"/>
  <c r="Q1863" i="2"/>
  <c r="AE1862" i="2"/>
  <c r="AJ1862" i="2" s="1"/>
  <c r="Z1862" i="2"/>
  <c r="Q1862" i="2"/>
  <c r="AI1861" i="2"/>
  <c r="AG1861" i="2"/>
  <c r="AF1861" i="2"/>
  <c r="AC1861" i="2"/>
  <c r="AC1858" i="2" s="1"/>
  <c r="Z1861" i="2"/>
  <c r="Y1861" i="2"/>
  <c r="U1861" i="2"/>
  <c r="U1858" i="2" s="1"/>
  <c r="S1861" i="2"/>
  <c r="O1861" i="2"/>
  <c r="M1861" i="2"/>
  <c r="Z1860" i="2"/>
  <c r="Z1859" i="2"/>
  <c r="AI1858" i="2"/>
  <c r="AG1858" i="2"/>
  <c r="AF1858" i="2"/>
  <c r="Z1858" i="2"/>
  <c r="Y1858" i="2"/>
  <c r="S1858" i="2"/>
  <c r="O1858" i="2"/>
  <c r="M1858" i="2"/>
  <c r="AJ1857" i="2"/>
  <c r="Z1857" i="2"/>
  <c r="AJ1856" i="2"/>
  <c r="Z1856" i="2"/>
  <c r="AJ1855" i="2"/>
  <c r="Z1855" i="2"/>
  <c r="AJ1854" i="2"/>
  <c r="Z1854" i="2"/>
  <c r="AJ1853" i="2"/>
  <c r="Z1853" i="2"/>
  <c r="AJ1852" i="2"/>
  <c r="AE1852" i="2"/>
  <c r="Z1852" i="2"/>
  <c r="Q1852" i="2"/>
  <c r="AE1851" i="2"/>
  <c r="AJ1851" i="2" s="1"/>
  <c r="Z1851" i="2"/>
  <c r="Q1851" i="2"/>
  <c r="AE1850" i="2"/>
  <c r="Z1850" i="2"/>
  <c r="Q1850" i="2"/>
  <c r="AF1849" i="2"/>
  <c r="AE1849" i="2"/>
  <c r="AC1849" i="2"/>
  <c r="AA1849" i="2"/>
  <c r="Z1849" i="2"/>
  <c r="AJ1848" i="2"/>
  <c r="Z1848" i="2"/>
  <c r="AJ1847" i="2"/>
  <c r="Z1847" i="2"/>
  <c r="AJ1846" i="2"/>
  <c r="Z1846" i="2"/>
  <c r="AJ1845" i="2"/>
  <c r="Z1845" i="2"/>
  <c r="AJ1844" i="2"/>
  <c r="Z1844" i="2"/>
  <c r="AJ1843" i="2"/>
  <c r="Z1843" i="2"/>
  <c r="AJ1842" i="2"/>
  <c r="Z1842" i="2"/>
  <c r="AJ1841" i="2"/>
  <c r="Z1841" i="2"/>
  <c r="AJ1840" i="2"/>
  <c r="Z1840" i="2"/>
  <c r="AJ1839" i="2"/>
  <c r="Z1839" i="2"/>
  <c r="AJ1838" i="2"/>
  <c r="Z1838" i="2"/>
  <c r="AJ1837" i="2"/>
  <c r="Z1837" i="2"/>
  <c r="AJ1836" i="2"/>
  <c r="Z1836" i="2"/>
  <c r="AJ1835" i="2"/>
  <c r="Z1835" i="2"/>
  <c r="AJ1834" i="2"/>
  <c r="Z1834" i="2"/>
  <c r="AJ1833" i="2"/>
  <c r="Z1833" i="2"/>
  <c r="AJ1832" i="2"/>
  <c r="Z1832" i="2"/>
  <c r="AE1831" i="2"/>
  <c r="AJ1831" i="2" s="1"/>
  <c r="Z1831" i="2"/>
  <c r="Q1831" i="2"/>
  <c r="AE1830" i="2"/>
  <c r="U1830" i="2"/>
  <c r="U1794" i="2" s="1"/>
  <c r="U1793" i="2" s="1"/>
  <c r="Q1830" i="2"/>
  <c r="AJ1829" i="2"/>
  <c r="AE1829" i="2"/>
  <c r="AA1829" i="2"/>
  <c r="U1829" i="2"/>
  <c r="Q1829" i="2"/>
  <c r="AE1828" i="2"/>
  <c r="AJ1828" i="2" s="1"/>
  <c r="U1828" i="2"/>
  <c r="Q1828" i="2"/>
  <c r="AE1827" i="2"/>
  <c r="AA1827" i="2"/>
  <c r="Z1827" i="2"/>
  <c r="W1827" i="2"/>
  <c r="U1827" i="2"/>
  <c r="Q1827" i="2"/>
  <c r="AE1826" i="2"/>
  <c r="AJ1826" i="2" s="1"/>
  <c r="Z1826" i="2"/>
  <c r="W1826" i="2"/>
  <c r="Q1826" i="2"/>
  <c r="AE1825" i="2"/>
  <c r="AA1825" i="2"/>
  <c r="Z1825" i="2"/>
  <c r="W1825" i="2"/>
  <c r="Q1825" i="2"/>
  <c r="AE1824" i="2"/>
  <c r="Z1824" i="2"/>
  <c r="W1824" i="2"/>
  <c r="AJ1824" i="2" s="1"/>
  <c r="Q1824" i="2"/>
  <c r="AE1823" i="2"/>
  <c r="AA1823" i="2"/>
  <c r="Z1823" i="2"/>
  <c r="W1823" i="2"/>
  <c r="Q1823" i="2"/>
  <c r="AE1822" i="2"/>
  <c r="AJ1822" i="2" s="1"/>
  <c r="Z1822" i="2"/>
  <c r="W1822" i="2"/>
  <c r="Q1822" i="2"/>
  <c r="AE1821" i="2"/>
  <c r="AA1821" i="2"/>
  <c r="Z1821" i="2"/>
  <c r="W1821" i="2"/>
  <c r="Q1821" i="2"/>
  <c r="AJ1820" i="2"/>
  <c r="AE1820" i="2"/>
  <c r="Z1820" i="2"/>
  <c r="Q1820" i="2"/>
  <c r="AE1819" i="2"/>
  <c r="AJ1819" i="2" s="1"/>
  <c r="Z1819" i="2"/>
  <c r="Q1819" i="2"/>
  <c r="AE1818" i="2"/>
  <c r="Z1818" i="2"/>
  <c r="Q1818" i="2"/>
  <c r="AJ1818" i="2" s="1"/>
  <c r="AJ1817" i="2"/>
  <c r="AE1817" i="2"/>
  <c r="Z1817" i="2"/>
  <c r="Q1817" i="2"/>
  <c r="AE1816" i="2"/>
  <c r="AJ1816" i="2" s="1"/>
  <c r="Z1816" i="2"/>
  <c r="Q1816" i="2"/>
  <c r="AE1815" i="2"/>
  <c r="Z1815" i="2"/>
  <c r="Q1815" i="2"/>
  <c r="AJ1815" i="2" s="1"/>
  <c r="AJ1814" i="2"/>
  <c r="AE1814" i="2"/>
  <c r="Z1814" i="2"/>
  <c r="Q1814" i="2"/>
  <c r="AE1813" i="2"/>
  <c r="AJ1813" i="2" s="1"/>
  <c r="Z1813" i="2"/>
  <c r="Q1813" i="2"/>
  <c r="AE1812" i="2"/>
  <c r="Z1812" i="2"/>
  <c r="Q1812" i="2"/>
  <c r="AJ1812" i="2" s="1"/>
  <c r="AJ1811" i="2"/>
  <c r="AE1811" i="2"/>
  <c r="Z1811" i="2"/>
  <c r="Q1811" i="2"/>
  <c r="AE1810" i="2"/>
  <c r="AJ1810" i="2" s="1"/>
  <c r="Z1810" i="2"/>
  <c r="Q1810" i="2"/>
  <c r="AE1809" i="2"/>
  <c r="Z1809" i="2"/>
  <c r="Q1809" i="2"/>
  <c r="AJ1809" i="2" s="1"/>
  <c r="AJ1808" i="2"/>
  <c r="AE1808" i="2"/>
  <c r="Z1808" i="2"/>
  <c r="Q1808" i="2"/>
  <c r="AE1807" i="2"/>
  <c r="AJ1807" i="2" s="1"/>
  <c r="Z1807" i="2"/>
  <c r="Q1807" i="2"/>
  <c r="AE1806" i="2"/>
  <c r="Z1806" i="2"/>
  <c r="Q1806" i="2"/>
  <c r="AJ1806" i="2" s="1"/>
  <c r="AJ1805" i="2"/>
  <c r="AE1805" i="2"/>
  <c r="Z1805" i="2"/>
  <c r="Q1805" i="2"/>
  <c r="AE1804" i="2"/>
  <c r="AJ1804" i="2" s="1"/>
  <c r="Z1804" i="2"/>
  <c r="Q1804" i="2"/>
  <c r="AE1803" i="2"/>
  <c r="Z1803" i="2"/>
  <c r="Q1803" i="2"/>
  <c r="AJ1803" i="2" s="1"/>
  <c r="AJ1802" i="2"/>
  <c r="AE1802" i="2"/>
  <c r="Z1802" i="2"/>
  <c r="Q1802" i="2"/>
  <c r="AE1801" i="2"/>
  <c r="AJ1801" i="2" s="1"/>
  <c r="Z1801" i="2"/>
  <c r="Q1801" i="2"/>
  <c r="AE1800" i="2"/>
  <c r="Z1800" i="2"/>
  <c r="Q1800" i="2"/>
  <c r="AJ1800" i="2" s="1"/>
  <c r="AJ1799" i="2"/>
  <c r="AE1799" i="2"/>
  <c r="Z1799" i="2"/>
  <c r="Q1799" i="2"/>
  <c r="AE1798" i="2"/>
  <c r="AJ1798" i="2" s="1"/>
  <c r="Z1798" i="2"/>
  <c r="Q1798" i="2"/>
  <c r="AE1797" i="2"/>
  <c r="Z1797" i="2"/>
  <c r="Q1797" i="2"/>
  <c r="AJ1796" i="2"/>
  <c r="AE1796" i="2"/>
  <c r="AA1796" i="2"/>
  <c r="Z1796" i="2"/>
  <c r="Q1796" i="2"/>
  <c r="AE1795" i="2"/>
  <c r="AJ1795" i="2" s="1"/>
  <c r="Q1795" i="2"/>
  <c r="AI1794" i="2"/>
  <c r="AG1794" i="2"/>
  <c r="AG1793" i="2" s="1"/>
  <c r="AG1792" i="2" s="1"/>
  <c r="AF1794" i="2"/>
  <c r="AF1793" i="2" s="1"/>
  <c r="AC1794" i="2"/>
  <c r="AC1793" i="2" s="1"/>
  <c r="Z1794" i="2"/>
  <c r="Y1794" i="2"/>
  <c r="Y1793" i="2" s="1"/>
  <c r="S1794" i="2"/>
  <c r="O1794" i="2"/>
  <c r="M1794" i="2"/>
  <c r="M1793" i="2" s="1"/>
  <c r="AI1793" i="2"/>
  <c r="Z1793" i="2"/>
  <c r="S1793" i="2"/>
  <c r="O1793" i="2"/>
  <c r="Z1792" i="2"/>
  <c r="AJ1791" i="2"/>
  <c r="Z1791" i="2"/>
  <c r="AJ1790" i="2"/>
  <c r="Z1790" i="2"/>
  <c r="AJ1789" i="2"/>
  <c r="Z1789" i="2"/>
  <c r="AJ1788" i="2"/>
  <c r="Z1788" i="2"/>
  <c r="AJ1787" i="2"/>
  <c r="Z1787" i="2"/>
  <c r="AJ1786" i="2"/>
  <c r="Z1786" i="2"/>
  <c r="AJ1785" i="2"/>
  <c r="Z1785" i="2"/>
  <c r="AJ1784" i="2"/>
  <c r="Z1784" i="2"/>
  <c r="AJ1783" i="2"/>
  <c r="Z1783" i="2"/>
  <c r="AJ1782" i="2"/>
  <c r="Z1782" i="2"/>
  <c r="AJ1781" i="2"/>
  <c r="Z1781" i="2"/>
  <c r="Z1780" i="2"/>
  <c r="M1780" i="2"/>
  <c r="AJ1780" i="2" s="1"/>
  <c r="AE1779" i="2"/>
  <c r="AJ1779" i="2" s="1"/>
  <c r="Z1779" i="2"/>
  <c r="Q1779" i="2"/>
  <c r="AJ1778" i="2"/>
  <c r="Z1778" i="2"/>
  <c r="AE1777" i="2"/>
  <c r="AJ1777" i="2" s="1"/>
  <c r="Z1777" i="2"/>
  <c r="Q1777" i="2"/>
  <c r="AE1776" i="2"/>
  <c r="AJ1776" i="2" s="1"/>
  <c r="Z1776" i="2"/>
  <c r="Q1776" i="2"/>
  <c r="AE1775" i="2"/>
  <c r="Z1775" i="2"/>
  <c r="Q1775" i="2"/>
  <c r="AE1774" i="2"/>
  <c r="Z1774" i="2"/>
  <c r="Q1774" i="2"/>
  <c r="AJ1774" i="2" s="1"/>
  <c r="AJ1773" i="2"/>
  <c r="AE1773" i="2"/>
  <c r="Z1773" i="2"/>
  <c r="Q1773" i="2"/>
  <c r="AE1772" i="2"/>
  <c r="Z1772" i="2"/>
  <c r="Q1772" i="2"/>
  <c r="AE1771" i="2"/>
  <c r="Z1771" i="2"/>
  <c r="Q1771" i="2"/>
  <c r="AJ1771" i="2" s="1"/>
  <c r="AJ1770" i="2"/>
  <c r="AE1770" i="2"/>
  <c r="Z1770" i="2"/>
  <c r="Q1770" i="2"/>
  <c r="AE1769" i="2"/>
  <c r="Z1769" i="2"/>
  <c r="Q1769" i="2"/>
  <c r="AJ1768" i="2"/>
  <c r="AE1768" i="2"/>
  <c r="Z1768" i="2"/>
  <c r="Q1768" i="2"/>
  <c r="AE1767" i="2"/>
  <c r="AJ1767" i="2" s="1"/>
  <c r="Z1767" i="2"/>
  <c r="Q1767" i="2"/>
  <c r="AE1766" i="2"/>
  <c r="AJ1766" i="2" s="1"/>
  <c r="Z1766" i="2"/>
  <c r="Q1766" i="2"/>
  <c r="AE1765" i="2"/>
  <c r="AJ1765" i="2" s="1"/>
  <c r="Z1765" i="2"/>
  <c r="Q1765" i="2"/>
  <c r="AE1764" i="2"/>
  <c r="Z1764" i="2"/>
  <c r="Q1764" i="2"/>
  <c r="AE1763" i="2"/>
  <c r="AJ1763" i="2" s="1"/>
  <c r="Z1763" i="2"/>
  <c r="Q1763" i="2"/>
  <c r="AE1762" i="2"/>
  <c r="Z1762" i="2"/>
  <c r="Q1762" i="2"/>
  <c r="AJ1762" i="2" s="1"/>
  <c r="AE1761" i="2"/>
  <c r="Z1761" i="2"/>
  <c r="Q1761" i="2"/>
  <c r="AI1760" i="2"/>
  <c r="AI1755" i="2" s="1"/>
  <c r="AG1760" i="2"/>
  <c r="AF1760" i="2"/>
  <c r="AF1755" i="2" s="1"/>
  <c r="AC1760" i="2"/>
  <c r="AC1755" i="2" s="1"/>
  <c r="AA1760" i="2"/>
  <c r="Z1760" i="2"/>
  <c r="Y1760" i="2"/>
  <c r="W1760" i="2"/>
  <c r="U1760" i="2"/>
  <c r="S1760" i="2"/>
  <c r="S1755" i="2" s="1"/>
  <c r="O1760" i="2"/>
  <c r="O1755" i="2" s="1"/>
  <c r="M1760" i="2"/>
  <c r="M1755" i="2" s="1"/>
  <c r="Z1759" i="2"/>
  <c r="Z1758" i="2"/>
  <c r="Z1757" i="2"/>
  <c r="Z1756" i="2"/>
  <c r="AG1755" i="2"/>
  <c r="AA1755" i="2"/>
  <c r="Z1755" i="2"/>
  <c r="Y1755" i="2"/>
  <c r="W1755" i="2"/>
  <c r="U1755" i="2"/>
  <c r="AE1754" i="2"/>
  <c r="Z1754" i="2"/>
  <c r="Q1754" i="2"/>
  <c r="AJ1754" i="2" s="1"/>
  <c r="AE1753" i="2"/>
  <c r="Z1753" i="2"/>
  <c r="Q1753" i="2"/>
  <c r="AE1752" i="2"/>
  <c r="AJ1752" i="2" s="1"/>
  <c r="Z1752" i="2"/>
  <c r="Q1752" i="2"/>
  <c r="AE1751" i="2"/>
  <c r="Z1751" i="2"/>
  <c r="Q1751" i="2"/>
  <c r="AJ1751" i="2" s="1"/>
  <c r="AJ1750" i="2"/>
  <c r="AE1750" i="2"/>
  <c r="Z1750" i="2"/>
  <c r="Q1750" i="2"/>
  <c r="AE1749" i="2"/>
  <c r="AJ1749" i="2" s="1"/>
  <c r="Z1749" i="2"/>
  <c r="Q1749" i="2"/>
  <c r="AI1748" i="2"/>
  <c r="AG1748" i="2"/>
  <c r="AF1748" i="2"/>
  <c r="AF1747" i="2" s="1"/>
  <c r="AC1748" i="2"/>
  <c r="AC1747" i="2" s="1"/>
  <c r="AA1748" i="2"/>
  <c r="AA1747" i="2" s="1"/>
  <c r="Z1748" i="2"/>
  <c r="Y1748" i="2"/>
  <c r="W1748" i="2"/>
  <c r="U1748" i="2"/>
  <c r="U1747" i="2" s="1"/>
  <c r="S1748" i="2"/>
  <c r="S1747" i="2" s="1"/>
  <c r="O1748" i="2"/>
  <c r="M1748" i="2"/>
  <c r="AI1747" i="2"/>
  <c r="AG1747" i="2"/>
  <c r="Z1747" i="2"/>
  <c r="Y1747" i="2"/>
  <c r="W1747" i="2"/>
  <c r="O1747" i="2"/>
  <c r="M1747" i="2"/>
  <c r="AJ1746" i="2"/>
  <c r="Z1746" i="2"/>
  <c r="AJ1745" i="2"/>
  <c r="Z1745" i="2"/>
  <c r="AJ1744" i="2"/>
  <c r="Z1744" i="2"/>
  <c r="AJ1743" i="2"/>
  <c r="Z1743" i="2"/>
  <c r="AJ1742" i="2"/>
  <c r="Z1742" i="2"/>
  <c r="AJ1741" i="2"/>
  <c r="Z1741" i="2"/>
  <c r="AJ1740" i="2"/>
  <c r="Z1740" i="2"/>
  <c r="AJ1739" i="2"/>
  <c r="Z1739" i="2"/>
  <c r="AJ1738" i="2"/>
  <c r="Z1738" i="2"/>
  <c r="AJ1737" i="2"/>
  <c r="AE1737" i="2"/>
  <c r="Z1737" i="2"/>
  <c r="Q1737" i="2"/>
  <c r="AJ1736" i="2"/>
  <c r="AI1736" i="2"/>
  <c r="AG1736" i="2"/>
  <c r="AG1715" i="2" s="1"/>
  <c r="AF1736" i="2"/>
  <c r="AE1736" i="2"/>
  <c r="AC1736" i="2"/>
  <c r="AA1736" i="2"/>
  <c r="Z1736" i="2"/>
  <c r="Y1736" i="2"/>
  <c r="W1736" i="2"/>
  <c r="S1736" i="2"/>
  <c r="Q1736" i="2"/>
  <c r="O1736" i="2"/>
  <c r="M1736" i="2"/>
  <c r="M1715" i="2" s="1"/>
  <c r="AJ1735" i="2"/>
  <c r="AJ1734" i="2" s="1"/>
  <c r="Z1735" i="2"/>
  <c r="AI1734" i="2"/>
  <c r="AG1734" i="2"/>
  <c r="AF1734" i="2"/>
  <c r="AE1734" i="2"/>
  <c r="AC1734" i="2"/>
  <c r="AA1734" i="2"/>
  <c r="Z1734" i="2"/>
  <c r="Y1734" i="2"/>
  <c r="Y1715" i="2" s="1"/>
  <c r="W1734" i="2"/>
  <c r="U1734" i="2"/>
  <c r="S1734" i="2"/>
  <c r="Q1734" i="2"/>
  <c r="O1734" i="2"/>
  <c r="M1734" i="2"/>
  <c r="AJ1733" i="2"/>
  <c r="Z1733" i="2"/>
  <c r="AJ1732" i="2"/>
  <c r="AI1732" i="2"/>
  <c r="AG1732" i="2"/>
  <c r="AE1732" i="2"/>
  <c r="AC1732" i="2"/>
  <c r="AA1732" i="2"/>
  <c r="AA1715" i="2" s="1"/>
  <c r="Z1732" i="2"/>
  <c r="Y1732" i="2"/>
  <c r="W1732" i="2"/>
  <c r="U1732" i="2"/>
  <c r="S1732" i="2"/>
  <c r="Q1732" i="2"/>
  <c r="O1732" i="2"/>
  <c r="M1732" i="2"/>
  <c r="AE1731" i="2"/>
  <c r="Z1731" i="2"/>
  <c r="Q1731" i="2"/>
  <c r="AE1730" i="2"/>
  <c r="AJ1730" i="2" s="1"/>
  <c r="Z1730" i="2"/>
  <c r="Q1730" i="2"/>
  <c r="AE1729" i="2"/>
  <c r="AJ1729" i="2" s="1"/>
  <c r="Z1729" i="2"/>
  <c r="Q1729" i="2"/>
  <c r="AE1728" i="2"/>
  <c r="AJ1728" i="2" s="1"/>
  <c r="Z1728" i="2"/>
  <c r="Q1728" i="2"/>
  <c r="AE1727" i="2"/>
  <c r="AJ1727" i="2" s="1"/>
  <c r="Z1727" i="2"/>
  <c r="Q1727" i="2"/>
  <c r="AE1726" i="2"/>
  <c r="AJ1726" i="2" s="1"/>
  <c r="Z1726" i="2"/>
  <c r="Q1726" i="2"/>
  <c r="AE1725" i="2"/>
  <c r="Z1725" i="2"/>
  <c r="Q1725" i="2"/>
  <c r="AE1724" i="2"/>
  <c r="AJ1724" i="2" s="1"/>
  <c r="Z1724" i="2"/>
  <c r="Q1724" i="2"/>
  <c r="AE1723" i="2"/>
  <c r="AJ1723" i="2" s="1"/>
  <c r="Z1723" i="2"/>
  <c r="Q1723" i="2"/>
  <c r="AE1722" i="2"/>
  <c r="Z1722" i="2"/>
  <c r="Q1722" i="2"/>
  <c r="AI1721" i="2"/>
  <c r="AG1721" i="2"/>
  <c r="AF1721" i="2"/>
  <c r="AC1721" i="2"/>
  <c r="AA1721" i="2"/>
  <c r="Z1721" i="2"/>
  <c r="Y1721" i="2"/>
  <c r="W1721" i="2"/>
  <c r="U1721" i="2"/>
  <c r="U1715" i="2" s="1"/>
  <c r="S1721" i="2"/>
  <c r="S1715" i="2" s="1"/>
  <c r="S1676" i="2" s="1"/>
  <c r="O1721" i="2"/>
  <c r="M1721" i="2"/>
  <c r="Z1720" i="2"/>
  <c r="Z1719" i="2"/>
  <c r="AJ1718" i="2"/>
  <c r="Z1718" i="2"/>
  <c r="AE1717" i="2"/>
  <c r="Z1717" i="2"/>
  <c r="Q1717" i="2"/>
  <c r="AF1716" i="2"/>
  <c r="AF1715" i="2" s="1"/>
  <c r="AA1716" i="2"/>
  <c r="Z1716" i="2"/>
  <c r="M1716" i="2"/>
  <c r="Z1715" i="2"/>
  <c r="AJ1714" i="2"/>
  <c r="AE1714" i="2"/>
  <c r="Z1714" i="2"/>
  <c r="Q1714" i="2"/>
  <c r="AJ1713" i="2"/>
  <c r="AE1713" i="2"/>
  <c r="Z1713" i="2"/>
  <c r="Q1713" i="2"/>
  <c r="AJ1712" i="2"/>
  <c r="AE1712" i="2"/>
  <c r="Z1712" i="2"/>
  <c r="Q1712" i="2"/>
  <c r="AJ1711" i="2"/>
  <c r="AE1711" i="2"/>
  <c r="Z1711" i="2"/>
  <c r="Q1711" i="2"/>
  <c r="AJ1710" i="2"/>
  <c r="AE1710" i="2"/>
  <c r="Z1710" i="2"/>
  <c r="Q1710" i="2"/>
  <c r="AJ1709" i="2"/>
  <c r="AE1709" i="2"/>
  <c r="Q1709" i="2"/>
  <c r="K1709" i="2"/>
  <c r="AJ1708" i="2"/>
  <c r="AE1708" i="2"/>
  <c r="Q1708" i="2"/>
  <c r="K1708" i="2"/>
  <c r="AJ1707" i="2"/>
  <c r="AE1707" i="2"/>
  <c r="Q1707" i="2"/>
  <c r="K1707" i="2"/>
  <c r="AJ1706" i="2"/>
  <c r="AE1706" i="2"/>
  <c r="Z1706" i="2"/>
  <c r="Q1706" i="2"/>
  <c r="AJ1705" i="2"/>
  <c r="AE1705" i="2"/>
  <c r="Z1705" i="2"/>
  <c r="Q1705" i="2"/>
  <c r="AJ1704" i="2"/>
  <c r="AE1704" i="2"/>
  <c r="Z1704" i="2"/>
  <c r="Q1704" i="2"/>
  <c r="AJ1703" i="2"/>
  <c r="AE1703" i="2"/>
  <c r="Z1703" i="2"/>
  <c r="Q1703" i="2"/>
  <c r="AJ1702" i="2"/>
  <c r="AE1702" i="2"/>
  <c r="Z1702" i="2"/>
  <c r="Q1702" i="2"/>
  <c r="AJ1701" i="2"/>
  <c r="AE1701" i="2"/>
  <c r="Z1701" i="2"/>
  <c r="Q1701" i="2"/>
  <c r="AJ1700" i="2"/>
  <c r="AE1700" i="2"/>
  <c r="Z1700" i="2"/>
  <c r="Q1700" i="2"/>
  <c r="AJ1699" i="2"/>
  <c r="AE1699" i="2"/>
  <c r="Z1699" i="2"/>
  <c r="Q1699" i="2"/>
  <c r="AJ1698" i="2"/>
  <c r="AJ1696" i="2" s="1"/>
  <c r="AE1698" i="2"/>
  <c r="Z1698" i="2"/>
  <c r="Q1698" i="2"/>
  <c r="AJ1697" i="2"/>
  <c r="AE1697" i="2"/>
  <c r="Z1697" i="2"/>
  <c r="Q1697" i="2"/>
  <c r="AI1696" i="2"/>
  <c r="AG1696" i="2"/>
  <c r="AF1696" i="2"/>
  <c r="AE1696" i="2"/>
  <c r="AC1696" i="2"/>
  <c r="AA1696" i="2"/>
  <c r="Z1696" i="2"/>
  <c r="Y1696" i="2"/>
  <c r="W1696" i="2"/>
  <c r="U1696" i="2"/>
  <c r="S1696" i="2"/>
  <c r="Q1696" i="2"/>
  <c r="O1696" i="2"/>
  <c r="M1696" i="2"/>
  <c r="Z1695" i="2"/>
  <c r="AJ1694" i="2"/>
  <c r="AI1694" i="2"/>
  <c r="AG1694" i="2"/>
  <c r="AE1694" i="2"/>
  <c r="AC1694" i="2"/>
  <c r="AA1694" i="2"/>
  <c r="Z1694" i="2"/>
  <c r="Y1694" i="2"/>
  <c r="W1694" i="2"/>
  <c r="U1694" i="2"/>
  <c r="S1694" i="2"/>
  <c r="Q1694" i="2"/>
  <c r="O1694" i="2"/>
  <c r="M1694" i="2"/>
  <c r="Z1693" i="2"/>
  <c r="AJ1692" i="2"/>
  <c r="AI1692" i="2"/>
  <c r="AG1692" i="2"/>
  <c r="AE1692" i="2"/>
  <c r="AC1692" i="2"/>
  <c r="AA1692" i="2"/>
  <c r="Z1692" i="2"/>
  <c r="Y1692" i="2"/>
  <c r="W1692" i="2"/>
  <c r="U1692" i="2"/>
  <c r="S1692" i="2"/>
  <c r="Q1692" i="2"/>
  <c r="O1692" i="2"/>
  <c r="M1692" i="2"/>
  <c r="Z1691" i="2"/>
  <c r="AJ1690" i="2"/>
  <c r="AI1690" i="2"/>
  <c r="AG1690" i="2"/>
  <c r="AE1690" i="2"/>
  <c r="AC1690" i="2"/>
  <c r="AA1690" i="2"/>
  <c r="Z1690" i="2"/>
  <c r="Y1690" i="2"/>
  <c r="W1690" i="2"/>
  <c r="U1690" i="2"/>
  <c r="S1690" i="2"/>
  <c r="Q1690" i="2"/>
  <c r="O1690" i="2"/>
  <c r="M1690" i="2"/>
  <c r="Z1689" i="2"/>
  <c r="AJ1688" i="2"/>
  <c r="AI1688" i="2"/>
  <c r="AG1688" i="2"/>
  <c r="AE1688" i="2"/>
  <c r="AC1688" i="2"/>
  <c r="AA1688" i="2"/>
  <c r="AA1677" i="2" s="1"/>
  <c r="Z1688" i="2"/>
  <c r="Y1688" i="2"/>
  <c r="W1688" i="2"/>
  <c r="U1688" i="2"/>
  <c r="S1688" i="2"/>
  <c r="Q1688" i="2"/>
  <c r="O1688" i="2"/>
  <c r="M1688" i="2"/>
  <c r="AJ1687" i="2"/>
  <c r="Z1687" i="2"/>
  <c r="AE1686" i="2"/>
  <c r="AJ1686" i="2" s="1"/>
  <c r="Z1686" i="2"/>
  <c r="Q1686" i="2"/>
  <c r="AE1685" i="2"/>
  <c r="Z1685" i="2"/>
  <c r="Q1685" i="2"/>
  <c r="AE1684" i="2"/>
  <c r="Z1684" i="2"/>
  <c r="Q1684" i="2"/>
  <c r="AJ1684" i="2" s="1"/>
  <c r="AJ1683" i="2"/>
  <c r="AE1683" i="2"/>
  <c r="Z1683" i="2"/>
  <c r="Q1683" i="2"/>
  <c r="AE1682" i="2"/>
  <c r="Z1682" i="2"/>
  <c r="Q1682" i="2"/>
  <c r="AE1681" i="2"/>
  <c r="Z1681" i="2"/>
  <c r="Q1681" i="2"/>
  <c r="AJ1681" i="2" s="1"/>
  <c r="AE1680" i="2"/>
  <c r="Z1680" i="2"/>
  <c r="Q1680" i="2"/>
  <c r="AE1679" i="2"/>
  <c r="AJ1679" i="2" s="1"/>
  <c r="Z1679" i="2"/>
  <c r="Q1679" i="2"/>
  <c r="AI1678" i="2"/>
  <c r="AG1678" i="2"/>
  <c r="AF1678" i="2"/>
  <c r="AF1677" i="2" s="1"/>
  <c r="AC1678" i="2"/>
  <c r="AC1677" i="2" s="1"/>
  <c r="AA1678" i="2"/>
  <c r="Z1678" i="2"/>
  <c r="Y1678" i="2"/>
  <c r="W1678" i="2"/>
  <c r="U1678" i="2"/>
  <c r="S1678" i="2"/>
  <c r="S1677" i="2" s="1"/>
  <c r="O1678" i="2"/>
  <c r="M1678" i="2"/>
  <c r="AI1677" i="2"/>
  <c r="AG1677" i="2"/>
  <c r="Z1677" i="2"/>
  <c r="Y1677" i="2"/>
  <c r="Y1676" i="2" s="1"/>
  <c r="O1677" i="2"/>
  <c r="O1676" i="2" s="1"/>
  <c r="M1677" i="2"/>
  <c r="Z1676" i="2"/>
  <c r="Z1675" i="2"/>
  <c r="AJ1674" i="2"/>
  <c r="AI1674" i="2"/>
  <c r="AI1673" i="2" s="1"/>
  <c r="AG1674" i="2"/>
  <c r="AG1673" i="2" s="1"/>
  <c r="AE1674" i="2"/>
  <c r="AC1674" i="2"/>
  <c r="AA1674" i="2"/>
  <c r="Z1674" i="2"/>
  <c r="Y1674" i="2"/>
  <c r="W1674" i="2"/>
  <c r="W1673" i="2" s="1"/>
  <c r="U1674" i="2"/>
  <c r="U1673" i="2" s="1"/>
  <c r="U1658" i="2" s="1"/>
  <c r="S1674" i="2"/>
  <c r="Q1674" i="2"/>
  <c r="O1674" i="2"/>
  <c r="M1674" i="2"/>
  <c r="M1673" i="2" s="1"/>
  <c r="AJ1673" i="2"/>
  <c r="AE1673" i="2"/>
  <c r="AC1673" i="2"/>
  <c r="AA1673" i="2"/>
  <c r="Z1673" i="2"/>
  <c r="Y1673" i="2"/>
  <c r="S1673" i="2"/>
  <c r="Q1673" i="2"/>
  <c r="O1673" i="2"/>
  <c r="AE1672" i="2"/>
  <c r="Z1672" i="2"/>
  <c r="Q1672" i="2"/>
  <c r="AE1671" i="2"/>
  <c r="AJ1671" i="2" s="1"/>
  <c r="Z1671" i="2"/>
  <c r="Q1671" i="2"/>
  <c r="Z1670" i="2"/>
  <c r="Q1670" i="2"/>
  <c r="AJ1670" i="2" s="1"/>
  <c r="AJ1669" i="2"/>
  <c r="T1669" i="2"/>
  <c r="AJ1668" i="2"/>
  <c r="AE1667" i="2"/>
  <c r="AJ1667" i="2" s="1"/>
  <c r="Z1667" i="2"/>
  <c r="Q1667" i="2"/>
  <c r="AE1666" i="2"/>
  <c r="AJ1666" i="2" s="1"/>
  <c r="Z1666" i="2"/>
  <c r="Q1666" i="2"/>
  <c r="AE1665" i="2"/>
  <c r="Z1665" i="2"/>
  <c r="Q1665" i="2"/>
  <c r="AJ1665" i="2" s="1"/>
  <c r="AE1664" i="2"/>
  <c r="Z1664" i="2"/>
  <c r="Q1664" i="2"/>
  <c r="AJ1664" i="2" s="1"/>
  <c r="AE1663" i="2"/>
  <c r="AJ1663" i="2" s="1"/>
  <c r="Z1663" i="2"/>
  <c r="Q1663" i="2"/>
  <c r="AE1662" i="2"/>
  <c r="Z1662" i="2"/>
  <c r="Q1662" i="2"/>
  <c r="AJ1662" i="2" s="1"/>
  <c r="AE1661" i="2"/>
  <c r="Z1661" i="2"/>
  <c r="Q1661" i="2"/>
  <c r="AI1660" i="2"/>
  <c r="AG1660" i="2"/>
  <c r="AG1659" i="2" s="1"/>
  <c r="AG1658" i="2" s="1"/>
  <c r="AF1660" i="2"/>
  <c r="AF1659" i="2" s="1"/>
  <c r="AF1658" i="2" s="1"/>
  <c r="AC1660" i="2"/>
  <c r="AA1660" i="2"/>
  <c r="Z1660" i="2"/>
  <c r="Y1660" i="2"/>
  <c r="W1660" i="2"/>
  <c r="W1659" i="2" s="1"/>
  <c r="W1658" i="2" s="1"/>
  <c r="U1660" i="2"/>
  <c r="S1660" i="2"/>
  <c r="S1659" i="2" s="1"/>
  <c r="S1658" i="2" s="1"/>
  <c r="O1660" i="2"/>
  <c r="M1660" i="2"/>
  <c r="M1659" i="2" s="1"/>
  <c r="M1658" i="2" s="1"/>
  <c r="AI1659" i="2"/>
  <c r="AC1659" i="2"/>
  <c r="AC1658" i="2" s="1"/>
  <c r="AA1659" i="2"/>
  <c r="AA1658" i="2" s="1"/>
  <c r="Z1659" i="2"/>
  <c r="Y1659" i="2"/>
  <c r="Y1658" i="2" s="1"/>
  <c r="U1659" i="2"/>
  <c r="O1659" i="2"/>
  <c r="Z1658" i="2"/>
  <c r="O1658" i="2"/>
  <c r="Z1657" i="2"/>
  <c r="AJ1656" i="2"/>
  <c r="AI1656" i="2"/>
  <c r="AI1655" i="2" s="1"/>
  <c r="AG1656" i="2"/>
  <c r="AF1656" i="2"/>
  <c r="AE1656" i="2"/>
  <c r="AC1656" i="2"/>
  <c r="AC1655" i="2" s="1"/>
  <c r="AA1656" i="2"/>
  <c r="AA1655" i="2" s="1"/>
  <c r="Z1656" i="2"/>
  <c r="Y1656" i="2"/>
  <c r="W1656" i="2"/>
  <c r="W1655" i="2" s="1"/>
  <c r="U1656" i="2"/>
  <c r="S1656" i="2"/>
  <c r="S1655" i="2" s="1"/>
  <c r="Q1656" i="2"/>
  <c r="O1656" i="2"/>
  <c r="O1655" i="2" s="1"/>
  <c r="M1656" i="2"/>
  <c r="AJ1655" i="2"/>
  <c r="AG1655" i="2"/>
  <c r="AF1655" i="2"/>
  <c r="AE1655" i="2"/>
  <c r="Z1655" i="2"/>
  <c r="Y1655" i="2"/>
  <c r="U1655" i="2"/>
  <c r="Q1655" i="2"/>
  <c r="M1655" i="2"/>
  <c r="AE1654" i="2"/>
  <c r="Z1654" i="2"/>
  <c r="Q1654" i="2"/>
  <c r="AJ1654" i="2" s="1"/>
  <c r="AJ1653" i="2"/>
  <c r="AE1653" i="2"/>
  <c r="Z1653" i="2"/>
  <c r="Q1653" i="2"/>
  <c r="AE1652" i="2"/>
  <c r="Z1652" i="2"/>
  <c r="Q1652" i="2"/>
  <c r="AE1651" i="2"/>
  <c r="Z1651" i="2"/>
  <c r="Q1651" i="2"/>
  <c r="AJ1651" i="2" s="1"/>
  <c r="AJ1650" i="2"/>
  <c r="AE1650" i="2"/>
  <c r="Z1650" i="2"/>
  <c r="Q1650" i="2"/>
  <c r="AE1649" i="2"/>
  <c r="Z1649" i="2"/>
  <c r="Q1649" i="2"/>
  <c r="AE1648" i="2"/>
  <c r="Z1648" i="2"/>
  <c r="Q1648" i="2"/>
  <c r="AJ1648" i="2" s="1"/>
  <c r="AE1647" i="2"/>
  <c r="AJ1647" i="2" s="1"/>
  <c r="Z1647" i="2"/>
  <c r="Q1647" i="2"/>
  <c r="AE1646" i="2"/>
  <c r="Z1646" i="2"/>
  <c r="Q1646" i="2"/>
  <c r="AJ1645" i="2"/>
  <c r="AE1645" i="2"/>
  <c r="Z1645" i="2"/>
  <c r="Q1645" i="2"/>
  <c r="AE1644" i="2"/>
  <c r="AJ1644" i="2" s="1"/>
  <c r="Z1644" i="2"/>
  <c r="Q1644" i="2"/>
  <c r="AE1643" i="2"/>
  <c r="AJ1643" i="2" s="1"/>
  <c r="Z1643" i="2"/>
  <c r="Q1643" i="2"/>
  <c r="AE1642" i="2"/>
  <c r="Z1642" i="2"/>
  <c r="Q1642" i="2"/>
  <c r="AJ1642" i="2" s="1"/>
  <c r="AE1641" i="2"/>
  <c r="Z1641" i="2"/>
  <c r="Q1641" i="2"/>
  <c r="AE1640" i="2"/>
  <c r="AJ1640" i="2" s="1"/>
  <c r="Z1640" i="2"/>
  <c r="Q1640" i="2"/>
  <c r="AE1639" i="2"/>
  <c r="Z1639" i="2"/>
  <c r="Q1639" i="2"/>
  <c r="AJ1639" i="2" s="1"/>
  <c r="AE1638" i="2"/>
  <c r="Z1638" i="2"/>
  <c r="Q1638" i="2"/>
  <c r="AJ1638" i="2" s="1"/>
  <c r="AE1637" i="2"/>
  <c r="AJ1637" i="2" s="1"/>
  <c r="Z1637" i="2"/>
  <c r="Q1637" i="2"/>
  <c r="AE1636" i="2"/>
  <c r="Z1636" i="2"/>
  <c r="Q1636" i="2"/>
  <c r="AJ1636" i="2" s="1"/>
  <c r="AE1635" i="2"/>
  <c r="Z1635" i="2"/>
  <c r="Q1635" i="2"/>
  <c r="AE1634" i="2"/>
  <c r="AJ1634" i="2" s="1"/>
  <c r="Z1634" i="2"/>
  <c r="Q1634" i="2"/>
  <c r="AJ1633" i="2"/>
  <c r="AE1633" i="2"/>
  <c r="Z1633" i="2"/>
  <c r="Q1633" i="2"/>
  <c r="AI1632" i="2"/>
  <c r="AI1631" i="2" s="1"/>
  <c r="AG1632" i="2"/>
  <c r="AF1632" i="2"/>
  <c r="AF1631" i="2" s="1"/>
  <c r="AC1632" i="2"/>
  <c r="AA1632" i="2"/>
  <c r="Z1632" i="2"/>
  <c r="Y1632" i="2"/>
  <c r="Y1631" i="2" s="1"/>
  <c r="Y1256" i="2" s="1"/>
  <c r="W1632" i="2"/>
  <c r="U1632" i="2"/>
  <c r="S1632" i="2"/>
  <c r="S1631" i="2" s="1"/>
  <c r="O1632" i="2"/>
  <c r="O1631" i="2" s="1"/>
  <c r="M1632" i="2"/>
  <c r="AG1631" i="2"/>
  <c r="AC1631" i="2"/>
  <c r="AA1631" i="2"/>
  <c r="Z1631" i="2"/>
  <c r="W1631" i="2"/>
  <c r="U1631" i="2"/>
  <c r="M1631" i="2"/>
  <c r="Z1630" i="2"/>
  <c r="AJ1629" i="2"/>
  <c r="AI1629" i="2"/>
  <c r="AI1625" i="2" s="1"/>
  <c r="AG1629" i="2"/>
  <c r="AE1629" i="2"/>
  <c r="AC1629" i="2"/>
  <c r="AC1625" i="2" s="1"/>
  <c r="AA1629" i="2"/>
  <c r="Z1629" i="2"/>
  <c r="Y1629" i="2"/>
  <c r="W1629" i="2"/>
  <c r="W1625" i="2" s="1"/>
  <c r="U1629" i="2"/>
  <c r="S1629" i="2"/>
  <c r="Q1629" i="2"/>
  <c r="O1629" i="2"/>
  <c r="O1625" i="2" s="1"/>
  <c r="M1629" i="2"/>
  <c r="AE1628" i="2"/>
  <c r="Z1628" i="2"/>
  <c r="Q1628" i="2"/>
  <c r="AJ1627" i="2"/>
  <c r="AE1627" i="2"/>
  <c r="Z1627" i="2"/>
  <c r="Q1627" i="2"/>
  <c r="AI1626" i="2"/>
  <c r="AG1626" i="2"/>
  <c r="AG1625" i="2" s="1"/>
  <c r="AF1626" i="2"/>
  <c r="AE1626" i="2"/>
  <c r="AC1626" i="2"/>
  <c r="AA1626" i="2"/>
  <c r="AA1625" i="2" s="1"/>
  <c r="Z1626" i="2"/>
  <c r="Y1626" i="2"/>
  <c r="Y1625" i="2" s="1"/>
  <c r="W1626" i="2"/>
  <c r="U1626" i="2"/>
  <c r="U1625" i="2" s="1"/>
  <c r="S1626" i="2"/>
  <c r="O1626" i="2"/>
  <c r="M1626" i="2"/>
  <c r="M1625" i="2" s="1"/>
  <c r="AF1625" i="2"/>
  <c r="AE1625" i="2"/>
  <c r="Z1625" i="2"/>
  <c r="S1625" i="2"/>
  <c r="Z1624" i="2"/>
  <c r="AJ1623" i="2"/>
  <c r="AI1623" i="2"/>
  <c r="AG1623" i="2"/>
  <c r="AE1623" i="2"/>
  <c r="AC1623" i="2"/>
  <c r="AA1623" i="2"/>
  <c r="Z1623" i="2"/>
  <c r="Y1623" i="2"/>
  <c r="W1623" i="2"/>
  <c r="U1623" i="2"/>
  <c r="S1623" i="2"/>
  <c r="Q1623" i="2"/>
  <c r="O1623" i="2"/>
  <c r="M1623" i="2"/>
  <c r="Z1622" i="2"/>
  <c r="AJ1621" i="2"/>
  <c r="AI1621" i="2"/>
  <c r="AG1621" i="2"/>
  <c r="AE1621" i="2"/>
  <c r="AC1621" i="2"/>
  <c r="AA1621" i="2"/>
  <c r="Z1621" i="2"/>
  <c r="Y1621" i="2"/>
  <c r="W1621" i="2"/>
  <c r="U1621" i="2"/>
  <c r="S1621" i="2"/>
  <c r="Q1621" i="2"/>
  <c r="O1621" i="2"/>
  <c r="M1621" i="2"/>
  <c r="AJ1620" i="2"/>
  <c r="Z1620" i="2"/>
  <c r="AE1619" i="2"/>
  <c r="AJ1619" i="2" s="1"/>
  <c r="Z1619" i="2"/>
  <c r="Q1619" i="2"/>
  <c r="AJ1618" i="2"/>
  <c r="AE1618" i="2"/>
  <c r="Z1618" i="2"/>
  <c r="Q1618" i="2"/>
  <c r="AJ1617" i="2"/>
  <c r="AE1617" i="2"/>
  <c r="Z1617" i="2"/>
  <c r="Q1617" i="2"/>
  <c r="AE1616" i="2"/>
  <c r="AJ1616" i="2" s="1"/>
  <c r="Z1616" i="2"/>
  <c r="Q1616" i="2"/>
  <c r="AJ1615" i="2"/>
  <c r="AE1615" i="2"/>
  <c r="Z1615" i="2"/>
  <c r="Q1615" i="2"/>
  <c r="AJ1614" i="2"/>
  <c r="AE1614" i="2"/>
  <c r="Z1614" i="2"/>
  <c r="Q1614" i="2"/>
  <c r="AE1613" i="2"/>
  <c r="AJ1613" i="2" s="1"/>
  <c r="Z1613" i="2"/>
  <c r="Q1613" i="2"/>
  <c r="AJ1612" i="2"/>
  <c r="AE1612" i="2"/>
  <c r="Z1612" i="2"/>
  <c r="Q1612" i="2"/>
  <c r="AJ1611" i="2"/>
  <c r="AE1611" i="2"/>
  <c r="Z1611" i="2"/>
  <c r="Q1611" i="2"/>
  <c r="AE1610" i="2"/>
  <c r="AJ1610" i="2" s="1"/>
  <c r="Z1610" i="2"/>
  <c r="Q1610" i="2"/>
  <c r="AJ1609" i="2"/>
  <c r="AE1609" i="2"/>
  <c r="Z1609" i="2"/>
  <c r="Q1609" i="2"/>
  <c r="AJ1608" i="2"/>
  <c r="AE1608" i="2"/>
  <c r="Z1608" i="2"/>
  <c r="Q1608" i="2"/>
  <c r="AE1607" i="2"/>
  <c r="AJ1607" i="2" s="1"/>
  <c r="Z1607" i="2"/>
  <c r="Q1607" i="2"/>
  <c r="AJ1606" i="2"/>
  <c r="AE1606" i="2"/>
  <c r="Z1606" i="2"/>
  <c r="Q1606" i="2"/>
  <c r="AJ1605" i="2"/>
  <c r="AE1605" i="2"/>
  <c r="Z1605" i="2"/>
  <c r="Q1605" i="2"/>
  <c r="AE1604" i="2"/>
  <c r="AJ1604" i="2" s="1"/>
  <c r="Z1604" i="2"/>
  <c r="Q1604" i="2"/>
  <c r="AJ1603" i="2"/>
  <c r="AE1603" i="2"/>
  <c r="Z1603" i="2"/>
  <c r="Q1603" i="2"/>
  <c r="AJ1602" i="2"/>
  <c r="AE1602" i="2"/>
  <c r="Z1602" i="2"/>
  <c r="Q1602" i="2"/>
  <c r="AE1601" i="2"/>
  <c r="AJ1601" i="2" s="1"/>
  <c r="Z1601" i="2"/>
  <c r="Q1601" i="2"/>
  <c r="AJ1600" i="2"/>
  <c r="AE1600" i="2"/>
  <c r="Z1600" i="2"/>
  <c r="Q1600" i="2"/>
  <c r="AE1599" i="2"/>
  <c r="Z1599" i="2"/>
  <c r="Q1599" i="2"/>
  <c r="AJ1599" i="2" s="1"/>
  <c r="AE1598" i="2"/>
  <c r="AJ1598" i="2" s="1"/>
  <c r="Z1598" i="2"/>
  <c r="Q1598" i="2"/>
  <c r="AJ1597" i="2"/>
  <c r="AE1597" i="2"/>
  <c r="Z1597" i="2"/>
  <c r="Q1597" i="2"/>
  <c r="AE1596" i="2"/>
  <c r="AJ1596" i="2" s="1"/>
  <c r="Z1596" i="2"/>
  <c r="Q1596" i="2"/>
  <c r="AE1595" i="2"/>
  <c r="AJ1595" i="2" s="1"/>
  <c r="Z1595" i="2"/>
  <c r="Q1595" i="2"/>
  <c r="AJ1594" i="2"/>
  <c r="AE1594" i="2"/>
  <c r="Z1594" i="2"/>
  <c r="Q1594" i="2"/>
  <c r="AE1593" i="2"/>
  <c r="AJ1593" i="2" s="1"/>
  <c r="Z1593" i="2"/>
  <c r="Q1593" i="2"/>
  <c r="AE1592" i="2"/>
  <c r="AJ1592" i="2" s="1"/>
  <c r="Z1592" i="2"/>
  <c r="Q1592" i="2"/>
  <c r="AJ1591" i="2"/>
  <c r="AE1591" i="2"/>
  <c r="Z1591" i="2"/>
  <c r="Q1591" i="2"/>
  <c r="AE1590" i="2"/>
  <c r="AJ1590" i="2" s="1"/>
  <c r="Z1590" i="2"/>
  <c r="Q1590" i="2"/>
  <c r="AE1589" i="2"/>
  <c r="AJ1589" i="2" s="1"/>
  <c r="Z1589" i="2"/>
  <c r="Q1589" i="2"/>
  <c r="AJ1588" i="2"/>
  <c r="AE1588" i="2"/>
  <c r="Z1588" i="2"/>
  <c r="Q1588" i="2"/>
  <c r="AE1587" i="2"/>
  <c r="AJ1587" i="2" s="1"/>
  <c r="Z1587" i="2"/>
  <c r="Q1587" i="2"/>
  <c r="AE1586" i="2"/>
  <c r="AJ1586" i="2" s="1"/>
  <c r="Z1586" i="2"/>
  <c r="Q1586" i="2"/>
  <c r="AJ1585" i="2"/>
  <c r="AE1585" i="2"/>
  <c r="Z1585" i="2"/>
  <c r="Q1585" i="2"/>
  <c r="AE1584" i="2"/>
  <c r="AJ1584" i="2" s="1"/>
  <c r="Z1584" i="2"/>
  <c r="Q1584" i="2"/>
  <c r="AE1583" i="2"/>
  <c r="AJ1583" i="2" s="1"/>
  <c r="Z1583" i="2"/>
  <c r="Q1583" i="2"/>
  <c r="AJ1582" i="2"/>
  <c r="AE1582" i="2"/>
  <c r="Z1582" i="2"/>
  <c r="Q1582" i="2"/>
  <c r="AE1581" i="2"/>
  <c r="AJ1581" i="2" s="1"/>
  <c r="Z1581" i="2"/>
  <c r="Q1581" i="2"/>
  <c r="AE1580" i="2"/>
  <c r="AJ1580" i="2" s="1"/>
  <c r="Z1580" i="2"/>
  <c r="Q1580" i="2"/>
  <c r="AJ1579" i="2"/>
  <c r="AE1579" i="2"/>
  <c r="Z1579" i="2"/>
  <c r="Q1579" i="2"/>
  <c r="AE1578" i="2"/>
  <c r="AJ1578" i="2" s="1"/>
  <c r="Z1578" i="2"/>
  <c r="Q1578" i="2"/>
  <c r="AE1577" i="2"/>
  <c r="AJ1577" i="2" s="1"/>
  <c r="Z1577" i="2"/>
  <c r="Q1577" i="2"/>
  <c r="AJ1576" i="2"/>
  <c r="AE1576" i="2"/>
  <c r="Z1576" i="2"/>
  <c r="Q1576" i="2"/>
  <c r="AE1575" i="2"/>
  <c r="AJ1575" i="2" s="1"/>
  <c r="Z1575" i="2"/>
  <c r="Q1575" i="2"/>
  <c r="AE1574" i="2"/>
  <c r="AJ1574" i="2" s="1"/>
  <c r="Z1574" i="2"/>
  <c r="Q1574" i="2"/>
  <c r="AJ1573" i="2"/>
  <c r="AE1573" i="2"/>
  <c r="Z1573" i="2"/>
  <c r="Q1573" i="2"/>
  <c r="AE1572" i="2"/>
  <c r="AJ1572" i="2" s="1"/>
  <c r="Z1572" i="2"/>
  <c r="Q1572" i="2"/>
  <c r="AE1571" i="2"/>
  <c r="AJ1571" i="2" s="1"/>
  <c r="Z1571" i="2"/>
  <c r="Q1571" i="2"/>
  <c r="AJ1570" i="2"/>
  <c r="AE1570" i="2"/>
  <c r="Z1570" i="2"/>
  <c r="Q1570" i="2"/>
  <c r="AE1569" i="2"/>
  <c r="AJ1569" i="2" s="1"/>
  <c r="Z1569" i="2"/>
  <c r="Q1569" i="2"/>
  <c r="AE1568" i="2"/>
  <c r="AJ1568" i="2" s="1"/>
  <c r="Z1568" i="2"/>
  <c r="Q1568" i="2"/>
  <c r="AJ1567" i="2"/>
  <c r="AE1567" i="2"/>
  <c r="Z1567" i="2"/>
  <c r="Q1567" i="2"/>
  <c r="AE1566" i="2"/>
  <c r="AJ1566" i="2" s="1"/>
  <c r="Z1566" i="2"/>
  <c r="Q1566" i="2"/>
  <c r="AE1565" i="2"/>
  <c r="AJ1565" i="2" s="1"/>
  <c r="Z1565" i="2"/>
  <c r="Q1565" i="2"/>
  <c r="AJ1564" i="2"/>
  <c r="AE1564" i="2"/>
  <c r="Z1564" i="2"/>
  <c r="Q1564" i="2"/>
  <c r="AE1563" i="2"/>
  <c r="AJ1563" i="2" s="1"/>
  <c r="Z1563" i="2"/>
  <c r="Q1563" i="2"/>
  <c r="AE1562" i="2"/>
  <c r="AJ1562" i="2" s="1"/>
  <c r="Z1562" i="2"/>
  <c r="Q1562" i="2"/>
  <c r="AJ1561" i="2"/>
  <c r="AE1561" i="2"/>
  <c r="Z1561" i="2"/>
  <c r="Q1561" i="2"/>
  <c r="AE1560" i="2"/>
  <c r="AJ1560" i="2" s="1"/>
  <c r="Z1560" i="2"/>
  <c r="Q1560" i="2"/>
  <c r="AE1559" i="2"/>
  <c r="AJ1559" i="2" s="1"/>
  <c r="Z1559" i="2"/>
  <c r="Q1559" i="2"/>
  <c r="AJ1558" i="2"/>
  <c r="AE1558" i="2"/>
  <c r="Z1558" i="2"/>
  <c r="Q1558" i="2"/>
  <c r="AE1557" i="2"/>
  <c r="AJ1557" i="2" s="1"/>
  <c r="Z1557" i="2"/>
  <c r="Q1557" i="2"/>
  <c r="AE1556" i="2"/>
  <c r="AJ1556" i="2" s="1"/>
  <c r="Z1556" i="2"/>
  <c r="Q1556" i="2"/>
  <c r="AJ1555" i="2"/>
  <c r="AE1555" i="2"/>
  <c r="Z1555" i="2"/>
  <c r="Q1555" i="2"/>
  <c r="AE1554" i="2"/>
  <c r="AJ1554" i="2" s="1"/>
  <c r="Z1554" i="2"/>
  <c r="Q1554" i="2"/>
  <c r="AE1553" i="2"/>
  <c r="AJ1553" i="2" s="1"/>
  <c r="Z1553" i="2"/>
  <c r="Q1553" i="2"/>
  <c r="AJ1552" i="2"/>
  <c r="AE1552" i="2"/>
  <c r="Z1552" i="2"/>
  <c r="Q1552" i="2"/>
  <c r="AE1551" i="2"/>
  <c r="AJ1551" i="2" s="1"/>
  <c r="Z1551" i="2"/>
  <c r="Q1551" i="2"/>
  <c r="AE1550" i="2"/>
  <c r="AJ1550" i="2" s="1"/>
  <c r="Z1550" i="2"/>
  <c r="Q1550" i="2"/>
  <c r="AJ1549" i="2"/>
  <c r="AE1549" i="2"/>
  <c r="Z1549" i="2"/>
  <c r="Q1549" i="2"/>
  <c r="AE1548" i="2"/>
  <c r="AJ1548" i="2" s="1"/>
  <c r="Z1548" i="2"/>
  <c r="Q1548" i="2"/>
  <c r="AE1547" i="2"/>
  <c r="AJ1547" i="2" s="1"/>
  <c r="Z1547" i="2"/>
  <c r="Q1547" i="2"/>
  <c r="AJ1546" i="2"/>
  <c r="AE1546" i="2"/>
  <c r="Z1546" i="2"/>
  <c r="Q1546" i="2"/>
  <c r="AE1545" i="2"/>
  <c r="AJ1545" i="2" s="1"/>
  <c r="Z1545" i="2"/>
  <c r="Q1545" i="2"/>
  <c r="AE1544" i="2"/>
  <c r="AJ1544" i="2" s="1"/>
  <c r="Z1544" i="2"/>
  <c r="Q1544" i="2"/>
  <c r="AJ1543" i="2"/>
  <c r="AE1543" i="2"/>
  <c r="Z1543" i="2"/>
  <c r="Q1543" i="2"/>
  <c r="AE1542" i="2"/>
  <c r="AJ1542" i="2" s="1"/>
  <c r="Z1542" i="2"/>
  <c r="Q1542" i="2"/>
  <c r="AE1541" i="2"/>
  <c r="AJ1541" i="2" s="1"/>
  <c r="Z1541" i="2"/>
  <c r="Q1541" i="2"/>
  <c r="AJ1540" i="2"/>
  <c r="AE1540" i="2"/>
  <c r="Z1540" i="2"/>
  <c r="Q1540" i="2"/>
  <c r="AE1539" i="2"/>
  <c r="AJ1539" i="2" s="1"/>
  <c r="Z1539" i="2"/>
  <c r="Q1539" i="2"/>
  <c r="AE1538" i="2"/>
  <c r="AJ1538" i="2" s="1"/>
  <c r="Z1538" i="2"/>
  <c r="Q1538" i="2"/>
  <c r="AJ1537" i="2"/>
  <c r="AE1537" i="2"/>
  <c r="Z1537" i="2"/>
  <c r="Q1537" i="2"/>
  <c r="AE1536" i="2"/>
  <c r="AJ1536" i="2" s="1"/>
  <c r="Z1536" i="2"/>
  <c r="Q1536" i="2"/>
  <c r="AE1535" i="2"/>
  <c r="AJ1535" i="2" s="1"/>
  <c r="Z1535" i="2"/>
  <c r="Q1535" i="2"/>
  <c r="AJ1534" i="2"/>
  <c r="AE1534" i="2"/>
  <c r="Z1534" i="2"/>
  <c r="Q1534" i="2"/>
  <c r="AE1533" i="2"/>
  <c r="AJ1533" i="2" s="1"/>
  <c r="Z1533" i="2"/>
  <c r="Q1533" i="2"/>
  <c r="AE1532" i="2"/>
  <c r="AJ1532" i="2" s="1"/>
  <c r="Z1532" i="2"/>
  <c r="Q1532" i="2"/>
  <c r="AJ1531" i="2"/>
  <c r="AE1531" i="2"/>
  <c r="Z1531" i="2"/>
  <c r="Q1531" i="2"/>
  <c r="AE1530" i="2"/>
  <c r="AJ1530" i="2" s="1"/>
  <c r="Z1530" i="2"/>
  <c r="Q1530" i="2"/>
  <c r="AE1529" i="2"/>
  <c r="AJ1529" i="2" s="1"/>
  <c r="Z1529" i="2"/>
  <c r="Q1529" i="2"/>
  <c r="AJ1528" i="2"/>
  <c r="AE1528" i="2"/>
  <c r="Z1528" i="2"/>
  <c r="Q1528" i="2"/>
  <c r="AE1527" i="2"/>
  <c r="AJ1527" i="2" s="1"/>
  <c r="Z1527" i="2"/>
  <c r="Q1527" i="2"/>
  <c r="AE1526" i="2"/>
  <c r="AJ1526" i="2" s="1"/>
  <c r="Z1526" i="2"/>
  <c r="Q1526" i="2"/>
  <c r="AJ1525" i="2"/>
  <c r="AE1525" i="2"/>
  <c r="Z1525" i="2"/>
  <c r="Q1525" i="2"/>
  <c r="AE1524" i="2"/>
  <c r="AJ1524" i="2" s="1"/>
  <c r="Z1524" i="2"/>
  <c r="Q1524" i="2"/>
  <c r="AE1523" i="2"/>
  <c r="AJ1523" i="2" s="1"/>
  <c r="Z1523" i="2"/>
  <c r="Q1523" i="2"/>
  <c r="AJ1522" i="2"/>
  <c r="AE1522" i="2"/>
  <c r="Z1522" i="2"/>
  <c r="Q1522" i="2"/>
  <c r="AE1521" i="2"/>
  <c r="AJ1521" i="2" s="1"/>
  <c r="Z1521" i="2"/>
  <c r="Q1521" i="2"/>
  <c r="AE1520" i="2"/>
  <c r="AJ1520" i="2" s="1"/>
  <c r="Z1520" i="2"/>
  <c r="Q1520" i="2"/>
  <c r="AJ1519" i="2"/>
  <c r="AE1519" i="2"/>
  <c r="Z1519" i="2"/>
  <c r="Q1519" i="2"/>
  <c r="AE1518" i="2"/>
  <c r="AJ1518" i="2" s="1"/>
  <c r="Z1518" i="2"/>
  <c r="Q1518" i="2"/>
  <c r="AE1517" i="2"/>
  <c r="AJ1517" i="2" s="1"/>
  <c r="Z1517" i="2"/>
  <c r="Q1517" i="2"/>
  <c r="AJ1516" i="2"/>
  <c r="AE1516" i="2"/>
  <c r="Z1516" i="2"/>
  <c r="Q1516" i="2"/>
  <c r="AE1515" i="2"/>
  <c r="AJ1515" i="2" s="1"/>
  <c r="Z1515" i="2"/>
  <c r="Q1515" i="2"/>
  <c r="AE1514" i="2"/>
  <c r="AJ1514" i="2" s="1"/>
  <c r="Z1514" i="2"/>
  <c r="Q1514" i="2"/>
  <c r="AJ1513" i="2"/>
  <c r="AE1513" i="2"/>
  <c r="Z1513" i="2"/>
  <c r="Q1513" i="2"/>
  <c r="AE1512" i="2"/>
  <c r="AJ1512" i="2" s="1"/>
  <c r="Z1512" i="2"/>
  <c r="Q1512" i="2"/>
  <c r="AE1511" i="2"/>
  <c r="AJ1511" i="2" s="1"/>
  <c r="Z1511" i="2"/>
  <c r="Q1511" i="2"/>
  <c r="AJ1510" i="2"/>
  <c r="AE1510" i="2"/>
  <c r="Z1510" i="2"/>
  <c r="Q1510" i="2"/>
  <c r="AE1509" i="2"/>
  <c r="AJ1509" i="2" s="1"/>
  <c r="Z1509" i="2"/>
  <c r="Q1509" i="2"/>
  <c r="AE1508" i="2"/>
  <c r="AJ1508" i="2" s="1"/>
  <c r="Z1508" i="2"/>
  <c r="Q1508" i="2"/>
  <c r="AJ1507" i="2"/>
  <c r="AE1507" i="2"/>
  <c r="Z1507" i="2"/>
  <c r="Q1507" i="2"/>
  <c r="AE1506" i="2"/>
  <c r="AJ1506" i="2" s="1"/>
  <c r="Z1506" i="2"/>
  <c r="Q1506" i="2"/>
  <c r="AE1505" i="2"/>
  <c r="AJ1505" i="2" s="1"/>
  <c r="Z1505" i="2"/>
  <c r="Q1505" i="2"/>
  <c r="AJ1504" i="2"/>
  <c r="AE1504" i="2"/>
  <c r="Z1504" i="2"/>
  <c r="Q1504" i="2"/>
  <c r="AE1503" i="2"/>
  <c r="AJ1503" i="2" s="1"/>
  <c r="Z1503" i="2"/>
  <c r="Q1503" i="2"/>
  <c r="AE1502" i="2"/>
  <c r="AJ1502" i="2" s="1"/>
  <c r="Z1502" i="2"/>
  <c r="Q1502" i="2"/>
  <c r="AJ1501" i="2"/>
  <c r="AE1501" i="2"/>
  <c r="Z1501" i="2"/>
  <c r="Q1501" i="2"/>
  <c r="AE1500" i="2"/>
  <c r="AJ1500" i="2" s="1"/>
  <c r="Z1500" i="2"/>
  <c r="Q1500" i="2"/>
  <c r="AE1499" i="2"/>
  <c r="AJ1499" i="2" s="1"/>
  <c r="Z1499" i="2"/>
  <c r="Q1499" i="2"/>
  <c r="AJ1498" i="2"/>
  <c r="AE1498" i="2"/>
  <c r="Z1498" i="2"/>
  <c r="Q1498" i="2"/>
  <c r="AE1497" i="2"/>
  <c r="AJ1497" i="2" s="1"/>
  <c r="Z1497" i="2"/>
  <c r="Q1497" i="2"/>
  <c r="AE1496" i="2"/>
  <c r="AJ1496" i="2" s="1"/>
  <c r="Z1496" i="2"/>
  <c r="Q1496" i="2"/>
  <c r="AJ1495" i="2"/>
  <c r="AE1495" i="2"/>
  <c r="Z1495" i="2"/>
  <c r="Q1495" i="2"/>
  <c r="AE1494" i="2"/>
  <c r="AJ1494" i="2" s="1"/>
  <c r="Z1494" i="2"/>
  <c r="Q1494" i="2"/>
  <c r="AE1493" i="2"/>
  <c r="AJ1493" i="2" s="1"/>
  <c r="Z1493" i="2"/>
  <c r="Q1493" i="2"/>
  <c r="AJ1492" i="2"/>
  <c r="AE1492" i="2"/>
  <c r="Z1492" i="2"/>
  <c r="Q1492" i="2"/>
  <c r="AE1491" i="2"/>
  <c r="AJ1491" i="2" s="1"/>
  <c r="Z1491" i="2"/>
  <c r="Q1491" i="2"/>
  <c r="AE1490" i="2"/>
  <c r="AJ1490" i="2" s="1"/>
  <c r="Z1490" i="2"/>
  <c r="Q1490" i="2"/>
  <c r="AJ1489" i="2"/>
  <c r="AE1489" i="2"/>
  <c r="Z1489" i="2"/>
  <c r="Q1489" i="2"/>
  <c r="AE1488" i="2"/>
  <c r="AJ1488" i="2" s="1"/>
  <c r="Z1488" i="2"/>
  <c r="Q1488" i="2"/>
  <c r="AE1487" i="2"/>
  <c r="AJ1487" i="2" s="1"/>
  <c r="Z1487" i="2"/>
  <c r="Q1487" i="2"/>
  <c r="AJ1486" i="2"/>
  <c r="AE1486" i="2"/>
  <c r="Z1486" i="2"/>
  <c r="Q1486" i="2"/>
  <c r="AE1485" i="2"/>
  <c r="AJ1485" i="2" s="1"/>
  <c r="Z1485" i="2"/>
  <c r="Q1485" i="2"/>
  <c r="AE1484" i="2"/>
  <c r="AJ1484" i="2" s="1"/>
  <c r="Z1484" i="2"/>
  <c r="Q1484" i="2"/>
  <c r="AJ1483" i="2"/>
  <c r="AE1483" i="2"/>
  <c r="Z1483" i="2"/>
  <c r="Q1483" i="2"/>
  <c r="AE1482" i="2"/>
  <c r="AJ1482" i="2" s="1"/>
  <c r="Z1482" i="2"/>
  <c r="Q1482" i="2"/>
  <c r="AE1481" i="2"/>
  <c r="AJ1481" i="2" s="1"/>
  <c r="Z1481" i="2"/>
  <c r="Q1481" i="2"/>
  <c r="AJ1480" i="2"/>
  <c r="AE1480" i="2"/>
  <c r="Z1480" i="2"/>
  <c r="Q1480" i="2"/>
  <c r="AE1479" i="2"/>
  <c r="AJ1479" i="2" s="1"/>
  <c r="Z1479" i="2"/>
  <c r="Q1479" i="2"/>
  <c r="AE1478" i="2"/>
  <c r="AJ1478" i="2" s="1"/>
  <c r="Z1478" i="2"/>
  <c r="Q1478" i="2"/>
  <c r="AJ1477" i="2"/>
  <c r="AE1477" i="2"/>
  <c r="Z1477" i="2"/>
  <c r="Q1477" i="2"/>
  <c r="AE1476" i="2"/>
  <c r="AJ1476" i="2" s="1"/>
  <c r="Z1476" i="2"/>
  <c r="Q1476" i="2"/>
  <c r="AE1475" i="2"/>
  <c r="AJ1475" i="2" s="1"/>
  <c r="Z1475" i="2"/>
  <c r="Q1475" i="2"/>
  <c r="AJ1474" i="2"/>
  <c r="AE1474" i="2"/>
  <c r="Z1474" i="2"/>
  <c r="Q1474" i="2"/>
  <c r="AE1473" i="2"/>
  <c r="AJ1473" i="2" s="1"/>
  <c r="Z1473" i="2"/>
  <c r="Q1473" i="2"/>
  <c r="AE1472" i="2"/>
  <c r="AJ1472" i="2" s="1"/>
  <c r="Z1472" i="2"/>
  <c r="Q1472" i="2"/>
  <c r="AJ1471" i="2"/>
  <c r="AE1471" i="2"/>
  <c r="Z1471" i="2"/>
  <c r="Q1471" i="2"/>
  <c r="AE1470" i="2"/>
  <c r="AJ1470" i="2" s="1"/>
  <c r="Z1470" i="2"/>
  <c r="Q1470" i="2"/>
  <c r="AE1469" i="2"/>
  <c r="AJ1469" i="2" s="1"/>
  <c r="Z1469" i="2"/>
  <c r="Q1469" i="2"/>
  <c r="AJ1468" i="2"/>
  <c r="AE1468" i="2"/>
  <c r="Z1468" i="2"/>
  <c r="Q1468" i="2"/>
  <c r="AE1467" i="2"/>
  <c r="AJ1467" i="2" s="1"/>
  <c r="Z1467" i="2"/>
  <c r="Q1467" i="2"/>
  <c r="AE1466" i="2"/>
  <c r="AJ1466" i="2" s="1"/>
  <c r="Z1466" i="2"/>
  <c r="Q1466" i="2"/>
  <c r="AJ1465" i="2"/>
  <c r="AE1465" i="2"/>
  <c r="Z1465" i="2"/>
  <c r="Q1465" i="2"/>
  <c r="AE1464" i="2"/>
  <c r="AJ1464" i="2" s="1"/>
  <c r="Z1464" i="2"/>
  <c r="Q1464" i="2"/>
  <c r="AE1463" i="2"/>
  <c r="AJ1463" i="2" s="1"/>
  <c r="Z1463" i="2"/>
  <c r="Q1463" i="2"/>
  <c r="AJ1462" i="2"/>
  <c r="AE1462" i="2"/>
  <c r="Z1462" i="2"/>
  <c r="Q1462" i="2"/>
  <c r="AE1461" i="2"/>
  <c r="AJ1461" i="2" s="1"/>
  <c r="Z1461" i="2"/>
  <c r="Q1461" i="2"/>
  <c r="AE1460" i="2"/>
  <c r="AJ1460" i="2" s="1"/>
  <c r="Z1460" i="2"/>
  <c r="Q1460" i="2"/>
  <c r="AJ1459" i="2"/>
  <c r="AE1459" i="2"/>
  <c r="Z1459" i="2"/>
  <c r="Q1459" i="2"/>
  <c r="AE1458" i="2"/>
  <c r="AJ1458" i="2" s="1"/>
  <c r="Z1458" i="2"/>
  <c r="Q1458" i="2"/>
  <c r="AE1457" i="2"/>
  <c r="AJ1457" i="2" s="1"/>
  <c r="Z1457" i="2"/>
  <c r="Q1457" i="2"/>
  <c r="AJ1456" i="2"/>
  <c r="AE1456" i="2"/>
  <c r="Z1456" i="2"/>
  <c r="Q1456" i="2"/>
  <c r="AE1455" i="2"/>
  <c r="AJ1455" i="2" s="1"/>
  <c r="Z1455" i="2"/>
  <c r="Q1455" i="2"/>
  <c r="AE1454" i="2"/>
  <c r="AJ1454" i="2" s="1"/>
  <c r="Z1454" i="2"/>
  <c r="Q1454" i="2"/>
  <c r="AJ1453" i="2"/>
  <c r="AE1453" i="2"/>
  <c r="Z1453" i="2"/>
  <c r="Q1453" i="2"/>
  <c r="AE1452" i="2"/>
  <c r="AJ1452" i="2" s="1"/>
  <c r="Z1452" i="2"/>
  <c r="Q1452" i="2"/>
  <c r="AE1451" i="2"/>
  <c r="AJ1451" i="2" s="1"/>
  <c r="Z1451" i="2"/>
  <c r="Q1451" i="2"/>
  <c r="AJ1450" i="2"/>
  <c r="AE1450" i="2"/>
  <c r="Z1450" i="2"/>
  <c r="Q1450" i="2"/>
  <c r="AE1449" i="2"/>
  <c r="AJ1449" i="2" s="1"/>
  <c r="Z1449" i="2"/>
  <c r="Q1449" i="2"/>
  <c r="AE1448" i="2"/>
  <c r="AJ1448" i="2" s="1"/>
  <c r="Z1448" i="2"/>
  <c r="Q1448" i="2"/>
  <c r="AJ1447" i="2"/>
  <c r="AE1447" i="2"/>
  <c r="Z1447" i="2"/>
  <c r="Q1447" i="2"/>
  <c r="AE1446" i="2"/>
  <c r="AJ1446" i="2" s="1"/>
  <c r="Z1446" i="2"/>
  <c r="Q1446" i="2"/>
  <c r="AE1445" i="2"/>
  <c r="AJ1445" i="2" s="1"/>
  <c r="Z1445" i="2"/>
  <c r="Q1445" i="2"/>
  <c r="AJ1444" i="2"/>
  <c r="AE1444" i="2"/>
  <c r="Z1444" i="2"/>
  <c r="Q1444" i="2"/>
  <c r="AE1443" i="2"/>
  <c r="AJ1443" i="2" s="1"/>
  <c r="Z1443" i="2"/>
  <c r="Q1443" i="2"/>
  <c r="AE1442" i="2"/>
  <c r="AJ1442" i="2" s="1"/>
  <c r="Z1442" i="2"/>
  <c r="Q1442" i="2"/>
  <c r="AJ1441" i="2"/>
  <c r="AE1441" i="2"/>
  <c r="Z1441" i="2"/>
  <c r="Q1441" i="2"/>
  <c r="AE1440" i="2"/>
  <c r="AJ1440" i="2" s="1"/>
  <c r="Z1440" i="2"/>
  <c r="Q1440" i="2"/>
  <c r="AE1439" i="2"/>
  <c r="AJ1439" i="2" s="1"/>
  <c r="Z1439" i="2"/>
  <c r="Q1439" i="2"/>
  <c r="AJ1438" i="2"/>
  <c r="AE1438" i="2"/>
  <c r="Z1438" i="2"/>
  <c r="Q1438" i="2"/>
  <c r="AE1437" i="2"/>
  <c r="AJ1437" i="2" s="1"/>
  <c r="Z1437" i="2"/>
  <c r="Q1437" i="2"/>
  <c r="AE1436" i="2"/>
  <c r="Z1436" i="2"/>
  <c r="Q1436" i="2"/>
  <c r="AJ1435" i="2"/>
  <c r="AE1435" i="2"/>
  <c r="Z1435" i="2"/>
  <c r="Q1435" i="2"/>
  <c r="AE1434" i="2"/>
  <c r="AJ1434" i="2" s="1"/>
  <c r="Z1434" i="2"/>
  <c r="Q1434" i="2"/>
  <c r="Q1433" i="2" s="1"/>
  <c r="Q1430" i="2" s="1"/>
  <c r="AI1433" i="2"/>
  <c r="AG1433" i="2"/>
  <c r="AG1430" i="2" s="1"/>
  <c r="AF1433" i="2"/>
  <c r="AC1433" i="2"/>
  <c r="AA1433" i="2"/>
  <c r="Z1433" i="2"/>
  <c r="Y1433" i="2"/>
  <c r="W1433" i="2"/>
  <c r="U1433" i="2"/>
  <c r="S1433" i="2"/>
  <c r="O1433" i="2"/>
  <c r="M1433" i="2"/>
  <c r="Z1432" i="2"/>
  <c r="AJ1431" i="2"/>
  <c r="AI1431" i="2"/>
  <c r="AG1431" i="2"/>
  <c r="AE1431" i="2"/>
  <c r="AC1431" i="2"/>
  <c r="AA1431" i="2"/>
  <c r="AA1430" i="2" s="1"/>
  <c r="Z1431" i="2"/>
  <c r="Y1431" i="2"/>
  <c r="W1431" i="2"/>
  <c r="U1431" i="2"/>
  <c r="S1431" i="2"/>
  <c r="S1430" i="2" s="1"/>
  <c r="Q1431" i="2"/>
  <c r="O1431" i="2"/>
  <c r="O1430" i="2" s="1"/>
  <c r="M1431" i="2"/>
  <c r="AF1430" i="2"/>
  <c r="AC1430" i="2"/>
  <c r="Z1430" i="2"/>
  <c r="Y1430" i="2"/>
  <c r="U1430" i="2"/>
  <c r="AJ1429" i="2"/>
  <c r="Z1429" i="2"/>
  <c r="AJ1428" i="2"/>
  <c r="AI1428" i="2"/>
  <c r="AG1428" i="2"/>
  <c r="AE1428" i="2"/>
  <c r="AC1428" i="2"/>
  <c r="AA1428" i="2"/>
  <c r="Z1428" i="2"/>
  <c r="Y1428" i="2"/>
  <c r="W1428" i="2"/>
  <c r="U1428" i="2"/>
  <c r="S1428" i="2"/>
  <c r="Q1428" i="2"/>
  <c r="O1428" i="2"/>
  <c r="M1428" i="2"/>
  <c r="AJ1427" i="2"/>
  <c r="Z1427" i="2"/>
  <c r="AE1426" i="2"/>
  <c r="Z1426" i="2"/>
  <c r="Q1426" i="2"/>
  <c r="AJ1425" i="2"/>
  <c r="AE1425" i="2"/>
  <c r="Z1425" i="2"/>
  <c r="Q1425" i="2"/>
  <c r="AJ1424" i="2"/>
  <c r="AE1424" i="2"/>
  <c r="Z1424" i="2"/>
  <c r="Q1424" i="2"/>
  <c r="AE1423" i="2"/>
  <c r="AJ1423" i="2" s="1"/>
  <c r="Z1423" i="2"/>
  <c r="Q1423" i="2"/>
  <c r="AJ1422" i="2"/>
  <c r="AE1422" i="2"/>
  <c r="Z1422" i="2"/>
  <c r="Q1422" i="2"/>
  <c r="AE1421" i="2"/>
  <c r="AJ1421" i="2" s="1"/>
  <c r="Z1421" i="2"/>
  <c r="Q1421" i="2"/>
  <c r="AE1420" i="2"/>
  <c r="Z1420" i="2"/>
  <c r="Q1420" i="2"/>
  <c r="AE1419" i="2"/>
  <c r="AJ1419" i="2" s="1"/>
  <c r="Z1419" i="2"/>
  <c r="Q1419" i="2"/>
  <c r="AE1418" i="2"/>
  <c r="AJ1418" i="2" s="1"/>
  <c r="Z1418" i="2"/>
  <c r="Q1418" i="2"/>
  <c r="AE1417" i="2"/>
  <c r="Z1417" i="2"/>
  <c r="Q1417" i="2"/>
  <c r="AJ1416" i="2"/>
  <c r="AE1416" i="2"/>
  <c r="Z1416" i="2"/>
  <c r="Q1416" i="2"/>
  <c r="AE1415" i="2"/>
  <c r="Z1415" i="2"/>
  <c r="Q1415" i="2"/>
  <c r="AJ1415" i="2" s="1"/>
  <c r="AE1414" i="2"/>
  <c r="AJ1414" i="2" s="1"/>
  <c r="Z1414" i="2"/>
  <c r="Q1414" i="2"/>
  <c r="AE1413" i="2"/>
  <c r="AJ1413" i="2" s="1"/>
  <c r="Z1413" i="2"/>
  <c r="Q1413" i="2"/>
  <c r="AJ1412" i="2"/>
  <c r="AE1412" i="2"/>
  <c r="Z1412" i="2"/>
  <c r="Q1412" i="2"/>
  <c r="AE1411" i="2"/>
  <c r="AJ1411" i="2" s="1"/>
  <c r="Z1411" i="2"/>
  <c r="Q1411" i="2"/>
  <c r="AE1410" i="2"/>
  <c r="Z1410" i="2"/>
  <c r="Q1410" i="2"/>
  <c r="AJ1409" i="2"/>
  <c r="AE1409" i="2"/>
  <c r="Z1409" i="2"/>
  <c r="Q1409" i="2"/>
  <c r="AE1408" i="2"/>
  <c r="Z1408" i="2"/>
  <c r="Q1408" i="2"/>
  <c r="AE1407" i="2"/>
  <c r="Z1407" i="2"/>
  <c r="Q1407" i="2"/>
  <c r="AJ1407" i="2" s="1"/>
  <c r="AE1406" i="2"/>
  <c r="AJ1406" i="2" s="1"/>
  <c r="Z1406" i="2"/>
  <c r="Q1406" i="2"/>
  <c r="AE1405" i="2"/>
  <c r="Z1405" i="2"/>
  <c r="Q1405" i="2"/>
  <c r="AE1404" i="2"/>
  <c r="Z1404" i="2"/>
  <c r="Q1404" i="2"/>
  <c r="AJ1404" i="2" s="1"/>
  <c r="AJ1403" i="2"/>
  <c r="AE1403" i="2"/>
  <c r="Z1403" i="2"/>
  <c r="Q1403" i="2"/>
  <c r="AE1402" i="2"/>
  <c r="Z1402" i="2"/>
  <c r="Q1402" i="2"/>
  <c r="AJ1401" i="2"/>
  <c r="AE1401" i="2"/>
  <c r="Z1401" i="2"/>
  <c r="Q1401" i="2"/>
  <c r="AE1400" i="2"/>
  <c r="Z1400" i="2"/>
  <c r="Q1400" i="2"/>
  <c r="AJ1400" i="2" s="1"/>
  <c r="AE1399" i="2"/>
  <c r="AJ1399" i="2" s="1"/>
  <c r="Z1399" i="2"/>
  <c r="Q1399" i="2"/>
  <c r="AE1398" i="2"/>
  <c r="AJ1398" i="2" s="1"/>
  <c r="Z1398" i="2"/>
  <c r="Q1398" i="2"/>
  <c r="AE1397" i="2"/>
  <c r="Z1397" i="2"/>
  <c r="Q1397" i="2"/>
  <c r="AE1396" i="2"/>
  <c r="AJ1396" i="2" s="1"/>
  <c r="Z1396" i="2"/>
  <c r="Q1396" i="2"/>
  <c r="AE1395" i="2"/>
  <c r="AJ1395" i="2" s="1"/>
  <c r="Z1395" i="2"/>
  <c r="Q1395" i="2"/>
  <c r="AE1394" i="2"/>
  <c r="Z1394" i="2"/>
  <c r="Q1394" i="2"/>
  <c r="AJ1394" i="2" s="1"/>
  <c r="AE1393" i="2"/>
  <c r="AJ1393" i="2" s="1"/>
  <c r="Z1393" i="2"/>
  <c r="Q1393" i="2"/>
  <c r="AE1392" i="2"/>
  <c r="Z1392" i="2"/>
  <c r="Q1392" i="2"/>
  <c r="AJ1392" i="2" s="1"/>
  <c r="AE1391" i="2"/>
  <c r="Z1391" i="2"/>
  <c r="Q1391" i="2"/>
  <c r="AJ1391" i="2" s="1"/>
  <c r="AE1390" i="2"/>
  <c r="Z1390" i="2"/>
  <c r="Q1390" i="2"/>
  <c r="AJ1389" i="2"/>
  <c r="AE1389" i="2"/>
  <c r="Z1389" i="2"/>
  <c r="Q1389" i="2"/>
  <c r="AJ1388" i="2"/>
  <c r="AE1388" i="2"/>
  <c r="Z1388" i="2"/>
  <c r="Q1388" i="2"/>
  <c r="AE1387" i="2"/>
  <c r="AJ1387" i="2" s="1"/>
  <c r="Z1387" i="2"/>
  <c r="Q1387" i="2"/>
  <c r="AJ1386" i="2"/>
  <c r="AE1386" i="2"/>
  <c r="Z1386" i="2"/>
  <c r="Q1386" i="2"/>
  <c r="AE1385" i="2"/>
  <c r="AJ1385" i="2" s="1"/>
  <c r="Z1385" i="2"/>
  <c r="Q1385" i="2"/>
  <c r="AE1384" i="2"/>
  <c r="Z1384" i="2"/>
  <c r="Q1384" i="2"/>
  <c r="AE1383" i="2"/>
  <c r="AJ1383" i="2" s="1"/>
  <c r="Z1383" i="2"/>
  <c r="Q1383" i="2"/>
  <c r="AE1382" i="2"/>
  <c r="AJ1382" i="2" s="1"/>
  <c r="Z1382" i="2"/>
  <c r="Q1382" i="2"/>
  <c r="AE1381" i="2"/>
  <c r="Z1381" i="2"/>
  <c r="Q1381" i="2"/>
  <c r="AJ1380" i="2"/>
  <c r="AE1380" i="2"/>
  <c r="Z1380" i="2"/>
  <c r="Q1380" i="2"/>
  <c r="AE1379" i="2"/>
  <c r="Z1379" i="2"/>
  <c r="Q1379" i="2"/>
  <c r="AJ1379" i="2" s="1"/>
  <c r="AE1378" i="2"/>
  <c r="AJ1378" i="2" s="1"/>
  <c r="Z1378" i="2"/>
  <c r="Q1378" i="2"/>
  <c r="AE1377" i="2"/>
  <c r="AJ1377" i="2" s="1"/>
  <c r="Z1377" i="2"/>
  <c r="Q1377" i="2"/>
  <c r="AJ1376" i="2"/>
  <c r="AE1376" i="2"/>
  <c r="Z1376" i="2"/>
  <c r="Q1376" i="2"/>
  <c r="AE1375" i="2"/>
  <c r="AJ1375" i="2" s="1"/>
  <c r="Z1375" i="2"/>
  <c r="Q1375" i="2"/>
  <c r="AE1374" i="2"/>
  <c r="Z1374" i="2"/>
  <c r="Q1374" i="2"/>
  <c r="AJ1373" i="2"/>
  <c r="AE1373" i="2"/>
  <c r="Z1373" i="2"/>
  <c r="Q1373" i="2"/>
  <c r="AE1372" i="2"/>
  <c r="Z1372" i="2"/>
  <c r="Q1372" i="2"/>
  <c r="AE1371" i="2"/>
  <c r="Z1371" i="2"/>
  <c r="Q1371" i="2"/>
  <c r="AJ1371" i="2" s="1"/>
  <c r="AE1370" i="2"/>
  <c r="AJ1370" i="2" s="1"/>
  <c r="Z1370" i="2"/>
  <c r="Q1370" i="2"/>
  <c r="AE1369" i="2"/>
  <c r="Z1369" i="2"/>
  <c r="Q1369" i="2"/>
  <c r="AE1368" i="2"/>
  <c r="AJ1368" i="2" s="1"/>
  <c r="Z1368" i="2"/>
  <c r="Q1368" i="2"/>
  <c r="AE1367" i="2"/>
  <c r="AJ1367" i="2" s="1"/>
  <c r="Z1367" i="2"/>
  <c r="Q1367" i="2"/>
  <c r="AE1366" i="2"/>
  <c r="Z1366" i="2"/>
  <c r="Q1366" i="2"/>
  <c r="AJ1365" i="2"/>
  <c r="AE1365" i="2"/>
  <c r="Z1365" i="2"/>
  <c r="Q1365" i="2"/>
  <c r="AE1364" i="2"/>
  <c r="Z1364" i="2"/>
  <c r="Q1364" i="2"/>
  <c r="AJ1364" i="2" s="1"/>
  <c r="AE1363" i="2"/>
  <c r="AJ1363" i="2" s="1"/>
  <c r="Z1363" i="2"/>
  <c r="Q1363" i="2"/>
  <c r="AE1362" i="2"/>
  <c r="AJ1362" i="2" s="1"/>
  <c r="Z1362" i="2"/>
  <c r="Q1362" i="2"/>
  <c r="AE1361" i="2"/>
  <c r="Z1361" i="2"/>
  <c r="Q1361" i="2"/>
  <c r="AE1360" i="2"/>
  <c r="AJ1360" i="2" s="1"/>
  <c r="Z1360" i="2"/>
  <c r="Q1360" i="2"/>
  <c r="AE1359" i="2"/>
  <c r="AJ1359" i="2" s="1"/>
  <c r="Z1359" i="2"/>
  <c r="Q1359" i="2"/>
  <c r="AJ1358" i="2"/>
  <c r="AE1358" i="2"/>
  <c r="Z1358" i="2"/>
  <c r="Q1358" i="2"/>
  <c r="AE1357" i="2"/>
  <c r="AJ1357" i="2" s="1"/>
  <c r="Z1357" i="2"/>
  <c r="Q1357" i="2"/>
  <c r="AE1356" i="2"/>
  <c r="Z1356" i="2"/>
  <c r="Q1356" i="2"/>
  <c r="AJ1356" i="2" s="1"/>
  <c r="AJ1355" i="2"/>
  <c r="AE1355" i="2"/>
  <c r="Z1355" i="2"/>
  <c r="Q1355" i="2"/>
  <c r="AE1354" i="2"/>
  <c r="Z1354" i="2"/>
  <c r="Q1354" i="2"/>
  <c r="AJ1353" i="2"/>
  <c r="AE1353" i="2"/>
  <c r="Z1353" i="2"/>
  <c r="Q1353" i="2"/>
  <c r="AJ1352" i="2"/>
  <c r="AE1352" i="2"/>
  <c r="Z1352" i="2"/>
  <c r="Q1352" i="2"/>
  <c r="AE1351" i="2"/>
  <c r="Z1351" i="2"/>
  <c r="Q1351" i="2"/>
  <c r="AJ1350" i="2"/>
  <c r="AE1350" i="2"/>
  <c r="Z1350" i="2"/>
  <c r="Q1350" i="2"/>
  <c r="AE1349" i="2"/>
  <c r="AJ1349" i="2" s="1"/>
  <c r="Z1349" i="2"/>
  <c r="Q1349" i="2"/>
  <c r="AE1348" i="2"/>
  <c r="Z1348" i="2"/>
  <c r="Q1348" i="2"/>
  <c r="AE1347" i="2"/>
  <c r="AJ1347" i="2" s="1"/>
  <c r="Z1347" i="2"/>
  <c r="Q1347" i="2"/>
  <c r="AE1346" i="2"/>
  <c r="Z1346" i="2"/>
  <c r="Q1346" i="2"/>
  <c r="AE1345" i="2"/>
  <c r="AJ1345" i="2" s="1"/>
  <c r="Z1345" i="2"/>
  <c r="Q1345" i="2"/>
  <c r="AJ1344" i="2"/>
  <c r="AE1344" i="2"/>
  <c r="Z1344" i="2"/>
  <c r="Q1344" i="2"/>
  <c r="AE1343" i="2"/>
  <c r="Z1343" i="2"/>
  <c r="Q1343" i="2"/>
  <c r="AJ1343" i="2" s="1"/>
  <c r="AE1342" i="2"/>
  <c r="AJ1342" i="2" s="1"/>
  <c r="Z1342" i="2"/>
  <c r="Q1342" i="2"/>
  <c r="AJ1341" i="2"/>
  <c r="AE1341" i="2"/>
  <c r="Z1341" i="2"/>
  <c r="Q1341" i="2"/>
  <c r="AJ1340" i="2"/>
  <c r="AE1340" i="2"/>
  <c r="Z1340" i="2"/>
  <c r="Q1340" i="2"/>
  <c r="AE1339" i="2"/>
  <c r="Z1339" i="2"/>
  <c r="Q1339" i="2"/>
  <c r="AE1338" i="2"/>
  <c r="AJ1338" i="2" s="1"/>
  <c r="Z1338" i="2"/>
  <c r="Q1338" i="2"/>
  <c r="AJ1337" i="2"/>
  <c r="AE1337" i="2"/>
  <c r="Z1337" i="2"/>
  <c r="Q1337" i="2"/>
  <c r="AE1336" i="2"/>
  <c r="Z1336" i="2"/>
  <c r="Q1336" i="2"/>
  <c r="AJ1335" i="2"/>
  <c r="AE1335" i="2"/>
  <c r="Z1335" i="2"/>
  <c r="Q1335" i="2"/>
  <c r="AE1334" i="2"/>
  <c r="AJ1334" i="2" s="1"/>
  <c r="Z1334" i="2"/>
  <c r="Q1334" i="2"/>
  <c r="AE1333" i="2"/>
  <c r="Z1333" i="2"/>
  <c r="Q1333" i="2"/>
  <c r="AE1332" i="2"/>
  <c r="Z1332" i="2"/>
  <c r="Q1332" i="2"/>
  <c r="AJ1331" i="2"/>
  <c r="AE1331" i="2"/>
  <c r="Z1331" i="2"/>
  <c r="Q1331" i="2"/>
  <c r="AE1330" i="2"/>
  <c r="Z1330" i="2"/>
  <c r="Q1330" i="2"/>
  <c r="AJ1329" i="2"/>
  <c r="AE1329" i="2"/>
  <c r="Z1329" i="2"/>
  <c r="Q1329" i="2"/>
  <c r="AJ1328" i="2"/>
  <c r="AE1328" i="2"/>
  <c r="Z1328" i="2"/>
  <c r="Q1328" i="2"/>
  <c r="AE1327" i="2"/>
  <c r="AJ1327" i="2" s="1"/>
  <c r="Z1327" i="2"/>
  <c r="Q1327" i="2"/>
  <c r="AE1326" i="2"/>
  <c r="AJ1326" i="2" s="1"/>
  <c r="Z1326" i="2"/>
  <c r="Q1326" i="2"/>
  <c r="AE1325" i="2"/>
  <c r="Z1325" i="2"/>
  <c r="Q1325" i="2"/>
  <c r="AE1324" i="2"/>
  <c r="AJ1324" i="2" s="1"/>
  <c r="Z1324" i="2"/>
  <c r="Q1324" i="2"/>
  <c r="AE1323" i="2"/>
  <c r="Z1323" i="2"/>
  <c r="Q1323" i="2"/>
  <c r="AE1322" i="2"/>
  <c r="Z1322" i="2"/>
  <c r="Q1322" i="2"/>
  <c r="AJ1322" i="2" s="1"/>
  <c r="AE1321" i="2"/>
  <c r="AJ1321" i="2" s="1"/>
  <c r="Z1321" i="2"/>
  <c r="Q1321" i="2"/>
  <c r="AE1320" i="2"/>
  <c r="Z1320" i="2"/>
  <c r="Q1320" i="2"/>
  <c r="AJ1320" i="2" s="1"/>
  <c r="AE1319" i="2"/>
  <c r="AJ1319" i="2" s="1"/>
  <c r="Z1319" i="2"/>
  <c r="Q1319" i="2"/>
  <c r="AE1318" i="2"/>
  <c r="Z1318" i="2"/>
  <c r="Q1318" i="2"/>
  <c r="AJ1317" i="2"/>
  <c r="AE1317" i="2"/>
  <c r="Z1317" i="2"/>
  <c r="Q1317" i="2"/>
  <c r="AJ1316" i="2"/>
  <c r="AE1316" i="2"/>
  <c r="Z1316" i="2"/>
  <c r="Q1316" i="2"/>
  <c r="AE1315" i="2"/>
  <c r="Z1315" i="2"/>
  <c r="Q1315" i="2"/>
  <c r="AJ1314" i="2"/>
  <c r="AE1314" i="2"/>
  <c r="Z1314" i="2"/>
  <c r="Q1314" i="2"/>
  <c r="AE1313" i="2"/>
  <c r="AJ1313" i="2" s="1"/>
  <c r="Z1313" i="2"/>
  <c r="Q1313" i="2"/>
  <c r="AE1312" i="2"/>
  <c r="Z1312" i="2"/>
  <c r="Q1312" i="2"/>
  <c r="AE1311" i="2"/>
  <c r="AJ1311" i="2" s="1"/>
  <c r="Z1311" i="2"/>
  <c r="Q1311" i="2"/>
  <c r="AE1310" i="2"/>
  <c r="AJ1310" i="2" s="1"/>
  <c r="Z1310" i="2"/>
  <c r="Q1310" i="2"/>
  <c r="AE1309" i="2"/>
  <c r="AJ1309" i="2" s="1"/>
  <c r="Z1309" i="2"/>
  <c r="Q1309" i="2"/>
  <c r="AE1308" i="2"/>
  <c r="Z1308" i="2"/>
  <c r="Q1308" i="2"/>
  <c r="AJ1308" i="2" s="1"/>
  <c r="AE1307" i="2"/>
  <c r="Z1307" i="2"/>
  <c r="Q1307" i="2"/>
  <c r="AJ1307" i="2" s="1"/>
  <c r="AE1306" i="2"/>
  <c r="AJ1306" i="2" s="1"/>
  <c r="Z1306" i="2"/>
  <c r="Q1306" i="2"/>
  <c r="AE1305" i="2"/>
  <c r="AJ1305" i="2" s="1"/>
  <c r="Z1305" i="2"/>
  <c r="Q1305" i="2"/>
  <c r="AJ1304" i="2"/>
  <c r="AE1304" i="2"/>
  <c r="Z1304" i="2"/>
  <c r="Q1304" i="2"/>
  <c r="AE1303" i="2"/>
  <c r="AJ1303" i="2" s="1"/>
  <c r="Z1303" i="2"/>
  <c r="Q1303" i="2"/>
  <c r="AE1302" i="2"/>
  <c r="AJ1302" i="2" s="1"/>
  <c r="Z1302" i="2"/>
  <c r="Q1302" i="2"/>
  <c r="AJ1301" i="2"/>
  <c r="AE1301" i="2"/>
  <c r="Z1301" i="2"/>
  <c r="Q1301" i="2"/>
  <c r="AE1300" i="2"/>
  <c r="Z1300" i="2"/>
  <c r="Q1300" i="2"/>
  <c r="AE1299" i="2"/>
  <c r="Z1299" i="2"/>
  <c r="Q1299" i="2"/>
  <c r="AJ1299" i="2" s="1"/>
  <c r="AE1298" i="2"/>
  <c r="AJ1298" i="2" s="1"/>
  <c r="Z1298" i="2"/>
  <c r="Q1298" i="2"/>
  <c r="AE1297" i="2"/>
  <c r="Z1297" i="2"/>
  <c r="Q1297" i="2"/>
  <c r="AJ1296" i="2"/>
  <c r="AE1296" i="2"/>
  <c r="Z1296" i="2"/>
  <c r="Q1296" i="2"/>
  <c r="AE1295" i="2"/>
  <c r="AJ1295" i="2" s="1"/>
  <c r="Z1295" i="2"/>
  <c r="Q1295" i="2"/>
  <c r="AE1294" i="2"/>
  <c r="Z1294" i="2"/>
  <c r="Q1294" i="2"/>
  <c r="AJ1293" i="2"/>
  <c r="AE1293" i="2"/>
  <c r="Z1293" i="2"/>
  <c r="Q1293" i="2"/>
  <c r="AE1292" i="2"/>
  <c r="Z1292" i="2"/>
  <c r="Q1292" i="2"/>
  <c r="AJ1292" i="2" s="1"/>
  <c r="AE1291" i="2"/>
  <c r="AJ1291" i="2" s="1"/>
  <c r="Z1291" i="2"/>
  <c r="Q1291" i="2"/>
  <c r="AE1290" i="2"/>
  <c r="AJ1290" i="2" s="1"/>
  <c r="Z1290" i="2"/>
  <c r="Q1290" i="2"/>
  <c r="AE1289" i="2"/>
  <c r="AJ1289" i="2" s="1"/>
  <c r="Z1289" i="2"/>
  <c r="Q1289" i="2"/>
  <c r="AE1288" i="2"/>
  <c r="AJ1288" i="2" s="1"/>
  <c r="Z1288" i="2"/>
  <c r="Q1288" i="2"/>
  <c r="AE1287" i="2"/>
  <c r="Z1287" i="2"/>
  <c r="Q1287" i="2"/>
  <c r="AJ1286" i="2"/>
  <c r="AE1286" i="2"/>
  <c r="Z1286" i="2"/>
  <c r="Q1286" i="2"/>
  <c r="AE1285" i="2"/>
  <c r="AJ1285" i="2" s="1"/>
  <c r="Z1285" i="2"/>
  <c r="Q1285" i="2"/>
  <c r="AE1284" i="2"/>
  <c r="Z1284" i="2"/>
  <c r="Q1284" i="2"/>
  <c r="AJ1284" i="2" s="1"/>
  <c r="AJ1283" i="2"/>
  <c r="AE1283" i="2"/>
  <c r="Z1283" i="2"/>
  <c r="Q1283" i="2"/>
  <c r="AE1282" i="2"/>
  <c r="Z1282" i="2"/>
  <c r="Q1282" i="2"/>
  <c r="AE1281" i="2"/>
  <c r="Z1281" i="2"/>
  <c r="Q1281" i="2"/>
  <c r="AJ1281" i="2" s="1"/>
  <c r="AE1280" i="2"/>
  <c r="AJ1280" i="2" s="1"/>
  <c r="Z1280" i="2"/>
  <c r="Q1280" i="2"/>
  <c r="AE1279" i="2"/>
  <c r="AJ1279" i="2" s="1"/>
  <c r="Z1279" i="2"/>
  <c r="Q1279" i="2"/>
  <c r="AJ1278" i="2"/>
  <c r="AE1278" i="2"/>
  <c r="Z1278" i="2"/>
  <c r="Q1278" i="2"/>
  <c r="AE1277" i="2"/>
  <c r="Z1277" i="2"/>
  <c r="Q1277" i="2"/>
  <c r="AI1276" i="2"/>
  <c r="AG1276" i="2"/>
  <c r="AG1275" i="2" s="1"/>
  <c r="AF1276" i="2"/>
  <c r="AC1276" i="2"/>
  <c r="AC1275" i="2" s="1"/>
  <c r="AA1276" i="2"/>
  <c r="AA1275" i="2" s="1"/>
  <c r="Z1276" i="2"/>
  <c r="Y1276" i="2"/>
  <c r="W1276" i="2"/>
  <c r="W1275" i="2" s="1"/>
  <c r="U1276" i="2"/>
  <c r="S1276" i="2"/>
  <c r="S1275" i="2" s="1"/>
  <c r="O1276" i="2"/>
  <c r="M1276" i="2"/>
  <c r="AI1275" i="2"/>
  <c r="AF1275" i="2"/>
  <c r="Z1275" i="2"/>
  <c r="Y1275" i="2"/>
  <c r="U1275" i="2"/>
  <c r="O1275" i="2"/>
  <c r="M1275" i="2"/>
  <c r="AJ1274" i="2"/>
  <c r="Z1274" i="2"/>
  <c r="AE1273" i="2"/>
  <c r="Z1273" i="2"/>
  <c r="Q1273" i="2"/>
  <c r="AJ1273" i="2" s="1"/>
  <c r="AE1272" i="2"/>
  <c r="Z1272" i="2"/>
  <c r="Q1272" i="2"/>
  <c r="Q1271" i="2" s="1"/>
  <c r="Q1270" i="2" s="1"/>
  <c r="AI1271" i="2"/>
  <c r="AG1271" i="2"/>
  <c r="AF1271" i="2"/>
  <c r="AF1270" i="2" s="1"/>
  <c r="AE1271" i="2"/>
  <c r="AE1270" i="2" s="1"/>
  <c r="AC1271" i="2"/>
  <c r="AC1270" i="2" s="1"/>
  <c r="AA1271" i="2"/>
  <c r="Z1271" i="2"/>
  <c r="Y1271" i="2"/>
  <c r="W1271" i="2"/>
  <c r="U1271" i="2"/>
  <c r="U1270" i="2" s="1"/>
  <c r="S1271" i="2"/>
  <c r="S1270" i="2" s="1"/>
  <c r="O1271" i="2"/>
  <c r="O1270" i="2" s="1"/>
  <c r="M1271" i="2"/>
  <c r="AI1270" i="2"/>
  <c r="AG1270" i="2"/>
  <c r="AA1270" i="2"/>
  <c r="Z1270" i="2"/>
  <c r="Y1270" i="2"/>
  <c r="W1270" i="2"/>
  <c r="M1270" i="2"/>
  <c r="AJ1269" i="2"/>
  <c r="Z1269" i="2"/>
  <c r="AJ1268" i="2"/>
  <c r="Z1268" i="2"/>
  <c r="AJ1267" i="2"/>
  <c r="Z1267" i="2"/>
  <c r="AJ1266" i="2"/>
  <c r="AE1266" i="2"/>
  <c r="Z1266" i="2"/>
  <c r="Q1266" i="2"/>
  <c r="AE1265" i="2"/>
  <c r="AJ1265" i="2" s="1"/>
  <c r="Z1265" i="2"/>
  <c r="Q1265" i="2"/>
  <c r="AE1264" i="2"/>
  <c r="Z1264" i="2"/>
  <c r="Q1264" i="2"/>
  <c r="AE1263" i="2"/>
  <c r="AJ1263" i="2" s="1"/>
  <c r="Z1263" i="2"/>
  <c r="Q1263" i="2"/>
  <c r="AE1262" i="2"/>
  <c r="AE1260" i="2" s="1"/>
  <c r="AE1257" i="2" s="1"/>
  <c r="Z1262" i="2"/>
  <c r="Q1262" i="2"/>
  <c r="AE1261" i="2"/>
  <c r="Z1261" i="2"/>
  <c r="Q1261" i="2"/>
  <c r="Q1260" i="2" s="1"/>
  <c r="Q1257" i="2" s="1"/>
  <c r="AI1260" i="2"/>
  <c r="AG1260" i="2"/>
  <c r="AF1260" i="2"/>
  <c r="AC1260" i="2"/>
  <c r="AC1257" i="2" s="1"/>
  <c r="AA1260" i="2"/>
  <c r="Z1260" i="2"/>
  <c r="Y1260" i="2"/>
  <c r="W1260" i="2"/>
  <c r="U1260" i="2"/>
  <c r="S1260" i="2"/>
  <c r="S1257" i="2" s="1"/>
  <c r="O1260" i="2"/>
  <c r="M1260" i="2"/>
  <c r="M1257" i="2" s="1"/>
  <c r="Z1259" i="2"/>
  <c r="Z1258" i="2"/>
  <c r="AI1257" i="2"/>
  <c r="AG1257" i="2"/>
  <c r="AA1257" i="2"/>
  <c r="Z1257" i="2"/>
  <c r="Y1257" i="2"/>
  <c r="W1257" i="2"/>
  <c r="U1257" i="2"/>
  <c r="O1257" i="2"/>
  <c r="Z1256" i="2"/>
  <c r="AJ1255" i="2"/>
  <c r="AE1255" i="2"/>
  <c r="Q1255" i="2"/>
  <c r="AE1254" i="2"/>
  <c r="Z1254" i="2"/>
  <c r="Q1254" i="2"/>
  <c r="AJ1254" i="2" s="1"/>
  <c r="AE1253" i="2"/>
  <c r="AJ1253" i="2" s="1"/>
  <c r="Z1253" i="2"/>
  <c r="Q1253" i="2"/>
  <c r="AE1252" i="2"/>
  <c r="AJ1252" i="2" s="1"/>
  <c r="U1252" i="2"/>
  <c r="U1231" i="2" s="1"/>
  <c r="Q1252" i="2"/>
  <c r="AE1251" i="2"/>
  <c r="AJ1251" i="2" s="1"/>
  <c r="Z1251" i="2"/>
  <c r="Q1251" i="2"/>
  <c r="AE1250" i="2"/>
  <c r="AJ1250" i="2" s="1"/>
  <c r="AA1250" i="2"/>
  <c r="AA1231" i="2" s="1"/>
  <c r="Z1250" i="2"/>
  <c r="U1250" i="2"/>
  <c r="Q1250" i="2"/>
  <c r="AE1249" i="2"/>
  <c r="T1249" i="2"/>
  <c r="Q1249" i="2"/>
  <c r="AJ1249" i="2" s="1"/>
  <c r="AE1248" i="2"/>
  <c r="T1248" i="2"/>
  <c r="Q1248" i="2"/>
  <c r="AJ1248" i="2" s="1"/>
  <c r="AJ1247" i="2"/>
  <c r="AE1247" i="2"/>
  <c r="T1247" i="2"/>
  <c r="Q1247" i="2"/>
  <c r="AE1246" i="2"/>
  <c r="T1246" i="2"/>
  <c r="Q1246" i="2"/>
  <c r="AJ1246" i="2" s="1"/>
  <c r="AE1245" i="2"/>
  <c r="T1245" i="2"/>
  <c r="Q1245" i="2"/>
  <c r="AJ1245" i="2" s="1"/>
  <c r="AJ1244" i="2"/>
  <c r="AE1244" i="2"/>
  <c r="T1244" i="2"/>
  <c r="Q1244" i="2"/>
  <c r="AE1243" i="2"/>
  <c r="T1243" i="2"/>
  <c r="Q1243" i="2"/>
  <c r="AJ1243" i="2" s="1"/>
  <c r="AE1242" i="2"/>
  <c r="T1242" i="2"/>
  <c r="Q1242" i="2"/>
  <c r="AJ1242" i="2" s="1"/>
  <c r="AJ1241" i="2"/>
  <c r="AE1241" i="2"/>
  <c r="T1241" i="2"/>
  <c r="Q1241" i="2"/>
  <c r="AJ1240" i="2"/>
  <c r="AE1240" i="2"/>
  <c r="Q1240" i="2"/>
  <c r="AE1239" i="2"/>
  <c r="AJ1239" i="2" s="1"/>
  <c r="Q1239" i="2"/>
  <c r="AE1238" i="2"/>
  <c r="AJ1238" i="2" s="1"/>
  <c r="T1238" i="2"/>
  <c r="Q1238" i="2"/>
  <c r="AE1237" i="2"/>
  <c r="T1237" i="2"/>
  <c r="Q1237" i="2"/>
  <c r="AE1236" i="2"/>
  <c r="AJ1236" i="2" s="1"/>
  <c r="T1236" i="2"/>
  <c r="Q1236" i="2"/>
  <c r="AE1235" i="2"/>
  <c r="T1235" i="2"/>
  <c r="Q1235" i="2"/>
  <c r="AE1234" i="2"/>
  <c r="T1234" i="2"/>
  <c r="Q1234" i="2"/>
  <c r="AE1233" i="2"/>
  <c r="T1233" i="2"/>
  <c r="Q1233" i="2"/>
  <c r="AJ1233" i="2" s="1"/>
  <c r="AE1232" i="2"/>
  <c r="T1232" i="2"/>
  <c r="Q1232" i="2"/>
  <c r="AI1231" i="2"/>
  <c r="AI1215" i="2" s="1"/>
  <c r="AG1231" i="2"/>
  <c r="AF1231" i="2"/>
  <c r="AC1231" i="2"/>
  <c r="Z1231" i="2"/>
  <c r="Y1231" i="2"/>
  <c r="W1231" i="2"/>
  <c r="W1215" i="2" s="1"/>
  <c r="S1231" i="2"/>
  <c r="O1231" i="2"/>
  <c r="O1215" i="2" s="1"/>
  <c r="M1231" i="2"/>
  <c r="M1215" i="2" s="1"/>
  <c r="Z1230" i="2"/>
  <c r="AJ1229" i="2"/>
  <c r="AI1229" i="2"/>
  <c r="AG1229" i="2"/>
  <c r="AE1229" i="2"/>
  <c r="AC1229" i="2"/>
  <c r="AA1229" i="2"/>
  <c r="Z1229" i="2"/>
  <c r="Y1229" i="2"/>
  <c r="W1229" i="2"/>
  <c r="U1229" i="2"/>
  <c r="S1229" i="2"/>
  <c r="Q1229" i="2"/>
  <c r="O1229" i="2"/>
  <c r="M1229" i="2"/>
  <c r="Z1228" i="2"/>
  <c r="AJ1227" i="2"/>
  <c r="AI1227" i="2"/>
  <c r="AG1227" i="2"/>
  <c r="AE1227" i="2"/>
  <c r="AC1227" i="2"/>
  <c r="AA1227" i="2"/>
  <c r="Z1227" i="2"/>
  <c r="Y1227" i="2"/>
  <c r="W1227" i="2"/>
  <c r="U1227" i="2"/>
  <c r="S1227" i="2"/>
  <c r="Q1227" i="2"/>
  <c r="O1227" i="2"/>
  <c r="M1227" i="2"/>
  <c r="AJ1226" i="2"/>
  <c r="Z1226" i="2"/>
  <c r="AE1225" i="2"/>
  <c r="Z1225" i="2"/>
  <c r="Q1225" i="2"/>
  <c r="AJ1225" i="2" s="1"/>
  <c r="AE1224" i="2"/>
  <c r="AJ1224" i="2" s="1"/>
  <c r="Q1224" i="2"/>
  <c r="AE1223" i="2"/>
  <c r="AJ1223" i="2" s="1"/>
  <c r="Q1223" i="2"/>
  <c r="AE1222" i="2"/>
  <c r="AJ1222" i="2" s="1"/>
  <c r="AA1222" i="2"/>
  <c r="AA1216" i="2" s="1"/>
  <c r="Q1222" i="2"/>
  <c r="AJ1221" i="2"/>
  <c r="AE1221" i="2"/>
  <c r="Z1221" i="2"/>
  <c r="Q1221" i="2"/>
  <c r="AE1220" i="2"/>
  <c r="AJ1220" i="2" s="1"/>
  <c r="Z1220" i="2"/>
  <c r="Q1220" i="2"/>
  <c r="AE1219" i="2"/>
  <c r="AJ1219" i="2" s="1"/>
  <c r="Z1219" i="2"/>
  <c r="Q1219" i="2"/>
  <c r="AE1218" i="2"/>
  <c r="Z1218" i="2"/>
  <c r="Q1218" i="2"/>
  <c r="AE1217" i="2"/>
  <c r="AJ1217" i="2" s="1"/>
  <c r="Z1217" i="2"/>
  <c r="Q1217" i="2"/>
  <c r="AI1216" i="2"/>
  <c r="AG1216" i="2"/>
  <c r="AG1215" i="2" s="1"/>
  <c r="AF1216" i="2"/>
  <c r="AC1216" i="2"/>
  <c r="Z1216" i="2"/>
  <c r="Y1216" i="2"/>
  <c r="Y1215" i="2" s="1"/>
  <c r="W1216" i="2"/>
  <c r="U1216" i="2"/>
  <c r="S1216" i="2"/>
  <c r="O1216" i="2"/>
  <c r="M1216" i="2"/>
  <c r="AF1215" i="2"/>
  <c r="AC1215" i="2"/>
  <c r="AA1215" i="2"/>
  <c r="Z1215" i="2"/>
  <c r="AJ1214" i="2"/>
  <c r="V1214" i="2"/>
  <c r="AJ1213" i="2"/>
  <c r="V1213" i="2"/>
  <c r="AJ1212" i="2"/>
  <c r="V1212" i="2"/>
  <c r="AJ1211" i="2"/>
  <c r="V1211" i="2"/>
  <c r="AJ1210" i="2"/>
  <c r="V1210" i="2"/>
  <c r="AJ1209" i="2"/>
  <c r="V1209" i="2"/>
  <c r="AJ1208" i="2"/>
  <c r="V1208" i="2"/>
  <c r="AJ1207" i="2"/>
  <c r="V1207" i="2"/>
  <c r="AJ1206" i="2"/>
  <c r="V1206" i="2"/>
  <c r="AJ1205" i="2"/>
  <c r="V1205" i="2"/>
  <c r="AJ1204" i="2"/>
  <c r="V1204" i="2"/>
  <c r="AJ1203" i="2"/>
  <c r="V1203" i="2"/>
  <c r="AJ1202" i="2"/>
  <c r="V1202" i="2"/>
  <c r="AJ1201" i="2"/>
  <c r="V1201" i="2"/>
  <c r="AJ1200" i="2"/>
  <c r="V1200" i="2"/>
  <c r="AE1199" i="2"/>
  <c r="AJ1199" i="2" s="1"/>
  <c r="V1199" i="2"/>
  <c r="Q1199" i="2"/>
  <c r="AE1198" i="2"/>
  <c r="AJ1198" i="2" s="1"/>
  <c r="V1198" i="2"/>
  <c r="Q1198" i="2"/>
  <c r="AE1197" i="2"/>
  <c r="V1197" i="2"/>
  <c r="Q1197" i="2"/>
  <c r="AJ1196" i="2"/>
  <c r="AE1196" i="2"/>
  <c r="V1196" i="2"/>
  <c r="Q1196" i="2"/>
  <c r="AE1195" i="2"/>
  <c r="AJ1195" i="2" s="1"/>
  <c r="V1195" i="2"/>
  <c r="Q1195" i="2"/>
  <c r="AE1194" i="2"/>
  <c r="V1194" i="2"/>
  <c r="Q1194" i="2"/>
  <c r="AJ1193" i="2"/>
  <c r="AE1193" i="2"/>
  <c r="V1193" i="2"/>
  <c r="Q1193" i="2"/>
  <c r="AE1192" i="2"/>
  <c r="V1192" i="2"/>
  <c r="Q1192" i="2"/>
  <c r="AJ1192" i="2" s="1"/>
  <c r="AE1191" i="2"/>
  <c r="V1191" i="2"/>
  <c r="Q1191" i="2"/>
  <c r="AJ1190" i="2"/>
  <c r="AE1190" i="2"/>
  <c r="V1190" i="2"/>
  <c r="Q1190" i="2"/>
  <c r="AE1189" i="2"/>
  <c r="AJ1189" i="2" s="1"/>
  <c r="V1189" i="2"/>
  <c r="Q1189" i="2"/>
  <c r="AE1188" i="2"/>
  <c r="AJ1188" i="2" s="1"/>
  <c r="V1188" i="2"/>
  <c r="Q1188" i="2"/>
  <c r="AJ1187" i="2"/>
  <c r="AE1187" i="2"/>
  <c r="V1187" i="2"/>
  <c r="Q1187" i="2"/>
  <c r="AE1186" i="2"/>
  <c r="AJ1186" i="2" s="1"/>
  <c r="V1186" i="2"/>
  <c r="Q1186" i="2"/>
  <c r="AE1185" i="2"/>
  <c r="V1185" i="2"/>
  <c r="Q1185" i="2"/>
  <c r="AE1184" i="2"/>
  <c r="AJ1184" i="2" s="1"/>
  <c r="V1184" i="2"/>
  <c r="Q1184" i="2"/>
  <c r="AJ1183" i="2"/>
  <c r="AE1183" i="2"/>
  <c r="V1183" i="2"/>
  <c r="Q1183" i="2"/>
  <c r="AE1182" i="2"/>
  <c r="V1182" i="2"/>
  <c r="Q1182" i="2"/>
  <c r="AJ1181" i="2"/>
  <c r="AE1181" i="2"/>
  <c r="V1181" i="2"/>
  <c r="Q1181" i="2"/>
  <c r="AJ1180" i="2"/>
  <c r="AE1180" i="2"/>
  <c r="V1180" i="2"/>
  <c r="Q1180" i="2"/>
  <c r="AE1179" i="2"/>
  <c r="AJ1179" i="2" s="1"/>
  <c r="V1179" i="2"/>
  <c r="Q1179" i="2"/>
  <c r="AE1178" i="2"/>
  <c r="AJ1178" i="2" s="1"/>
  <c r="V1178" i="2"/>
  <c r="Q1178" i="2"/>
  <c r="AJ1177" i="2"/>
  <c r="AE1177" i="2"/>
  <c r="V1177" i="2"/>
  <c r="Q1177" i="2"/>
  <c r="AE1176" i="2"/>
  <c r="AJ1176" i="2" s="1"/>
  <c r="V1176" i="2"/>
  <c r="Q1176" i="2"/>
  <c r="AE1175" i="2"/>
  <c r="AJ1175" i="2" s="1"/>
  <c r="V1175" i="2"/>
  <c r="Q1175" i="2"/>
  <c r="AE1174" i="2"/>
  <c r="AJ1174" i="2" s="1"/>
  <c r="V1174" i="2"/>
  <c r="Q1174" i="2"/>
  <c r="AE1173" i="2"/>
  <c r="V1173" i="2"/>
  <c r="Q1173" i="2"/>
  <c r="AE1172" i="2"/>
  <c r="V1172" i="2"/>
  <c r="Q1172" i="2"/>
  <c r="AI1171" i="2"/>
  <c r="AG1171" i="2"/>
  <c r="AF1171" i="2"/>
  <c r="AC1171" i="2"/>
  <c r="Z1171" i="2"/>
  <c r="Y1171" i="2"/>
  <c r="W1171" i="2"/>
  <c r="U1171" i="2"/>
  <c r="S1171" i="2"/>
  <c r="O1171" i="2"/>
  <c r="M1171" i="2"/>
  <c r="AE1170" i="2"/>
  <c r="AJ1170" i="2" s="1"/>
  <c r="Z1170" i="2"/>
  <c r="Q1170" i="2"/>
  <c r="AJ1169" i="2"/>
  <c r="AE1169" i="2"/>
  <c r="Z1169" i="2"/>
  <c r="Q1169" i="2"/>
  <c r="Q1168" i="2" s="1"/>
  <c r="AI1168" i="2"/>
  <c r="AG1168" i="2"/>
  <c r="AF1168" i="2"/>
  <c r="AC1168" i="2"/>
  <c r="AA1168" i="2"/>
  <c r="Z1168" i="2"/>
  <c r="Y1168" i="2"/>
  <c r="W1168" i="2"/>
  <c r="U1168" i="2"/>
  <c r="S1168" i="2"/>
  <c r="O1168" i="2"/>
  <c r="M1168" i="2"/>
  <c r="Z1167" i="2"/>
  <c r="Z1166" i="2" s="1"/>
  <c r="AJ1166" i="2"/>
  <c r="AI1166" i="2"/>
  <c r="AH1166" i="2"/>
  <c r="AG1166" i="2"/>
  <c r="AF1166" i="2"/>
  <c r="AE1166" i="2"/>
  <c r="AD1166" i="2"/>
  <c r="AC1166" i="2"/>
  <c r="AB1166" i="2"/>
  <c r="AA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AE1165" i="2"/>
  <c r="AJ1165" i="2" s="1"/>
  <c r="Z1165" i="2"/>
  <c r="Q1165" i="2"/>
  <c r="AE1164" i="2"/>
  <c r="AJ1164" i="2" s="1"/>
  <c r="Z1164" i="2"/>
  <c r="Q1164" i="2"/>
  <c r="AE1163" i="2"/>
  <c r="Z1163" i="2"/>
  <c r="Q1163" i="2"/>
  <c r="Q1159" i="2" s="1"/>
  <c r="AE1162" i="2"/>
  <c r="AJ1162" i="2" s="1"/>
  <c r="Z1162" i="2"/>
  <c r="Q1162" i="2"/>
  <c r="AJ1161" i="2"/>
  <c r="AE1161" i="2"/>
  <c r="Z1161" i="2"/>
  <c r="Q1161" i="2"/>
  <c r="AE1160" i="2"/>
  <c r="Z1160" i="2"/>
  <c r="Q1160" i="2"/>
  <c r="AI1159" i="2"/>
  <c r="AG1159" i="2"/>
  <c r="AF1159" i="2"/>
  <c r="AC1159" i="2"/>
  <c r="AA1159" i="2"/>
  <c r="Z1159" i="2"/>
  <c r="Y1159" i="2"/>
  <c r="W1159" i="2"/>
  <c r="U1159" i="2"/>
  <c r="S1159" i="2"/>
  <c r="O1159" i="2"/>
  <c r="M1159" i="2"/>
  <c r="AJ1158" i="2"/>
  <c r="Z1158" i="2"/>
  <c r="AI1157" i="2"/>
  <c r="AG1157" i="2"/>
  <c r="AE1157" i="2"/>
  <c r="AC1157" i="2"/>
  <c r="AA1157" i="2"/>
  <c r="Z1157" i="2"/>
  <c r="Y1157" i="2"/>
  <c r="W1157" i="2"/>
  <c r="U1157" i="2"/>
  <c r="S1157" i="2"/>
  <c r="Q1157" i="2"/>
  <c r="O1157" i="2"/>
  <c r="AJ1157" i="2" s="1"/>
  <c r="M1157" i="2"/>
  <c r="AJ1156" i="2"/>
  <c r="Z1156" i="2"/>
  <c r="AI1155" i="2"/>
  <c r="AG1155" i="2"/>
  <c r="AE1155" i="2"/>
  <c r="AJ1155" i="2" s="1"/>
  <c r="AC1155" i="2"/>
  <c r="AC1143" i="2" s="1"/>
  <c r="AA1155" i="2"/>
  <c r="Z1155" i="2"/>
  <c r="Y1155" i="2"/>
  <c r="W1155" i="2"/>
  <c r="U1155" i="2"/>
  <c r="S1155" i="2"/>
  <c r="Q1155" i="2"/>
  <c r="O1155" i="2"/>
  <c r="M1155" i="2"/>
  <c r="AE1154" i="2"/>
  <c r="AJ1154" i="2" s="1"/>
  <c r="Z1154" i="2"/>
  <c r="Q1154" i="2"/>
  <c r="AJ1153" i="2"/>
  <c r="AE1153" i="2"/>
  <c r="Z1153" i="2"/>
  <c r="Q1153" i="2"/>
  <c r="AJ1152" i="2"/>
  <c r="AE1152" i="2"/>
  <c r="Z1152" i="2"/>
  <c r="Q1152" i="2"/>
  <c r="AE1151" i="2"/>
  <c r="AJ1151" i="2" s="1"/>
  <c r="Z1151" i="2"/>
  <c r="Q1151" i="2"/>
  <c r="AJ1150" i="2"/>
  <c r="AE1150" i="2"/>
  <c r="Z1150" i="2"/>
  <c r="Q1150" i="2"/>
  <c r="AJ1149" i="2"/>
  <c r="AE1149" i="2"/>
  <c r="Z1149" i="2"/>
  <c r="Q1149" i="2"/>
  <c r="AE1148" i="2"/>
  <c r="AJ1148" i="2" s="1"/>
  <c r="Z1148" i="2"/>
  <c r="Q1148" i="2"/>
  <c r="AJ1147" i="2"/>
  <c r="AE1147" i="2"/>
  <c r="Z1147" i="2"/>
  <c r="Q1147" i="2"/>
  <c r="AJ1146" i="2"/>
  <c r="AE1146" i="2"/>
  <c r="Z1146" i="2"/>
  <c r="Q1146" i="2"/>
  <c r="AE1145" i="2"/>
  <c r="AE1144" i="2" s="1"/>
  <c r="Z1145" i="2"/>
  <c r="Q1145" i="2"/>
  <c r="AI1144" i="2"/>
  <c r="AG1144" i="2"/>
  <c r="AG1143" i="2" s="1"/>
  <c r="AF1144" i="2"/>
  <c r="AC1144" i="2"/>
  <c r="AA1144" i="2"/>
  <c r="Z1144" i="2"/>
  <c r="Y1144" i="2"/>
  <c r="W1144" i="2"/>
  <c r="W1143" i="2" s="1"/>
  <c r="U1144" i="2"/>
  <c r="S1144" i="2"/>
  <c r="Q1144" i="2"/>
  <c r="O1144" i="2"/>
  <c r="M1144" i="2"/>
  <c r="M1143" i="2" s="1"/>
  <c r="Z1143" i="2"/>
  <c r="Y1143" i="2"/>
  <c r="U1143" i="2"/>
  <c r="O1143" i="2"/>
  <c r="AJ1142" i="2"/>
  <c r="Z1142" i="2"/>
  <c r="AE1141" i="2"/>
  <c r="AJ1141" i="2" s="1"/>
  <c r="AJ1140" i="2" s="1"/>
  <c r="Z1141" i="2"/>
  <c r="Q1141" i="2"/>
  <c r="AI1140" i="2"/>
  <c r="AG1140" i="2"/>
  <c r="AF1140" i="2"/>
  <c r="AE1140" i="2"/>
  <c r="AC1140" i="2"/>
  <c r="AA1140" i="2"/>
  <c r="Z1140" i="2"/>
  <c r="Y1140" i="2"/>
  <c r="W1140" i="2"/>
  <c r="W1106" i="2" s="1"/>
  <c r="U1140" i="2"/>
  <c r="S1140" i="2"/>
  <c r="Q1140" i="2"/>
  <c r="O1140" i="2"/>
  <c r="M1140" i="2"/>
  <c r="AJ1139" i="2"/>
  <c r="T1139" i="2"/>
  <c r="AJ1138" i="2"/>
  <c r="T1138" i="2"/>
  <c r="AJ1137" i="2"/>
  <c r="T1137" i="2"/>
  <c r="AJ1136" i="2"/>
  <c r="T1136" i="2"/>
  <c r="AJ1135" i="2"/>
  <c r="T1135" i="2"/>
  <c r="AJ1134" i="2"/>
  <c r="T1134" i="2"/>
  <c r="AJ1133" i="2"/>
  <c r="T1133" i="2"/>
  <c r="AE1132" i="2"/>
  <c r="AJ1132" i="2" s="1"/>
  <c r="T1132" i="2"/>
  <c r="Q1132" i="2"/>
  <c r="AE1131" i="2"/>
  <c r="AJ1131" i="2" s="1"/>
  <c r="T1131" i="2"/>
  <c r="Q1131" i="2"/>
  <c r="AE1130" i="2"/>
  <c r="AJ1130" i="2" s="1"/>
  <c r="T1130" i="2"/>
  <c r="Q1130" i="2"/>
  <c r="AE1129" i="2"/>
  <c r="T1129" i="2"/>
  <c r="Q1129" i="2"/>
  <c r="AE1128" i="2"/>
  <c r="AJ1128" i="2" s="1"/>
  <c r="T1128" i="2"/>
  <c r="Q1128" i="2"/>
  <c r="AF1127" i="2"/>
  <c r="AF1106" i="2" s="1"/>
  <c r="Z1127" i="2"/>
  <c r="U1127" i="2"/>
  <c r="Q1127" i="2"/>
  <c r="AJ1126" i="2"/>
  <c r="Z1126" i="2"/>
  <c r="AJ1125" i="2"/>
  <c r="Z1125" i="2"/>
  <c r="AJ1124" i="2"/>
  <c r="Z1124" i="2"/>
  <c r="AJ1123" i="2"/>
  <c r="Z1123" i="2"/>
  <c r="AE1122" i="2"/>
  <c r="Z1122" i="2"/>
  <c r="Q1122" i="2"/>
  <c r="AJ1122" i="2" s="1"/>
  <c r="AJ1121" i="2"/>
  <c r="AE1121" i="2"/>
  <c r="Z1121" i="2"/>
  <c r="Q1121" i="2"/>
  <c r="AJ1120" i="2"/>
  <c r="Z1120" i="2"/>
  <c r="AE1119" i="2"/>
  <c r="AJ1119" i="2" s="1"/>
  <c r="Z1119" i="2"/>
  <c r="Q1119" i="2"/>
  <c r="AE1118" i="2"/>
  <c r="Z1118" i="2"/>
  <c r="Q1118" i="2"/>
  <c r="AJ1117" i="2"/>
  <c r="AE1117" i="2"/>
  <c r="Z1117" i="2"/>
  <c r="Q1117" i="2"/>
  <c r="AE1116" i="2"/>
  <c r="AJ1116" i="2" s="1"/>
  <c r="Z1116" i="2"/>
  <c r="Q1116" i="2"/>
  <c r="AE1115" i="2"/>
  <c r="Z1115" i="2"/>
  <c r="Q1115" i="2"/>
  <c r="AJ1114" i="2"/>
  <c r="AE1114" i="2"/>
  <c r="Z1114" i="2"/>
  <c r="Q1114" i="2"/>
  <c r="AE1113" i="2"/>
  <c r="Z1113" i="2"/>
  <c r="Q1113" i="2"/>
  <c r="AJ1113" i="2" s="1"/>
  <c r="AE1112" i="2"/>
  <c r="AJ1112" i="2" s="1"/>
  <c r="Z1112" i="2"/>
  <c r="Q1112" i="2"/>
  <c r="AE1111" i="2"/>
  <c r="AJ1111" i="2" s="1"/>
  <c r="Z1111" i="2"/>
  <c r="Q1111" i="2"/>
  <c r="AE1110" i="2"/>
  <c r="Z1110" i="2"/>
  <c r="Q1110" i="2"/>
  <c r="AI1109" i="2"/>
  <c r="AG1109" i="2"/>
  <c r="AF1109" i="2"/>
  <c r="AC1109" i="2"/>
  <c r="AA1109" i="2"/>
  <c r="Z1109" i="2"/>
  <c r="Y1109" i="2"/>
  <c r="W1109" i="2"/>
  <c r="U1109" i="2"/>
  <c r="S1109" i="2"/>
  <c r="O1109" i="2"/>
  <c r="M1109" i="2"/>
  <c r="Z1108" i="2"/>
  <c r="AJ1107" i="2"/>
  <c r="AI1107" i="2"/>
  <c r="AG1107" i="2"/>
  <c r="AE1107" i="2"/>
  <c r="AC1107" i="2"/>
  <c r="AC1106" i="2" s="1"/>
  <c r="AA1107" i="2"/>
  <c r="Z1107" i="2"/>
  <c r="Y1107" i="2"/>
  <c r="Y1106" i="2" s="1"/>
  <c r="W1107" i="2"/>
  <c r="U1107" i="2"/>
  <c r="S1107" i="2"/>
  <c r="Q1107" i="2"/>
  <c r="O1107" i="2"/>
  <c r="O1106" i="2" s="1"/>
  <c r="M1107" i="2"/>
  <c r="AI1106" i="2"/>
  <c r="AG1106" i="2"/>
  <c r="Z1106" i="2"/>
  <c r="U1106" i="2"/>
  <c r="S1106" i="2"/>
  <c r="M1106" i="2"/>
  <c r="AJ1105" i="2"/>
  <c r="Z1105" i="2"/>
  <c r="AJ1104" i="2"/>
  <c r="AJ1103" i="2"/>
  <c r="AJ1102" i="2"/>
  <c r="Z1102" i="2"/>
  <c r="AE1101" i="2"/>
  <c r="AJ1101" i="2" s="1"/>
  <c r="Z1101" i="2"/>
  <c r="Q1101" i="2"/>
  <c r="AE1100" i="2"/>
  <c r="AJ1100" i="2" s="1"/>
  <c r="Z1100" i="2"/>
  <c r="Q1100" i="2"/>
  <c r="Q1098" i="2" s="1"/>
  <c r="AJ1099" i="2"/>
  <c r="AE1099" i="2"/>
  <c r="Z1099" i="2"/>
  <c r="Q1099" i="2"/>
  <c r="AI1098" i="2"/>
  <c r="AG1098" i="2"/>
  <c r="AF1098" i="2"/>
  <c r="AC1098" i="2"/>
  <c r="AA1098" i="2"/>
  <c r="Z1098" i="2"/>
  <c r="Y1098" i="2"/>
  <c r="Y1039" i="2" s="1"/>
  <c r="W1098" i="2"/>
  <c r="W1039" i="2" s="1"/>
  <c r="U1098" i="2"/>
  <c r="S1098" i="2"/>
  <c r="O1098" i="2"/>
  <c r="M1098" i="2"/>
  <c r="M1039" i="2" s="1"/>
  <c r="Z1097" i="2"/>
  <c r="AJ1096" i="2"/>
  <c r="AI1096" i="2"/>
  <c r="AG1096" i="2"/>
  <c r="AG1039" i="2" s="1"/>
  <c r="AC1096" i="2"/>
  <c r="AC1039" i="2" s="1"/>
  <c r="AA1096" i="2"/>
  <c r="AA1039" i="2" s="1"/>
  <c r="Z1096" i="2"/>
  <c r="Y1096" i="2"/>
  <c r="W1096" i="2"/>
  <c r="U1096" i="2"/>
  <c r="U1039" i="2" s="1"/>
  <c r="S1096" i="2"/>
  <c r="Q1096" i="2"/>
  <c r="O1096" i="2"/>
  <c r="M1096" i="2"/>
  <c r="AJ1095" i="2"/>
  <c r="V1095" i="2"/>
  <c r="AJ1094" i="2"/>
  <c r="V1094" i="2"/>
  <c r="AJ1093" i="2"/>
  <c r="V1093" i="2"/>
  <c r="AJ1092" i="2"/>
  <c r="V1092" i="2"/>
  <c r="AJ1091" i="2"/>
  <c r="V1091" i="2"/>
  <c r="AJ1090" i="2"/>
  <c r="V1090" i="2"/>
  <c r="AJ1089" i="2"/>
  <c r="V1089" i="2"/>
  <c r="AJ1088" i="2"/>
  <c r="V1088" i="2"/>
  <c r="AJ1087" i="2"/>
  <c r="AE1087" i="2"/>
  <c r="V1087" i="2"/>
  <c r="Q1087" i="2"/>
  <c r="AE1086" i="2"/>
  <c r="AJ1086" i="2" s="1"/>
  <c r="V1086" i="2"/>
  <c r="Q1086" i="2"/>
  <c r="AE1085" i="2"/>
  <c r="V1085" i="2"/>
  <c r="Q1085" i="2"/>
  <c r="AJ1084" i="2"/>
  <c r="AE1084" i="2"/>
  <c r="V1084" i="2"/>
  <c r="Q1084" i="2"/>
  <c r="AE1083" i="2"/>
  <c r="AJ1083" i="2" s="1"/>
  <c r="V1083" i="2"/>
  <c r="Q1083" i="2"/>
  <c r="AE1082" i="2"/>
  <c r="AJ1082" i="2" s="1"/>
  <c r="V1082" i="2"/>
  <c r="Q1082" i="2"/>
  <c r="AJ1081" i="2"/>
  <c r="AE1081" i="2"/>
  <c r="V1081" i="2"/>
  <c r="Q1081" i="2"/>
  <c r="AE1080" i="2"/>
  <c r="AJ1080" i="2" s="1"/>
  <c r="V1080" i="2"/>
  <c r="Q1080" i="2"/>
  <c r="AE1079" i="2"/>
  <c r="V1079" i="2"/>
  <c r="Q1079" i="2"/>
  <c r="AJ1078" i="2"/>
  <c r="AE1078" i="2"/>
  <c r="V1078" i="2"/>
  <c r="Q1078" i="2"/>
  <c r="AE1077" i="2"/>
  <c r="AJ1077" i="2" s="1"/>
  <c r="V1077" i="2"/>
  <c r="Q1077" i="2"/>
  <c r="AE1076" i="2"/>
  <c r="V1076" i="2"/>
  <c r="Q1076" i="2"/>
  <c r="AJ1075" i="2"/>
  <c r="AE1075" i="2"/>
  <c r="V1075" i="2"/>
  <c r="Q1075" i="2"/>
  <c r="AE1074" i="2"/>
  <c r="AJ1074" i="2" s="1"/>
  <c r="V1074" i="2"/>
  <c r="Q1074" i="2"/>
  <c r="AE1073" i="2"/>
  <c r="AJ1073" i="2" s="1"/>
  <c r="V1073" i="2"/>
  <c r="Q1073" i="2"/>
  <c r="AJ1072" i="2"/>
  <c r="AE1072" i="2"/>
  <c r="V1072" i="2"/>
  <c r="Q1072" i="2"/>
  <c r="AE1071" i="2"/>
  <c r="AJ1071" i="2" s="1"/>
  <c r="V1071" i="2"/>
  <c r="Q1071" i="2"/>
  <c r="AE1070" i="2"/>
  <c r="V1070" i="2"/>
  <c r="Q1070" i="2"/>
  <c r="AJ1069" i="2"/>
  <c r="AE1069" i="2"/>
  <c r="V1069" i="2"/>
  <c r="Q1069" i="2"/>
  <c r="AE1068" i="2"/>
  <c r="AJ1068" i="2" s="1"/>
  <c r="V1068" i="2"/>
  <c r="Q1068" i="2"/>
  <c r="AE1067" i="2"/>
  <c r="V1067" i="2"/>
  <c r="Q1067" i="2"/>
  <c r="AJ1066" i="2"/>
  <c r="AE1066" i="2"/>
  <c r="V1066" i="2"/>
  <c r="Q1066" i="2"/>
  <c r="AE1065" i="2"/>
  <c r="AJ1065" i="2" s="1"/>
  <c r="V1065" i="2"/>
  <c r="Q1065" i="2"/>
  <c r="AE1064" i="2"/>
  <c r="AJ1064" i="2" s="1"/>
  <c r="V1064" i="2"/>
  <c r="Q1064" i="2"/>
  <c r="AJ1063" i="2"/>
  <c r="AE1063" i="2"/>
  <c r="V1063" i="2"/>
  <c r="Q1063" i="2"/>
  <c r="AE1062" i="2"/>
  <c r="AJ1062" i="2" s="1"/>
  <c r="V1062" i="2"/>
  <c r="Q1062" i="2"/>
  <c r="AE1061" i="2"/>
  <c r="V1061" i="2"/>
  <c r="Q1061" i="2"/>
  <c r="AJ1060" i="2"/>
  <c r="AE1060" i="2"/>
  <c r="V1060" i="2"/>
  <c r="Q1060" i="2"/>
  <c r="AE1059" i="2"/>
  <c r="AJ1059" i="2" s="1"/>
  <c r="V1059" i="2"/>
  <c r="Q1059" i="2"/>
  <c r="AE1058" i="2"/>
  <c r="V1058" i="2"/>
  <c r="Q1058" i="2"/>
  <c r="AJ1057" i="2"/>
  <c r="AE1057" i="2"/>
  <c r="V1057" i="2"/>
  <c r="Q1057" i="2"/>
  <c r="AE1056" i="2"/>
  <c r="AJ1056" i="2" s="1"/>
  <c r="V1056" i="2"/>
  <c r="Q1056" i="2"/>
  <c r="AE1055" i="2"/>
  <c r="AJ1055" i="2" s="1"/>
  <c r="V1055" i="2"/>
  <c r="Q1055" i="2"/>
  <c r="AJ1054" i="2"/>
  <c r="AE1054" i="2"/>
  <c r="V1054" i="2"/>
  <c r="Q1054" i="2"/>
  <c r="AE1053" i="2"/>
  <c r="AJ1053" i="2" s="1"/>
  <c r="V1053" i="2"/>
  <c r="Q1053" i="2"/>
  <c r="AE1052" i="2"/>
  <c r="V1052" i="2"/>
  <c r="Q1052" i="2"/>
  <c r="AJ1051" i="2"/>
  <c r="AE1051" i="2"/>
  <c r="V1051" i="2"/>
  <c r="Q1051" i="2"/>
  <c r="AE1050" i="2"/>
  <c r="AJ1050" i="2" s="1"/>
  <c r="V1050" i="2"/>
  <c r="Q1050" i="2"/>
  <c r="AE1049" i="2"/>
  <c r="V1049" i="2"/>
  <c r="Q1049" i="2"/>
  <c r="AJ1048" i="2"/>
  <c r="AE1048" i="2"/>
  <c r="V1048" i="2"/>
  <c r="Q1048" i="2"/>
  <c r="AE1047" i="2"/>
  <c r="AJ1047" i="2" s="1"/>
  <c r="V1047" i="2"/>
  <c r="Q1047" i="2"/>
  <c r="AE1046" i="2"/>
  <c r="AJ1046" i="2" s="1"/>
  <c r="V1046" i="2"/>
  <c r="Q1046" i="2"/>
  <c r="AJ1045" i="2"/>
  <c r="AE1045" i="2"/>
  <c r="V1045" i="2"/>
  <c r="Q1045" i="2"/>
  <c r="AE1044" i="2"/>
  <c r="AJ1044" i="2" s="1"/>
  <c r="V1044" i="2"/>
  <c r="Q1044" i="2"/>
  <c r="AE1043" i="2"/>
  <c r="V1043" i="2"/>
  <c r="Q1043" i="2"/>
  <c r="AJ1042" i="2"/>
  <c r="AE1042" i="2"/>
  <c r="V1042" i="2"/>
  <c r="Q1042" i="2"/>
  <c r="AE1041" i="2"/>
  <c r="AJ1041" i="2" s="1"/>
  <c r="V1041" i="2"/>
  <c r="Q1041" i="2"/>
  <c r="AI1040" i="2"/>
  <c r="AG1040" i="2"/>
  <c r="AF1040" i="2"/>
  <c r="AF1039" i="2" s="1"/>
  <c r="AC1040" i="2"/>
  <c r="AA1040" i="2"/>
  <c r="Y1040" i="2"/>
  <c r="W1040" i="2"/>
  <c r="U1040" i="2"/>
  <c r="S1040" i="2"/>
  <c r="S1039" i="2" s="1"/>
  <c r="O1040" i="2"/>
  <c r="M1040" i="2"/>
  <c r="AI1039" i="2"/>
  <c r="O1039" i="2"/>
  <c r="AJ1037" i="2"/>
  <c r="AI1037" i="2"/>
  <c r="AG1037" i="2"/>
  <c r="AE1037" i="2"/>
  <c r="AC1037" i="2"/>
  <c r="AA1037" i="2"/>
  <c r="Y1037" i="2"/>
  <c r="W1037" i="2"/>
  <c r="U1037" i="2"/>
  <c r="S1037" i="2"/>
  <c r="Q1037" i="2"/>
  <c r="O1037" i="2"/>
  <c r="M1037" i="2"/>
  <c r="AJ1035" i="2"/>
  <c r="AI1035" i="2"/>
  <c r="AG1035" i="2"/>
  <c r="AE1035" i="2"/>
  <c r="AC1035" i="2"/>
  <c r="AA1035" i="2"/>
  <c r="Y1035" i="2"/>
  <c r="W1035" i="2"/>
  <c r="U1035" i="2"/>
  <c r="S1035" i="2"/>
  <c r="Q1035" i="2"/>
  <c r="O1035" i="2"/>
  <c r="M1035" i="2"/>
  <c r="AJ1034" i="2"/>
  <c r="AJ1033" i="2"/>
  <c r="AJ1032" i="2" s="1"/>
  <c r="AJ1031" i="2" s="1"/>
  <c r="AA1033" i="2"/>
  <c r="AI1032" i="2"/>
  <c r="AI1031" i="2" s="1"/>
  <c r="AG1032" i="2"/>
  <c r="AG1031" i="2" s="1"/>
  <c r="AE1032" i="2"/>
  <c r="AC1032" i="2"/>
  <c r="AA1032" i="2"/>
  <c r="Y1032" i="2"/>
  <c r="W1032" i="2"/>
  <c r="W1031" i="2" s="1"/>
  <c r="U1032" i="2"/>
  <c r="S1032" i="2"/>
  <c r="S1031" i="2" s="1"/>
  <c r="Q1032" i="2"/>
  <c r="O1032" i="2"/>
  <c r="M1032" i="2"/>
  <c r="M1031" i="2" s="1"/>
  <c r="AE1031" i="2"/>
  <c r="AC1031" i="2"/>
  <c r="AA1031" i="2"/>
  <c r="Y1031" i="2"/>
  <c r="U1031" i="2"/>
  <c r="Q1031" i="2"/>
  <c r="O1031" i="2"/>
  <c r="AJ1030" i="2"/>
  <c r="AJ1029" i="2"/>
  <c r="AJ1028" i="2" s="1"/>
  <c r="AE1029" i="2"/>
  <c r="AI1028" i="2"/>
  <c r="AG1028" i="2"/>
  <c r="AG1023" i="2" s="1"/>
  <c r="AF1028" i="2"/>
  <c r="AE1028" i="2"/>
  <c r="AC1028" i="2"/>
  <c r="AC1023" i="2" s="1"/>
  <c r="AA1028" i="2"/>
  <c r="Y1028" i="2"/>
  <c r="W1028" i="2"/>
  <c r="U1028" i="2"/>
  <c r="U1023" i="2" s="1"/>
  <c r="S1028" i="2"/>
  <c r="Q1028" i="2"/>
  <c r="O1028" i="2"/>
  <c r="M1028" i="2"/>
  <c r="M1023" i="2" s="1"/>
  <c r="AJ1027" i="2"/>
  <c r="AE1026" i="2"/>
  <c r="AJ1026" i="2" s="1"/>
  <c r="AJ1025" i="2"/>
  <c r="AJ1024" i="2" s="1"/>
  <c r="AJ1023" i="2" s="1"/>
  <c r="AE1025" i="2"/>
  <c r="AE1024" i="2" s="1"/>
  <c r="AI1024" i="2"/>
  <c r="AI1023" i="2" s="1"/>
  <c r="AG1024" i="2"/>
  <c r="AF1024" i="2"/>
  <c r="AF1023" i="2" s="1"/>
  <c r="AC1024" i="2"/>
  <c r="AA1024" i="2"/>
  <c r="Y1024" i="2"/>
  <c r="W1024" i="2"/>
  <c r="U1024" i="2"/>
  <c r="S1024" i="2"/>
  <c r="Q1024" i="2"/>
  <c r="O1024" i="2"/>
  <c r="O1023" i="2" s="1"/>
  <c r="M1024" i="2"/>
  <c r="Y1023" i="2"/>
  <c r="W1023" i="2"/>
  <c r="S1023" i="2"/>
  <c r="Q1023" i="2"/>
  <c r="AJ1022" i="2"/>
  <c r="AJ1021" i="2"/>
  <c r="AJ1020" i="2" s="1"/>
  <c r="AJ1019" i="2" s="1"/>
  <c r="AE1021" i="2"/>
  <c r="AI1020" i="2"/>
  <c r="AG1020" i="2"/>
  <c r="AG1019" i="2" s="1"/>
  <c r="AF1020" i="2"/>
  <c r="AE1020" i="2"/>
  <c r="AC1020" i="2"/>
  <c r="AA1020" i="2"/>
  <c r="AA1019" i="2" s="1"/>
  <c r="Y1020" i="2"/>
  <c r="Y1019" i="2" s="1"/>
  <c r="W1020" i="2"/>
  <c r="W1019" i="2" s="1"/>
  <c r="U1020" i="2"/>
  <c r="U1019" i="2" s="1"/>
  <c r="S1020" i="2"/>
  <c r="Q1020" i="2"/>
  <c r="Q1019" i="2" s="1"/>
  <c r="O1020" i="2"/>
  <c r="M1020" i="2"/>
  <c r="AI1019" i="2"/>
  <c r="AF1019" i="2"/>
  <c r="AE1019" i="2"/>
  <c r="AC1019" i="2"/>
  <c r="S1019" i="2"/>
  <c r="O1019" i="2"/>
  <c r="M1019" i="2"/>
  <c r="AJ1018" i="2"/>
  <c r="AJ1017" i="2"/>
  <c r="AE1017" i="2"/>
  <c r="AE1016" i="2"/>
  <c r="AJ1016" i="2" s="1"/>
  <c r="AJ1015" i="2"/>
  <c r="AE1015" i="2"/>
  <c r="AG1014" i="2"/>
  <c r="AG1013" i="2" s="1"/>
  <c r="AF1014" i="2"/>
  <c r="AC1014" i="2"/>
  <c r="AC1013" i="2" s="1"/>
  <c r="AA1014" i="2"/>
  <c r="AA1013" i="2" s="1"/>
  <c r="Y1014" i="2"/>
  <c r="W1014" i="2"/>
  <c r="U1014" i="2"/>
  <c r="U1013" i="2" s="1"/>
  <c r="S1014" i="2"/>
  <c r="Q1014" i="2"/>
  <c r="O1014" i="2"/>
  <c r="M1014" i="2"/>
  <c r="AF1013" i="2"/>
  <c r="Y1013" i="2"/>
  <c r="W1013" i="2"/>
  <c r="S1013" i="2"/>
  <c r="Q1013" i="2"/>
  <c r="O1013" i="2"/>
  <c r="M1013" i="2"/>
  <c r="L1013" i="2"/>
  <c r="AJ1012" i="2"/>
  <c r="AJ1011" i="2"/>
  <c r="AI1011" i="2"/>
  <c r="AG1011" i="2"/>
  <c r="AE1011" i="2"/>
  <c r="AC1011" i="2"/>
  <c r="AA1011" i="2"/>
  <c r="Y1011" i="2"/>
  <c r="W1011" i="2"/>
  <c r="U1011" i="2"/>
  <c r="S1011" i="2"/>
  <c r="Q1011" i="2"/>
  <c r="O1011" i="2"/>
  <c r="M1011" i="2"/>
  <c r="AJ1010" i="2"/>
  <c r="AJ1009" i="2" s="1"/>
  <c r="AI1009" i="2"/>
  <c r="AG1009" i="2"/>
  <c r="AE1009" i="2"/>
  <c r="AC1009" i="2"/>
  <c r="AA1009" i="2"/>
  <c r="Y1009" i="2"/>
  <c r="W1009" i="2"/>
  <c r="U1009" i="2"/>
  <c r="S1009" i="2"/>
  <c r="Q1009" i="2"/>
  <c r="O1009" i="2"/>
  <c r="M1009" i="2"/>
  <c r="AE1008" i="2"/>
  <c r="AE1007" i="2" s="1"/>
  <c r="AE1006" i="2" s="1"/>
  <c r="AI1007" i="2"/>
  <c r="AI1006" i="2" s="1"/>
  <c r="AG1007" i="2"/>
  <c r="AG1006" i="2" s="1"/>
  <c r="AF1007" i="2"/>
  <c r="AF1006" i="2" s="1"/>
  <c r="AC1007" i="2"/>
  <c r="AA1007" i="2"/>
  <c r="Y1007" i="2"/>
  <c r="W1007" i="2"/>
  <c r="U1007" i="2"/>
  <c r="S1007" i="2"/>
  <c r="S1006" i="2" s="1"/>
  <c r="Q1007" i="2"/>
  <c r="Q1006" i="2" s="1"/>
  <c r="O1007" i="2"/>
  <c r="M1007" i="2"/>
  <c r="M1006" i="2" s="1"/>
  <c r="T1006" i="2"/>
  <c r="T1005" i="2" s="1"/>
  <c r="P1006" i="2"/>
  <c r="P1005" i="2" s="1"/>
  <c r="O1006" i="2"/>
  <c r="AJ1003" i="2"/>
  <c r="AI1003" i="2"/>
  <c r="AG1003" i="2"/>
  <c r="AE1003" i="2"/>
  <c r="AC1003" i="2"/>
  <c r="AA1003" i="2"/>
  <c r="Y1003" i="2"/>
  <c r="W1003" i="2"/>
  <c r="U1003" i="2"/>
  <c r="T1003" i="2"/>
  <c r="S1003" i="2"/>
  <c r="Q1003" i="2"/>
  <c r="P1003" i="2"/>
  <c r="O1003" i="2"/>
  <c r="M1003" i="2"/>
  <c r="AJ1001" i="2"/>
  <c r="AI1001" i="2"/>
  <c r="AG1001" i="2"/>
  <c r="AE1001" i="2"/>
  <c r="AC1001" i="2"/>
  <c r="AA1001" i="2"/>
  <c r="Y1001" i="2"/>
  <c r="W1001" i="2"/>
  <c r="U1001" i="2"/>
  <c r="T1001" i="2"/>
  <c r="S1001" i="2"/>
  <c r="Q1001" i="2"/>
  <c r="P1001" i="2"/>
  <c r="O1001" i="2"/>
  <c r="M1001" i="2"/>
  <c r="AJ999" i="2"/>
  <c r="AI999" i="2"/>
  <c r="AG999" i="2"/>
  <c r="AE999" i="2"/>
  <c r="AE994" i="2" s="1"/>
  <c r="AC999" i="2"/>
  <c r="AA999" i="2"/>
  <c r="AA994" i="2" s="1"/>
  <c r="Y999" i="2"/>
  <c r="W999" i="2"/>
  <c r="U999" i="2"/>
  <c r="T999" i="2"/>
  <c r="S999" i="2"/>
  <c r="Q999" i="2"/>
  <c r="P999" i="2"/>
  <c r="O999" i="2"/>
  <c r="M999" i="2"/>
  <c r="AJ997" i="2"/>
  <c r="AI997" i="2"/>
  <c r="AG997" i="2"/>
  <c r="AE997" i="2"/>
  <c r="AC997" i="2"/>
  <c r="AA997" i="2"/>
  <c r="Y997" i="2"/>
  <c r="W997" i="2"/>
  <c r="U997" i="2"/>
  <c r="T997" i="2"/>
  <c r="S997" i="2"/>
  <c r="Q997" i="2"/>
  <c r="P997" i="2"/>
  <c r="O997" i="2"/>
  <c r="M997" i="2"/>
  <c r="M994" i="2" s="1"/>
  <c r="AJ995" i="2"/>
  <c r="AJ994" i="2" s="1"/>
  <c r="AI995" i="2"/>
  <c r="AG995" i="2"/>
  <c r="AG994" i="2" s="1"/>
  <c r="AE995" i="2"/>
  <c r="AC995" i="2"/>
  <c r="AC994" i="2" s="1"/>
  <c r="AA995" i="2"/>
  <c r="Y995" i="2"/>
  <c r="Y994" i="2" s="1"/>
  <c r="W995" i="2"/>
  <c r="U995" i="2"/>
  <c r="T995" i="2"/>
  <c r="S995" i="2"/>
  <c r="Q995" i="2"/>
  <c r="Q994" i="2" s="1"/>
  <c r="P995" i="2"/>
  <c r="P994" i="2" s="1"/>
  <c r="O995" i="2"/>
  <c r="M995" i="2"/>
  <c r="AI994" i="2"/>
  <c r="W994" i="2"/>
  <c r="T994" i="2"/>
  <c r="S994" i="2"/>
  <c r="O994" i="2"/>
  <c r="AJ992" i="2"/>
  <c r="AI992" i="2"/>
  <c r="AG992" i="2"/>
  <c r="AE992" i="2"/>
  <c r="AC992" i="2"/>
  <c r="AA992" i="2"/>
  <c r="Y992" i="2"/>
  <c r="Y987" i="2" s="1"/>
  <c r="W992" i="2"/>
  <c r="W987" i="2" s="1"/>
  <c r="U992" i="2"/>
  <c r="T992" i="2"/>
  <c r="S992" i="2"/>
  <c r="Q992" i="2"/>
  <c r="P992" i="2"/>
  <c r="O992" i="2"/>
  <c r="M992" i="2"/>
  <c r="AJ990" i="2"/>
  <c r="AI990" i="2"/>
  <c r="AG990" i="2"/>
  <c r="AE990" i="2"/>
  <c r="AE987" i="2" s="1"/>
  <c r="AC990" i="2"/>
  <c r="AA990" i="2"/>
  <c r="Y990" i="2"/>
  <c r="W990" i="2"/>
  <c r="U990" i="2"/>
  <c r="T990" i="2"/>
  <c r="S990" i="2"/>
  <c r="Q990" i="2"/>
  <c r="P990" i="2"/>
  <c r="O990" i="2"/>
  <c r="M990" i="2"/>
  <c r="AJ988" i="2"/>
  <c r="AJ987" i="2" s="1"/>
  <c r="AI988" i="2"/>
  <c r="AI987" i="2" s="1"/>
  <c r="AG988" i="2"/>
  <c r="AG987" i="2" s="1"/>
  <c r="AE988" i="2"/>
  <c r="AC988" i="2"/>
  <c r="AA988" i="2"/>
  <c r="AA987" i="2" s="1"/>
  <c r="Y988" i="2"/>
  <c r="W988" i="2"/>
  <c r="U988" i="2"/>
  <c r="U987" i="2" s="1"/>
  <c r="T988" i="2"/>
  <c r="T987" i="2" s="1"/>
  <c r="S988" i="2"/>
  <c r="Q988" i="2"/>
  <c r="P988" i="2"/>
  <c r="O988" i="2"/>
  <c r="O987" i="2" s="1"/>
  <c r="M988" i="2"/>
  <c r="M987" i="2" s="1"/>
  <c r="S987" i="2"/>
  <c r="Q987" i="2"/>
  <c r="P987" i="2"/>
  <c r="AJ985" i="2"/>
  <c r="AI985" i="2"/>
  <c r="AG985" i="2"/>
  <c r="AE985" i="2"/>
  <c r="AC985" i="2"/>
  <c r="AA985" i="2"/>
  <c r="Y985" i="2"/>
  <c r="W985" i="2"/>
  <c r="U985" i="2"/>
  <c r="T985" i="2"/>
  <c r="S985" i="2"/>
  <c r="Q985" i="2"/>
  <c r="P985" i="2"/>
  <c r="O985" i="2"/>
  <c r="M985" i="2"/>
  <c r="AJ983" i="2"/>
  <c r="AI983" i="2"/>
  <c r="AG983" i="2"/>
  <c r="AE983" i="2"/>
  <c r="AC983" i="2"/>
  <c r="AA983" i="2"/>
  <c r="Y983" i="2"/>
  <c r="Y976" i="2" s="1"/>
  <c r="W983" i="2"/>
  <c r="U983" i="2"/>
  <c r="T983" i="2"/>
  <c r="S983" i="2"/>
  <c r="Q983" i="2"/>
  <c r="P983" i="2"/>
  <c r="O983" i="2"/>
  <c r="M983" i="2"/>
  <c r="AJ981" i="2"/>
  <c r="AI981" i="2"/>
  <c r="AI976" i="2" s="1"/>
  <c r="AG981" i="2"/>
  <c r="AG976" i="2" s="1"/>
  <c r="AE981" i="2"/>
  <c r="AC981" i="2"/>
  <c r="AA981" i="2"/>
  <c r="Y981" i="2"/>
  <c r="W981" i="2"/>
  <c r="U981" i="2"/>
  <c r="T981" i="2"/>
  <c r="S981" i="2"/>
  <c r="Q981" i="2"/>
  <c r="P981" i="2"/>
  <c r="O981" i="2"/>
  <c r="M981" i="2"/>
  <c r="AJ979" i="2"/>
  <c r="AI979" i="2"/>
  <c r="AG979" i="2"/>
  <c r="AE979" i="2"/>
  <c r="AC979" i="2"/>
  <c r="AA979" i="2"/>
  <c r="Y979" i="2"/>
  <c r="W979" i="2"/>
  <c r="U979" i="2"/>
  <c r="T979" i="2"/>
  <c r="S979" i="2"/>
  <c r="Q979" i="2"/>
  <c r="Q976" i="2" s="1"/>
  <c r="P979" i="2"/>
  <c r="P976" i="2" s="1"/>
  <c r="O979" i="2"/>
  <c r="O976" i="2" s="1"/>
  <c r="M979" i="2"/>
  <c r="AJ977" i="2"/>
  <c r="AI977" i="2"/>
  <c r="AG977" i="2"/>
  <c r="AE977" i="2"/>
  <c r="AC977" i="2"/>
  <c r="AC976" i="2" s="1"/>
  <c r="AA977" i="2"/>
  <c r="Y977" i="2"/>
  <c r="W977" i="2"/>
  <c r="U977" i="2"/>
  <c r="U976" i="2" s="1"/>
  <c r="T977" i="2"/>
  <c r="T976" i="2" s="1"/>
  <c r="S977" i="2"/>
  <c r="Q977" i="2"/>
  <c r="P977" i="2"/>
  <c r="O977" i="2"/>
  <c r="M977" i="2"/>
  <c r="M976" i="2" s="1"/>
  <c r="AA976" i="2"/>
  <c r="W976" i="2"/>
  <c r="AJ974" i="2"/>
  <c r="AI974" i="2"/>
  <c r="AG974" i="2"/>
  <c r="AE974" i="2"/>
  <c r="AE973" i="2" s="1"/>
  <c r="AC974" i="2"/>
  <c r="AC973" i="2" s="1"/>
  <c r="AA974" i="2"/>
  <c r="AA973" i="2" s="1"/>
  <c r="Y974" i="2"/>
  <c r="Y973" i="2" s="1"/>
  <c r="W974" i="2"/>
  <c r="U974" i="2"/>
  <c r="U973" i="2" s="1"/>
  <c r="T974" i="2"/>
  <c r="T973" i="2" s="1"/>
  <c r="S974" i="2"/>
  <c r="Q974" i="2"/>
  <c r="Q973" i="2" s="1"/>
  <c r="P974" i="2"/>
  <c r="P973" i="2" s="1"/>
  <c r="O974" i="2"/>
  <c r="M974" i="2"/>
  <c r="AJ973" i="2"/>
  <c r="AI973" i="2"/>
  <c r="AG973" i="2"/>
  <c r="W973" i="2"/>
  <c r="S973" i="2"/>
  <c r="O973" i="2"/>
  <c r="M973" i="2"/>
  <c r="AJ971" i="2"/>
  <c r="AJ970" i="2" s="1"/>
  <c r="AI971" i="2"/>
  <c r="AG971" i="2"/>
  <c r="AG970" i="2" s="1"/>
  <c r="AE971" i="2"/>
  <c r="AC971" i="2"/>
  <c r="AC970" i="2" s="1"/>
  <c r="AA971" i="2"/>
  <c r="AA970" i="2" s="1"/>
  <c r="Y971" i="2"/>
  <c r="W971" i="2"/>
  <c r="U971" i="2"/>
  <c r="T971" i="2"/>
  <c r="S971" i="2"/>
  <c r="S970" i="2" s="1"/>
  <c r="Q971" i="2"/>
  <c r="Q970" i="2" s="1"/>
  <c r="P971" i="2"/>
  <c r="P970" i="2" s="1"/>
  <c r="O971" i="2"/>
  <c r="M971" i="2"/>
  <c r="M970" i="2" s="1"/>
  <c r="AI970" i="2"/>
  <c r="AE970" i="2"/>
  <c r="Y970" i="2"/>
  <c r="W970" i="2"/>
  <c r="U970" i="2"/>
  <c r="T970" i="2"/>
  <c r="O970" i="2"/>
  <c r="AJ968" i="2"/>
  <c r="AJ967" i="2" s="1"/>
  <c r="AI968" i="2"/>
  <c r="AI967" i="2" s="1"/>
  <c r="AG968" i="2"/>
  <c r="AE968" i="2"/>
  <c r="AC968" i="2"/>
  <c r="AC967" i="2" s="1"/>
  <c r="AA968" i="2"/>
  <c r="AA967" i="2" s="1"/>
  <c r="Y968" i="2"/>
  <c r="W968" i="2"/>
  <c r="U968" i="2"/>
  <c r="T968" i="2"/>
  <c r="T967" i="2" s="1"/>
  <c r="S968" i="2"/>
  <c r="S967" i="2" s="1"/>
  <c r="Q968" i="2"/>
  <c r="P968" i="2"/>
  <c r="O968" i="2"/>
  <c r="O967" i="2" s="1"/>
  <c r="M968" i="2"/>
  <c r="AG967" i="2"/>
  <c r="AE967" i="2"/>
  <c r="Y967" i="2"/>
  <c r="W967" i="2"/>
  <c r="U967" i="2"/>
  <c r="Q967" i="2"/>
  <c r="P967" i="2"/>
  <c r="M967" i="2"/>
  <c r="AJ966" i="2"/>
  <c r="AJ965" i="2" s="1"/>
  <c r="AI965" i="2"/>
  <c r="AG965" i="2"/>
  <c r="AE965" i="2"/>
  <c r="AC965" i="2"/>
  <c r="AC962" i="2" s="1"/>
  <c r="AA965" i="2"/>
  <c r="Y965" i="2"/>
  <c r="Y962" i="2" s="1"/>
  <c r="W965" i="2"/>
  <c r="U965" i="2"/>
  <c r="T965" i="2"/>
  <c r="S965" i="2"/>
  <c r="Q965" i="2"/>
  <c r="P965" i="2"/>
  <c r="O965" i="2"/>
  <c r="M965" i="2"/>
  <c r="AJ964" i="2"/>
  <c r="AJ963" i="2"/>
  <c r="AJ962" i="2" s="1"/>
  <c r="AI963" i="2"/>
  <c r="AI962" i="2" s="1"/>
  <c r="AG963" i="2"/>
  <c r="AG962" i="2" s="1"/>
  <c r="AE963" i="2"/>
  <c r="AE962" i="2" s="1"/>
  <c r="AC963" i="2"/>
  <c r="AA963" i="2"/>
  <c r="Y963" i="2"/>
  <c r="W963" i="2"/>
  <c r="W962" i="2" s="1"/>
  <c r="U963" i="2"/>
  <c r="T963" i="2"/>
  <c r="T962" i="2" s="1"/>
  <c r="S963" i="2"/>
  <c r="S962" i="2" s="1"/>
  <c r="Q963" i="2"/>
  <c r="P963" i="2"/>
  <c r="P962" i="2" s="1"/>
  <c r="O963" i="2"/>
  <c r="O962" i="2" s="1"/>
  <c r="M963" i="2"/>
  <c r="M962" i="2" s="1"/>
  <c r="U962" i="2"/>
  <c r="Q962" i="2"/>
  <c r="AJ961" i="2"/>
  <c r="AJ960" i="2" s="1"/>
  <c r="AI960" i="2"/>
  <c r="AG960" i="2"/>
  <c r="AE960" i="2"/>
  <c r="AC960" i="2"/>
  <c r="AA960" i="2"/>
  <c r="Y960" i="2"/>
  <c r="W960" i="2"/>
  <c r="U960" i="2"/>
  <c r="U953" i="2" s="1"/>
  <c r="T960" i="2"/>
  <c r="S960" i="2"/>
  <c r="Q960" i="2"/>
  <c r="P960" i="2"/>
  <c r="O960" i="2"/>
  <c r="M960" i="2"/>
  <c r="AJ959" i="2"/>
  <c r="AJ958" i="2" s="1"/>
  <c r="AI958" i="2"/>
  <c r="AG958" i="2"/>
  <c r="AE958" i="2"/>
  <c r="AC958" i="2"/>
  <c r="AC953" i="2" s="1"/>
  <c r="AA958" i="2"/>
  <c r="Y958" i="2"/>
  <c r="Y953" i="2" s="1"/>
  <c r="W958" i="2"/>
  <c r="U958" i="2"/>
  <c r="T958" i="2"/>
  <c r="S958" i="2"/>
  <c r="Q958" i="2"/>
  <c r="P958" i="2"/>
  <c r="O958" i="2"/>
  <c r="M958" i="2"/>
  <c r="AJ957" i="2"/>
  <c r="AJ956" i="2"/>
  <c r="AI956" i="2"/>
  <c r="AI953" i="2" s="1"/>
  <c r="AG956" i="2"/>
  <c r="AE956" i="2"/>
  <c r="AC956" i="2"/>
  <c r="AA956" i="2"/>
  <c r="Y956" i="2"/>
  <c r="W956" i="2"/>
  <c r="U956" i="2"/>
  <c r="T956" i="2"/>
  <c r="S956" i="2"/>
  <c r="Q956" i="2"/>
  <c r="P956" i="2"/>
  <c r="P953" i="2" s="1"/>
  <c r="O956" i="2"/>
  <c r="O953" i="2" s="1"/>
  <c r="M956" i="2"/>
  <c r="M953" i="2" s="1"/>
  <c r="AJ955" i="2"/>
  <c r="AJ954" i="2" s="1"/>
  <c r="AI954" i="2"/>
  <c r="AG954" i="2"/>
  <c r="AE954" i="2"/>
  <c r="AC954" i="2"/>
  <c r="AA954" i="2"/>
  <c r="Y954" i="2"/>
  <c r="W954" i="2"/>
  <c r="U954" i="2"/>
  <c r="T954" i="2"/>
  <c r="S954" i="2"/>
  <c r="S953" i="2" s="1"/>
  <c r="Q954" i="2"/>
  <c r="Q953" i="2" s="1"/>
  <c r="P954" i="2"/>
  <c r="O954" i="2"/>
  <c r="M954" i="2"/>
  <c r="AE953" i="2"/>
  <c r="W953" i="2"/>
  <c r="W947" i="2" s="1"/>
  <c r="AJ952" i="2"/>
  <c r="AJ951" i="2" s="1"/>
  <c r="AI951" i="2"/>
  <c r="AG951" i="2"/>
  <c r="AG948" i="2" s="1"/>
  <c r="AE951" i="2"/>
  <c r="AC951" i="2"/>
  <c r="AC948" i="2" s="1"/>
  <c r="AA951" i="2"/>
  <c r="Y951" i="2"/>
  <c r="W951" i="2"/>
  <c r="U951" i="2"/>
  <c r="T951" i="2"/>
  <c r="S951" i="2"/>
  <c r="Q951" i="2"/>
  <c r="P951" i="2"/>
  <c r="O951" i="2"/>
  <c r="M951" i="2"/>
  <c r="M948" i="2" s="1"/>
  <c r="AJ950" i="2"/>
  <c r="AJ949" i="2"/>
  <c r="AJ948" i="2" s="1"/>
  <c r="AI949" i="2"/>
  <c r="AI948" i="2" s="1"/>
  <c r="AG949" i="2"/>
  <c r="AE949" i="2"/>
  <c r="AE948" i="2" s="1"/>
  <c r="AC949" i="2"/>
  <c r="AA949" i="2"/>
  <c r="AA948" i="2" s="1"/>
  <c r="Y949" i="2"/>
  <c r="W949" i="2"/>
  <c r="U949" i="2"/>
  <c r="U948" i="2" s="1"/>
  <c r="T949" i="2"/>
  <c r="S949" i="2"/>
  <c r="Q949" i="2"/>
  <c r="P949" i="2"/>
  <c r="P948" i="2" s="1"/>
  <c r="O949" i="2"/>
  <c r="O948" i="2" s="1"/>
  <c r="M949" i="2"/>
  <c r="Y948" i="2"/>
  <c r="W948" i="2"/>
  <c r="T948" i="2"/>
  <c r="S948" i="2"/>
  <c r="AJ946" i="2"/>
  <c r="AJ945" i="2" s="1"/>
  <c r="AI945" i="2"/>
  <c r="AG945" i="2"/>
  <c r="AG893" i="2" s="1"/>
  <c r="AE945" i="2"/>
  <c r="AC945" i="2"/>
  <c r="AA945" i="2"/>
  <c r="AA896" i="2" s="1"/>
  <c r="AA893" i="2" s="1"/>
  <c r="Y945" i="2"/>
  <c r="Y893" i="2" s="1"/>
  <c r="W945" i="2"/>
  <c r="U945" i="2"/>
  <c r="T945" i="2"/>
  <c r="S945" i="2"/>
  <c r="Q945" i="2"/>
  <c r="P945" i="2"/>
  <c r="O945" i="2"/>
  <c r="M945" i="2"/>
  <c r="M893" i="2" s="1"/>
  <c r="AJ944" i="2"/>
  <c r="AE944" i="2"/>
  <c r="Z944" i="2"/>
  <c r="P944" i="2"/>
  <c r="AJ943" i="2"/>
  <c r="AE943" i="2"/>
  <c r="Z943" i="2"/>
  <c r="P943" i="2"/>
  <c r="AJ942" i="2"/>
  <c r="AE942" i="2"/>
  <c r="Z942" i="2"/>
  <c r="P942" i="2"/>
  <c r="AJ941" i="2"/>
  <c r="AE941" i="2"/>
  <c r="Z941" i="2"/>
  <c r="P941" i="2"/>
  <c r="AJ940" i="2"/>
  <c r="AE940" i="2"/>
  <c r="Z940" i="2"/>
  <c r="P940" i="2"/>
  <c r="AJ939" i="2"/>
  <c r="AE939" i="2"/>
  <c r="Z939" i="2"/>
  <c r="P939" i="2"/>
  <c r="AJ938" i="2"/>
  <c r="AE938" i="2"/>
  <c r="Z938" i="2"/>
  <c r="P938" i="2"/>
  <c r="AJ937" i="2"/>
  <c r="AE937" i="2"/>
  <c r="Z937" i="2"/>
  <c r="P937" i="2"/>
  <c r="AJ936" i="2"/>
  <c r="AE936" i="2"/>
  <c r="Z936" i="2"/>
  <c r="P936" i="2"/>
  <c r="AJ935" i="2"/>
  <c r="AE935" i="2"/>
  <c r="Z935" i="2"/>
  <c r="P935" i="2"/>
  <c r="AJ934" i="2"/>
  <c r="AE934" i="2"/>
  <c r="Z934" i="2"/>
  <c r="P934" i="2"/>
  <c r="AJ933" i="2"/>
  <c r="AE933" i="2"/>
  <c r="Z933" i="2"/>
  <c r="P933" i="2"/>
  <c r="AJ932" i="2"/>
  <c r="AE932" i="2"/>
  <c r="Z932" i="2"/>
  <c r="P932" i="2"/>
  <c r="AJ931" i="2"/>
  <c r="AE931" i="2"/>
  <c r="Z931" i="2"/>
  <c r="P931" i="2"/>
  <c r="AJ930" i="2"/>
  <c r="AE930" i="2"/>
  <c r="Z930" i="2"/>
  <c r="P930" i="2"/>
  <c r="AJ929" i="2"/>
  <c r="AE929" i="2"/>
  <c r="Z929" i="2"/>
  <c r="P929" i="2"/>
  <c r="AJ928" i="2"/>
  <c r="AE928" i="2"/>
  <c r="Z928" i="2"/>
  <c r="P928" i="2"/>
  <c r="AJ927" i="2"/>
  <c r="AE927" i="2"/>
  <c r="Z927" i="2"/>
  <c r="P927" i="2"/>
  <c r="AJ926" i="2"/>
  <c r="AE926" i="2"/>
  <c r="Z926" i="2"/>
  <c r="P926" i="2"/>
  <c r="AJ925" i="2"/>
  <c r="AE925" i="2"/>
  <c r="Z925" i="2"/>
  <c r="P925" i="2"/>
  <c r="AJ924" i="2"/>
  <c r="AE924" i="2"/>
  <c r="Z924" i="2"/>
  <c r="P924" i="2"/>
  <c r="AJ923" i="2"/>
  <c r="AE923" i="2"/>
  <c r="Z923" i="2"/>
  <c r="P923" i="2"/>
  <c r="AJ922" i="2"/>
  <c r="AE922" i="2"/>
  <c r="Z922" i="2"/>
  <c r="P922" i="2"/>
  <c r="AJ921" i="2"/>
  <c r="AE921" i="2"/>
  <c r="Z921" i="2"/>
  <c r="P921" i="2"/>
  <c r="J920" i="2"/>
  <c r="AE920" i="2" s="1"/>
  <c r="AJ920" i="2" s="1"/>
  <c r="AE919" i="2"/>
  <c r="AJ919" i="2" s="1"/>
  <c r="Z919" i="2"/>
  <c r="P919" i="2"/>
  <c r="AE918" i="2"/>
  <c r="AJ918" i="2" s="1"/>
  <c r="Z918" i="2"/>
  <c r="P918" i="2"/>
  <c r="AJ917" i="2"/>
  <c r="AE917" i="2"/>
  <c r="Z917" i="2"/>
  <c r="P917" i="2"/>
  <c r="AE916" i="2"/>
  <c r="AJ916" i="2" s="1"/>
  <c r="Z916" i="2"/>
  <c r="P916" i="2"/>
  <c r="AE915" i="2"/>
  <c r="AJ915" i="2" s="1"/>
  <c r="Z915" i="2"/>
  <c r="P915" i="2"/>
  <c r="AJ914" i="2"/>
  <c r="AE914" i="2"/>
  <c r="Z914" i="2"/>
  <c r="P914" i="2"/>
  <c r="AE913" i="2"/>
  <c r="AJ913" i="2" s="1"/>
  <c r="Z913" i="2"/>
  <c r="P913" i="2"/>
  <c r="AE912" i="2"/>
  <c r="AJ912" i="2" s="1"/>
  <c r="Z912" i="2"/>
  <c r="P912" i="2"/>
  <c r="AJ911" i="2"/>
  <c r="AE911" i="2"/>
  <c r="Z911" i="2"/>
  <c r="P911" i="2"/>
  <c r="AJ910" i="2"/>
  <c r="AE910" i="2"/>
  <c r="Z910" i="2"/>
  <c r="P910" i="2"/>
  <c r="AE909" i="2"/>
  <c r="AJ909" i="2" s="1"/>
  <c r="Z909" i="2"/>
  <c r="P909" i="2"/>
  <c r="AJ908" i="2"/>
  <c r="AE908" i="2"/>
  <c r="Z908" i="2"/>
  <c r="P908" i="2"/>
  <c r="AE907" i="2"/>
  <c r="AJ907" i="2" s="1"/>
  <c r="Z907" i="2"/>
  <c r="P907" i="2"/>
  <c r="AE906" i="2"/>
  <c r="AJ906" i="2" s="1"/>
  <c r="Z906" i="2"/>
  <c r="P906" i="2"/>
  <c r="AJ905" i="2"/>
  <c r="AE905" i="2"/>
  <c r="Z905" i="2"/>
  <c r="P905" i="2"/>
  <c r="AE904" i="2"/>
  <c r="AJ904" i="2" s="1"/>
  <c r="Z904" i="2"/>
  <c r="P904" i="2"/>
  <c r="AE903" i="2"/>
  <c r="AJ903" i="2" s="1"/>
  <c r="Z903" i="2"/>
  <c r="P903" i="2"/>
  <c r="AJ902" i="2"/>
  <c r="AE902" i="2"/>
  <c r="Z902" i="2"/>
  <c r="P902" i="2"/>
  <c r="AE901" i="2"/>
  <c r="AJ901" i="2" s="1"/>
  <c r="Z901" i="2"/>
  <c r="P901" i="2"/>
  <c r="AE900" i="2"/>
  <c r="AJ900" i="2" s="1"/>
  <c r="Z900" i="2"/>
  <c r="P900" i="2"/>
  <c r="AJ899" i="2"/>
  <c r="AE899" i="2"/>
  <c r="Z899" i="2"/>
  <c r="P899" i="2"/>
  <c r="AJ898" i="2"/>
  <c r="AE898" i="2"/>
  <c r="Z898" i="2"/>
  <c r="P898" i="2"/>
  <c r="AE897" i="2"/>
  <c r="AJ897" i="2" s="1"/>
  <c r="Z897" i="2"/>
  <c r="P897" i="2"/>
  <c r="AF896" i="2"/>
  <c r="AF893" i="2" s="1"/>
  <c r="U896" i="2"/>
  <c r="Q896" i="2"/>
  <c r="Q893" i="2" s="1"/>
  <c r="O896" i="2"/>
  <c r="O893" i="2" s="1"/>
  <c r="AI893" i="2"/>
  <c r="AE893" i="2"/>
  <c r="AD893" i="2"/>
  <c r="AC893" i="2"/>
  <c r="Z893" i="2"/>
  <c r="W893" i="2"/>
  <c r="U893" i="2"/>
  <c r="S893" i="2"/>
  <c r="P893" i="2"/>
  <c r="AJ891" i="2"/>
  <c r="AI891" i="2"/>
  <c r="AG891" i="2"/>
  <c r="AE891" i="2"/>
  <c r="AD891" i="2"/>
  <c r="AC891" i="2"/>
  <c r="AA891" i="2"/>
  <c r="Z891" i="2"/>
  <c r="Y891" i="2"/>
  <c r="W891" i="2"/>
  <c r="U891" i="2"/>
  <c r="S891" i="2"/>
  <c r="Q891" i="2"/>
  <c r="P891" i="2"/>
  <c r="O891" i="2"/>
  <c r="M891" i="2"/>
  <c r="AJ889" i="2"/>
  <c r="AI889" i="2"/>
  <c r="AI884" i="2" s="1"/>
  <c r="AG889" i="2"/>
  <c r="AG884" i="2" s="1"/>
  <c r="AG637" i="2" s="1"/>
  <c r="AE889" i="2"/>
  <c r="AD889" i="2"/>
  <c r="AC889" i="2"/>
  <c r="AA889" i="2"/>
  <c r="Z889" i="2"/>
  <c r="Y889" i="2"/>
  <c r="W889" i="2"/>
  <c r="U889" i="2"/>
  <c r="S889" i="2"/>
  <c r="Q889" i="2"/>
  <c r="P889" i="2"/>
  <c r="O889" i="2"/>
  <c r="O884" i="2" s="1"/>
  <c r="M889" i="2"/>
  <c r="M884" i="2" s="1"/>
  <c r="AJ887" i="2"/>
  <c r="AI887" i="2"/>
  <c r="AG887" i="2"/>
  <c r="AE887" i="2"/>
  <c r="AD887" i="2"/>
  <c r="AC887" i="2"/>
  <c r="AA887" i="2"/>
  <c r="Z887" i="2"/>
  <c r="Y887" i="2"/>
  <c r="W887" i="2"/>
  <c r="W884" i="2" s="1"/>
  <c r="U887" i="2"/>
  <c r="U884" i="2" s="1"/>
  <c r="U637" i="2" s="1"/>
  <c r="S887" i="2"/>
  <c r="Q887" i="2"/>
  <c r="P887" i="2"/>
  <c r="O887" i="2"/>
  <c r="M887" i="2"/>
  <c r="AJ885" i="2"/>
  <c r="AJ884" i="2" s="1"/>
  <c r="AI885" i="2"/>
  <c r="AG885" i="2"/>
  <c r="AE885" i="2"/>
  <c r="AD885" i="2"/>
  <c r="AC885" i="2"/>
  <c r="AC884" i="2" s="1"/>
  <c r="AA885" i="2"/>
  <c r="AA884" i="2" s="1"/>
  <c r="Z885" i="2"/>
  <c r="Z884" i="2" s="1"/>
  <c r="Y885" i="2"/>
  <c r="Y884" i="2" s="1"/>
  <c r="W885" i="2"/>
  <c r="U885" i="2"/>
  <c r="S885" i="2"/>
  <c r="Q885" i="2"/>
  <c r="P885" i="2"/>
  <c r="O885" i="2"/>
  <c r="M885" i="2"/>
  <c r="AE884" i="2"/>
  <c r="AD884" i="2"/>
  <c r="Q884" i="2"/>
  <c r="AJ883" i="2"/>
  <c r="AE883" i="2"/>
  <c r="P883" i="2"/>
  <c r="AE882" i="2"/>
  <c r="AJ882" i="2" s="1"/>
  <c r="P882" i="2"/>
  <c r="AJ881" i="2"/>
  <c r="AE881" i="2"/>
  <c r="P881" i="2"/>
  <c r="AE880" i="2"/>
  <c r="AJ880" i="2" s="1"/>
  <c r="P880" i="2"/>
  <c r="AJ879" i="2"/>
  <c r="AE879" i="2"/>
  <c r="P879" i="2"/>
  <c r="AE878" i="2"/>
  <c r="AJ878" i="2" s="1"/>
  <c r="P878" i="2"/>
  <c r="AJ877" i="2"/>
  <c r="AE877" i="2"/>
  <c r="P877" i="2"/>
  <c r="AE876" i="2"/>
  <c r="AJ876" i="2" s="1"/>
  <c r="P876" i="2"/>
  <c r="AJ875" i="2"/>
  <c r="AE875" i="2"/>
  <c r="P875" i="2"/>
  <c r="AE874" i="2"/>
  <c r="AJ874" i="2" s="1"/>
  <c r="P874" i="2"/>
  <c r="AF873" i="2"/>
  <c r="AE872" i="2"/>
  <c r="AJ872" i="2" s="1"/>
  <c r="P872" i="2"/>
  <c r="AJ871" i="2"/>
  <c r="AE871" i="2"/>
  <c r="P871" i="2"/>
  <c r="AE870" i="2"/>
  <c r="AJ870" i="2" s="1"/>
  <c r="AJ869" i="2"/>
  <c r="AE869" i="2"/>
  <c r="P869" i="2"/>
  <c r="AJ868" i="2"/>
  <c r="AE868" i="2"/>
  <c r="P868" i="2"/>
  <c r="AJ867" i="2"/>
  <c r="AE867" i="2"/>
  <c r="P867" i="2"/>
  <c r="AE866" i="2"/>
  <c r="AJ866" i="2" s="1"/>
  <c r="P866" i="2"/>
  <c r="AJ865" i="2"/>
  <c r="AE865" i="2"/>
  <c r="P865" i="2"/>
  <c r="AJ864" i="2"/>
  <c r="AE864" i="2"/>
  <c r="P864" i="2"/>
  <c r="AJ863" i="2"/>
  <c r="AE863" i="2"/>
  <c r="P863" i="2"/>
  <c r="AE862" i="2"/>
  <c r="AJ862" i="2" s="1"/>
  <c r="P862" i="2"/>
  <c r="AJ861" i="2"/>
  <c r="AE861" i="2"/>
  <c r="P861" i="2"/>
  <c r="AJ860" i="2"/>
  <c r="AE860" i="2"/>
  <c r="P860" i="2"/>
  <c r="AE859" i="2"/>
  <c r="AJ859" i="2" s="1"/>
  <c r="P859" i="2"/>
  <c r="AE858" i="2"/>
  <c r="AJ858" i="2" s="1"/>
  <c r="P858" i="2"/>
  <c r="AJ857" i="2"/>
  <c r="AE857" i="2"/>
  <c r="P857" i="2"/>
  <c r="AJ856" i="2"/>
  <c r="AE856" i="2"/>
  <c r="P856" i="2"/>
  <c r="AE855" i="2"/>
  <c r="AJ855" i="2" s="1"/>
  <c r="P855" i="2"/>
  <c r="AE854" i="2"/>
  <c r="AJ854" i="2" s="1"/>
  <c r="P854" i="2"/>
  <c r="AJ853" i="2"/>
  <c r="AE853" i="2"/>
  <c r="P853" i="2"/>
  <c r="AJ852" i="2"/>
  <c r="AE852" i="2"/>
  <c r="P852" i="2"/>
  <c r="AE851" i="2"/>
  <c r="AJ851" i="2" s="1"/>
  <c r="P851" i="2"/>
  <c r="AE850" i="2"/>
  <c r="AJ850" i="2" s="1"/>
  <c r="P850" i="2"/>
  <c r="AJ849" i="2"/>
  <c r="AE849" i="2"/>
  <c r="P849" i="2"/>
  <c r="AJ848" i="2"/>
  <c r="AE848" i="2"/>
  <c r="P848" i="2"/>
  <c r="AE847" i="2"/>
  <c r="AJ847" i="2" s="1"/>
  <c r="P847" i="2"/>
  <c r="AE846" i="2"/>
  <c r="AJ846" i="2" s="1"/>
  <c r="P846" i="2"/>
  <c r="AJ845" i="2"/>
  <c r="AE845" i="2"/>
  <c r="P845" i="2"/>
  <c r="AJ844" i="2"/>
  <c r="AE844" i="2"/>
  <c r="P844" i="2"/>
  <c r="AJ843" i="2"/>
  <c r="AE843" i="2"/>
  <c r="P843" i="2"/>
  <c r="AE842" i="2"/>
  <c r="AJ842" i="2" s="1"/>
  <c r="P842" i="2"/>
  <c r="AJ841" i="2"/>
  <c r="AE841" i="2"/>
  <c r="P841" i="2"/>
  <c r="AJ840" i="2"/>
  <c r="AE840" i="2"/>
  <c r="P840" i="2"/>
  <c r="AE839" i="2"/>
  <c r="AJ839" i="2" s="1"/>
  <c r="P839" i="2"/>
  <c r="AE838" i="2"/>
  <c r="AJ838" i="2" s="1"/>
  <c r="P838" i="2"/>
  <c r="AJ837" i="2"/>
  <c r="AE837" i="2"/>
  <c r="AE836" i="2"/>
  <c r="AJ836" i="2" s="1"/>
  <c r="P836" i="2"/>
  <c r="AE835" i="2"/>
  <c r="AJ835" i="2" s="1"/>
  <c r="P835" i="2"/>
  <c r="AJ834" i="2"/>
  <c r="AE834" i="2"/>
  <c r="AE833" i="2"/>
  <c r="AJ833" i="2" s="1"/>
  <c r="P833" i="2"/>
  <c r="AJ832" i="2"/>
  <c r="AE832" i="2"/>
  <c r="P832" i="2"/>
  <c r="AJ831" i="2"/>
  <c r="AE831" i="2"/>
  <c r="P831" i="2"/>
  <c r="AJ830" i="2"/>
  <c r="AE830" i="2"/>
  <c r="P830" i="2"/>
  <c r="AE829" i="2"/>
  <c r="AJ829" i="2" s="1"/>
  <c r="P829" i="2"/>
  <c r="AJ828" i="2"/>
  <c r="AE828" i="2"/>
  <c r="P828" i="2"/>
  <c r="AJ827" i="2"/>
  <c r="AE827" i="2"/>
  <c r="P827" i="2"/>
  <c r="AE826" i="2"/>
  <c r="AJ826" i="2" s="1"/>
  <c r="P826" i="2"/>
  <c r="AE825" i="2"/>
  <c r="AJ825" i="2" s="1"/>
  <c r="P825" i="2"/>
  <c r="AJ824" i="2"/>
  <c r="AE824" i="2"/>
  <c r="P824" i="2"/>
  <c r="AJ823" i="2"/>
  <c r="AE823" i="2"/>
  <c r="P823" i="2"/>
  <c r="AJ822" i="2"/>
  <c r="AE822" i="2"/>
  <c r="P822" i="2"/>
  <c r="AE821" i="2"/>
  <c r="AJ821" i="2" s="1"/>
  <c r="P821" i="2"/>
  <c r="AJ820" i="2"/>
  <c r="AE820" i="2"/>
  <c r="P820" i="2"/>
  <c r="AJ819" i="2"/>
  <c r="AE819" i="2"/>
  <c r="P819" i="2"/>
  <c r="AJ818" i="2"/>
  <c r="AE818" i="2"/>
  <c r="P818" i="2"/>
  <c r="AJ817" i="2"/>
  <c r="AE817" i="2"/>
  <c r="P817" i="2"/>
  <c r="AJ816" i="2"/>
  <c r="AE816" i="2"/>
  <c r="P816" i="2"/>
  <c r="AJ815" i="2"/>
  <c r="AE815" i="2"/>
  <c r="P815" i="2"/>
  <c r="AJ814" i="2"/>
  <c r="AE814" i="2"/>
  <c r="P814" i="2"/>
  <c r="AJ813" i="2"/>
  <c r="AE813" i="2"/>
  <c r="P813" i="2"/>
  <c r="AJ812" i="2"/>
  <c r="AE812" i="2"/>
  <c r="P812" i="2"/>
  <c r="AJ811" i="2"/>
  <c r="AE811" i="2"/>
  <c r="P811" i="2"/>
  <c r="AJ810" i="2"/>
  <c r="AE810" i="2"/>
  <c r="P810" i="2"/>
  <c r="AJ809" i="2"/>
  <c r="AE809" i="2"/>
  <c r="P809" i="2"/>
  <c r="AJ808" i="2"/>
  <c r="AE808" i="2"/>
  <c r="P808" i="2"/>
  <c r="AJ807" i="2"/>
  <c r="AE807" i="2"/>
  <c r="P807" i="2"/>
  <c r="AJ806" i="2"/>
  <c r="AE806" i="2"/>
  <c r="P806" i="2"/>
  <c r="AJ805" i="2"/>
  <c r="AE805" i="2"/>
  <c r="P805" i="2"/>
  <c r="AJ804" i="2"/>
  <c r="AE804" i="2"/>
  <c r="P804" i="2"/>
  <c r="AJ803" i="2"/>
  <c r="AE803" i="2"/>
  <c r="P803" i="2"/>
  <c r="AJ802" i="2"/>
  <c r="AE802" i="2"/>
  <c r="P802" i="2"/>
  <c r="AJ801" i="2"/>
  <c r="AE801" i="2"/>
  <c r="P801" i="2"/>
  <c r="AJ800" i="2"/>
  <c r="AE800" i="2"/>
  <c r="P800" i="2"/>
  <c r="AJ799" i="2"/>
  <c r="AE799" i="2"/>
  <c r="P799" i="2"/>
  <c r="AJ798" i="2"/>
  <c r="AE798" i="2"/>
  <c r="P798" i="2"/>
  <c r="AJ797" i="2"/>
  <c r="AE797" i="2"/>
  <c r="P797" i="2"/>
  <c r="AJ796" i="2"/>
  <c r="AE796" i="2"/>
  <c r="P796" i="2"/>
  <c r="AJ795" i="2"/>
  <c r="AE795" i="2"/>
  <c r="P795" i="2"/>
  <c r="AJ794" i="2"/>
  <c r="AE794" i="2"/>
  <c r="P794" i="2"/>
  <c r="AJ793" i="2"/>
  <c r="AE793" i="2"/>
  <c r="P793" i="2"/>
  <c r="AJ792" i="2"/>
  <c r="AE792" i="2"/>
  <c r="P792" i="2"/>
  <c r="AJ791" i="2"/>
  <c r="AE791" i="2"/>
  <c r="P791" i="2"/>
  <c r="AJ790" i="2"/>
  <c r="AE790" i="2"/>
  <c r="P790" i="2"/>
  <c r="AJ789" i="2"/>
  <c r="AE789" i="2"/>
  <c r="P789" i="2"/>
  <c r="AJ788" i="2"/>
  <c r="AE788" i="2"/>
  <c r="P788" i="2"/>
  <c r="AJ787" i="2"/>
  <c r="AE787" i="2"/>
  <c r="AE786" i="2"/>
  <c r="AJ786" i="2" s="1"/>
  <c r="P786" i="2"/>
  <c r="AJ785" i="2"/>
  <c r="AE785" i="2"/>
  <c r="P785" i="2"/>
  <c r="AE784" i="2"/>
  <c r="AJ784" i="2" s="1"/>
  <c r="P784" i="2"/>
  <c r="AE783" i="2"/>
  <c r="AJ783" i="2" s="1"/>
  <c r="P783" i="2"/>
  <c r="AE782" i="2"/>
  <c r="AJ782" i="2" s="1"/>
  <c r="AJ781" i="2"/>
  <c r="AE781" i="2"/>
  <c r="P781" i="2"/>
  <c r="AE780" i="2"/>
  <c r="AJ780" i="2" s="1"/>
  <c r="P780" i="2"/>
  <c r="AE779" i="2"/>
  <c r="AJ779" i="2" s="1"/>
  <c r="P779" i="2"/>
  <c r="AJ778" i="2"/>
  <c r="AE778" i="2"/>
  <c r="P778" i="2"/>
  <c r="AE777" i="2"/>
  <c r="AJ777" i="2" s="1"/>
  <c r="P777" i="2"/>
  <c r="AJ776" i="2"/>
  <c r="AE776" i="2"/>
  <c r="P776" i="2"/>
  <c r="AE775" i="2"/>
  <c r="AJ775" i="2" s="1"/>
  <c r="P775" i="2"/>
  <c r="AE774" i="2"/>
  <c r="AJ774" i="2" s="1"/>
  <c r="AE773" i="2"/>
  <c r="AJ773" i="2" s="1"/>
  <c r="P773" i="2"/>
  <c r="AJ772" i="2"/>
  <c r="AE772" i="2"/>
  <c r="AJ771" i="2"/>
  <c r="AE771" i="2"/>
  <c r="P771" i="2"/>
  <c r="AJ770" i="2"/>
  <c r="AE770" i="2"/>
  <c r="AE769" i="2"/>
  <c r="AJ769" i="2" s="1"/>
  <c r="P769" i="2"/>
  <c r="AE768" i="2"/>
  <c r="AJ768" i="2" s="1"/>
  <c r="P768" i="2"/>
  <c r="AJ767" i="2"/>
  <c r="AE767" i="2"/>
  <c r="P767" i="2"/>
  <c r="AE766" i="2"/>
  <c r="AJ766" i="2" s="1"/>
  <c r="P766" i="2"/>
  <c r="AE765" i="2"/>
  <c r="AJ765" i="2" s="1"/>
  <c r="P765" i="2"/>
  <c r="AE764" i="2"/>
  <c r="AJ764" i="2" s="1"/>
  <c r="P764" i="2"/>
  <c r="AJ763" i="2"/>
  <c r="AE763" i="2"/>
  <c r="P763" i="2"/>
  <c r="AE762" i="2"/>
  <c r="AJ762" i="2" s="1"/>
  <c r="AE761" i="2"/>
  <c r="AJ761" i="2" s="1"/>
  <c r="P761" i="2"/>
  <c r="AE760" i="2"/>
  <c r="AJ760" i="2" s="1"/>
  <c r="AE759" i="2"/>
  <c r="AJ759" i="2" s="1"/>
  <c r="P759" i="2"/>
  <c r="AJ758" i="2"/>
  <c r="AE758" i="2"/>
  <c r="P758" i="2"/>
  <c r="AJ757" i="2"/>
  <c r="AE757" i="2"/>
  <c r="P757" i="2"/>
  <c r="AE756" i="2"/>
  <c r="AJ756" i="2" s="1"/>
  <c r="P756" i="2"/>
  <c r="AE755" i="2"/>
  <c r="AJ755" i="2" s="1"/>
  <c r="AE754" i="2"/>
  <c r="AJ754" i="2" s="1"/>
  <c r="P754" i="2"/>
  <c r="AE753" i="2"/>
  <c r="AJ753" i="2" s="1"/>
  <c r="P753" i="2"/>
  <c r="AE752" i="2"/>
  <c r="AJ752" i="2" s="1"/>
  <c r="AE751" i="2"/>
  <c r="AJ751" i="2" s="1"/>
  <c r="P751" i="2"/>
  <c r="AE750" i="2"/>
  <c r="AJ750" i="2" s="1"/>
  <c r="P750" i="2"/>
  <c r="AJ749" i="2"/>
  <c r="AE749" i="2"/>
  <c r="P749" i="2"/>
  <c r="AJ748" i="2"/>
  <c r="AE748" i="2"/>
  <c r="P748" i="2"/>
  <c r="AE747" i="2"/>
  <c r="AJ747" i="2" s="1"/>
  <c r="P747" i="2"/>
  <c r="AE746" i="2"/>
  <c r="AJ746" i="2" s="1"/>
  <c r="P746" i="2"/>
  <c r="AJ745" i="2"/>
  <c r="AE745" i="2"/>
  <c r="P745" i="2"/>
  <c r="AJ744" i="2"/>
  <c r="AE744" i="2"/>
  <c r="P744" i="2"/>
  <c r="AE743" i="2"/>
  <c r="AJ743" i="2" s="1"/>
  <c r="P743" i="2"/>
  <c r="AE742" i="2"/>
  <c r="AJ742" i="2" s="1"/>
  <c r="P742" i="2"/>
  <c r="AJ741" i="2"/>
  <c r="AE741" i="2"/>
  <c r="P741" i="2"/>
  <c r="AJ740" i="2"/>
  <c r="AE740" i="2"/>
  <c r="P740" i="2"/>
  <c r="AE739" i="2"/>
  <c r="AJ739" i="2" s="1"/>
  <c r="P739" i="2"/>
  <c r="AE738" i="2"/>
  <c r="AJ738" i="2" s="1"/>
  <c r="P738" i="2"/>
  <c r="AJ737" i="2"/>
  <c r="AE737" i="2"/>
  <c r="P737" i="2"/>
  <c r="AJ736" i="2"/>
  <c r="AE736" i="2"/>
  <c r="P736" i="2"/>
  <c r="AE735" i="2"/>
  <c r="AJ735" i="2" s="1"/>
  <c r="P735" i="2"/>
  <c r="AE734" i="2"/>
  <c r="AJ734" i="2" s="1"/>
  <c r="P734" i="2"/>
  <c r="AJ733" i="2"/>
  <c r="AE733" i="2"/>
  <c r="P733" i="2"/>
  <c r="AJ732" i="2"/>
  <c r="AE732" i="2"/>
  <c r="P732" i="2"/>
  <c r="AE731" i="2"/>
  <c r="AJ731" i="2" s="1"/>
  <c r="P731" i="2"/>
  <c r="AE730" i="2"/>
  <c r="AJ730" i="2" s="1"/>
  <c r="AE729" i="2"/>
  <c r="AJ729" i="2" s="1"/>
  <c r="P729" i="2"/>
  <c r="AJ728" i="2"/>
  <c r="AE728" i="2"/>
  <c r="P728" i="2"/>
  <c r="AJ727" i="2"/>
  <c r="AE727" i="2"/>
  <c r="P727" i="2"/>
  <c r="AJ726" i="2"/>
  <c r="AE726" i="2"/>
  <c r="P726" i="2"/>
  <c r="AE725" i="2"/>
  <c r="AJ725" i="2" s="1"/>
  <c r="P725" i="2"/>
  <c r="AJ724" i="2"/>
  <c r="AE724" i="2"/>
  <c r="P724" i="2"/>
  <c r="AJ723" i="2"/>
  <c r="AE723" i="2"/>
  <c r="P723" i="2"/>
  <c r="AJ722" i="2"/>
  <c r="AE722" i="2"/>
  <c r="AE721" i="2"/>
  <c r="P721" i="2"/>
  <c r="AI720" i="2"/>
  <c r="AG720" i="2"/>
  <c r="AF720" i="2"/>
  <c r="AC720" i="2"/>
  <c r="AA720" i="2"/>
  <c r="Y720" i="2"/>
  <c r="W720" i="2"/>
  <c r="U720" i="2"/>
  <c r="S720" i="2"/>
  <c r="Q720" i="2"/>
  <c r="Q638" i="2" s="1"/>
  <c r="O720" i="2"/>
  <c r="M720" i="2"/>
  <c r="AJ719" i="2"/>
  <c r="AE719" i="2"/>
  <c r="P719" i="2"/>
  <c r="AJ718" i="2"/>
  <c r="AE718" i="2"/>
  <c r="P718" i="2"/>
  <c r="AJ717" i="2"/>
  <c r="AE717" i="2"/>
  <c r="P717" i="2"/>
  <c r="AJ716" i="2"/>
  <c r="AE716" i="2"/>
  <c r="P716" i="2"/>
  <c r="AJ715" i="2"/>
  <c r="AE715" i="2"/>
  <c r="P715" i="2"/>
  <c r="AJ714" i="2"/>
  <c r="AE714" i="2"/>
  <c r="P714" i="2"/>
  <c r="AJ713" i="2"/>
  <c r="AE713" i="2"/>
  <c r="P713" i="2"/>
  <c r="AJ712" i="2"/>
  <c r="AE712" i="2"/>
  <c r="P712" i="2"/>
  <c r="AJ711" i="2"/>
  <c r="AE711" i="2"/>
  <c r="P711" i="2"/>
  <c r="AJ710" i="2"/>
  <c r="AE710" i="2"/>
  <c r="P710" i="2"/>
  <c r="AJ709" i="2"/>
  <c r="AE709" i="2"/>
  <c r="P709" i="2"/>
  <c r="AJ708" i="2"/>
  <c r="AE708" i="2"/>
  <c r="P708" i="2"/>
  <c r="AJ707" i="2"/>
  <c r="AE707" i="2"/>
  <c r="P707" i="2"/>
  <c r="J706" i="2"/>
  <c r="AE706" i="2" s="1"/>
  <c r="AJ706" i="2" s="1"/>
  <c r="AE705" i="2"/>
  <c r="AJ705" i="2" s="1"/>
  <c r="P705" i="2"/>
  <c r="AE704" i="2"/>
  <c r="AJ704" i="2" s="1"/>
  <c r="P704" i="2"/>
  <c r="AJ703" i="2"/>
  <c r="AE703" i="2"/>
  <c r="P703" i="2"/>
  <c r="AJ702" i="2"/>
  <c r="AE702" i="2"/>
  <c r="P702" i="2"/>
  <c r="AJ701" i="2"/>
  <c r="AE701" i="2"/>
  <c r="P701" i="2"/>
  <c r="AE700" i="2"/>
  <c r="AJ700" i="2" s="1"/>
  <c r="P700" i="2"/>
  <c r="AJ699" i="2"/>
  <c r="AE699" i="2"/>
  <c r="P699" i="2"/>
  <c r="AE698" i="2"/>
  <c r="AJ698" i="2" s="1"/>
  <c r="P698" i="2"/>
  <c r="AE697" i="2"/>
  <c r="AJ697" i="2" s="1"/>
  <c r="P697" i="2"/>
  <c r="AE696" i="2"/>
  <c r="AJ696" i="2" s="1"/>
  <c r="P696" i="2"/>
  <c r="AJ695" i="2"/>
  <c r="AE695" i="2"/>
  <c r="P695" i="2"/>
  <c r="AJ694" i="2"/>
  <c r="AE694" i="2"/>
  <c r="P694" i="2"/>
  <c r="AE693" i="2"/>
  <c r="AJ693" i="2" s="1"/>
  <c r="P693" i="2"/>
  <c r="AE692" i="2"/>
  <c r="AJ692" i="2" s="1"/>
  <c r="P692" i="2"/>
  <c r="AE691" i="2"/>
  <c r="AJ691" i="2" s="1"/>
  <c r="P691" i="2"/>
  <c r="AJ690" i="2"/>
  <c r="AE690" i="2"/>
  <c r="P690" i="2"/>
  <c r="AJ689" i="2"/>
  <c r="AE689" i="2"/>
  <c r="P689" i="2"/>
  <c r="AE688" i="2"/>
  <c r="AJ688" i="2" s="1"/>
  <c r="P688" i="2"/>
  <c r="AJ687" i="2"/>
  <c r="AE687" i="2"/>
  <c r="P687" i="2"/>
  <c r="AJ686" i="2"/>
  <c r="AE686" i="2"/>
  <c r="P686" i="2"/>
  <c r="AE685" i="2"/>
  <c r="AJ685" i="2" s="1"/>
  <c r="P685" i="2"/>
  <c r="AE684" i="2"/>
  <c r="AJ684" i="2" s="1"/>
  <c r="P684" i="2"/>
  <c r="AE683" i="2"/>
  <c r="AJ683" i="2" s="1"/>
  <c r="P683" i="2"/>
  <c r="AJ682" i="2"/>
  <c r="AE682" i="2"/>
  <c r="P682" i="2"/>
  <c r="AJ681" i="2"/>
  <c r="AE681" i="2"/>
  <c r="P681" i="2"/>
  <c r="AE680" i="2"/>
  <c r="AJ680" i="2" s="1"/>
  <c r="P680" i="2"/>
  <c r="AJ679" i="2"/>
  <c r="AE679" i="2"/>
  <c r="P679" i="2"/>
  <c r="AJ678" i="2"/>
  <c r="AE678" i="2"/>
  <c r="P678" i="2"/>
  <c r="AJ677" i="2"/>
  <c r="AE677" i="2"/>
  <c r="P677" i="2"/>
  <c r="AE676" i="2"/>
  <c r="AJ676" i="2" s="1"/>
  <c r="P676" i="2"/>
  <c r="AE675" i="2"/>
  <c r="AJ675" i="2" s="1"/>
  <c r="P675" i="2"/>
  <c r="AE674" i="2"/>
  <c r="AJ674" i="2" s="1"/>
  <c r="P674" i="2"/>
  <c r="AJ673" i="2"/>
  <c r="AE673" i="2"/>
  <c r="P673" i="2"/>
  <c r="AE672" i="2"/>
  <c r="AJ672" i="2" s="1"/>
  <c r="AJ671" i="2"/>
  <c r="AE671" i="2"/>
  <c r="P671" i="2"/>
  <c r="AJ670" i="2"/>
  <c r="AE670" i="2"/>
  <c r="P670" i="2"/>
  <c r="AE669" i="2"/>
  <c r="AJ669" i="2" s="1"/>
  <c r="P669" i="2"/>
  <c r="AJ668" i="2"/>
  <c r="AE668" i="2"/>
  <c r="P668" i="2"/>
  <c r="AJ667" i="2"/>
  <c r="AE667" i="2"/>
  <c r="P667" i="2"/>
  <c r="AJ666" i="2"/>
  <c r="AE666" i="2"/>
  <c r="P666" i="2"/>
  <c r="AE665" i="2"/>
  <c r="AJ665" i="2" s="1"/>
  <c r="P665" i="2"/>
  <c r="AJ664" i="2"/>
  <c r="AE664" i="2"/>
  <c r="P664" i="2"/>
  <c r="AJ663" i="2"/>
  <c r="AE663" i="2"/>
  <c r="P663" i="2"/>
  <c r="AJ662" i="2"/>
  <c r="AE662" i="2"/>
  <c r="P662" i="2"/>
  <c r="AE661" i="2"/>
  <c r="P661" i="2"/>
  <c r="AJ660" i="2"/>
  <c r="AE660" i="2"/>
  <c r="P660" i="2"/>
  <c r="AI659" i="2"/>
  <c r="AG659" i="2"/>
  <c r="AF659" i="2"/>
  <c r="AC659" i="2"/>
  <c r="AA659" i="2"/>
  <c r="AA638" i="2" s="1"/>
  <c r="AA637" i="2" s="1"/>
  <c r="Y659" i="2"/>
  <c r="W659" i="2"/>
  <c r="U659" i="2"/>
  <c r="S659" i="2"/>
  <c r="Q659" i="2"/>
  <c r="O659" i="2"/>
  <c r="M659" i="2"/>
  <c r="AE658" i="2"/>
  <c r="AJ658" i="2" s="1"/>
  <c r="P658" i="2"/>
  <c r="AJ657" i="2"/>
  <c r="AE657" i="2"/>
  <c r="P657" i="2"/>
  <c r="AJ656" i="2"/>
  <c r="AE656" i="2"/>
  <c r="AE655" i="2" s="1"/>
  <c r="AJ655" i="2" s="1"/>
  <c r="P656" i="2"/>
  <c r="AF655" i="2"/>
  <c r="AE654" i="2"/>
  <c r="AJ654" i="2" s="1"/>
  <c r="P654" i="2"/>
  <c r="AE653" i="2"/>
  <c r="AJ653" i="2" s="1"/>
  <c r="P653" i="2"/>
  <c r="AJ652" i="2"/>
  <c r="AE652" i="2"/>
  <c r="P652" i="2"/>
  <c r="AE651" i="2"/>
  <c r="AJ651" i="2" s="1"/>
  <c r="P651" i="2"/>
  <c r="AE650" i="2"/>
  <c r="AJ650" i="2" s="1"/>
  <c r="P650" i="2"/>
  <c r="AE649" i="2"/>
  <c r="AJ649" i="2" s="1"/>
  <c r="P649" i="2"/>
  <c r="AJ648" i="2"/>
  <c r="AE648" i="2"/>
  <c r="P648" i="2"/>
  <c r="AE647" i="2"/>
  <c r="AJ647" i="2" s="1"/>
  <c r="P647" i="2"/>
  <c r="AE646" i="2"/>
  <c r="AJ646" i="2" s="1"/>
  <c r="P646" i="2"/>
  <c r="AJ645" i="2"/>
  <c r="AE645" i="2"/>
  <c r="P645" i="2"/>
  <c r="AJ644" i="2"/>
  <c r="AE644" i="2"/>
  <c r="P644" i="2"/>
  <c r="AE643" i="2"/>
  <c r="AJ643" i="2" s="1"/>
  <c r="P643" i="2"/>
  <c r="AE642" i="2"/>
  <c r="AJ642" i="2" s="1"/>
  <c r="P642" i="2"/>
  <c r="AE641" i="2"/>
  <c r="Z641" i="2"/>
  <c r="AJ640" i="2"/>
  <c r="AE640" i="2"/>
  <c r="Z640" i="2"/>
  <c r="AI639" i="2"/>
  <c r="AG639" i="2"/>
  <c r="AF639" i="2"/>
  <c r="AF638" i="2" s="1"/>
  <c r="AF637" i="2" s="1"/>
  <c r="AC639" i="2"/>
  <c r="AA639" i="2"/>
  <c r="Y639" i="2"/>
  <c r="W639" i="2"/>
  <c r="W638" i="2" s="1"/>
  <c r="U639" i="2"/>
  <c r="U638" i="2" s="1"/>
  <c r="S639" i="2"/>
  <c r="S638" i="2" s="1"/>
  <c r="Q639" i="2"/>
  <c r="O639" i="2"/>
  <c r="M639" i="2"/>
  <c r="M638" i="2" s="1"/>
  <c r="AI638" i="2"/>
  <c r="AG638" i="2"/>
  <c r="AC638" i="2"/>
  <c r="O638" i="2"/>
  <c r="O637" i="2" s="1"/>
  <c r="AE636" i="2"/>
  <c r="AE634" i="2" s="1"/>
  <c r="Q636" i="2"/>
  <c r="AJ636" i="2" s="1"/>
  <c r="AE635" i="2"/>
  <c r="Q635" i="2"/>
  <c r="AI634" i="2"/>
  <c r="AI630" i="2" s="1"/>
  <c r="AG634" i="2"/>
  <c r="AF634" i="2"/>
  <c r="AC634" i="2"/>
  <c r="AA634" i="2"/>
  <c r="Y634" i="2"/>
  <c r="W634" i="2"/>
  <c r="U634" i="2"/>
  <c r="S634" i="2"/>
  <c r="O634" i="2"/>
  <c r="O630" i="2" s="1"/>
  <c r="M634" i="2"/>
  <c r="AJ633" i="2"/>
  <c r="AI632" i="2"/>
  <c r="AG632" i="2"/>
  <c r="AE632" i="2"/>
  <c r="AC632" i="2"/>
  <c r="AC630" i="2" s="1"/>
  <c r="AA632" i="2"/>
  <c r="Y632" i="2"/>
  <c r="W632" i="2"/>
  <c r="U632" i="2"/>
  <c r="S632" i="2"/>
  <c r="S630" i="2" s="1"/>
  <c r="Q632" i="2"/>
  <c r="O632" i="2"/>
  <c r="M632" i="2"/>
  <c r="AJ631" i="2"/>
  <c r="AG630" i="2"/>
  <c r="AF630" i="2"/>
  <c r="AE630" i="2"/>
  <c r="AA630" i="2"/>
  <c r="Y630" i="2"/>
  <c r="W630" i="2"/>
  <c r="AE629" i="2"/>
  <c r="Q629" i="2"/>
  <c r="AJ629" i="2" s="1"/>
  <c r="AJ628" i="2"/>
  <c r="AE628" i="2"/>
  <c r="Q628" i="2"/>
  <c r="AJ627" i="2"/>
  <c r="AE627" i="2"/>
  <c r="Q627" i="2"/>
  <c r="AJ626" i="2"/>
  <c r="AE626" i="2"/>
  <c r="Q626" i="2"/>
  <c r="AE625" i="2"/>
  <c r="Q625" i="2"/>
  <c r="AJ625" i="2" s="1"/>
  <c r="AE624" i="2"/>
  <c r="Q624" i="2"/>
  <c r="AJ624" i="2" s="1"/>
  <c r="AJ623" i="2"/>
  <c r="AE623" i="2"/>
  <c r="Q623" i="2"/>
  <c r="AJ622" i="2"/>
  <c r="AE622" i="2"/>
  <c r="Q622" i="2"/>
  <c r="AE621" i="2"/>
  <c r="Q621" i="2"/>
  <c r="AJ621" i="2" s="1"/>
  <c r="AE620" i="2"/>
  <c r="Q620" i="2"/>
  <c r="AJ620" i="2" s="1"/>
  <c r="AJ619" i="2"/>
  <c r="AE619" i="2"/>
  <c r="Q619" i="2"/>
  <c r="AJ618" i="2"/>
  <c r="AE618" i="2"/>
  <c r="Q618" i="2"/>
  <c r="AE617" i="2"/>
  <c r="Q617" i="2"/>
  <c r="AJ617" i="2" s="1"/>
  <c r="AE616" i="2"/>
  <c r="Q616" i="2"/>
  <c r="AJ616" i="2" s="1"/>
  <c r="AJ615" i="2"/>
  <c r="AE615" i="2"/>
  <c r="Q615" i="2"/>
  <c r="AJ614" i="2"/>
  <c r="AE614" i="2"/>
  <c r="Q614" i="2"/>
  <c r="AE613" i="2"/>
  <c r="Q613" i="2"/>
  <c r="AJ613" i="2" s="1"/>
  <c r="AJ612" i="2"/>
  <c r="AE612" i="2"/>
  <c r="Q612" i="2"/>
  <c r="AJ611" i="2"/>
  <c r="AE611" i="2"/>
  <c r="Q611" i="2"/>
  <c r="AJ610" i="2"/>
  <c r="AE610" i="2"/>
  <c r="Q610" i="2"/>
  <c r="AE609" i="2"/>
  <c r="AE608" i="2" s="1"/>
  <c r="Q609" i="2"/>
  <c r="AJ609" i="2" s="1"/>
  <c r="AI608" i="2"/>
  <c r="AG608" i="2"/>
  <c r="AF608" i="2"/>
  <c r="AC608" i="2"/>
  <c r="AC457" i="2" s="1"/>
  <c r="AA608" i="2"/>
  <c r="Y608" i="2"/>
  <c r="W608" i="2"/>
  <c r="U608" i="2"/>
  <c r="S608" i="2"/>
  <c r="O608" i="2"/>
  <c r="M608" i="2"/>
  <c r="AA607" i="2"/>
  <c r="AJ607" i="2" s="1"/>
  <c r="AE606" i="2"/>
  <c r="Q606" i="2"/>
  <c r="AJ605" i="2"/>
  <c r="AE605" i="2"/>
  <c r="Q605" i="2"/>
  <c r="AE604" i="2"/>
  <c r="AJ604" i="2" s="1"/>
  <c r="Q604" i="2"/>
  <c r="AE603" i="2"/>
  <c r="AJ603" i="2" s="1"/>
  <c r="Q603" i="2"/>
  <c r="AE602" i="2"/>
  <c r="Q602" i="2"/>
  <c r="AJ601" i="2"/>
  <c r="AE601" i="2"/>
  <c r="Q601" i="2"/>
  <c r="AE600" i="2"/>
  <c r="Q600" i="2"/>
  <c r="AJ600" i="2" s="1"/>
  <c r="AE599" i="2"/>
  <c r="AJ599" i="2" s="1"/>
  <c r="Q599" i="2"/>
  <c r="AE598" i="2"/>
  <c r="Q598" i="2"/>
  <c r="AE597" i="2"/>
  <c r="AJ597" i="2" s="1"/>
  <c r="Q597" i="2"/>
  <c r="AJ596" i="2"/>
  <c r="AE596" i="2"/>
  <c r="Q596" i="2"/>
  <c r="AE595" i="2"/>
  <c r="Q595" i="2"/>
  <c r="AJ595" i="2" s="1"/>
  <c r="AE594" i="2"/>
  <c r="AJ594" i="2" s="1"/>
  <c r="Q594" i="2"/>
  <c r="AE593" i="2"/>
  <c r="AJ593" i="2" s="1"/>
  <c r="Q593" i="2"/>
  <c r="AJ592" i="2"/>
  <c r="AE592" i="2"/>
  <c r="Q592" i="2"/>
  <c r="AE591" i="2"/>
  <c r="AJ591" i="2" s="1"/>
  <c r="Q591" i="2"/>
  <c r="AE590" i="2"/>
  <c r="Q590" i="2"/>
  <c r="AE589" i="2"/>
  <c r="AJ589" i="2" s="1"/>
  <c r="Q589" i="2"/>
  <c r="AJ588" i="2"/>
  <c r="AE588" i="2"/>
  <c r="Q588" i="2"/>
  <c r="AE587" i="2"/>
  <c r="Q587" i="2"/>
  <c r="AJ587" i="2" s="1"/>
  <c r="AE586" i="2"/>
  <c r="Q586" i="2"/>
  <c r="AE585" i="2"/>
  <c r="Q585" i="2"/>
  <c r="AJ585" i="2" s="1"/>
  <c r="AE584" i="2"/>
  <c r="AJ584" i="2" s="1"/>
  <c r="Q584" i="2"/>
  <c r="AJ583" i="2"/>
  <c r="AE583" i="2"/>
  <c r="Q583" i="2"/>
  <c r="AE582" i="2"/>
  <c r="AJ582" i="2" s="1"/>
  <c r="Q582" i="2"/>
  <c r="AE581" i="2"/>
  <c r="AJ581" i="2" s="1"/>
  <c r="Q581" i="2"/>
  <c r="AE580" i="2"/>
  <c r="Q580" i="2"/>
  <c r="AJ579" i="2"/>
  <c r="AE579" i="2"/>
  <c r="Q579" i="2"/>
  <c r="AE578" i="2"/>
  <c r="Q578" i="2"/>
  <c r="AE577" i="2"/>
  <c r="AJ577" i="2" s="1"/>
  <c r="Q577" i="2"/>
  <c r="AE576" i="2"/>
  <c r="Q576" i="2"/>
  <c r="AJ575" i="2"/>
  <c r="AE575" i="2"/>
  <c r="Q575" i="2"/>
  <c r="AE574" i="2"/>
  <c r="AJ574" i="2" s="1"/>
  <c r="Q574" i="2"/>
  <c r="AE573" i="2"/>
  <c r="Q573" i="2"/>
  <c r="AJ573" i="2" s="1"/>
  <c r="AE572" i="2"/>
  <c r="Q572" i="2"/>
  <c r="AJ572" i="2" s="1"/>
  <c r="AE571" i="2"/>
  <c r="AJ571" i="2" s="1"/>
  <c r="Q571" i="2"/>
  <c r="AE570" i="2"/>
  <c r="AJ570" i="2" s="1"/>
  <c r="Q570" i="2"/>
  <c r="AE569" i="2"/>
  <c r="AJ569" i="2" s="1"/>
  <c r="Q569" i="2"/>
  <c r="AE568" i="2"/>
  <c r="AJ568" i="2" s="1"/>
  <c r="Q568" i="2"/>
  <c r="AE567" i="2"/>
  <c r="AJ567" i="2" s="1"/>
  <c r="Q567" i="2"/>
  <c r="AE566" i="2"/>
  <c r="AJ566" i="2" s="1"/>
  <c r="Q566" i="2"/>
  <c r="AE565" i="2"/>
  <c r="Q565" i="2"/>
  <c r="AJ565" i="2" s="1"/>
  <c r="AE564" i="2"/>
  <c r="AJ564" i="2" s="1"/>
  <c r="Q564" i="2"/>
  <c r="AE563" i="2"/>
  <c r="Q563" i="2"/>
  <c r="AE562" i="2"/>
  <c r="AJ562" i="2" s="1"/>
  <c r="Q562" i="2"/>
  <c r="AJ561" i="2"/>
  <c r="AE561" i="2"/>
  <c r="Q561" i="2"/>
  <c r="AE560" i="2"/>
  <c r="Q560" i="2"/>
  <c r="AJ560" i="2" s="1"/>
  <c r="AE559" i="2"/>
  <c r="Q559" i="2"/>
  <c r="AJ559" i="2" s="1"/>
  <c r="AE558" i="2"/>
  <c r="Q558" i="2"/>
  <c r="AJ557" i="2"/>
  <c r="AE557" i="2"/>
  <c r="Q557" i="2"/>
  <c r="AE556" i="2"/>
  <c r="AJ556" i="2" s="1"/>
  <c r="Q556" i="2"/>
  <c r="AJ555" i="2"/>
  <c r="AE555" i="2"/>
  <c r="Q555" i="2"/>
  <c r="AE554" i="2"/>
  <c r="Q554" i="2"/>
  <c r="AE553" i="2"/>
  <c r="AJ553" i="2" s="1"/>
  <c r="Q553" i="2"/>
  <c r="AE552" i="2"/>
  <c r="Q552" i="2"/>
  <c r="AJ552" i="2" s="1"/>
  <c r="AE551" i="2"/>
  <c r="AJ551" i="2" s="1"/>
  <c r="Q551" i="2"/>
  <c r="AE550" i="2"/>
  <c r="Q550" i="2"/>
  <c r="AE549" i="2"/>
  <c r="Q549" i="2"/>
  <c r="AJ548" i="2"/>
  <c r="AE548" i="2"/>
  <c r="Q548" i="2"/>
  <c r="AE547" i="2"/>
  <c r="Q547" i="2"/>
  <c r="AJ547" i="2" s="1"/>
  <c r="AE546" i="2"/>
  <c r="AJ546" i="2" s="1"/>
  <c r="Q546" i="2"/>
  <c r="AE545" i="2"/>
  <c r="Q545" i="2"/>
  <c r="AJ545" i="2" s="1"/>
  <c r="AJ544" i="2"/>
  <c r="AE544" i="2"/>
  <c r="Q544" i="2"/>
  <c r="AE543" i="2"/>
  <c r="AJ543" i="2" s="1"/>
  <c r="Q543" i="2"/>
  <c r="AE542" i="2"/>
  <c r="Q542" i="2"/>
  <c r="AE541" i="2"/>
  <c r="AJ541" i="2" s="1"/>
  <c r="Q541" i="2"/>
  <c r="AJ540" i="2"/>
  <c r="AE540" i="2"/>
  <c r="Q540" i="2"/>
  <c r="AE539" i="2"/>
  <c r="Q539" i="2"/>
  <c r="AJ539" i="2" s="1"/>
  <c r="AE538" i="2"/>
  <c r="Q538" i="2"/>
  <c r="AE537" i="2"/>
  <c r="Q537" i="2"/>
  <c r="AJ537" i="2" s="1"/>
  <c r="AJ536" i="2"/>
  <c r="AE536" i="2"/>
  <c r="Q536" i="2"/>
  <c r="AJ535" i="2"/>
  <c r="AE535" i="2"/>
  <c r="Q535" i="2"/>
  <c r="AE534" i="2"/>
  <c r="AJ534" i="2" s="1"/>
  <c r="Q534" i="2"/>
  <c r="AE533" i="2"/>
  <c r="AJ533" i="2" s="1"/>
  <c r="Q533" i="2"/>
  <c r="AJ532" i="2"/>
  <c r="AE532" i="2"/>
  <c r="Q532" i="2"/>
  <c r="AJ531" i="2"/>
  <c r="AE531" i="2"/>
  <c r="Q531" i="2"/>
  <c r="AE530" i="2"/>
  <c r="Q530" i="2"/>
  <c r="AE529" i="2"/>
  <c r="Q529" i="2"/>
  <c r="AE528" i="2"/>
  <c r="Q528" i="2"/>
  <c r="AJ527" i="2"/>
  <c r="AE527" i="2"/>
  <c r="Q527" i="2"/>
  <c r="AE526" i="2"/>
  <c r="AJ526" i="2" s="1"/>
  <c r="Q526" i="2"/>
  <c r="AE525" i="2"/>
  <c r="Q525" i="2"/>
  <c r="AJ525" i="2" s="1"/>
  <c r="AJ524" i="2"/>
  <c r="AE524" i="2"/>
  <c r="Q524" i="2"/>
  <c r="AE523" i="2"/>
  <c r="AJ523" i="2" s="1"/>
  <c r="Q523" i="2"/>
  <c r="AE522" i="2"/>
  <c r="AJ522" i="2" s="1"/>
  <c r="Q522" i="2"/>
  <c r="AE521" i="2"/>
  <c r="AJ521" i="2" s="1"/>
  <c r="Q521" i="2"/>
  <c r="AE520" i="2"/>
  <c r="AJ520" i="2" s="1"/>
  <c r="Q520" i="2"/>
  <c r="AE519" i="2"/>
  <c r="AJ519" i="2" s="1"/>
  <c r="Q519" i="2"/>
  <c r="AE518" i="2"/>
  <c r="AJ518" i="2" s="1"/>
  <c r="Q518" i="2"/>
  <c r="AE517" i="2"/>
  <c r="Q517" i="2"/>
  <c r="AJ517" i="2" s="1"/>
  <c r="AE516" i="2"/>
  <c r="AJ516" i="2" s="1"/>
  <c r="Q516" i="2"/>
  <c r="AE515" i="2"/>
  <c r="Q515" i="2"/>
  <c r="AE514" i="2"/>
  <c r="AJ514" i="2" s="1"/>
  <c r="Q514" i="2"/>
  <c r="AJ513" i="2"/>
  <c r="AE513" i="2"/>
  <c r="Q513" i="2"/>
  <c r="AE512" i="2"/>
  <c r="Q512" i="2"/>
  <c r="AJ512" i="2" s="1"/>
  <c r="AJ511" i="2"/>
  <c r="AE511" i="2"/>
  <c r="Q511" i="2"/>
  <c r="AE510" i="2"/>
  <c r="Q510" i="2"/>
  <c r="AJ509" i="2"/>
  <c r="AE509" i="2"/>
  <c r="Q509" i="2"/>
  <c r="AE508" i="2"/>
  <c r="AJ508" i="2" s="1"/>
  <c r="Q508" i="2"/>
  <c r="AJ507" i="2"/>
  <c r="AE507" i="2"/>
  <c r="Q507" i="2"/>
  <c r="AE506" i="2"/>
  <c r="AJ506" i="2" s="1"/>
  <c r="Q506" i="2"/>
  <c r="AE505" i="2"/>
  <c r="AJ505" i="2" s="1"/>
  <c r="Q505" i="2"/>
  <c r="AE504" i="2"/>
  <c r="Q504" i="2"/>
  <c r="AJ504" i="2" s="1"/>
  <c r="AE503" i="2"/>
  <c r="Q503" i="2"/>
  <c r="AE502" i="2"/>
  <c r="Q502" i="2"/>
  <c r="AE501" i="2"/>
  <c r="AJ501" i="2" s="1"/>
  <c r="Q501" i="2"/>
  <c r="AJ500" i="2"/>
  <c r="AE500" i="2"/>
  <c r="Q500" i="2"/>
  <c r="AE499" i="2"/>
  <c r="Q499" i="2"/>
  <c r="AJ499" i="2" s="1"/>
  <c r="AE498" i="2"/>
  <c r="AJ498" i="2" s="1"/>
  <c r="Q498" i="2"/>
  <c r="AJ497" i="2"/>
  <c r="AE497" i="2"/>
  <c r="Q497" i="2"/>
  <c r="AJ496" i="2"/>
  <c r="AE496" i="2"/>
  <c r="Q496" i="2"/>
  <c r="AE495" i="2"/>
  <c r="AJ495" i="2" s="1"/>
  <c r="Q495" i="2"/>
  <c r="AE494" i="2"/>
  <c r="Q494" i="2"/>
  <c r="AE493" i="2"/>
  <c r="Q493" i="2"/>
  <c r="AJ492" i="2"/>
  <c r="AE492" i="2"/>
  <c r="Q492" i="2"/>
  <c r="AE491" i="2"/>
  <c r="Q491" i="2"/>
  <c r="AJ491" i="2" s="1"/>
  <c r="AE490" i="2"/>
  <c r="Q490" i="2"/>
  <c r="AJ489" i="2"/>
  <c r="AE489" i="2"/>
  <c r="Q489" i="2"/>
  <c r="AE488" i="2"/>
  <c r="AJ488" i="2" s="1"/>
  <c r="Q488" i="2"/>
  <c r="AJ487" i="2"/>
  <c r="AE487" i="2"/>
  <c r="Q487" i="2"/>
  <c r="AE486" i="2"/>
  <c r="AJ486" i="2" s="1"/>
  <c r="Q486" i="2"/>
  <c r="AJ485" i="2"/>
  <c r="AE485" i="2"/>
  <c r="Q485" i="2"/>
  <c r="AE484" i="2"/>
  <c r="AJ484" i="2" s="1"/>
  <c r="Q484" i="2"/>
  <c r="AJ483" i="2"/>
  <c r="AE483" i="2"/>
  <c r="Q483" i="2"/>
  <c r="AE482" i="2"/>
  <c r="Q482" i="2"/>
  <c r="AE481" i="2"/>
  <c r="Q481" i="2"/>
  <c r="AE480" i="2"/>
  <c r="AJ480" i="2" s="1"/>
  <c r="Q480" i="2"/>
  <c r="AE479" i="2"/>
  <c r="AJ479" i="2" s="1"/>
  <c r="Q479" i="2"/>
  <c r="AE478" i="2"/>
  <c r="AJ478" i="2" s="1"/>
  <c r="Q478" i="2"/>
  <c r="AJ477" i="2"/>
  <c r="AE477" i="2"/>
  <c r="Q477" i="2"/>
  <c r="AE476" i="2"/>
  <c r="Q476" i="2"/>
  <c r="AJ476" i="2" s="1"/>
  <c r="AE475" i="2"/>
  <c r="AJ475" i="2" s="1"/>
  <c r="Q475" i="2"/>
  <c r="AE474" i="2"/>
  <c r="AJ474" i="2" s="1"/>
  <c r="Q474" i="2"/>
  <c r="AE473" i="2"/>
  <c r="AJ473" i="2" s="1"/>
  <c r="Q473" i="2"/>
  <c r="AJ472" i="2"/>
  <c r="AE472" i="2"/>
  <c r="Q472" i="2"/>
  <c r="AJ471" i="2"/>
  <c r="AE471" i="2"/>
  <c r="Q471" i="2"/>
  <c r="AE470" i="2"/>
  <c r="AJ470" i="2" s="1"/>
  <c r="Q470" i="2"/>
  <c r="AE469" i="2"/>
  <c r="Q469" i="2"/>
  <c r="AJ469" i="2" s="1"/>
  <c r="AE468" i="2"/>
  <c r="AJ468" i="2" s="1"/>
  <c r="Q468" i="2"/>
  <c r="AE467" i="2"/>
  <c r="AJ467" i="2" s="1"/>
  <c r="Q467" i="2"/>
  <c r="AE466" i="2"/>
  <c r="Q466" i="2"/>
  <c r="AJ465" i="2"/>
  <c r="AE465" i="2"/>
  <c r="Q465" i="2"/>
  <c r="AE464" i="2"/>
  <c r="Q464" i="2"/>
  <c r="AJ464" i="2" s="1"/>
  <c r="AJ463" i="2"/>
  <c r="AE463" i="2"/>
  <c r="Q463" i="2"/>
  <c r="AE462" i="2"/>
  <c r="AJ462" i="2" s="1"/>
  <c r="Q462" i="2"/>
  <c r="AJ461" i="2"/>
  <c r="AE461" i="2"/>
  <c r="Q461" i="2"/>
  <c r="AE460" i="2"/>
  <c r="Q460" i="2"/>
  <c r="AJ460" i="2" s="1"/>
  <c r="AJ459" i="2"/>
  <c r="AE459" i="2"/>
  <c r="Q459" i="2"/>
  <c r="AI458" i="2"/>
  <c r="AI457" i="2" s="1"/>
  <c r="AG458" i="2"/>
  <c r="AF458" i="2"/>
  <c r="AF457" i="2" s="1"/>
  <c r="AC458" i="2"/>
  <c r="Y458" i="2"/>
  <c r="W458" i="2"/>
  <c r="W457" i="2" s="1"/>
  <c r="U458" i="2"/>
  <c r="U457" i="2" s="1"/>
  <c r="S458" i="2"/>
  <c r="O458" i="2"/>
  <c r="M458" i="2"/>
  <c r="Y457" i="2"/>
  <c r="S457" i="2"/>
  <c r="O457" i="2"/>
  <c r="M457" i="2"/>
  <c r="AJ456" i="2"/>
  <c r="AE455" i="2"/>
  <c r="AJ455" i="2" s="1"/>
  <c r="Q455" i="2"/>
  <c r="AE454" i="2"/>
  <c r="AJ454" i="2" s="1"/>
  <c r="Q454" i="2"/>
  <c r="AE453" i="2"/>
  <c r="AJ453" i="2" s="1"/>
  <c r="Q453" i="2"/>
  <c r="AE452" i="2"/>
  <c r="AJ452" i="2" s="1"/>
  <c r="Q452" i="2"/>
  <c r="Q450" i="2" s="1"/>
  <c r="AE451" i="2"/>
  <c r="AJ451" i="2" s="1"/>
  <c r="Q451" i="2"/>
  <c r="AI450" i="2"/>
  <c r="AG450" i="2"/>
  <c r="AF450" i="2"/>
  <c r="AC450" i="2"/>
  <c r="AA450" i="2"/>
  <c r="Y450" i="2"/>
  <c r="Y332" i="2" s="1"/>
  <c r="W450" i="2"/>
  <c r="U450" i="2"/>
  <c r="S450" i="2"/>
  <c r="O450" i="2"/>
  <c r="M450" i="2"/>
  <c r="AE449" i="2"/>
  <c r="AJ449" i="2" s="1"/>
  <c r="AE448" i="2"/>
  <c r="AJ448" i="2" s="1"/>
  <c r="Q448" i="2"/>
  <c r="AJ447" i="2"/>
  <c r="AE447" i="2"/>
  <c r="Q447" i="2"/>
  <c r="AJ446" i="2"/>
  <c r="AE446" i="2"/>
  <c r="Q446" i="2"/>
  <c r="AE445" i="2"/>
  <c r="Q445" i="2"/>
  <c r="AJ445" i="2" s="1"/>
  <c r="AJ444" i="2"/>
  <c r="AE444" i="2"/>
  <c r="Q444" i="2"/>
  <c r="AJ443" i="2"/>
  <c r="AE443" i="2"/>
  <c r="Q443" i="2"/>
  <c r="AJ442" i="2"/>
  <c r="AE442" i="2"/>
  <c r="Q442" i="2"/>
  <c r="AE441" i="2"/>
  <c r="Q441" i="2"/>
  <c r="AJ441" i="2" s="1"/>
  <c r="AE440" i="2"/>
  <c r="AJ440" i="2" s="1"/>
  <c r="Q440" i="2"/>
  <c r="AJ439" i="2"/>
  <c r="AE439" i="2"/>
  <c r="Q439" i="2"/>
  <c r="AJ438" i="2"/>
  <c r="AE438" i="2"/>
  <c r="Q438" i="2"/>
  <c r="AE437" i="2"/>
  <c r="Q437" i="2"/>
  <c r="AJ437" i="2" s="1"/>
  <c r="AE436" i="2"/>
  <c r="AJ436" i="2" s="1"/>
  <c r="Q436" i="2"/>
  <c r="AJ435" i="2"/>
  <c r="AE435" i="2"/>
  <c r="Q435" i="2"/>
  <c r="AJ434" i="2"/>
  <c r="AE434" i="2"/>
  <c r="Q434" i="2"/>
  <c r="AE433" i="2"/>
  <c r="Q433" i="2"/>
  <c r="AJ433" i="2" s="1"/>
  <c r="AE432" i="2"/>
  <c r="AJ432" i="2" s="1"/>
  <c r="Q432" i="2"/>
  <c r="AJ431" i="2"/>
  <c r="AE431" i="2"/>
  <c r="Q431" i="2"/>
  <c r="AJ430" i="2"/>
  <c r="AE430" i="2"/>
  <c r="Q430" i="2"/>
  <c r="AE429" i="2"/>
  <c r="Q429" i="2"/>
  <c r="AJ429" i="2" s="1"/>
  <c r="AJ428" i="2"/>
  <c r="AE428" i="2"/>
  <c r="Q428" i="2"/>
  <c r="AJ427" i="2"/>
  <c r="AE427" i="2"/>
  <c r="Q427" i="2"/>
  <c r="AJ426" i="2"/>
  <c r="AE426" i="2"/>
  <c r="Q426" i="2"/>
  <c r="AE425" i="2"/>
  <c r="Q425" i="2"/>
  <c r="AJ425" i="2" s="1"/>
  <c r="AJ424" i="2"/>
  <c r="AE424" i="2"/>
  <c r="Q424" i="2"/>
  <c r="AJ423" i="2"/>
  <c r="AE423" i="2"/>
  <c r="Q423" i="2"/>
  <c r="AJ422" i="2"/>
  <c r="AE422" i="2"/>
  <c r="Q422" i="2"/>
  <c r="AE421" i="2"/>
  <c r="Q421" i="2"/>
  <c r="AJ421" i="2" s="1"/>
  <c r="AE420" i="2"/>
  <c r="AJ420" i="2" s="1"/>
  <c r="Q420" i="2"/>
  <c r="AJ419" i="2"/>
  <c r="AE419" i="2"/>
  <c r="Q419" i="2"/>
  <c r="AJ418" i="2"/>
  <c r="AE418" i="2"/>
  <c r="Q418" i="2"/>
  <c r="AE417" i="2"/>
  <c r="Q417" i="2"/>
  <c r="AJ417" i="2" s="1"/>
  <c r="AE416" i="2"/>
  <c r="AJ416" i="2" s="1"/>
  <c r="Q416" i="2"/>
  <c r="AJ415" i="2"/>
  <c r="AE415" i="2"/>
  <c r="Q415" i="2"/>
  <c r="AJ414" i="2"/>
  <c r="AE414" i="2"/>
  <c r="Q414" i="2"/>
  <c r="AE413" i="2"/>
  <c r="Q413" i="2"/>
  <c r="AJ413" i="2" s="1"/>
  <c r="AE412" i="2"/>
  <c r="AJ412" i="2" s="1"/>
  <c r="Q412" i="2"/>
  <c r="AJ411" i="2"/>
  <c r="AE411" i="2"/>
  <c r="AA411" i="2"/>
  <c r="T411" i="2"/>
  <c r="Q411" i="2"/>
  <c r="AE410" i="2"/>
  <c r="AJ410" i="2" s="1"/>
  <c r="Q410" i="2"/>
  <c r="K410" i="2"/>
  <c r="AJ409" i="2"/>
  <c r="AE409" i="2"/>
  <c r="AA409" i="2"/>
  <c r="T409" i="2"/>
  <c r="Q409" i="2"/>
  <c r="K409" i="2"/>
  <c r="AJ408" i="2"/>
  <c r="AE408" i="2"/>
  <c r="Q408" i="2"/>
  <c r="AE407" i="2"/>
  <c r="Q407" i="2"/>
  <c r="AJ407" i="2" s="1"/>
  <c r="AI406" i="2"/>
  <c r="AG406" i="2"/>
  <c r="AF406" i="2"/>
  <c r="AC406" i="2"/>
  <c r="AA406" i="2"/>
  <c r="Y406" i="2"/>
  <c r="W406" i="2"/>
  <c r="W332" i="2" s="1"/>
  <c r="U406" i="2"/>
  <c r="S406" i="2"/>
  <c r="O406" i="2"/>
  <c r="M406" i="2"/>
  <c r="M332" i="2" s="1"/>
  <c r="AJ405" i="2"/>
  <c r="AE404" i="2"/>
  <c r="T404" i="2"/>
  <c r="Q404" i="2"/>
  <c r="AJ404" i="2" s="1"/>
  <c r="AE403" i="2"/>
  <c r="AJ403" i="2" s="1"/>
  <c r="T403" i="2"/>
  <c r="Q403" i="2"/>
  <c r="AE402" i="2"/>
  <c r="Q402" i="2"/>
  <c r="AJ402" i="2" s="1"/>
  <c r="AE401" i="2"/>
  <c r="AJ401" i="2" s="1"/>
  <c r="J401" i="2"/>
  <c r="Q401" i="2" s="1"/>
  <c r="J400" i="2"/>
  <c r="AE400" i="2" s="1"/>
  <c r="AE399" i="2"/>
  <c r="AJ399" i="2" s="1"/>
  <c r="T399" i="2"/>
  <c r="Q399" i="2"/>
  <c r="AJ398" i="2"/>
  <c r="AE398" i="2"/>
  <c r="Q398" i="2"/>
  <c r="AE397" i="2"/>
  <c r="Q397" i="2"/>
  <c r="AE396" i="2"/>
  <c r="AJ396" i="2" s="1"/>
  <c r="T396" i="2"/>
  <c r="Q396" i="2"/>
  <c r="AJ395" i="2"/>
  <c r="AE395" i="2"/>
  <c r="T395" i="2"/>
  <c r="Q395" i="2"/>
  <c r="AE394" i="2"/>
  <c r="Q394" i="2"/>
  <c r="AJ393" i="2"/>
  <c r="AE393" i="2"/>
  <c r="Q393" i="2"/>
  <c r="AE392" i="2"/>
  <c r="Q392" i="2"/>
  <c r="AE391" i="2"/>
  <c r="AJ391" i="2" s="1"/>
  <c r="Q391" i="2"/>
  <c r="AE390" i="2"/>
  <c r="AJ390" i="2" s="1"/>
  <c r="T390" i="2"/>
  <c r="Q390" i="2"/>
  <c r="AE389" i="2"/>
  <c r="AJ389" i="2" s="1"/>
  <c r="Q389" i="2"/>
  <c r="AE388" i="2"/>
  <c r="AJ388" i="2" s="1"/>
  <c r="Q388" i="2"/>
  <c r="AJ387" i="2"/>
  <c r="AE387" i="2"/>
  <c r="Q387" i="2"/>
  <c r="AE386" i="2"/>
  <c r="T386" i="2"/>
  <c r="Q386" i="2"/>
  <c r="AJ386" i="2" s="1"/>
  <c r="AJ385" i="2"/>
  <c r="AE385" i="2"/>
  <c r="T385" i="2"/>
  <c r="Q385" i="2"/>
  <c r="AE384" i="2"/>
  <c r="AJ384" i="2" s="1"/>
  <c r="T384" i="2"/>
  <c r="Q384" i="2"/>
  <c r="AE383" i="2"/>
  <c r="Q383" i="2"/>
  <c r="AJ383" i="2" s="1"/>
  <c r="AJ382" i="2"/>
  <c r="AE382" i="2"/>
  <c r="Q382" i="2"/>
  <c r="AE381" i="2"/>
  <c r="AJ381" i="2" s="1"/>
  <c r="Q381" i="2"/>
  <c r="AJ380" i="2"/>
  <c r="AE380" i="2"/>
  <c r="Q380" i="2"/>
  <c r="AE379" i="2"/>
  <c r="T379" i="2"/>
  <c r="Q379" i="2"/>
  <c r="AJ379" i="2" s="1"/>
  <c r="AJ378" i="2"/>
  <c r="AE378" i="2"/>
  <c r="Q378" i="2"/>
  <c r="AE377" i="2"/>
  <c r="AJ377" i="2" s="1"/>
  <c r="T377" i="2"/>
  <c r="Q377" i="2"/>
  <c r="AE376" i="2"/>
  <c r="AJ376" i="2" s="1"/>
  <c r="T376" i="2"/>
  <c r="Q376" i="2"/>
  <c r="AE375" i="2"/>
  <c r="AJ375" i="2" s="1"/>
  <c r="Q375" i="2"/>
  <c r="AE374" i="2"/>
  <c r="AJ374" i="2" s="1"/>
  <c r="T374" i="2"/>
  <c r="Q374" i="2"/>
  <c r="AE373" i="2"/>
  <c r="Q373" i="2"/>
  <c r="AJ373" i="2" s="1"/>
  <c r="J373" i="2"/>
  <c r="AE372" i="2"/>
  <c r="AJ372" i="2" s="1"/>
  <c r="Q372" i="2"/>
  <c r="AE371" i="2"/>
  <c r="T371" i="2"/>
  <c r="Q371" i="2"/>
  <c r="AE370" i="2"/>
  <c r="AJ370" i="2" s="1"/>
  <c r="Q370" i="2"/>
  <c r="AE369" i="2"/>
  <c r="AJ369" i="2" s="1"/>
  <c r="Q369" i="2"/>
  <c r="AE368" i="2"/>
  <c r="AJ368" i="2" s="1"/>
  <c r="Q368" i="2"/>
  <c r="AE367" i="2"/>
  <c r="AJ367" i="2" s="1"/>
  <c r="Q367" i="2"/>
  <c r="AE366" i="2"/>
  <c r="AJ366" i="2" s="1"/>
  <c r="Q366" i="2"/>
  <c r="AE365" i="2"/>
  <c r="AJ365" i="2" s="1"/>
  <c r="Q365" i="2"/>
  <c r="AE364" i="2"/>
  <c r="AJ364" i="2" s="1"/>
  <c r="Q364" i="2"/>
  <c r="AE363" i="2"/>
  <c r="AJ363" i="2" s="1"/>
  <c r="Q363" i="2"/>
  <c r="AE362" i="2"/>
  <c r="AJ362" i="2" s="1"/>
  <c r="Q362" i="2"/>
  <c r="AE361" i="2"/>
  <c r="AJ361" i="2" s="1"/>
  <c r="Q361" i="2"/>
  <c r="AE360" i="2"/>
  <c r="AJ360" i="2" s="1"/>
  <c r="T360" i="2"/>
  <c r="Q360" i="2"/>
  <c r="AE359" i="2"/>
  <c r="AJ359" i="2" s="1"/>
  <c r="T359" i="2"/>
  <c r="Q359" i="2"/>
  <c r="AJ358" i="2"/>
  <c r="AE358" i="2"/>
  <c r="T358" i="2"/>
  <c r="Q358" i="2"/>
  <c r="AE357" i="2"/>
  <c r="AJ357" i="2" s="1"/>
  <c r="Q357" i="2"/>
  <c r="AE356" i="2"/>
  <c r="AJ356" i="2" s="1"/>
  <c r="Q356" i="2"/>
  <c r="AE355" i="2"/>
  <c r="AJ355" i="2" s="1"/>
  <c r="Q355" i="2"/>
  <c r="AE354" i="2"/>
  <c r="AJ354" i="2" s="1"/>
  <c r="Q354" i="2"/>
  <c r="AE353" i="2"/>
  <c r="AJ353" i="2" s="1"/>
  <c r="Q353" i="2"/>
  <c r="AE352" i="2"/>
  <c r="AJ352" i="2" s="1"/>
  <c r="T352" i="2"/>
  <c r="Q352" i="2"/>
  <c r="AJ351" i="2"/>
  <c r="AE351" i="2"/>
  <c r="T351" i="2"/>
  <c r="Q351" i="2"/>
  <c r="AE350" i="2"/>
  <c r="AJ350" i="2" s="1"/>
  <c r="T350" i="2"/>
  <c r="Q350" i="2"/>
  <c r="AE349" i="2"/>
  <c r="AJ349" i="2" s="1"/>
  <c r="Q349" i="2"/>
  <c r="AE348" i="2"/>
  <c r="AJ348" i="2" s="1"/>
  <c r="T348" i="2"/>
  <c r="Q348" i="2"/>
  <c r="AE347" i="2"/>
  <c r="Q347" i="2"/>
  <c r="AJ347" i="2" s="1"/>
  <c r="AJ346" i="2"/>
  <c r="AE346" i="2"/>
  <c r="T346" i="2"/>
  <c r="Q346" i="2"/>
  <c r="AE345" i="2"/>
  <c r="AJ345" i="2" s="1"/>
  <c r="Q345" i="2"/>
  <c r="AE344" i="2"/>
  <c r="Q344" i="2"/>
  <c r="AJ344" i="2" s="1"/>
  <c r="AE343" i="2"/>
  <c r="Q343" i="2"/>
  <c r="AE342" i="2"/>
  <c r="AJ342" i="2" s="1"/>
  <c r="Q342" i="2"/>
  <c r="AE341" i="2"/>
  <c r="AJ341" i="2" s="1"/>
  <c r="T341" i="2"/>
  <c r="Q341" i="2"/>
  <c r="AE340" i="2"/>
  <c r="Q340" i="2"/>
  <c r="AJ340" i="2" s="1"/>
  <c r="AE339" i="2"/>
  <c r="AJ339" i="2" s="1"/>
  <c r="Q339" i="2"/>
  <c r="AJ338" i="2"/>
  <c r="AE338" i="2"/>
  <c r="T338" i="2"/>
  <c r="Q338" i="2"/>
  <c r="AE337" i="2"/>
  <c r="AJ337" i="2" s="1"/>
  <c r="T337" i="2"/>
  <c r="Q337" i="2"/>
  <c r="AJ336" i="2"/>
  <c r="AE336" i="2"/>
  <c r="T336" i="2"/>
  <c r="Q336" i="2"/>
  <c r="AJ335" i="2"/>
  <c r="AE335" i="2"/>
  <c r="T335" i="2"/>
  <c r="Q335" i="2"/>
  <c r="AE334" i="2"/>
  <c r="Q334" i="2"/>
  <c r="AI333" i="2"/>
  <c r="AG333" i="2"/>
  <c r="AG332" i="2" s="1"/>
  <c r="AF333" i="2"/>
  <c r="AF332" i="2" s="1"/>
  <c r="AC333" i="2"/>
  <c r="AC332" i="2" s="1"/>
  <c r="AA333" i="2"/>
  <c r="AA332" i="2" s="1"/>
  <c r="Y333" i="2"/>
  <c r="W333" i="2"/>
  <c r="U333" i="2"/>
  <c r="S333" i="2"/>
  <c r="O333" i="2"/>
  <c r="O332" i="2" s="1"/>
  <c r="M333" i="2"/>
  <c r="U332" i="2"/>
  <c r="S332" i="2"/>
  <c r="AE331" i="2"/>
  <c r="Q331" i="2"/>
  <c r="AJ330" i="2"/>
  <c r="AE330" i="2"/>
  <c r="Q330" i="2"/>
  <c r="AE329" i="2"/>
  <c r="AJ329" i="2" s="1"/>
  <c r="Q329" i="2"/>
  <c r="AJ328" i="2"/>
  <c r="AE328" i="2"/>
  <c r="Q328" i="2"/>
  <c r="AE327" i="2"/>
  <c r="AJ327" i="2" s="1"/>
  <c r="Q327" i="2"/>
  <c r="AE326" i="2"/>
  <c r="Q326" i="2"/>
  <c r="Q323" i="2" s="1"/>
  <c r="AE325" i="2"/>
  <c r="AJ325" i="2" s="1"/>
  <c r="Q325" i="2"/>
  <c r="AE324" i="2"/>
  <c r="AJ324" i="2" s="1"/>
  <c r="Q324" i="2"/>
  <c r="AI323" i="2"/>
  <c r="AG323" i="2"/>
  <c r="AF323" i="2"/>
  <c r="AC323" i="2"/>
  <c r="AA323" i="2"/>
  <c r="Y323" i="2"/>
  <c r="W323" i="2"/>
  <c r="U323" i="2"/>
  <c r="S323" i="2"/>
  <c r="O323" i="2"/>
  <c r="M323" i="2"/>
  <c r="AE322" i="2"/>
  <c r="Q322" i="2"/>
  <c r="AJ322" i="2" s="1"/>
  <c r="AJ321" i="2"/>
  <c r="AJ320" i="2" s="1"/>
  <c r="AE321" i="2"/>
  <c r="AE320" i="2" s="1"/>
  <c r="Q321" i="2"/>
  <c r="AI320" i="2"/>
  <c r="AG320" i="2"/>
  <c r="AF320" i="2"/>
  <c r="AC320" i="2"/>
  <c r="AA320" i="2"/>
  <c r="Y320" i="2"/>
  <c r="W320" i="2"/>
  <c r="U320" i="2"/>
  <c r="S320" i="2"/>
  <c r="Q320" i="2"/>
  <c r="Q315" i="2" s="1"/>
  <c r="O320" i="2"/>
  <c r="M320" i="2"/>
  <c r="AJ319" i="2"/>
  <c r="AI318" i="2"/>
  <c r="AG318" i="2"/>
  <c r="AE318" i="2"/>
  <c r="AC318" i="2"/>
  <c r="AA318" i="2"/>
  <c r="Y318" i="2"/>
  <c r="W318" i="2"/>
  <c r="W315" i="2" s="1"/>
  <c r="U318" i="2"/>
  <c r="U315" i="2" s="1"/>
  <c r="S318" i="2"/>
  <c r="Q318" i="2"/>
  <c r="O318" i="2"/>
  <c r="M318" i="2"/>
  <c r="AJ317" i="2"/>
  <c r="AI316" i="2"/>
  <c r="AG316" i="2"/>
  <c r="AE316" i="2"/>
  <c r="AC316" i="2"/>
  <c r="AA316" i="2"/>
  <c r="Y316" i="2"/>
  <c r="Y315" i="2" s="1"/>
  <c r="W316" i="2"/>
  <c r="U316" i="2"/>
  <c r="S316" i="2"/>
  <c r="Q316" i="2"/>
  <c r="O316" i="2"/>
  <c r="M316" i="2"/>
  <c r="M315" i="2" s="1"/>
  <c r="AI315" i="2"/>
  <c r="AF315" i="2"/>
  <c r="AC315" i="2"/>
  <c r="O315" i="2"/>
  <c r="AE314" i="2"/>
  <c r="Q314" i="2"/>
  <c r="AJ314" i="2" s="1"/>
  <c r="AJ313" i="2"/>
  <c r="AE313" i="2"/>
  <c r="Q313" i="2"/>
  <c r="AE312" i="2"/>
  <c r="AJ312" i="2" s="1"/>
  <c r="Q312" i="2"/>
  <c r="AJ311" i="2"/>
  <c r="AE311" i="2"/>
  <c r="Q311" i="2"/>
  <c r="AE310" i="2"/>
  <c r="Q310" i="2"/>
  <c r="AJ310" i="2" s="1"/>
  <c r="AE309" i="2"/>
  <c r="AJ309" i="2" s="1"/>
  <c r="Q309" i="2"/>
  <c r="AE308" i="2"/>
  <c r="AJ308" i="2" s="1"/>
  <c r="Q308" i="2"/>
  <c r="AJ307" i="2"/>
  <c r="AE307" i="2"/>
  <c r="Q307" i="2"/>
  <c r="AE306" i="2"/>
  <c r="Q306" i="2"/>
  <c r="AJ306" i="2" s="1"/>
  <c r="AJ305" i="2"/>
  <c r="AE305" i="2"/>
  <c r="Q305" i="2"/>
  <c r="AE304" i="2"/>
  <c r="AJ304" i="2" s="1"/>
  <c r="Q304" i="2"/>
  <c r="AJ303" i="2"/>
  <c r="AE303" i="2"/>
  <c r="Q303" i="2"/>
  <c r="AE302" i="2"/>
  <c r="Q302" i="2"/>
  <c r="AJ302" i="2" s="1"/>
  <c r="AE301" i="2"/>
  <c r="AJ301" i="2" s="1"/>
  <c r="Q301" i="2"/>
  <c r="AE300" i="2"/>
  <c r="AJ300" i="2" s="1"/>
  <c r="Q300" i="2"/>
  <c r="AJ299" i="2"/>
  <c r="AE299" i="2"/>
  <c r="Q299" i="2"/>
  <c r="AE298" i="2"/>
  <c r="Q298" i="2"/>
  <c r="AJ298" i="2" s="1"/>
  <c r="AE297" i="2"/>
  <c r="AJ297" i="2" s="1"/>
  <c r="Q297" i="2"/>
  <c r="AE296" i="2"/>
  <c r="AJ296" i="2" s="1"/>
  <c r="Q296" i="2"/>
  <c r="AJ295" i="2"/>
  <c r="AE295" i="2"/>
  <c r="Q295" i="2"/>
  <c r="AE294" i="2"/>
  <c r="Q294" i="2"/>
  <c r="Q293" i="2" s="1"/>
  <c r="Q292" i="2" s="1"/>
  <c r="AI293" i="2"/>
  <c r="AI292" i="2" s="1"/>
  <c r="AG293" i="2"/>
  <c r="AF293" i="2"/>
  <c r="AF292" i="2" s="1"/>
  <c r="AC293" i="2"/>
  <c r="AA293" i="2"/>
  <c r="AA292" i="2" s="1"/>
  <c r="Y293" i="2"/>
  <c r="Y292" i="2" s="1"/>
  <c r="W293" i="2"/>
  <c r="U293" i="2"/>
  <c r="U292" i="2" s="1"/>
  <c r="S293" i="2"/>
  <c r="O293" i="2"/>
  <c r="O292" i="2" s="1"/>
  <c r="M293" i="2"/>
  <c r="M292" i="2" s="1"/>
  <c r="AG292" i="2"/>
  <c r="AC292" i="2"/>
  <c r="W292" i="2"/>
  <c r="S292" i="2"/>
  <c r="AJ291" i="2"/>
  <c r="AI290" i="2"/>
  <c r="AG290" i="2"/>
  <c r="AE290" i="2"/>
  <c r="AE289" i="2" s="1"/>
  <c r="AC290" i="2"/>
  <c r="AC289" i="2" s="1"/>
  <c r="AA290" i="2"/>
  <c r="Y290" i="2"/>
  <c r="Y289" i="2" s="1"/>
  <c r="W290" i="2"/>
  <c r="U290" i="2"/>
  <c r="S290" i="2"/>
  <c r="S289" i="2" s="1"/>
  <c r="Q290" i="2"/>
  <c r="Q289" i="2" s="1"/>
  <c r="O290" i="2"/>
  <c r="O289" i="2" s="1"/>
  <c r="M290" i="2"/>
  <c r="AI289" i="2"/>
  <c r="AG289" i="2"/>
  <c r="AA289" i="2"/>
  <c r="W289" i="2"/>
  <c r="U289" i="2"/>
  <c r="M289" i="2"/>
  <c r="AJ288" i="2"/>
  <c r="AJ287" i="2"/>
  <c r="AJ286" i="2"/>
  <c r="AJ285" i="2"/>
  <c r="AJ284" i="2"/>
  <c r="AJ283" i="2"/>
  <c r="AJ282" i="2"/>
  <c r="AJ281" i="2"/>
  <c r="AI280" i="2"/>
  <c r="AG280" i="2"/>
  <c r="AE280" i="2"/>
  <c r="AC280" i="2"/>
  <c r="AA280" i="2"/>
  <c r="Y280" i="2"/>
  <c r="W280" i="2"/>
  <c r="U280" i="2"/>
  <c r="S280" i="2"/>
  <c r="Q280" i="2"/>
  <c r="O280" i="2"/>
  <c r="M280" i="2"/>
  <c r="AJ280" i="2" s="1"/>
  <c r="AJ279" i="2"/>
  <c r="AI278" i="2"/>
  <c r="AG278" i="2"/>
  <c r="AE278" i="2"/>
  <c r="AC278" i="2"/>
  <c r="AA278" i="2"/>
  <c r="Y278" i="2"/>
  <c r="W278" i="2"/>
  <c r="U278" i="2"/>
  <c r="S278" i="2"/>
  <c r="Q278" i="2"/>
  <c r="O278" i="2"/>
  <c r="M278" i="2"/>
  <c r="AE277" i="2"/>
  <c r="AJ277" i="2" s="1"/>
  <c r="Q277" i="2"/>
  <c r="AE276" i="2"/>
  <c r="AJ276" i="2" s="1"/>
  <c r="Q276" i="2"/>
  <c r="AE275" i="2"/>
  <c r="AJ275" i="2" s="1"/>
  <c r="Q275" i="2"/>
  <c r="AE274" i="2"/>
  <c r="AJ274" i="2" s="1"/>
  <c r="Q274" i="2"/>
  <c r="AE273" i="2"/>
  <c r="AJ273" i="2" s="1"/>
  <c r="Q273" i="2"/>
  <c r="AE272" i="2"/>
  <c r="AJ272" i="2" s="1"/>
  <c r="Q272" i="2"/>
  <c r="AE271" i="2"/>
  <c r="AJ271" i="2" s="1"/>
  <c r="T271" i="2"/>
  <c r="Q271" i="2"/>
  <c r="AJ270" i="2"/>
  <c r="AE270" i="2"/>
  <c r="Q270" i="2"/>
  <c r="AE269" i="2"/>
  <c r="AJ269" i="2" s="1"/>
  <c r="Q269" i="2"/>
  <c r="AJ268" i="2"/>
  <c r="AE268" i="2"/>
  <c r="Q268" i="2"/>
  <c r="AE267" i="2"/>
  <c r="T267" i="2"/>
  <c r="Q267" i="2"/>
  <c r="AJ267" i="2" s="1"/>
  <c r="AE266" i="2"/>
  <c r="AJ266" i="2" s="1"/>
  <c r="Q266" i="2"/>
  <c r="AE265" i="2"/>
  <c r="AJ265" i="2" s="1"/>
  <c r="Q265" i="2"/>
  <c r="AJ264" i="2"/>
  <c r="AE264" i="2"/>
  <c r="Q264" i="2"/>
  <c r="AE263" i="2"/>
  <c r="Q263" i="2"/>
  <c r="AJ263" i="2" s="1"/>
  <c r="AE262" i="2"/>
  <c r="AJ262" i="2" s="1"/>
  <c r="Q262" i="2"/>
  <c r="AE261" i="2"/>
  <c r="AJ261" i="2" s="1"/>
  <c r="Q261" i="2"/>
  <c r="AE260" i="2"/>
  <c r="AJ260" i="2" s="1"/>
  <c r="Q260" i="2"/>
  <c r="AE259" i="2"/>
  <c r="AJ259" i="2" s="1"/>
  <c r="Q259" i="2"/>
  <c r="AE258" i="2"/>
  <c r="Q258" i="2"/>
  <c r="AJ257" i="2"/>
  <c r="AE257" i="2"/>
  <c r="Q257" i="2"/>
  <c r="AE256" i="2"/>
  <c r="AJ256" i="2" s="1"/>
  <c r="Q256" i="2"/>
  <c r="AE255" i="2"/>
  <c r="Q255" i="2"/>
  <c r="AJ255" i="2" s="1"/>
  <c r="AE254" i="2"/>
  <c r="T254" i="2"/>
  <c r="Q254" i="2"/>
  <c r="AJ253" i="2"/>
  <c r="AE253" i="2"/>
  <c r="Q253" i="2"/>
  <c r="AE252" i="2"/>
  <c r="AJ252" i="2" s="1"/>
  <c r="Q252" i="2"/>
  <c r="AJ251" i="2"/>
  <c r="AE251" i="2"/>
  <c r="Q251" i="2"/>
  <c r="AE250" i="2"/>
  <c r="AJ250" i="2" s="1"/>
  <c r="Q250" i="2"/>
  <c r="AJ249" i="2"/>
  <c r="AE249" i="2"/>
  <c r="Q249" i="2"/>
  <c r="AE248" i="2"/>
  <c r="AJ248" i="2" s="1"/>
  <c r="Q248" i="2"/>
  <c r="AJ247" i="2"/>
  <c r="AE247" i="2"/>
  <c r="Q247" i="2"/>
  <c r="AE246" i="2"/>
  <c r="Q246" i="2"/>
  <c r="AJ245" i="2"/>
  <c r="AE245" i="2"/>
  <c r="Q245" i="2"/>
  <c r="AE244" i="2"/>
  <c r="AJ244" i="2" s="1"/>
  <c r="Q244" i="2"/>
  <c r="AJ243" i="2"/>
  <c r="AE243" i="2"/>
  <c r="Q243" i="2"/>
  <c r="AE242" i="2"/>
  <c r="AJ242" i="2" s="1"/>
  <c r="Q242" i="2"/>
  <c r="AJ241" i="2"/>
  <c r="AE241" i="2"/>
  <c r="Q241" i="2"/>
  <c r="AE240" i="2"/>
  <c r="AJ240" i="2" s="1"/>
  <c r="Q240" i="2"/>
  <c r="AJ239" i="2"/>
  <c r="AE239" i="2"/>
  <c r="Q239" i="2"/>
  <c r="AE238" i="2"/>
  <c r="Q238" i="2"/>
  <c r="AJ237" i="2"/>
  <c r="AE237" i="2"/>
  <c r="Q237" i="2"/>
  <c r="AE236" i="2"/>
  <c r="AJ236" i="2" s="1"/>
  <c r="Q236" i="2"/>
  <c r="AJ235" i="2"/>
  <c r="AE235" i="2"/>
  <c r="Q235" i="2"/>
  <c r="AE234" i="2"/>
  <c r="Q234" i="2"/>
  <c r="AJ233" i="2"/>
  <c r="AE233" i="2"/>
  <c r="Q233" i="2"/>
  <c r="AE232" i="2"/>
  <c r="AJ232" i="2" s="1"/>
  <c r="Q232" i="2"/>
  <c r="AJ231" i="2"/>
  <c r="AE231" i="2"/>
  <c r="Q231" i="2"/>
  <c r="AE230" i="2"/>
  <c r="AJ230" i="2" s="1"/>
  <c r="Q230" i="2"/>
  <c r="AJ229" i="2"/>
  <c r="AE229" i="2"/>
  <c r="Q229" i="2"/>
  <c r="AE228" i="2"/>
  <c r="AJ228" i="2" s="1"/>
  <c r="Q228" i="2"/>
  <c r="AJ227" i="2"/>
  <c r="AE227" i="2"/>
  <c r="Q227" i="2"/>
  <c r="AE226" i="2"/>
  <c r="AJ226" i="2" s="1"/>
  <c r="Q226" i="2"/>
  <c r="AJ225" i="2"/>
  <c r="AE225" i="2"/>
  <c r="Q225" i="2"/>
  <c r="AE224" i="2"/>
  <c r="AJ224" i="2" s="1"/>
  <c r="Q224" i="2"/>
  <c r="AJ223" i="2"/>
  <c r="AE223" i="2"/>
  <c r="Q223" i="2"/>
  <c r="AE222" i="2"/>
  <c r="Q222" i="2"/>
  <c r="AJ221" i="2"/>
  <c r="AE221" i="2"/>
  <c r="Q221" i="2"/>
  <c r="AE220" i="2"/>
  <c r="AJ220" i="2" s="1"/>
  <c r="Q220" i="2"/>
  <c r="AJ219" i="2"/>
  <c r="AE219" i="2"/>
  <c r="Q219" i="2"/>
  <c r="AE218" i="2"/>
  <c r="AJ218" i="2" s="1"/>
  <c r="Q218" i="2"/>
  <c r="AJ217" i="2"/>
  <c r="AE217" i="2"/>
  <c r="Q217" i="2"/>
  <c r="AE216" i="2"/>
  <c r="AJ216" i="2" s="1"/>
  <c r="Q216" i="2"/>
  <c r="AJ215" i="2"/>
  <c r="AE215" i="2"/>
  <c r="Q215" i="2"/>
  <c r="AE214" i="2"/>
  <c r="Q214" i="2"/>
  <c r="AJ213" i="2"/>
  <c r="AE213" i="2"/>
  <c r="Q213" i="2"/>
  <c r="AE212" i="2"/>
  <c r="AJ212" i="2" s="1"/>
  <c r="Q212" i="2"/>
  <c r="AJ211" i="2"/>
  <c r="AE211" i="2"/>
  <c r="Q211" i="2"/>
  <c r="AE210" i="2"/>
  <c r="Q210" i="2"/>
  <c r="AJ209" i="2"/>
  <c r="AE209" i="2"/>
  <c r="Q209" i="2"/>
  <c r="AE208" i="2"/>
  <c r="AJ208" i="2" s="1"/>
  <c r="Q208" i="2"/>
  <c r="AJ207" i="2"/>
  <c r="AE207" i="2"/>
  <c r="T207" i="2"/>
  <c r="Q207" i="2"/>
  <c r="AE206" i="2"/>
  <c r="AJ206" i="2" s="1"/>
  <c r="Q206" i="2"/>
  <c r="AE205" i="2"/>
  <c r="AJ205" i="2" s="1"/>
  <c r="Q205" i="2"/>
  <c r="AE204" i="2"/>
  <c r="AJ204" i="2" s="1"/>
  <c r="Q204" i="2"/>
  <c r="AJ203" i="2"/>
  <c r="AE203" i="2"/>
  <c r="Q203" i="2"/>
  <c r="AE202" i="2"/>
  <c r="AJ202" i="2" s="1"/>
  <c r="Q202" i="2"/>
  <c r="AE201" i="2"/>
  <c r="AJ201" i="2" s="1"/>
  <c r="Q201" i="2"/>
  <c r="AE200" i="2"/>
  <c r="AJ200" i="2" s="1"/>
  <c r="Q200" i="2"/>
  <c r="AJ199" i="2"/>
  <c r="AE199" i="2"/>
  <c r="Q199" i="2"/>
  <c r="AE198" i="2"/>
  <c r="Q198" i="2"/>
  <c r="AE197" i="2"/>
  <c r="AJ197" i="2" s="1"/>
  <c r="Q197" i="2"/>
  <c r="AE196" i="2"/>
  <c r="AJ196" i="2" s="1"/>
  <c r="Q196" i="2"/>
  <c r="AJ195" i="2"/>
  <c r="AE195" i="2"/>
  <c r="Q195" i="2"/>
  <c r="AE194" i="2"/>
  <c r="Q194" i="2"/>
  <c r="AE193" i="2"/>
  <c r="AJ193" i="2" s="1"/>
  <c r="AE192" i="2"/>
  <c r="AJ192" i="2" s="1"/>
  <c r="AJ191" i="2"/>
  <c r="AE191" i="2"/>
  <c r="Q191" i="2"/>
  <c r="AE190" i="2"/>
  <c r="AJ190" i="2" s="1"/>
  <c r="Q190" i="2"/>
  <c r="AE189" i="2"/>
  <c r="AJ189" i="2" s="1"/>
  <c r="Q189" i="2"/>
  <c r="AE188" i="2"/>
  <c r="AJ188" i="2" s="1"/>
  <c r="AE187" i="2"/>
  <c r="AJ187" i="2" s="1"/>
  <c r="Q187" i="2"/>
  <c r="AJ186" i="2"/>
  <c r="AE186" i="2"/>
  <c r="Q186" i="2"/>
  <c r="AE185" i="2"/>
  <c r="Q185" i="2"/>
  <c r="AG184" i="2"/>
  <c r="AF184" i="2"/>
  <c r="AD184" i="2"/>
  <c r="AA184" i="2"/>
  <c r="Y184" i="2"/>
  <c r="W184" i="2"/>
  <c r="U184" i="2"/>
  <c r="S184" i="2"/>
  <c r="O184" i="2"/>
  <c r="M184" i="2"/>
  <c r="AJ183" i="2"/>
  <c r="AA182" i="2"/>
  <c r="AJ182" i="2" s="1"/>
  <c r="V182" i="2"/>
  <c r="U182" i="2"/>
  <c r="Q182" i="2"/>
  <c r="AJ181" i="2"/>
  <c r="AE180" i="2"/>
  <c r="AA180" i="2"/>
  <c r="AJ180" i="2" s="1"/>
  <c r="U180" i="2"/>
  <c r="Q180" i="2"/>
  <c r="AI179" i="2"/>
  <c r="AG179" i="2"/>
  <c r="AF179" i="2"/>
  <c r="AE179" i="2"/>
  <c r="AD179" i="2"/>
  <c r="AC179" i="2"/>
  <c r="Y179" i="2"/>
  <c r="W179" i="2"/>
  <c r="S179" i="2"/>
  <c r="Q179" i="2"/>
  <c r="O179" i="2"/>
  <c r="AJ178" i="2"/>
  <c r="Q177" i="2"/>
  <c r="AJ177" i="2" s="1"/>
  <c r="AJ176" i="2"/>
  <c r="Q176" i="2"/>
  <c r="Q175" i="2"/>
  <c r="AJ175" i="2" s="1"/>
  <c r="AA174" i="2"/>
  <c r="U174" i="2"/>
  <c r="AJ174" i="2" s="1"/>
  <c r="Q174" i="2"/>
  <c r="AJ173" i="2"/>
  <c r="AA173" i="2"/>
  <c r="U173" i="2"/>
  <c r="Q173" i="2"/>
  <c r="Q172" i="2"/>
  <c r="AJ172" i="2" s="1"/>
  <c r="Q171" i="2"/>
  <c r="AJ171" i="2" s="1"/>
  <c r="Q170" i="2"/>
  <c r="AJ170" i="2" s="1"/>
  <c r="AA169" i="2"/>
  <c r="U169" i="2"/>
  <c r="Q169" i="2"/>
  <c r="U168" i="2"/>
  <c r="AJ168" i="2" s="1"/>
  <c r="Q168" i="2"/>
  <c r="AA167" i="2"/>
  <c r="U167" i="2"/>
  <c r="AJ167" i="2" s="1"/>
  <c r="Q167" i="2"/>
  <c r="AJ166" i="2"/>
  <c r="Q166" i="2"/>
  <c r="AA165" i="2"/>
  <c r="U165" i="2"/>
  <c r="Q165" i="2"/>
  <c r="Q164" i="2"/>
  <c r="AJ164" i="2" s="1"/>
  <c r="AA163" i="2"/>
  <c r="U163" i="2"/>
  <c r="AJ163" i="2" s="1"/>
  <c r="Q163" i="2"/>
  <c r="AA162" i="2"/>
  <c r="U162" i="2"/>
  <c r="Q162" i="2"/>
  <c r="AJ161" i="2"/>
  <c r="AA161" i="2"/>
  <c r="U161" i="2"/>
  <c r="Q161" i="2"/>
  <c r="AA160" i="2"/>
  <c r="U160" i="2"/>
  <c r="AJ160" i="2" s="1"/>
  <c r="Q160" i="2"/>
  <c r="AA159" i="2"/>
  <c r="Q159" i="2"/>
  <c r="AJ159" i="2" s="1"/>
  <c r="U158" i="2"/>
  <c r="AJ158" i="2" s="1"/>
  <c r="Q158" i="2"/>
  <c r="U157" i="2"/>
  <c r="AJ157" i="2" s="1"/>
  <c r="Q157" i="2"/>
  <c r="Q156" i="2"/>
  <c r="AJ156" i="2" s="1"/>
  <c r="AJ155" i="2"/>
  <c r="U155" i="2"/>
  <c r="Q155" i="2"/>
  <c r="U154" i="2"/>
  <c r="AJ154" i="2" s="1"/>
  <c r="Q154" i="2"/>
  <c r="AJ153" i="2"/>
  <c r="AA153" i="2"/>
  <c r="Q153" i="2"/>
  <c r="AA152" i="2"/>
  <c r="Q152" i="2"/>
  <c r="AJ152" i="2" s="1"/>
  <c r="AJ151" i="2"/>
  <c r="AA151" i="2"/>
  <c r="Q151" i="2"/>
  <c r="U150" i="2"/>
  <c r="AJ150" i="2" s="1"/>
  <c r="Q150" i="2"/>
  <c r="AJ149" i="2"/>
  <c r="Q149" i="2"/>
  <c r="Q148" i="2"/>
  <c r="AJ148" i="2" s="1"/>
  <c r="AA147" i="2"/>
  <c r="Q147" i="2"/>
  <c r="AJ146" i="2"/>
  <c r="Q146" i="2"/>
  <c r="AJ145" i="2"/>
  <c r="Q145" i="2"/>
  <c r="AA144" i="2"/>
  <c r="Q144" i="2"/>
  <c r="AA143" i="2"/>
  <c r="AJ143" i="2" s="1"/>
  <c r="Q143" i="2"/>
  <c r="AA142" i="2"/>
  <c r="AJ142" i="2" s="1"/>
  <c r="Q142" i="2"/>
  <c r="AA141" i="2"/>
  <c r="AJ141" i="2" s="1"/>
  <c r="Q141" i="2"/>
  <c r="AA140" i="2"/>
  <c r="AJ140" i="2" s="1"/>
  <c r="Q140" i="2"/>
  <c r="AA139" i="2"/>
  <c r="AJ139" i="2" s="1"/>
  <c r="Q139" i="2"/>
  <c r="AA138" i="2"/>
  <c r="AJ138" i="2" s="1"/>
  <c r="Q138" i="2"/>
  <c r="AA137" i="2"/>
  <c r="AJ137" i="2" s="1"/>
  <c r="U137" i="2"/>
  <c r="Q137" i="2"/>
  <c r="AA136" i="2"/>
  <c r="AJ136" i="2" s="1"/>
  <c r="Q136" i="2"/>
  <c r="AA135" i="2"/>
  <c r="U135" i="2"/>
  <c r="AJ135" i="2" s="1"/>
  <c r="Q135" i="2"/>
  <c r="AJ134" i="2"/>
  <c r="AC134" i="2"/>
  <c r="AA134" i="2"/>
  <c r="Q134" i="2"/>
  <c r="AA133" i="2"/>
  <c r="AJ133" i="2" s="1"/>
  <c r="Q133" i="2"/>
  <c r="AA132" i="2"/>
  <c r="AJ132" i="2" s="1"/>
  <c r="Q132" i="2"/>
  <c r="Q131" i="2"/>
  <c r="AJ131" i="2" s="1"/>
  <c r="AJ130" i="2"/>
  <c r="U130" i="2"/>
  <c r="Q130" i="2"/>
  <c r="AA129" i="2"/>
  <c r="Q129" i="2"/>
  <c r="AJ128" i="2"/>
  <c r="U128" i="2"/>
  <c r="Q128" i="2"/>
  <c r="AA127" i="2"/>
  <c r="Q127" i="2"/>
  <c r="AJ126" i="2"/>
  <c r="AA126" i="2"/>
  <c r="Q126" i="2"/>
  <c r="AA125" i="2"/>
  <c r="Q125" i="2"/>
  <c r="AJ125" i="2" s="1"/>
  <c r="AA124" i="2"/>
  <c r="AJ124" i="2" s="1"/>
  <c r="Q124" i="2"/>
  <c r="U123" i="2"/>
  <c r="Q123" i="2"/>
  <c r="Q122" i="2"/>
  <c r="AJ122" i="2" s="1"/>
  <c r="AJ121" i="2"/>
  <c r="AA121" i="2"/>
  <c r="Q121" i="2"/>
  <c r="Q120" i="2"/>
  <c r="AJ120" i="2" s="1"/>
  <c r="AJ119" i="2"/>
  <c r="U119" i="2"/>
  <c r="Q119" i="2"/>
  <c r="Q118" i="2"/>
  <c r="AJ118" i="2" s="1"/>
  <c r="Q117" i="2"/>
  <c r="AJ117" i="2" s="1"/>
  <c r="AJ116" i="2"/>
  <c r="Q116" i="2"/>
  <c r="AJ115" i="2"/>
  <c r="Q115" i="2"/>
  <c r="AA114" i="2"/>
  <c r="AJ114" i="2" s="1"/>
  <c r="Q114" i="2"/>
  <c r="Q113" i="2"/>
  <c r="AJ113" i="2" s="1"/>
  <c r="Q112" i="2"/>
  <c r="AJ112" i="2" s="1"/>
  <c r="Q111" i="2"/>
  <c r="AJ111" i="2" s="1"/>
  <c r="AJ110" i="2"/>
  <c r="U110" i="2"/>
  <c r="Q110" i="2"/>
  <c r="AA109" i="2"/>
  <c r="AJ109" i="2" s="1"/>
  <c r="Q109" i="2"/>
  <c r="AA108" i="2"/>
  <c r="AJ108" i="2" s="1"/>
  <c r="Q108" i="2"/>
  <c r="AA107" i="2"/>
  <c r="AJ107" i="2" s="1"/>
  <c r="Q107" i="2"/>
  <c r="AJ106" i="2"/>
  <c r="U106" i="2"/>
  <c r="Q106" i="2"/>
  <c r="AJ105" i="2"/>
  <c r="Q105" i="2"/>
  <c r="AJ104" i="2"/>
  <c r="Q104" i="2"/>
  <c r="AJ103" i="2"/>
  <c r="Q103" i="2"/>
  <c r="AA102" i="2"/>
  <c r="AJ102" i="2" s="1"/>
  <c r="Q102" i="2"/>
  <c r="AJ101" i="2"/>
  <c r="AA101" i="2"/>
  <c r="Q101" i="2"/>
  <c r="AA100" i="2"/>
  <c r="Q100" i="2"/>
  <c r="AJ100" i="2" s="1"/>
  <c r="AA99" i="2"/>
  <c r="AJ99" i="2" s="1"/>
  <c r="Q99" i="2"/>
  <c r="AC98" i="2"/>
  <c r="AJ98" i="2" s="1"/>
  <c r="AA98" i="2"/>
  <c r="Q98" i="2"/>
  <c r="AJ97" i="2"/>
  <c r="AA97" i="2"/>
  <c r="Q97" i="2"/>
  <c r="AC96" i="2"/>
  <c r="AA96" i="2"/>
  <c r="Q96" i="2"/>
  <c r="AJ96" i="2" s="1"/>
  <c r="AJ95" i="2"/>
  <c r="Q95" i="2"/>
  <c r="Q94" i="2"/>
  <c r="AJ94" i="2" s="1"/>
  <c r="U93" i="2"/>
  <c r="AJ93" i="2" s="1"/>
  <c r="Q93" i="2"/>
  <c r="AA92" i="2"/>
  <c r="AJ92" i="2" s="1"/>
  <c r="Q92" i="2"/>
  <c r="AC91" i="2"/>
  <c r="AA91" i="2"/>
  <c r="Q91" i="2"/>
  <c r="Q90" i="2"/>
  <c r="AJ90" i="2" s="1"/>
  <c r="AA89" i="2"/>
  <c r="AJ89" i="2" s="1"/>
  <c r="Q89" i="2"/>
  <c r="AJ88" i="2"/>
  <c r="AA88" i="2"/>
  <c r="Q88" i="2"/>
  <c r="Q87" i="2"/>
  <c r="AJ87" i="2" s="1"/>
  <c r="U86" i="2"/>
  <c r="AJ86" i="2" s="1"/>
  <c r="Q86" i="2"/>
  <c r="Q85" i="2"/>
  <c r="AJ85" i="2" s="1"/>
  <c r="Q84" i="2"/>
  <c r="AJ84" i="2" s="1"/>
  <c r="AJ83" i="2"/>
  <c r="Q83" i="2"/>
  <c r="AJ82" i="2"/>
  <c r="Q82" i="2"/>
  <c r="AC81" i="2"/>
  <c r="AA81" i="2"/>
  <c r="Q81" i="2"/>
  <c r="AA80" i="2"/>
  <c r="AJ80" i="2" s="1"/>
  <c r="U80" i="2"/>
  <c r="Q80" i="2"/>
  <c r="AJ79" i="2"/>
  <c r="AC79" i="2"/>
  <c r="AA79" i="2"/>
  <c r="Q79" i="2"/>
  <c r="AC78" i="2"/>
  <c r="AA78" i="2"/>
  <c r="Q78" i="2"/>
  <c r="AC77" i="2"/>
  <c r="AJ77" i="2" s="1"/>
  <c r="AA77" i="2"/>
  <c r="Q77" i="2"/>
  <c r="AJ76" i="2"/>
  <c r="AC76" i="2"/>
  <c r="AA76" i="2"/>
  <c r="Q76" i="2"/>
  <c r="Q75" i="2"/>
  <c r="AJ75" i="2" s="1"/>
  <c r="AA74" i="2"/>
  <c r="AJ74" i="2" s="1"/>
  <c r="Q74" i="2"/>
  <c r="AA73" i="2"/>
  <c r="AJ73" i="2" s="1"/>
  <c r="Y73" i="2"/>
  <c r="Y13" i="2" s="1"/>
  <c r="Q73" i="2"/>
  <c r="AJ72" i="2"/>
  <c r="Q72" i="2"/>
  <c r="Q71" i="2"/>
  <c r="AJ71" i="2" s="1"/>
  <c r="Q70" i="2"/>
  <c r="AJ70" i="2" s="1"/>
  <c r="AJ69" i="2"/>
  <c r="Q69" i="2"/>
  <c r="Q68" i="2"/>
  <c r="AJ68" i="2" s="1"/>
  <c r="AA67" i="2"/>
  <c r="AJ67" i="2" s="1"/>
  <c r="Q67" i="2"/>
  <c r="AJ66" i="2"/>
  <c r="AA66" i="2"/>
  <c r="U66" i="2"/>
  <c r="Q66" i="2"/>
  <c r="U65" i="2"/>
  <c r="AJ65" i="2" s="1"/>
  <c r="Q65" i="2"/>
  <c r="AA64" i="2"/>
  <c r="AJ64" i="2" s="1"/>
  <c r="Q64" i="2"/>
  <c r="Q63" i="2"/>
  <c r="AJ63" i="2" s="1"/>
  <c r="AJ62" i="2"/>
  <c r="AC62" i="2"/>
  <c r="AA62" i="2"/>
  <c r="Q62" i="2"/>
  <c r="AA61" i="2"/>
  <c r="Q61" i="2"/>
  <c r="AJ61" i="2" s="1"/>
  <c r="AA60" i="2"/>
  <c r="AJ60" i="2" s="1"/>
  <c r="Q60" i="2"/>
  <c r="Q59" i="2"/>
  <c r="AJ59" i="2" s="1"/>
  <c r="AJ58" i="2"/>
  <c r="Q58" i="2"/>
  <c r="AJ57" i="2"/>
  <c r="Q57" i="2"/>
  <c r="Q56" i="2"/>
  <c r="AJ56" i="2" s="1"/>
  <c r="AJ55" i="2"/>
  <c r="AA55" i="2"/>
  <c r="Q55" i="2"/>
  <c r="AA54" i="2"/>
  <c r="AJ54" i="2" s="1"/>
  <c r="Q54" i="2"/>
  <c r="AJ53" i="2"/>
  <c r="Q53" i="2"/>
  <c r="AA52" i="2"/>
  <c r="Q52" i="2"/>
  <c r="AJ52" i="2" s="1"/>
  <c r="AJ51" i="2"/>
  <c r="AC51" i="2"/>
  <c r="U51" i="2"/>
  <c r="Q51" i="2"/>
  <c r="AA50" i="2"/>
  <c r="AJ50" i="2" s="1"/>
  <c r="U50" i="2"/>
  <c r="Q50" i="2"/>
  <c r="AA49" i="2"/>
  <c r="U49" i="2"/>
  <c r="Q49" i="2"/>
  <c r="AA48" i="2"/>
  <c r="AJ48" i="2" s="1"/>
  <c r="U48" i="2"/>
  <c r="Q48" i="2"/>
  <c r="AA47" i="2"/>
  <c r="AJ47" i="2" s="1"/>
  <c r="U47" i="2"/>
  <c r="Q47" i="2"/>
  <c r="AA46" i="2"/>
  <c r="AJ46" i="2" s="1"/>
  <c r="Q46" i="2"/>
  <c r="AA45" i="2"/>
  <c r="Q45" i="2"/>
  <c r="AJ45" i="2" s="1"/>
  <c r="U44" i="2"/>
  <c r="AJ44" i="2" s="1"/>
  <c r="Q44" i="2"/>
  <c r="AA43" i="2"/>
  <c r="AJ43" i="2" s="1"/>
  <c r="U43" i="2"/>
  <c r="Q43" i="2"/>
  <c r="AJ42" i="2"/>
  <c r="AA42" i="2"/>
  <c r="Q42" i="2"/>
  <c r="AA41" i="2"/>
  <c r="Q41" i="2"/>
  <c r="AJ40" i="2"/>
  <c r="AA40" i="2"/>
  <c r="Q40" i="2"/>
  <c r="AA39" i="2"/>
  <c r="AJ39" i="2" s="1"/>
  <c r="U39" i="2"/>
  <c r="Q39" i="2"/>
  <c r="U38" i="2"/>
  <c r="AJ38" i="2" s="1"/>
  <c r="Q38" i="2"/>
  <c r="Q37" i="2"/>
  <c r="AJ37" i="2" s="1"/>
  <c r="AJ36" i="2"/>
  <c r="Q36" i="2"/>
  <c r="AA35" i="2"/>
  <c r="AJ35" i="2" s="1"/>
  <c r="Q35" i="2"/>
  <c r="AA34" i="2"/>
  <c r="AJ34" i="2" s="1"/>
  <c r="Q34" i="2"/>
  <c r="AJ33" i="2"/>
  <c r="AA32" i="2"/>
  <c r="U32" i="2"/>
  <c r="AJ32" i="2" s="1"/>
  <c r="Q32" i="2"/>
  <c r="AJ31" i="2"/>
  <c r="AA31" i="2"/>
  <c r="Q31" i="2"/>
  <c r="AJ30" i="2"/>
  <c r="AA29" i="2"/>
  <c r="Q29" i="2"/>
  <c r="AJ28" i="2"/>
  <c r="AA28" i="2"/>
  <c r="U28" i="2"/>
  <c r="Q28" i="2"/>
  <c r="AJ27" i="2"/>
  <c r="AA27" i="2"/>
  <c r="Q27" i="2"/>
  <c r="AE26" i="2"/>
  <c r="AJ26" i="2" s="1"/>
  <c r="AA26" i="2"/>
  <c r="Q26" i="2"/>
  <c r="AJ25" i="2"/>
  <c r="AE25" i="2"/>
  <c r="AA25" i="2"/>
  <c r="Q25" i="2"/>
  <c r="AE24" i="2"/>
  <c r="AA24" i="2"/>
  <c r="U24" i="2"/>
  <c r="Q24" i="2"/>
  <c r="AE23" i="2"/>
  <c r="AA23" i="2"/>
  <c r="AJ23" i="2" s="1"/>
  <c r="Q23" i="2"/>
  <c r="AE22" i="2"/>
  <c r="AA22" i="2"/>
  <c r="U22" i="2"/>
  <c r="Q22" i="2"/>
  <c r="AJ22" i="2" s="1"/>
  <c r="AE21" i="2"/>
  <c r="AJ21" i="2" s="1"/>
  <c r="AA21" i="2"/>
  <c r="Q21" i="2"/>
  <c r="AE20" i="2"/>
  <c r="Q20" i="2"/>
  <c r="AJ19" i="2"/>
  <c r="AE19" i="2"/>
  <c r="Q19" i="2"/>
  <c r="AE18" i="2"/>
  <c r="AA18" i="2"/>
  <c r="U18" i="2"/>
  <c r="Q18" i="2"/>
  <c r="AE17" i="2"/>
  <c r="AA17" i="2"/>
  <c r="AJ17" i="2" s="1"/>
  <c r="U17" i="2"/>
  <c r="Q17" i="2"/>
  <c r="AJ16" i="2"/>
  <c r="AE16" i="2"/>
  <c r="AA16" i="2"/>
  <c r="Q16" i="2"/>
  <c r="AJ15" i="2"/>
  <c r="AE15" i="2"/>
  <c r="AA15" i="2"/>
  <c r="U15" i="2"/>
  <c r="Q15" i="2"/>
  <c r="AE14" i="2"/>
  <c r="AJ14" i="2" s="1"/>
  <c r="AA14" i="2"/>
  <c r="U14" i="2"/>
  <c r="Q14" i="2"/>
  <c r="AI13" i="2"/>
  <c r="AG13" i="2"/>
  <c r="AE13" i="2"/>
  <c r="W13" i="2"/>
  <c r="T13" i="2"/>
  <c r="S13" i="2"/>
  <c r="O13" i="2"/>
  <c r="M13" i="2"/>
  <c r="AJ12" i="2"/>
  <c r="AJ11" i="2"/>
  <c r="AI11" i="2"/>
  <c r="AI10" i="2" s="1"/>
  <c r="AG11" i="2"/>
  <c r="AF11" i="2"/>
  <c r="AE11" i="2"/>
  <c r="AD11" i="2"/>
  <c r="AC11" i="2"/>
  <c r="AA11" i="2"/>
  <c r="Z11" i="2"/>
  <c r="Z10" i="2" s="1"/>
  <c r="Z9" i="2" s="1"/>
  <c r="Y11" i="2"/>
  <c r="Y10" i="2" s="1"/>
  <c r="W11" i="2"/>
  <c r="W10" i="2" s="1"/>
  <c r="U11" i="2"/>
  <c r="T11" i="2"/>
  <c r="T10" i="2" s="1"/>
  <c r="T9" i="2" s="1"/>
  <c r="S11" i="2"/>
  <c r="Q11" i="2"/>
  <c r="O11" i="2"/>
  <c r="M11" i="2"/>
  <c r="AH10" i="2"/>
  <c r="AF10" i="2"/>
  <c r="AF9" i="2" s="1"/>
  <c r="AD10" i="2"/>
  <c r="AD9" i="2" s="1"/>
  <c r="AD8" i="2" s="1"/>
  <c r="AB10" i="2"/>
  <c r="X10" i="2"/>
  <c r="V10" i="2"/>
  <c r="R10" i="2"/>
  <c r="M10" i="2"/>
  <c r="N637" i="1"/>
  <c r="AI637" i="1" s="1"/>
  <c r="AJ637" i="1" s="1"/>
  <c r="Z1821" i="1"/>
  <c r="Z1823" i="1"/>
  <c r="Z1829" i="1"/>
  <c r="Z1827" i="1"/>
  <c r="Z1825" i="1"/>
  <c r="J1874" i="1"/>
  <c r="J1873" i="1"/>
  <c r="Z1873" i="1"/>
  <c r="Z1874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2" i="1"/>
  <c r="AJ1824" i="1"/>
  <c r="AJ1826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9" i="1"/>
  <c r="AJ1860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Z2208" i="1"/>
  <c r="Z2206" i="1" s="1"/>
  <c r="Z2205" i="1" s="1"/>
  <c r="AJ2207" i="1"/>
  <c r="V2208" i="1"/>
  <c r="Z2260" i="1"/>
  <c r="V2260" i="1"/>
  <c r="AI1040" i="1"/>
  <c r="AI2711" i="1"/>
  <c r="AI2713" i="1"/>
  <c r="AI2714" i="1"/>
  <c r="AI2715" i="1"/>
  <c r="AI2716" i="1"/>
  <c r="AI2717" i="1"/>
  <c r="AI2718" i="1"/>
  <c r="AI2719" i="1"/>
  <c r="V2711" i="1"/>
  <c r="Z2714" i="1"/>
  <c r="Z2715" i="1"/>
  <c r="Z2716" i="1"/>
  <c r="J2716" i="1"/>
  <c r="I2716" i="1"/>
  <c r="Z2786" i="1"/>
  <c r="Z1879" i="1"/>
  <c r="AF2780" i="2" l="1"/>
  <c r="AF2417" i="2"/>
  <c r="AJ2367" i="2"/>
  <c r="W2095" i="2"/>
  <c r="Y2095" i="2"/>
  <c r="Y2016" i="2" s="1"/>
  <c r="AJ2111" i="2"/>
  <c r="M1792" i="2"/>
  <c r="O1792" i="2"/>
  <c r="S1792" i="2"/>
  <c r="AA1256" i="2"/>
  <c r="AC1256" i="2"/>
  <c r="Z8" i="2"/>
  <c r="U1256" i="2"/>
  <c r="AI1658" i="2"/>
  <c r="W1006" i="2"/>
  <c r="U1006" i="2"/>
  <c r="Y1006" i="2"/>
  <c r="AA1006" i="2"/>
  <c r="AC1006" i="2"/>
  <c r="AJ1008" i="2"/>
  <c r="AJ1007" i="2" s="1"/>
  <c r="AJ1006" i="2" s="1"/>
  <c r="W1005" i="2"/>
  <c r="O1005" i="2"/>
  <c r="AC637" i="2"/>
  <c r="W9" i="2"/>
  <c r="AJ406" i="2"/>
  <c r="AJ635" i="2"/>
  <c r="Q634" i="2"/>
  <c r="AJ634" i="2" s="1"/>
  <c r="AJ41" i="2"/>
  <c r="AJ91" i="2"/>
  <c r="AJ162" i="2"/>
  <c r="AJ194" i="2"/>
  <c r="AJ214" i="2"/>
  <c r="AJ238" i="2"/>
  <c r="Q333" i="2"/>
  <c r="Q332" i="2" s="1"/>
  <c r="AJ554" i="2"/>
  <c r="AG10" i="2"/>
  <c r="AG9" i="2" s="1"/>
  <c r="AJ289" i="2"/>
  <c r="AE293" i="2"/>
  <c r="AE292" i="2" s="1"/>
  <c r="AJ292" i="2" s="1"/>
  <c r="AJ343" i="2"/>
  <c r="Q1143" i="2"/>
  <c r="AE2228" i="2"/>
  <c r="AJ2228" i="2" s="1"/>
  <c r="AJ2232" i="2"/>
  <c r="S10" i="2"/>
  <c r="AJ210" i="2"/>
  <c r="AJ234" i="2"/>
  <c r="AA315" i="2"/>
  <c r="AE406" i="2"/>
  <c r="AJ549" i="2"/>
  <c r="AJ896" i="2"/>
  <c r="AJ893" i="2" s="1"/>
  <c r="U13" i="2"/>
  <c r="U10" i="2" s="1"/>
  <c r="U9" i="2" s="1"/>
  <c r="Q13" i="2"/>
  <c r="Q10" i="2" s="1"/>
  <c r="AE1216" i="2"/>
  <c r="AJ1218" i="2"/>
  <c r="AJ400" i="2"/>
  <c r="AA13" i="2"/>
  <c r="AJ81" i="2"/>
  <c r="AJ316" i="2"/>
  <c r="P947" i="2"/>
  <c r="Y1005" i="2"/>
  <c r="Y9" i="2"/>
  <c r="AJ24" i="2"/>
  <c r="AJ169" i="2"/>
  <c r="Q184" i="2"/>
  <c r="AJ318" i="2"/>
  <c r="AJ326" i="2"/>
  <c r="AJ323" i="2" s="1"/>
  <c r="AE323" i="2"/>
  <c r="AE315" i="2" s="1"/>
  <c r="AJ78" i="2"/>
  <c r="AJ144" i="2"/>
  <c r="AE184" i="2"/>
  <c r="AJ450" i="2"/>
  <c r="AG457" i="2"/>
  <c r="AJ129" i="2"/>
  <c r="AJ165" i="2"/>
  <c r="AJ222" i="2"/>
  <c r="AJ246" i="2"/>
  <c r="AI1005" i="2"/>
  <c r="AJ18" i="2"/>
  <c r="AJ198" i="2"/>
  <c r="AI332" i="2"/>
  <c r="AJ397" i="2"/>
  <c r="Q458" i="2"/>
  <c r="Q457" i="2" s="1"/>
  <c r="AJ580" i="2"/>
  <c r="M1005" i="2"/>
  <c r="AJ1129" i="2"/>
  <c r="AE1127" i="2"/>
  <c r="AJ1127" i="2" s="1"/>
  <c r="AC13" i="2"/>
  <c r="AC10" i="2" s="1"/>
  <c r="AC9" i="2" s="1"/>
  <c r="AJ481" i="2"/>
  <c r="AJ510" i="2"/>
  <c r="M947" i="2"/>
  <c r="T953" i="2"/>
  <c r="T947" i="2" s="1"/>
  <c r="T8" i="2" s="1"/>
  <c r="AF1005" i="2"/>
  <c r="AE1040" i="2"/>
  <c r="AE1039" i="2" s="1"/>
  <c r="AJ1043" i="2"/>
  <c r="AJ1061" i="2"/>
  <c r="AJ1079" i="2"/>
  <c r="Q1276" i="2"/>
  <c r="Q1275" i="2" s="1"/>
  <c r="AJ1277" i="2"/>
  <c r="AJ1436" i="2"/>
  <c r="AE1433" i="2"/>
  <c r="AE1430" i="2" s="1"/>
  <c r="Q2817" i="2"/>
  <c r="Q2816" i="2" s="1"/>
  <c r="Q2815" i="2" s="1"/>
  <c r="AJ2818" i="2"/>
  <c r="AJ185" i="2"/>
  <c r="AJ254" i="2"/>
  <c r="AG315" i="2"/>
  <c r="AJ331" i="2"/>
  <c r="AJ394" i="2"/>
  <c r="Q406" i="2"/>
  <c r="U630" i="2"/>
  <c r="AG1005" i="2"/>
  <c r="AC1005" i="2"/>
  <c r="AJ1098" i="2"/>
  <c r="AJ1197" i="2"/>
  <c r="S1256" i="2"/>
  <c r="AJ1325" i="2"/>
  <c r="AJ1332" i="2"/>
  <c r="AA179" i="2"/>
  <c r="AJ179" i="2" s="1"/>
  <c r="AJ294" i="2"/>
  <c r="M637" i="2"/>
  <c r="AJ1058" i="2"/>
  <c r="AJ1076" i="2"/>
  <c r="AE1231" i="2"/>
  <c r="AJ1235" i="2"/>
  <c r="AJ49" i="2"/>
  <c r="AJ576" i="2"/>
  <c r="AJ606" i="2"/>
  <c r="AE1014" i="2"/>
  <c r="AE1013" i="2" s="1"/>
  <c r="AE1023" i="2"/>
  <c r="Q1231" i="2"/>
  <c r="AJ1232" i="2"/>
  <c r="AJ1231" i="2" s="1"/>
  <c r="AE458" i="2"/>
  <c r="AE457" i="2" s="1"/>
  <c r="AJ608" i="2"/>
  <c r="P884" i="2"/>
  <c r="AA953" i="2"/>
  <c r="AJ1014" i="2"/>
  <c r="AJ1013" i="2" s="1"/>
  <c r="AI1143" i="2"/>
  <c r="AE333" i="2"/>
  <c r="AE659" i="2"/>
  <c r="AA947" i="2"/>
  <c r="AG1256" i="2"/>
  <c r="AA10" i="2"/>
  <c r="AA9" i="2" s="1"/>
  <c r="AJ29" i="2"/>
  <c r="AJ147" i="2"/>
  <c r="AJ290" i="2"/>
  <c r="AJ334" i="2"/>
  <c r="AJ542" i="2"/>
  <c r="AJ602" i="2"/>
  <c r="AJ632" i="2"/>
  <c r="AE639" i="2"/>
  <c r="AJ661" i="2"/>
  <c r="AJ659" i="2" s="1"/>
  <c r="AJ1052" i="2"/>
  <c r="AJ1070" i="2"/>
  <c r="U1215" i="2"/>
  <c r="U1005" i="2" s="1"/>
  <c r="AJ1881" i="2"/>
  <c r="AJ258" i="2"/>
  <c r="AJ127" i="2"/>
  <c r="AJ13" i="2" s="1"/>
  <c r="S315" i="2"/>
  <c r="Q400" i="2"/>
  <c r="AJ493" i="2"/>
  <c r="AJ503" i="2"/>
  <c r="AJ528" i="2"/>
  <c r="AJ641" i="2"/>
  <c r="AJ639" i="2" s="1"/>
  <c r="AJ638" i="2" s="1"/>
  <c r="AE720" i="2"/>
  <c r="Y947" i="2"/>
  <c r="AG953" i="2"/>
  <c r="AG947" i="2" s="1"/>
  <c r="AA1143" i="2"/>
  <c r="AE1168" i="2"/>
  <c r="AJ515" i="2"/>
  <c r="AJ123" i="2"/>
  <c r="AJ278" i="2"/>
  <c r="AJ392" i="2"/>
  <c r="AA458" i="2"/>
  <c r="AA457" i="2" s="1"/>
  <c r="Y638" i="2"/>
  <c r="Q637" i="2"/>
  <c r="AJ721" i="2"/>
  <c r="AJ1049" i="2"/>
  <c r="AJ1040" i="2" s="1"/>
  <c r="AJ1039" i="2" s="1"/>
  <c r="AJ1067" i="2"/>
  <c r="AJ1085" i="2"/>
  <c r="AJ1168" i="2"/>
  <c r="S1215" i="2"/>
  <c r="S1005" i="2" s="1"/>
  <c r="AJ1216" i="2"/>
  <c r="AJ1215" i="2" s="1"/>
  <c r="AE1678" i="2"/>
  <c r="AE1677" i="2" s="1"/>
  <c r="AJ1680" i="2"/>
  <c r="AJ1678" i="2" s="1"/>
  <c r="AJ1677" i="2" s="1"/>
  <c r="AE1748" i="2"/>
  <c r="AE1747" i="2" s="1"/>
  <c r="AJ1753" i="2"/>
  <c r="AJ1748" i="2" s="1"/>
  <c r="AJ1747" i="2" s="1"/>
  <c r="AJ466" i="2"/>
  <c r="AJ20" i="2"/>
  <c r="O10" i="2"/>
  <c r="O9" i="2" s="1"/>
  <c r="AJ371" i="2"/>
  <c r="AE450" i="2"/>
  <c r="AJ494" i="2"/>
  <c r="AJ529" i="2"/>
  <c r="AJ558" i="2"/>
  <c r="AJ563" i="2"/>
  <c r="M630" i="2"/>
  <c r="M9" i="2" s="1"/>
  <c r="AE873" i="2"/>
  <c r="AJ873" i="2" s="1"/>
  <c r="O947" i="2"/>
  <c r="AI947" i="2"/>
  <c r="AJ953" i="2"/>
  <c r="AJ947" i="2" s="1"/>
  <c r="AJ976" i="2"/>
  <c r="AF1143" i="2"/>
  <c r="Q1216" i="2"/>
  <c r="Q1215" i="2" s="1"/>
  <c r="O1256" i="2"/>
  <c r="AJ502" i="2"/>
  <c r="AJ550" i="2"/>
  <c r="AJ598" i="2"/>
  <c r="Q948" i="2"/>
  <c r="Q947" i="2" s="1"/>
  <c r="U994" i="2"/>
  <c r="U947" i="2" s="1"/>
  <c r="AJ1115" i="2"/>
  <c r="S1143" i="2"/>
  <c r="AJ1194" i="2"/>
  <c r="AJ1287" i="2"/>
  <c r="AJ1318" i="2"/>
  <c r="AJ1339" i="2"/>
  <c r="AJ1346" i="2"/>
  <c r="AJ1374" i="2"/>
  <c r="AJ1410" i="2"/>
  <c r="AJ1191" i="2"/>
  <c r="AJ1315" i="2"/>
  <c r="AJ1641" i="2"/>
  <c r="Q1660" i="2"/>
  <c r="Q1659" i="2" s="1"/>
  <c r="Q1658" i="2" s="1"/>
  <c r="AE1721" i="2"/>
  <c r="AE1715" i="2" s="1"/>
  <c r="AJ1722" i="2"/>
  <c r="AJ1721" i="2" s="1"/>
  <c r="AE2140" i="2"/>
  <c r="AJ590" i="2"/>
  <c r="P706" i="2"/>
  <c r="Q1106" i="2"/>
  <c r="AJ1433" i="2"/>
  <c r="AJ1430" i="2" s="1"/>
  <c r="Q1632" i="2"/>
  <c r="Q1631" i="2" s="1"/>
  <c r="Q2138" i="2"/>
  <c r="AJ2138" i="2" s="1"/>
  <c r="AJ2139" i="2"/>
  <c r="AJ490" i="2"/>
  <c r="AJ538" i="2"/>
  <c r="AJ586" i="2"/>
  <c r="Q608" i="2"/>
  <c r="AE976" i="2"/>
  <c r="AE947" i="2" s="1"/>
  <c r="AA1023" i="2"/>
  <c r="AA1005" i="2" s="1"/>
  <c r="Q1109" i="2"/>
  <c r="AJ1145" i="2"/>
  <c r="AJ1144" i="2" s="1"/>
  <c r="AJ1163" i="2"/>
  <c r="AE1171" i="2"/>
  <c r="AJ1185" i="2"/>
  <c r="AJ1262" i="2"/>
  <c r="AJ1272" i="2"/>
  <c r="AJ1271" i="2" s="1"/>
  <c r="AJ1270" i="2" s="1"/>
  <c r="AJ1361" i="2"/>
  <c r="AE1660" i="2"/>
  <c r="AE1659" i="2" s="1"/>
  <c r="AE1658" i="2" s="1"/>
  <c r="W1715" i="2"/>
  <c r="AJ2292" i="2"/>
  <c r="AE2291" i="2"/>
  <c r="AJ1160" i="2"/>
  <c r="AE1159" i="2"/>
  <c r="AE1143" i="2" s="1"/>
  <c r="AJ1172" i="2"/>
  <c r="AJ1182" i="2"/>
  <c r="AJ1354" i="2"/>
  <c r="AJ1397" i="2"/>
  <c r="AA1676" i="2"/>
  <c r="AJ1827" i="2"/>
  <c r="AE1794" i="2"/>
  <c r="AE1793" i="2" s="1"/>
  <c r="AJ2287" i="2"/>
  <c r="AE2286" i="2"/>
  <c r="AJ482" i="2"/>
  <c r="AJ530" i="2"/>
  <c r="AJ578" i="2"/>
  <c r="S884" i="2"/>
  <c r="S637" i="2" s="1"/>
  <c r="Q1040" i="2"/>
  <c r="Q1039" i="2" s="1"/>
  <c r="Q1005" i="2" s="1"/>
  <c r="AE1109" i="2"/>
  <c r="AE1106" i="2" s="1"/>
  <c r="Q1171" i="2"/>
  <c r="AJ1323" i="2"/>
  <c r="AJ1351" i="2"/>
  <c r="AA1794" i="2"/>
  <c r="AA1793" i="2" s="1"/>
  <c r="AE1861" i="2"/>
  <c r="AE1858" i="2" s="1"/>
  <c r="AA962" i="2"/>
  <c r="AC987" i="2"/>
  <c r="AC947" i="2" s="1"/>
  <c r="AJ1110" i="2"/>
  <c r="AE1276" i="2"/>
  <c r="AE1275" i="2" s="1"/>
  <c r="AA1973" i="2"/>
  <c r="AA1954" i="2" s="1"/>
  <c r="AJ1977" i="2"/>
  <c r="AG2095" i="2"/>
  <c r="AG2016" i="2" s="1"/>
  <c r="AJ720" i="2"/>
  <c r="AJ1173" i="2"/>
  <c r="AJ1237" i="2"/>
  <c r="AJ1282" i="2"/>
  <c r="AJ1390" i="2"/>
  <c r="AJ1426" i="2"/>
  <c r="AJ1635" i="2"/>
  <c r="AJ1956" i="2"/>
  <c r="AJ1955" i="2" s="1"/>
  <c r="S976" i="2"/>
  <c r="S947" i="2" s="1"/>
  <c r="AA1106" i="2"/>
  <c r="M1430" i="2"/>
  <c r="M1256" i="2" s="1"/>
  <c r="AI1430" i="2"/>
  <c r="AI1256" i="2" s="1"/>
  <c r="Q1626" i="2"/>
  <c r="Q1625" i="2" s="1"/>
  <c r="AJ1628" i="2"/>
  <c r="AJ1672" i="2"/>
  <c r="AE1887" i="2"/>
  <c r="AE1886" i="2" s="1"/>
  <c r="AJ1888" i="2"/>
  <c r="AJ2085" i="2"/>
  <c r="AJ1118" i="2"/>
  <c r="AJ1234" i="2"/>
  <c r="AJ1312" i="2"/>
  <c r="AJ1348" i="2"/>
  <c r="AJ1384" i="2"/>
  <c r="AJ1420" i="2"/>
  <c r="W1430" i="2"/>
  <c r="W1256" i="2" s="1"/>
  <c r="AJ1731" i="2"/>
  <c r="AJ1764" i="2"/>
  <c r="AJ1825" i="2"/>
  <c r="Q1861" i="2"/>
  <c r="Q1858" i="2" s="1"/>
  <c r="AJ1897" i="2"/>
  <c r="AJ1925" i="2"/>
  <c r="AE2086" i="2"/>
  <c r="Q2086" i="2"/>
  <c r="Q2084" i="2" s="1"/>
  <c r="Q2083" i="2" s="1"/>
  <c r="Q2060" i="2" s="1"/>
  <c r="O2095" i="2"/>
  <c r="O2016" i="2" s="1"/>
  <c r="AJ1381" i="2"/>
  <c r="AJ1417" i="2"/>
  <c r="Q1760" i="2"/>
  <c r="Q1755" i="2" s="1"/>
  <c r="AJ1761" i="2"/>
  <c r="AJ1760" i="2" s="1"/>
  <c r="AJ1755" i="2" s="1"/>
  <c r="AJ1948" i="2"/>
  <c r="AE1973" i="2"/>
  <c r="AE1954" i="2" s="1"/>
  <c r="AJ1974" i="2"/>
  <c r="AJ1973" i="2" s="1"/>
  <c r="AE2047" i="2"/>
  <c r="AJ2047" i="2" s="1"/>
  <c r="AJ2048" i="2"/>
  <c r="AE2417" i="2"/>
  <c r="AJ2418" i="2"/>
  <c r="AJ1661" i="2"/>
  <c r="AG1676" i="2"/>
  <c r="AJ1861" i="2"/>
  <c r="AJ1858" i="2" s="1"/>
  <c r="Q2043" i="2"/>
  <c r="Q2017" i="2" s="1"/>
  <c r="AJ2044" i="2"/>
  <c r="AE2754" i="2"/>
  <c r="AJ2755" i="2"/>
  <c r="AF1676" i="2"/>
  <c r="AC1715" i="2"/>
  <c r="AC1676" i="2" s="1"/>
  <c r="W1794" i="2"/>
  <c r="W1793" i="2" s="1"/>
  <c r="W1792" i="2" s="1"/>
  <c r="AJ1821" i="2"/>
  <c r="Q1911" i="2"/>
  <c r="Q1907" i="2" s="1"/>
  <c r="W2016" i="2"/>
  <c r="W2822" i="2" s="1"/>
  <c r="AA2205" i="2"/>
  <c r="AE2672" i="2"/>
  <c r="AJ2673" i="2"/>
  <c r="AJ1300" i="2"/>
  <c r="AJ1336" i="2"/>
  <c r="AJ1372" i="2"/>
  <c r="AJ1408" i="2"/>
  <c r="AJ1652" i="2"/>
  <c r="AJ1632" i="2" s="1"/>
  <c r="AJ1631" i="2" s="1"/>
  <c r="AJ1685" i="2"/>
  <c r="AJ1869" i="2"/>
  <c r="AJ1945" i="2"/>
  <c r="AE2013" i="2"/>
  <c r="AJ2014" i="2"/>
  <c r="AJ2013" i="2" s="1"/>
  <c r="AJ2093" i="2"/>
  <c r="AE2092" i="2"/>
  <c r="AJ2383" i="2"/>
  <c r="AE2382" i="2"/>
  <c r="AJ1264" i="2"/>
  <c r="AJ1297" i="2"/>
  <c r="AJ1333" i="2"/>
  <c r="AJ1369" i="2"/>
  <c r="AJ1405" i="2"/>
  <c r="AJ1649" i="2"/>
  <c r="Q1849" i="2"/>
  <c r="AJ1849" i="2" s="1"/>
  <c r="AJ1850" i="2"/>
  <c r="AE1911" i="2"/>
  <c r="AE1907" i="2" s="1"/>
  <c r="AJ1912" i="2"/>
  <c r="AF2017" i="2"/>
  <c r="AE2017" i="2"/>
  <c r="S2060" i="2"/>
  <c r="S2095" i="2"/>
  <c r="Q2378" i="2"/>
  <c r="AJ2379" i="2"/>
  <c r="AJ1261" i="2"/>
  <c r="AJ1260" i="2" s="1"/>
  <c r="AJ1257" i="2" s="1"/>
  <c r="AJ1294" i="2"/>
  <c r="AJ1330" i="2"/>
  <c r="AJ1366" i="2"/>
  <c r="AJ1402" i="2"/>
  <c r="AE1632" i="2"/>
  <c r="AE1631" i="2" s="1"/>
  <c r="AJ1646" i="2"/>
  <c r="Q1678" i="2"/>
  <c r="Q1677" i="2" s="1"/>
  <c r="AJ1682" i="2"/>
  <c r="AI1715" i="2"/>
  <c r="AI1676" i="2" s="1"/>
  <c r="AJ1725" i="2"/>
  <c r="AE1760" i="2"/>
  <c r="AE1755" i="2" s="1"/>
  <c r="AC1792" i="2"/>
  <c r="AJ1797" i="2"/>
  <c r="AJ1794" i="2" s="1"/>
  <c r="Q1794" i="2"/>
  <c r="AJ1891" i="2"/>
  <c r="AA1887" i="2"/>
  <c r="AA1886" i="2" s="1"/>
  <c r="AJ1903" i="2"/>
  <c r="AE2129" i="2"/>
  <c r="AE2344" i="2"/>
  <c r="AJ2345" i="2"/>
  <c r="W1677" i="2"/>
  <c r="W1676" i="2" s="1"/>
  <c r="Q1721" i="2"/>
  <c r="Q1715" i="2" s="1"/>
  <c r="Q1748" i="2"/>
  <c r="Q1747" i="2" s="1"/>
  <c r="AA1861" i="2"/>
  <c r="AA1858" i="2" s="1"/>
  <c r="Q1887" i="2"/>
  <c r="Q1886" i="2" s="1"/>
  <c r="AJ1996" i="2"/>
  <c r="AJ1993" i="2" s="1"/>
  <c r="M2016" i="2"/>
  <c r="M2822" i="2" s="1"/>
  <c r="AJ2023" i="2"/>
  <c r="AE2022" i="2"/>
  <c r="AJ2022" i="2" s="1"/>
  <c r="AJ1626" i="2"/>
  <c r="AJ1625" i="2" s="1"/>
  <c r="M1676" i="2"/>
  <c r="U1677" i="2"/>
  <c r="U1676" i="2" s="1"/>
  <c r="U1792" i="2"/>
  <c r="AE2064" i="2"/>
  <c r="AJ2064" i="2" s="1"/>
  <c r="AJ2065" i="2"/>
  <c r="AJ2141" i="2"/>
  <c r="Q2140" i="2"/>
  <c r="AJ1830" i="2"/>
  <c r="AI1907" i="2"/>
  <c r="AI1792" i="2" s="1"/>
  <c r="AJ1922" i="2"/>
  <c r="AE1996" i="2"/>
  <c r="AF2096" i="2"/>
  <c r="AF2095" i="2" s="1"/>
  <c r="AF2343" i="2"/>
  <c r="Q2386" i="2"/>
  <c r="Q2385" i="2" s="1"/>
  <c r="AJ2387" i="2"/>
  <c r="AJ2438" i="2"/>
  <c r="AJ1717" i="2"/>
  <c r="AJ1716" i="2" s="1"/>
  <c r="AJ1715" i="2" s="1"/>
  <c r="AJ1823" i="2"/>
  <c r="AJ1919" i="2"/>
  <c r="AJ2264" i="2"/>
  <c r="AE2273" i="2"/>
  <c r="AJ2315" i="2"/>
  <c r="AJ2101" i="2"/>
  <c r="AE2100" i="2"/>
  <c r="AE2096" i="2" s="1"/>
  <c r="Q2206" i="2"/>
  <c r="Q2205" i="2" s="1"/>
  <c r="AJ2207" i="2"/>
  <c r="AE2253" i="2"/>
  <c r="AJ2254" i="2"/>
  <c r="AJ2261" i="2"/>
  <c r="AE2258" i="2"/>
  <c r="Q2636" i="2"/>
  <c r="AJ2636" i="2" s="1"/>
  <c r="AJ2630" i="2" s="1"/>
  <c r="AJ2637" i="2"/>
  <c r="AJ2123" i="2"/>
  <c r="AJ2121" i="2" s="1"/>
  <c r="AJ2120" i="2" s="1"/>
  <c r="AE2121" i="2"/>
  <c r="AE2120" i="2" s="1"/>
  <c r="Q2179" i="2"/>
  <c r="AJ2180" i="2"/>
  <c r="AE2359" i="2"/>
  <c r="AJ2359" i="2" s="1"/>
  <c r="AJ2360" i="2"/>
  <c r="AJ1775" i="2"/>
  <c r="AJ2788" i="2"/>
  <c r="AJ2049" i="2"/>
  <c r="AJ2392" i="2"/>
  <c r="AJ2815" i="2"/>
  <c r="AJ1772" i="2"/>
  <c r="AJ1970" i="2"/>
  <c r="U2096" i="2"/>
  <c r="U2095" i="2" s="1"/>
  <c r="U2016" i="2" s="1"/>
  <c r="Q2112" i="2"/>
  <c r="Q2111" i="2" s="1"/>
  <c r="AJ2135" i="2"/>
  <c r="AJ2132" i="2" s="1"/>
  <c r="AJ2170" i="2"/>
  <c r="AE2224" i="2"/>
  <c r="AJ2241" i="2"/>
  <c r="AJ2244" i="2"/>
  <c r="AJ2259" i="2"/>
  <c r="AJ2300" i="2"/>
  <c r="Q2337" i="2"/>
  <c r="AJ2338" i="2"/>
  <c r="AJ2704" i="2"/>
  <c r="AE2800" i="2"/>
  <c r="AJ2802" i="2"/>
  <c r="AJ1769" i="2"/>
  <c r="AJ1940" i="2"/>
  <c r="AJ2106" i="2"/>
  <c r="AJ2105" i="2" s="1"/>
  <c r="AI2129" i="2"/>
  <c r="AI2095" i="2" s="1"/>
  <c r="AI2016" i="2" s="1"/>
  <c r="Q2292" i="2"/>
  <c r="Q2291" i="2" s="1"/>
  <c r="AJ2706" i="2"/>
  <c r="AJ2247" i="2"/>
  <c r="AE2246" i="2"/>
  <c r="AJ2246" i="2" s="1"/>
  <c r="AE2347" i="2"/>
  <c r="AJ2347" i="2" s="1"/>
  <c r="AJ2348" i="2"/>
  <c r="Q2381" i="2"/>
  <c r="Q2793" i="2"/>
  <c r="AJ2794" i="2"/>
  <c r="Q2092" i="2"/>
  <c r="Q2091" i="2" s="1"/>
  <c r="AJ2248" i="2"/>
  <c r="AE2784" i="2"/>
  <c r="AJ2785" i="2"/>
  <c r="Q2100" i="2"/>
  <c r="Q2096" i="2" s="1"/>
  <c r="AJ2104" i="2"/>
  <c r="AJ2208" i="2"/>
  <c r="Q2224" i="2"/>
  <c r="Q2223" i="2" s="1"/>
  <c r="Q2222" i="2" s="1"/>
  <c r="AJ2267" i="2"/>
  <c r="AJ2297" i="2"/>
  <c r="AE2324" i="2"/>
  <c r="AJ2326" i="2"/>
  <c r="AJ2400" i="2"/>
  <c r="AE2625" i="2"/>
  <c r="AJ2625" i="2" s="1"/>
  <c r="AJ2626" i="2"/>
  <c r="AJ2756" i="2"/>
  <c r="Q2754" i="2"/>
  <c r="Q2753" i="2" s="1"/>
  <c r="AE2773" i="2"/>
  <c r="AJ2774" i="2"/>
  <c r="AJ2688" i="2"/>
  <c r="AE2761" i="2"/>
  <c r="AJ2764" i="2"/>
  <c r="AF2772" i="2"/>
  <c r="AE2808" i="2"/>
  <c r="AJ2808" i="2" s="1"/>
  <c r="AJ2810" i="2"/>
  <c r="AE2711" i="2"/>
  <c r="AJ2816" i="2"/>
  <c r="AJ2685" i="2"/>
  <c r="K2716" i="2"/>
  <c r="AA2716" i="2" s="1"/>
  <c r="AJ2716" i="2" s="1"/>
  <c r="AJ2711" i="2" s="1"/>
  <c r="AJ2730" i="2"/>
  <c r="Q2728" i="2"/>
  <c r="Q2703" i="2" s="1"/>
  <c r="AE2795" i="2"/>
  <c r="AJ2795" i="2" s="1"/>
  <c r="AJ2796" i="2"/>
  <c r="AE2386" i="2"/>
  <c r="AE2385" i="2" s="1"/>
  <c r="AJ2388" i="2"/>
  <c r="Q2716" i="2"/>
  <c r="Q2711" i="2" s="1"/>
  <c r="AJ2682" i="2"/>
  <c r="AJ2791" i="2"/>
  <c r="Q2804" i="2"/>
  <c r="AE2630" i="2"/>
  <c r="Q2745" i="2"/>
  <c r="Q2744" i="2" s="1"/>
  <c r="Q2812" i="2"/>
  <c r="AJ2813" i="2"/>
  <c r="Q2132" i="2"/>
  <c r="Q2129" i="2" s="1"/>
  <c r="AJ2205" i="2"/>
  <c r="AJ2239" i="2"/>
  <c r="AJ2321" i="2"/>
  <c r="Q2324" i="2"/>
  <c r="Q2323" i="2" s="1"/>
  <c r="AJ2325" i="2"/>
  <c r="Q2444" i="2"/>
  <c r="Q2417" i="2" s="1"/>
  <c r="AJ2445" i="2"/>
  <c r="AF2630" i="2"/>
  <c r="AF2629" i="2" s="1"/>
  <c r="Q2672" i="2"/>
  <c r="Q2667" i="2" s="1"/>
  <c r="AJ2679" i="2"/>
  <c r="AF2760" i="2"/>
  <c r="AJ2094" i="2"/>
  <c r="AA2096" i="2"/>
  <c r="AA2095" i="2" s="1"/>
  <c r="AA2016" i="2" s="1"/>
  <c r="Q2228" i="2"/>
  <c r="AJ2236" i="2"/>
  <c r="Q2273" i="2"/>
  <c r="Q2272" i="2" s="1"/>
  <c r="AJ2281" i="2"/>
  <c r="AJ2309" i="2"/>
  <c r="AE2313" i="2"/>
  <c r="AE2312" i="2" s="1"/>
  <c r="AJ2314" i="2"/>
  <c r="AJ2313" i="2" s="1"/>
  <c r="AJ2312" i="2" s="1"/>
  <c r="AE2726" i="2"/>
  <c r="AJ2726" i="2" s="1"/>
  <c r="AJ2727" i="2"/>
  <c r="Q2788" i="2"/>
  <c r="Q2784" i="2" s="1"/>
  <c r="AJ2817" i="2"/>
  <c r="AA2170" i="2"/>
  <c r="AE2805" i="2"/>
  <c r="Q2453" i="2"/>
  <c r="AE2728" i="2"/>
  <c r="AJ2819" i="2"/>
  <c r="AI2208" i="1"/>
  <c r="V1874" i="1"/>
  <c r="Z1796" i="1"/>
  <c r="T1829" i="1"/>
  <c r="T1830" i="1"/>
  <c r="T1828" i="1"/>
  <c r="T1827" i="1"/>
  <c r="V1824" i="1"/>
  <c r="V1825" i="1"/>
  <c r="V1826" i="1"/>
  <c r="V1827" i="1"/>
  <c r="V1822" i="1"/>
  <c r="V1823" i="1"/>
  <c r="V1821" i="1"/>
  <c r="Z1250" i="1"/>
  <c r="T1250" i="1"/>
  <c r="T1252" i="1"/>
  <c r="Z1222" i="1"/>
  <c r="AI896" i="1"/>
  <c r="Z2808" i="1"/>
  <c r="V2808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32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T1127" i="1"/>
  <c r="T406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41" i="1"/>
  <c r="Z2071" i="1"/>
  <c r="Z2069" i="1"/>
  <c r="Z2068" i="1" s="1"/>
  <c r="P2068" i="1"/>
  <c r="V2068" i="1"/>
  <c r="AB2068" i="1"/>
  <c r="AH2068" i="1"/>
  <c r="K2069" i="1"/>
  <c r="K2068" i="1" s="1"/>
  <c r="L2069" i="1"/>
  <c r="L2068" i="1" s="1"/>
  <c r="M2069" i="1"/>
  <c r="M2068" i="1" s="1"/>
  <c r="N2069" i="1"/>
  <c r="N2068" i="1" s="1"/>
  <c r="O2069" i="1"/>
  <c r="O2068" i="1" s="1"/>
  <c r="P2069" i="1"/>
  <c r="Q2069" i="1"/>
  <c r="Q2068" i="1" s="1"/>
  <c r="R2069" i="1"/>
  <c r="R2068" i="1" s="1"/>
  <c r="S2069" i="1"/>
  <c r="S2068" i="1" s="1"/>
  <c r="T2069" i="1"/>
  <c r="T2068" i="1" s="1"/>
  <c r="U2069" i="1"/>
  <c r="U2068" i="1" s="1"/>
  <c r="V2069" i="1"/>
  <c r="W2069" i="1"/>
  <c r="W2068" i="1" s="1"/>
  <c r="X2069" i="1"/>
  <c r="X2068" i="1" s="1"/>
  <c r="Y2069" i="1"/>
  <c r="Y2068" i="1" s="1"/>
  <c r="AA2069" i="1"/>
  <c r="AA2068" i="1" s="1"/>
  <c r="AB2069" i="1"/>
  <c r="AC2069" i="1"/>
  <c r="AC2068" i="1" s="1"/>
  <c r="AD2069" i="1"/>
  <c r="AD2068" i="1" s="1"/>
  <c r="AE2069" i="1"/>
  <c r="AE2068" i="1" s="1"/>
  <c r="AF2069" i="1"/>
  <c r="AF2068" i="1" s="1"/>
  <c r="AG2069" i="1"/>
  <c r="AG2068" i="1" s="1"/>
  <c r="AH2069" i="1"/>
  <c r="J2068" i="1"/>
  <c r="J2069" i="1"/>
  <c r="J2083" i="1"/>
  <c r="J2084" i="1"/>
  <c r="I2086" i="1"/>
  <c r="J2086" i="1"/>
  <c r="J2071" i="1"/>
  <c r="T2086" i="1"/>
  <c r="Z607" i="1"/>
  <c r="Z1903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172" i="1"/>
  <c r="V1171" i="1"/>
  <c r="Z2673" i="1"/>
  <c r="Z1040" i="1"/>
  <c r="V1040" i="1"/>
  <c r="AF2628" i="2" l="1"/>
  <c r="AJ2291" i="2"/>
  <c r="AE2095" i="2"/>
  <c r="AF2016" i="2"/>
  <c r="AJ1793" i="2"/>
  <c r="AJ1676" i="2"/>
  <c r="AE1256" i="2"/>
  <c r="Q1256" i="2"/>
  <c r="AF8" i="2"/>
  <c r="AJ2784" i="2"/>
  <c r="Q2336" i="2"/>
  <c r="AJ2336" i="2" s="1"/>
  <c r="AJ2337" i="2"/>
  <c r="AJ2273" i="2"/>
  <c r="AE2272" i="2"/>
  <c r="AJ2272" i="2" s="1"/>
  <c r="AJ2378" i="2"/>
  <c r="Q2343" i="2"/>
  <c r="AJ1954" i="2"/>
  <c r="O8" i="2"/>
  <c r="O2822" i="2" s="1"/>
  <c r="AC8" i="2"/>
  <c r="AC2822" i="2" s="1"/>
  <c r="Q1676" i="2"/>
  <c r="AJ1887" i="2"/>
  <c r="AJ1886" i="2" s="1"/>
  <c r="AJ333" i="2"/>
  <c r="AJ332" i="2" s="1"/>
  <c r="U8" i="2"/>
  <c r="U2822" i="2" s="1"/>
  <c r="AE2257" i="2"/>
  <c r="AJ2257" i="2" s="1"/>
  <c r="AJ2258" i="2"/>
  <c r="AJ1660" i="2"/>
  <c r="AJ1659" i="2" s="1"/>
  <c r="AJ1658" i="2" s="1"/>
  <c r="AJ315" i="2"/>
  <c r="AJ2417" i="2"/>
  <c r="AJ1109" i="2"/>
  <c r="AJ1106" i="2" s="1"/>
  <c r="AJ1171" i="2"/>
  <c r="AJ1143" i="2" s="1"/>
  <c r="AJ1005" i="2" s="1"/>
  <c r="AJ1159" i="2"/>
  <c r="AJ2754" i="2"/>
  <c r="AE2753" i="2"/>
  <c r="AJ2253" i="2"/>
  <c r="AE2252" i="2"/>
  <c r="AJ2252" i="2" s="1"/>
  <c r="AE2091" i="2"/>
  <c r="AJ2091" i="2" s="1"/>
  <c r="AJ2092" i="2"/>
  <c r="AG2822" i="2"/>
  <c r="AJ2728" i="2"/>
  <c r="AE2311" i="2"/>
  <c r="AJ2386" i="2"/>
  <c r="AJ2385" i="2" s="1"/>
  <c r="Q1793" i="2"/>
  <c r="Q1792" i="2" s="1"/>
  <c r="AJ2672" i="2"/>
  <c r="AE2667" i="2"/>
  <c r="AJ2667" i="2" s="1"/>
  <c r="AE2285" i="2"/>
  <c r="AJ2285" i="2" s="1"/>
  <c r="AJ2286" i="2"/>
  <c r="AE1676" i="2"/>
  <c r="AJ458" i="2"/>
  <c r="Q2811" i="2"/>
  <c r="AJ2811" i="2" s="1"/>
  <c r="AJ2812" i="2"/>
  <c r="AE2381" i="2"/>
  <c r="AJ2381" i="2" s="1"/>
  <c r="AJ2382" i="2"/>
  <c r="AJ2324" i="2"/>
  <c r="AE2323" i="2"/>
  <c r="AJ2323" i="2" s="1"/>
  <c r="AJ2206" i="2"/>
  <c r="AJ2444" i="2"/>
  <c r="AJ457" i="2"/>
  <c r="Q630" i="2"/>
  <c r="AJ630" i="2" s="1"/>
  <c r="AJ2311" i="2"/>
  <c r="AJ2224" i="2"/>
  <c r="AJ2223" i="2" s="1"/>
  <c r="AE2223" i="2"/>
  <c r="AE2222" i="2" s="1"/>
  <c r="AJ2222" i="2" s="1"/>
  <c r="AE2804" i="2"/>
  <c r="AJ2804" i="2" s="1"/>
  <c r="AJ2805" i="2"/>
  <c r="AJ2773" i="2"/>
  <c r="AE1792" i="2"/>
  <c r="AE2703" i="2"/>
  <c r="AJ2703" i="2" s="1"/>
  <c r="AJ2761" i="2"/>
  <c r="AE2760" i="2"/>
  <c r="AJ2760" i="2" s="1"/>
  <c r="Q2792" i="2"/>
  <c r="AJ2792" i="2" s="1"/>
  <c r="AJ2793" i="2"/>
  <c r="AJ2800" i="2"/>
  <c r="AE2799" i="2"/>
  <c r="AJ2799" i="2" s="1"/>
  <c r="AJ2100" i="2"/>
  <c r="AJ2096" i="2" s="1"/>
  <c r="AJ2086" i="2"/>
  <c r="AJ2084" i="2" s="1"/>
  <c r="AJ2083" i="2" s="1"/>
  <c r="AJ2060" i="2" s="1"/>
  <c r="AE1993" i="2"/>
  <c r="AJ2043" i="2"/>
  <c r="AJ2017" i="2" s="1"/>
  <c r="AJ2140" i="2"/>
  <c r="AJ2129" i="2" s="1"/>
  <c r="AJ1276" i="2"/>
  <c r="AJ1275" i="2" s="1"/>
  <c r="AJ1256" i="2" s="1"/>
  <c r="S9" i="2"/>
  <c r="Q2743" i="2"/>
  <c r="AJ2744" i="2"/>
  <c r="Q2178" i="2"/>
  <c r="AJ2179" i="2"/>
  <c r="AA1792" i="2"/>
  <c r="AA8" i="2" s="1"/>
  <c r="AA2822" i="2" s="1"/>
  <c r="AJ293" i="2"/>
  <c r="Y8" i="2"/>
  <c r="Y2822" i="2" s="1"/>
  <c r="Q2630" i="2"/>
  <c r="Q2629" i="2" s="1"/>
  <c r="AE638" i="2"/>
  <c r="AE637" i="2" s="1"/>
  <c r="AJ637" i="2" s="1"/>
  <c r="AJ184" i="2"/>
  <c r="AJ10" i="2" s="1"/>
  <c r="AJ9" i="2" s="1"/>
  <c r="AE10" i="2"/>
  <c r="AE9" i="2" s="1"/>
  <c r="AJ2745" i="2"/>
  <c r="Q2095" i="2"/>
  <c r="AJ2344" i="2"/>
  <c r="AE2343" i="2"/>
  <c r="AJ2343" i="2" s="1"/>
  <c r="AJ1911" i="2"/>
  <c r="AJ1907" i="2" s="1"/>
  <c r="AJ1792" i="2" s="1"/>
  <c r="AE2084" i="2"/>
  <c r="AE2083" i="2" s="1"/>
  <c r="AE2060" i="2" s="1"/>
  <c r="AE332" i="2"/>
  <c r="AE1215" i="2"/>
  <c r="AE1005" i="2" s="1"/>
  <c r="AI1171" i="1"/>
  <c r="J1707" i="1"/>
  <c r="J1709" i="1"/>
  <c r="J1708" i="1"/>
  <c r="Z1977" i="1"/>
  <c r="AJ2629" i="2" l="1"/>
  <c r="AE2016" i="2"/>
  <c r="AJ8" i="2"/>
  <c r="AJ2095" i="2"/>
  <c r="Q9" i="2"/>
  <c r="Q8" i="2" s="1"/>
  <c r="AE8" i="2"/>
  <c r="AE2780" i="2"/>
  <c r="Q2311" i="2"/>
  <c r="Q2177" i="2"/>
  <c r="AJ2177" i="2" s="1"/>
  <c r="AJ2016" i="2" s="1"/>
  <c r="AJ2178" i="2"/>
  <c r="AJ2753" i="2"/>
  <c r="AE2743" i="2"/>
  <c r="AJ2743" i="2" s="1"/>
  <c r="AE2629" i="2"/>
  <c r="Q2780" i="2"/>
  <c r="Q2772" i="2" s="1"/>
  <c r="Z14" i="1"/>
  <c r="T896" i="1"/>
  <c r="N896" i="1"/>
  <c r="P896" i="1"/>
  <c r="Z409" i="1"/>
  <c r="J409" i="1"/>
  <c r="J410" i="1"/>
  <c r="I401" i="1"/>
  <c r="I400" i="1"/>
  <c r="N13" i="1"/>
  <c r="T160" i="1"/>
  <c r="AF2631" i="1"/>
  <c r="AF2630" i="1"/>
  <c r="AF2629" i="1" s="1"/>
  <c r="AF2628" i="1" s="1"/>
  <c r="T2631" i="1"/>
  <c r="T2630" i="1" s="1"/>
  <c r="T2629" i="1" s="1"/>
  <c r="T2628" i="1" s="1"/>
  <c r="Z2631" i="1"/>
  <c r="Z2630" i="1" s="1"/>
  <c r="Z2629" i="1" s="1"/>
  <c r="Z2628" i="1" s="1"/>
  <c r="T2453" i="1"/>
  <c r="Z2456" i="1"/>
  <c r="Z2455" i="1" s="1"/>
  <c r="Z2454" i="1" s="1"/>
  <c r="Z2453" i="1" s="1"/>
  <c r="AI2456" i="1"/>
  <c r="AI2455" i="1" s="1"/>
  <c r="AI2454" i="1" s="1"/>
  <c r="AH2456" i="1"/>
  <c r="AH2455" i="1" s="1"/>
  <c r="AH2454" i="1" s="1"/>
  <c r="AH2453" i="1" s="1"/>
  <c r="AF2456" i="1"/>
  <c r="AF2455" i="1"/>
  <c r="AF2454" i="1" s="1"/>
  <c r="AF2453" i="1" s="1"/>
  <c r="AD2456" i="1"/>
  <c r="AD2455" i="1" s="1"/>
  <c r="AD2454" i="1" s="1"/>
  <c r="AB2456" i="1"/>
  <c r="AB2455" i="1" s="1"/>
  <c r="AB2454" i="1" s="1"/>
  <c r="AB2453" i="1" s="1"/>
  <c r="X2456" i="1"/>
  <c r="X2455" i="1" s="1"/>
  <c r="X2454" i="1" s="1"/>
  <c r="X2453" i="1" s="1"/>
  <c r="V2456" i="1"/>
  <c r="V2455" i="1" s="1"/>
  <c r="V2454" i="1" s="1"/>
  <c r="V2453" i="1" s="1"/>
  <c r="R2456" i="1"/>
  <c r="R2455" i="1" s="1"/>
  <c r="R2454" i="1" s="1"/>
  <c r="R2453" i="1" s="1"/>
  <c r="P2456" i="1"/>
  <c r="P2455" i="1" s="1"/>
  <c r="P2454" i="1" s="1"/>
  <c r="N2456" i="1"/>
  <c r="N2455" i="1" s="1"/>
  <c r="N2454" i="1" s="1"/>
  <c r="N2453" i="1" s="1"/>
  <c r="L2456" i="1"/>
  <c r="L2455" i="1" s="1"/>
  <c r="L2454" i="1" s="1"/>
  <c r="L2453" i="1" s="1"/>
  <c r="AB2386" i="1"/>
  <c r="AB2385" i="1" s="1"/>
  <c r="Z2386" i="1"/>
  <c r="Z2385" i="1" s="1"/>
  <c r="AH2313" i="1"/>
  <c r="AH2312" i="1" s="1"/>
  <c r="AH2311" i="1" s="1"/>
  <c r="AF2313" i="1"/>
  <c r="AF2312" i="1" s="1"/>
  <c r="AF2311" i="1" s="1"/>
  <c r="AB2313" i="1"/>
  <c r="AB2312" i="1" s="1"/>
  <c r="AB2311" i="1" s="1"/>
  <c r="Z2313" i="1"/>
  <c r="Z2312" i="1" s="1"/>
  <c r="Z2311" i="1" s="1"/>
  <c r="V2312" i="1"/>
  <c r="V2311" i="1" s="1"/>
  <c r="T2312" i="1"/>
  <c r="T2311" i="1" s="1"/>
  <c r="R2312" i="1"/>
  <c r="R2311" i="1" s="1"/>
  <c r="P2312" i="1"/>
  <c r="N2312" i="1"/>
  <c r="N2311" i="1" s="1"/>
  <c r="L2312" i="1"/>
  <c r="L2311" i="1" s="1"/>
  <c r="Z2228" i="1"/>
  <c r="Z2224" i="1"/>
  <c r="Z2223" i="1" s="1"/>
  <c r="AH2222" i="1"/>
  <c r="AF2222" i="1"/>
  <c r="AB2222" i="1"/>
  <c r="X2222" i="1"/>
  <c r="V2222" i="1"/>
  <c r="T2222" i="1"/>
  <c r="R2222" i="1"/>
  <c r="N2222" i="1"/>
  <c r="L2222" i="1"/>
  <c r="T2206" i="1"/>
  <c r="AH2170" i="1"/>
  <c r="AF2170" i="1"/>
  <c r="AD2170" i="1"/>
  <c r="AB2170" i="1"/>
  <c r="Z2171" i="1"/>
  <c r="Z2170" i="1" s="1"/>
  <c r="AF2138" i="1"/>
  <c r="AH2140" i="1"/>
  <c r="AF2140" i="1"/>
  <c r="AB2140" i="1"/>
  <c r="Z2140" i="1"/>
  <c r="AB2138" i="1"/>
  <c r="Z2138" i="1"/>
  <c r="AH2132" i="1"/>
  <c r="AF2132" i="1"/>
  <c r="AB2132" i="1"/>
  <c r="Z2132" i="1"/>
  <c r="X2132" i="1"/>
  <c r="X2129" i="1" s="1"/>
  <c r="V2132" i="1"/>
  <c r="V2129" i="1" s="1"/>
  <c r="T2132" i="1"/>
  <c r="T2129" i="1" s="1"/>
  <c r="R2132" i="1"/>
  <c r="R2129" i="1" s="1"/>
  <c r="N2132" i="1"/>
  <c r="N2129" i="1" s="1"/>
  <c r="L2132" i="1"/>
  <c r="L2129" i="1" s="1"/>
  <c r="AH2121" i="1"/>
  <c r="AH2120" i="1" s="1"/>
  <c r="AF2121" i="1"/>
  <c r="AF2120" i="1" s="1"/>
  <c r="AB2121" i="1"/>
  <c r="AB2120" i="1" s="1"/>
  <c r="Z2121" i="1"/>
  <c r="Z2120" i="1" s="1"/>
  <c r="X2121" i="1"/>
  <c r="X2120" i="1" s="1"/>
  <c r="V2121" i="1"/>
  <c r="V2120" i="1" s="1"/>
  <c r="T2121" i="1"/>
  <c r="T2120" i="1" s="1"/>
  <c r="R2121" i="1"/>
  <c r="R2120" i="1" s="1"/>
  <c r="N2121" i="1"/>
  <c r="N2120" i="1" s="1"/>
  <c r="L2121" i="1"/>
  <c r="L2120" i="1" s="1"/>
  <c r="X2112" i="1"/>
  <c r="X2111" i="1" s="1"/>
  <c r="V2112" i="1"/>
  <c r="V2111" i="1" s="1"/>
  <c r="T2112" i="1"/>
  <c r="T2111" i="1" s="1"/>
  <c r="R2112" i="1"/>
  <c r="R2111" i="1" s="1"/>
  <c r="N2112" i="1"/>
  <c r="N2111" i="1" s="1"/>
  <c r="L2112" i="1"/>
  <c r="L2111" i="1" s="1"/>
  <c r="AF2112" i="1"/>
  <c r="AF2111" i="1" s="1"/>
  <c r="AB2112" i="1"/>
  <c r="AB2111" i="1" s="1"/>
  <c r="Z2112" i="1"/>
  <c r="Z2111" i="1" s="1"/>
  <c r="AH2105" i="1"/>
  <c r="AF2105" i="1"/>
  <c r="AB2105" i="1"/>
  <c r="Z2105" i="1"/>
  <c r="X2105" i="1"/>
  <c r="V2105" i="1"/>
  <c r="T2105" i="1"/>
  <c r="R2105" i="1"/>
  <c r="N2105" i="1"/>
  <c r="L2105" i="1"/>
  <c r="L2100" i="1"/>
  <c r="N2100" i="1"/>
  <c r="R2100" i="1"/>
  <c r="T2100" i="1"/>
  <c r="V2100" i="1"/>
  <c r="X2100" i="1"/>
  <c r="Z2100" i="1"/>
  <c r="AB2100" i="1"/>
  <c r="AF2100" i="1"/>
  <c r="AH2100" i="1"/>
  <c r="AH2097" i="1"/>
  <c r="AF2097" i="1"/>
  <c r="AB2097" i="1"/>
  <c r="Z2097" i="1"/>
  <c r="X2097" i="1"/>
  <c r="V2097" i="1"/>
  <c r="T2097" i="1"/>
  <c r="R2097" i="1"/>
  <c r="R2096" i="1" s="1"/>
  <c r="N2097" i="1"/>
  <c r="L2097" i="1"/>
  <c r="AH2084" i="1"/>
  <c r="AH2083" i="1" s="1"/>
  <c r="AF2084" i="1"/>
  <c r="AF2083" i="1" s="1"/>
  <c r="AB2084" i="1"/>
  <c r="AB2083" i="1" s="1"/>
  <c r="Z2084" i="1"/>
  <c r="Z2083" i="1" s="1"/>
  <c r="X2084" i="1"/>
  <c r="X2083" i="1" s="1"/>
  <c r="V2084" i="1"/>
  <c r="V2083" i="1" s="1"/>
  <c r="T2084" i="1"/>
  <c r="T2083" i="1" s="1"/>
  <c r="R2084" i="1"/>
  <c r="R2083" i="1" s="1"/>
  <c r="N2084" i="1"/>
  <c r="N2083" i="1" s="1"/>
  <c r="L2084" i="1"/>
  <c r="L2083" i="1"/>
  <c r="AH2072" i="1"/>
  <c r="L2072" i="1"/>
  <c r="AH2062" i="1"/>
  <c r="AH2061" i="1" s="1"/>
  <c r="AF2062" i="1"/>
  <c r="AF2061" i="1" s="1"/>
  <c r="AD2062" i="1"/>
  <c r="AD2061" i="1" s="1"/>
  <c r="AB2062" i="1"/>
  <c r="AB2061" i="1" s="1"/>
  <c r="Z2062" i="1"/>
  <c r="Z2061" i="1" s="1"/>
  <c r="X2062" i="1"/>
  <c r="X2061" i="1" s="1"/>
  <c r="V2062" i="1"/>
  <c r="V2061" i="1" s="1"/>
  <c r="T2062" i="1"/>
  <c r="T2061" i="1" s="1"/>
  <c r="R2062" i="1"/>
  <c r="R2061" i="1" s="1"/>
  <c r="P2062" i="1"/>
  <c r="P2061" i="1" s="1"/>
  <c r="N2062" i="1"/>
  <c r="N2061" i="1" s="1"/>
  <c r="L2062" i="1"/>
  <c r="L2061" i="1" s="1"/>
  <c r="L2023" i="1"/>
  <c r="AH2019" i="1"/>
  <c r="AH2018" i="1" s="1"/>
  <c r="AF2019" i="1"/>
  <c r="AF2018" i="1" s="1"/>
  <c r="AD2019" i="1"/>
  <c r="AD2018" i="1" s="1"/>
  <c r="AB2019" i="1"/>
  <c r="AB2018" i="1" s="1"/>
  <c r="Z2019" i="1"/>
  <c r="Z2018" i="1" s="1"/>
  <c r="X2019" i="1"/>
  <c r="X2018" i="1" s="1"/>
  <c r="V2019" i="1"/>
  <c r="V2018" i="1" s="1"/>
  <c r="T2019" i="1"/>
  <c r="T2018" i="1" s="1"/>
  <c r="R2019" i="1"/>
  <c r="R2018" i="1" s="1"/>
  <c r="P2019" i="1"/>
  <c r="P2018" i="1" s="1"/>
  <c r="N2019" i="1"/>
  <c r="N2018" i="1" s="1"/>
  <c r="L2019" i="1"/>
  <c r="L2018" i="1"/>
  <c r="L2017" i="1" s="1"/>
  <c r="AJ2780" i="2" l="1"/>
  <c r="AE2772" i="2"/>
  <c r="AJ2772" i="2" s="1"/>
  <c r="AE2628" i="2"/>
  <c r="AJ2453" i="2"/>
  <c r="AE2453" i="2"/>
  <c r="AE2822" i="2" s="1"/>
  <c r="Q2016" i="2"/>
  <c r="Q2628" i="2"/>
  <c r="Z2129" i="1"/>
  <c r="AB2129" i="1"/>
  <c r="AH2129" i="1"/>
  <c r="AF2096" i="1"/>
  <c r="AF2095" i="1" s="1"/>
  <c r="AF2129" i="1"/>
  <c r="AH2096" i="1"/>
  <c r="L2060" i="1"/>
  <c r="AH2060" i="1"/>
  <c r="AB2096" i="1"/>
  <c r="V2096" i="1"/>
  <c r="Z2222" i="1"/>
  <c r="V2095" i="1"/>
  <c r="R2095" i="1"/>
  <c r="Z2096" i="1"/>
  <c r="Z2095" i="1" s="1"/>
  <c r="L2096" i="1"/>
  <c r="L2095" i="1" s="1"/>
  <c r="N2096" i="1"/>
  <c r="N2095" i="1" s="1"/>
  <c r="T2096" i="1"/>
  <c r="T2095" i="1" s="1"/>
  <c r="X2096" i="1"/>
  <c r="X2095" i="1" s="1"/>
  <c r="Z2060" i="1"/>
  <c r="X2060" i="1"/>
  <c r="AF2060" i="1"/>
  <c r="AB2060" i="1"/>
  <c r="V2060" i="1"/>
  <c r="T2060" i="1"/>
  <c r="R2060" i="1"/>
  <c r="N2060" i="1"/>
  <c r="X2017" i="1"/>
  <c r="T2017" i="1"/>
  <c r="AH2017" i="1"/>
  <c r="AF2017" i="1"/>
  <c r="AB2017" i="1"/>
  <c r="Z2017" i="1"/>
  <c r="V2017" i="1"/>
  <c r="N2017" i="1"/>
  <c r="AH2013" i="1"/>
  <c r="AF2013" i="1"/>
  <c r="AB2013" i="1"/>
  <c r="Z2013" i="1"/>
  <c r="Z1993" i="1" s="1"/>
  <c r="AH1996" i="1"/>
  <c r="AH1993" i="1" s="1"/>
  <c r="AF1996" i="1"/>
  <c r="AB1996" i="1"/>
  <c r="Z1996" i="1"/>
  <c r="X1996" i="1"/>
  <c r="X1993" i="1" s="1"/>
  <c r="V1996" i="1"/>
  <c r="T1996" i="1"/>
  <c r="T1993" i="1" s="1"/>
  <c r="R1996" i="1"/>
  <c r="R1993" i="1" s="1"/>
  <c r="N1996" i="1"/>
  <c r="N1993" i="1" s="1"/>
  <c r="L1996" i="1"/>
  <c r="L1993" i="1" s="1"/>
  <c r="V1993" i="1"/>
  <c r="Z1973" i="1"/>
  <c r="Z1971" i="1"/>
  <c r="Z1986" i="1"/>
  <c r="Z1958" i="1"/>
  <c r="AH1955" i="1"/>
  <c r="AH1954" i="1" s="1"/>
  <c r="AF1955" i="1"/>
  <c r="AF1954" i="1" s="1"/>
  <c r="AB1955" i="1"/>
  <c r="AB1954" i="1" s="1"/>
  <c r="Z1955" i="1"/>
  <c r="X1955" i="1"/>
  <c r="X1954" i="1" s="1"/>
  <c r="V1955" i="1"/>
  <c r="V1954" i="1" s="1"/>
  <c r="T1955" i="1"/>
  <c r="T1954" i="1" s="1"/>
  <c r="R1955" i="1"/>
  <c r="R1954" i="1" s="1"/>
  <c r="N1955" i="1"/>
  <c r="N1954" i="1" s="1"/>
  <c r="L1955" i="1"/>
  <c r="L1954" i="1" s="1"/>
  <c r="Z1911" i="1"/>
  <c r="Z1907" i="1" s="1"/>
  <c r="AH1911" i="1"/>
  <c r="AH1907" i="1" s="1"/>
  <c r="AF1911" i="1"/>
  <c r="AF1907" i="1" s="1"/>
  <c r="AB1911" i="1"/>
  <c r="AB1907" i="1" s="1"/>
  <c r="AC1911" i="1"/>
  <c r="AC1907" i="1" s="1"/>
  <c r="AA1911" i="1"/>
  <c r="AA1907" i="1" s="1"/>
  <c r="X1911" i="1"/>
  <c r="X1907" i="1" s="1"/>
  <c r="V1911" i="1"/>
  <c r="V1907" i="1" s="1"/>
  <c r="R1911" i="1"/>
  <c r="R1907" i="1" s="1"/>
  <c r="N1911" i="1"/>
  <c r="N1907" i="1" s="1"/>
  <c r="L1911" i="1"/>
  <c r="L1907" i="1" s="1"/>
  <c r="T1911" i="1"/>
  <c r="T1907" i="1" s="1"/>
  <c r="AH1887" i="1"/>
  <c r="AH1886" i="1" s="1"/>
  <c r="AF1887" i="1"/>
  <c r="AF1886" i="1" s="1"/>
  <c r="AB1887" i="1"/>
  <c r="AB1886" i="1" s="1"/>
  <c r="Z1887" i="1"/>
  <c r="Z1886" i="1" s="1"/>
  <c r="X1887" i="1"/>
  <c r="X1886" i="1" s="1"/>
  <c r="V1887" i="1"/>
  <c r="V1886" i="1" s="1"/>
  <c r="T1887" i="1"/>
  <c r="T1886" i="1" s="1"/>
  <c r="R1887" i="1"/>
  <c r="R1886" i="1" s="1"/>
  <c r="N1887" i="1"/>
  <c r="N1886" i="1" s="1"/>
  <c r="L1887" i="1"/>
  <c r="L1886" i="1"/>
  <c r="AH1861" i="1"/>
  <c r="AH1858" i="1" s="1"/>
  <c r="AF1861" i="1"/>
  <c r="AF1858" i="1" s="1"/>
  <c r="AB1861" i="1"/>
  <c r="AB1858" i="1" s="1"/>
  <c r="Z1861" i="1"/>
  <c r="Z1858" i="1" s="1"/>
  <c r="X1861" i="1"/>
  <c r="X1858" i="1" s="1"/>
  <c r="V1861" i="1"/>
  <c r="V1858" i="1" s="1"/>
  <c r="R1861" i="1"/>
  <c r="R1858" i="1" s="1"/>
  <c r="N1861" i="1"/>
  <c r="N1858" i="1" s="1"/>
  <c r="T1861" i="1"/>
  <c r="T1858" i="1" s="1"/>
  <c r="L1861" i="1"/>
  <c r="L1858" i="1" s="1"/>
  <c r="AB1849" i="1"/>
  <c r="Z1849" i="1"/>
  <c r="AH1794" i="1"/>
  <c r="AH1793" i="1" s="1"/>
  <c r="AF1794" i="1"/>
  <c r="AF1793" i="1" s="1"/>
  <c r="AB1794" i="1"/>
  <c r="Z1794" i="1"/>
  <c r="X1794" i="1"/>
  <c r="X1793" i="1" s="1"/>
  <c r="V1794" i="1"/>
  <c r="V1793" i="1" s="1"/>
  <c r="T1794" i="1"/>
  <c r="T1793" i="1" s="1"/>
  <c r="R1794" i="1"/>
  <c r="R1793" i="1" s="1"/>
  <c r="N1794" i="1"/>
  <c r="N1793" i="1" s="1"/>
  <c r="AJ2628" i="2" l="1"/>
  <c r="AJ2822" i="2"/>
  <c r="Q2822" i="2"/>
  <c r="AF1993" i="1"/>
  <c r="AB2095" i="1"/>
  <c r="AH2095" i="1"/>
  <c r="Z1793" i="1"/>
  <c r="AB1993" i="1"/>
  <c r="AB1792" i="1" s="1"/>
  <c r="V2016" i="1"/>
  <c r="V2822" i="1" s="1"/>
  <c r="L2016" i="1"/>
  <c r="L2822" i="1" s="1"/>
  <c r="AB1793" i="1"/>
  <c r="Z2016" i="1"/>
  <c r="AF2016" i="1"/>
  <c r="X2016" i="1"/>
  <c r="AH2016" i="1"/>
  <c r="AB2016" i="1"/>
  <c r="T2016" i="1"/>
  <c r="N2016" i="1"/>
  <c r="Z1954" i="1"/>
  <c r="AH1792" i="1"/>
  <c r="AF1792" i="1"/>
  <c r="X1792" i="1"/>
  <c r="V1792" i="1"/>
  <c r="R1792" i="1"/>
  <c r="N1792" i="1"/>
  <c r="T1792" i="1"/>
  <c r="L1794" i="1"/>
  <c r="L1793" i="1" s="1"/>
  <c r="L1792" i="1" s="1"/>
  <c r="L1780" i="1"/>
  <c r="AH1760" i="1"/>
  <c r="AH1755" i="1" s="1"/>
  <c r="AF1760" i="1"/>
  <c r="AF1755" i="1" s="1"/>
  <c r="AB1760" i="1"/>
  <c r="AB1755" i="1" s="1"/>
  <c r="Z1760" i="1"/>
  <c r="Z1755" i="1" s="1"/>
  <c r="X1760" i="1"/>
  <c r="X1755" i="1" s="1"/>
  <c r="V1760" i="1"/>
  <c r="V1755" i="1" s="1"/>
  <c r="T1760" i="1"/>
  <c r="T1755" i="1" s="1"/>
  <c r="R1760" i="1"/>
  <c r="R1755" i="1" s="1"/>
  <c r="N1760" i="1"/>
  <c r="N1755" i="1" s="1"/>
  <c r="L1760" i="1"/>
  <c r="L1755" i="1" s="1"/>
  <c r="AH1748" i="1"/>
  <c r="AH1747" i="1" s="1"/>
  <c r="AF1748" i="1"/>
  <c r="AF1747" i="1" s="1"/>
  <c r="AB1748" i="1"/>
  <c r="AB1747" i="1" s="1"/>
  <c r="Z1748" i="1"/>
  <c r="Z1747" i="1" s="1"/>
  <c r="X1748" i="1"/>
  <c r="X1747" i="1" s="1"/>
  <c r="V1748" i="1"/>
  <c r="V1747" i="1" s="1"/>
  <c r="T1748" i="1"/>
  <c r="T1747" i="1" s="1"/>
  <c r="R1748" i="1"/>
  <c r="R1747" i="1" s="1"/>
  <c r="N1748" i="1"/>
  <c r="N1747" i="1" s="1"/>
  <c r="L1748" i="1"/>
  <c r="L1747" i="1" s="1"/>
  <c r="AI1733" i="1"/>
  <c r="AI1732" i="1" s="1"/>
  <c r="AI1735" i="1"/>
  <c r="AI1734" i="1" s="1"/>
  <c r="AH1736" i="1"/>
  <c r="AH1734" i="1"/>
  <c r="AH1732" i="1"/>
  <c r="AF1736" i="1"/>
  <c r="AF1734" i="1"/>
  <c r="AF1732" i="1"/>
  <c r="AD1734" i="1"/>
  <c r="AD1732" i="1"/>
  <c r="AB1736" i="1"/>
  <c r="AB1734" i="1"/>
  <c r="AB1732" i="1"/>
  <c r="Z1732" i="1"/>
  <c r="Z1734" i="1"/>
  <c r="Z1736" i="1"/>
  <c r="T1734" i="1"/>
  <c r="T1732" i="1"/>
  <c r="X1736" i="1"/>
  <c r="X1734" i="1"/>
  <c r="X1732" i="1"/>
  <c r="V1736" i="1"/>
  <c r="V1734" i="1"/>
  <c r="V1732" i="1"/>
  <c r="R1736" i="1"/>
  <c r="R1734" i="1"/>
  <c r="R1732" i="1"/>
  <c r="P1734" i="1"/>
  <c r="P1732" i="1"/>
  <c r="N1736" i="1"/>
  <c r="N1734" i="1"/>
  <c r="N1732" i="1"/>
  <c r="L1736" i="1"/>
  <c r="L1734" i="1"/>
  <c r="L1732" i="1"/>
  <c r="AH1721" i="1"/>
  <c r="AF1721" i="1"/>
  <c r="AB1721" i="1"/>
  <c r="Z1721" i="1"/>
  <c r="X1721" i="1"/>
  <c r="V1721" i="1"/>
  <c r="T1721" i="1"/>
  <c r="T1715" i="1" s="1"/>
  <c r="R1721" i="1"/>
  <c r="N1721" i="1"/>
  <c r="L1721" i="1"/>
  <c r="Z1716" i="1"/>
  <c r="L1716" i="1"/>
  <c r="AI1694" i="1"/>
  <c r="AI1692" i="1"/>
  <c r="AI1690" i="1"/>
  <c r="AI1688" i="1"/>
  <c r="AH1696" i="1"/>
  <c r="AH1694" i="1"/>
  <c r="AH1692" i="1"/>
  <c r="AH1690" i="1"/>
  <c r="AH1688" i="1"/>
  <c r="AF1696" i="1"/>
  <c r="AF1694" i="1"/>
  <c r="AF1692" i="1"/>
  <c r="AF1690" i="1"/>
  <c r="AF1688" i="1"/>
  <c r="AD1694" i="1"/>
  <c r="AD1692" i="1"/>
  <c r="AD1690" i="1"/>
  <c r="AD1688" i="1"/>
  <c r="AB1696" i="1"/>
  <c r="AB1694" i="1"/>
  <c r="AB1692" i="1"/>
  <c r="AB1690" i="1"/>
  <c r="AB1688" i="1"/>
  <c r="Z1696" i="1"/>
  <c r="Z1694" i="1"/>
  <c r="Z1692" i="1"/>
  <c r="Z1690" i="1"/>
  <c r="Z1688" i="1"/>
  <c r="X1696" i="1"/>
  <c r="X1694" i="1"/>
  <c r="X1692" i="1"/>
  <c r="X1690" i="1"/>
  <c r="X1688" i="1"/>
  <c r="V1696" i="1"/>
  <c r="V1694" i="1"/>
  <c r="V1692" i="1"/>
  <c r="V1690" i="1"/>
  <c r="V1688" i="1"/>
  <c r="T1696" i="1"/>
  <c r="T1694" i="1"/>
  <c r="T1692" i="1"/>
  <c r="T1690" i="1"/>
  <c r="T1688" i="1"/>
  <c r="R1696" i="1"/>
  <c r="R1694" i="1"/>
  <c r="R1692" i="1"/>
  <c r="R1690" i="1"/>
  <c r="R1688" i="1"/>
  <c r="P1694" i="1"/>
  <c r="P1692" i="1"/>
  <c r="P1690" i="1"/>
  <c r="P1688" i="1"/>
  <c r="N1696" i="1"/>
  <c r="N1694" i="1"/>
  <c r="N1692" i="1"/>
  <c r="N1690" i="1"/>
  <c r="N1688" i="1"/>
  <c r="L1696" i="1"/>
  <c r="L1694" i="1"/>
  <c r="L1692" i="1"/>
  <c r="L1690" i="1"/>
  <c r="L1688" i="1"/>
  <c r="AI1674" i="1"/>
  <c r="AI1673" i="1" s="1"/>
  <c r="AH1678" i="1"/>
  <c r="AH1674" i="1"/>
  <c r="AH1673" i="1" s="1"/>
  <c r="AF1678" i="1"/>
  <c r="AF1674" i="1"/>
  <c r="AF1673" i="1" s="1"/>
  <c r="AD1674" i="1"/>
  <c r="AD1673" i="1" s="1"/>
  <c r="AB1678" i="1"/>
  <c r="AB1674" i="1"/>
  <c r="AB1673" i="1" s="1"/>
  <c r="Z1678" i="1"/>
  <c r="Z1674" i="1"/>
  <c r="Z1673" i="1" s="1"/>
  <c r="X1678" i="1"/>
  <c r="X1674" i="1"/>
  <c r="X1673" i="1" s="1"/>
  <c r="V1678" i="1"/>
  <c r="V1674" i="1"/>
  <c r="V1673" i="1" s="1"/>
  <c r="T1678" i="1"/>
  <c r="T1674" i="1"/>
  <c r="T1673" i="1" s="1"/>
  <c r="R1678" i="1"/>
  <c r="R1674" i="1"/>
  <c r="R1673" i="1" s="1"/>
  <c r="P1674" i="1"/>
  <c r="P1673" i="1" s="1"/>
  <c r="N1678" i="1"/>
  <c r="N1674" i="1"/>
  <c r="N1673" i="1"/>
  <c r="L1678" i="1"/>
  <c r="L1674" i="1"/>
  <c r="AI1656" i="1"/>
  <c r="AI1655" i="1" s="1"/>
  <c r="AB1656" i="1"/>
  <c r="AB1655" i="1" s="1"/>
  <c r="AH1660" i="1"/>
  <c r="AH1659" i="1" s="1"/>
  <c r="AH1656" i="1"/>
  <c r="AH1655" i="1" s="1"/>
  <c r="AF1660" i="1"/>
  <c r="AF1659" i="1" s="1"/>
  <c r="AF1656" i="1"/>
  <c r="AF1655" i="1" s="1"/>
  <c r="AD1656" i="1"/>
  <c r="AD1655" i="1" s="1"/>
  <c r="AB1660" i="1"/>
  <c r="AB1659" i="1" s="1"/>
  <c r="Z1660" i="1"/>
  <c r="Z1659" i="1" s="1"/>
  <c r="Z1656" i="1"/>
  <c r="Z1655" i="1" s="1"/>
  <c r="X1656" i="1"/>
  <c r="X1655" i="1" s="1"/>
  <c r="X1660" i="1"/>
  <c r="X1659" i="1" s="1"/>
  <c r="V1660" i="1"/>
  <c r="V1659" i="1" s="1"/>
  <c r="V1656" i="1"/>
  <c r="V1655" i="1" s="1"/>
  <c r="T1660" i="1"/>
  <c r="T1659" i="1" s="1"/>
  <c r="T1656" i="1"/>
  <c r="T1655" i="1" s="1"/>
  <c r="R1660" i="1"/>
  <c r="R1659" i="1" s="1"/>
  <c r="R1656" i="1"/>
  <c r="R1655" i="1" s="1"/>
  <c r="P1656" i="1"/>
  <c r="P1655" i="1" s="1"/>
  <c r="N1660" i="1"/>
  <c r="N1659" i="1" s="1"/>
  <c r="N1656" i="1"/>
  <c r="N1655" i="1"/>
  <c r="L1660" i="1"/>
  <c r="L1659" i="1" s="1"/>
  <c r="L1656" i="1"/>
  <c r="L1655" i="1" s="1"/>
  <c r="AI1629" i="1"/>
  <c r="AH1632" i="1"/>
  <c r="AH1631" i="1" s="1"/>
  <c r="AH1629" i="1"/>
  <c r="AF1632" i="1"/>
  <c r="AF1631" i="1" s="1"/>
  <c r="AF1629" i="1"/>
  <c r="AD1629" i="1"/>
  <c r="AB1632" i="1"/>
  <c r="AB1631" i="1" s="1"/>
  <c r="AB1629" i="1"/>
  <c r="Z1632" i="1"/>
  <c r="Z1631" i="1" s="1"/>
  <c r="Z1629" i="1"/>
  <c r="X1632" i="1"/>
  <c r="X1631" i="1" s="1"/>
  <c r="X1629" i="1"/>
  <c r="V1632" i="1"/>
  <c r="V1631" i="1" s="1"/>
  <c r="V1629" i="1"/>
  <c r="T1632" i="1"/>
  <c r="T1631" i="1" s="1"/>
  <c r="T1629" i="1"/>
  <c r="R1632" i="1"/>
  <c r="R1631" i="1" s="1"/>
  <c r="R1629" i="1"/>
  <c r="P1629" i="1"/>
  <c r="N1632" i="1"/>
  <c r="N1631" i="1" s="1"/>
  <c r="N1629" i="1"/>
  <c r="L1632" i="1"/>
  <c r="L1631" i="1" s="1"/>
  <c r="L1629" i="1"/>
  <c r="AI1623" i="1"/>
  <c r="AI1621" i="1"/>
  <c r="AH1626" i="1"/>
  <c r="AH1623" i="1"/>
  <c r="AH1621" i="1"/>
  <c r="AF1626" i="1"/>
  <c r="AF1625" i="1" s="1"/>
  <c r="AF1623" i="1"/>
  <c r="AF1621" i="1"/>
  <c r="AD1623" i="1"/>
  <c r="AD1621" i="1"/>
  <c r="AB1626" i="1"/>
  <c r="AB1623" i="1"/>
  <c r="AB1621" i="1"/>
  <c r="Z1626" i="1"/>
  <c r="Z1623" i="1"/>
  <c r="Z1621" i="1"/>
  <c r="X1626" i="1"/>
  <c r="X1623" i="1"/>
  <c r="X1621" i="1"/>
  <c r="V1626" i="1"/>
  <c r="V1623" i="1"/>
  <c r="V1621" i="1"/>
  <c r="T1626" i="1"/>
  <c r="T1623" i="1"/>
  <c r="T1621" i="1"/>
  <c r="R1626" i="1"/>
  <c r="R1623" i="1"/>
  <c r="R1621" i="1"/>
  <c r="P1623" i="1"/>
  <c r="P1621" i="1"/>
  <c r="N1626" i="1"/>
  <c r="N1623" i="1"/>
  <c r="N1621" i="1"/>
  <c r="L1626" i="1"/>
  <c r="L1623" i="1"/>
  <c r="L1621" i="1"/>
  <c r="AI1431" i="1"/>
  <c r="AH1433" i="1"/>
  <c r="AH1431" i="1"/>
  <c r="AH1430" i="1"/>
  <c r="AF1433" i="1"/>
  <c r="AF1431" i="1"/>
  <c r="AD1431" i="1"/>
  <c r="AB1433" i="1"/>
  <c r="AB1431" i="1"/>
  <c r="Z1433" i="1"/>
  <c r="Z1431" i="1"/>
  <c r="X1433" i="1"/>
  <c r="X1431" i="1"/>
  <c r="V1433" i="1"/>
  <c r="V1431" i="1"/>
  <c r="V1430" i="1" s="1"/>
  <c r="T1433" i="1"/>
  <c r="T1431" i="1"/>
  <c r="R1433" i="1"/>
  <c r="R1431" i="1"/>
  <c r="P1431" i="1"/>
  <c r="N1433" i="1"/>
  <c r="N1431" i="1"/>
  <c r="L1433" i="1"/>
  <c r="L1431" i="1"/>
  <c r="AH1428" i="1"/>
  <c r="AF1428" i="1"/>
  <c r="AD1428" i="1"/>
  <c r="AB1428" i="1"/>
  <c r="Z1428" i="1"/>
  <c r="X1428" i="1"/>
  <c r="V1428" i="1"/>
  <c r="T1428" i="1"/>
  <c r="R1428" i="1"/>
  <c r="P1428" i="1"/>
  <c r="N1428" i="1"/>
  <c r="L1428" i="1"/>
  <c r="AH1276" i="1"/>
  <c r="AF1276" i="1"/>
  <c r="AB1276" i="1"/>
  <c r="Z1276" i="1"/>
  <c r="X1276" i="1"/>
  <c r="V1276" i="1"/>
  <c r="T1276" i="1"/>
  <c r="R1276" i="1"/>
  <c r="N1276" i="1"/>
  <c r="L1276" i="1"/>
  <c r="AH1271" i="1"/>
  <c r="AH1270" i="1" s="1"/>
  <c r="AF1271" i="1"/>
  <c r="AF1270" i="1" s="1"/>
  <c r="AB1271" i="1"/>
  <c r="AB1270" i="1" s="1"/>
  <c r="Z1271" i="1"/>
  <c r="Z1270" i="1" s="1"/>
  <c r="X1271" i="1"/>
  <c r="X1270" i="1" s="1"/>
  <c r="V1271" i="1"/>
  <c r="V1270" i="1" s="1"/>
  <c r="T1271" i="1"/>
  <c r="T1270" i="1" s="1"/>
  <c r="R1271" i="1"/>
  <c r="R1270" i="1" s="1"/>
  <c r="N1271" i="1"/>
  <c r="N1270" i="1" s="1"/>
  <c r="L1271" i="1"/>
  <c r="L1270" i="1" s="1"/>
  <c r="L1260" i="1"/>
  <c r="L1257" i="1" s="1"/>
  <c r="AH1260" i="1"/>
  <c r="AH1257" i="1" s="1"/>
  <c r="AF1260" i="1"/>
  <c r="AF1257" i="1" s="1"/>
  <c r="AB1260" i="1"/>
  <c r="AB1257" i="1" s="1"/>
  <c r="Z1260" i="1"/>
  <c r="Z1257" i="1" s="1"/>
  <c r="X1260" i="1"/>
  <c r="X1257" i="1" s="1"/>
  <c r="V1260" i="1"/>
  <c r="V1257" i="1" s="1"/>
  <c r="T1260" i="1"/>
  <c r="T1257" i="1" s="1"/>
  <c r="R1260" i="1"/>
  <c r="R1257" i="1" s="1"/>
  <c r="N1260" i="1"/>
  <c r="N1257" i="1" s="1"/>
  <c r="AI1229" i="1"/>
  <c r="AI1227" i="1"/>
  <c r="AH1231" i="1"/>
  <c r="AH1229" i="1"/>
  <c r="AH1227" i="1"/>
  <c r="AF1231" i="1"/>
  <c r="AF1229" i="1"/>
  <c r="AF1227" i="1"/>
  <c r="AD1229" i="1"/>
  <c r="AD1227" i="1"/>
  <c r="AB1231" i="1"/>
  <c r="AB1229" i="1"/>
  <c r="AB1227" i="1"/>
  <c r="Z1231" i="1"/>
  <c r="Z1229" i="1"/>
  <c r="Z1227" i="1"/>
  <c r="X1231" i="1"/>
  <c r="X1229" i="1"/>
  <c r="X1227" i="1"/>
  <c r="V1231" i="1"/>
  <c r="V1229" i="1"/>
  <c r="V1227" i="1"/>
  <c r="T1231" i="1"/>
  <c r="T1229" i="1"/>
  <c r="T1227" i="1"/>
  <c r="R1231" i="1"/>
  <c r="R1229" i="1"/>
  <c r="R1227" i="1"/>
  <c r="P1229" i="1"/>
  <c r="P1227" i="1"/>
  <c r="N1231" i="1"/>
  <c r="N1229" i="1"/>
  <c r="N1227" i="1"/>
  <c r="L1231" i="1"/>
  <c r="L1229" i="1"/>
  <c r="L1227" i="1"/>
  <c r="AH1216" i="1"/>
  <c r="AF1216" i="1"/>
  <c r="AB1216" i="1"/>
  <c r="Z1216" i="1"/>
  <c r="X1216" i="1"/>
  <c r="V1216" i="1"/>
  <c r="T1216" i="1"/>
  <c r="R1216" i="1"/>
  <c r="N1216" i="1"/>
  <c r="N1215" i="1" s="1"/>
  <c r="Z1792" i="1" l="1"/>
  <c r="L1275" i="1"/>
  <c r="L1256" i="1" s="1"/>
  <c r="AH1625" i="1"/>
  <c r="X1430" i="1"/>
  <c r="AB1275" i="1"/>
  <c r="R1658" i="1"/>
  <c r="AH1715" i="1"/>
  <c r="R1625" i="1"/>
  <c r="Z1677" i="1"/>
  <c r="AB1677" i="1"/>
  <c r="AB1676" i="1" s="1"/>
  <c r="X1215" i="1"/>
  <c r="L1430" i="1"/>
  <c r="L1625" i="1"/>
  <c r="T1625" i="1"/>
  <c r="Z1275" i="1"/>
  <c r="AB1715" i="1"/>
  <c r="AB1430" i="1"/>
  <c r="T1215" i="1"/>
  <c r="T1275" i="1"/>
  <c r="L1673" i="1"/>
  <c r="L1658" i="1" s="1"/>
  <c r="X1625" i="1"/>
  <c r="N1430" i="1"/>
  <c r="Z1430" i="1"/>
  <c r="Z1625" i="1"/>
  <c r="R1215" i="1"/>
  <c r="T1677" i="1"/>
  <c r="T1676" i="1" s="1"/>
  <c r="X1715" i="1"/>
  <c r="Z1215" i="1"/>
  <c r="AB1215" i="1"/>
  <c r="AB1625" i="1"/>
  <c r="AB1256" i="1" s="1"/>
  <c r="V1677" i="1"/>
  <c r="Z1715" i="1"/>
  <c r="R1430" i="1"/>
  <c r="AF1677" i="1"/>
  <c r="AH1215" i="1"/>
  <c r="AH1275" i="1"/>
  <c r="AF1275" i="1"/>
  <c r="T1430" i="1"/>
  <c r="AF1430" i="1"/>
  <c r="N1625" i="1"/>
  <c r="V1625" i="1"/>
  <c r="X1677" i="1"/>
  <c r="AH1677" i="1"/>
  <c r="AH1676" i="1" s="1"/>
  <c r="AF1715" i="1"/>
  <c r="V1715" i="1"/>
  <c r="R1715" i="1"/>
  <c r="L1715" i="1"/>
  <c r="R1677" i="1"/>
  <c r="N1677" i="1"/>
  <c r="N1676" i="1" s="1"/>
  <c r="L1677" i="1"/>
  <c r="AH1658" i="1"/>
  <c r="AF1658" i="1"/>
  <c r="AB1658" i="1"/>
  <c r="Z1658" i="1"/>
  <c r="X1658" i="1"/>
  <c r="V1658" i="1"/>
  <c r="T1658" i="1"/>
  <c r="N1658" i="1"/>
  <c r="X1275" i="1"/>
  <c r="X1256" i="1" s="1"/>
  <c r="V1275" i="1"/>
  <c r="R1275" i="1"/>
  <c r="N1275" i="1"/>
  <c r="N1256" i="1" s="1"/>
  <c r="Z1256" i="1"/>
  <c r="AF1215" i="1"/>
  <c r="V1215" i="1"/>
  <c r="Z1676" i="1" l="1"/>
  <c r="AH1256" i="1"/>
  <c r="R1256" i="1"/>
  <c r="X1676" i="1"/>
  <c r="V1256" i="1"/>
  <c r="T1256" i="1"/>
  <c r="AF1256" i="1"/>
  <c r="AF1676" i="1"/>
  <c r="V1676" i="1"/>
  <c r="R1676" i="1"/>
  <c r="L1676" i="1"/>
  <c r="L1216" i="1" l="1"/>
  <c r="L1215" i="1" s="1"/>
  <c r="Z1159" i="1"/>
  <c r="AA1166" i="1"/>
  <c r="AB1166" i="1"/>
  <c r="AC1166" i="1"/>
  <c r="AD1166" i="1"/>
  <c r="AE1166" i="1"/>
  <c r="AF1166" i="1"/>
  <c r="AG1166" i="1"/>
  <c r="AH1166" i="1"/>
  <c r="AI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Z1166" i="1"/>
  <c r="AH1171" i="1"/>
  <c r="AF1171" i="1"/>
  <c r="AB1171" i="1"/>
  <c r="X1171" i="1"/>
  <c r="T1171" i="1"/>
  <c r="R1171" i="1"/>
  <c r="N1171" i="1"/>
  <c r="L1171" i="1"/>
  <c r="AH1168" i="1"/>
  <c r="AF1168" i="1"/>
  <c r="AB1168" i="1"/>
  <c r="Z1168" i="1"/>
  <c r="X1168" i="1"/>
  <c r="V1168" i="1"/>
  <c r="T1168" i="1"/>
  <c r="R1168" i="1"/>
  <c r="N1168" i="1"/>
  <c r="L1168" i="1"/>
  <c r="AH1159" i="1"/>
  <c r="AH1157" i="1"/>
  <c r="AH1155" i="1"/>
  <c r="AF1159" i="1"/>
  <c r="AF1157" i="1"/>
  <c r="AF1155" i="1"/>
  <c r="AD1157" i="1"/>
  <c r="AD1155" i="1"/>
  <c r="AB1159" i="1"/>
  <c r="AB1157" i="1"/>
  <c r="AB1155" i="1"/>
  <c r="Z1157" i="1"/>
  <c r="Z1155" i="1"/>
  <c r="X1159" i="1"/>
  <c r="X1157" i="1"/>
  <c r="X1155" i="1"/>
  <c r="V1159" i="1"/>
  <c r="V1157" i="1"/>
  <c r="V1155" i="1"/>
  <c r="T1159" i="1"/>
  <c r="T1157" i="1"/>
  <c r="T1155" i="1"/>
  <c r="R1159" i="1"/>
  <c r="R1157" i="1"/>
  <c r="R1155" i="1"/>
  <c r="P1157" i="1"/>
  <c r="P1155" i="1"/>
  <c r="N1159" i="1"/>
  <c r="N1157" i="1"/>
  <c r="N1155" i="1"/>
  <c r="L1159" i="1"/>
  <c r="L1157" i="1"/>
  <c r="L1155" i="1"/>
  <c r="AH1144" i="1"/>
  <c r="AF1144" i="1"/>
  <c r="AF1143" i="1" s="1"/>
  <c r="AB1144" i="1"/>
  <c r="AB1143" i="1" s="1"/>
  <c r="Z1144" i="1"/>
  <c r="X1144" i="1"/>
  <c r="X1143" i="1" s="1"/>
  <c r="V1144" i="1"/>
  <c r="T1144" i="1"/>
  <c r="R1144" i="1"/>
  <c r="N1144" i="1"/>
  <c r="L1144" i="1"/>
  <c r="AH1140" i="1"/>
  <c r="AF1140" i="1"/>
  <c r="AB1140" i="1"/>
  <c r="Z1140" i="1"/>
  <c r="X1140" i="1"/>
  <c r="V1140" i="1"/>
  <c r="T1140" i="1"/>
  <c r="R1140" i="1"/>
  <c r="N1140" i="1"/>
  <c r="L1140" i="1"/>
  <c r="AI1107" i="1"/>
  <c r="AH1109" i="1"/>
  <c r="AH1107" i="1"/>
  <c r="AF1109" i="1"/>
  <c r="AF1107" i="1"/>
  <c r="AD1107" i="1"/>
  <c r="AB1109" i="1"/>
  <c r="AB1107" i="1"/>
  <c r="Z1109" i="1"/>
  <c r="Z1107" i="1"/>
  <c r="X1109" i="1"/>
  <c r="X1107" i="1"/>
  <c r="V1109" i="1"/>
  <c r="V1107" i="1"/>
  <c r="T1109" i="1"/>
  <c r="T1107" i="1"/>
  <c r="R1109" i="1"/>
  <c r="R1107" i="1"/>
  <c r="P1107" i="1"/>
  <c r="N1109" i="1"/>
  <c r="N1107" i="1"/>
  <c r="L1109" i="1"/>
  <c r="L1107" i="1"/>
  <c r="AI1096" i="1"/>
  <c r="Z1098" i="1"/>
  <c r="AH1098" i="1"/>
  <c r="AH1096" i="1"/>
  <c r="AF1098" i="1"/>
  <c r="AF1096" i="1"/>
  <c r="AB1098" i="1"/>
  <c r="AB1096" i="1"/>
  <c r="Z1096" i="1"/>
  <c r="X1098" i="1"/>
  <c r="X1096" i="1"/>
  <c r="V1098" i="1"/>
  <c r="V1096" i="1"/>
  <c r="T1098" i="1"/>
  <c r="T1096" i="1"/>
  <c r="R1098" i="1"/>
  <c r="R1096" i="1"/>
  <c r="P1096" i="1"/>
  <c r="N1098" i="1"/>
  <c r="N1096" i="1"/>
  <c r="L1098" i="1"/>
  <c r="L1096" i="1"/>
  <c r="L1039" i="1" s="1"/>
  <c r="L1040" i="1"/>
  <c r="N1040" i="1"/>
  <c r="R1040" i="1"/>
  <c r="T1040" i="1"/>
  <c r="AH1040" i="1"/>
  <c r="AF1040" i="1"/>
  <c r="AB1040" i="1"/>
  <c r="X1040" i="1"/>
  <c r="Z1037" i="1"/>
  <c r="Z1035" i="1"/>
  <c r="AI1037" i="1"/>
  <c r="AI1035" i="1"/>
  <c r="AH1037" i="1"/>
  <c r="AH1035" i="1"/>
  <c r="AF1037" i="1"/>
  <c r="AF1035" i="1"/>
  <c r="AD1037" i="1"/>
  <c r="AD1035" i="1"/>
  <c r="AB1037" i="1"/>
  <c r="AB1035" i="1"/>
  <c r="AE1040" i="1"/>
  <c r="X1039" i="1"/>
  <c r="X1037" i="1"/>
  <c r="X1035" i="1"/>
  <c r="V1037" i="1"/>
  <c r="V1035" i="1"/>
  <c r="T1037" i="1"/>
  <c r="T1035" i="1"/>
  <c r="AH1032" i="1"/>
  <c r="AH1031" i="1" s="1"/>
  <c r="AF1032" i="1"/>
  <c r="AF1031" i="1" s="1"/>
  <c r="AD1032" i="1"/>
  <c r="AD1031" i="1" s="1"/>
  <c r="AB1032" i="1"/>
  <c r="AB1031" i="1" s="1"/>
  <c r="X1032" i="1"/>
  <c r="X1031" i="1" s="1"/>
  <c r="V1032" i="1"/>
  <c r="V1031" i="1" s="1"/>
  <c r="T1032" i="1"/>
  <c r="T1031" i="1"/>
  <c r="R1032" i="1"/>
  <c r="R1031" i="1" s="1"/>
  <c r="R1037" i="1"/>
  <c r="R1035" i="1"/>
  <c r="P1037" i="1"/>
  <c r="P1035" i="1"/>
  <c r="P1032" i="1"/>
  <c r="P1031" i="1" s="1"/>
  <c r="N1039" i="1"/>
  <c r="N1037" i="1"/>
  <c r="N1035" i="1"/>
  <c r="N1032" i="1"/>
  <c r="N1031" i="1" s="1"/>
  <c r="L1037" i="1"/>
  <c r="L1035" i="1"/>
  <c r="L1032" i="1"/>
  <c r="L1031" i="1" s="1"/>
  <c r="AH1028" i="1"/>
  <c r="AF1028" i="1"/>
  <c r="AB1028" i="1"/>
  <c r="Z1028" i="1"/>
  <c r="X1028" i="1"/>
  <c r="V1028" i="1"/>
  <c r="T1028" i="1"/>
  <c r="R1028" i="1"/>
  <c r="P1028" i="1"/>
  <c r="N1028" i="1"/>
  <c r="L1028" i="1"/>
  <c r="AH1024" i="1"/>
  <c r="AF1024" i="1"/>
  <c r="AF1023" i="1" s="1"/>
  <c r="AB1024" i="1"/>
  <c r="Z1024" i="1"/>
  <c r="Z1023" i="1" s="1"/>
  <c r="X1024" i="1"/>
  <c r="V1024" i="1"/>
  <c r="T1024" i="1"/>
  <c r="R1024" i="1"/>
  <c r="P1024" i="1"/>
  <c r="P1023" i="1" s="1"/>
  <c r="N1024" i="1"/>
  <c r="L1024" i="1"/>
  <c r="AH1020" i="1"/>
  <c r="AH1019" i="1" s="1"/>
  <c r="AF1020" i="1"/>
  <c r="AF1019" i="1" s="1"/>
  <c r="AB1020" i="1"/>
  <c r="AB1019" i="1" s="1"/>
  <c r="Z1020" i="1"/>
  <c r="Z1019" i="1"/>
  <c r="X1020" i="1"/>
  <c r="X1019" i="1" s="1"/>
  <c r="V1020" i="1"/>
  <c r="V1019" i="1" s="1"/>
  <c r="T1020" i="1"/>
  <c r="T1019" i="1" s="1"/>
  <c r="R1020" i="1"/>
  <c r="R1019" i="1" s="1"/>
  <c r="P1020" i="1"/>
  <c r="P1019" i="1" s="1"/>
  <c r="N1020" i="1"/>
  <c r="N1019" i="1" s="1"/>
  <c r="L1020" i="1"/>
  <c r="L1019" i="1" s="1"/>
  <c r="AF1014" i="1"/>
  <c r="AB1014" i="1"/>
  <c r="AB1013" i="1" s="1"/>
  <c r="Z1014" i="1"/>
  <c r="Z1013" i="1" s="1"/>
  <c r="X1014" i="1"/>
  <c r="X1013" i="1" s="1"/>
  <c r="V1014" i="1"/>
  <c r="V1013" i="1" s="1"/>
  <c r="T1014" i="1"/>
  <c r="T1013" i="1" s="1"/>
  <c r="R1014" i="1"/>
  <c r="P1014" i="1"/>
  <c r="P1013" i="1" s="1"/>
  <c r="N1014" i="1"/>
  <c r="N1013" i="1" s="1"/>
  <c r="L1014" i="1"/>
  <c r="L1013" i="1" s="1"/>
  <c r="AI1012" i="1"/>
  <c r="AI1010" i="1"/>
  <c r="AI966" i="1"/>
  <c r="AI964" i="1"/>
  <c r="AI963" i="1" s="1"/>
  <c r="AI961" i="1"/>
  <c r="AI960" i="1" s="1"/>
  <c r="AI959" i="1"/>
  <c r="AI958" i="1" s="1"/>
  <c r="AI957" i="1"/>
  <c r="AI956" i="1" s="1"/>
  <c r="AI955" i="1"/>
  <c r="AI954" i="1" s="1"/>
  <c r="AI952" i="1"/>
  <c r="AI950" i="1"/>
  <c r="AI946" i="1"/>
  <c r="AI945" i="1" s="1"/>
  <c r="AH1007" i="1"/>
  <c r="AF1007" i="1"/>
  <c r="AB1007" i="1"/>
  <c r="Z1007" i="1"/>
  <c r="X1007" i="1"/>
  <c r="V1007" i="1"/>
  <c r="T1007" i="1"/>
  <c r="R1007" i="1"/>
  <c r="P1007" i="1"/>
  <c r="N1007" i="1"/>
  <c r="L1007" i="1"/>
  <c r="AF1013" i="1"/>
  <c r="R1013" i="1"/>
  <c r="K1013" i="1"/>
  <c r="AI1003" i="1"/>
  <c r="AI1001" i="1"/>
  <c r="AI999" i="1"/>
  <c r="AI997" i="1"/>
  <c r="AI995" i="1"/>
  <c r="AI994" i="1" s="1"/>
  <c r="AI992" i="1"/>
  <c r="AI990" i="1"/>
  <c r="AI988" i="1"/>
  <c r="AI987" i="1" s="1"/>
  <c r="AI985" i="1"/>
  <c r="AI983" i="1"/>
  <c r="AI981" i="1"/>
  <c r="AI979" i="1"/>
  <c r="AI977" i="1"/>
  <c r="AI974" i="1"/>
  <c r="AI973" i="1" s="1"/>
  <c r="AI971" i="1"/>
  <c r="AI970" i="1" s="1"/>
  <c r="AI968" i="1"/>
  <c r="AI967" i="1"/>
  <c r="AI965" i="1"/>
  <c r="AI951" i="1"/>
  <c r="AI949" i="1"/>
  <c r="AI948" i="1" s="1"/>
  <c r="AI1011" i="1"/>
  <c r="AI1009" i="1"/>
  <c r="AH1011" i="1"/>
  <c r="AH1009" i="1"/>
  <c r="AF1011" i="1"/>
  <c r="AF1009" i="1"/>
  <c r="AD1011" i="1"/>
  <c r="AD1009" i="1"/>
  <c r="AB1011" i="1"/>
  <c r="AB1009" i="1"/>
  <c r="Z1011" i="1"/>
  <c r="Z1009" i="1"/>
  <c r="X1011" i="1"/>
  <c r="X1009" i="1"/>
  <c r="X1006" i="1" s="1"/>
  <c r="V1011" i="1"/>
  <c r="V1009" i="1"/>
  <c r="T1011" i="1"/>
  <c r="T1009" i="1"/>
  <c r="R1011" i="1"/>
  <c r="R1009" i="1"/>
  <c r="P1011" i="1"/>
  <c r="P1009" i="1"/>
  <c r="N1011" i="1"/>
  <c r="N1009" i="1"/>
  <c r="L1011" i="1"/>
  <c r="L1009" i="1"/>
  <c r="AH1003" i="1"/>
  <c r="AH1001" i="1"/>
  <c r="AH999" i="1"/>
  <c r="AH997" i="1"/>
  <c r="AH995" i="1"/>
  <c r="AH992" i="1"/>
  <c r="AH990" i="1"/>
  <c r="AH988" i="1"/>
  <c r="AH987" i="1" s="1"/>
  <c r="AH985" i="1"/>
  <c r="AH983" i="1"/>
  <c r="AH981" i="1"/>
  <c r="AH979" i="1"/>
  <c r="AH977" i="1"/>
  <c r="AH974" i="1"/>
  <c r="AH973" i="1" s="1"/>
  <c r="AH971" i="1"/>
  <c r="AH970" i="1" s="1"/>
  <c r="AH968" i="1"/>
  <c r="AH967" i="1"/>
  <c r="AH965" i="1"/>
  <c r="AH963" i="1"/>
  <c r="AH962" i="1" s="1"/>
  <c r="AH960" i="1"/>
  <c r="AH958" i="1"/>
  <c r="AH956" i="1"/>
  <c r="AH954" i="1"/>
  <c r="AH951" i="1"/>
  <c r="AH949" i="1"/>
  <c r="AH945" i="1"/>
  <c r="AF1003" i="1"/>
  <c r="AF1001" i="1"/>
  <c r="AF999" i="1"/>
  <c r="AF997" i="1"/>
  <c r="AF995" i="1"/>
  <c r="AF994" i="1" s="1"/>
  <c r="AF992" i="1"/>
  <c r="AF990" i="1"/>
  <c r="AF988" i="1"/>
  <c r="AF985" i="1"/>
  <c r="AF983" i="1"/>
  <c r="AF981" i="1"/>
  <c r="AF979" i="1"/>
  <c r="AF977" i="1"/>
  <c r="AF974" i="1"/>
  <c r="AF973" i="1" s="1"/>
  <c r="AF971" i="1"/>
  <c r="AF970" i="1" s="1"/>
  <c r="AF968" i="1"/>
  <c r="AF967" i="1"/>
  <c r="AF965" i="1"/>
  <c r="AF963" i="1"/>
  <c r="AF960" i="1"/>
  <c r="AF958" i="1"/>
  <c r="AF956" i="1"/>
  <c r="AF954" i="1"/>
  <c r="AF951" i="1"/>
  <c r="AF949" i="1"/>
  <c r="AF948" i="1" s="1"/>
  <c r="AF945" i="1"/>
  <c r="AD1003" i="1"/>
  <c r="AD1001" i="1"/>
  <c r="AD999" i="1"/>
  <c r="AD997" i="1"/>
  <c r="AD995" i="1"/>
  <c r="AD992" i="1"/>
  <c r="AD990" i="1"/>
  <c r="AD987" i="1" s="1"/>
  <c r="AD988" i="1"/>
  <c r="AD985" i="1"/>
  <c r="AD983" i="1"/>
  <c r="AD981" i="1"/>
  <c r="AD979" i="1"/>
  <c r="AD977" i="1"/>
  <c r="AD976" i="1" s="1"/>
  <c r="AD974" i="1"/>
  <c r="AD973" i="1" s="1"/>
  <c r="AD971" i="1"/>
  <c r="AD970" i="1" s="1"/>
  <c r="AD968" i="1"/>
  <c r="AD967" i="1" s="1"/>
  <c r="AD965" i="1"/>
  <c r="AD963" i="1"/>
  <c r="AD962" i="1" s="1"/>
  <c r="AD960" i="1"/>
  <c r="AD958" i="1"/>
  <c r="AD956" i="1"/>
  <c r="AD954" i="1"/>
  <c r="AD951" i="1"/>
  <c r="AD949" i="1"/>
  <c r="AD948" i="1"/>
  <c r="AD945" i="1"/>
  <c r="AD893" i="1" s="1"/>
  <c r="AB1003" i="1"/>
  <c r="AB1001" i="1"/>
  <c r="AB999" i="1"/>
  <c r="AB997" i="1"/>
  <c r="AB995" i="1"/>
  <c r="AB992" i="1"/>
  <c r="AB990" i="1"/>
  <c r="AB988" i="1"/>
  <c r="AB985" i="1"/>
  <c r="AB983" i="1"/>
  <c r="AB981" i="1"/>
  <c r="AB979" i="1"/>
  <c r="AB977" i="1"/>
  <c r="AB974" i="1"/>
  <c r="AB973" i="1" s="1"/>
  <c r="AB971" i="1"/>
  <c r="AB970" i="1"/>
  <c r="AB968" i="1"/>
  <c r="AB967" i="1" s="1"/>
  <c r="AB965" i="1"/>
  <c r="AB963" i="1"/>
  <c r="AB960" i="1"/>
  <c r="AB958" i="1"/>
  <c r="AB956" i="1"/>
  <c r="AB954" i="1"/>
  <c r="AB951" i="1"/>
  <c r="AB949" i="1"/>
  <c r="AB948" i="1" s="1"/>
  <c r="AB945" i="1"/>
  <c r="Z1003" i="1"/>
  <c r="Z1001" i="1"/>
  <c r="Z999" i="1"/>
  <c r="Z997" i="1"/>
  <c r="Z995" i="1"/>
  <c r="Z992" i="1"/>
  <c r="Z990" i="1"/>
  <c r="Z988" i="1"/>
  <c r="Z987" i="1" s="1"/>
  <c r="Z985" i="1"/>
  <c r="Z983" i="1"/>
  <c r="Z981" i="1"/>
  <c r="Z979" i="1"/>
  <c r="Z977" i="1"/>
  <c r="Z974" i="1"/>
  <c r="Z973" i="1" s="1"/>
  <c r="Z971" i="1"/>
  <c r="Z970" i="1" s="1"/>
  <c r="Z968" i="1"/>
  <c r="Z967" i="1" s="1"/>
  <c r="Z965" i="1"/>
  <c r="Z963" i="1"/>
  <c r="Z960" i="1"/>
  <c r="Z958" i="1"/>
  <c r="Z956" i="1"/>
  <c r="Z954" i="1"/>
  <c r="Z951" i="1"/>
  <c r="Z949" i="1"/>
  <c r="Z948" i="1" s="1"/>
  <c r="Z945" i="1"/>
  <c r="Z896" i="1" s="1"/>
  <c r="X1003" i="1"/>
  <c r="X1001" i="1"/>
  <c r="X999" i="1"/>
  <c r="X997" i="1"/>
  <c r="X995" i="1"/>
  <c r="X994" i="1" s="1"/>
  <c r="X992" i="1"/>
  <c r="X990" i="1"/>
  <c r="X988" i="1"/>
  <c r="X987" i="1" s="1"/>
  <c r="X985" i="1"/>
  <c r="X983" i="1"/>
  <c r="X981" i="1"/>
  <c r="X979" i="1"/>
  <c r="X977" i="1"/>
  <c r="X974" i="1"/>
  <c r="X973" i="1" s="1"/>
  <c r="X971" i="1"/>
  <c r="X970" i="1"/>
  <c r="X968" i="1"/>
  <c r="X967" i="1" s="1"/>
  <c r="X965" i="1"/>
  <c r="X963" i="1"/>
  <c r="X960" i="1"/>
  <c r="X958" i="1"/>
  <c r="X956" i="1"/>
  <c r="X954" i="1"/>
  <c r="X951" i="1"/>
  <c r="X949" i="1"/>
  <c r="X945" i="1"/>
  <c r="X893" i="1" s="1"/>
  <c r="V1006" i="1"/>
  <c r="V1003" i="1"/>
  <c r="V1001" i="1"/>
  <c r="V999" i="1"/>
  <c r="V997" i="1"/>
  <c r="V995" i="1"/>
  <c r="V992" i="1"/>
  <c r="V990" i="1"/>
  <c r="V988" i="1"/>
  <c r="V985" i="1"/>
  <c r="V983" i="1"/>
  <c r="V981" i="1"/>
  <c r="V979" i="1"/>
  <c r="V977" i="1"/>
  <c r="V974" i="1"/>
  <c r="V973" i="1" s="1"/>
  <c r="V971" i="1"/>
  <c r="V970" i="1" s="1"/>
  <c r="V968" i="1"/>
  <c r="V967" i="1" s="1"/>
  <c r="V965" i="1"/>
  <c r="V963" i="1"/>
  <c r="V962" i="1" s="1"/>
  <c r="V960" i="1"/>
  <c r="V958" i="1"/>
  <c r="V956" i="1"/>
  <c r="V954" i="1"/>
  <c r="V951" i="1"/>
  <c r="V949" i="1"/>
  <c r="V945" i="1"/>
  <c r="S1006" i="1"/>
  <c r="S1005" i="1" s="1"/>
  <c r="S1003" i="1"/>
  <c r="S1001" i="1"/>
  <c r="S999" i="1"/>
  <c r="S997" i="1"/>
  <c r="S995" i="1"/>
  <c r="S992" i="1"/>
  <c r="S990" i="1"/>
  <c r="S988" i="1"/>
  <c r="S985" i="1"/>
  <c r="S983" i="1"/>
  <c r="S981" i="1"/>
  <c r="S979" i="1"/>
  <c r="S977" i="1"/>
  <c r="S974" i="1"/>
  <c r="S971" i="1"/>
  <c r="S970" i="1" s="1"/>
  <c r="S968" i="1"/>
  <c r="S967" i="1" s="1"/>
  <c r="S965" i="1"/>
  <c r="S963" i="1"/>
  <c r="S960" i="1"/>
  <c r="S958" i="1"/>
  <c r="S956" i="1"/>
  <c r="S954" i="1"/>
  <c r="S951" i="1"/>
  <c r="S949" i="1"/>
  <c r="S945" i="1"/>
  <c r="T1003" i="1"/>
  <c r="T1001" i="1"/>
  <c r="T999" i="1"/>
  <c r="T997" i="1"/>
  <c r="T995" i="1"/>
  <c r="T992" i="1"/>
  <c r="T990" i="1"/>
  <c r="T988" i="1"/>
  <c r="T985" i="1"/>
  <c r="T983" i="1"/>
  <c r="T981" i="1"/>
  <c r="T979" i="1"/>
  <c r="T977" i="1"/>
  <c r="T974" i="1"/>
  <c r="T973" i="1" s="1"/>
  <c r="T971" i="1"/>
  <c r="T970" i="1"/>
  <c r="T968" i="1"/>
  <c r="T967" i="1" s="1"/>
  <c r="T965" i="1"/>
  <c r="T963" i="1"/>
  <c r="T960" i="1"/>
  <c r="T958" i="1"/>
  <c r="T956" i="1"/>
  <c r="T954" i="1"/>
  <c r="T951" i="1"/>
  <c r="T949" i="1"/>
  <c r="T948" i="1" s="1"/>
  <c r="T945" i="1"/>
  <c r="T893" i="1" s="1"/>
  <c r="R1006" i="1"/>
  <c r="R1003" i="1"/>
  <c r="R1001" i="1"/>
  <c r="R999" i="1"/>
  <c r="R997" i="1"/>
  <c r="R995" i="1"/>
  <c r="R992" i="1"/>
  <c r="R990" i="1"/>
  <c r="R988" i="1"/>
  <c r="R985" i="1"/>
  <c r="R983" i="1"/>
  <c r="R981" i="1"/>
  <c r="R979" i="1"/>
  <c r="R977" i="1"/>
  <c r="R974" i="1"/>
  <c r="R973" i="1" s="1"/>
  <c r="R971" i="1"/>
  <c r="R970" i="1" s="1"/>
  <c r="R968" i="1"/>
  <c r="R967" i="1" s="1"/>
  <c r="R965" i="1"/>
  <c r="R963" i="1"/>
  <c r="R962" i="1" s="1"/>
  <c r="R960" i="1"/>
  <c r="R958" i="1"/>
  <c r="R956" i="1"/>
  <c r="R954" i="1"/>
  <c r="R953" i="1" s="1"/>
  <c r="R951" i="1"/>
  <c r="R949" i="1"/>
  <c r="R945" i="1"/>
  <c r="O1006" i="1"/>
  <c r="O1005" i="1" s="1"/>
  <c r="O1003" i="1"/>
  <c r="O1001" i="1"/>
  <c r="O999" i="1"/>
  <c r="O997" i="1"/>
  <c r="O995" i="1"/>
  <c r="O992" i="1"/>
  <c r="O990" i="1"/>
  <c r="O988" i="1"/>
  <c r="O987" i="1" s="1"/>
  <c r="O985" i="1"/>
  <c r="O983" i="1"/>
  <c r="O981" i="1"/>
  <c r="O979" i="1"/>
  <c r="O977" i="1"/>
  <c r="O974" i="1"/>
  <c r="O973" i="1" s="1"/>
  <c r="O971" i="1"/>
  <c r="O970" i="1"/>
  <c r="O968" i="1"/>
  <c r="O967" i="1" s="1"/>
  <c r="O965" i="1"/>
  <c r="O963" i="1"/>
  <c r="O962" i="1" s="1"/>
  <c r="O960" i="1"/>
  <c r="O958" i="1"/>
  <c r="O956" i="1"/>
  <c r="O954" i="1"/>
  <c r="O951" i="1"/>
  <c r="O948" i="1" s="1"/>
  <c r="O949" i="1"/>
  <c r="O945" i="1"/>
  <c r="P1003" i="1"/>
  <c r="P1001" i="1"/>
  <c r="P999" i="1"/>
  <c r="P997" i="1"/>
  <c r="P995" i="1"/>
  <c r="P992" i="1"/>
  <c r="P990" i="1"/>
  <c r="P987" i="1" s="1"/>
  <c r="P988" i="1"/>
  <c r="P985" i="1"/>
  <c r="P983" i="1"/>
  <c r="P981" i="1"/>
  <c r="P979" i="1"/>
  <c r="P977" i="1"/>
  <c r="P974" i="1"/>
  <c r="P973" i="1"/>
  <c r="P971" i="1"/>
  <c r="P970" i="1"/>
  <c r="P968" i="1"/>
  <c r="P967" i="1" s="1"/>
  <c r="P965" i="1"/>
  <c r="P963" i="1"/>
  <c r="P960" i="1"/>
  <c r="P958" i="1"/>
  <c r="P956" i="1"/>
  <c r="P954" i="1"/>
  <c r="P953" i="1" s="1"/>
  <c r="P951" i="1"/>
  <c r="P949" i="1"/>
  <c r="P948" i="1" s="1"/>
  <c r="P945" i="1"/>
  <c r="N1003" i="1"/>
  <c r="N1001" i="1"/>
  <c r="N999" i="1"/>
  <c r="N997" i="1"/>
  <c r="N995" i="1"/>
  <c r="N992" i="1"/>
  <c r="N990" i="1"/>
  <c r="N988" i="1"/>
  <c r="N987" i="1" s="1"/>
  <c r="N985" i="1"/>
  <c r="N983" i="1"/>
  <c r="N981" i="1"/>
  <c r="N979" i="1"/>
  <c r="N977" i="1"/>
  <c r="N974" i="1"/>
  <c r="N973" i="1" s="1"/>
  <c r="N971" i="1"/>
  <c r="N970" i="1"/>
  <c r="N968" i="1"/>
  <c r="N967" i="1" s="1"/>
  <c r="N965" i="1"/>
  <c r="N963" i="1"/>
  <c r="N960" i="1"/>
  <c r="N958" i="1"/>
  <c r="N956" i="1"/>
  <c r="N954" i="1"/>
  <c r="N951" i="1"/>
  <c r="N949" i="1"/>
  <c r="N945" i="1"/>
  <c r="L1003" i="1"/>
  <c r="L1001" i="1"/>
  <c r="L999" i="1"/>
  <c r="L997" i="1"/>
  <c r="L995" i="1"/>
  <c r="L992" i="1"/>
  <c r="L990" i="1"/>
  <c r="L988" i="1"/>
  <c r="L985" i="1"/>
  <c r="L983" i="1"/>
  <c r="L981" i="1"/>
  <c r="L979" i="1"/>
  <c r="L977" i="1"/>
  <c r="L974" i="1"/>
  <c r="L973" i="1" s="1"/>
  <c r="L971" i="1"/>
  <c r="L970" i="1" s="1"/>
  <c r="L968" i="1"/>
  <c r="L967" i="1" s="1"/>
  <c r="L965" i="1"/>
  <c r="L962" i="1" s="1"/>
  <c r="L963" i="1"/>
  <c r="L960" i="1"/>
  <c r="L958" i="1"/>
  <c r="L956" i="1"/>
  <c r="L954" i="1"/>
  <c r="L951" i="1"/>
  <c r="L948" i="1" s="1"/>
  <c r="L949" i="1"/>
  <c r="L987" i="1"/>
  <c r="L945" i="1"/>
  <c r="L893" i="1" s="1"/>
  <c r="AC893" i="1"/>
  <c r="AC891" i="1"/>
  <c r="AC889" i="1"/>
  <c r="AC887" i="1"/>
  <c r="AC885" i="1"/>
  <c r="AC884" i="1" s="1"/>
  <c r="Y893" i="1"/>
  <c r="Y891" i="1"/>
  <c r="Y889" i="1"/>
  <c r="Y887" i="1"/>
  <c r="Y885" i="1"/>
  <c r="AI891" i="1"/>
  <c r="AI889" i="1"/>
  <c r="AI887" i="1"/>
  <c r="AI885" i="1"/>
  <c r="AH893" i="1"/>
  <c r="AH891" i="1"/>
  <c r="AH889" i="1"/>
  <c r="AH887" i="1"/>
  <c r="AH885" i="1"/>
  <c r="AF891" i="1"/>
  <c r="AF889" i="1"/>
  <c r="AF887" i="1"/>
  <c r="AF885" i="1"/>
  <c r="AD891" i="1"/>
  <c r="AD889" i="1"/>
  <c r="AD887" i="1"/>
  <c r="AD885" i="1"/>
  <c r="AB893" i="1"/>
  <c r="AB891" i="1"/>
  <c r="AB889" i="1"/>
  <c r="AB887" i="1"/>
  <c r="AB885" i="1"/>
  <c r="Z893" i="1"/>
  <c r="Z891" i="1"/>
  <c r="Z889" i="1"/>
  <c r="Z884" i="1" s="1"/>
  <c r="Z887" i="1"/>
  <c r="Z885" i="1"/>
  <c r="X891" i="1"/>
  <c r="X889" i="1"/>
  <c r="X884" i="1" s="1"/>
  <c r="X887" i="1"/>
  <c r="X885" i="1"/>
  <c r="V893" i="1"/>
  <c r="V891" i="1"/>
  <c r="V889" i="1"/>
  <c r="V887" i="1"/>
  <c r="V885" i="1"/>
  <c r="T891" i="1"/>
  <c r="T889" i="1"/>
  <c r="T887" i="1"/>
  <c r="T885" i="1"/>
  <c r="R893" i="1"/>
  <c r="R891" i="1"/>
  <c r="R889" i="1"/>
  <c r="R887" i="1"/>
  <c r="R885" i="1"/>
  <c r="P893" i="1"/>
  <c r="P891" i="1"/>
  <c r="P889" i="1"/>
  <c r="P887" i="1"/>
  <c r="P885" i="1"/>
  <c r="O893" i="1"/>
  <c r="O891" i="1"/>
  <c r="O889" i="1"/>
  <c r="O887" i="1"/>
  <c r="O885" i="1"/>
  <c r="N893" i="1"/>
  <c r="N891" i="1"/>
  <c r="N889" i="1"/>
  <c r="N887" i="1"/>
  <c r="N885" i="1"/>
  <c r="L891" i="1"/>
  <c r="L889" i="1"/>
  <c r="L887" i="1"/>
  <c r="L885" i="1"/>
  <c r="AH720" i="1"/>
  <c r="AF720" i="1"/>
  <c r="AB720" i="1"/>
  <c r="Z720" i="1"/>
  <c r="X720" i="1"/>
  <c r="V720" i="1"/>
  <c r="T720" i="1"/>
  <c r="R720" i="1"/>
  <c r="P720" i="1"/>
  <c r="N720" i="1"/>
  <c r="L720" i="1"/>
  <c r="AH659" i="1"/>
  <c r="AF659" i="1"/>
  <c r="AB659" i="1"/>
  <c r="Z659" i="1"/>
  <c r="X659" i="1"/>
  <c r="V659" i="1"/>
  <c r="T659" i="1"/>
  <c r="R659" i="1"/>
  <c r="P659" i="1"/>
  <c r="N659" i="1"/>
  <c r="L659" i="1"/>
  <c r="AH639" i="1"/>
  <c r="AF639" i="1"/>
  <c r="AB639" i="1"/>
  <c r="Z639" i="1"/>
  <c r="X639" i="1"/>
  <c r="V639" i="1"/>
  <c r="T639" i="1"/>
  <c r="R639" i="1"/>
  <c r="P639" i="1"/>
  <c r="N639" i="1"/>
  <c r="L639" i="1"/>
  <c r="L608" i="1"/>
  <c r="L406" i="1"/>
  <c r="L333" i="1"/>
  <c r="AH634" i="1"/>
  <c r="AH630" i="1" s="1"/>
  <c r="AH632" i="1"/>
  <c r="AF634" i="1"/>
  <c r="AF632" i="1"/>
  <c r="AF630" i="1" s="1"/>
  <c r="AD632" i="1"/>
  <c r="AB634" i="1"/>
  <c r="AB632" i="1"/>
  <c r="Z634" i="1"/>
  <c r="Z632" i="1"/>
  <c r="X634" i="1"/>
  <c r="X632" i="1"/>
  <c r="X630" i="1" s="1"/>
  <c r="V634" i="1"/>
  <c r="V632" i="1"/>
  <c r="T634" i="1"/>
  <c r="T632" i="1"/>
  <c r="T630" i="1"/>
  <c r="R634" i="1"/>
  <c r="R632" i="1"/>
  <c r="P632" i="1"/>
  <c r="N634" i="1"/>
  <c r="N632" i="1"/>
  <c r="N630" i="1" s="1"/>
  <c r="L634" i="1"/>
  <c r="L632" i="1"/>
  <c r="AH608" i="1"/>
  <c r="AF608" i="1"/>
  <c r="AB608" i="1"/>
  <c r="Z608" i="1"/>
  <c r="X608" i="1"/>
  <c r="V608" i="1"/>
  <c r="T608" i="1"/>
  <c r="R608" i="1"/>
  <c r="N608" i="1"/>
  <c r="AH458" i="1"/>
  <c r="AH457" i="1" s="1"/>
  <c r="AF458" i="1"/>
  <c r="AF457" i="1" s="1"/>
  <c r="AB458" i="1"/>
  <c r="AB457" i="1" s="1"/>
  <c r="Z458" i="1"/>
  <c r="X458" i="1"/>
  <c r="V458" i="1"/>
  <c r="T458" i="1"/>
  <c r="R458" i="1"/>
  <c r="N458" i="1"/>
  <c r="L458" i="1"/>
  <c r="AH450" i="1"/>
  <c r="AF450" i="1"/>
  <c r="AB450" i="1"/>
  <c r="Z450" i="1"/>
  <c r="V450" i="1"/>
  <c r="T450" i="1"/>
  <c r="R450" i="1"/>
  <c r="N450" i="1"/>
  <c r="L450" i="1"/>
  <c r="L332" i="1" s="1"/>
  <c r="AH406" i="1"/>
  <c r="AF406" i="1"/>
  <c r="AB406" i="1"/>
  <c r="X406" i="1"/>
  <c r="V406" i="1"/>
  <c r="R406" i="1"/>
  <c r="N406" i="1"/>
  <c r="AH333" i="1"/>
  <c r="AF333" i="1"/>
  <c r="AB333" i="1"/>
  <c r="Z333" i="1"/>
  <c r="X333" i="1"/>
  <c r="V333" i="1"/>
  <c r="T333" i="1"/>
  <c r="R333" i="1"/>
  <c r="N333" i="1"/>
  <c r="L323" i="1"/>
  <c r="AH323" i="1"/>
  <c r="AF323" i="1"/>
  <c r="AB323" i="1"/>
  <c r="Z323" i="1"/>
  <c r="X323" i="1"/>
  <c r="V323" i="1"/>
  <c r="T323" i="1"/>
  <c r="R323" i="1"/>
  <c r="N323" i="1"/>
  <c r="N320" i="1"/>
  <c r="AH320" i="1"/>
  <c r="AH318" i="1"/>
  <c r="AH316" i="1"/>
  <c r="AF320" i="1"/>
  <c r="AF318" i="1"/>
  <c r="AF316" i="1"/>
  <c r="AD318" i="1"/>
  <c r="AD316" i="1"/>
  <c r="AB320" i="1"/>
  <c r="AB318" i="1"/>
  <c r="AB316" i="1"/>
  <c r="Z320" i="1"/>
  <c r="Z318" i="1"/>
  <c r="Z316" i="1"/>
  <c r="X320" i="1"/>
  <c r="X318" i="1"/>
  <c r="X316" i="1"/>
  <c r="V320" i="1"/>
  <c r="V318" i="1"/>
  <c r="V316" i="1"/>
  <c r="T320" i="1"/>
  <c r="T318" i="1"/>
  <c r="T316" i="1"/>
  <c r="R320" i="1"/>
  <c r="R318" i="1"/>
  <c r="R316" i="1"/>
  <c r="P318" i="1"/>
  <c r="P316" i="1"/>
  <c r="N318" i="1"/>
  <c r="N316" i="1"/>
  <c r="AH293" i="1"/>
  <c r="AH292" i="1" s="1"/>
  <c r="AH290" i="1"/>
  <c r="AH289" i="1" s="1"/>
  <c r="AF293" i="1"/>
  <c r="AF292" i="1" s="1"/>
  <c r="AF290" i="1"/>
  <c r="AF289" i="1" s="1"/>
  <c r="AD290" i="1"/>
  <c r="AD289" i="1" s="1"/>
  <c r="AB293" i="1"/>
  <c r="AB292" i="1" s="1"/>
  <c r="AB290" i="1"/>
  <c r="AB289" i="1" s="1"/>
  <c r="Z293" i="1"/>
  <c r="Z292" i="1" s="1"/>
  <c r="Z290" i="1"/>
  <c r="Z289" i="1" s="1"/>
  <c r="X293" i="1"/>
  <c r="X292" i="1" s="1"/>
  <c r="X290" i="1"/>
  <c r="X289" i="1" s="1"/>
  <c r="V293" i="1"/>
  <c r="V292" i="1" s="1"/>
  <c r="V290" i="1"/>
  <c r="V289" i="1" s="1"/>
  <c r="T293" i="1"/>
  <c r="T292" i="1" s="1"/>
  <c r="T290" i="1"/>
  <c r="T289" i="1" s="1"/>
  <c r="R293" i="1"/>
  <c r="R292" i="1" s="1"/>
  <c r="R290" i="1"/>
  <c r="R289" i="1" s="1"/>
  <c r="P290" i="1"/>
  <c r="P289" i="1" s="1"/>
  <c r="N293" i="1"/>
  <c r="N292" i="1" s="1"/>
  <c r="N290" i="1"/>
  <c r="N289" i="1" s="1"/>
  <c r="L320" i="1"/>
  <c r="L318" i="1"/>
  <c r="L316" i="1"/>
  <c r="L293" i="1"/>
  <c r="L292" i="1" s="1"/>
  <c r="L290" i="1"/>
  <c r="L289" i="1" s="1"/>
  <c r="T184" i="1"/>
  <c r="AH280" i="1"/>
  <c r="AH278" i="1"/>
  <c r="AF280" i="1"/>
  <c r="AF278" i="1"/>
  <c r="AD280" i="1"/>
  <c r="AD278" i="1"/>
  <c r="AB280" i="1"/>
  <c r="AB278" i="1"/>
  <c r="Z280" i="1"/>
  <c r="Z278" i="1"/>
  <c r="X280" i="1"/>
  <c r="X278" i="1"/>
  <c r="V280" i="1"/>
  <c r="V278" i="1"/>
  <c r="T280" i="1"/>
  <c r="T278" i="1"/>
  <c r="R280" i="1"/>
  <c r="R278" i="1"/>
  <c r="P280" i="1"/>
  <c r="P278" i="1"/>
  <c r="N280" i="1"/>
  <c r="N278" i="1"/>
  <c r="L280" i="1"/>
  <c r="L278" i="1"/>
  <c r="L184" i="1"/>
  <c r="AF184" i="1"/>
  <c r="AC184" i="1"/>
  <c r="Z184" i="1"/>
  <c r="X184" i="1"/>
  <c r="V184" i="1"/>
  <c r="R184" i="1"/>
  <c r="N184" i="1"/>
  <c r="AH13" i="1"/>
  <c r="AF13" i="1"/>
  <c r="V13" i="1"/>
  <c r="R13" i="1"/>
  <c r="L13" i="1"/>
  <c r="AH11" i="1"/>
  <c r="AF11" i="1"/>
  <c r="AD11" i="1"/>
  <c r="AB11" i="1"/>
  <c r="Z11" i="1"/>
  <c r="X11" i="1"/>
  <c r="V11" i="1"/>
  <c r="T11" i="1"/>
  <c r="R11" i="1"/>
  <c r="P11" i="1"/>
  <c r="N11" i="1"/>
  <c r="L11" i="1"/>
  <c r="S1669" i="1"/>
  <c r="AI1668" i="1"/>
  <c r="AI1669" i="1"/>
  <c r="I920" i="1"/>
  <c r="Z411" i="1"/>
  <c r="Z406" i="1" s="1"/>
  <c r="AI1018" i="1"/>
  <c r="AI1022" i="1"/>
  <c r="AI1027" i="1"/>
  <c r="AI1030" i="1"/>
  <c r="AI1034" i="1"/>
  <c r="AI1102" i="1"/>
  <c r="AI1103" i="1"/>
  <c r="AI1104" i="1"/>
  <c r="AI1105" i="1"/>
  <c r="AI1120" i="1"/>
  <c r="AI1123" i="1"/>
  <c r="AI1124" i="1"/>
  <c r="AI1125" i="1"/>
  <c r="AI1126" i="1"/>
  <c r="AI1142" i="1"/>
  <c r="AI1156" i="1"/>
  <c r="AI1158" i="1"/>
  <c r="AI1226" i="1"/>
  <c r="AI1267" i="1"/>
  <c r="AI1268" i="1"/>
  <c r="AI1269" i="1"/>
  <c r="AI1274" i="1"/>
  <c r="AI1427" i="1"/>
  <c r="AI1429" i="1"/>
  <c r="AI1620" i="1"/>
  <c r="AI1687" i="1"/>
  <c r="AI1718" i="1"/>
  <c r="AI1738" i="1"/>
  <c r="AI1739" i="1"/>
  <c r="AI1740" i="1"/>
  <c r="AI1741" i="1"/>
  <c r="AI1742" i="1"/>
  <c r="AI1743" i="1"/>
  <c r="AI1744" i="1"/>
  <c r="AI1745" i="1"/>
  <c r="AI1746" i="1"/>
  <c r="AI1778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53" i="1"/>
  <c r="AI1854" i="1"/>
  <c r="AI1855" i="1"/>
  <c r="AI1856" i="1"/>
  <c r="AI1857" i="1"/>
  <c r="AI1905" i="1"/>
  <c r="AI1906" i="1"/>
  <c r="AI1943" i="1"/>
  <c r="AI1952" i="1"/>
  <c r="AI1953" i="1"/>
  <c r="AI1957" i="1"/>
  <c r="AI1960" i="1"/>
  <c r="AI1961" i="1"/>
  <c r="AI1963" i="1"/>
  <c r="AI1966" i="1"/>
  <c r="AI1967" i="1"/>
  <c r="AI1968" i="1"/>
  <c r="AI1969" i="1"/>
  <c r="AI1978" i="1"/>
  <c r="AI1979" i="1"/>
  <c r="AI1980" i="1"/>
  <c r="AI1981" i="1"/>
  <c r="AI1982" i="1"/>
  <c r="AI1983" i="1"/>
  <c r="AI1984" i="1"/>
  <c r="AI1985" i="1"/>
  <c r="AI1987" i="1"/>
  <c r="AI1988" i="1"/>
  <c r="AI1989" i="1"/>
  <c r="AI1990" i="1"/>
  <c r="AI1991" i="1"/>
  <c r="AI1992" i="1"/>
  <c r="AI1995" i="1"/>
  <c r="AI2003" i="1"/>
  <c r="AI2004" i="1"/>
  <c r="AI2005" i="1"/>
  <c r="AI2006" i="1"/>
  <c r="AI2007" i="1"/>
  <c r="AI2008" i="1"/>
  <c r="AI2009" i="1"/>
  <c r="AI2010" i="1"/>
  <c r="AI2011" i="1"/>
  <c r="AI2012" i="1"/>
  <c r="AI2015" i="1"/>
  <c r="AI2020" i="1"/>
  <c r="AI2021" i="1"/>
  <c r="AI2024" i="1"/>
  <c r="AI2025" i="1"/>
  <c r="AI2028" i="1"/>
  <c r="AI2029" i="1"/>
  <c r="AI2032" i="1"/>
  <c r="AI2033" i="1"/>
  <c r="AI2036" i="1"/>
  <c r="AI2037" i="1"/>
  <c r="AI2038" i="1"/>
  <c r="AI2039" i="1"/>
  <c r="AI2040" i="1"/>
  <c r="AI2041" i="1"/>
  <c r="AI2042" i="1"/>
  <c r="AI2045" i="1"/>
  <c r="AI2046" i="1"/>
  <c r="AI2050" i="1"/>
  <c r="AI2051" i="1"/>
  <c r="AI2052" i="1"/>
  <c r="AI2053" i="1"/>
  <c r="AI2054" i="1"/>
  <c r="AI2055" i="1"/>
  <c r="AI2056" i="1"/>
  <c r="AI2057" i="1"/>
  <c r="AI2058" i="1"/>
  <c r="AI2059" i="1"/>
  <c r="AI2063" i="1"/>
  <c r="AI2066" i="1"/>
  <c r="AI2067" i="1"/>
  <c r="AI2073" i="1"/>
  <c r="AI2074" i="1"/>
  <c r="AI2075" i="1"/>
  <c r="AI2076" i="1"/>
  <c r="AI2077" i="1"/>
  <c r="AI2078" i="1"/>
  <c r="AI2079" i="1"/>
  <c r="AI2080" i="1"/>
  <c r="AI2081" i="1"/>
  <c r="AI2082" i="1"/>
  <c r="AI2087" i="1"/>
  <c r="AI2088" i="1"/>
  <c r="AI2089" i="1"/>
  <c r="AI2090" i="1"/>
  <c r="AI2107" i="1"/>
  <c r="AI2108" i="1"/>
  <c r="AI2109" i="1"/>
  <c r="AI2110" i="1"/>
  <c r="AI2116" i="1"/>
  <c r="AI2117" i="1"/>
  <c r="AI2118" i="1"/>
  <c r="AI2119" i="1"/>
  <c r="AI2126" i="1"/>
  <c r="AI2127" i="1"/>
  <c r="AI2128" i="1"/>
  <c r="AI2130" i="1"/>
  <c r="AI2131" i="1"/>
  <c r="AI2160" i="1"/>
  <c r="AI2161" i="1"/>
  <c r="AI2162" i="1"/>
  <c r="AI2163" i="1"/>
  <c r="AI2164" i="1"/>
  <c r="AI2165" i="1"/>
  <c r="AI2166" i="1"/>
  <c r="AI2167" i="1"/>
  <c r="AI2168" i="1"/>
  <c r="AI2169" i="1"/>
  <c r="AI2171" i="1"/>
  <c r="AI2172" i="1"/>
  <c r="AI2173" i="1"/>
  <c r="AI2174" i="1"/>
  <c r="AI2175" i="1"/>
  <c r="AI2176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51" i="1"/>
  <c r="AI2256" i="1"/>
  <c r="AI2268" i="1"/>
  <c r="AI2269" i="1"/>
  <c r="AI2270" i="1"/>
  <c r="AI2271" i="1"/>
  <c r="AI2283" i="1"/>
  <c r="AI2284" i="1"/>
  <c r="AI2289" i="1"/>
  <c r="AI2290" i="1"/>
  <c r="AI2327" i="1"/>
  <c r="AI2328" i="1"/>
  <c r="AI2329" i="1"/>
  <c r="AI2330" i="1"/>
  <c r="AI2331" i="1"/>
  <c r="AI2332" i="1"/>
  <c r="AI2333" i="1"/>
  <c r="AI2334" i="1"/>
  <c r="AI2335" i="1"/>
  <c r="AI2339" i="1"/>
  <c r="AI2340" i="1"/>
  <c r="AI2341" i="1"/>
  <c r="AI2342" i="1"/>
  <c r="AI2346" i="1"/>
  <c r="AI2349" i="1"/>
  <c r="AI2350" i="1"/>
  <c r="AI2351" i="1"/>
  <c r="AI2354" i="1"/>
  <c r="AI2355" i="1"/>
  <c r="AI2356" i="1"/>
  <c r="AI2357" i="1"/>
  <c r="AI2358" i="1"/>
  <c r="AI2361" i="1"/>
  <c r="AI2362" i="1"/>
  <c r="AI2363" i="1"/>
  <c r="AI2364" i="1"/>
  <c r="AI2365" i="1"/>
  <c r="AI2366" i="1"/>
  <c r="AI2369" i="1"/>
  <c r="AI2370" i="1"/>
  <c r="AI2371" i="1"/>
  <c r="AI2372" i="1"/>
  <c r="AI2373" i="1"/>
  <c r="AI2374" i="1"/>
  <c r="AI2375" i="1"/>
  <c r="AI2376" i="1"/>
  <c r="AI2377" i="1"/>
  <c r="AI2380" i="1"/>
  <c r="AI2384" i="1"/>
  <c r="AI2390" i="1"/>
  <c r="AI2391" i="1"/>
  <c r="AI2393" i="1"/>
  <c r="AI2394" i="1"/>
  <c r="AI2395" i="1"/>
  <c r="AI2396" i="1"/>
  <c r="AI2406" i="1"/>
  <c r="AI2408" i="1"/>
  <c r="AI2409" i="1"/>
  <c r="AI2410" i="1"/>
  <c r="AI2411" i="1"/>
  <c r="AI2412" i="1"/>
  <c r="AI2413" i="1"/>
  <c r="AI2414" i="1"/>
  <c r="AI2415" i="1"/>
  <c r="AI2416" i="1"/>
  <c r="AI2420" i="1"/>
  <c r="AI2422" i="1"/>
  <c r="AI2423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40" i="1"/>
  <c r="AI2441" i="1"/>
  <c r="AI2442" i="1"/>
  <c r="AI2443" i="1"/>
  <c r="AI2446" i="1"/>
  <c r="AI2447" i="1"/>
  <c r="AI2448" i="1"/>
  <c r="AI2449" i="1"/>
  <c r="AI2450" i="1"/>
  <c r="AI2451" i="1"/>
  <c r="AI2452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51" i="1"/>
  <c r="AI2552" i="1"/>
  <c r="AI2619" i="1"/>
  <c r="AI2620" i="1"/>
  <c r="AI2621" i="1"/>
  <c r="AI2622" i="1"/>
  <c r="AI2623" i="1"/>
  <c r="AI2624" i="1"/>
  <c r="AI2633" i="1"/>
  <c r="AI2638" i="1"/>
  <c r="AI2639" i="1"/>
  <c r="AI2640" i="1"/>
  <c r="AI2665" i="1"/>
  <c r="AI2668" i="1"/>
  <c r="AI2669" i="1"/>
  <c r="AI2670" i="1"/>
  <c r="AI2671" i="1"/>
  <c r="AI2696" i="1"/>
  <c r="AI2700" i="1"/>
  <c r="AI2709" i="1"/>
  <c r="AI2710" i="1"/>
  <c r="AI2720" i="1"/>
  <c r="AI2721" i="1"/>
  <c r="AI2722" i="1"/>
  <c r="AI2723" i="1"/>
  <c r="AI2724" i="1"/>
  <c r="AI2725" i="1"/>
  <c r="AI2747" i="1"/>
  <c r="AI2757" i="1"/>
  <c r="AI2758" i="1"/>
  <c r="AI2759" i="1"/>
  <c r="AI2762" i="1"/>
  <c r="AI2763" i="1"/>
  <c r="AI2776" i="1"/>
  <c r="AI2787" i="1"/>
  <c r="AI2798" i="1"/>
  <c r="AI607" i="1"/>
  <c r="AI631" i="1"/>
  <c r="AI633" i="1"/>
  <c r="AI181" i="1"/>
  <c r="AI183" i="1"/>
  <c r="AI284" i="1"/>
  <c r="AI286" i="1"/>
  <c r="AI288" i="1"/>
  <c r="AI291" i="1"/>
  <c r="AI317" i="1"/>
  <c r="AI319" i="1"/>
  <c r="AI405" i="1"/>
  <c r="AI33" i="1"/>
  <c r="L953" i="1" l="1"/>
  <c r="P994" i="1"/>
  <c r="R987" i="1"/>
  <c r="S948" i="1"/>
  <c r="V1023" i="1"/>
  <c r="AB332" i="1"/>
  <c r="P1006" i="1"/>
  <c r="X1023" i="1"/>
  <c r="AF1106" i="1"/>
  <c r="T1023" i="1"/>
  <c r="AI316" i="1"/>
  <c r="AD884" i="1"/>
  <c r="N962" i="1"/>
  <c r="T987" i="1"/>
  <c r="V948" i="1"/>
  <c r="AB1023" i="1"/>
  <c r="AH1106" i="1"/>
  <c r="O953" i="1"/>
  <c r="AH1006" i="1"/>
  <c r="S987" i="1"/>
  <c r="X948" i="1"/>
  <c r="AH948" i="1"/>
  <c r="AH1023" i="1"/>
  <c r="Z630" i="1"/>
  <c r="L1006" i="1"/>
  <c r="N332" i="1"/>
  <c r="V884" i="1"/>
  <c r="AF884" i="1"/>
  <c r="N994" i="1"/>
  <c r="V987" i="1"/>
  <c r="Z976" i="1"/>
  <c r="AF976" i="1"/>
  <c r="AH953" i="1"/>
  <c r="L1023" i="1"/>
  <c r="L1005" i="1" s="1"/>
  <c r="R1023" i="1"/>
  <c r="AB630" i="1"/>
  <c r="R948" i="1"/>
  <c r="AF987" i="1"/>
  <c r="N1006" i="1"/>
  <c r="AI976" i="1"/>
  <c r="N1023" i="1"/>
  <c r="R1143" i="1"/>
  <c r="P976" i="1"/>
  <c r="O994" i="1"/>
  <c r="AB987" i="1"/>
  <c r="AD953" i="1"/>
  <c r="AD947" i="1" s="1"/>
  <c r="O884" i="1"/>
  <c r="T953" i="1"/>
  <c r="X976" i="1"/>
  <c r="AI962" i="1"/>
  <c r="AH1143" i="1"/>
  <c r="Z457" i="1"/>
  <c r="AH884" i="1"/>
  <c r="Z1006" i="1"/>
  <c r="T1106" i="1"/>
  <c r="N948" i="1"/>
  <c r="AB994" i="1"/>
  <c r="AH1039" i="1"/>
  <c r="P962" i="1"/>
  <c r="P947" i="1" s="1"/>
  <c r="O976" i="1"/>
  <c r="O947" i="1" s="1"/>
  <c r="S953" i="1"/>
  <c r="AF1006" i="1"/>
  <c r="L1143" i="1"/>
  <c r="AB315" i="1"/>
  <c r="T884" i="1"/>
  <c r="V994" i="1"/>
  <c r="AF953" i="1"/>
  <c r="N1143" i="1"/>
  <c r="AI1155" i="1"/>
  <c r="V976" i="1"/>
  <c r="Z953" i="1"/>
  <c r="Z947" i="1" s="1"/>
  <c r="T1006" i="1"/>
  <c r="T1005" i="1" s="1"/>
  <c r="R1039" i="1"/>
  <c r="AI1157" i="1"/>
  <c r="N884" i="1"/>
  <c r="R994" i="1"/>
  <c r="AB976" i="1"/>
  <c r="T1143" i="1"/>
  <c r="L994" i="1"/>
  <c r="R630" i="1"/>
  <c r="T994" i="1"/>
  <c r="S962" i="1"/>
  <c r="AB953" i="1"/>
  <c r="AH976" i="1"/>
  <c r="AH947" i="1" s="1"/>
  <c r="V1143" i="1"/>
  <c r="Z315" i="1"/>
  <c r="AI318" i="1"/>
  <c r="AI2019" i="1"/>
  <c r="AI2018" i="1" s="1"/>
  <c r="N315" i="1"/>
  <c r="R332" i="1"/>
  <c r="V457" i="1"/>
  <c r="L457" i="1"/>
  <c r="R884" i="1"/>
  <c r="Z962" i="1"/>
  <c r="AI2072" i="1"/>
  <c r="X315" i="1"/>
  <c r="X457" i="1"/>
  <c r="X1106" i="1"/>
  <c r="V332" i="1"/>
  <c r="L638" i="1"/>
  <c r="AI884" i="1"/>
  <c r="AI2170" i="1"/>
  <c r="AB1006" i="1"/>
  <c r="Z1106" i="1"/>
  <c r="L1106" i="1"/>
  <c r="AI1428" i="1"/>
  <c r="AI632" i="1"/>
  <c r="AI2062" i="1"/>
  <c r="R315" i="1"/>
  <c r="N976" i="1"/>
  <c r="AB884" i="1"/>
  <c r="Y884" i="1"/>
  <c r="N953" i="1"/>
  <c r="Z994" i="1"/>
  <c r="AD994" i="1"/>
  <c r="AH994" i="1"/>
  <c r="AB1039" i="1"/>
  <c r="AI1986" i="1"/>
  <c r="AF332" i="1"/>
  <c r="V630" i="1"/>
  <c r="V953" i="1"/>
  <c r="X962" i="1"/>
  <c r="AF962" i="1"/>
  <c r="AI953" i="1"/>
  <c r="AI947" i="1" s="1"/>
  <c r="AB1106" i="1"/>
  <c r="V1106" i="1"/>
  <c r="T315" i="1"/>
  <c r="AH332" i="1"/>
  <c r="P884" i="1"/>
  <c r="R976" i="1"/>
  <c r="R947" i="1" s="1"/>
  <c r="T962" i="1"/>
  <c r="AB962" i="1"/>
  <c r="V1039" i="1"/>
  <c r="R1106" i="1"/>
  <c r="Z332" i="1"/>
  <c r="T332" i="1"/>
  <c r="Z1143" i="1"/>
  <c r="N1106" i="1"/>
  <c r="N1005" i="1" s="1"/>
  <c r="AF1039" i="1"/>
  <c r="AF1005" i="1" s="1"/>
  <c r="Z1039" i="1"/>
  <c r="T1039" i="1"/>
  <c r="X1005" i="1"/>
  <c r="AF893" i="1"/>
  <c r="X953" i="1"/>
  <c r="S973" i="1"/>
  <c r="S994" i="1"/>
  <c r="S976" i="1"/>
  <c r="T976" i="1"/>
  <c r="L976" i="1"/>
  <c r="AI893" i="1"/>
  <c r="L884" i="1"/>
  <c r="AH638" i="1"/>
  <c r="R638" i="1"/>
  <c r="N638" i="1"/>
  <c r="AF638" i="1"/>
  <c r="AB638" i="1"/>
  <c r="Z638" i="1"/>
  <c r="X638" i="1"/>
  <c r="V638" i="1"/>
  <c r="T638" i="1"/>
  <c r="P638" i="1"/>
  <c r="L630" i="1"/>
  <c r="T457" i="1"/>
  <c r="R457" i="1"/>
  <c r="N457" i="1"/>
  <c r="AI456" i="1"/>
  <c r="X450" i="1"/>
  <c r="X332" i="1" s="1"/>
  <c r="AH315" i="1"/>
  <c r="AF315" i="1"/>
  <c r="V315" i="1"/>
  <c r="L315" i="1"/>
  <c r="L10" i="1"/>
  <c r="Y2820" i="1"/>
  <c r="Y2819" i="1"/>
  <c r="Y2818" i="1"/>
  <c r="Y2817" i="1"/>
  <c r="Y2816" i="1"/>
  <c r="Y2815" i="1"/>
  <c r="Y2814" i="1"/>
  <c r="Y2813" i="1"/>
  <c r="Y2812" i="1"/>
  <c r="Y2811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U1902" i="1"/>
  <c r="U1901" i="1"/>
  <c r="U1900" i="1"/>
  <c r="U1899" i="1"/>
  <c r="U1898" i="1"/>
  <c r="U1897" i="1"/>
  <c r="U1896" i="1"/>
  <c r="U1895" i="1"/>
  <c r="U1894" i="1"/>
  <c r="U1893" i="1"/>
  <c r="U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4" i="1"/>
  <c r="Y1253" i="1"/>
  <c r="Y1251" i="1"/>
  <c r="Y1250" i="1"/>
  <c r="S1249" i="1"/>
  <c r="S1248" i="1"/>
  <c r="S1247" i="1"/>
  <c r="S1246" i="1"/>
  <c r="S1245" i="1"/>
  <c r="S1244" i="1"/>
  <c r="S1243" i="1"/>
  <c r="S1242" i="1"/>
  <c r="S1241" i="1"/>
  <c r="S1238" i="1"/>
  <c r="S1237" i="1"/>
  <c r="S1236" i="1"/>
  <c r="S1235" i="1"/>
  <c r="S1234" i="1"/>
  <c r="S1233" i="1"/>
  <c r="S1232" i="1"/>
  <c r="Y1231" i="1"/>
  <c r="Y1230" i="1"/>
  <c r="Y1229" i="1"/>
  <c r="Y1228" i="1"/>
  <c r="Y1227" i="1"/>
  <c r="Y1226" i="1"/>
  <c r="Y1225" i="1"/>
  <c r="Y1221" i="1"/>
  <c r="Y1220" i="1"/>
  <c r="Y1219" i="1"/>
  <c r="Y1218" i="1"/>
  <c r="Y1217" i="1"/>
  <c r="Y1216" i="1"/>
  <c r="Y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Y1171" i="1"/>
  <c r="Y1170" i="1"/>
  <c r="Y1169" i="1"/>
  <c r="Y1168" i="1"/>
  <c r="Y1167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2" i="1"/>
  <c r="Y1101" i="1"/>
  <c r="Y1100" i="1"/>
  <c r="Y1099" i="1"/>
  <c r="Y1098" i="1"/>
  <c r="Y1097" i="1"/>
  <c r="Y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Z1033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897" i="1"/>
  <c r="T947" i="1" l="1"/>
  <c r="AF947" i="1"/>
  <c r="R1005" i="1"/>
  <c r="AH1005" i="1"/>
  <c r="V947" i="1"/>
  <c r="N947" i="1"/>
  <c r="AB947" i="1"/>
  <c r="X947" i="1"/>
  <c r="L637" i="1"/>
  <c r="V1005" i="1"/>
  <c r="AB1005" i="1"/>
  <c r="S947" i="1"/>
  <c r="AI2061" i="1"/>
  <c r="Y1166" i="1"/>
  <c r="AI1033" i="1"/>
  <c r="Z1032" i="1"/>
  <c r="Z1031" i="1" s="1"/>
  <c r="Z1005" i="1" s="1"/>
  <c r="L947" i="1"/>
  <c r="I706" i="1"/>
  <c r="O706" i="1" s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1" i="1"/>
  <c r="O723" i="1"/>
  <c r="O724" i="1"/>
  <c r="O725" i="1"/>
  <c r="O726" i="1"/>
  <c r="O727" i="1"/>
  <c r="O728" i="1"/>
  <c r="O729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3" i="1"/>
  <c r="O754" i="1"/>
  <c r="O756" i="1"/>
  <c r="O757" i="1"/>
  <c r="O758" i="1"/>
  <c r="O759" i="1"/>
  <c r="O761" i="1"/>
  <c r="O763" i="1"/>
  <c r="O764" i="1"/>
  <c r="O765" i="1"/>
  <c r="O766" i="1"/>
  <c r="O767" i="1"/>
  <c r="O768" i="1"/>
  <c r="O769" i="1"/>
  <c r="O771" i="1"/>
  <c r="O773" i="1"/>
  <c r="O775" i="1"/>
  <c r="O776" i="1"/>
  <c r="O777" i="1"/>
  <c r="O778" i="1"/>
  <c r="O779" i="1"/>
  <c r="O780" i="1"/>
  <c r="O781" i="1"/>
  <c r="O783" i="1"/>
  <c r="O784" i="1"/>
  <c r="O785" i="1"/>
  <c r="O786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5" i="1"/>
  <c r="O836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1" i="1"/>
  <c r="O872" i="1"/>
  <c r="O874" i="1"/>
  <c r="O875" i="1"/>
  <c r="O876" i="1"/>
  <c r="O877" i="1"/>
  <c r="O878" i="1"/>
  <c r="O879" i="1"/>
  <c r="O880" i="1"/>
  <c r="O881" i="1"/>
  <c r="O882" i="1"/>
  <c r="O883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656" i="1"/>
  <c r="O657" i="1"/>
  <c r="O658" i="1"/>
  <c r="O654" i="1"/>
  <c r="O653" i="1"/>
  <c r="O652" i="1"/>
  <c r="O651" i="1"/>
  <c r="O650" i="1"/>
  <c r="O647" i="1"/>
  <c r="O648" i="1"/>
  <c r="O649" i="1"/>
  <c r="O643" i="1"/>
  <c r="O644" i="1"/>
  <c r="O645" i="1"/>
  <c r="O646" i="1"/>
  <c r="O642" i="1"/>
  <c r="Y641" i="1"/>
  <c r="Y640" i="1"/>
  <c r="S411" i="1"/>
  <c r="S409" i="1"/>
  <c r="S404" i="1"/>
  <c r="S403" i="1"/>
  <c r="S399" i="1"/>
  <c r="S396" i="1"/>
  <c r="S395" i="1"/>
  <c r="S390" i="1"/>
  <c r="S386" i="1"/>
  <c r="S385" i="1"/>
  <c r="S384" i="1"/>
  <c r="S379" i="1"/>
  <c r="S377" i="1"/>
  <c r="S376" i="1"/>
  <c r="S374" i="1"/>
  <c r="I373" i="1"/>
  <c r="S371" i="1"/>
  <c r="S360" i="1"/>
  <c r="S359" i="1"/>
  <c r="S358" i="1"/>
  <c r="S352" i="1"/>
  <c r="S351" i="1"/>
  <c r="S350" i="1"/>
  <c r="S348" i="1"/>
  <c r="S346" i="1"/>
  <c r="S341" i="1"/>
  <c r="S338" i="1"/>
  <c r="S336" i="1"/>
  <c r="S337" i="1"/>
  <c r="S335" i="1"/>
  <c r="S271" i="1"/>
  <c r="S267" i="1"/>
  <c r="S254" i="1"/>
  <c r="S207" i="1"/>
  <c r="Z637" i="1"/>
  <c r="AB637" i="1"/>
  <c r="T637" i="1"/>
  <c r="R637" i="1"/>
  <c r="AF637" i="1"/>
  <c r="P637" i="1"/>
  <c r="L9" i="1"/>
  <c r="Z182" i="1"/>
  <c r="T182" i="1"/>
  <c r="U182" i="1"/>
  <c r="P182" i="1"/>
  <c r="AB134" i="1"/>
  <c r="AI1032" i="1" l="1"/>
  <c r="AB98" i="1"/>
  <c r="AB96" i="1"/>
  <c r="AB91" i="1"/>
  <c r="AB81" i="1"/>
  <c r="AB77" i="1"/>
  <c r="AB78" i="1"/>
  <c r="AB79" i="1"/>
  <c r="AB76" i="1"/>
  <c r="X73" i="1"/>
  <c r="X13" i="1" s="1"/>
  <c r="AB62" i="1"/>
  <c r="AB51" i="1"/>
  <c r="AB13" i="1" s="1"/>
  <c r="AI1031" i="1" l="1"/>
  <c r="Z31" i="1"/>
  <c r="P2818" i="1"/>
  <c r="AE2817" i="1"/>
  <c r="AD2814" i="1"/>
  <c r="AE2812" i="1"/>
  <c r="AE2808" i="1"/>
  <c r="AE2805" i="1"/>
  <c r="AE2800" i="1"/>
  <c r="AD2797" i="1"/>
  <c r="P2797" i="1"/>
  <c r="AE2796" i="1"/>
  <c r="AE2793" i="1"/>
  <c r="AD2791" i="1"/>
  <c r="P2791" i="1"/>
  <c r="AE2788" i="1"/>
  <c r="AE2785" i="1"/>
  <c r="AE2782" i="1"/>
  <c r="AD2779" i="1"/>
  <c r="P2779" i="1"/>
  <c r="P2778" i="1" s="1"/>
  <c r="AE2778" i="1"/>
  <c r="AD2775" i="1"/>
  <c r="P2775" i="1"/>
  <c r="P2774" i="1" s="1"/>
  <c r="P2773" i="1" s="1"/>
  <c r="AE2774" i="1"/>
  <c r="AE2770" i="1"/>
  <c r="AE2764" i="1"/>
  <c r="AE2754" i="1"/>
  <c r="AE2751" i="1"/>
  <c r="AE2745" i="1"/>
  <c r="AE2728" i="1"/>
  <c r="AE2726" i="1"/>
  <c r="AE2711" i="1"/>
  <c r="AE2704" i="1"/>
  <c r="X2704" i="1"/>
  <c r="AE2701" i="1"/>
  <c r="P2699" i="1"/>
  <c r="AD2698" i="1"/>
  <c r="AE2672" i="1"/>
  <c r="AD2655" i="1"/>
  <c r="AD2654" i="1"/>
  <c r="AE2641" i="1"/>
  <c r="P2637" i="1"/>
  <c r="P2636" i="1" s="1"/>
  <c r="AE2636" i="1"/>
  <c r="AD2635" i="1"/>
  <c r="AE2634" i="1"/>
  <c r="AE2631" i="1"/>
  <c r="AE2626" i="1"/>
  <c r="AD2611" i="1"/>
  <c r="AD2595" i="1"/>
  <c r="P2581" i="1"/>
  <c r="P2574" i="1"/>
  <c r="AE2553" i="1"/>
  <c r="AE2445" i="1"/>
  <c r="AD2445" i="1"/>
  <c r="P2445" i="1"/>
  <c r="AE2439" i="1"/>
  <c r="AD2439" i="1"/>
  <c r="P2439" i="1"/>
  <c r="P2438" i="1" s="1"/>
  <c r="AE2424" i="1"/>
  <c r="AD2424" i="1"/>
  <c r="P2424" i="1"/>
  <c r="AE2422" i="1"/>
  <c r="AE2419" i="1"/>
  <c r="AD2419" i="1"/>
  <c r="P2419" i="1"/>
  <c r="P2418" i="1" s="1"/>
  <c r="AD2405" i="1"/>
  <c r="P2399" i="1"/>
  <c r="AD2387" i="1"/>
  <c r="AE2386" i="1"/>
  <c r="AD2383" i="1"/>
  <c r="P2383" i="1"/>
  <c r="AE2379" i="1"/>
  <c r="AD2379" i="1"/>
  <c r="P2379" i="1"/>
  <c r="P2378" i="1" s="1"/>
  <c r="AE2368" i="1"/>
  <c r="AD2368" i="1"/>
  <c r="P2368" i="1"/>
  <c r="P2367" i="1" s="1"/>
  <c r="AE2360" i="1"/>
  <c r="AD2360" i="1"/>
  <c r="P2360" i="1"/>
  <c r="AE2353" i="1"/>
  <c r="AD2353" i="1"/>
  <c r="P2353" i="1"/>
  <c r="P2352" i="1" s="1"/>
  <c r="AE2348" i="1"/>
  <c r="AD2348" i="1"/>
  <c r="P2348" i="1"/>
  <c r="P2347" i="1" s="1"/>
  <c r="AE2345" i="1"/>
  <c r="AD2345" i="1"/>
  <c r="P2345" i="1"/>
  <c r="AE2337" i="1"/>
  <c r="AE2324" i="1"/>
  <c r="AE2313" i="1"/>
  <c r="P2305" i="1"/>
  <c r="AE2292" i="1"/>
  <c r="AE2286" i="1"/>
  <c r="AE2273" i="1"/>
  <c r="AE2258" i="1"/>
  <c r="AE2253" i="1"/>
  <c r="AE2247" i="1"/>
  <c r="AE2241" i="1"/>
  <c r="AE2228" i="1"/>
  <c r="AE2224" i="1"/>
  <c r="AE2206" i="1"/>
  <c r="AD2180" i="1"/>
  <c r="P2180" i="1"/>
  <c r="P2179" i="1" s="1"/>
  <c r="P2178" i="1" s="1"/>
  <c r="AE2179" i="1"/>
  <c r="AD2158" i="1"/>
  <c r="P2158" i="1"/>
  <c r="AD2147" i="1"/>
  <c r="P2147" i="1"/>
  <c r="AE2140" i="1"/>
  <c r="AE2138" i="1"/>
  <c r="AE2132" i="1"/>
  <c r="AE2121" i="1"/>
  <c r="AE2112" i="1"/>
  <c r="AE2105" i="1"/>
  <c r="AE2100" i="1"/>
  <c r="AE2097" i="1"/>
  <c r="AE2092" i="1"/>
  <c r="AE2084" i="1"/>
  <c r="AE2065" i="1"/>
  <c r="AD2065" i="1"/>
  <c r="P2065" i="1"/>
  <c r="AD2049" i="1"/>
  <c r="P2049" i="1"/>
  <c r="AE2048" i="1"/>
  <c r="AE2044" i="1"/>
  <c r="AD2044" i="1"/>
  <c r="P2044" i="1"/>
  <c r="P2043" i="1" s="1"/>
  <c r="AE2035" i="1"/>
  <c r="AD2035" i="1"/>
  <c r="P2035" i="1"/>
  <c r="P2034" i="1" s="1"/>
  <c r="AE2031" i="1"/>
  <c r="AD2031" i="1"/>
  <c r="P2031" i="1"/>
  <c r="P2030" i="1" s="1"/>
  <c r="AE2027" i="1"/>
  <c r="AD2027" i="1"/>
  <c r="P2027" i="1"/>
  <c r="AE2023" i="1"/>
  <c r="AD2023" i="1"/>
  <c r="P2023" i="1"/>
  <c r="P2022" i="1" s="1"/>
  <c r="AE2019" i="1"/>
  <c r="AE2013" i="1"/>
  <c r="P2013" i="1"/>
  <c r="AE1996" i="1"/>
  <c r="AE1973" i="1"/>
  <c r="AE1971" i="1"/>
  <c r="AE1964" i="1"/>
  <c r="P1962" i="1"/>
  <c r="AI1962" i="1" s="1"/>
  <c r="AE1958" i="1"/>
  <c r="AE1955" i="1"/>
  <c r="AD1951" i="1"/>
  <c r="P1951" i="1"/>
  <c r="AD1920" i="1"/>
  <c r="P1919" i="1"/>
  <c r="AE1911" i="1"/>
  <c r="AE1887" i="1"/>
  <c r="AE1861" i="1"/>
  <c r="AE1849" i="1"/>
  <c r="AD1808" i="1"/>
  <c r="AE1794" i="1"/>
  <c r="P1773" i="1"/>
  <c r="AE1760" i="1"/>
  <c r="AE1748" i="1"/>
  <c r="AE1736" i="1"/>
  <c r="AE1734" i="1"/>
  <c r="AD1724" i="1"/>
  <c r="AE1721" i="1"/>
  <c r="AE1716" i="1"/>
  <c r="P1705" i="1"/>
  <c r="P1704" i="1"/>
  <c r="AE1696" i="1"/>
  <c r="AE1678" i="1"/>
  <c r="AE1660" i="1"/>
  <c r="AE1656" i="1"/>
  <c r="AD1653" i="1"/>
  <c r="P1653" i="1"/>
  <c r="AD1652" i="1"/>
  <c r="P1652" i="1"/>
  <c r="AD1651" i="1"/>
  <c r="P1651" i="1"/>
  <c r="AD1650" i="1"/>
  <c r="P1650" i="1"/>
  <c r="AE1632" i="1"/>
  <c r="AE1626" i="1"/>
  <c r="P1609" i="1"/>
  <c r="AD1525" i="1"/>
  <c r="AD1510" i="1"/>
  <c r="AD1471" i="1"/>
  <c r="AD1437" i="1"/>
  <c r="AE1433" i="1"/>
  <c r="P1419" i="1"/>
  <c r="AD1401" i="1"/>
  <c r="AE1276" i="1"/>
  <c r="AE1271" i="1"/>
  <c r="AE1260" i="1"/>
  <c r="AE1231" i="1"/>
  <c r="AE1216" i="1"/>
  <c r="AD1186" i="1"/>
  <c r="AE1171" i="1"/>
  <c r="AE1168" i="1"/>
  <c r="AE1159" i="1"/>
  <c r="AE1144" i="1"/>
  <c r="AE1140" i="1"/>
  <c r="AE1127" i="1"/>
  <c r="AE1109" i="1"/>
  <c r="AE1098" i="1"/>
  <c r="AE1028" i="1"/>
  <c r="AE1024" i="1"/>
  <c r="AE1020" i="1"/>
  <c r="AE1014" i="1"/>
  <c r="AE1007" i="1"/>
  <c r="AE896" i="1"/>
  <c r="AE873" i="1"/>
  <c r="AE720" i="1"/>
  <c r="AE659" i="1"/>
  <c r="AE655" i="1"/>
  <c r="AE639" i="1"/>
  <c r="AE634" i="1"/>
  <c r="AD622" i="1"/>
  <c r="AE608" i="1"/>
  <c r="AD582" i="1"/>
  <c r="AD496" i="1"/>
  <c r="AE458" i="1"/>
  <c r="AE450" i="1"/>
  <c r="AD437" i="1"/>
  <c r="AE406" i="1"/>
  <c r="AE333" i="1"/>
  <c r="AE323" i="1"/>
  <c r="AE320" i="1"/>
  <c r="AD304" i="1"/>
  <c r="AE293" i="1"/>
  <c r="AE184" i="1"/>
  <c r="AI182" i="1"/>
  <c r="AH179" i="1"/>
  <c r="AF179" i="1"/>
  <c r="AE179" i="1"/>
  <c r="AC179" i="1"/>
  <c r="AB179" i="1"/>
  <c r="X179" i="1"/>
  <c r="V179" i="1"/>
  <c r="R179" i="1"/>
  <c r="R10" i="1" s="1"/>
  <c r="N179" i="1"/>
  <c r="AI178" i="1"/>
  <c r="T155" i="1"/>
  <c r="T154" i="1"/>
  <c r="T150" i="1"/>
  <c r="T137" i="1"/>
  <c r="T135" i="1"/>
  <c r="T130" i="1"/>
  <c r="T128" i="1"/>
  <c r="T123" i="1"/>
  <c r="T119" i="1"/>
  <c r="T110" i="1"/>
  <c r="T106" i="1"/>
  <c r="T93" i="1"/>
  <c r="T86" i="1"/>
  <c r="T80" i="1"/>
  <c r="T66" i="1"/>
  <c r="T65" i="1"/>
  <c r="T51" i="1"/>
  <c r="T50" i="1"/>
  <c r="T49" i="1"/>
  <c r="T48" i="1"/>
  <c r="T47" i="1"/>
  <c r="T44" i="1"/>
  <c r="T43" i="1"/>
  <c r="T39" i="1"/>
  <c r="T38" i="1"/>
  <c r="T32" i="1"/>
  <c r="T28" i="1"/>
  <c r="T24" i="1"/>
  <c r="T22" i="1"/>
  <c r="AG10" i="1"/>
  <c r="AA10" i="1"/>
  <c r="W10" i="1"/>
  <c r="U10" i="1"/>
  <c r="S13" i="1"/>
  <c r="Q10" i="1"/>
  <c r="AI12" i="1"/>
  <c r="AI11" i="1" s="1"/>
  <c r="AE11" i="1"/>
  <c r="AC11" i="1"/>
  <c r="Y11" i="1"/>
  <c r="S11" i="1"/>
  <c r="O11" i="1"/>
  <c r="AI1951" i="1" l="1"/>
  <c r="AI2023" i="1"/>
  <c r="AI2044" i="1"/>
  <c r="AI2439" i="1"/>
  <c r="AI2797" i="1"/>
  <c r="AI2775" i="1"/>
  <c r="AI2031" i="1"/>
  <c r="AE1039" i="1"/>
  <c r="AI2791" i="1"/>
  <c r="AI2379" i="1"/>
  <c r="AI2158" i="1"/>
  <c r="AI2348" i="1"/>
  <c r="AI2147" i="1"/>
  <c r="AI2049" i="1"/>
  <c r="AI2345" i="1"/>
  <c r="AI2368" i="1"/>
  <c r="AI2419" i="1"/>
  <c r="AI279" i="1"/>
  <c r="AE2022" i="1"/>
  <c r="AI2180" i="1"/>
  <c r="AE2799" i="1"/>
  <c r="AE2205" i="1"/>
  <c r="AI2360" i="1"/>
  <c r="AI2027" i="1"/>
  <c r="AE2120" i="1"/>
  <c r="AE2336" i="1"/>
  <c r="AE2359" i="1"/>
  <c r="AI2445" i="1"/>
  <c r="AI2779" i="1"/>
  <c r="AE2385" i="1"/>
  <c r="AE1747" i="1"/>
  <c r="AE1858" i="1"/>
  <c r="AE2026" i="1"/>
  <c r="AE2444" i="1"/>
  <c r="AE2781" i="1"/>
  <c r="AE2811" i="1"/>
  <c r="AE2111" i="1"/>
  <c r="AE1886" i="1"/>
  <c r="AE2240" i="1"/>
  <c r="AE2550" i="1"/>
  <c r="AE2744" i="1"/>
  <c r="AE2043" i="1"/>
  <c r="AE2777" i="1"/>
  <c r="AE2323" i="1"/>
  <c r="AE1907" i="1"/>
  <c r="AI2065" i="1"/>
  <c r="AE2246" i="1"/>
  <c r="AE2344" i="1"/>
  <c r="AE2367" i="1"/>
  <c r="AE2418" i="1"/>
  <c r="AE2750" i="1"/>
  <c r="AE2816" i="1"/>
  <c r="AE2047" i="1"/>
  <c r="AE2064" i="1"/>
  <c r="AE2252" i="1"/>
  <c r="AE2753" i="1"/>
  <c r="AE2352" i="1"/>
  <c r="AE2438" i="1"/>
  <c r="AI282" i="1"/>
  <c r="AE1755" i="1"/>
  <c r="AI2035" i="1"/>
  <c r="AE2083" i="1"/>
  <c r="AE2272" i="1"/>
  <c r="AE2347" i="1"/>
  <c r="AE2378" i="1"/>
  <c r="AI2424" i="1"/>
  <c r="AE2769" i="1"/>
  <c r="AE2792" i="1"/>
  <c r="AE2312" i="1"/>
  <c r="AE2018" i="1"/>
  <c r="AE2091" i="1"/>
  <c r="AE2285" i="1"/>
  <c r="AE2625" i="1"/>
  <c r="AE2773" i="1"/>
  <c r="AE2795" i="1"/>
  <c r="AE2257" i="1"/>
  <c r="AE2761" i="1"/>
  <c r="AE2291" i="1"/>
  <c r="AI2353" i="1"/>
  <c r="AI2383" i="1"/>
  <c r="AB10" i="1"/>
  <c r="AB9" i="1" s="1"/>
  <c r="AB8" i="1" s="1"/>
  <c r="AB2822" i="1" s="1"/>
  <c r="N10" i="1"/>
  <c r="N9" i="1" s="1"/>
  <c r="N8" i="1" s="1"/>
  <c r="N2822" i="1" s="1"/>
  <c r="AH10" i="1"/>
  <c r="X10" i="1"/>
  <c r="X9" i="1" s="1"/>
  <c r="X8" i="1" s="1"/>
  <c r="X2822" i="1" s="1"/>
  <c r="X2703" i="1"/>
  <c r="AI1653" i="1"/>
  <c r="AI1652" i="1"/>
  <c r="AE630" i="1"/>
  <c r="AE1430" i="1"/>
  <c r="AI1651" i="1"/>
  <c r="AE1655" i="1"/>
  <c r="AE292" i="1"/>
  <c r="AE1659" i="1"/>
  <c r="AE1270" i="1"/>
  <c r="AE1625" i="1"/>
  <c r="AE893" i="1"/>
  <c r="AE1275" i="1"/>
  <c r="AE1631" i="1"/>
  <c r="AE1006" i="1"/>
  <c r="AE1013" i="1"/>
  <c r="AI1650" i="1"/>
  <c r="AD2022" i="1"/>
  <c r="AD2030" i="1"/>
  <c r="AI2030" i="1" s="1"/>
  <c r="AD2064" i="1"/>
  <c r="AD2352" i="1"/>
  <c r="AI2352" i="1" s="1"/>
  <c r="AD2359" i="1"/>
  <c r="AD2382" i="1"/>
  <c r="AD2418" i="1"/>
  <c r="AI2418" i="1" s="1"/>
  <c r="AD2438" i="1"/>
  <c r="AI2438" i="1" s="1"/>
  <c r="AD2444" i="1"/>
  <c r="AC10" i="1"/>
  <c r="AE10" i="1"/>
  <c r="AD2026" i="1"/>
  <c r="AD2034" i="1"/>
  <c r="AI2034" i="1" s="1"/>
  <c r="AD2043" i="1"/>
  <c r="AI2043" i="1" s="1"/>
  <c r="AD2344" i="1"/>
  <c r="AD2367" i="1"/>
  <c r="AI2367" i="1" s="1"/>
  <c r="AD2378" i="1"/>
  <c r="AI2378" i="1" s="1"/>
  <c r="AD2421" i="1"/>
  <c r="AD2048" i="1"/>
  <c r="AD2179" i="1"/>
  <c r="AI2179" i="1" s="1"/>
  <c r="AD2634" i="1"/>
  <c r="AD2778" i="1"/>
  <c r="AI2778" i="1" s="1"/>
  <c r="AE1993" i="1"/>
  <c r="AE1677" i="1"/>
  <c r="V10" i="1"/>
  <c r="V9" i="1" s="1"/>
  <c r="R9" i="1"/>
  <c r="S10" i="1"/>
  <c r="S9" i="1" s="1"/>
  <c r="S8" i="1" s="1"/>
  <c r="O10" i="1"/>
  <c r="O9" i="1" s="1"/>
  <c r="O8" i="1" s="1"/>
  <c r="Y10" i="1"/>
  <c r="AE2630" i="1"/>
  <c r="AE1215" i="1"/>
  <c r="AD2767" i="1"/>
  <c r="AD2602" i="1"/>
  <c r="AE2804" i="1"/>
  <c r="P1703" i="1"/>
  <c r="AD1703" i="1"/>
  <c r="P1051" i="1"/>
  <c r="P1336" i="1"/>
  <c r="AD1513" i="1"/>
  <c r="AD796" i="1"/>
  <c r="AI796" i="1" s="1"/>
  <c r="AD521" i="1"/>
  <c r="AD1425" i="1"/>
  <c r="AD1532" i="1"/>
  <c r="AD2597" i="1"/>
  <c r="AD185" i="1"/>
  <c r="P579" i="1"/>
  <c r="AD1551" i="1"/>
  <c r="P2115" i="1"/>
  <c r="AD2680" i="1"/>
  <c r="P493" i="1"/>
  <c r="P1041" i="1"/>
  <c r="AD1422" i="1"/>
  <c r="AD1571" i="1"/>
  <c r="AD579" i="1"/>
  <c r="P1500" i="1"/>
  <c r="P1282" i="1"/>
  <c r="P2142" i="1"/>
  <c r="P2134" i="1"/>
  <c r="AD1712" i="1"/>
  <c r="AD1500" i="1"/>
  <c r="AD2153" i="1"/>
  <c r="P2566" i="1"/>
  <c r="P2698" i="1"/>
  <c r="AI2698" i="1" s="1"/>
  <c r="AD515" i="1"/>
  <c r="P575" i="1"/>
  <c r="AD672" i="1"/>
  <c r="AI672" i="1" s="1"/>
  <c r="P1534" i="1"/>
  <c r="AD1876" i="1"/>
  <c r="AD2570" i="1"/>
  <c r="AD1233" i="1"/>
  <c r="AD2649" i="1"/>
  <c r="P250" i="1"/>
  <c r="Z124" i="1"/>
  <c r="P307" i="1"/>
  <c r="AD451" i="1"/>
  <c r="AD261" i="1"/>
  <c r="AD355" i="1"/>
  <c r="AD367" i="1"/>
  <c r="AD464" i="1"/>
  <c r="AD494" i="1"/>
  <c r="AD745" i="1"/>
  <c r="AI745" i="1" s="1"/>
  <c r="AD751" i="1"/>
  <c r="AI751" i="1" s="1"/>
  <c r="Z81" i="1"/>
  <c r="P304" i="1"/>
  <c r="AI304" i="1" s="1"/>
  <c r="P425" i="1"/>
  <c r="P431" i="1"/>
  <c r="P547" i="1"/>
  <c r="AD706" i="1"/>
  <c r="AI706" i="1" s="1"/>
  <c r="T161" i="1"/>
  <c r="AD495" i="1"/>
  <c r="P581" i="1"/>
  <c r="AD701" i="1"/>
  <c r="AI701" i="1" s="1"/>
  <c r="P1421" i="1"/>
  <c r="P1662" i="1"/>
  <c r="AD1851" i="1"/>
  <c r="AD2304" i="1"/>
  <c r="AD471" i="1"/>
  <c r="P477" i="1"/>
  <c r="P485" i="1"/>
  <c r="P506" i="1"/>
  <c r="P511" i="1"/>
  <c r="P548" i="1"/>
  <c r="P85" i="1"/>
  <c r="AI85" i="1" s="1"/>
  <c r="AD399" i="1"/>
  <c r="AD443" i="1"/>
  <c r="P491" i="1"/>
  <c r="AD501" i="1"/>
  <c r="P572" i="1"/>
  <c r="AD1076" i="1"/>
  <c r="AD1329" i="1"/>
  <c r="AD1333" i="1"/>
  <c r="P1439" i="1"/>
  <c r="AD1945" i="1"/>
  <c r="AI1945" i="1" s="1"/>
  <c r="AD427" i="1"/>
  <c r="P433" i="1"/>
  <c r="AD588" i="1"/>
  <c r="AD919" i="1"/>
  <c r="AI919" i="1" s="1"/>
  <c r="AD1885" i="1"/>
  <c r="AD1933" i="1"/>
  <c r="P2573" i="1"/>
  <c r="AD482" i="1"/>
  <c r="AD648" i="1"/>
  <c r="AI648" i="1" s="1"/>
  <c r="AD665" i="1"/>
  <c r="AI665" i="1" s="1"/>
  <c r="AD714" i="1"/>
  <c r="AI714" i="1" s="1"/>
  <c r="AD914" i="1"/>
  <c r="AI914" i="1" s="1"/>
  <c r="P1536" i="1"/>
  <c r="AD1544" i="1"/>
  <c r="P1544" i="1"/>
  <c r="P2264" i="1"/>
  <c r="AD937" i="1"/>
  <c r="AI937" i="1" s="1"/>
  <c r="AD1043" i="1"/>
  <c r="P1684" i="1"/>
  <c r="AD1999" i="1"/>
  <c r="AD2225" i="1"/>
  <c r="Z78" i="1"/>
  <c r="AD259" i="1"/>
  <c r="AD321" i="1"/>
  <c r="AD320" i="1" s="1"/>
  <c r="P467" i="1"/>
  <c r="AD545" i="1"/>
  <c r="AD568" i="1"/>
  <c r="P1358" i="1"/>
  <c r="P1800" i="1"/>
  <c r="AD2325" i="1"/>
  <c r="P147" i="1"/>
  <c r="P17" i="1"/>
  <c r="AD462" i="1"/>
  <c r="P574" i="1"/>
  <c r="AD749" i="1"/>
  <c r="AI749" i="1" s="1"/>
  <c r="AD760" i="1"/>
  <c r="AI760" i="1" s="1"/>
  <c r="AD1066" i="1"/>
  <c r="P1072" i="1"/>
  <c r="AD1078" i="1"/>
  <c r="P1893" i="1"/>
  <c r="AD1893" i="1"/>
  <c r="P1180" i="1"/>
  <c r="AD1288" i="1"/>
  <c r="AD1336" i="1"/>
  <c r="AD1454" i="1"/>
  <c r="P1490" i="1"/>
  <c r="P1498" i="1"/>
  <c r="P1796" i="1"/>
  <c r="AD2299" i="1"/>
  <c r="AI2299" i="1" s="1"/>
  <c r="AD1236" i="1"/>
  <c r="P1420" i="1"/>
  <c r="AD1761" i="1"/>
  <c r="AD1828" i="1"/>
  <c r="AD1149" i="1"/>
  <c r="AD1373" i="1"/>
  <c r="P1548" i="1"/>
  <c r="AD1578" i="1"/>
  <c r="P1712" i="1"/>
  <c r="AD2142" i="1"/>
  <c r="AI2142" i="1" s="1"/>
  <c r="AD1436" i="1"/>
  <c r="AD1762" i="1"/>
  <c r="AI1762" i="1" s="1"/>
  <c r="P1331" i="1"/>
  <c r="AD1346" i="1"/>
  <c r="P1513" i="1"/>
  <c r="P1976" i="1"/>
  <c r="AD1335" i="1"/>
  <c r="AD1453" i="1"/>
  <c r="AD1517" i="1"/>
  <c r="P1528" i="1"/>
  <c r="P1618" i="1"/>
  <c r="P1763" i="1"/>
  <c r="AD2143" i="1"/>
  <c r="AD2302" i="1"/>
  <c r="P2683" i="1"/>
  <c r="AD2693" i="1"/>
  <c r="P1195" i="1"/>
  <c r="P1299" i="1"/>
  <c r="AD1320" i="1"/>
  <c r="AD1410" i="1"/>
  <c r="AD1457" i="1"/>
  <c r="P1914" i="1"/>
  <c r="AD1972" i="1"/>
  <c r="AD2321" i="1"/>
  <c r="P1073" i="1"/>
  <c r="P1179" i="1"/>
  <c r="P1325" i="1"/>
  <c r="P1347" i="1"/>
  <c r="AD1398" i="1"/>
  <c r="P1425" i="1"/>
  <c r="AD1528" i="1"/>
  <c r="P1663" i="1"/>
  <c r="AD1866" i="1"/>
  <c r="AD2263" i="1"/>
  <c r="P2326" i="1"/>
  <c r="AD747" i="1"/>
  <c r="AI747" i="1" s="1"/>
  <c r="AD940" i="1"/>
  <c r="AI940" i="1" s="1"/>
  <c r="AD1196" i="1"/>
  <c r="P1235" i="1"/>
  <c r="P1285" i="1"/>
  <c r="P1288" i="1"/>
  <c r="AD1383" i="1"/>
  <c r="P1387" i="1"/>
  <c r="P1461" i="1"/>
  <c r="AD1485" i="1"/>
  <c r="P1532" i="1"/>
  <c r="AD1576" i="1"/>
  <c r="AD1642" i="1"/>
  <c r="AD1702" i="1"/>
  <c r="P1799" i="1"/>
  <c r="P2245" i="1"/>
  <c r="P2263" i="1"/>
  <c r="P2298" i="1"/>
  <c r="AD2612" i="1"/>
  <c r="AD1751" i="1"/>
  <c r="AI1751" i="1" s="1"/>
  <c r="P1751" i="1"/>
  <c r="AD650" i="1"/>
  <c r="AI650" i="1" s="1"/>
  <c r="P1169" i="1"/>
  <c r="P1360" i="1"/>
  <c r="P464" i="1"/>
  <c r="AD810" i="1"/>
  <c r="AI810" i="1" s="1"/>
  <c r="AD920" i="1"/>
  <c r="AI920" i="1" s="1"/>
  <c r="AD1281" i="1"/>
  <c r="P1281" i="1"/>
  <c r="P1437" i="1"/>
  <c r="AI1437" i="1" s="1"/>
  <c r="P1191" i="1"/>
  <c r="AD772" i="1"/>
  <c r="AI772" i="1" s="1"/>
  <c r="AD844" i="1"/>
  <c r="AI844" i="1" s="1"/>
  <c r="P1357" i="1"/>
  <c r="P1407" i="1"/>
  <c r="P1580" i="1"/>
  <c r="AD1584" i="1"/>
  <c r="AD1628" i="1"/>
  <c r="AE1793" i="1"/>
  <c r="P1896" i="1"/>
  <c r="P2102" i="1"/>
  <c r="AD1484" i="1"/>
  <c r="AD198" i="1"/>
  <c r="P614" i="1"/>
  <c r="P198" i="1"/>
  <c r="AD1062" i="1"/>
  <c r="P2712" i="1"/>
  <c r="AD1350" i="1"/>
  <c r="P1350" i="1"/>
  <c r="AD1615" i="1"/>
  <c r="AD1919" i="1"/>
  <c r="AI1919" i="1" s="1"/>
  <c r="P2278" i="1"/>
  <c r="P2664" i="1"/>
  <c r="P588" i="1"/>
  <c r="AD923" i="1"/>
  <c r="AI923" i="1" s="1"/>
  <c r="AD1520" i="1"/>
  <c r="AD1600" i="1"/>
  <c r="AD2150" i="1"/>
  <c r="P2150" i="1"/>
  <c r="P354" i="1"/>
  <c r="P509" i="1"/>
  <c r="P1511" i="1"/>
  <c r="AE2030" i="1"/>
  <c r="AD491" i="1"/>
  <c r="AD509" i="1"/>
  <c r="P1289" i="1"/>
  <c r="AD1363" i="1"/>
  <c r="P1363" i="1"/>
  <c r="AD1560" i="1"/>
  <c r="P1560" i="1"/>
  <c r="AD1605" i="1"/>
  <c r="P1605" i="1"/>
  <c r="P2655" i="1"/>
  <c r="AI2655" i="1" s="1"/>
  <c r="P388" i="1"/>
  <c r="P483" i="1"/>
  <c r="P2099" i="1"/>
  <c r="P465" i="1"/>
  <c r="P1410" i="1"/>
  <c r="P1501" i="1"/>
  <c r="P1588" i="1"/>
  <c r="P1828" i="1"/>
  <c r="P2143" i="1"/>
  <c r="P2398" i="1"/>
  <c r="AD2403" i="1"/>
  <c r="P2767" i="1"/>
  <c r="P81" i="1"/>
  <c r="AD483" i="1"/>
  <c r="AI483" i="1" s="1"/>
  <c r="P510" i="1"/>
  <c r="AD831" i="1"/>
  <c r="AI831" i="1" s="1"/>
  <c r="P1264" i="1"/>
  <c r="P1346" i="1"/>
  <c r="AD1795" i="1"/>
  <c r="P1808" i="1"/>
  <c r="AI1808" i="1" s="1"/>
  <c r="AE2667" i="1"/>
  <c r="P124" i="1"/>
  <c r="P559" i="1"/>
  <c r="P622" i="1"/>
  <c r="AI622" i="1" s="1"/>
  <c r="P1149" i="1"/>
  <c r="P1279" i="1"/>
  <c r="P1683" i="1"/>
  <c r="P1866" i="1"/>
  <c r="P399" i="1"/>
  <c r="P408" i="1"/>
  <c r="P427" i="1"/>
  <c r="AD448" i="1"/>
  <c r="AD465" i="1"/>
  <c r="P482" i="1"/>
  <c r="AE1143" i="1"/>
  <c r="AD1901" i="1"/>
  <c r="P41" i="1"/>
  <c r="P52" i="1"/>
  <c r="P173" i="1"/>
  <c r="P213" i="1"/>
  <c r="AD539" i="1"/>
  <c r="P539" i="1"/>
  <c r="AD931" i="1"/>
  <c r="AI931" i="1" s="1"/>
  <c r="AD1087" i="1"/>
  <c r="P1087" i="1"/>
  <c r="AD1132" i="1"/>
  <c r="P2565" i="1"/>
  <c r="AD2565" i="1"/>
  <c r="AD834" i="1"/>
  <c r="AI834" i="1" s="1"/>
  <c r="P1119" i="1"/>
  <c r="AD20" i="1"/>
  <c r="Z138" i="1"/>
  <c r="P444" i="1"/>
  <c r="AD680" i="1"/>
  <c r="AI680" i="1" s="1"/>
  <c r="AD1050" i="1"/>
  <c r="P1071" i="1"/>
  <c r="P1132" i="1"/>
  <c r="P1379" i="1"/>
  <c r="AD1455" i="1"/>
  <c r="AD1462" i="1"/>
  <c r="P1462" i="1"/>
  <c r="AD2244" i="1"/>
  <c r="P2301" i="1"/>
  <c r="AD472" i="1"/>
  <c r="AD602" i="1"/>
  <c r="P602" i="1"/>
  <c r="P42" i="1"/>
  <c r="Z174" i="1"/>
  <c r="AD500" i="1"/>
  <c r="P516" i="1"/>
  <c r="AD553" i="1"/>
  <c r="P553" i="1"/>
  <c r="AD596" i="1"/>
  <c r="AD753" i="1"/>
  <c r="AI753" i="1" s="1"/>
  <c r="AD802" i="1"/>
  <c r="AI802" i="1" s="1"/>
  <c r="P1074" i="1"/>
  <c r="Z41" i="1"/>
  <c r="Z136" i="1"/>
  <c r="P145" i="1"/>
  <c r="AI145" i="1" s="1"/>
  <c r="P148" i="1"/>
  <c r="AI148" i="1" s="1"/>
  <c r="AD211" i="1"/>
  <c r="AD344" i="1"/>
  <c r="AD436" i="1"/>
  <c r="AE457" i="1"/>
  <c r="AD544" i="1"/>
  <c r="AD696" i="1"/>
  <c r="AI696" i="1" s="1"/>
  <c r="P1050" i="1"/>
  <c r="AD1254" i="1"/>
  <c r="Z17" i="1"/>
  <c r="P125" i="1"/>
  <c r="P164" i="1"/>
  <c r="AI281" i="1"/>
  <c r="AD439" i="1"/>
  <c r="P439" i="1"/>
  <c r="AD486" i="1"/>
  <c r="AD1682" i="1"/>
  <c r="AD1947" i="1"/>
  <c r="AD522" i="1"/>
  <c r="P136" i="1"/>
  <c r="Z161" i="1"/>
  <c r="AD401" i="1"/>
  <c r="P401" i="1"/>
  <c r="P436" i="1"/>
  <c r="AD534" i="1"/>
  <c r="P534" i="1"/>
  <c r="AD577" i="1"/>
  <c r="AD832" i="1"/>
  <c r="AI832" i="1" s="1"/>
  <c r="AD918" i="1"/>
  <c r="AI918" i="1" s="1"/>
  <c r="AD26" i="1"/>
  <c r="P149" i="1"/>
  <c r="AI149" i="1" s="1"/>
  <c r="AI278" i="1"/>
  <c r="P486" i="1"/>
  <c r="P541" i="1"/>
  <c r="AD912" i="1"/>
  <c r="AI912" i="1" s="1"/>
  <c r="P1682" i="1"/>
  <c r="P1869" i="1"/>
  <c r="Z77" i="1"/>
  <c r="AD418" i="1"/>
  <c r="AD777" i="1"/>
  <c r="AI777" i="1" s="1"/>
  <c r="P19" i="1"/>
  <c r="AD22" i="1"/>
  <c r="P83" i="1"/>
  <c r="AI83" i="1" s="1"/>
  <c r="AD188" i="1"/>
  <c r="AI188" i="1" s="1"/>
  <c r="P380" i="1"/>
  <c r="AD415" i="1"/>
  <c r="P512" i="1"/>
  <c r="AD581" i="1"/>
  <c r="AD609" i="1"/>
  <c r="P609" i="1"/>
  <c r="P127" i="1"/>
  <c r="Z147" i="1"/>
  <c r="Z162" i="1"/>
  <c r="P248" i="1"/>
  <c r="P475" i="1"/>
  <c r="P507" i="1"/>
  <c r="AD837" i="1"/>
  <c r="AI837" i="1" s="1"/>
  <c r="AD1151" i="1"/>
  <c r="Z127" i="1"/>
  <c r="P413" i="1"/>
  <c r="P447" i="1"/>
  <c r="P522" i="1"/>
  <c r="P570" i="1"/>
  <c r="AD570" i="1"/>
  <c r="AD759" i="1"/>
  <c r="AI759" i="1" s="1"/>
  <c r="AD792" i="1"/>
  <c r="AI792" i="1" s="1"/>
  <c r="Z40" i="1"/>
  <c r="Z54" i="1"/>
  <c r="P111" i="1"/>
  <c r="AI111" i="1" s="1"/>
  <c r="P161" i="1"/>
  <c r="AD212" i="1"/>
  <c r="AE332" i="1"/>
  <c r="AD1633" i="1"/>
  <c r="P1633" i="1"/>
  <c r="AD478" i="1"/>
  <c r="P492" i="1"/>
  <c r="AD668" i="1"/>
  <c r="AI668" i="1" s="1"/>
  <c r="AD746" i="1"/>
  <c r="AI746" i="1" s="1"/>
  <c r="AD780" i="1"/>
  <c r="AI780" i="1" s="1"/>
  <c r="AE1019" i="1"/>
  <c r="P1044" i="1"/>
  <c r="P1056" i="1"/>
  <c r="P1165" i="1"/>
  <c r="P1608" i="1"/>
  <c r="AD1644" i="1"/>
  <c r="P2149" i="1"/>
  <c r="Z50" i="1"/>
  <c r="P78" i="1"/>
  <c r="P151" i="1"/>
  <c r="P295" i="1"/>
  <c r="AD354" i="1"/>
  <c r="P428" i="1"/>
  <c r="AD467" i="1"/>
  <c r="P90" i="1"/>
  <c r="AI90" i="1" s="1"/>
  <c r="P112" i="1"/>
  <c r="AI112" i="1" s="1"/>
  <c r="Z160" i="1"/>
  <c r="AD305" i="1"/>
  <c r="AD422" i="1"/>
  <c r="P463" i="1"/>
  <c r="P470" i="1"/>
  <c r="AD624" i="1"/>
  <c r="AD1008" i="1"/>
  <c r="AD1053" i="1"/>
  <c r="P1178" i="1"/>
  <c r="AD1178" i="1"/>
  <c r="AD1184" i="1"/>
  <c r="AD1264" i="1"/>
  <c r="AD414" i="1"/>
  <c r="P448" i="1"/>
  <c r="AD476" i="1"/>
  <c r="AD557" i="1"/>
  <c r="AD580" i="1"/>
  <c r="P613" i="1"/>
  <c r="AD938" i="1"/>
  <c r="AI938" i="1" s="1"/>
  <c r="AD1085" i="1"/>
  <c r="P1110" i="1"/>
  <c r="P1241" i="1"/>
  <c r="AD1595" i="1"/>
  <c r="P1595" i="1"/>
  <c r="AD1997" i="1"/>
  <c r="AD189" i="1"/>
  <c r="P236" i="1"/>
  <c r="P255" i="1"/>
  <c r="AE315" i="1"/>
  <c r="AD388" i="1"/>
  <c r="AD461" i="1"/>
  <c r="P490" i="1"/>
  <c r="P521" i="1"/>
  <c r="AD547" i="1"/>
  <c r="AD575" i="1"/>
  <c r="AD600" i="1"/>
  <c r="P616" i="1"/>
  <c r="AD728" i="1"/>
  <c r="AI728" i="1" s="1"/>
  <c r="AD876" i="1"/>
  <c r="AI876" i="1" s="1"/>
  <c r="AD904" i="1"/>
  <c r="AI904" i="1" s="1"/>
  <c r="AD910" i="1"/>
  <c r="AI910" i="1" s="1"/>
  <c r="AD916" i="1"/>
  <c r="AI916" i="1" s="1"/>
  <c r="AD926" i="1"/>
  <c r="AI926" i="1" s="1"/>
  <c r="P1579" i="1"/>
  <c r="AD1582" i="1"/>
  <c r="P1754" i="1"/>
  <c r="P367" i="1"/>
  <c r="P402" i="1"/>
  <c r="P414" i="1"/>
  <c r="P437" i="1"/>
  <c r="AI437" i="1" s="1"/>
  <c r="P471" i="1"/>
  <c r="P529" i="1"/>
  <c r="AD532" i="1"/>
  <c r="P557" i="1"/>
  <c r="P571" i="1"/>
  <c r="P580" i="1"/>
  <c r="P594" i="1"/>
  <c r="P627" i="1"/>
  <c r="AD646" i="1"/>
  <c r="AI646" i="1" s="1"/>
  <c r="AD695" i="1"/>
  <c r="AI695" i="1" s="1"/>
  <c r="AD758" i="1"/>
  <c r="AI758" i="1" s="1"/>
  <c r="AD921" i="1"/>
  <c r="AI921" i="1" s="1"/>
  <c r="AE1023" i="1"/>
  <c r="P1083" i="1"/>
  <c r="AD1083" i="1"/>
  <c r="P1085" i="1"/>
  <c r="AD1321" i="1"/>
  <c r="AD1325" i="1"/>
  <c r="AD358" i="1"/>
  <c r="P412" i="1"/>
  <c r="P504" i="1"/>
  <c r="AD563" i="1"/>
  <c r="AD788" i="1"/>
  <c r="AI788" i="1" s="1"/>
  <c r="AD795" i="1"/>
  <c r="AI795" i="1" s="1"/>
  <c r="AD801" i="1"/>
  <c r="AI801" i="1" s="1"/>
  <c r="AD907" i="1"/>
  <c r="AI907" i="1" s="1"/>
  <c r="AD1057" i="1"/>
  <c r="AD1225" i="1"/>
  <c r="AD1543" i="1"/>
  <c r="P1543" i="1"/>
  <c r="AD1710" i="1"/>
  <c r="AD306" i="1"/>
  <c r="AD479" i="1"/>
  <c r="P487" i="1"/>
  <c r="P496" i="1"/>
  <c r="AI496" i="1" s="1"/>
  <c r="AD527" i="1"/>
  <c r="AD546" i="1"/>
  <c r="P582" i="1"/>
  <c r="AI582" i="1" s="1"/>
  <c r="P591" i="1"/>
  <c r="P603" i="1"/>
  <c r="AD614" i="1"/>
  <c r="AD675" i="1"/>
  <c r="AI675" i="1" s="1"/>
  <c r="AD813" i="1"/>
  <c r="AI813" i="1" s="1"/>
  <c r="AD833" i="1"/>
  <c r="AI833" i="1" s="1"/>
  <c r="AD1179" i="1"/>
  <c r="AD1195" i="1"/>
  <c r="P1198" i="1"/>
  <c r="AD1246" i="1"/>
  <c r="P1530" i="1"/>
  <c r="P1552" i="1"/>
  <c r="P400" i="1"/>
  <c r="AD433" i="1"/>
  <c r="AD441" i="1"/>
  <c r="AD499" i="1"/>
  <c r="P535" i="1"/>
  <c r="P540" i="1"/>
  <c r="AD571" i="1"/>
  <c r="AD574" i="1"/>
  <c r="AD820" i="1"/>
  <c r="AI820" i="1" s="1"/>
  <c r="AD880" i="1"/>
  <c r="AI880" i="1" s="1"/>
  <c r="AD908" i="1"/>
  <c r="AI908" i="1" s="1"/>
  <c r="P1147" i="1"/>
  <c r="AD1189" i="1"/>
  <c r="P1192" i="1"/>
  <c r="AD1311" i="1"/>
  <c r="AD1491" i="1"/>
  <c r="AD1495" i="1"/>
  <c r="P1170" i="1"/>
  <c r="P1304" i="1"/>
  <c r="AD1351" i="1"/>
  <c r="P1351" i="1"/>
  <c r="AD1469" i="1"/>
  <c r="AD1518" i="1"/>
  <c r="P1549" i="1"/>
  <c r="AD1549" i="1"/>
  <c r="P1599" i="1"/>
  <c r="AD1727" i="1"/>
  <c r="AD1800" i="1"/>
  <c r="AD1925" i="1"/>
  <c r="P1925" i="1"/>
  <c r="AD2086" i="1"/>
  <c r="P1162" i="1"/>
  <c r="AD1235" i="1"/>
  <c r="AD1244" i="1"/>
  <c r="AD1382" i="1"/>
  <c r="P1382" i="1"/>
  <c r="AD1460" i="1"/>
  <c r="AD1547" i="1"/>
  <c r="AD1570" i="1"/>
  <c r="AD1603" i="1"/>
  <c r="P1603" i="1"/>
  <c r="AD1705" i="1"/>
  <c r="AI1705" i="1" s="1"/>
  <c r="AD2604" i="1"/>
  <c r="AD1396" i="1"/>
  <c r="AD1405" i="1"/>
  <c r="P1638" i="1"/>
  <c r="AD1852" i="1"/>
  <c r="P1320" i="1"/>
  <c r="P1329" i="1"/>
  <c r="P1414" i="1"/>
  <c r="AD1421" i="1"/>
  <c r="AD1440" i="1"/>
  <c r="P1460" i="1"/>
  <c r="P1547" i="1"/>
  <c r="P1570" i="1"/>
  <c r="AD1635" i="1"/>
  <c r="AD1867" i="1"/>
  <c r="P1867" i="1"/>
  <c r="AD2104" i="1"/>
  <c r="P2104" i="1"/>
  <c r="AD1289" i="1"/>
  <c r="AD1345" i="1"/>
  <c r="P1345" i="1"/>
  <c r="P1396" i="1"/>
  <c r="P1405" i="1"/>
  <c r="AD1616" i="1"/>
  <c r="AD1777" i="1"/>
  <c r="P1798" i="1"/>
  <c r="AD1977" i="1"/>
  <c r="P1977" i="1"/>
  <c r="P2048" i="1"/>
  <c r="P2047" i="1" s="1"/>
  <c r="AD1169" i="1"/>
  <c r="AD1302" i="1"/>
  <c r="P1613" i="1"/>
  <c r="AD1722" i="1"/>
  <c r="AD1865" i="1"/>
  <c r="AD1956" i="1"/>
  <c r="AD1955" i="1" s="1"/>
  <c r="AD2254" i="1"/>
  <c r="P2254" i="1"/>
  <c r="AD2265" i="1"/>
  <c r="AD2581" i="1"/>
  <c r="AI2581" i="1" s="1"/>
  <c r="AD1194" i="1"/>
  <c r="P1236" i="1"/>
  <c r="AD1266" i="1"/>
  <c r="AD1279" i="1"/>
  <c r="P1335" i="1"/>
  <c r="AD1362" i="1"/>
  <c r="AD1371" i="1"/>
  <c r="P1390" i="1"/>
  <c r="AD1411" i="1"/>
  <c r="P1478" i="1"/>
  <c r="AD1478" i="1"/>
  <c r="AD1601" i="1"/>
  <c r="P1601" i="1"/>
  <c r="AD1796" i="1"/>
  <c r="AD1914" i="1"/>
  <c r="AI1914" i="1" s="1"/>
  <c r="AD1949" i="1"/>
  <c r="AD2093" i="1"/>
  <c r="AD1299" i="1"/>
  <c r="P1356" i="1"/>
  <c r="AD1387" i="1"/>
  <c r="P1422" i="1"/>
  <c r="AD1435" i="1"/>
  <c r="AD1458" i="1"/>
  <c r="P1458" i="1"/>
  <c r="AD1494" i="1"/>
  <c r="P1529" i="1"/>
  <c r="AD1535" i="1"/>
  <c r="P1535" i="1"/>
  <c r="P1591" i="1"/>
  <c r="AD2208" i="1"/>
  <c r="AD2249" i="1"/>
  <c r="AD2678" i="1"/>
  <c r="P2678" i="1"/>
  <c r="AD1820" i="1"/>
  <c r="AD2309" i="1"/>
  <c r="P2309" i="1"/>
  <c r="P2558" i="1"/>
  <c r="P2585" i="1"/>
  <c r="AD2585" i="1"/>
  <c r="P2615" i="1"/>
  <c r="AD2689" i="1"/>
  <c r="P2689" i="1"/>
  <c r="AD2708" i="1"/>
  <c r="P2708" i="1"/>
  <c r="AD2801" i="1"/>
  <c r="AD1446" i="1"/>
  <c r="AD1449" i="1"/>
  <c r="P1466" i="1"/>
  <c r="P1507" i="1"/>
  <c r="AE1715" i="1"/>
  <c r="P1725" i="1"/>
  <c r="AD1731" i="1"/>
  <c r="P1817" i="1"/>
  <c r="P1877" i="1"/>
  <c r="P1944" i="1"/>
  <c r="AD2070" i="1"/>
  <c r="AD2152" i="1"/>
  <c r="AD2157" i="1"/>
  <c r="P2280" i="1"/>
  <c r="AD2306" i="1"/>
  <c r="P2572" i="1"/>
  <c r="AD2589" i="1"/>
  <c r="AD2645" i="1"/>
  <c r="P2645" i="1"/>
  <c r="P2679" i="1"/>
  <c r="AD2702" i="1"/>
  <c r="P2801" i="1"/>
  <c r="P2796" i="1" s="1"/>
  <c r="P2795" i="1" s="1"/>
  <c r="AD690" i="1"/>
  <c r="AI690" i="1" s="1"/>
  <c r="AD878" i="1"/>
  <c r="AI878" i="1" s="1"/>
  <c r="AD1285" i="1"/>
  <c r="AD1303" i="1"/>
  <c r="P1406" i="1"/>
  <c r="P1444" i="1"/>
  <c r="P1446" i="1"/>
  <c r="P1484" i="1"/>
  <c r="P1489" i="1"/>
  <c r="AD1519" i="1"/>
  <c r="P1525" i="1"/>
  <c r="AI1525" i="1" s="1"/>
  <c r="P1537" i="1"/>
  <c r="P1596" i="1"/>
  <c r="AD1662" i="1"/>
  <c r="AD1699" i="1"/>
  <c r="P1728" i="1"/>
  <c r="P1752" i="1"/>
  <c r="P1807" i="1"/>
  <c r="AD1863" i="1"/>
  <c r="P1923" i="1"/>
  <c r="AD1941" i="1"/>
  <c r="AD2099" i="1"/>
  <c r="AD2113" i="1"/>
  <c r="P2123" i="1"/>
  <c r="AD2233" i="1"/>
  <c r="AD2579" i="1"/>
  <c r="P2579" i="1"/>
  <c r="P2616" i="1"/>
  <c r="AD1297" i="1"/>
  <c r="P1394" i="1"/>
  <c r="P1403" i="1"/>
  <c r="P1409" i="1"/>
  <c r="P1426" i="1"/>
  <c r="P1499" i="1"/>
  <c r="P1562" i="1"/>
  <c r="P1565" i="1"/>
  <c r="P1594" i="1"/>
  <c r="P1606" i="1"/>
  <c r="AD1609" i="1"/>
  <c r="AI1609" i="1" s="1"/>
  <c r="AD1619" i="1"/>
  <c r="P1636" i="1"/>
  <c r="P1709" i="1"/>
  <c r="AD1711" i="1"/>
  <c r="AD1714" i="1"/>
  <c r="P1717" i="1"/>
  <c r="AD1728" i="1"/>
  <c r="AI1728" i="1" s="1"/>
  <c r="P1765" i="1"/>
  <c r="P1815" i="1"/>
  <c r="AD1877" i="1"/>
  <c r="P2106" i="1"/>
  <c r="P2105" i="1" s="1"/>
  <c r="AD2141" i="1"/>
  <c r="P2152" i="1"/>
  <c r="P2230" i="1"/>
  <c r="P2589" i="1"/>
  <c r="P2702" i="1"/>
  <c r="P2701" i="1" s="1"/>
  <c r="AD1467" i="1"/>
  <c r="AD1482" i="1"/>
  <c r="AD1490" i="1"/>
  <c r="AD1569" i="1"/>
  <c r="AD1592" i="1"/>
  <c r="P1617" i="1"/>
  <c r="P1654" i="1"/>
  <c r="AD1726" i="1"/>
  <c r="P1731" i="1"/>
  <c r="AD1821" i="1"/>
  <c r="AD1932" i="1"/>
  <c r="AD1965" i="1"/>
  <c r="AD2230" i="1"/>
  <c r="AE2421" i="1"/>
  <c r="AD2717" i="1"/>
  <c r="P2717" i="1"/>
  <c r="AD1444" i="1"/>
  <c r="AD1499" i="1"/>
  <c r="AD1537" i="1"/>
  <c r="AD1562" i="1"/>
  <c r="AD1565" i="1"/>
  <c r="AD1606" i="1"/>
  <c r="P1615" i="1"/>
  <c r="AD1779" i="1"/>
  <c r="AD1807" i="1"/>
  <c r="AD1815" i="1"/>
  <c r="AD1824" i="1"/>
  <c r="AD1878" i="1"/>
  <c r="AD2106" i="1"/>
  <c r="AD2105" i="1" s="1"/>
  <c r="AD2123" i="1"/>
  <c r="AD1318" i="1"/>
  <c r="P1326" i="1"/>
  <c r="P1334" i="1"/>
  <c r="P1369" i="1"/>
  <c r="P1383" i="1"/>
  <c r="P1398" i="1"/>
  <c r="P1401" i="1"/>
  <c r="AI1401" i="1" s="1"/>
  <c r="AD1407" i="1"/>
  <c r="AD1426" i="1"/>
  <c r="P1464" i="1"/>
  <c r="AD1511" i="1"/>
  <c r="P1590" i="1"/>
  <c r="P1592" i="1"/>
  <c r="AD1594" i="1"/>
  <c r="P1600" i="1"/>
  <c r="AD1709" i="1"/>
  <c r="AI1709" i="1" s="1"/>
  <c r="P1726" i="1"/>
  <c r="P1737" i="1"/>
  <c r="P1736" i="1" s="1"/>
  <c r="P1851" i="1"/>
  <c r="P1933" i="1"/>
  <c r="AD2231" i="1"/>
  <c r="P2300" i="1"/>
  <c r="AD2739" i="1"/>
  <c r="AD1278" i="1"/>
  <c r="AD1308" i="1"/>
  <c r="AD1369" i="1"/>
  <c r="AD1439" i="1"/>
  <c r="AD1468" i="1"/>
  <c r="AD1473" i="1"/>
  <c r="P1523" i="1"/>
  <c r="AD1534" i="1"/>
  <c r="AD1536" i="1"/>
  <c r="AD1558" i="1"/>
  <c r="P1584" i="1"/>
  <c r="P1607" i="1"/>
  <c r="AD1640" i="1"/>
  <c r="AD1648" i="1"/>
  <c r="P1724" i="1"/>
  <c r="AI1724" i="1" s="1"/>
  <c r="AD1753" i="1"/>
  <c r="P1779" i="1"/>
  <c r="AD1896" i="1"/>
  <c r="P1901" i="1"/>
  <c r="P1999" i="1"/>
  <c r="AD2139" i="1"/>
  <c r="AD2138" i="1" s="1"/>
  <c r="P2153" i="1"/>
  <c r="P2225" i="1"/>
  <c r="AD2234" i="1"/>
  <c r="AD2294" i="1"/>
  <c r="P2294" i="1"/>
  <c r="AD2316" i="1"/>
  <c r="AD2614" i="1"/>
  <c r="P2614" i="1"/>
  <c r="AD2122" i="1"/>
  <c r="AD2278" i="1"/>
  <c r="P2338" i="1"/>
  <c r="P2337" i="1" s="1"/>
  <c r="P2602" i="1"/>
  <c r="P2691" i="1"/>
  <c r="AD2727" i="1"/>
  <c r="AD2794" i="1"/>
  <c r="P2556" i="1"/>
  <c r="AD2275" i="1"/>
  <c r="P2568" i="1"/>
  <c r="P2570" i="1"/>
  <c r="AD2590" i="1"/>
  <c r="P2594" i="1"/>
  <c r="P2597" i="1"/>
  <c r="P2612" i="1"/>
  <c r="P2632" i="1"/>
  <c r="P2631" i="1" s="1"/>
  <c r="AD2706" i="1"/>
  <c r="P2731" i="1"/>
  <c r="AD2296" i="1"/>
  <c r="P2325" i="1"/>
  <c r="AD2568" i="1"/>
  <c r="P2609" i="1"/>
  <c r="AD2707" i="1"/>
  <c r="AD2731" i="1"/>
  <c r="AD2319" i="1"/>
  <c r="P2600" i="1"/>
  <c r="P2693" i="1"/>
  <c r="AD2718" i="1"/>
  <c r="P2259" i="1"/>
  <c r="AD2561" i="1"/>
  <c r="P2627" i="1"/>
  <c r="P2626" i="1" s="1"/>
  <c r="P2625" i="1" s="1"/>
  <c r="P2646" i="1"/>
  <c r="P2649" i="1"/>
  <c r="AD2752" i="1"/>
  <c r="P2814" i="1"/>
  <c r="AI2814" i="1" s="1"/>
  <c r="AD409" i="1"/>
  <c r="P409" i="1"/>
  <c r="AD460" i="1"/>
  <c r="P592" i="1"/>
  <c r="AD1174" i="1"/>
  <c r="P1174" i="1"/>
  <c r="P245" i="1"/>
  <c r="AD324" i="1"/>
  <c r="P383" i="1"/>
  <c r="AD550" i="1"/>
  <c r="P550" i="1"/>
  <c r="AD565" i="1"/>
  <c r="P565" i="1"/>
  <c r="AD811" i="1"/>
  <c r="AI811" i="1" s="1"/>
  <c r="AD1145" i="1"/>
  <c r="P1145" i="1"/>
  <c r="AD1160" i="1"/>
  <c r="P1160" i="1"/>
  <c r="P1159" i="1" s="1"/>
  <c r="AD1700" i="1"/>
  <c r="P29" i="1"/>
  <c r="P40" i="1"/>
  <c r="P197" i="1"/>
  <c r="P237" i="1"/>
  <c r="AD240" i="1"/>
  <c r="P342" i="1"/>
  <c r="P344" i="1"/>
  <c r="AD398" i="1"/>
  <c r="P398" i="1"/>
  <c r="AD423" i="1"/>
  <c r="AD432" i="1"/>
  <c r="AD484" i="1"/>
  <c r="AD530" i="1"/>
  <c r="AD599" i="1"/>
  <c r="P599" i="1"/>
  <c r="AD748" i="1"/>
  <c r="AI748" i="1" s="1"/>
  <c r="AD1118" i="1"/>
  <c r="P1118" i="1"/>
  <c r="P77" i="1"/>
  <c r="P153" i="1"/>
  <c r="P174" i="1"/>
  <c r="P187" i="1"/>
  <c r="P189" i="1"/>
  <c r="P303" i="1"/>
  <c r="AD395" i="1"/>
  <c r="P395" i="1"/>
  <c r="AD473" i="1"/>
  <c r="AD1314" i="1"/>
  <c r="P160" i="1"/>
  <c r="T174" i="1"/>
  <c r="P228" i="1"/>
  <c r="AD237" i="1"/>
  <c r="P240" i="1"/>
  <c r="AD275" i="1"/>
  <c r="AD342" i="1"/>
  <c r="AD356" i="1"/>
  <c r="P423" i="1"/>
  <c r="AD903" i="1"/>
  <c r="AI903" i="1" s="1"/>
  <c r="AD924" i="1"/>
  <c r="AI924" i="1" s="1"/>
  <c r="Z101" i="1"/>
  <c r="P144" i="1"/>
  <c r="P166" i="1"/>
  <c r="AD197" i="1"/>
  <c r="P217" i="1"/>
  <c r="P328" i="1"/>
  <c r="AD413" i="1"/>
  <c r="AD446" i="1"/>
  <c r="P446" i="1"/>
  <c r="P536" i="1"/>
  <c r="AD872" i="1"/>
  <c r="AI872" i="1" s="1"/>
  <c r="AD909" i="1"/>
  <c r="AI909" i="1" s="1"/>
  <c r="AD1277" i="1"/>
  <c r="AD1294" i="1"/>
  <c r="P1294" i="1"/>
  <c r="P50" i="1"/>
  <c r="AD303" i="1"/>
  <c r="P305" i="1"/>
  <c r="AD383" i="1"/>
  <c r="P421" i="1"/>
  <c r="AD421" i="1"/>
  <c r="AD498" i="1"/>
  <c r="P498" i="1"/>
  <c r="P309" i="1"/>
  <c r="P411" i="1"/>
  <c r="AD411" i="1"/>
  <c r="AD569" i="1"/>
  <c r="P569" i="1"/>
  <c r="AD617" i="1"/>
  <c r="AD808" i="1"/>
  <c r="AI808" i="1" s="1"/>
  <c r="AD1459" i="1"/>
  <c r="AD1470" i="1"/>
  <c r="T17" i="1"/>
  <c r="P105" i="1"/>
  <c r="AI105" i="1" s="1"/>
  <c r="P190" i="1"/>
  <c r="P202" i="1"/>
  <c r="AD217" i="1"/>
  <c r="AD228" i="1"/>
  <c r="P257" i="1"/>
  <c r="P266" i="1"/>
  <c r="AD307" i="1"/>
  <c r="AI307" i="1" s="1"/>
  <c r="AD328" i="1"/>
  <c r="P355" i="1"/>
  <c r="AD466" i="1"/>
  <c r="P466" i="1"/>
  <c r="AD612" i="1"/>
  <c r="P612" i="1"/>
  <c r="AD819" i="1"/>
  <c r="AI819" i="1" s="1"/>
  <c r="AD389" i="1"/>
  <c r="AD558" i="1"/>
  <c r="P558" i="1"/>
  <c r="AD676" i="1"/>
  <c r="AI676" i="1" s="1"/>
  <c r="AD737" i="1"/>
  <c r="AI737" i="1" s="1"/>
  <c r="AD17" i="1"/>
  <c r="AD190" i="1"/>
  <c r="AD202" i="1"/>
  <c r="AD366" i="1"/>
  <c r="AD397" i="1"/>
  <c r="AD425" i="1"/>
  <c r="AD477" i="1"/>
  <c r="AD523" i="1"/>
  <c r="P523" i="1"/>
  <c r="AD542" i="1"/>
  <c r="AD1042" i="1"/>
  <c r="P1042" i="1"/>
  <c r="AD470" i="1"/>
  <c r="AD250" i="1"/>
  <c r="AD266" i="1"/>
  <c r="P338" i="1"/>
  <c r="P389" i="1"/>
  <c r="AD442" i="1"/>
  <c r="P442" i="1"/>
  <c r="AD452" i="1"/>
  <c r="P452" i="1"/>
  <c r="AD1150" i="1"/>
  <c r="P225" i="1"/>
  <c r="AD506" i="1"/>
  <c r="AD512" i="1"/>
  <c r="AD516" i="1"/>
  <c r="AD540" i="1"/>
  <c r="AD559" i="1"/>
  <c r="AD779" i="1"/>
  <c r="AI779" i="1" s="1"/>
  <c r="AD803" i="1"/>
  <c r="AI803" i="1" s="1"/>
  <c r="AD1334" i="1"/>
  <c r="AD1366" i="1"/>
  <c r="P1366" i="1"/>
  <c r="AD1390" i="1"/>
  <c r="P515" i="1"/>
  <c r="AD548" i="1"/>
  <c r="AD594" i="1"/>
  <c r="AD784" i="1"/>
  <c r="AI784" i="1" s="1"/>
  <c r="AD797" i="1"/>
  <c r="AI797" i="1" s="1"/>
  <c r="AD829" i="1"/>
  <c r="AI829" i="1" s="1"/>
  <c r="AD901" i="1"/>
  <c r="AI901" i="1" s="1"/>
  <c r="AD922" i="1"/>
  <c r="AI922" i="1" s="1"/>
  <c r="AD1154" i="1"/>
  <c r="AD1180" i="1"/>
  <c r="AD1298" i="1"/>
  <c r="P1298" i="1"/>
  <c r="AD1408" i="1"/>
  <c r="P1408" i="1"/>
  <c r="P1516" i="1"/>
  <c r="AD1641" i="1"/>
  <c r="P1641" i="1"/>
  <c r="AD2232" i="1"/>
  <c r="P2232" i="1"/>
  <c r="P513" i="1"/>
  <c r="AD1197" i="1"/>
  <c r="P1197" i="1"/>
  <c r="AD1380" i="1"/>
  <c r="P1380" i="1"/>
  <c r="AD1583" i="1"/>
  <c r="P415" i="1"/>
  <c r="P476" i="1"/>
  <c r="P479" i="1"/>
  <c r="P533" i="1"/>
  <c r="AD824" i="1"/>
  <c r="AI824" i="1" s="1"/>
  <c r="AD939" i="1"/>
  <c r="AI939" i="1" s="1"/>
  <c r="AD1046" i="1"/>
  <c r="AD1113" i="1"/>
  <c r="AD1245" i="1"/>
  <c r="P1245" i="1"/>
  <c r="AD1312" i="1"/>
  <c r="P1312" i="1"/>
  <c r="AD1465" i="1"/>
  <c r="AD1477" i="1"/>
  <c r="AD1493" i="1"/>
  <c r="AD1611" i="1"/>
  <c r="P1611" i="1"/>
  <c r="AD541" i="1"/>
  <c r="AD822" i="1"/>
  <c r="AI822" i="1" s="1"/>
  <c r="AD848" i="1"/>
  <c r="AI848" i="1" s="1"/>
  <c r="AD862" i="1"/>
  <c r="AI862" i="1" s="1"/>
  <c r="AD1361" i="1"/>
  <c r="AD1388" i="1"/>
  <c r="P1557" i="1"/>
  <c r="AD1557" i="1"/>
  <c r="P1583" i="1"/>
  <c r="P2227" i="1"/>
  <c r="P418" i="1"/>
  <c r="P420" i="1"/>
  <c r="AD435" i="1"/>
  <c r="P441" i="1"/>
  <c r="P472" i="1"/>
  <c r="AD474" i="1"/>
  <c r="AD503" i="1"/>
  <c r="AD507" i="1"/>
  <c r="AD513" i="1"/>
  <c r="AD533" i="1"/>
  <c r="AD591" i="1"/>
  <c r="AE638" i="1"/>
  <c r="AD666" i="1"/>
  <c r="AI666" i="1" s="1"/>
  <c r="AD694" i="1"/>
  <c r="AI694" i="1" s="1"/>
  <c r="AD899" i="1"/>
  <c r="AI899" i="1" s="1"/>
  <c r="AD911" i="1"/>
  <c r="AI911" i="1" s="1"/>
  <c r="AD1069" i="1"/>
  <c r="P1113" i="1"/>
  <c r="AD1265" i="1"/>
  <c r="AD1415" i="1"/>
  <c r="P1415" i="1"/>
  <c r="AD1424" i="1"/>
  <c r="P1424" i="1"/>
  <c r="AD1472" i="1"/>
  <c r="P1477" i="1"/>
  <c r="AD2002" i="1"/>
  <c r="AD2085" i="1"/>
  <c r="AD2084" i="1" s="1"/>
  <c r="AD2083" i="1" s="1"/>
  <c r="AD410" i="1"/>
  <c r="P495" i="1"/>
  <c r="AD576" i="1"/>
  <c r="P589" i="1"/>
  <c r="P598" i="1"/>
  <c r="P605" i="1"/>
  <c r="AD681" i="1"/>
  <c r="AI681" i="1" s="1"/>
  <c r="AD828" i="1"/>
  <c r="AI828" i="1" s="1"/>
  <c r="AD841" i="1"/>
  <c r="AI841" i="1" s="1"/>
  <c r="AD1187" i="1"/>
  <c r="P1388" i="1"/>
  <c r="AD1395" i="1"/>
  <c r="P1395" i="1"/>
  <c r="AD1450" i="1"/>
  <c r="AD1463" i="1"/>
  <c r="P1463" i="1"/>
  <c r="AD408" i="1"/>
  <c r="AD431" i="1"/>
  <c r="P478" i="1"/>
  <c r="AD529" i="1"/>
  <c r="AD535" i="1"/>
  <c r="AD755" i="1"/>
  <c r="AI755" i="1" s="1"/>
  <c r="AD774" i="1"/>
  <c r="AI774" i="1" s="1"/>
  <c r="AD866" i="1"/>
  <c r="AI866" i="1" s="1"/>
  <c r="P1069" i="1"/>
  <c r="AD1370" i="1"/>
  <c r="P1370" i="1"/>
  <c r="AD1378" i="1"/>
  <c r="P1378" i="1"/>
  <c r="P1386" i="1"/>
  <c r="AD1404" i="1"/>
  <c r="P1404" i="1"/>
  <c r="P1472" i="1"/>
  <c r="AD1974" i="1"/>
  <c r="P1974" i="1"/>
  <c r="P2002" i="1"/>
  <c r="P2085" i="1"/>
  <c r="P538" i="1"/>
  <c r="AD566" i="1"/>
  <c r="P576" i="1"/>
  <c r="AD589" i="1"/>
  <c r="P596" i="1"/>
  <c r="P600" i="1"/>
  <c r="AD605" i="1"/>
  <c r="AD627" i="1"/>
  <c r="P635" i="1"/>
  <c r="AD658" i="1"/>
  <c r="AI658" i="1" s="1"/>
  <c r="AD807" i="1"/>
  <c r="AI807" i="1" s="1"/>
  <c r="P1233" i="1"/>
  <c r="P1341" i="1"/>
  <c r="AD1341" i="1"/>
  <c r="AD1359" i="1"/>
  <c r="P1450" i="1"/>
  <c r="AD1498" i="1"/>
  <c r="AD858" i="1"/>
  <c r="AI858" i="1" s="1"/>
  <c r="AD870" i="1"/>
  <c r="AI870" i="1" s="1"/>
  <c r="AD879" i="1"/>
  <c r="AI879" i="1" s="1"/>
  <c r="AD925" i="1"/>
  <c r="AI925" i="1" s="1"/>
  <c r="AD1191" i="1"/>
  <c r="AD1282" i="1"/>
  <c r="AD1304" i="1"/>
  <c r="P1491" i="1"/>
  <c r="AD1501" i="1"/>
  <c r="AI1501" i="1" s="1"/>
  <c r="AD1507" i="1"/>
  <c r="AD1698" i="1"/>
  <c r="AD1872" i="1"/>
  <c r="P1872" i="1"/>
  <c r="P2238" i="1"/>
  <c r="AD897" i="1"/>
  <c r="AI897" i="1" s="1"/>
  <c r="AD1073" i="1"/>
  <c r="P1402" i="1"/>
  <c r="AD1526" i="1"/>
  <c r="P1526" i="1"/>
  <c r="AD1587" i="1"/>
  <c r="P1587" i="1"/>
  <c r="AD1773" i="1"/>
  <c r="AI1773" i="1" s="1"/>
  <c r="AD1942" i="1"/>
  <c r="AD1248" i="1"/>
  <c r="AD1581" i="1"/>
  <c r="P1581" i="1"/>
  <c r="AD1627" i="1"/>
  <c r="AD1939" i="1"/>
  <c r="AD2592" i="1"/>
  <c r="P2592" i="1"/>
  <c r="P1194" i="1"/>
  <c r="P1222" i="1"/>
  <c r="P1234" i="1"/>
  <c r="P1303" i="1"/>
  <c r="P1310" i="1"/>
  <c r="P1328" i="1"/>
  <c r="AD1402" i="1"/>
  <c r="P1411" i="1"/>
  <c r="P1413" i="1"/>
  <c r="P1418" i="1"/>
  <c r="P1455" i="1"/>
  <c r="P1519" i="1"/>
  <c r="AD1639" i="1"/>
  <c r="AD1752" i="1"/>
  <c r="AD1897" i="1"/>
  <c r="AD2145" i="1"/>
  <c r="P2145" i="1"/>
  <c r="AD906" i="1"/>
  <c r="AI906" i="1" s="1"/>
  <c r="P1163" i="1"/>
  <c r="P1186" i="1"/>
  <c r="AD1241" i="1"/>
  <c r="P1297" i="1"/>
  <c r="P1301" i="1"/>
  <c r="P1308" i="1"/>
  <c r="AD1310" i="1"/>
  <c r="P1321" i="1"/>
  <c r="AD1413" i="1"/>
  <c r="AD1418" i="1"/>
  <c r="AD1451" i="1"/>
  <c r="P1453" i="1"/>
  <c r="P1494" i="1"/>
  <c r="P1508" i="1"/>
  <c r="AD1706" i="1"/>
  <c r="P1706" i="1"/>
  <c r="AD2014" i="1"/>
  <c r="AD2156" i="1"/>
  <c r="P2156" i="1"/>
  <c r="AD859" i="1"/>
  <c r="AI859" i="1" s="1"/>
  <c r="P1043" i="1"/>
  <c r="P1066" i="1"/>
  <c r="AD1192" i="1"/>
  <c r="P1196" i="1"/>
  <c r="P1248" i="1"/>
  <c r="P1254" i="1"/>
  <c r="AD1301" i="1"/>
  <c r="P1333" i="1"/>
  <c r="AD1358" i="1"/>
  <c r="P1442" i="1"/>
  <c r="P1449" i="1"/>
  <c r="P1510" i="1"/>
  <c r="AI1510" i="1" s="1"/>
  <c r="P1512" i="1"/>
  <c r="P1514" i="1"/>
  <c r="AD1522" i="1"/>
  <c r="AD1598" i="1"/>
  <c r="P1598" i="1"/>
  <c r="P1864" i="1"/>
  <c r="AD1864" i="1"/>
  <c r="P1897" i="1"/>
  <c r="AD1970" i="1"/>
  <c r="P1970" i="1"/>
  <c r="AD1976" i="1"/>
  <c r="AI1976" i="1" s="1"/>
  <c r="P2124" i="1"/>
  <c r="P1099" i="1"/>
  <c r="AD1163" i="1"/>
  <c r="AD1222" i="1"/>
  <c r="AD1234" i="1"/>
  <c r="AD1356" i="1"/>
  <c r="P1451" i="1"/>
  <c r="AD1487" i="1"/>
  <c r="P1492" i="1"/>
  <c r="AD1508" i="1"/>
  <c r="AD1559" i="1"/>
  <c r="P1559" i="1"/>
  <c r="AD1814" i="1"/>
  <c r="P1814" i="1"/>
  <c r="AD2288" i="1"/>
  <c r="P2288" i="1"/>
  <c r="AD861" i="1"/>
  <c r="AI861" i="1" s="1"/>
  <c r="AD915" i="1"/>
  <c r="AI915" i="1" s="1"/>
  <c r="AD933" i="1"/>
  <c r="AI933" i="1" s="1"/>
  <c r="AD942" i="1"/>
  <c r="AI942" i="1" s="1"/>
  <c r="P1078" i="1"/>
  <c r="AD1153" i="1"/>
  <c r="P1377" i="1"/>
  <c r="P1416" i="1"/>
  <c r="AD1445" i="1"/>
  <c r="P1445" i="1"/>
  <c r="AD1466" i="1"/>
  <c r="P1469" i="1"/>
  <c r="P1585" i="1"/>
  <c r="AD1913" i="1"/>
  <c r="P1913" i="1"/>
  <c r="AD2094" i="1"/>
  <c r="P2094" i="1"/>
  <c r="AD2136" i="1"/>
  <c r="P2136" i="1"/>
  <c r="P2243" i="1"/>
  <c r="P2262" i="1"/>
  <c r="AD2262" i="1"/>
  <c r="AI2262" i="1" s="1"/>
  <c r="AD1099" i="1"/>
  <c r="AE1106" i="1"/>
  <c r="AD1141" i="1"/>
  <c r="AD1140" i="1" s="1"/>
  <c r="AD1198" i="1"/>
  <c r="AD1331" i="1"/>
  <c r="P1349" i="1"/>
  <c r="AD1360" i="1"/>
  <c r="AD1416" i="1"/>
  <c r="P1440" i="1"/>
  <c r="AD1443" i="1"/>
  <c r="AD1531" i="1"/>
  <c r="P1531" i="1"/>
  <c r="AD1577" i="1"/>
  <c r="P1577" i="1"/>
  <c r="AD1613" i="1"/>
  <c r="P1649" i="1"/>
  <c r="AD1817" i="1"/>
  <c r="AD1944" i="1"/>
  <c r="AD1684" i="1"/>
  <c r="AD1704" i="1"/>
  <c r="AI1704" i="1" s="1"/>
  <c r="AD1737" i="1"/>
  <c r="AD1736" i="1" s="1"/>
  <c r="AD1869" i="1"/>
  <c r="AI1869" i="1" s="1"/>
  <c r="AD1923" i="1"/>
  <c r="AD2748" i="1"/>
  <c r="AD2803" i="1"/>
  <c r="P2803" i="1"/>
  <c r="AD1799" i="1"/>
  <c r="P2064" i="1"/>
  <c r="P2098" i="1"/>
  <c r="AD2098" i="1"/>
  <c r="AD2102" i="1"/>
  <c r="AD2149" i="1"/>
  <c r="AD2276" i="1"/>
  <c r="P2318" i="1"/>
  <c r="P2618" i="1"/>
  <c r="AD1915" i="1"/>
  <c r="P2276" i="1"/>
  <c r="P2315" i="1"/>
  <c r="P1546" i="1"/>
  <c r="P1569" i="1"/>
  <c r="P1616" i="1"/>
  <c r="P1681" i="1"/>
  <c r="P1762" i="1"/>
  <c r="P1816" i="1"/>
  <c r="AD2587" i="1"/>
  <c r="P2587" i="1"/>
  <c r="AD1685" i="1"/>
  <c r="P1697" i="1"/>
  <c r="AD1701" i="1"/>
  <c r="P1707" i="1"/>
  <c r="P1767" i="1"/>
  <c r="P1801" i="1"/>
  <c r="P1820" i="1"/>
  <c r="P1915" i="1"/>
  <c r="P2086" i="1"/>
  <c r="AD2237" i="1"/>
  <c r="AD2308" i="1"/>
  <c r="AD2407" i="1"/>
  <c r="P2407" i="1"/>
  <c r="AD2786" i="1"/>
  <c r="P2786" i="1"/>
  <c r="P2785" i="1" s="1"/>
  <c r="AD1546" i="1"/>
  <c r="AI1546" i="1" s="1"/>
  <c r="AD1798" i="1"/>
  <c r="P1813" i="1"/>
  <c r="AD1898" i="1"/>
  <c r="P1898" i="1"/>
  <c r="P2125" i="1"/>
  <c r="P2146" i="1"/>
  <c r="AD2260" i="1"/>
  <c r="P1571" i="1"/>
  <c r="P1640" i="1"/>
  <c r="P1648" i="1"/>
  <c r="P1679" i="1"/>
  <c r="AD1813" i="1"/>
  <c r="AD1816" i="1"/>
  <c r="P1892" i="1"/>
  <c r="AE1954" i="1"/>
  <c r="AD2125" i="1"/>
  <c r="P2141" i="1"/>
  <c r="P2144" i="1"/>
  <c r="P2260" i="1"/>
  <c r="P2308" i="1"/>
  <c r="P1586" i="1"/>
  <c r="P1619" i="1"/>
  <c r="P1642" i="1"/>
  <c r="P1646" i="1"/>
  <c r="AD1672" i="1"/>
  <c r="AD1697" i="1"/>
  <c r="AD1754" i="1"/>
  <c r="AD1767" i="1"/>
  <c r="P1795" i="1"/>
  <c r="AD1801" i="1"/>
  <c r="AD1894" i="1"/>
  <c r="P1932" i="1"/>
  <c r="P1945" i="1"/>
  <c r="P2133" i="1"/>
  <c r="P2139" i="1"/>
  <c r="AD2146" i="1"/>
  <c r="P2157" i="1"/>
  <c r="P2233" i="1"/>
  <c r="P2237" i="1"/>
  <c r="P2244" i="1"/>
  <c r="AD2768" i="1"/>
  <c r="P2768" i="1"/>
  <c r="P1578" i="1"/>
  <c r="P1628" i="1"/>
  <c r="P1644" i="1"/>
  <c r="AD1729" i="1"/>
  <c r="P2113" i="1"/>
  <c r="P2231" i="1"/>
  <c r="AD2404" i="1"/>
  <c r="P2404" i="1"/>
  <c r="AD2564" i="1"/>
  <c r="P2564" i="1"/>
  <c r="AD2245" i="1"/>
  <c r="AD2298" i="1"/>
  <c r="AI2298" i="1" s="1"/>
  <c r="AD2681" i="1"/>
  <c r="AD2692" i="1"/>
  <c r="P2692" i="1"/>
  <c r="AD2264" i="1"/>
  <c r="AD2616" i="1"/>
  <c r="AI2616" i="1" s="1"/>
  <c r="AD2679" i="1"/>
  <c r="AD2322" i="1"/>
  <c r="AD2578" i="1"/>
  <c r="P2578" i="1"/>
  <c r="AD2606" i="1"/>
  <c r="AD2690" i="1"/>
  <c r="AD2282" i="1"/>
  <c r="AD2567" i="1"/>
  <c r="P2596" i="1"/>
  <c r="AD2765" i="1"/>
  <c r="AD2305" i="1"/>
  <c r="AI2305" i="1" s="1"/>
  <c r="AD2596" i="1"/>
  <c r="P2606" i="1"/>
  <c r="P2690" i="1"/>
  <c r="P2322" i="1"/>
  <c r="P2567" i="1"/>
  <c r="AD2584" i="1"/>
  <c r="AD2591" i="1"/>
  <c r="P2591" i="1"/>
  <c r="AD2573" i="1"/>
  <c r="P2648" i="1"/>
  <c r="AD2648" i="1"/>
  <c r="AD2683" i="1"/>
  <c r="AD2664" i="1"/>
  <c r="P2697" i="1"/>
  <c r="AD2712" i="1"/>
  <c r="P2297" i="1"/>
  <c r="P2307" i="1"/>
  <c r="P2310" i="1"/>
  <c r="P2563" i="1"/>
  <c r="P2586" i="1"/>
  <c r="P2603" i="1"/>
  <c r="P2295" i="1"/>
  <c r="P2561" i="1"/>
  <c r="P2595" i="1"/>
  <c r="AI2595" i="1" s="1"/>
  <c r="P2718" i="1"/>
  <c r="P2739" i="1"/>
  <c r="P2802" i="1"/>
  <c r="P2279" i="1"/>
  <c r="AD2295" i="1"/>
  <c r="AD2310" i="1"/>
  <c r="AI2310" i="1" s="1"/>
  <c r="P2590" i="1"/>
  <c r="P2607" i="1"/>
  <c r="P2617" i="1"/>
  <c r="P2813" i="1"/>
  <c r="AD2297" i="1"/>
  <c r="AD2307" i="1"/>
  <c r="P2559" i="1"/>
  <c r="AD2566" i="1"/>
  <c r="AI2566" i="1" s="1"/>
  <c r="AD2586" i="1"/>
  <c r="AD2603" i="1"/>
  <c r="AD2615" i="1"/>
  <c r="AD2627" i="1"/>
  <c r="AD2637" i="1"/>
  <c r="AI2637" i="1" s="1"/>
  <c r="AD2663" i="1"/>
  <c r="AE2703" i="1"/>
  <c r="AD2279" i="1"/>
  <c r="P2299" i="1"/>
  <c r="AD2632" i="1"/>
  <c r="P2680" i="1"/>
  <c r="P2755" i="1"/>
  <c r="AE2784" i="1"/>
  <c r="P89" i="1"/>
  <c r="AD340" i="1"/>
  <c r="P340" i="1"/>
  <c r="AD230" i="1"/>
  <c r="P230" i="1"/>
  <c r="AD361" i="1"/>
  <c r="P361" i="1"/>
  <c r="AD417" i="1"/>
  <c r="P417" i="1"/>
  <c r="Z89" i="1"/>
  <c r="P95" i="1"/>
  <c r="AI95" i="1" s="1"/>
  <c r="P297" i="1"/>
  <c r="AD297" i="1"/>
  <c r="AD445" i="1"/>
  <c r="P445" i="1"/>
  <c r="Z52" i="1"/>
  <c r="P302" i="1"/>
  <c r="AD302" i="1"/>
  <c r="Z80" i="1"/>
  <c r="Z142" i="1"/>
  <c r="P142" i="1"/>
  <c r="AD195" i="1"/>
  <c r="AD236" i="1"/>
  <c r="P274" i="1"/>
  <c r="AD300" i="1"/>
  <c r="P300" i="1"/>
  <c r="AD14" i="1"/>
  <c r="P165" i="1"/>
  <c r="Z165" i="1"/>
  <c r="T165" i="1"/>
  <c r="AD191" i="1"/>
  <c r="P191" i="1"/>
  <c r="AD438" i="1"/>
  <c r="P438" i="1"/>
  <c r="P519" i="1"/>
  <c r="AD519" i="1"/>
  <c r="P170" i="1"/>
  <c r="AD327" i="1"/>
  <c r="P327" i="1"/>
  <c r="P334" i="1"/>
  <c r="AD334" i="1"/>
  <c r="P382" i="1"/>
  <c r="P54" i="1"/>
  <c r="P62" i="1"/>
  <c r="Z62" i="1"/>
  <c r="P229" i="1"/>
  <c r="AD339" i="1"/>
  <c r="P339" i="1"/>
  <c r="Z143" i="1"/>
  <c r="P143" i="1"/>
  <c r="AD273" i="1"/>
  <c r="P273" i="1"/>
  <c r="AD370" i="1"/>
  <c r="AD19" i="1"/>
  <c r="Z42" i="1"/>
  <c r="P58" i="1"/>
  <c r="AI58" i="1" s="1"/>
  <c r="P66" i="1"/>
  <c r="P150" i="1"/>
  <c r="AI150" i="1" s="1"/>
  <c r="P20" i="1"/>
  <c r="Z26" i="1"/>
  <c r="P26" i="1"/>
  <c r="Z64" i="1"/>
  <c r="P64" i="1"/>
  <c r="P84" i="1"/>
  <c r="AI84" i="1" s="1"/>
  <c r="AD299" i="1"/>
  <c r="P299" i="1"/>
  <c r="AD301" i="1"/>
  <c r="P301" i="1"/>
  <c r="Z121" i="1"/>
  <c r="Z125" i="1"/>
  <c r="Z151" i="1"/>
  <c r="AD233" i="1"/>
  <c r="AD245" i="1"/>
  <c r="AI285" i="1"/>
  <c r="AD295" i="1"/>
  <c r="AD309" i="1"/>
  <c r="P311" i="1"/>
  <c r="AD343" i="1"/>
  <c r="P358" i="1"/>
  <c r="AD407" i="1"/>
  <c r="P407" i="1"/>
  <c r="P119" i="1"/>
  <c r="AI119" i="1" s="1"/>
  <c r="AD187" i="1"/>
  <c r="P268" i="1"/>
  <c r="AD268" i="1"/>
  <c r="P324" i="1"/>
  <c r="P373" i="1"/>
  <c r="AD469" i="1"/>
  <c r="P469" i="1"/>
  <c r="AD480" i="1"/>
  <c r="P480" i="1"/>
  <c r="AD489" i="1"/>
  <c r="P489" i="1"/>
  <c r="AD554" i="1"/>
  <c r="P554" i="1"/>
  <c r="AD556" i="1"/>
  <c r="P556" i="1"/>
  <c r="AD586" i="1"/>
  <c r="P586" i="1"/>
  <c r="AD311" i="1"/>
  <c r="AD497" i="1"/>
  <c r="P497" i="1"/>
  <c r="P584" i="1"/>
  <c r="AD584" i="1"/>
  <c r="AD853" i="1"/>
  <c r="AI853" i="1" s="1"/>
  <c r="AD372" i="1"/>
  <c r="P260" i="1"/>
  <c r="AD260" i="1"/>
  <c r="P377" i="1"/>
  <c r="AD518" i="1"/>
  <c r="P518" i="1"/>
  <c r="AD520" i="1"/>
  <c r="P520" i="1"/>
  <c r="AD551" i="1"/>
  <c r="P551" i="1"/>
  <c r="AD338" i="1"/>
  <c r="AD380" i="1"/>
  <c r="AD416" i="1"/>
  <c r="P416" i="1"/>
  <c r="P206" i="1"/>
  <c r="P211" i="1"/>
  <c r="P212" i="1"/>
  <c r="P256" i="1"/>
  <c r="P306" i="1"/>
  <c r="AD481" i="1"/>
  <c r="P481" i="1"/>
  <c r="AD587" i="1"/>
  <c r="P587" i="1"/>
  <c r="AD877" i="1"/>
  <c r="AI877" i="1" s="1"/>
  <c r="P203" i="1"/>
  <c r="AD203" i="1"/>
  <c r="P244" i="1"/>
  <c r="P275" i="1"/>
  <c r="P322" i="1"/>
  <c r="P365" i="1"/>
  <c r="AD453" i="1"/>
  <c r="P453" i="1"/>
  <c r="P555" i="1"/>
  <c r="AD555" i="1"/>
  <c r="AD585" i="1"/>
  <c r="P585" i="1"/>
  <c r="AD735" i="1"/>
  <c r="AI735" i="1" s="1"/>
  <c r="AD741" i="1"/>
  <c r="AI741" i="1" s="1"/>
  <c r="P185" i="1"/>
  <c r="P321" i="1"/>
  <c r="P356" i="1"/>
  <c r="P372" i="1"/>
  <c r="AD375" i="1"/>
  <c r="P375" i="1"/>
  <c r="AD468" i="1"/>
  <c r="P468" i="1"/>
  <c r="AD552" i="1"/>
  <c r="P552" i="1"/>
  <c r="P610" i="1"/>
  <c r="AD610" i="1"/>
  <c r="P126" i="1"/>
  <c r="P138" i="1"/>
  <c r="P162" i="1"/>
  <c r="AD206" i="1"/>
  <c r="P214" i="1"/>
  <c r="AD256" i="1"/>
  <c r="Z126" i="1"/>
  <c r="T162" i="1"/>
  <c r="AD213" i="1"/>
  <c r="AD244" i="1"/>
  <c r="AD255" i="1"/>
  <c r="P259" i="1"/>
  <c r="P261" i="1"/>
  <c r="AD322" i="1"/>
  <c r="P343" i="1"/>
  <c r="AD365" i="1"/>
  <c r="AI365" i="1" s="1"/>
  <c r="AD424" i="1"/>
  <c r="P424" i="1"/>
  <c r="P517" i="1"/>
  <c r="AD583" i="1"/>
  <c r="P583" i="1"/>
  <c r="AD733" i="1"/>
  <c r="AI733" i="1" s="1"/>
  <c r="AD402" i="1"/>
  <c r="AD420" i="1"/>
  <c r="P422" i="1"/>
  <c r="AD428" i="1"/>
  <c r="P434" i="1"/>
  <c r="P435" i="1"/>
  <c r="P443" i="1"/>
  <c r="AD463" i="1"/>
  <c r="AD475" i="1"/>
  <c r="AD485" i="1"/>
  <c r="AD492" i="1"/>
  <c r="P494" i="1"/>
  <c r="AD504" i="1"/>
  <c r="AD505" i="1"/>
  <c r="AD536" i="1"/>
  <c r="AD538" i="1"/>
  <c r="P542" i="1"/>
  <c r="P544" i="1"/>
  <c r="P545" i="1"/>
  <c r="P546" i="1"/>
  <c r="AD572" i="1"/>
  <c r="AD592" i="1"/>
  <c r="AD598" i="1"/>
  <c r="AD603" i="1"/>
  <c r="P606" i="1"/>
  <c r="AD606" i="1"/>
  <c r="AD726" i="1"/>
  <c r="AI726" i="1" s="1"/>
  <c r="AD739" i="1"/>
  <c r="AI739" i="1" s="1"/>
  <c r="AD773" i="1"/>
  <c r="AI773" i="1" s="1"/>
  <c r="P397" i="1"/>
  <c r="AD412" i="1"/>
  <c r="AD493" i="1"/>
  <c r="P525" i="1"/>
  <c r="AD525" i="1"/>
  <c r="P561" i="1"/>
  <c r="AD561" i="1"/>
  <c r="P577" i="1"/>
  <c r="AD652" i="1"/>
  <c r="AI652" i="1" s="1"/>
  <c r="AD434" i="1"/>
  <c r="AD487" i="1"/>
  <c r="AD510" i="1"/>
  <c r="AD511" i="1"/>
  <c r="AD623" i="1"/>
  <c r="P623" i="1"/>
  <c r="AD736" i="1"/>
  <c r="AI736" i="1" s="1"/>
  <c r="AD790" i="1"/>
  <c r="AI790" i="1" s="1"/>
  <c r="AD928" i="1"/>
  <c r="AI928" i="1" s="1"/>
  <c r="P531" i="1"/>
  <c r="AD531" i="1"/>
  <c r="P567" i="1"/>
  <c r="AD567" i="1"/>
  <c r="AD636" i="1"/>
  <c r="AD682" i="1"/>
  <c r="AI682" i="1" s="1"/>
  <c r="AD798" i="1"/>
  <c r="AI798" i="1" s="1"/>
  <c r="AD854" i="1"/>
  <c r="AI854" i="1" s="1"/>
  <c r="AD1173" i="1"/>
  <c r="P1173" i="1"/>
  <c r="AD444" i="1"/>
  <c r="AI444" i="1" s="1"/>
  <c r="AD449" i="1"/>
  <c r="P502" i="1"/>
  <c r="AD502" i="1"/>
  <c r="AD593" i="1"/>
  <c r="AD626" i="1"/>
  <c r="AD679" i="1"/>
  <c r="AI679" i="1" s="1"/>
  <c r="AD732" i="1"/>
  <c r="AI732" i="1" s="1"/>
  <c r="AD852" i="1"/>
  <c r="AI852" i="1" s="1"/>
  <c r="P537" i="1"/>
  <c r="AD537" i="1"/>
  <c r="P618" i="1"/>
  <c r="AD649" i="1"/>
  <c r="AI649" i="1" s="1"/>
  <c r="AD725" i="1"/>
  <c r="AI725" i="1" s="1"/>
  <c r="AD727" i="1"/>
  <c r="AI727" i="1" s="1"/>
  <c r="AD1128" i="1"/>
  <c r="P1128" i="1"/>
  <c r="P426" i="1"/>
  <c r="P499" i="1"/>
  <c r="P508" i="1"/>
  <c r="AD508" i="1"/>
  <c r="P524" i="1"/>
  <c r="P526" i="1"/>
  <c r="P527" i="1"/>
  <c r="P528" i="1"/>
  <c r="P560" i="1"/>
  <c r="P562" i="1"/>
  <c r="P563" i="1"/>
  <c r="P564" i="1"/>
  <c r="P597" i="1"/>
  <c r="AD611" i="1"/>
  <c r="P611" i="1"/>
  <c r="P619" i="1"/>
  <c r="P636" i="1"/>
  <c r="AD738" i="1"/>
  <c r="AI738" i="1" s="1"/>
  <c r="AD740" i="1"/>
  <c r="AI740" i="1" s="1"/>
  <c r="P460" i="1"/>
  <c r="P543" i="1"/>
  <c r="AD543" i="1"/>
  <c r="P593" i="1"/>
  <c r="AD619" i="1"/>
  <c r="AD653" i="1"/>
  <c r="AI653" i="1" s="1"/>
  <c r="AD843" i="1"/>
  <c r="AI843" i="1" s="1"/>
  <c r="AD400" i="1"/>
  <c r="P410" i="1"/>
  <c r="AD426" i="1"/>
  <c r="P432" i="1"/>
  <c r="P461" i="1"/>
  <c r="P473" i="1"/>
  <c r="AD490" i="1"/>
  <c r="P500" i="1"/>
  <c r="P514" i="1"/>
  <c r="AD514" i="1"/>
  <c r="AD524" i="1"/>
  <c r="AD526" i="1"/>
  <c r="P530" i="1"/>
  <c r="P532" i="1"/>
  <c r="AD560" i="1"/>
  <c r="AD562" i="1"/>
  <c r="P566" i="1"/>
  <c r="P568" i="1"/>
  <c r="P578" i="1"/>
  <c r="AD578" i="1"/>
  <c r="AD597" i="1"/>
  <c r="AD635" i="1"/>
  <c r="AD634" i="1" s="1"/>
  <c r="AD630" i="1" s="1"/>
  <c r="AD799" i="1"/>
  <c r="AI799" i="1" s="1"/>
  <c r="AD849" i="1"/>
  <c r="AI849" i="1" s="1"/>
  <c r="AD881" i="1"/>
  <c r="AI881" i="1" s="1"/>
  <c r="P462" i="1"/>
  <c r="P474" i="1"/>
  <c r="P501" i="1"/>
  <c r="P503" i="1"/>
  <c r="P505" i="1"/>
  <c r="AD528" i="1"/>
  <c r="P549" i="1"/>
  <c r="AD549" i="1"/>
  <c r="AD564" i="1"/>
  <c r="AI564" i="1" s="1"/>
  <c r="P590" i="1"/>
  <c r="AD590" i="1"/>
  <c r="P601" i="1"/>
  <c r="AD601" i="1"/>
  <c r="AD618" i="1"/>
  <c r="P626" i="1"/>
  <c r="AD613" i="1"/>
  <c r="P628" i="1"/>
  <c r="AD661" i="1"/>
  <c r="AI661" i="1" s="1"/>
  <c r="AD713" i="1"/>
  <c r="AI713" i="1" s="1"/>
  <c r="AD718" i="1"/>
  <c r="AI718" i="1" s="1"/>
  <c r="AD761" i="1"/>
  <c r="AI761" i="1" s="1"/>
  <c r="AD762" i="1"/>
  <c r="AI762" i="1" s="1"/>
  <c r="AD764" i="1"/>
  <c r="AI764" i="1" s="1"/>
  <c r="AD766" i="1"/>
  <c r="AI766" i="1" s="1"/>
  <c r="AD768" i="1"/>
  <c r="AI768" i="1" s="1"/>
  <c r="AD851" i="1"/>
  <c r="AI851" i="1" s="1"/>
  <c r="AD769" i="1"/>
  <c r="AI769" i="1" s="1"/>
  <c r="AD793" i="1"/>
  <c r="AI793" i="1" s="1"/>
  <c r="AD816" i="1"/>
  <c r="AI816" i="1" s="1"/>
  <c r="AD818" i="1"/>
  <c r="AI818" i="1" s="1"/>
  <c r="AD1121" i="1"/>
  <c r="P1121" i="1"/>
  <c r="AD628" i="1"/>
  <c r="AD671" i="1"/>
  <c r="AI671" i="1" s="1"/>
  <c r="AD744" i="1"/>
  <c r="AI744" i="1" s="1"/>
  <c r="AD752" i="1"/>
  <c r="AI752" i="1" s="1"/>
  <c r="AD756" i="1"/>
  <c r="AI756" i="1" s="1"/>
  <c r="AD786" i="1"/>
  <c r="AI786" i="1" s="1"/>
  <c r="AD817" i="1"/>
  <c r="AI817" i="1" s="1"/>
  <c r="AD835" i="1"/>
  <c r="AI835" i="1" s="1"/>
  <c r="AD838" i="1"/>
  <c r="AI838" i="1" s="1"/>
  <c r="AD865" i="1"/>
  <c r="AI865" i="1" s="1"/>
  <c r="AD771" i="1"/>
  <c r="AI771" i="1" s="1"/>
  <c r="AD776" i="1"/>
  <c r="AI776" i="1" s="1"/>
  <c r="AD778" i="1"/>
  <c r="AI778" i="1" s="1"/>
  <c r="AD806" i="1"/>
  <c r="AI806" i="1" s="1"/>
  <c r="AD812" i="1"/>
  <c r="AI812" i="1" s="1"/>
  <c r="AD814" i="1"/>
  <c r="AI814" i="1" s="1"/>
  <c r="AD836" i="1"/>
  <c r="AI836" i="1" s="1"/>
  <c r="AD1307" i="1"/>
  <c r="P1307" i="1"/>
  <c r="AD1337" i="1"/>
  <c r="P1337" i="1"/>
  <c r="AD787" i="1"/>
  <c r="AI787" i="1" s="1"/>
  <c r="AD825" i="1"/>
  <c r="AI825" i="1" s="1"/>
  <c r="AD840" i="1"/>
  <c r="AI840" i="1" s="1"/>
  <c r="P1115" i="1"/>
  <c r="AD1115" i="1"/>
  <c r="AD767" i="1"/>
  <c r="AI767" i="1" s="1"/>
  <c r="AD821" i="1"/>
  <c r="AI821" i="1" s="1"/>
  <c r="AD913" i="1"/>
  <c r="AI913" i="1" s="1"/>
  <c r="AD1100" i="1"/>
  <c r="P1100" i="1"/>
  <c r="AD757" i="1"/>
  <c r="AI757" i="1" s="1"/>
  <c r="AD783" i="1"/>
  <c r="AI783" i="1" s="1"/>
  <c r="AD927" i="1"/>
  <c r="AI927" i="1" s="1"/>
  <c r="P629" i="1"/>
  <c r="AD629" i="1"/>
  <c r="AD781" i="1"/>
  <c r="AI781" i="1" s="1"/>
  <c r="AD815" i="1"/>
  <c r="AI815" i="1" s="1"/>
  <c r="AD1021" i="1"/>
  <c r="AD1239" i="1"/>
  <c r="P1239" i="1"/>
  <c r="AD641" i="1"/>
  <c r="AI641" i="1" s="1"/>
  <c r="AD730" i="1"/>
  <c r="AI730" i="1" s="1"/>
  <c r="AD804" i="1"/>
  <c r="AI804" i="1" s="1"/>
  <c r="AD645" i="1"/>
  <c r="AI645" i="1" s="1"/>
  <c r="AD669" i="1"/>
  <c r="AI669" i="1" s="1"/>
  <c r="AD743" i="1"/>
  <c r="AI743" i="1" s="1"/>
  <c r="AD775" i="1"/>
  <c r="AI775" i="1" s="1"/>
  <c r="AD826" i="1"/>
  <c r="AI826" i="1" s="1"/>
  <c r="AD827" i="1"/>
  <c r="AI827" i="1" s="1"/>
  <c r="AD860" i="1"/>
  <c r="AI860" i="1" s="1"/>
  <c r="AD864" i="1"/>
  <c r="AI864" i="1" s="1"/>
  <c r="P1161" i="1"/>
  <c r="AD1161" i="1"/>
  <c r="P1176" i="1"/>
  <c r="AD1176" i="1"/>
  <c r="AD1112" i="1"/>
  <c r="P1112" i="1"/>
  <c r="AD809" i="1"/>
  <c r="AI809" i="1" s="1"/>
  <c r="AD1101" i="1"/>
  <c r="P1101" i="1"/>
  <c r="AD1131" i="1"/>
  <c r="P1131" i="1"/>
  <c r="AD1129" i="1"/>
  <c r="P1129" i="1"/>
  <c r="P1079" i="1"/>
  <c r="AD1181" i="1"/>
  <c r="P1181" i="1"/>
  <c r="AD1251" i="1"/>
  <c r="P1251" i="1"/>
  <c r="AD1114" i="1"/>
  <c r="P1114" i="1"/>
  <c r="P1221" i="1"/>
  <c r="AD1221" i="1"/>
  <c r="P1130" i="1"/>
  <c r="AD1130" i="1"/>
  <c r="AD943" i="1"/>
  <c r="AI943" i="1" s="1"/>
  <c r="AD944" i="1"/>
  <c r="AI944" i="1" s="1"/>
  <c r="AD1044" i="1"/>
  <c r="AD1056" i="1"/>
  <c r="P1076" i="1"/>
  <c r="AD1219" i="1"/>
  <c r="P1219" i="1"/>
  <c r="AD1305" i="1"/>
  <c r="P1305" i="1"/>
  <c r="AD898" i="1"/>
  <c r="AI898" i="1" s="1"/>
  <c r="AD1041" i="1"/>
  <c r="P1122" i="1"/>
  <c r="AD1165" i="1"/>
  <c r="AD1183" i="1"/>
  <c r="P1183" i="1"/>
  <c r="AD1355" i="1"/>
  <c r="P1355" i="1"/>
  <c r="AD900" i="1"/>
  <c r="AI900" i="1" s="1"/>
  <c r="AD935" i="1"/>
  <c r="AI935" i="1" s="1"/>
  <c r="P1148" i="1"/>
  <c r="AD1237" i="1"/>
  <c r="P1237" i="1"/>
  <c r="AD1322" i="1"/>
  <c r="P1322" i="1"/>
  <c r="P1063" i="1"/>
  <c r="AD1063" i="1"/>
  <c r="AD1217" i="1"/>
  <c r="P1217" i="1"/>
  <c r="P1280" i="1"/>
  <c r="AD1280" i="1"/>
  <c r="P1338" i="1"/>
  <c r="AD1338" i="1"/>
  <c r="AD941" i="1"/>
  <c r="AI941" i="1" s="1"/>
  <c r="P1152" i="1"/>
  <c r="AD1152" i="1"/>
  <c r="AD1175" i="1"/>
  <c r="P1175" i="1"/>
  <c r="P1188" i="1"/>
  <c r="AD1188" i="1"/>
  <c r="AD1252" i="1"/>
  <c r="P1252" i="1"/>
  <c r="P1284" i="1"/>
  <c r="P1503" i="1"/>
  <c r="AD1503" i="1"/>
  <c r="AD1542" i="1"/>
  <c r="P1542" i="1"/>
  <c r="AD1164" i="1"/>
  <c r="AD1172" i="1"/>
  <c r="P1172" i="1"/>
  <c r="AD1306" i="1"/>
  <c r="P1306" i="1"/>
  <c r="AD1540" i="1"/>
  <c r="P1540" i="1"/>
  <c r="P1057" i="1"/>
  <c r="AD1177" i="1"/>
  <c r="P1177" i="1"/>
  <c r="P1182" i="1"/>
  <c r="AD1182" i="1"/>
  <c r="AD1220" i="1"/>
  <c r="P1220" i="1"/>
  <c r="P1238" i="1"/>
  <c r="AD1238" i="1"/>
  <c r="AD930" i="1"/>
  <c r="AI930" i="1" s="1"/>
  <c r="P1146" i="1"/>
  <c r="P1154" i="1"/>
  <c r="AD1218" i="1"/>
  <c r="P1218" i="1"/>
  <c r="AD1339" i="1"/>
  <c r="P1339" i="1"/>
  <c r="AD1354" i="1"/>
  <c r="P1354" i="1"/>
  <c r="AD932" i="1"/>
  <c r="AI932" i="1" s="1"/>
  <c r="P1053" i="1"/>
  <c r="P1062" i="1"/>
  <c r="AD1072" i="1"/>
  <c r="AD1119" i="1"/>
  <c r="P1141" i="1"/>
  <c r="P1140" i="1" s="1"/>
  <c r="AD1147" i="1"/>
  <c r="AD1148" i="1"/>
  <c r="P1150" i="1"/>
  <c r="AD1397" i="1"/>
  <c r="P1397" i="1"/>
  <c r="AD905" i="1"/>
  <c r="AI905" i="1" s="1"/>
  <c r="AD917" i="1"/>
  <c r="AI917" i="1" s="1"/>
  <c r="AD934" i="1"/>
  <c r="AI934" i="1" s="1"/>
  <c r="AD936" i="1"/>
  <c r="AI936" i="1" s="1"/>
  <c r="AD1051" i="1"/>
  <c r="AD1146" i="1"/>
  <c r="P1151" i="1"/>
  <c r="P1153" i="1"/>
  <c r="P1164" i="1"/>
  <c r="P1187" i="1"/>
  <c r="AD1253" i="1"/>
  <c r="P1253" i="1"/>
  <c r="AD1374" i="1"/>
  <c r="P1374" i="1"/>
  <c r="AD1162" i="1"/>
  <c r="AD1170" i="1"/>
  <c r="P1277" i="1"/>
  <c r="AD1313" i="1"/>
  <c r="P1318" i="1"/>
  <c r="AD1326" i="1"/>
  <c r="AD1328" i="1"/>
  <c r="AD1347" i="1"/>
  <c r="AD1349" i="1"/>
  <c r="AI1349" i="1" s="1"/>
  <c r="P1373" i="1"/>
  <c r="AD1379" i="1"/>
  <c r="P1263" i="1"/>
  <c r="P1286" i="1"/>
  <c r="AD1286" i="1"/>
  <c r="P1295" i="1"/>
  <c r="AD1295" i="1"/>
  <c r="P1343" i="1"/>
  <c r="AD1343" i="1"/>
  <c r="P1344" i="1"/>
  <c r="AD1566" i="1"/>
  <c r="P1566" i="1"/>
  <c r="AD1568" i="1"/>
  <c r="P1568" i="1"/>
  <c r="AD1770" i="1"/>
  <c r="P1770" i="1"/>
  <c r="P1278" i="1"/>
  <c r="P1287" i="1"/>
  <c r="P1296" i="1"/>
  <c r="P1311" i="1"/>
  <c r="P1359" i="1"/>
  <c r="AD1372" i="1"/>
  <c r="P1372" i="1"/>
  <c r="AD1538" i="1"/>
  <c r="P1538" i="1"/>
  <c r="P1364" i="1"/>
  <c r="AD1364" i="1"/>
  <c r="AD1384" i="1"/>
  <c r="AD1504" i="1"/>
  <c r="P1504" i="1"/>
  <c r="AD1506" i="1"/>
  <c r="P1506" i="1"/>
  <c r="AD1634" i="1"/>
  <c r="P1634" i="1"/>
  <c r="P1315" i="1"/>
  <c r="AD1315" i="1"/>
  <c r="AD1541" i="1"/>
  <c r="P1541" i="1"/>
  <c r="AD1563" i="1"/>
  <c r="P1563" i="1"/>
  <c r="P1262" i="1"/>
  <c r="P1283" i="1"/>
  <c r="AD1283" i="1"/>
  <c r="P1327" i="1"/>
  <c r="AD1327" i="1"/>
  <c r="P1348" i="1"/>
  <c r="AD1348" i="1"/>
  <c r="P1371" i="1"/>
  <c r="AD1406" i="1"/>
  <c r="AI1406" i="1" s="1"/>
  <c r="P1184" i="1"/>
  <c r="P1185" i="1"/>
  <c r="P1193" i="1"/>
  <c r="AD1193" i="1"/>
  <c r="P1225" i="1"/>
  <c r="P1242" i="1"/>
  <c r="P1300" i="1"/>
  <c r="AD1300" i="1"/>
  <c r="P1342" i="1"/>
  <c r="P1368" i="1"/>
  <c r="AD1368" i="1"/>
  <c r="AD1377" i="1"/>
  <c r="P1384" i="1"/>
  <c r="P1539" i="1"/>
  <c r="AD1539" i="1"/>
  <c r="P1224" i="1"/>
  <c r="P1244" i="1"/>
  <c r="AD1262" i="1"/>
  <c r="AD1263" i="1"/>
  <c r="P1265" i="1"/>
  <c r="P1266" i="1"/>
  <c r="P1309" i="1"/>
  <c r="P1475" i="1"/>
  <c r="AD1475" i="1"/>
  <c r="AD1502" i="1"/>
  <c r="P1502" i="1"/>
  <c r="P1567" i="1"/>
  <c r="AD1567" i="1"/>
  <c r="AD1830" i="1"/>
  <c r="P1830" i="1"/>
  <c r="P1189" i="1"/>
  <c r="P1199" i="1"/>
  <c r="AD1199" i="1"/>
  <c r="P1232" i="1"/>
  <c r="AD1232" i="1"/>
  <c r="AD1242" i="1"/>
  <c r="P1290" i="1"/>
  <c r="AD1290" i="1"/>
  <c r="P1332" i="1"/>
  <c r="AD1332" i="1"/>
  <c r="AD1342" i="1"/>
  <c r="AD1344" i="1"/>
  <c r="P1361" i="1"/>
  <c r="P1362" i="1"/>
  <c r="P1448" i="1"/>
  <c r="AD1448" i="1"/>
  <c r="AD1564" i="1"/>
  <c r="P1564" i="1"/>
  <c r="AD1185" i="1"/>
  <c r="AD1224" i="1"/>
  <c r="P1246" i="1"/>
  <c r="AD1287" i="1"/>
  <c r="AD1296" i="1"/>
  <c r="AD1309" i="1"/>
  <c r="P1314" i="1"/>
  <c r="AD1357" i="1"/>
  <c r="AD1505" i="1"/>
  <c r="P1505" i="1"/>
  <c r="AD1386" i="1"/>
  <c r="AD1394" i="1"/>
  <c r="AI1394" i="1" s="1"/>
  <c r="AD1403" i="1"/>
  <c r="AD1409" i="1"/>
  <c r="AD1414" i="1"/>
  <c r="P1441" i="1"/>
  <c r="AD1464" i="1"/>
  <c r="P1467" i="1"/>
  <c r="P1468" i="1"/>
  <c r="P1470" i="1"/>
  <c r="P1473" i="1"/>
  <c r="AD1492" i="1"/>
  <c r="P1495" i="1"/>
  <c r="P1509" i="1"/>
  <c r="AD1509" i="1"/>
  <c r="AD1523" i="1"/>
  <c r="AD1524" i="1"/>
  <c r="P1545" i="1"/>
  <c r="AD1545" i="1"/>
  <c r="AD1552" i="1"/>
  <c r="P1554" i="1"/>
  <c r="P1556" i="1"/>
  <c r="P1558" i="1"/>
  <c r="AD1749" i="1"/>
  <c r="P1749" i="1"/>
  <c r="AD1438" i="1"/>
  <c r="AD1442" i="1"/>
  <c r="P1454" i="1"/>
  <c r="AD1461" i="1"/>
  <c r="P1480" i="1"/>
  <c r="AD1480" i="1"/>
  <c r="AD1489" i="1"/>
  <c r="P1573" i="1"/>
  <c r="AD1573" i="1"/>
  <c r="AD1883" i="1"/>
  <c r="P1883" i="1"/>
  <c r="AD1419" i="1"/>
  <c r="AI1419" i="1" s="1"/>
  <c r="AD1420" i="1"/>
  <c r="AD1441" i="1"/>
  <c r="P1515" i="1"/>
  <c r="AD1515" i="1"/>
  <c r="AD1529" i="1"/>
  <c r="AD1530" i="1"/>
  <c r="AD1554" i="1"/>
  <c r="AD1556" i="1"/>
  <c r="P1486" i="1"/>
  <c r="AD1486" i="1"/>
  <c r="AD1604" i="1"/>
  <c r="AD1643" i="1"/>
  <c r="AD1776" i="1"/>
  <c r="P1776" i="1"/>
  <c r="AD1871" i="1"/>
  <c r="P1871" i="1"/>
  <c r="P1459" i="1"/>
  <c r="P1521" i="1"/>
  <c r="AD1521" i="1"/>
  <c r="P1576" i="1"/>
  <c r="AD1597" i="1"/>
  <c r="AD1610" i="1"/>
  <c r="P1610" i="1"/>
  <c r="AD1750" i="1"/>
  <c r="P1750" i="1"/>
  <c r="AD1764" i="1"/>
  <c r="P1764" i="1"/>
  <c r="P1417" i="1"/>
  <c r="AD1417" i="1"/>
  <c r="P1452" i="1"/>
  <c r="P1465" i="1"/>
  <c r="P1479" i="1"/>
  <c r="P1481" i="1"/>
  <c r="P1482" i="1"/>
  <c r="P1483" i="1"/>
  <c r="P1493" i="1"/>
  <c r="P1527" i="1"/>
  <c r="AD1527" i="1"/>
  <c r="P1572" i="1"/>
  <c r="P1574" i="1"/>
  <c r="P1575" i="1"/>
  <c r="P1593" i="1"/>
  <c r="P1604" i="1"/>
  <c r="P1443" i="1"/>
  <c r="P1517" i="1"/>
  <c r="P1518" i="1"/>
  <c r="P1555" i="1"/>
  <c r="AD1555" i="1"/>
  <c r="AD1593" i="1"/>
  <c r="AD1599" i="1"/>
  <c r="AD1806" i="1"/>
  <c r="P1806" i="1"/>
  <c r="P1423" i="1"/>
  <c r="AD1423" i="1"/>
  <c r="P1435" i="1"/>
  <c r="AD1452" i="1"/>
  <c r="P1456" i="1"/>
  <c r="P1471" i="1"/>
  <c r="AI1471" i="1" s="1"/>
  <c r="AD1479" i="1"/>
  <c r="AD1481" i="1"/>
  <c r="P1485" i="1"/>
  <c r="P1487" i="1"/>
  <c r="P1497" i="1"/>
  <c r="AD1497" i="1"/>
  <c r="AD1512" i="1"/>
  <c r="P1533" i="1"/>
  <c r="AD1533" i="1"/>
  <c r="AD1548" i="1"/>
  <c r="AI1548" i="1" s="1"/>
  <c r="AD1572" i="1"/>
  <c r="AD1574" i="1"/>
  <c r="AD1575" i="1"/>
  <c r="P1582" i="1"/>
  <c r="P1597" i="1"/>
  <c r="AD1899" i="1"/>
  <c r="P1899" i="1"/>
  <c r="P1436" i="1"/>
  <c r="P1457" i="1"/>
  <c r="AD1483" i="1"/>
  <c r="AD1514" i="1"/>
  <c r="AD1516" i="1"/>
  <c r="P1520" i="1"/>
  <c r="P1522" i="1"/>
  <c r="P1524" i="1"/>
  <c r="P1551" i="1"/>
  <c r="P1561" i="1"/>
  <c r="AD1561" i="1"/>
  <c r="AD1580" i="1"/>
  <c r="AD1586" i="1"/>
  <c r="AD1588" i="1"/>
  <c r="AD1591" i="1"/>
  <c r="AD1614" i="1"/>
  <c r="P1614" i="1"/>
  <c r="AD1804" i="1"/>
  <c r="P1804" i="1"/>
  <c r="AD1579" i="1"/>
  <c r="AD1585" i="1"/>
  <c r="AD1590" i="1"/>
  <c r="AD1596" i="1"/>
  <c r="AD1607" i="1"/>
  <c r="AD1617" i="1"/>
  <c r="AD1636" i="1"/>
  <c r="P1639" i="1"/>
  <c r="AD1649" i="1"/>
  <c r="AD1663" i="1"/>
  <c r="AD1707" i="1"/>
  <c r="AD1708" i="1"/>
  <c r="P1710" i="1"/>
  <c r="P1711" i="1"/>
  <c r="P1713" i="1"/>
  <c r="AD1717" i="1"/>
  <c r="P1727" i="1"/>
  <c r="P1753" i="1"/>
  <c r="AD1775" i="1"/>
  <c r="P1775" i="1"/>
  <c r="AD1638" i="1"/>
  <c r="P1667" i="1"/>
  <c r="P1680" i="1"/>
  <c r="AD1680" i="1"/>
  <c r="AD1769" i="1"/>
  <c r="P1769" i="1"/>
  <c r="AD1802" i="1"/>
  <c r="P1802" i="1"/>
  <c r="P1821" i="1"/>
  <c r="AD1608" i="1"/>
  <c r="AD1618" i="1"/>
  <c r="AD1654" i="1"/>
  <c r="AI1654" i="1" s="1"/>
  <c r="AD1713" i="1"/>
  <c r="AD1725" i="1"/>
  <c r="AD1926" i="1"/>
  <c r="P1926" i="1"/>
  <c r="P1686" i="1"/>
  <c r="AD1686" i="1"/>
  <c r="P1774" i="1"/>
  <c r="AD1774" i="1"/>
  <c r="P1888" i="1"/>
  <c r="AD1888" i="1"/>
  <c r="P1890" i="1"/>
  <c r="AD1890" i="1"/>
  <c r="P1671" i="1"/>
  <c r="AD1671" i="1"/>
  <c r="P1702" i="1"/>
  <c r="P1768" i="1"/>
  <c r="P1884" i="1"/>
  <c r="AD1884" i="1"/>
  <c r="AD1805" i="1"/>
  <c r="P1805" i="1"/>
  <c r="AD1870" i="1"/>
  <c r="P1870" i="1"/>
  <c r="P1708" i="1"/>
  <c r="P1766" i="1"/>
  <c r="AD1766" i="1"/>
  <c r="P1772" i="1"/>
  <c r="AD1772" i="1"/>
  <c r="P1803" i="1"/>
  <c r="AD1803" i="1"/>
  <c r="P1635" i="1"/>
  <c r="P1645" i="1"/>
  <c r="AD1667" i="1"/>
  <c r="P1729" i="1"/>
  <c r="P1777" i="1"/>
  <c r="AD1904" i="1"/>
  <c r="P1904" i="1"/>
  <c r="AD1935" i="1"/>
  <c r="P1935" i="1"/>
  <c r="P1627" i="1"/>
  <c r="P1626" i="1" s="1"/>
  <c r="P1625" i="1" s="1"/>
  <c r="AD1679" i="1"/>
  <c r="AD1681" i="1"/>
  <c r="AI1681" i="1" s="1"/>
  <c r="P1685" i="1"/>
  <c r="P1698" i="1"/>
  <c r="P1699" i="1"/>
  <c r="P1701" i="1"/>
  <c r="P1714" i="1"/>
  <c r="P1722" i="1"/>
  <c r="AD1645" i="1"/>
  <c r="AD1646" i="1"/>
  <c r="P1670" i="1"/>
  <c r="AI1670" i="1" s="1"/>
  <c r="P1672" i="1"/>
  <c r="AD1683" i="1"/>
  <c r="P1700" i="1"/>
  <c r="AD1763" i="1"/>
  <c r="AD1765" i="1"/>
  <c r="AD1768" i="1"/>
  <c r="AD1771" i="1"/>
  <c r="P1771" i="1"/>
  <c r="P1822" i="1"/>
  <c r="AD1822" i="1"/>
  <c r="AI1822" i="1" s="1"/>
  <c r="P1863" i="1"/>
  <c r="P1865" i="1"/>
  <c r="P1873" i="1"/>
  <c r="AD1873" i="1"/>
  <c r="AD1875" i="1"/>
  <c r="AD1882" i="1"/>
  <c r="P1882" i="1"/>
  <c r="P1881" i="1"/>
  <c r="AD1903" i="1"/>
  <c r="P1903" i="1"/>
  <c r="P2359" i="1"/>
  <c r="P1895" i="1"/>
  <c r="P1878" i="1"/>
  <c r="P1902" i="1"/>
  <c r="AD1902" i="1"/>
  <c r="P1912" i="1"/>
  <c r="AD1912" i="1"/>
  <c r="P1959" i="1"/>
  <c r="AD1959" i="1"/>
  <c r="AD1927" i="1"/>
  <c r="P1927" i="1"/>
  <c r="AD1936" i="1"/>
  <c r="P1936" i="1"/>
  <c r="P1812" i="1"/>
  <c r="AD1812" i="1"/>
  <c r="P1850" i="1"/>
  <c r="P1880" i="1"/>
  <c r="P1924" i="1"/>
  <c r="P1862" i="1"/>
  <c r="AD1862" i="1"/>
  <c r="P1797" i="1"/>
  <c r="AD1797" i="1"/>
  <c r="P1818" i="1"/>
  <c r="AD1818" i="1"/>
  <c r="P1824" i="1"/>
  <c r="AD1880" i="1"/>
  <c r="AI1880" i="1" s="1"/>
  <c r="AD1881" i="1"/>
  <c r="AD1892" i="1"/>
  <c r="P1894" i="1"/>
  <c r="AD1895" i="1"/>
  <c r="P1761" i="1"/>
  <c r="AD1850" i="1"/>
  <c r="AI1850" i="1" s="1"/>
  <c r="P1852" i="1"/>
  <c r="P1868" i="1"/>
  <c r="AD1868" i="1"/>
  <c r="P1875" i="1"/>
  <c r="P1876" i="1"/>
  <c r="P1885" i="1"/>
  <c r="P1965" i="1"/>
  <c r="P1918" i="1"/>
  <c r="P2026" i="1"/>
  <c r="P2017" i="1" s="1"/>
  <c r="P2001" i="1"/>
  <c r="AD2001" i="1"/>
  <c r="P1948" i="1"/>
  <c r="AD1948" i="1"/>
  <c r="P1917" i="1"/>
  <c r="P1942" i="1"/>
  <c r="P1946" i="1"/>
  <c r="P2122" i="1"/>
  <c r="P1916" i="1"/>
  <c r="P1920" i="1"/>
  <c r="AI1920" i="1" s="1"/>
  <c r="P1997" i="1"/>
  <c r="P1998" i="1"/>
  <c r="AE2034" i="1"/>
  <c r="AD1917" i="1"/>
  <c r="AI1917" i="1" s="1"/>
  <c r="AD1918" i="1"/>
  <c r="AI1918" i="1" s="1"/>
  <c r="P1929" i="1"/>
  <c r="P2000" i="1"/>
  <c r="AD1916" i="1"/>
  <c r="P1939" i="1"/>
  <c r="AD1946" i="1"/>
  <c r="AI1946" i="1" s="1"/>
  <c r="P1956" i="1"/>
  <c r="P1955" i="1" s="1"/>
  <c r="P1972" i="1"/>
  <c r="P2317" i="1"/>
  <c r="AD2317" i="1"/>
  <c r="AD1929" i="1"/>
  <c r="P1941" i="1"/>
  <c r="P1949" i="1"/>
  <c r="AD1998" i="1"/>
  <c r="AD2000" i="1"/>
  <c r="AI2000" i="1" s="1"/>
  <c r="P2070" i="1"/>
  <c r="P2071" i="1"/>
  <c r="AE2096" i="1"/>
  <c r="AD2137" i="1"/>
  <c r="AD2303" i="1"/>
  <c r="P2303" i="1"/>
  <c r="AD2402" i="1"/>
  <c r="P2402" i="1"/>
  <c r="P2421" i="1"/>
  <c r="AD2400" i="1"/>
  <c r="P2400" i="1"/>
  <c r="AD2114" i="1"/>
  <c r="P2114" i="1"/>
  <c r="AE2129" i="1"/>
  <c r="AD2159" i="1"/>
  <c r="P2137" i="1"/>
  <c r="P2148" i="1"/>
  <c r="AE2178" i="1"/>
  <c r="P2560" i="1"/>
  <c r="AD2560" i="1"/>
  <c r="AD2133" i="1"/>
  <c r="P2159" i="1"/>
  <c r="P2207" i="1"/>
  <c r="AD2207" i="1"/>
  <c r="P2093" i="1"/>
  <c r="AD2148" i="1"/>
  <c r="AD2242" i="1"/>
  <c r="P2242" i="1"/>
  <c r="P2265" i="1"/>
  <c r="P2397" i="1"/>
  <c r="AD2397" i="1"/>
  <c r="P2580" i="1"/>
  <c r="AD2580" i="1"/>
  <c r="P2208" i="1"/>
  <c r="P2248" i="1"/>
  <c r="AD2259" i="1"/>
  <c r="P2275" i="1"/>
  <c r="P2282" i="1"/>
  <c r="AD2318" i="1"/>
  <c r="AD2598" i="1"/>
  <c r="P2598" i="1"/>
  <c r="AD2261" i="1"/>
  <c r="P2274" i="1"/>
  <c r="P2576" i="1"/>
  <c r="AD2576" i="1"/>
  <c r="AD2656" i="1"/>
  <c r="P2656" i="1"/>
  <c r="AD2248" i="1"/>
  <c r="AD2554" i="1"/>
  <c r="P2554" i="1"/>
  <c r="P2582" i="1"/>
  <c r="AD2582" i="1"/>
  <c r="AD2599" i="1"/>
  <c r="P2599" i="1"/>
  <c r="P2261" i="1"/>
  <c r="P2267" i="1"/>
  <c r="AD2301" i="1"/>
  <c r="AD2562" i="1"/>
  <c r="AD2593" i="1"/>
  <c r="P2593" i="1"/>
  <c r="AD2601" i="1"/>
  <c r="AD2250" i="1"/>
  <c r="P2250" i="1"/>
  <c r="P2296" i="1"/>
  <c r="AD2326" i="1"/>
  <c r="AI2326" i="1" s="1"/>
  <c r="P2382" i="1"/>
  <c r="P2388" i="1"/>
  <c r="AD2388" i="1"/>
  <c r="AD2610" i="1"/>
  <c r="P2610" i="1"/>
  <c r="AD2227" i="1"/>
  <c r="AD2274" i="1"/>
  <c r="AD2558" i="1"/>
  <c r="AD2572" i="1"/>
  <c r="AD2575" i="1"/>
  <c r="P2575" i="1"/>
  <c r="AD2226" i="1"/>
  <c r="P2226" i="1"/>
  <c r="P2239" i="1"/>
  <c r="AD2239" i="1"/>
  <c r="AI2239" i="1" s="1"/>
  <c r="P2249" i="1"/>
  <c r="AD2266" i="1"/>
  <c r="P2266" i="1"/>
  <c r="AD2315" i="1"/>
  <c r="P2319" i="1"/>
  <c r="AD2338" i="1"/>
  <c r="P2562" i="1"/>
  <c r="P2601" i="1"/>
  <c r="AD2144" i="1"/>
  <c r="P2151" i="1"/>
  <c r="AD2151" i="1"/>
  <c r="AD2238" i="1"/>
  <c r="AD2243" i="1"/>
  <c r="AD2267" i="1"/>
  <c r="AD2280" i="1"/>
  <c r="AI2280" i="1" s="1"/>
  <c r="AD2300" i="1"/>
  <c r="AD2347" i="1"/>
  <c r="AI2347" i="1" s="1"/>
  <c r="AD2399" i="1"/>
  <c r="AI2399" i="1" s="1"/>
  <c r="P2555" i="1"/>
  <c r="AD2555" i="1"/>
  <c r="AD2662" i="1"/>
  <c r="P2662" i="1"/>
  <c r="AD2398" i="1"/>
  <c r="AD2571" i="1"/>
  <c r="P2571" i="1"/>
  <c r="AD2314" i="1"/>
  <c r="AD2401" i="1"/>
  <c r="P2401" i="1"/>
  <c r="P2687" i="1"/>
  <c r="AD2687" i="1"/>
  <c r="AD2719" i="1"/>
  <c r="P2719" i="1"/>
  <c r="P2281" i="1"/>
  <c r="P2304" i="1"/>
  <c r="AD2556" i="1"/>
  <c r="AD2559" i="1"/>
  <c r="P2302" i="1"/>
  <c r="P2314" i="1"/>
  <c r="P2392" i="1"/>
  <c r="AD2392" i="1"/>
  <c r="AD2583" i="1"/>
  <c r="P2583" i="1"/>
  <c r="AD2588" i="1"/>
  <c r="P2588" i="1"/>
  <c r="P2635" i="1"/>
  <c r="AI2635" i="1" s="1"/>
  <c r="AD2806" i="1"/>
  <c r="P2806" i="1"/>
  <c r="AE2223" i="1"/>
  <c r="AD2281" i="1"/>
  <c r="P2316" i="1"/>
  <c r="P2344" i="1"/>
  <c r="P2444" i="1"/>
  <c r="AD2557" i="1"/>
  <c r="P2557" i="1"/>
  <c r="AD2658" i="1"/>
  <c r="AD2569" i="1"/>
  <c r="P2569" i="1"/>
  <c r="P2306" i="1"/>
  <c r="P2405" i="1"/>
  <c r="AI2405" i="1" s="1"/>
  <c r="AD2563" i="1"/>
  <c r="AD2574" i="1"/>
  <c r="AI2574" i="1" s="1"/>
  <c r="AD2600" i="1"/>
  <c r="AI2600" i="1" s="1"/>
  <c r="P2653" i="1"/>
  <c r="AD2653" i="1"/>
  <c r="P2387" i="1"/>
  <c r="AI2387" i="1" s="1"/>
  <c r="P2403" i="1"/>
  <c r="P2611" i="1"/>
  <c r="AI2611" i="1" s="1"/>
  <c r="P2738" i="1"/>
  <c r="AD2738" i="1"/>
  <c r="AD2577" i="1"/>
  <c r="P2577" i="1"/>
  <c r="P2604" i="1"/>
  <c r="P2777" i="1"/>
  <c r="P2746" i="1"/>
  <c r="AD2746" i="1"/>
  <c r="P2584" i="1"/>
  <c r="AD2594" i="1"/>
  <c r="P2321" i="1"/>
  <c r="P2654" i="1"/>
  <c r="AI2654" i="1" s="1"/>
  <c r="AD2605" i="1"/>
  <c r="P2605" i="1"/>
  <c r="AD2609" i="1"/>
  <c r="AD2618" i="1"/>
  <c r="AD2643" i="1"/>
  <c r="P2643" i="1"/>
  <c r="AD2607" i="1"/>
  <c r="AD2617" i="1"/>
  <c r="AD2646" i="1"/>
  <c r="P2674" i="1"/>
  <c r="AD2674" i="1"/>
  <c r="AD2675" i="1"/>
  <c r="P2675" i="1"/>
  <c r="P2682" i="1"/>
  <c r="P2706" i="1"/>
  <c r="AD2714" i="1"/>
  <c r="P2714" i="1"/>
  <c r="P2810" i="1"/>
  <c r="AD2810" i="1"/>
  <c r="AD2686" i="1"/>
  <c r="P2686" i="1"/>
  <c r="AD2716" i="1"/>
  <c r="P2716" i="1"/>
  <c r="P2752" i="1"/>
  <c r="AD2818" i="1"/>
  <c r="AI2818" i="1" s="1"/>
  <c r="P2613" i="1"/>
  <c r="P2681" i="1"/>
  <c r="AD2774" i="1"/>
  <c r="AI2774" i="1" s="1"/>
  <c r="P2783" i="1"/>
  <c r="AD2783" i="1"/>
  <c r="AD2685" i="1"/>
  <c r="P2685" i="1"/>
  <c r="AD2613" i="1"/>
  <c r="P2663" i="1"/>
  <c r="AD2682" i="1"/>
  <c r="AD2699" i="1"/>
  <c r="AI2699" i="1" s="1"/>
  <c r="AD2809" i="1"/>
  <c r="P2809" i="1"/>
  <c r="P2727" i="1"/>
  <c r="AD2736" i="1"/>
  <c r="P2736" i="1"/>
  <c r="P2742" i="1"/>
  <c r="AD2789" i="1"/>
  <c r="P2819" i="1"/>
  <c r="AD2819" i="1"/>
  <c r="AD2697" i="1"/>
  <c r="AI2697" i="1" s="1"/>
  <c r="AD2742" i="1"/>
  <c r="P2794" i="1"/>
  <c r="P2707" i="1"/>
  <c r="AD2756" i="1"/>
  <c r="P2756" i="1"/>
  <c r="P2748" i="1"/>
  <c r="AD2755" i="1"/>
  <c r="P2789" i="1"/>
  <c r="AD2813" i="1"/>
  <c r="AI2813" i="1" s="1"/>
  <c r="P2765" i="1"/>
  <c r="AD2802" i="1"/>
  <c r="AJ2208" i="1" l="1"/>
  <c r="P320" i="1"/>
  <c r="AI2388" i="1"/>
  <c r="AI2560" i="1"/>
  <c r="AI1873" i="1"/>
  <c r="AJ1873" i="1" s="1"/>
  <c r="AI1680" i="1"/>
  <c r="AI1146" i="1"/>
  <c r="P1168" i="1"/>
  <c r="AI1779" i="1"/>
  <c r="AI2589" i="1"/>
  <c r="AI1763" i="1"/>
  <c r="AI2279" i="1"/>
  <c r="AI2125" i="1"/>
  <c r="AD2097" i="1"/>
  <c r="AI1944" i="1"/>
  <c r="AD1626" i="1"/>
  <c r="AD1625" i="1" s="1"/>
  <c r="AD1159" i="1"/>
  <c r="P2097" i="1"/>
  <c r="P1144" i="1"/>
  <c r="AD1168" i="1"/>
  <c r="P2121" i="1"/>
  <c r="P2120" i="1" s="1"/>
  <c r="AI2245" i="1"/>
  <c r="AI2300" i="1"/>
  <c r="AI2259" i="1"/>
  <c r="AI1021" i="1"/>
  <c r="AD1020" i="1"/>
  <c r="AD1019" i="1" s="1"/>
  <c r="AD1696" i="1"/>
  <c r="AD1144" i="1"/>
  <c r="AI2278" i="1"/>
  <c r="AI1830" i="1"/>
  <c r="AJ1830" i="1" s="1"/>
  <c r="AI2014" i="1"/>
  <c r="AD2013" i="1"/>
  <c r="AI1765" i="1"/>
  <c r="AI1336" i="1"/>
  <c r="AI2789" i="1"/>
  <c r="P1748" i="1"/>
  <c r="P1747" i="1" s="1"/>
  <c r="AD1996" i="1"/>
  <c r="AI1008" i="1"/>
  <c r="AI1007" i="1" s="1"/>
  <c r="AI1006" i="1" s="1"/>
  <c r="AD1007" i="1"/>
  <c r="AD1006" i="1" s="1"/>
  <c r="AI2281" i="1"/>
  <c r="P1760" i="1"/>
  <c r="P1755" i="1" s="1"/>
  <c r="AI1912" i="1"/>
  <c r="AI1803" i="1"/>
  <c r="AD1748" i="1"/>
  <c r="AD1747" i="1" s="1"/>
  <c r="P2112" i="1"/>
  <c r="P2111" i="1" s="1"/>
  <c r="P1678" i="1"/>
  <c r="P634" i="1"/>
  <c r="P630" i="1" s="1"/>
  <c r="AI1683" i="1"/>
  <c r="AD1678" i="1"/>
  <c r="AD1677" i="1" s="1"/>
  <c r="P1696" i="1"/>
  <c r="P1098" i="1"/>
  <c r="AI1699" i="1"/>
  <c r="AI2022" i="1"/>
  <c r="AI2397" i="1"/>
  <c r="AI2317" i="1"/>
  <c r="AI2801" i="1"/>
  <c r="AD1760" i="1"/>
  <c r="AD1755" i="1" s="1"/>
  <c r="P1996" i="1"/>
  <c r="P1993" i="1" s="1"/>
  <c r="AI1671" i="1"/>
  <c r="P2084" i="1"/>
  <c r="P2083" i="1" s="1"/>
  <c r="AI2123" i="1"/>
  <c r="AI1877" i="1"/>
  <c r="AI2338" i="1"/>
  <c r="AI1818" i="1"/>
  <c r="AI1888" i="1"/>
  <c r="AI1807" i="1"/>
  <c r="AI2230" i="1"/>
  <c r="AI2645" i="1"/>
  <c r="AI2585" i="1"/>
  <c r="AI2632" i="1"/>
  <c r="AI2601" i="1"/>
  <c r="AI1916" i="1"/>
  <c r="AI400" i="1"/>
  <c r="AI2675" i="1"/>
  <c r="AI2588" i="1"/>
  <c r="AI2575" i="1"/>
  <c r="AI2242" i="1"/>
  <c r="AI2819" i="1"/>
  <c r="AI2315" i="1"/>
  <c r="AI1717" i="1"/>
  <c r="AI1752" i="1"/>
  <c r="AI2607" i="1"/>
  <c r="AI2568" i="1"/>
  <c r="AI2086" i="1"/>
  <c r="AE2311" i="1"/>
  <c r="AI2243" i="1"/>
  <c r="AI2301" i="1"/>
  <c r="AI2133" i="1"/>
  <c r="AI2615" i="1"/>
  <c r="AI2564" i="1"/>
  <c r="AD2417" i="1"/>
  <c r="AI2152" i="1"/>
  <c r="AI1929" i="1"/>
  <c r="AI1326" i="1"/>
  <c r="AI2398" i="1"/>
  <c r="AI2609" i="1"/>
  <c r="AI492" i="1"/>
  <c r="AI2712" i="1"/>
  <c r="AI2322" i="1"/>
  <c r="AI2404" i="1"/>
  <c r="AI1672" i="1"/>
  <c r="AI1817" i="1"/>
  <c r="AI2563" i="1"/>
  <c r="AI2738" i="1"/>
  <c r="AI1798" i="1"/>
  <c r="AI1703" i="1"/>
  <c r="AI1750" i="1"/>
  <c r="AI1147" i="1"/>
  <c r="AI2149" i="1"/>
  <c r="AI1970" i="1"/>
  <c r="AI2592" i="1"/>
  <c r="AI2085" i="1"/>
  <c r="AI1749" i="1"/>
  <c r="AI2308" i="1"/>
  <c r="AI2614" i="1"/>
  <c r="AI1725" i="1"/>
  <c r="AI1663" i="1"/>
  <c r="AI213" i="1"/>
  <c r="AI2295" i="1"/>
  <c r="AI2102" i="1"/>
  <c r="AI1684" i="1"/>
  <c r="AI2275" i="1"/>
  <c r="AI1726" i="1"/>
  <c r="AI2141" i="1"/>
  <c r="AI1820" i="1"/>
  <c r="AI1777" i="1"/>
  <c r="AI2604" i="1"/>
  <c r="AI287" i="1"/>
  <c r="AI1876" i="1"/>
  <c r="AI2597" i="1"/>
  <c r="AI2767" i="1"/>
  <c r="AI2026" i="1"/>
  <c r="AI2573" i="1"/>
  <c r="AI1814" i="1"/>
  <c r="AI2571" i="1"/>
  <c r="AI2144" i="1"/>
  <c r="AI1552" i="1"/>
  <c r="AI1119" i="1"/>
  <c r="AI1864" i="1"/>
  <c r="AI1706" i="1"/>
  <c r="AI2302" i="1"/>
  <c r="AE2549" i="1"/>
  <c r="AI2643" i="1"/>
  <c r="AI2260" i="1"/>
  <c r="AI255" i="1"/>
  <c r="AI1867" i="1"/>
  <c r="AI572" i="1"/>
  <c r="AI2586" i="1"/>
  <c r="AI1816" i="1"/>
  <c r="AI529" i="1"/>
  <c r="AI2296" i="1"/>
  <c r="AI2794" i="1"/>
  <c r="AI2233" i="1"/>
  <c r="AI1956" i="1"/>
  <c r="AI1710" i="1"/>
  <c r="AI1702" i="1"/>
  <c r="AI2143" i="1"/>
  <c r="AI283" i="1"/>
  <c r="AI2318" i="1"/>
  <c r="AI2159" i="1"/>
  <c r="AI2742" i="1"/>
  <c r="AI2682" i="1"/>
  <c r="AI2674" i="1"/>
  <c r="AI2687" i="1"/>
  <c r="AI2572" i="1"/>
  <c r="AI2148" i="1"/>
  <c r="AI1636" i="1"/>
  <c r="AI1529" i="1"/>
  <c r="AI463" i="1"/>
  <c r="AI2679" i="1"/>
  <c r="AI2146" i="1"/>
  <c r="AI1700" i="1"/>
  <c r="AI2561" i="1"/>
  <c r="AI1800" i="1"/>
  <c r="AE2760" i="1"/>
  <c r="AI2618" i="1"/>
  <c r="AI1461" i="1"/>
  <c r="AI2664" i="1"/>
  <c r="AI2596" i="1"/>
  <c r="AI1299" i="1"/>
  <c r="AI2610" i="1"/>
  <c r="AI1882" i="1"/>
  <c r="AI1769" i="1"/>
  <c r="AI1608" i="1"/>
  <c r="AI1523" i="1"/>
  <c r="AI1409" i="1"/>
  <c r="AI2264" i="1"/>
  <c r="AI408" i="1"/>
  <c r="AI2099" i="1"/>
  <c r="AI2587" i="1"/>
  <c r="AI2736" i="1"/>
  <c r="AI2151" i="1"/>
  <c r="AI425" i="1"/>
  <c r="AI1977" i="1"/>
  <c r="AI2594" i="1"/>
  <c r="AI2558" i="1"/>
  <c r="AI2613" i="1"/>
  <c r="AI2686" i="1"/>
  <c r="AI2617" i="1"/>
  <c r="AI2746" i="1"/>
  <c r="AI2401" i="1"/>
  <c r="AI2593" i="1"/>
  <c r="AI1998" i="1"/>
  <c r="AI1948" i="1"/>
  <c r="AI1797" i="1"/>
  <c r="AI1927" i="1"/>
  <c r="AI1768" i="1"/>
  <c r="AI1667" i="1"/>
  <c r="AI1774" i="1"/>
  <c r="AI1442" i="1"/>
  <c r="AI2297" i="1"/>
  <c r="AI2648" i="1"/>
  <c r="AI2288" i="1"/>
  <c r="AI1731" i="1"/>
  <c r="AE2743" i="1"/>
  <c r="AI2646" i="1"/>
  <c r="AI2653" i="1"/>
  <c r="AI2392" i="1"/>
  <c r="AI2274" i="1"/>
  <c r="AI2248" i="1"/>
  <c r="AI2207" i="1"/>
  <c r="AI2114" i="1"/>
  <c r="AI1868" i="1"/>
  <c r="AI1771" i="1"/>
  <c r="AI1870" i="1"/>
  <c r="AI1806" i="1"/>
  <c r="AI1871" i="1"/>
  <c r="AI1770" i="1"/>
  <c r="AI2307" i="1"/>
  <c r="AI2683" i="1"/>
  <c r="AI1729" i="1"/>
  <c r="AI1701" i="1"/>
  <c r="AI1872" i="1"/>
  <c r="AI2727" i="1"/>
  <c r="AI2106" i="1"/>
  <c r="AI2708" i="1"/>
  <c r="AI2249" i="1"/>
  <c r="AI1865" i="1"/>
  <c r="AI2321" i="1"/>
  <c r="AI2444" i="1"/>
  <c r="AE2815" i="1"/>
  <c r="AI2227" i="1"/>
  <c r="AI1764" i="1"/>
  <c r="AI2765" i="1"/>
  <c r="AI2786" i="1"/>
  <c r="AI2803" i="1"/>
  <c r="AI1942" i="1"/>
  <c r="AI1698" i="1"/>
  <c r="AI2706" i="1"/>
  <c r="AI2231" i="1"/>
  <c r="AI1878" i="1"/>
  <c r="AI2113" i="1"/>
  <c r="AI2702" i="1"/>
  <c r="AI1722" i="1"/>
  <c r="AI1727" i="1"/>
  <c r="AI2150" i="1"/>
  <c r="AI1972" i="1"/>
  <c r="AI1813" i="1"/>
  <c r="AI2802" i="1"/>
  <c r="AI2685" i="1"/>
  <c r="AI2810" i="1"/>
  <c r="AI2314" i="1"/>
  <c r="AI2267" i="1"/>
  <c r="AI2266" i="1"/>
  <c r="AI2562" i="1"/>
  <c r="AI2656" i="1"/>
  <c r="AI2400" i="1"/>
  <c r="AI1959" i="1"/>
  <c r="AI1805" i="1"/>
  <c r="AI1802" i="1"/>
  <c r="AI1776" i="1"/>
  <c r="AI538" i="1"/>
  <c r="AI2692" i="1"/>
  <c r="AI1685" i="1"/>
  <c r="AI1915" i="1"/>
  <c r="AI2748" i="1"/>
  <c r="AE2060" i="1"/>
  <c r="AI2145" i="1"/>
  <c r="AI2139" i="1"/>
  <c r="AI1824" i="1"/>
  <c r="AI2689" i="1"/>
  <c r="AI2093" i="1"/>
  <c r="AI2263" i="1"/>
  <c r="AI2225" i="1"/>
  <c r="AI2048" i="1"/>
  <c r="AE2381" i="1"/>
  <c r="AI2755" i="1"/>
  <c r="AI2783" i="1"/>
  <c r="AI2576" i="1"/>
  <c r="AI2580" i="1"/>
  <c r="AI2001" i="1"/>
  <c r="AI1862" i="1"/>
  <c r="AI1884" i="1"/>
  <c r="AI1686" i="1"/>
  <c r="AI2567" i="1"/>
  <c r="AI2681" i="1"/>
  <c r="AI2407" i="1"/>
  <c r="AI1923" i="1"/>
  <c r="AI1815" i="1"/>
  <c r="AE2417" i="1"/>
  <c r="AI1941" i="1"/>
  <c r="AI1949" i="1"/>
  <c r="AI1795" i="1"/>
  <c r="AI1866" i="1"/>
  <c r="AI1999" i="1"/>
  <c r="AI2421" i="1"/>
  <c r="AI2382" i="1"/>
  <c r="AI1775" i="1"/>
  <c r="AI1875" i="1"/>
  <c r="AI2663" i="1"/>
  <c r="AI2282" i="1"/>
  <c r="AI1801" i="1"/>
  <c r="AE2343" i="1"/>
  <c r="AI1714" i="1"/>
  <c r="AI2153" i="1"/>
  <c r="AI2680" i="1"/>
  <c r="AI2359" i="1"/>
  <c r="AI1679" i="1"/>
  <c r="AI1708" i="1"/>
  <c r="AI1883" i="1"/>
  <c r="AI2591" i="1"/>
  <c r="AI2690" i="1"/>
  <c r="AI2768" i="1"/>
  <c r="AI2237" i="1"/>
  <c r="AI2276" i="1"/>
  <c r="AI1737" i="1"/>
  <c r="AI2319" i="1"/>
  <c r="AI2122" i="1"/>
  <c r="AI1965" i="1"/>
  <c r="AI1711" i="1"/>
  <c r="AI1863" i="1"/>
  <c r="AE1676" i="1"/>
  <c r="AI1796" i="1"/>
  <c r="AI2104" i="1"/>
  <c r="AI1852" i="1"/>
  <c r="AI147" i="1"/>
  <c r="AI1682" i="1"/>
  <c r="AI2612" i="1"/>
  <c r="AI2325" i="1"/>
  <c r="AI1933" i="1"/>
  <c r="AI2304" i="1"/>
  <c r="AI1904" i="1"/>
  <c r="AI2238" i="1"/>
  <c r="AI2806" i="1"/>
  <c r="AI2261" i="1"/>
  <c r="AE2177" i="1"/>
  <c r="AI1772" i="1"/>
  <c r="AI1926" i="1"/>
  <c r="AI1707" i="1"/>
  <c r="AI1804" i="1"/>
  <c r="AI2627" i="1"/>
  <c r="AI2584" i="1"/>
  <c r="AI2606" i="1"/>
  <c r="AI1767" i="1"/>
  <c r="AI2136" i="1"/>
  <c r="AI2156" i="1"/>
  <c r="AI2731" i="1"/>
  <c r="AI2590" i="1"/>
  <c r="AI1932" i="1"/>
  <c r="AI2244" i="1"/>
  <c r="AI1828" i="1"/>
  <c r="AJ1828" i="1" s="1"/>
  <c r="AI1885" i="1"/>
  <c r="AI1851" i="1"/>
  <c r="AI2649" i="1"/>
  <c r="AI1712" i="1"/>
  <c r="AI2344" i="1"/>
  <c r="AI2064" i="1"/>
  <c r="AE2222" i="1"/>
  <c r="AI1754" i="1"/>
  <c r="AI2752" i="1"/>
  <c r="AI2707" i="1"/>
  <c r="AI1753" i="1"/>
  <c r="AI1821" i="1"/>
  <c r="AJ1821" i="1" s="1"/>
  <c r="AI2306" i="1"/>
  <c r="AI1997" i="1"/>
  <c r="AI1761" i="1"/>
  <c r="AI2157" i="1"/>
  <c r="AI2250" i="1"/>
  <c r="AI1913" i="1"/>
  <c r="AI2294" i="1"/>
  <c r="AI2579" i="1"/>
  <c r="AI2254" i="1"/>
  <c r="AI2557" i="1"/>
  <c r="AI2583" i="1"/>
  <c r="AI2554" i="1"/>
  <c r="AI1936" i="1"/>
  <c r="AI1799" i="1"/>
  <c r="AI2739" i="1"/>
  <c r="AI1511" i="1"/>
  <c r="AI2070" i="1"/>
  <c r="AI2678" i="1"/>
  <c r="AI1925" i="1"/>
  <c r="AI2403" i="1"/>
  <c r="AI2559" i="1"/>
  <c r="AI2556" i="1"/>
  <c r="AI2402" i="1"/>
  <c r="AI2756" i="1"/>
  <c r="AI2577" i="1"/>
  <c r="AI2809" i="1"/>
  <c r="AI2662" i="1"/>
  <c r="AI2226" i="1"/>
  <c r="AI2599" i="1"/>
  <c r="AI2303" i="1"/>
  <c r="AI2605" i="1"/>
  <c r="AI2569" i="1"/>
  <c r="AI2555" i="1"/>
  <c r="AI2582" i="1"/>
  <c r="AI2598" i="1"/>
  <c r="AI2137" i="1"/>
  <c r="AI1881" i="1"/>
  <c r="AI1812" i="1"/>
  <c r="AI1935" i="1"/>
  <c r="AI1766" i="1"/>
  <c r="AI1713" i="1"/>
  <c r="AI2603" i="1"/>
  <c r="AI2578" i="1"/>
  <c r="AI1697" i="1"/>
  <c r="AI2098" i="1"/>
  <c r="AI2094" i="1"/>
  <c r="AI1939" i="1"/>
  <c r="AI1974" i="1"/>
  <c r="AI2002" i="1"/>
  <c r="AI2232" i="1"/>
  <c r="AI2316" i="1"/>
  <c r="AI2309" i="1"/>
  <c r="AI2265" i="1"/>
  <c r="AI2565" i="1"/>
  <c r="AI290" i="1"/>
  <c r="AI2693" i="1"/>
  <c r="AI1346" i="1"/>
  <c r="AI2570" i="1"/>
  <c r="AI2602" i="1"/>
  <c r="AI52" i="1"/>
  <c r="AI507" i="1"/>
  <c r="AI1490" i="1"/>
  <c r="AI354" i="1"/>
  <c r="AI485" i="1"/>
  <c r="AI574" i="1"/>
  <c r="AI588" i="1"/>
  <c r="AI399" i="1"/>
  <c r="AI475" i="1"/>
  <c r="AI1446" i="1"/>
  <c r="AI295" i="1"/>
  <c r="AI1618" i="1"/>
  <c r="AI42" i="1"/>
  <c r="AI547" i="1"/>
  <c r="AI127" i="1"/>
  <c r="AI1403" i="1"/>
  <c r="AI1426" i="1"/>
  <c r="AI1377" i="1"/>
  <c r="AI506" i="1"/>
  <c r="AI1169" i="1"/>
  <c r="AI1357" i="1"/>
  <c r="AI1662" i="1"/>
  <c r="AI1462" i="1"/>
  <c r="AI1162" i="1"/>
  <c r="AI1165" i="1"/>
  <c r="AI1387" i="1"/>
  <c r="AI534" i="1"/>
  <c r="AI553" i="1"/>
  <c r="AI1224" i="1"/>
  <c r="AI510" i="1"/>
  <c r="AI533" i="1"/>
  <c r="AI383" i="1"/>
  <c r="AI413" i="1"/>
  <c r="AI342" i="1"/>
  <c r="AI1592" i="1"/>
  <c r="AI427" i="1"/>
  <c r="AI1532" i="1"/>
  <c r="AI1441" i="1"/>
  <c r="AI526" i="1"/>
  <c r="AI636" i="1"/>
  <c r="AI487" i="1"/>
  <c r="AI1466" i="1"/>
  <c r="AI1451" i="1"/>
  <c r="AI513" i="1"/>
  <c r="AI423" i="1"/>
  <c r="AI1558" i="1"/>
  <c r="AI1569" i="1"/>
  <c r="AI1362" i="1"/>
  <c r="AI1491" i="1"/>
  <c r="AI54" i="1"/>
  <c r="AI1151" i="1"/>
  <c r="AI500" i="1"/>
  <c r="AI579" i="1"/>
  <c r="AI1590" i="1"/>
  <c r="AI524" i="1"/>
  <c r="AI1555" i="1"/>
  <c r="AI1368" i="1"/>
  <c r="AI1315" i="1"/>
  <c r="AI628" i="1"/>
  <c r="AI514" i="1"/>
  <c r="AI536" i="1"/>
  <c r="AI1341" i="1"/>
  <c r="AI237" i="1"/>
  <c r="AI1547" i="1"/>
  <c r="AI504" i="1"/>
  <c r="AI402" i="1"/>
  <c r="AI1304" i="1"/>
  <c r="AI1334" i="1"/>
  <c r="AI1358" i="1"/>
  <c r="AI1606" i="1"/>
  <c r="AI1646" i="1"/>
  <c r="AI1649" i="1"/>
  <c r="AI62" i="1"/>
  <c r="AI297" i="1"/>
  <c r="AI1593" i="1"/>
  <c r="AI1475" i="1"/>
  <c r="AI1541" i="1"/>
  <c r="AI1221" i="1"/>
  <c r="AI1115" i="1"/>
  <c r="AI626" i="1"/>
  <c r="AI567" i="1"/>
  <c r="AI1418" i="1"/>
  <c r="AI1507" i="1"/>
  <c r="AI1359" i="1"/>
  <c r="AI1388" i="1"/>
  <c r="AI1150" i="1"/>
  <c r="AI1407" i="1"/>
  <c r="AI1519" i="1"/>
  <c r="AI1570" i="1"/>
  <c r="AI1311" i="1"/>
  <c r="AI441" i="1"/>
  <c r="AI614" i="1"/>
  <c r="AI1321" i="1"/>
  <c r="AI40" i="1"/>
  <c r="AI1436" i="1"/>
  <c r="AI495" i="1"/>
  <c r="AI367" i="1"/>
  <c r="AI1425" i="1"/>
  <c r="AI1583" i="1"/>
  <c r="AI635" i="1"/>
  <c r="AI1413" i="1"/>
  <c r="AI1265" i="1"/>
  <c r="AI1361" i="1"/>
  <c r="AI1289" i="1"/>
  <c r="AI1607" i="1"/>
  <c r="AI1563" i="1"/>
  <c r="AI1598" i="1"/>
  <c r="AI1424" i="1"/>
  <c r="AI1585" i="1"/>
  <c r="AI1481" i="1"/>
  <c r="AI1479" i="1"/>
  <c r="AI1492" i="1"/>
  <c r="AI420" i="1"/>
  <c r="AI1549" i="1"/>
  <c r="AI1574" i="1"/>
  <c r="AI1486" i="1"/>
  <c r="AI578" i="1"/>
  <c r="AI543" i="1"/>
  <c r="AI561" i="1"/>
  <c r="AI260" i="1"/>
  <c r="AI411" i="1"/>
  <c r="AI1516" i="1"/>
  <c r="AI1296" i="1"/>
  <c r="AI338" i="1"/>
  <c r="AI1351" i="1"/>
  <c r="AI1264" i="1"/>
  <c r="AI1417" i="1"/>
  <c r="AI1287" i="1"/>
  <c r="AI1332" i="1"/>
  <c r="AI1567" i="1"/>
  <c r="AI1504" i="1"/>
  <c r="AI1286" i="1"/>
  <c r="AI1306" i="1"/>
  <c r="AI1100" i="1"/>
  <c r="AI1307" i="1"/>
  <c r="AI618" i="1"/>
  <c r="AI560" i="1"/>
  <c r="AI623" i="1"/>
  <c r="AI481" i="1"/>
  <c r="AI301" i="1"/>
  <c r="AI438" i="1"/>
  <c r="AI1472" i="1"/>
  <c r="AI1641" i="1"/>
  <c r="AI250" i="1"/>
  <c r="AI190" i="1"/>
  <c r="AI497" i="1"/>
  <c r="AI299" i="1"/>
  <c r="AI191" i="1"/>
  <c r="AI1163" i="1"/>
  <c r="AI461" i="1"/>
  <c r="AI619" i="1"/>
  <c r="AI593" i="1"/>
  <c r="AI566" i="1"/>
  <c r="AI503" i="1"/>
  <c r="AI197" i="1"/>
  <c r="AI41" i="1"/>
  <c r="AI489" i="1"/>
  <c r="AI599" i="1"/>
  <c r="AI1161" i="1"/>
  <c r="AI421" i="1"/>
  <c r="AI1610" i="1"/>
  <c r="AI1505" i="1"/>
  <c r="AI1372" i="1"/>
  <c r="AI1148" i="1"/>
  <c r="AI1114" i="1"/>
  <c r="AI1121" i="1"/>
  <c r="AI556" i="1"/>
  <c r="AI170" i="1"/>
  <c r="AI230" i="1"/>
  <c r="AI1113" i="1"/>
  <c r="AI477" i="1"/>
  <c r="AI389" i="1"/>
  <c r="AI228" i="1"/>
  <c r="AI1294" i="1"/>
  <c r="AI1535" i="1"/>
  <c r="AI1573" i="1"/>
  <c r="AI1300" i="1"/>
  <c r="AI1327" i="1"/>
  <c r="AI1343" i="1"/>
  <c r="AI1280" i="1"/>
  <c r="AI528" i="1"/>
  <c r="AI603" i="1"/>
  <c r="AI151" i="1"/>
  <c r="AI1416" i="1"/>
  <c r="AI557" i="1"/>
  <c r="AI570" i="1"/>
  <c r="AI522" i="1"/>
  <c r="AI448" i="1"/>
  <c r="AI1513" i="1"/>
  <c r="AI1360" i="1"/>
  <c r="AI1638" i="1"/>
  <c r="AI1614" i="1"/>
  <c r="AI1533" i="1"/>
  <c r="AI1521" i="1"/>
  <c r="AI1554" i="1"/>
  <c r="AI1489" i="1"/>
  <c r="AI1309" i="1"/>
  <c r="AI1283" i="1"/>
  <c r="AI1506" i="1"/>
  <c r="AI1295" i="1"/>
  <c r="AI1540" i="1"/>
  <c r="AI1355" i="1"/>
  <c r="AI1337" i="1"/>
  <c r="AI613" i="1"/>
  <c r="AI583" i="1"/>
  <c r="AI555" i="1"/>
  <c r="AI587" i="1"/>
  <c r="AI236" i="1"/>
  <c r="AI1439" i="1"/>
  <c r="AI1601" i="1"/>
  <c r="AI1363" i="1"/>
  <c r="AI1483" i="1"/>
  <c r="AI1530" i="1"/>
  <c r="AI493" i="1"/>
  <c r="AI1301" i="1"/>
  <c r="AI1611" i="1"/>
  <c r="AI202" i="1"/>
  <c r="AI612" i="1"/>
  <c r="AI550" i="1"/>
  <c r="AI1369" i="1"/>
  <c r="AI1633" i="1"/>
  <c r="AI1588" i="1"/>
  <c r="AI511" i="1"/>
  <c r="AI19" i="1"/>
  <c r="AI1402" i="1"/>
  <c r="AI575" i="1"/>
  <c r="AI491" i="1"/>
  <c r="AI1580" i="1"/>
  <c r="AI1290" i="1"/>
  <c r="AI1364" i="1"/>
  <c r="AI206" i="1"/>
  <c r="AI334" i="1"/>
  <c r="AI1498" i="1"/>
  <c r="AI431" i="1"/>
  <c r="AI1557" i="1"/>
  <c r="AI1465" i="1"/>
  <c r="AI548" i="1"/>
  <c r="AI17" i="1"/>
  <c r="AI1459" i="1"/>
  <c r="AI1499" i="1"/>
  <c r="AI306" i="1"/>
  <c r="AI467" i="1"/>
  <c r="AI166" i="1"/>
  <c r="AI581" i="1"/>
  <c r="AI568" i="1"/>
  <c r="AI185" i="1"/>
  <c r="AI1561" i="1"/>
  <c r="AI1599" i="1"/>
  <c r="AI1527" i="1"/>
  <c r="AI1509" i="1"/>
  <c r="AI1379" i="1"/>
  <c r="AI1164" i="1"/>
  <c r="AI1152" i="1"/>
  <c r="AI590" i="1"/>
  <c r="AI309" i="1"/>
  <c r="AI302" i="1"/>
  <c r="AI1099" i="1"/>
  <c r="AI1222" i="1"/>
  <c r="AI1522" i="1"/>
  <c r="AI589" i="1"/>
  <c r="AI275" i="1"/>
  <c r="AI432" i="1"/>
  <c r="AI1444" i="1"/>
  <c r="AI1371" i="1"/>
  <c r="AI1440" i="1"/>
  <c r="AI1495" i="1"/>
  <c r="AI358" i="1"/>
  <c r="AI1582" i="1"/>
  <c r="AI211" i="1"/>
  <c r="AI1455" i="1"/>
  <c r="AI1615" i="1"/>
  <c r="AI1628" i="1"/>
  <c r="AI545" i="1"/>
  <c r="AI494" i="1"/>
  <c r="AI1502" i="1"/>
  <c r="AI1322" i="1"/>
  <c r="AI469" i="1"/>
  <c r="AI1577" i="1"/>
  <c r="AE1658" i="1"/>
  <c r="AI434" i="1"/>
  <c r="AI303" i="1"/>
  <c r="AI1421" i="1"/>
  <c r="AI1564" i="1"/>
  <c r="AI1538" i="1"/>
  <c r="AI1579" i="1"/>
  <c r="AI1575" i="1"/>
  <c r="AI1604" i="1"/>
  <c r="AI1448" i="1"/>
  <c r="AI1348" i="1"/>
  <c r="AI1566" i="1"/>
  <c r="AI1347" i="1"/>
  <c r="AI1339" i="1"/>
  <c r="AI1503" i="1"/>
  <c r="AI1338" i="1"/>
  <c r="AI1305" i="1"/>
  <c r="AI1101" i="1"/>
  <c r="AI629" i="1"/>
  <c r="AI549" i="1"/>
  <c r="AI597" i="1"/>
  <c r="AI502" i="1"/>
  <c r="AI531" i="1"/>
  <c r="AI606" i="1"/>
  <c r="AI505" i="1"/>
  <c r="AI610" i="1"/>
  <c r="AI203" i="1"/>
  <c r="AI268" i="1"/>
  <c r="AI245" i="1"/>
  <c r="AI143" i="1"/>
  <c r="AI1443" i="1"/>
  <c r="AI1587" i="1"/>
  <c r="AI1370" i="1"/>
  <c r="AI1463" i="1"/>
  <c r="AI576" i="1"/>
  <c r="AI474" i="1"/>
  <c r="AI1366" i="1"/>
  <c r="AI452" i="1"/>
  <c r="AI523" i="1"/>
  <c r="AI558" i="1"/>
  <c r="AI569" i="1"/>
  <c r="AI398" i="1"/>
  <c r="AI1145" i="1"/>
  <c r="AI460" i="1"/>
  <c r="AI1534" i="1"/>
  <c r="AI1482" i="1"/>
  <c r="AI1279" i="1"/>
  <c r="AI433" i="1"/>
  <c r="AI1225" i="1"/>
  <c r="AI388" i="1"/>
  <c r="AI161" i="1"/>
  <c r="AI136" i="1"/>
  <c r="AI174" i="1"/>
  <c r="AI1605" i="1"/>
  <c r="AI1642" i="1"/>
  <c r="AI259" i="1"/>
  <c r="AI355" i="1"/>
  <c r="AI1571" i="1"/>
  <c r="AI521" i="1"/>
  <c r="AI611" i="1"/>
  <c r="AI1408" i="1"/>
  <c r="AI1420" i="1"/>
  <c r="AI1310" i="1"/>
  <c r="AI1639" i="1"/>
  <c r="AI1450" i="1"/>
  <c r="AI1154" i="1"/>
  <c r="AI1467" i="1"/>
  <c r="AI1266" i="1"/>
  <c r="AI1460" i="1"/>
  <c r="AI532" i="1"/>
  <c r="AI580" i="1"/>
  <c r="AI465" i="1"/>
  <c r="AI1576" i="1"/>
  <c r="AI78" i="1"/>
  <c r="AI1333" i="1"/>
  <c r="AI261" i="1"/>
  <c r="AI515" i="1"/>
  <c r="AI1422" i="1"/>
  <c r="AI165" i="1"/>
  <c r="AI1378" i="1"/>
  <c r="AI1312" i="1"/>
  <c r="AI1603" i="1"/>
  <c r="AI499" i="1"/>
  <c r="AI1325" i="1"/>
  <c r="AI415" i="1"/>
  <c r="AI1584" i="1"/>
  <c r="AI464" i="1"/>
  <c r="AI1542" i="1"/>
  <c r="AI586" i="1"/>
  <c r="AI361" i="1"/>
  <c r="AI1531" i="1"/>
  <c r="AI1536" i="1"/>
  <c r="AI401" i="1"/>
  <c r="AI321" i="1"/>
  <c r="AI1328" i="1"/>
  <c r="AI1572" i="1"/>
  <c r="AI1597" i="1"/>
  <c r="AI1634" i="1"/>
  <c r="AI1218" i="1"/>
  <c r="AI1219" i="1"/>
  <c r="AI490" i="1"/>
  <c r="AI449" i="1"/>
  <c r="AI244" i="1"/>
  <c r="AI187" i="1"/>
  <c r="AI339" i="1"/>
  <c r="AI300" i="1"/>
  <c r="AI1153" i="1"/>
  <c r="AI1559" i="1"/>
  <c r="AI1526" i="1"/>
  <c r="AI1282" i="1"/>
  <c r="AI410" i="1"/>
  <c r="AI442" i="1"/>
  <c r="AI217" i="1"/>
  <c r="AI1277" i="1"/>
  <c r="AI409" i="1"/>
  <c r="AI1473" i="1"/>
  <c r="AI50" i="1"/>
  <c r="AI478" i="1"/>
  <c r="AI1560" i="1"/>
  <c r="AI1600" i="1"/>
  <c r="AI1578" i="1"/>
  <c r="AI1454" i="1"/>
  <c r="AI462" i="1"/>
  <c r="AI1329" i="1"/>
  <c r="AI520" i="1"/>
  <c r="AI417" i="1"/>
  <c r="AI273" i="1"/>
  <c r="AI1390" i="1"/>
  <c r="AI1160" i="1"/>
  <c r="AI1397" i="1"/>
  <c r="AI518" i="1"/>
  <c r="AI1380" i="1"/>
  <c r="AI1543" i="1"/>
  <c r="AI1350" i="1"/>
  <c r="AI1452" i="1"/>
  <c r="AI1556" i="1"/>
  <c r="AI1263" i="1"/>
  <c r="AI1112" i="1"/>
  <c r="AI525" i="1"/>
  <c r="AI598" i="1"/>
  <c r="AI552" i="1"/>
  <c r="AI585" i="1"/>
  <c r="AI416" i="1"/>
  <c r="AI372" i="1"/>
  <c r="AI554" i="1"/>
  <c r="AI125" i="1"/>
  <c r="AI519" i="1"/>
  <c r="AI445" i="1"/>
  <c r="AI340" i="1"/>
  <c r="AI1508" i="1"/>
  <c r="AI1395" i="1"/>
  <c r="AI435" i="1"/>
  <c r="AI541" i="1"/>
  <c r="AI397" i="1"/>
  <c r="AI1118" i="1"/>
  <c r="AI240" i="1"/>
  <c r="AI565" i="1"/>
  <c r="AI1468" i="1"/>
  <c r="AI1494" i="1"/>
  <c r="AI1382" i="1"/>
  <c r="AI1518" i="1"/>
  <c r="AI546" i="1"/>
  <c r="AI476" i="1"/>
  <c r="AI422" i="1"/>
  <c r="AI162" i="1"/>
  <c r="AI26" i="1"/>
  <c r="AI602" i="1"/>
  <c r="AI539" i="1"/>
  <c r="AI1520" i="1"/>
  <c r="AI1485" i="1"/>
  <c r="AI1457" i="1"/>
  <c r="AI1517" i="1"/>
  <c r="AI482" i="1"/>
  <c r="AI1596" i="1"/>
  <c r="AI64" i="1"/>
  <c r="AI1345" i="1"/>
  <c r="AI1514" i="1"/>
  <c r="AI1344" i="1"/>
  <c r="AI1262" i="1"/>
  <c r="AI592" i="1"/>
  <c r="AI380" i="1"/>
  <c r="AI559" i="1"/>
  <c r="AI1314" i="1"/>
  <c r="AI1297" i="1"/>
  <c r="AI1405" i="1"/>
  <c r="AI1469" i="1"/>
  <c r="AI527" i="1"/>
  <c r="AI189" i="1"/>
  <c r="AI305" i="1"/>
  <c r="AI1644" i="1"/>
  <c r="AI544" i="1"/>
  <c r="AI472" i="1"/>
  <c r="AI138" i="1"/>
  <c r="AI198" i="1"/>
  <c r="AI1410" i="1"/>
  <c r="AI1453" i="1"/>
  <c r="AI1373" i="1"/>
  <c r="AI1288" i="1"/>
  <c r="AI471" i="1"/>
  <c r="AI124" i="1"/>
  <c r="AI1374" i="1"/>
  <c r="AI327" i="1"/>
  <c r="AI1645" i="1"/>
  <c r="AI1591" i="1"/>
  <c r="AI1423" i="1"/>
  <c r="AI1480" i="1"/>
  <c r="AI1545" i="1"/>
  <c r="AI1464" i="1"/>
  <c r="AI1342" i="1"/>
  <c r="AI1217" i="1"/>
  <c r="AI562" i="1"/>
  <c r="AI537" i="1"/>
  <c r="AI126" i="1"/>
  <c r="AI468" i="1"/>
  <c r="AI584" i="1"/>
  <c r="AI407" i="1"/>
  <c r="AI1331" i="1"/>
  <c r="AI1487" i="1"/>
  <c r="AI1627" i="1"/>
  <c r="AI627" i="1"/>
  <c r="AI535" i="1"/>
  <c r="AI540" i="1"/>
  <c r="AI266" i="1"/>
  <c r="AI498" i="1"/>
  <c r="AI473" i="1"/>
  <c r="AI1594" i="1"/>
  <c r="AI1565" i="1"/>
  <c r="AI1619" i="1"/>
  <c r="AI1303" i="1"/>
  <c r="AI1449" i="1"/>
  <c r="AI1458" i="1"/>
  <c r="AI1478" i="1"/>
  <c r="AI1635" i="1"/>
  <c r="AI1396" i="1"/>
  <c r="AI414" i="1"/>
  <c r="AI160" i="1"/>
  <c r="AI418" i="1"/>
  <c r="AI486" i="1"/>
  <c r="AI20" i="1"/>
  <c r="AI1484" i="1"/>
  <c r="AI1528" i="1"/>
  <c r="AI1320" i="1"/>
  <c r="AI1335" i="1"/>
  <c r="AI1149" i="1"/>
  <c r="AI501" i="1"/>
  <c r="AI1500" i="1"/>
  <c r="AI311" i="1"/>
  <c r="AI1544" i="1"/>
  <c r="AI1512" i="1"/>
  <c r="AI1170" i="1"/>
  <c r="AI426" i="1"/>
  <c r="AI256" i="1"/>
  <c r="AI605" i="1"/>
  <c r="AI1493" i="1"/>
  <c r="AI516" i="1"/>
  <c r="AI1648" i="1"/>
  <c r="AI1308" i="1"/>
  <c r="AI1318" i="1"/>
  <c r="AI1562" i="1"/>
  <c r="AI1285" i="1"/>
  <c r="AI1435" i="1"/>
  <c r="AI563" i="1"/>
  <c r="AI600" i="1"/>
  <c r="AI77" i="1"/>
  <c r="AI577" i="1"/>
  <c r="AI436" i="1"/>
  <c r="AI596" i="1"/>
  <c r="AI509" i="1"/>
  <c r="AI1383" i="1"/>
  <c r="AI81" i="1"/>
  <c r="AI1551" i="1"/>
  <c r="AI1220" i="1"/>
  <c r="AI328" i="1"/>
  <c r="AI1568" i="1"/>
  <c r="AI1354" i="1"/>
  <c r="AI428" i="1"/>
  <c r="AI322" i="1"/>
  <c r="AI1415" i="1"/>
  <c r="AI542" i="1"/>
  <c r="AI1386" i="1"/>
  <c r="AI1445" i="1"/>
  <c r="AI1298" i="1"/>
  <c r="AI1617" i="1"/>
  <c r="AI1586" i="1"/>
  <c r="AI1497" i="1"/>
  <c r="AI1515" i="1"/>
  <c r="AI1524" i="1"/>
  <c r="AI1414" i="1"/>
  <c r="AI1539" i="1"/>
  <c r="AI1384" i="1"/>
  <c r="AI601" i="1"/>
  <c r="AI508" i="1"/>
  <c r="AI412" i="1"/>
  <c r="AI424" i="1"/>
  <c r="AI375" i="1"/>
  <c r="AI453" i="1"/>
  <c r="AI551" i="1"/>
  <c r="AI480" i="1"/>
  <c r="AI343" i="1"/>
  <c r="AI142" i="1"/>
  <c r="AI89" i="1"/>
  <c r="AI1613" i="1"/>
  <c r="AI1141" i="1"/>
  <c r="AI1356" i="1"/>
  <c r="AI1581" i="1"/>
  <c r="AI1404" i="1"/>
  <c r="AI591" i="1"/>
  <c r="AI1477" i="1"/>
  <c r="AI594" i="1"/>
  <c r="AI512" i="1"/>
  <c r="AI470" i="1"/>
  <c r="AI164" i="1"/>
  <c r="AI466" i="1"/>
  <c r="AI1470" i="1"/>
  <c r="AI446" i="1"/>
  <c r="AI356" i="1"/>
  <c r="AI395" i="1"/>
  <c r="AI530" i="1"/>
  <c r="AI324" i="1"/>
  <c r="AI1640" i="1"/>
  <c r="AI1278" i="1"/>
  <c r="AI1537" i="1"/>
  <c r="AI1411" i="1"/>
  <c r="AI1616" i="1"/>
  <c r="AI571" i="1"/>
  <c r="AI479" i="1"/>
  <c r="AI1595" i="1"/>
  <c r="AI212" i="1"/>
  <c r="AI609" i="1"/>
  <c r="AI439" i="1"/>
  <c r="AI344" i="1"/>
  <c r="AI1281" i="1"/>
  <c r="AI1398" i="1"/>
  <c r="AI443" i="1"/>
  <c r="AD2343" i="1"/>
  <c r="AE637" i="1"/>
  <c r="AD2812" i="1"/>
  <c r="AD2636" i="1"/>
  <c r="AI2636" i="1" s="1"/>
  <c r="AD2785" i="1"/>
  <c r="AI2785" i="1" s="1"/>
  <c r="AD2751" i="1"/>
  <c r="AD2793" i="1"/>
  <c r="AD1964" i="1"/>
  <c r="AD2701" i="1"/>
  <c r="AI2701" i="1" s="1"/>
  <c r="AD2773" i="1"/>
  <c r="AI2773" i="1" s="1"/>
  <c r="AD2337" i="1"/>
  <c r="AI2337" i="1" s="1"/>
  <c r="AD1958" i="1"/>
  <c r="AD2782" i="1"/>
  <c r="AD2631" i="1"/>
  <c r="AD2626" i="1"/>
  <c r="AI2626" i="1" s="1"/>
  <c r="AD2726" i="1"/>
  <c r="AD2796" i="1"/>
  <c r="AI2796" i="1" s="1"/>
  <c r="AD1971" i="1"/>
  <c r="AD2777" i="1"/>
  <c r="AI2777" i="1" s="1"/>
  <c r="AD2178" i="1"/>
  <c r="AI2178" i="1" s="1"/>
  <c r="AD2047" i="1"/>
  <c r="AI2047" i="1" s="1"/>
  <c r="AC9" i="1"/>
  <c r="AD2691" i="1"/>
  <c r="AI2691" i="1" s="1"/>
  <c r="P363" i="1"/>
  <c r="AD2134" i="1"/>
  <c r="AI2134" i="1" s="1"/>
  <c r="Z22" i="1"/>
  <c r="AD1352" i="1"/>
  <c r="P1352" i="1"/>
  <c r="P2812" i="1"/>
  <c r="P2811" i="1" s="1"/>
  <c r="P2234" i="1"/>
  <c r="AI2234" i="1" s="1"/>
  <c r="P325" i="1"/>
  <c r="AD325" i="1"/>
  <c r="P2659" i="1"/>
  <c r="AD729" i="1"/>
  <c r="AI729" i="1" s="1"/>
  <c r="AD359" i="1"/>
  <c r="AD688" i="1"/>
  <c r="AI688" i="1" s="1"/>
  <c r="AD703" i="1"/>
  <c r="AI703" i="1" s="1"/>
  <c r="P484" i="1"/>
  <c r="AI484" i="1" s="1"/>
  <c r="AD1391" i="1"/>
  <c r="AD789" i="1"/>
  <c r="AI789" i="1" s="1"/>
  <c r="AD2155" i="1"/>
  <c r="P2155" i="1"/>
  <c r="AD643" i="1"/>
  <c r="AI643" i="1" s="1"/>
  <c r="AD234" i="1"/>
  <c r="P1947" i="1"/>
  <c r="AI1947" i="1" s="1"/>
  <c r="P2800" i="1"/>
  <c r="P2799" i="1" s="1"/>
  <c r="P1447" i="1"/>
  <c r="P241" i="1"/>
  <c r="AE2780" i="1"/>
  <c r="AD616" i="1"/>
  <c r="AI616" i="1" s="1"/>
  <c r="AD241" i="1"/>
  <c r="P451" i="1"/>
  <c r="P1061" i="1"/>
  <c r="AD722" i="1"/>
  <c r="AI722" i="1" s="1"/>
  <c r="AD274" i="1"/>
  <c r="AI274" i="1" s="1"/>
  <c r="AD1071" i="1"/>
  <c r="AD782" i="1"/>
  <c r="AI782" i="1" s="1"/>
  <c r="AD2749" i="1"/>
  <c r="AD2800" i="1"/>
  <c r="AD699" i="1"/>
  <c r="AI699" i="1" s="1"/>
  <c r="AD664" i="1"/>
  <c r="AI664" i="1" s="1"/>
  <c r="Z173" i="1"/>
  <c r="AD2730" i="1"/>
  <c r="AD1065" i="1"/>
  <c r="P2730" i="1"/>
  <c r="AD2115" i="1"/>
  <c r="AI2115" i="1" s="1"/>
  <c r="AD1110" i="1"/>
  <c r="P1302" i="1"/>
  <c r="AI1302" i="1" s="1"/>
  <c r="P113" i="1"/>
  <c r="AI113" i="1" s="1"/>
  <c r="AD1074" i="1"/>
  <c r="P1065" i="1"/>
  <c r="P2324" i="1"/>
  <c r="P2323" i="1" s="1"/>
  <c r="AD2732" i="1"/>
  <c r="P1058" i="1"/>
  <c r="AD1060" i="1"/>
  <c r="AD373" i="1"/>
  <c r="AI373" i="1" s="1"/>
  <c r="P376" i="1"/>
  <c r="Z98" i="1"/>
  <c r="P69" i="1"/>
  <c r="AI69" i="1" s="1"/>
  <c r="AD1874" i="1"/>
  <c r="P2695" i="1"/>
  <c r="AE2017" i="1"/>
  <c r="P1874" i="1"/>
  <c r="AD1488" i="1"/>
  <c r="AD1029" i="1"/>
  <c r="AD1284" i="1"/>
  <c r="AI1284" i="1" s="1"/>
  <c r="Z107" i="1"/>
  <c r="AD376" i="1"/>
  <c r="P329" i="1"/>
  <c r="AE2629" i="1"/>
  <c r="AD2734" i="1"/>
  <c r="AD2324" i="1"/>
  <c r="AD1079" i="1"/>
  <c r="P1060" i="1"/>
  <c r="AD868" i="1"/>
  <c r="AI868" i="1" s="1"/>
  <c r="AD294" i="1"/>
  <c r="P23" i="1"/>
  <c r="P1052" i="1"/>
  <c r="P14" i="1"/>
  <c r="AD2695" i="1"/>
  <c r="AD1316" i="1"/>
  <c r="P349" i="1"/>
  <c r="AD329" i="1"/>
  <c r="AD23" i="1"/>
  <c r="P1046" i="1"/>
  <c r="P2734" i="1"/>
  <c r="P1723" i="1"/>
  <c r="P1316" i="1"/>
  <c r="P403" i="1"/>
  <c r="P98" i="1"/>
  <c r="Z23" i="1"/>
  <c r="AD349" i="1"/>
  <c r="P135" i="1"/>
  <c r="AD823" i="1"/>
  <c r="AI823" i="1" s="1"/>
  <c r="AD215" i="1"/>
  <c r="AD1550" i="1"/>
  <c r="AD1293" i="1"/>
  <c r="P604" i="1"/>
  <c r="P378" i="1"/>
  <c r="T14" i="1"/>
  <c r="P45" i="1"/>
  <c r="P2732" i="1"/>
  <c r="P1550" i="1"/>
  <c r="P263" i="1"/>
  <c r="P196" i="1"/>
  <c r="Z45" i="1"/>
  <c r="AD1058" i="1"/>
  <c r="AD1122" i="1"/>
  <c r="AI1122" i="1" s="1"/>
  <c r="AD710" i="1"/>
  <c r="AI710" i="1" s="1"/>
  <c r="AD378" i="1"/>
  <c r="AD855" i="1"/>
  <c r="AI855" i="1" s="1"/>
  <c r="AD403" i="1"/>
  <c r="P294" i="1"/>
  <c r="AD196" i="1"/>
  <c r="P55" i="1"/>
  <c r="P82" i="1"/>
  <c r="AI82" i="1" s="1"/>
  <c r="AD387" i="1"/>
  <c r="Z137" i="1"/>
  <c r="AD199" i="1"/>
  <c r="AD1447" i="1"/>
  <c r="AD1292" i="1"/>
  <c r="P1045" i="1"/>
  <c r="AD1111" i="1"/>
  <c r="P216" i="1"/>
  <c r="AD229" i="1"/>
  <c r="AI229" i="1" s="1"/>
  <c r="AD2229" i="1"/>
  <c r="P146" i="1"/>
  <c r="AI146" i="1" s="1"/>
  <c r="AD2820" i="1"/>
  <c r="P1292" i="1"/>
  <c r="AD1016" i="1"/>
  <c r="AI1016" i="1" s="1"/>
  <c r="AD1938" i="1"/>
  <c r="P234" i="1"/>
  <c r="AD1052" i="1"/>
  <c r="P2820" i="1"/>
  <c r="P2817" i="1" s="1"/>
  <c r="P2816" i="1" s="1"/>
  <c r="P2815" i="1" s="1"/>
  <c r="AD698" i="1"/>
  <c r="AI698" i="1" s="1"/>
  <c r="P2766" i="1"/>
  <c r="P2764" i="1" s="1"/>
  <c r="AE1005" i="1"/>
  <c r="P80" i="1"/>
  <c r="AI80" i="1" s="1"/>
  <c r="P1938" i="1"/>
  <c r="AD1017" i="1"/>
  <c r="AI1017" i="1" s="1"/>
  <c r="AD683" i="1"/>
  <c r="AI683" i="1" s="1"/>
  <c r="P392" i="1"/>
  <c r="P2740" i="1"/>
  <c r="P1381" i="1"/>
  <c r="AD1811" i="1"/>
  <c r="P2229" i="1"/>
  <c r="AD2135" i="1"/>
  <c r="AD1045" i="1"/>
  <c r="Z92" i="1"/>
  <c r="AD856" i="1"/>
  <c r="AI856" i="1" s="1"/>
  <c r="Z24" i="1"/>
  <c r="P70" i="1"/>
  <c r="AI70" i="1" s="1"/>
  <c r="AD1934" i="1"/>
  <c r="P215" i="1"/>
  <c r="P308" i="1"/>
  <c r="AD662" i="1"/>
  <c r="AI662" i="1" s="1"/>
  <c r="P455" i="1"/>
  <c r="AD271" i="1"/>
  <c r="AD2652" i="1"/>
  <c r="P1190" i="1"/>
  <c r="P1171" i="1" s="1"/>
  <c r="AD709" i="1"/>
  <c r="AI709" i="1" s="1"/>
  <c r="P384" i="1"/>
  <c r="P271" i="1"/>
  <c r="P222" i="1"/>
  <c r="P313" i="1"/>
  <c r="P24" i="1"/>
  <c r="P128" i="1"/>
  <c r="AI128" i="1" s="1"/>
  <c r="AD2071" i="1"/>
  <c r="AI2071" i="1" s="1"/>
  <c r="AD604" i="1"/>
  <c r="P2705" i="1"/>
  <c r="P2704" i="1" s="1"/>
  <c r="P2135" i="1"/>
  <c r="P2132" i="1" s="1"/>
  <c r="AD1849" i="1"/>
  <c r="AD1054" i="1"/>
  <c r="AD24" i="1"/>
  <c r="P1117" i="1"/>
  <c r="P36" i="1"/>
  <c r="AD2705" i="1"/>
  <c r="AD1190" i="1"/>
  <c r="AD1171" i="1" s="1"/>
  <c r="P617" i="1"/>
  <c r="AI617" i="1" s="1"/>
  <c r="AD222" i="1"/>
  <c r="AD313" i="1"/>
  <c r="P176" i="1"/>
  <c r="P1317" i="1"/>
  <c r="AD2740" i="1"/>
  <c r="AD1375" i="1"/>
  <c r="P1111" i="1"/>
  <c r="AD455" i="1"/>
  <c r="P195" i="1"/>
  <c r="AI195" i="1" s="1"/>
  <c r="AD1061" i="1"/>
  <c r="AD392" i="1"/>
  <c r="AI392" i="1" s="1"/>
  <c r="P331" i="1"/>
  <c r="P2771" i="1"/>
  <c r="AD2771" i="1"/>
  <c r="P336" i="1"/>
  <c r="AD336" i="1"/>
  <c r="P233" i="1"/>
  <c r="AI233" i="1" s="1"/>
  <c r="AD1730" i="1"/>
  <c r="P1730" i="1"/>
  <c r="P53" i="1"/>
  <c r="AI53" i="1" s="1"/>
  <c r="AD902" i="1"/>
  <c r="AI902" i="1" s="1"/>
  <c r="P1643" i="1"/>
  <c r="AI1643" i="1" s="1"/>
  <c r="AD621" i="1"/>
  <c r="P621" i="1"/>
  <c r="AD232" i="1"/>
  <c r="P232" i="1"/>
  <c r="AD785" i="1"/>
  <c r="AI785" i="1" s="1"/>
  <c r="T157" i="1"/>
  <c r="P157" i="1"/>
  <c r="AD2660" i="1"/>
  <c r="P2660" i="1"/>
  <c r="AD871" i="1"/>
  <c r="AI871" i="1" s="1"/>
  <c r="P1255" i="1"/>
  <c r="AD1255" i="1"/>
  <c r="AD1319" i="1"/>
  <c r="P1319" i="1"/>
  <c r="AD382" i="1"/>
  <c r="AI382" i="1" s="1"/>
  <c r="AD882" i="1"/>
  <c r="AI882" i="1" s="1"/>
  <c r="AD346" i="1"/>
  <c r="P346" i="1"/>
  <c r="AD1067" i="1"/>
  <c r="P1067" i="1"/>
  <c r="P359" i="1"/>
  <c r="Z152" i="1"/>
  <c r="P152" i="1"/>
  <c r="AD883" i="1"/>
  <c r="AI883" i="1" s="1"/>
  <c r="P429" i="1"/>
  <c r="AD429" i="1"/>
  <c r="AD331" i="1"/>
  <c r="AD842" i="1"/>
  <c r="AI842" i="1" s="1"/>
  <c r="AD258" i="1"/>
  <c r="P258" i="1"/>
  <c r="AD347" i="1"/>
  <c r="P2389" i="1"/>
  <c r="P2386" i="1" s="1"/>
  <c r="AD2389" i="1"/>
  <c r="P2790" i="1"/>
  <c r="P2788" i="1" s="1"/>
  <c r="P199" i="1"/>
  <c r="P46" i="1"/>
  <c r="Z46" i="1"/>
  <c r="AD684" i="1"/>
  <c r="AI684" i="1" s="1"/>
  <c r="P430" i="1"/>
  <c r="AD1075" i="1"/>
  <c r="P2650" i="1"/>
  <c r="AD231" i="1"/>
  <c r="P231" i="1"/>
  <c r="P1055" i="1"/>
  <c r="P156" i="1"/>
  <c r="AI156" i="1" s="1"/>
  <c r="AD716" i="1"/>
  <c r="AI716" i="1" s="1"/>
  <c r="AD308" i="1"/>
  <c r="AD517" i="1"/>
  <c r="AI517" i="1" s="1"/>
  <c r="AD1376" i="1"/>
  <c r="AD724" i="1"/>
  <c r="AI724" i="1" s="1"/>
  <c r="P1376" i="1"/>
  <c r="P2754" i="1"/>
  <c r="P2753" i="1" s="1"/>
  <c r="P393" i="1"/>
  <c r="AD2808" i="1"/>
  <c r="P2749" i="1"/>
  <c r="P2745" i="1" s="1"/>
  <c r="AD1381" i="1"/>
  <c r="AD447" i="1"/>
  <c r="AI447" i="1" s="1"/>
  <c r="AE9" i="1"/>
  <c r="AD2754" i="1"/>
  <c r="AD1637" i="1"/>
  <c r="P252" i="1"/>
  <c r="AD252" i="1"/>
  <c r="P1412" i="1"/>
  <c r="AD1412" i="1"/>
  <c r="AD805" i="1"/>
  <c r="AI805" i="1" s="1"/>
  <c r="P360" i="1"/>
  <c r="AD360" i="1"/>
  <c r="AD1589" i="1"/>
  <c r="P1589" i="1"/>
  <c r="P1293" i="1"/>
  <c r="AD390" i="1"/>
  <c r="P390" i="1"/>
  <c r="AD770" i="1"/>
  <c r="AI770" i="1" s="1"/>
  <c r="AD248" i="1"/>
  <c r="AI248" i="1" s="1"/>
  <c r="P381" i="1"/>
  <c r="AD381" i="1"/>
  <c r="AD2650" i="1"/>
  <c r="Z49" i="1"/>
  <c r="P49" i="1"/>
  <c r="AD272" i="1"/>
  <c r="P272" i="1"/>
  <c r="AD2733" i="1"/>
  <c r="P2733" i="1"/>
  <c r="AD1975" i="1"/>
  <c r="P1975" i="1"/>
  <c r="P1973" i="1" s="1"/>
  <c r="AD2277" i="1"/>
  <c r="P2277" i="1"/>
  <c r="P2273" i="1" s="1"/>
  <c r="P1811" i="1"/>
  <c r="AD723" i="1"/>
  <c r="AI723" i="1" s="1"/>
  <c r="P107" i="1"/>
  <c r="Z129" i="1"/>
  <c r="P129" i="1"/>
  <c r="P76" i="1"/>
  <c r="Z76" i="1"/>
  <c r="Z79" i="1"/>
  <c r="P79" i="1"/>
  <c r="AD371" i="1"/>
  <c r="P371" i="1"/>
  <c r="P100" i="1"/>
  <c r="Z100" i="1"/>
  <c r="AD1385" i="1"/>
  <c r="P1385" i="1"/>
  <c r="AD1924" i="1"/>
  <c r="AI1924" i="1" s="1"/>
  <c r="AD1049" i="1"/>
  <c r="P1049" i="1"/>
  <c r="AD677" i="1"/>
  <c r="AI677" i="1" s="1"/>
  <c r="P1637" i="1"/>
  <c r="P1313" i="1"/>
  <c r="AI1313" i="1" s="1"/>
  <c r="P387" i="1"/>
  <c r="P264" i="1"/>
  <c r="AD264" i="1"/>
  <c r="P123" i="1"/>
  <c r="AI123" i="1" s="1"/>
  <c r="P277" i="1"/>
  <c r="AD277" i="1"/>
  <c r="P2737" i="1"/>
  <c r="AD2737" i="1"/>
  <c r="AD1080" i="1"/>
  <c r="P1080" i="1"/>
  <c r="AD765" i="1"/>
  <c r="AI765" i="1" s="1"/>
  <c r="P115" i="1"/>
  <c r="AI115" i="1" s="1"/>
  <c r="P51" i="1"/>
  <c r="AI51" i="1" s="1"/>
  <c r="AD693" i="1"/>
  <c r="AI693" i="1" s="1"/>
  <c r="AD670" i="1"/>
  <c r="AI670" i="1" s="1"/>
  <c r="AD839" i="1"/>
  <c r="AI839" i="1" s="1"/>
  <c r="P624" i="1"/>
  <c r="AI624" i="1" s="1"/>
  <c r="P1399" i="1"/>
  <c r="Z67" i="1"/>
  <c r="P2236" i="1"/>
  <c r="P1928" i="1"/>
  <c r="AD1921" i="1"/>
  <c r="P1930" i="1"/>
  <c r="P1391" i="1"/>
  <c r="AD2766" i="1"/>
  <c r="AD1117" i="1"/>
  <c r="AD704" i="1"/>
  <c r="AI704" i="1" s="1"/>
  <c r="P22" i="1"/>
  <c r="P137" i="1"/>
  <c r="P352" i="1"/>
  <c r="AD791" i="1"/>
  <c r="AI791" i="1" s="1"/>
  <c r="AD717" i="1"/>
  <c r="AI717" i="1" s="1"/>
  <c r="AD263" i="1"/>
  <c r="AD2293" i="1"/>
  <c r="P1070" i="1"/>
  <c r="AD689" i="1"/>
  <c r="AI689" i="1" s="1"/>
  <c r="AD2236" i="1"/>
  <c r="Z134" i="1"/>
  <c r="AD2790" i="1"/>
  <c r="AD1456" i="1"/>
  <c r="AI1456" i="1" s="1"/>
  <c r="P1934" i="1"/>
  <c r="AD846" i="1"/>
  <c r="AI846" i="1" s="1"/>
  <c r="AD691" i="1"/>
  <c r="AI691" i="1" s="1"/>
  <c r="AI289" i="1"/>
  <c r="P2293" i="1"/>
  <c r="P2292" i="1" s="1"/>
  <c r="AD1399" i="1"/>
  <c r="P1082" i="1"/>
  <c r="AD705" i="1"/>
  <c r="AI705" i="1" s="1"/>
  <c r="AD2659" i="1"/>
  <c r="AD363" i="1"/>
  <c r="Z66" i="1"/>
  <c r="AI66" i="1" s="1"/>
  <c r="AD686" i="1"/>
  <c r="AI686" i="1" s="1"/>
  <c r="AD1055" i="1"/>
  <c r="T173" i="1"/>
  <c r="AD857" i="1"/>
  <c r="AI857" i="1" s="1"/>
  <c r="AD750" i="1"/>
  <c r="AI750" i="1" s="1"/>
  <c r="AD219" i="1"/>
  <c r="P110" i="1"/>
  <c r="AI110" i="1" s="1"/>
  <c r="AD1025" i="1"/>
  <c r="P1488" i="1"/>
  <c r="P1054" i="1"/>
  <c r="Z55" i="1"/>
  <c r="Z135" i="1"/>
  <c r="P1077" i="1"/>
  <c r="AD352" i="1"/>
  <c r="P120" i="1"/>
  <c r="AI120" i="1" s="1"/>
  <c r="AD1723" i="1"/>
  <c r="AD715" i="1"/>
  <c r="AI715" i="1" s="1"/>
  <c r="P56" i="1"/>
  <c r="AI56" i="1" s="1"/>
  <c r="P154" i="1"/>
  <c r="AI154" i="1" s="1"/>
  <c r="P101" i="1"/>
  <c r="AI101" i="1" s="1"/>
  <c r="Z29" i="1"/>
  <c r="AI29" i="1" s="1"/>
  <c r="Z153" i="1"/>
  <c r="AI153" i="1" s="1"/>
  <c r="P121" i="1"/>
  <c r="AI121" i="1" s="1"/>
  <c r="P67" i="1"/>
  <c r="Z144" i="1"/>
  <c r="AI144" i="1" s="1"/>
  <c r="AD1367" i="1"/>
  <c r="P1367" i="1"/>
  <c r="P370" i="1"/>
  <c r="AI370" i="1" s="1"/>
  <c r="P74" i="1"/>
  <c r="Z74" i="1"/>
  <c r="P2224" i="1"/>
  <c r="AD1077" i="1"/>
  <c r="AD384" i="1"/>
  <c r="AD225" i="1"/>
  <c r="AI225" i="1" s="1"/>
  <c r="AD377" i="1"/>
  <c r="AI377" i="1" s="1"/>
  <c r="AD1082" i="1"/>
  <c r="AD1070" i="1"/>
  <c r="P2652" i="1"/>
  <c r="AD2206" i="1"/>
  <c r="AD640" i="1"/>
  <c r="AD216" i="1"/>
  <c r="P310" i="1"/>
  <c r="P347" i="1"/>
  <c r="P92" i="1"/>
  <c r="P118" i="1"/>
  <c r="AI118" i="1" s="1"/>
  <c r="P2658" i="1"/>
  <c r="AI2658" i="1" s="1"/>
  <c r="AD393" i="1"/>
  <c r="P44" i="1"/>
  <c r="AI44" i="1" s="1"/>
  <c r="AD697" i="1"/>
  <c r="AI697" i="1" s="1"/>
  <c r="P2138" i="1"/>
  <c r="AD1365" i="1"/>
  <c r="P1365" i="1"/>
  <c r="AD2255" i="1"/>
  <c r="P2255" i="1"/>
  <c r="AD257" i="1"/>
  <c r="AI257" i="1" s="1"/>
  <c r="Z88" i="1"/>
  <c r="P88" i="1"/>
  <c r="AD2258" i="1"/>
  <c r="AD1273" i="1"/>
  <c r="P1273" i="1"/>
  <c r="AD657" i="1"/>
  <c r="AI657" i="1" s="1"/>
  <c r="P2666" i="1"/>
  <c r="P2343" i="1"/>
  <c r="AD430" i="1"/>
  <c r="AD223" i="1"/>
  <c r="P223" i="1"/>
  <c r="AD201" i="1"/>
  <c r="P201" i="1"/>
  <c r="AD869" i="1"/>
  <c r="AI869" i="1" s="1"/>
  <c r="AD310" i="1"/>
  <c r="AD1928" i="1"/>
  <c r="AD1930" i="1"/>
  <c r="AD2666" i="1"/>
  <c r="AD2092" i="1"/>
  <c r="P134" i="1"/>
  <c r="P1047" i="1"/>
  <c r="AD1047" i="1"/>
  <c r="AD1223" i="1"/>
  <c r="AD1216" i="1" s="1"/>
  <c r="P1223" i="1"/>
  <c r="P1216" i="1" s="1"/>
  <c r="P2258" i="1"/>
  <c r="P2257" i="1" s="1"/>
  <c r="AD678" i="1"/>
  <c r="AI678" i="1" s="1"/>
  <c r="P31" i="1"/>
  <c r="AI31" i="1" s="1"/>
  <c r="P219" i="1"/>
  <c r="P86" i="1"/>
  <c r="AI86" i="1" s="1"/>
  <c r="AD708" i="1"/>
  <c r="AI708" i="1" s="1"/>
  <c r="AD296" i="1"/>
  <c r="P296" i="1"/>
  <c r="AD660" i="1"/>
  <c r="P366" i="1"/>
  <c r="AI366" i="1" s="1"/>
  <c r="AD251" i="1"/>
  <c r="P251" i="1"/>
  <c r="P1375" i="1"/>
  <c r="P1921" i="1"/>
  <c r="AD1393" i="1"/>
  <c r="P1393" i="1"/>
  <c r="P1075" i="1"/>
  <c r="AD270" i="1"/>
  <c r="P270" i="1"/>
  <c r="AD2735" i="1"/>
  <c r="P2735" i="1"/>
  <c r="AD214" i="1"/>
  <c r="AI214" i="1" s="1"/>
  <c r="P75" i="1"/>
  <c r="AI75" i="1" s="1"/>
  <c r="P1438" i="1"/>
  <c r="AI1438" i="1" s="1"/>
  <c r="AD2124" i="1"/>
  <c r="AI2124" i="1" s="1"/>
  <c r="AD1317" i="1"/>
  <c r="AD647" i="1"/>
  <c r="AI647" i="1" s="1"/>
  <c r="P93" i="1"/>
  <c r="AI93" i="1" s="1"/>
  <c r="P1958" i="1"/>
  <c r="P1810" i="1"/>
  <c r="AD1810" i="1"/>
  <c r="P1324" i="1"/>
  <c r="AD1324" i="1"/>
  <c r="AD875" i="1"/>
  <c r="AI875" i="1" s="1"/>
  <c r="AD742" i="1"/>
  <c r="AI742" i="1" s="1"/>
  <c r="AD700" i="1"/>
  <c r="AI700" i="1" s="1"/>
  <c r="P595" i="1"/>
  <c r="AD595" i="1"/>
  <c r="AD642" i="1"/>
  <c r="AI642" i="1" s="1"/>
  <c r="AD654" i="1"/>
  <c r="AI654" i="1" s="1"/>
  <c r="AD314" i="1"/>
  <c r="P314" i="1"/>
  <c r="P130" i="1"/>
  <c r="AI130" i="1" s="1"/>
  <c r="P104" i="1"/>
  <c r="AI104" i="1" s="1"/>
  <c r="AD209" i="1"/>
  <c r="P209" i="1"/>
  <c r="P2729" i="1"/>
  <c r="AD2729" i="1"/>
  <c r="AD2684" i="1"/>
  <c r="P2684" i="1"/>
  <c r="AD2715" i="1"/>
  <c r="P2715" i="1"/>
  <c r="P2711" i="1" s="1"/>
  <c r="AD2224" i="1"/>
  <c r="P1931" i="1"/>
  <c r="AD1931" i="1"/>
  <c r="P1964" i="1"/>
  <c r="AD1400" i="1"/>
  <c r="P1400" i="1"/>
  <c r="AD1068" i="1"/>
  <c r="P1068" i="1"/>
  <c r="P1086" i="1"/>
  <c r="AD1086" i="1"/>
  <c r="P1064" i="1"/>
  <c r="AD1064" i="1"/>
  <c r="AD1353" i="1"/>
  <c r="P1353" i="1"/>
  <c r="AD1015" i="1"/>
  <c r="AD1127" i="1"/>
  <c r="AD396" i="1"/>
  <c r="P396" i="1"/>
  <c r="AD845" i="1"/>
  <c r="AI845" i="1" s="1"/>
  <c r="T168" i="1"/>
  <c r="P168" i="1"/>
  <c r="Z114" i="1"/>
  <c r="P114" i="1"/>
  <c r="AD404" i="1"/>
  <c r="P404" i="1"/>
  <c r="AD16" i="1"/>
  <c r="Z16" i="1"/>
  <c r="P16" i="1"/>
  <c r="AD298" i="1"/>
  <c r="P298" i="1"/>
  <c r="P167" i="1"/>
  <c r="Z167" i="1"/>
  <c r="T167" i="1"/>
  <c r="P94" i="1"/>
  <c r="AI94" i="1" s="1"/>
  <c r="AD625" i="1"/>
  <c r="P625" i="1"/>
  <c r="P59" i="1"/>
  <c r="AI59" i="1" s="1"/>
  <c r="P37" i="1"/>
  <c r="AI37" i="1" s="1"/>
  <c r="Z35" i="1"/>
  <c r="P35" i="1"/>
  <c r="AD2103" i="1"/>
  <c r="P2103" i="1"/>
  <c r="P1647" i="1"/>
  <c r="AD1647" i="1"/>
  <c r="P2726" i="1"/>
  <c r="P2336" i="1"/>
  <c r="P1900" i="1"/>
  <c r="AD1900" i="1"/>
  <c r="AD1612" i="1"/>
  <c r="P1612" i="1"/>
  <c r="AD1665" i="1"/>
  <c r="P1665" i="1"/>
  <c r="AD874" i="1"/>
  <c r="AI874" i="1" s="1"/>
  <c r="AD754" i="1"/>
  <c r="AI754" i="1" s="1"/>
  <c r="AD667" i="1"/>
  <c r="AI667" i="1" s="1"/>
  <c r="AD573" i="1"/>
  <c r="P573" i="1"/>
  <c r="AD391" i="1"/>
  <c r="P391" i="1"/>
  <c r="P177" i="1"/>
  <c r="AD208" i="1"/>
  <c r="P208" i="1"/>
  <c r="P362" i="1"/>
  <c r="AD362" i="1"/>
  <c r="AD200" i="1"/>
  <c r="P200" i="1"/>
  <c r="P368" i="1"/>
  <c r="AD368" i="1"/>
  <c r="Z61" i="1"/>
  <c r="P61" i="1"/>
  <c r="Z99" i="1"/>
  <c r="P99" i="1"/>
  <c r="AD15" i="1"/>
  <c r="Z15" i="1"/>
  <c r="T15" i="1"/>
  <c r="P15" i="1"/>
  <c r="AD25" i="1"/>
  <c r="Z25" i="1"/>
  <c r="P25" i="1"/>
  <c r="AD2694" i="1"/>
  <c r="P2694" i="1"/>
  <c r="AD1664" i="1"/>
  <c r="P1664" i="1"/>
  <c r="Z39" i="1"/>
  <c r="P39" i="1"/>
  <c r="P369" i="1"/>
  <c r="AD369" i="1"/>
  <c r="AD2657" i="1"/>
  <c r="P2657" i="1"/>
  <c r="P2634" i="1"/>
  <c r="AI2634" i="1" s="1"/>
  <c r="AD2644" i="1"/>
  <c r="P2644" i="1"/>
  <c r="P2241" i="1"/>
  <c r="AD1922" i="1"/>
  <c r="P1922" i="1"/>
  <c r="AD1827" i="1"/>
  <c r="P1827" i="1"/>
  <c r="P1849" i="1"/>
  <c r="AD1602" i="1"/>
  <c r="P1602" i="1"/>
  <c r="AD1666" i="1"/>
  <c r="P1666" i="1"/>
  <c r="AD1392" i="1"/>
  <c r="P1392" i="1"/>
  <c r="AD1389" i="1"/>
  <c r="P1389" i="1"/>
  <c r="AD830" i="1"/>
  <c r="AI830" i="1" s="1"/>
  <c r="AD711" i="1"/>
  <c r="AI711" i="1" s="1"/>
  <c r="AD702" i="1"/>
  <c r="AI702" i="1" s="1"/>
  <c r="AD454" i="1"/>
  <c r="P454" i="1"/>
  <c r="AD337" i="1"/>
  <c r="P337" i="1"/>
  <c r="AD246" i="1"/>
  <c r="P246" i="1"/>
  <c r="P194" i="1"/>
  <c r="AD194" i="1"/>
  <c r="P335" i="1"/>
  <c r="AD335" i="1"/>
  <c r="P207" i="1"/>
  <c r="AD207" i="1"/>
  <c r="AD374" i="1"/>
  <c r="P374" i="1"/>
  <c r="AD254" i="1"/>
  <c r="P254" i="1"/>
  <c r="AD721" i="1"/>
  <c r="P172" i="1"/>
  <c r="Z34" i="1"/>
  <c r="P34" i="1"/>
  <c r="AD2661" i="1"/>
  <c r="P2661" i="1"/>
  <c r="P2808" i="1"/>
  <c r="P1825" i="1"/>
  <c r="AD1825" i="1"/>
  <c r="AD1823" i="1"/>
  <c r="P1823" i="1"/>
  <c r="P1243" i="1"/>
  <c r="AD1243" i="1"/>
  <c r="AD685" i="1"/>
  <c r="AI685" i="1" s="1"/>
  <c r="AD800" i="1"/>
  <c r="AI800" i="1" s="1"/>
  <c r="P155" i="1"/>
  <c r="AI155" i="1" s="1"/>
  <c r="AD276" i="1"/>
  <c r="P276" i="1"/>
  <c r="AD193" i="1"/>
  <c r="AI193" i="1" s="1"/>
  <c r="AD249" i="1"/>
  <c r="P249" i="1"/>
  <c r="Z102" i="1"/>
  <c r="P102" i="1"/>
  <c r="P353" i="1"/>
  <c r="AD353" i="1"/>
  <c r="AD2241" i="1"/>
  <c r="P2092" i="1"/>
  <c r="P2206" i="1"/>
  <c r="P2101" i="1"/>
  <c r="P2100" i="1" s="1"/>
  <c r="AD2101" i="1"/>
  <c r="AD2100" i="1" s="1"/>
  <c r="AD1889" i="1"/>
  <c r="P1889" i="1"/>
  <c r="AD1476" i="1"/>
  <c r="P1476" i="1"/>
  <c r="AD1340" i="1"/>
  <c r="P1340" i="1"/>
  <c r="AD863" i="1"/>
  <c r="AI863" i="1" s="1"/>
  <c r="AD850" i="1"/>
  <c r="AI850" i="1" s="1"/>
  <c r="AD651" i="1"/>
  <c r="AI651" i="1" s="1"/>
  <c r="AD385" i="1"/>
  <c r="P385" i="1"/>
  <c r="P440" i="1"/>
  <c r="AD440" i="1"/>
  <c r="AD459" i="1"/>
  <c r="P459" i="1"/>
  <c r="P364" i="1"/>
  <c r="AD364" i="1"/>
  <c r="AD357" i="1"/>
  <c r="P357" i="1"/>
  <c r="P186" i="1"/>
  <c r="AD186" i="1"/>
  <c r="AD348" i="1"/>
  <c r="P348" i="1"/>
  <c r="Z180" i="1"/>
  <c r="Z179" i="1" s="1"/>
  <c r="AD180" i="1"/>
  <c r="T180" i="1"/>
  <c r="P180" i="1"/>
  <c r="AD242" i="1"/>
  <c r="P242" i="1"/>
  <c r="Z141" i="1"/>
  <c r="P141" i="1"/>
  <c r="AD210" i="1"/>
  <c r="P210" i="1"/>
  <c r="Z48" i="1"/>
  <c r="P48" i="1"/>
  <c r="P103" i="1"/>
  <c r="AI103" i="1" s="1"/>
  <c r="P171" i="1"/>
  <c r="P2751" i="1"/>
  <c r="AD1240" i="1"/>
  <c r="P1240" i="1"/>
  <c r="AD1661" i="1"/>
  <c r="P1661" i="1"/>
  <c r="AD2647" i="1"/>
  <c r="P2647" i="1"/>
  <c r="AD1937" i="1"/>
  <c r="P1937" i="1"/>
  <c r="AD1826" i="1"/>
  <c r="P1826" i="1"/>
  <c r="P1434" i="1"/>
  <c r="AD1434" i="1"/>
  <c r="AD1330" i="1"/>
  <c r="P1330" i="1"/>
  <c r="AD1474" i="1"/>
  <c r="P1474" i="1"/>
  <c r="AD1026" i="1"/>
  <c r="AI1026" i="1" s="1"/>
  <c r="P1081" i="1"/>
  <c r="AD1081" i="1"/>
  <c r="P1048" i="1"/>
  <c r="AD1048" i="1"/>
  <c r="AD673" i="1"/>
  <c r="AI673" i="1" s="1"/>
  <c r="AD719" i="1"/>
  <c r="AI719" i="1" s="1"/>
  <c r="AD847" i="1"/>
  <c r="AI847" i="1" s="1"/>
  <c r="P175" i="1"/>
  <c r="P163" i="1"/>
  <c r="Z163" i="1"/>
  <c r="T163" i="1"/>
  <c r="AD243" i="1"/>
  <c r="P243" i="1"/>
  <c r="Z96" i="1"/>
  <c r="P96" i="1"/>
  <c r="P57" i="1"/>
  <c r="AI57" i="1" s="1"/>
  <c r="Z91" i="1"/>
  <c r="P91" i="1"/>
  <c r="P265" i="1"/>
  <c r="AD265" i="1"/>
  <c r="P106" i="1"/>
  <c r="AI106" i="1" s="1"/>
  <c r="Y9" i="1"/>
  <c r="P2782" i="1"/>
  <c r="P2417" i="1"/>
  <c r="P1971" i="1"/>
  <c r="AD1809" i="1"/>
  <c r="P1809" i="1"/>
  <c r="AD929" i="1"/>
  <c r="AI929" i="1" s="1"/>
  <c r="AD644" i="1"/>
  <c r="AI644" i="1" s="1"/>
  <c r="AD734" i="1"/>
  <c r="AI734" i="1" s="1"/>
  <c r="AD615" i="1"/>
  <c r="P615" i="1"/>
  <c r="P116" i="1"/>
  <c r="AI116" i="1" s="1"/>
  <c r="P122" i="1"/>
  <c r="AI122" i="1" s="1"/>
  <c r="Z109" i="1"/>
  <c r="P109" i="1"/>
  <c r="Z159" i="1"/>
  <c r="P159" i="1"/>
  <c r="P131" i="1"/>
  <c r="AI131" i="1" s="1"/>
  <c r="T158" i="1"/>
  <c r="P158" i="1"/>
  <c r="P247" i="1"/>
  <c r="AD247" i="1"/>
  <c r="Z27" i="1"/>
  <c r="P27" i="1"/>
  <c r="P117" i="1"/>
  <c r="AI117" i="1" s="1"/>
  <c r="P63" i="1"/>
  <c r="AI63" i="1" s="1"/>
  <c r="P379" i="1"/>
  <c r="AD379" i="1"/>
  <c r="P2247" i="1"/>
  <c r="AD2154" i="1"/>
  <c r="AD2140" i="1" s="1"/>
  <c r="P2154" i="1"/>
  <c r="P2807" i="1"/>
  <c r="AD2807" i="1"/>
  <c r="AD2287" i="1"/>
  <c r="P2287" i="1"/>
  <c r="P2676" i="1"/>
  <c r="AD2676" i="1"/>
  <c r="AD2247" i="1"/>
  <c r="AD1950" i="1"/>
  <c r="P1950" i="1"/>
  <c r="AD1829" i="1"/>
  <c r="P1829" i="1"/>
  <c r="P1272" i="1"/>
  <c r="AD1272" i="1"/>
  <c r="AD1271" i="1" s="1"/>
  <c r="AD1270" i="1" s="1"/>
  <c r="AD1323" i="1"/>
  <c r="P1323" i="1"/>
  <c r="AD1261" i="1"/>
  <c r="AD1260" i="1" s="1"/>
  <c r="AD1257" i="1" s="1"/>
  <c r="P1261" i="1"/>
  <c r="P1260" i="1" s="1"/>
  <c r="P1257" i="1" s="1"/>
  <c r="AD1291" i="1"/>
  <c r="P1291" i="1"/>
  <c r="AD763" i="1"/>
  <c r="AI763" i="1" s="1"/>
  <c r="AD707" i="1"/>
  <c r="AI707" i="1" s="1"/>
  <c r="AD1059" i="1"/>
  <c r="P1059" i="1"/>
  <c r="AD731" i="1"/>
  <c r="AI731" i="1" s="1"/>
  <c r="AD262" i="1"/>
  <c r="P262" i="1"/>
  <c r="P350" i="1"/>
  <c r="AD350" i="1"/>
  <c r="P239" i="1"/>
  <c r="AD239" i="1"/>
  <c r="AD269" i="1"/>
  <c r="P269" i="1"/>
  <c r="Z140" i="1"/>
  <c r="P140" i="1"/>
  <c r="AD341" i="1"/>
  <c r="P341" i="1"/>
  <c r="P235" i="1"/>
  <c r="AD235" i="1"/>
  <c r="Z47" i="1"/>
  <c r="P47" i="1"/>
  <c r="P87" i="1"/>
  <c r="AI87" i="1" s="1"/>
  <c r="Z43" i="1"/>
  <c r="P43" i="1"/>
  <c r="P71" i="1"/>
  <c r="AI71" i="1" s="1"/>
  <c r="Z169" i="1"/>
  <c r="T169" i="1"/>
  <c r="P169" i="1"/>
  <c r="P72" i="1"/>
  <c r="AI72" i="1" s="1"/>
  <c r="AD204" i="1"/>
  <c r="P204" i="1"/>
  <c r="AD224" i="1"/>
  <c r="P224" i="1"/>
  <c r="AD1891" i="1"/>
  <c r="P1891" i="1"/>
  <c r="P38" i="1"/>
  <c r="AI38" i="1" s="1"/>
  <c r="P2741" i="1"/>
  <c r="AD2741" i="1"/>
  <c r="P2793" i="1"/>
  <c r="AD2642" i="1"/>
  <c r="P2642" i="1"/>
  <c r="AD2608" i="1"/>
  <c r="P2608" i="1"/>
  <c r="AD2320" i="1"/>
  <c r="AD2313" i="1" s="1"/>
  <c r="AD2312" i="1" s="1"/>
  <c r="P2320" i="1"/>
  <c r="AD1879" i="1"/>
  <c r="P1879" i="1"/>
  <c r="AD1819" i="1"/>
  <c r="P1819" i="1"/>
  <c r="AD1553" i="1"/>
  <c r="P1553" i="1"/>
  <c r="AD1249" i="1"/>
  <c r="P1249" i="1"/>
  <c r="AD674" i="1"/>
  <c r="AI674" i="1" s="1"/>
  <c r="AD656" i="1"/>
  <c r="AI656" i="1" s="1"/>
  <c r="AD687" i="1"/>
  <c r="AI687" i="1" s="1"/>
  <c r="P419" i="1"/>
  <c r="AD419" i="1"/>
  <c r="AD712" i="1"/>
  <c r="AI712" i="1" s="1"/>
  <c r="AD351" i="1"/>
  <c r="P351" i="1"/>
  <c r="P139" i="1"/>
  <c r="Z139" i="1"/>
  <c r="AD267" i="1"/>
  <c r="P267" i="1"/>
  <c r="AD205" i="1"/>
  <c r="P205" i="1"/>
  <c r="P73" i="1"/>
  <c r="Z73" i="1"/>
  <c r="Z32" i="1"/>
  <c r="P32" i="1"/>
  <c r="AI30" i="1"/>
  <c r="AD326" i="1"/>
  <c r="P326" i="1"/>
  <c r="P68" i="1"/>
  <c r="AI68" i="1" s="1"/>
  <c r="AD2651" i="1"/>
  <c r="P2651" i="1"/>
  <c r="P1116" i="1"/>
  <c r="AD1116" i="1"/>
  <c r="AD692" i="1"/>
  <c r="AI692" i="1" s="1"/>
  <c r="AD312" i="1"/>
  <c r="P312" i="1"/>
  <c r="AD394" i="1"/>
  <c r="P394" i="1"/>
  <c r="P221" i="1"/>
  <c r="AD221" i="1"/>
  <c r="AD226" i="1"/>
  <c r="P226" i="1"/>
  <c r="Z132" i="1"/>
  <c r="P132" i="1"/>
  <c r="Z97" i="1"/>
  <c r="P97" i="1"/>
  <c r="P1250" i="1"/>
  <c r="AD1250" i="1"/>
  <c r="AD663" i="1"/>
  <c r="AI663" i="1" s="1"/>
  <c r="AD794" i="1"/>
  <c r="AI794" i="1" s="1"/>
  <c r="AD867" i="1"/>
  <c r="AI867" i="1" s="1"/>
  <c r="AD220" i="1"/>
  <c r="P220" i="1"/>
  <c r="AD386" i="1"/>
  <c r="P386" i="1"/>
  <c r="Z18" i="1"/>
  <c r="AD18" i="1"/>
  <c r="T18" i="1"/>
  <c r="P18" i="1"/>
  <c r="AD21" i="1"/>
  <c r="Z21" i="1"/>
  <c r="P21" i="1"/>
  <c r="AD253" i="1"/>
  <c r="P253" i="1"/>
  <c r="Z108" i="1"/>
  <c r="P108" i="1"/>
  <c r="P2688" i="1"/>
  <c r="AD2688" i="1"/>
  <c r="P2673" i="1"/>
  <c r="AD2673" i="1"/>
  <c r="P2677" i="1"/>
  <c r="AD2677" i="1"/>
  <c r="P2235" i="1"/>
  <c r="AD2235" i="1"/>
  <c r="AE2095" i="1"/>
  <c r="AD1940" i="1"/>
  <c r="P1940" i="1"/>
  <c r="AD1831" i="1"/>
  <c r="P1831" i="1"/>
  <c r="AD1496" i="1"/>
  <c r="P1496" i="1"/>
  <c r="AD1247" i="1"/>
  <c r="P1247" i="1"/>
  <c r="AD1084" i="1"/>
  <c r="P1084" i="1"/>
  <c r="P1127" i="1"/>
  <c r="AD488" i="1"/>
  <c r="P488" i="1"/>
  <c r="P345" i="1"/>
  <c r="AD345" i="1"/>
  <c r="P227" i="1"/>
  <c r="AD227" i="1"/>
  <c r="AD238" i="1"/>
  <c r="P238" i="1"/>
  <c r="Z133" i="1"/>
  <c r="P133" i="1"/>
  <c r="AD330" i="1"/>
  <c r="P330" i="1"/>
  <c r="AD192" i="1"/>
  <c r="AI192" i="1" s="1"/>
  <c r="Z28" i="1"/>
  <c r="P28" i="1"/>
  <c r="P65" i="1"/>
  <c r="AI65" i="1" s="1"/>
  <c r="P620" i="1"/>
  <c r="AD620" i="1"/>
  <c r="Z60" i="1"/>
  <c r="P60" i="1"/>
  <c r="AD218" i="1"/>
  <c r="P218" i="1"/>
  <c r="AI2069" i="1" l="1"/>
  <c r="AI2068" i="1" s="1"/>
  <c r="P1954" i="1"/>
  <c r="P1276" i="1"/>
  <c r="P1275" i="1" s="1"/>
  <c r="AD1861" i="1"/>
  <c r="AD1858" i="1" s="1"/>
  <c r="AD323" i="1"/>
  <c r="AD315" i="1" s="1"/>
  <c r="AD1887" i="1"/>
  <c r="AD1886" i="1" s="1"/>
  <c r="P323" i="1"/>
  <c r="P315" i="1" s="1"/>
  <c r="AI2741" i="1"/>
  <c r="AI2729" i="1"/>
  <c r="AI2676" i="1"/>
  <c r="AD1721" i="1"/>
  <c r="AD1715" i="1" s="1"/>
  <c r="AD1676" i="1" s="1"/>
  <c r="AI403" i="1"/>
  <c r="P1794" i="1"/>
  <c r="P1793" i="1" s="1"/>
  <c r="P333" i="1"/>
  <c r="P1911" i="1"/>
  <c r="P1907" i="1" s="1"/>
  <c r="AD1632" i="1"/>
  <c r="AD1631" i="1" s="1"/>
  <c r="AD1794" i="1"/>
  <c r="AD1793" i="1" s="1"/>
  <c r="P1632" i="1"/>
  <c r="P1631" i="1" s="1"/>
  <c r="AD2132" i="1"/>
  <c r="AD2129" i="1" s="1"/>
  <c r="AI2608" i="1"/>
  <c r="P184" i="1"/>
  <c r="P1109" i="1"/>
  <c r="P1106" i="1" s="1"/>
  <c r="AD1040" i="1"/>
  <c r="AD1039" i="1" s="1"/>
  <c r="T13" i="1"/>
  <c r="P2129" i="1"/>
  <c r="P1721" i="1"/>
  <c r="P1715" i="1" s="1"/>
  <c r="P1861" i="1"/>
  <c r="P1858" i="1" s="1"/>
  <c r="AD2112" i="1"/>
  <c r="AD2111" i="1" s="1"/>
  <c r="AI352" i="1"/>
  <c r="P1040" i="1"/>
  <c r="P1039" i="1" s="1"/>
  <c r="AI14" i="1"/>
  <c r="P1271" i="1"/>
  <c r="P1270" i="1" s="1"/>
  <c r="AD333" i="1"/>
  <c r="P1887" i="1"/>
  <c r="P1886" i="1" s="1"/>
  <c r="AD406" i="1"/>
  <c r="P406" i="1"/>
  <c r="P332" i="1" s="1"/>
  <c r="P1231" i="1"/>
  <c r="P1215" i="1" s="1"/>
  <c r="AD608" i="1"/>
  <c r="AD1231" i="1"/>
  <c r="AD450" i="1"/>
  <c r="AI604" i="1"/>
  <c r="P1677" i="1"/>
  <c r="P1676" i="1" s="1"/>
  <c r="Z13" i="1"/>
  <c r="AI1971" i="1"/>
  <c r="AI1025" i="1"/>
  <c r="AD1024" i="1"/>
  <c r="AI1110" i="1"/>
  <c r="AD1109" i="1"/>
  <c r="AD1106" i="1" s="1"/>
  <c r="AI1996" i="1"/>
  <c r="AI2105" i="1"/>
  <c r="AD1276" i="1"/>
  <c r="AD1275" i="1" s="1"/>
  <c r="AI1958" i="1"/>
  <c r="AI2293" i="1"/>
  <c r="AI1921" i="1"/>
  <c r="AI320" i="1"/>
  <c r="AI308" i="1"/>
  <c r="AI1144" i="1"/>
  <c r="AI2097" i="1"/>
  <c r="AD1143" i="1"/>
  <c r="AD1215" i="1"/>
  <c r="AI2695" i="1"/>
  <c r="AI451" i="1"/>
  <c r="P450" i="1"/>
  <c r="AI1168" i="1"/>
  <c r="AD2121" i="1"/>
  <c r="AD2120" i="1" s="1"/>
  <c r="AI1955" i="1"/>
  <c r="AI1760" i="1"/>
  <c r="AI1755" i="1" s="1"/>
  <c r="AI721" i="1"/>
  <c r="AD720" i="1"/>
  <c r="P1660" i="1"/>
  <c r="P1659" i="1" s="1"/>
  <c r="P1658" i="1" s="1"/>
  <c r="AI660" i="1"/>
  <c r="AD659" i="1"/>
  <c r="AI430" i="1"/>
  <c r="AI640" i="1"/>
  <c r="AD639" i="1"/>
  <c r="AD1660" i="1"/>
  <c r="AD1659" i="1" s="1"/>
  <c r="AD1658" i="1" s="1"/>
  <c r="AI2389" i="1"/>
  <c r="P13" i="1"/>
  <c r="AI1626" i="1"/>
  <c r="AI1625" i="1" s="1"/>
  <c r="AI1696" i="1"/>
  <c r="AE2453" i="1"/>
  <c r="AI1678" i="1"/>
  <c r="AI2112" i="1"/>
  <c r="AI2111" i="1" s="1"/>
  <c r="AI1716" i="1"/>
  <c r="AD1993" i="1"/>
  <c r="AD2096" i="1"/>
  <c r="AI1140" i="1"/>
  <c r="P608" i="1"/>
  <c r="AI1015" i="1"/>
  <c r="AI1014" i="1" s="1"/>
  <c r="AI1013" i="1" s="1"/>
  <c r="AD1014" i="1"/>
  <c r="AD1013" i="1" s="1"/>
  <c r="P293" i="1"/>
  <c r="P292" i="1" s="1"/>
  <c r="AI2417" i="1"/>
  <c r="AD1911" i="1"/>
  <c r="AD1907" i="1" s="1"/>
  <c r="AD184" i="1"/>
  <c r="AI2807" i="1"/>
  <c r="AD1433" i="1"/>
  <c r="AD1430" i="1" s="1"/>
  <c r="P458" i="1"/>
  <c r="AI1825" i="1"/>
  <c r="AJ1825" i="1" s="1"/>
  <c r="AI2666" i="1"/>
  <c r="AI1029" i="1"/>
  <c r="AD1028" i="1"/>
  <c r="AI2121" i="1"/>
  <c r="AI2120" i="1" s="1"/>
  <c r="AI1748" i="1"/>
  <c r="AI1747" i="1" s="1"/>
  <c r="P1433" i="1"/>
  <c r="P1430" i="1" s="1"/>
  <c r="P1256" i="1" s="1"/>
  <c r="AD458" i="1"/>
  <c r="AD457" i="1" s="1"/>
  <c r="AD293" i="1"/>
  <c r="AD292" i="1" s="1"/>
  <c r="P2311" i="1"/>
  <c r="AI2084" i="1"/>
  <c r="AI2083" i="1" s="1"/>
  <c r="AD2386" i="1"/>
  <c r="AD2385" i="1" s="1"/>
  <c r="AI2013" i="1"/>
  <c r="AI1020" i="1"/>
  <c r="P1143" i="1"/>
  <c r="AI1664" i="1"/>
  <c r="AI1098" i="1"/>
  <c r="AI1039" i="1" s="1"/>
  <c r="AI1736" i="1"/>
  <c r="AD2017" i="1"/>
  <c r="P2096" i="1"/>
  <c r="AI2631" i="1"/>
  <c r="AI2386" i="1"/>
  <c r="AI2385" i="1" s="1"/>
  <c r="AI2017" i="1"/>
  <c r="AI2790" i="1"/>
  <c r="AI2652" i="1"/>
  <c r="AI2732" i="1"/>
  <c r="AI2092" i="1"/>
  <c r="AI1647" i="1"/>
  <c r="AI2771" i="1"/>
  <c r="AI1811" i="1"/>
  <c r="AI1117" i="1"/>
  <c r="AD13" i="1"/>
  <c r="AI384" i="1"/>
  <c r="AI1879" i="1"/>
  <c r="AI1934" i="1"/>
  <c r="AI2754" i="1"/>
  <c r="AI2103" i="1"/>
  <c r="AI2749" i="1"/>
  <c r="AI1930" i="1"/>
  <c r="AD2625" i="1"/>
  <c r="AI2625" i="1" s="1"/>
  <c r="AI2650" i="1"/>
  <c r="AI2642" i="1"/>
  <c r="AI378" i="1"/>
  <c r="AI2657" i="1"/>
  <c r="AI2135" i="1"/>
  <c r="AI2155" i="1"/>
  <c r="AI2320" i="1"/>
  <c r="AI2694" i="1"/>
  <c r="AI2258" i="1"/>
  <c r="AI2224" i="1"/>
  <c r="AI2766" i="1"/>
  <c r="AI1940" i="1"/>
  <c r="AI1553" i="1"/>
  <c r="AI1829" i="1"/>
  <c r="AJ1829" i="1" s="1"/>
  <c r="AI1474" i="1"/>
  <c r="AI2684" i="1"/>
  <c r="AI2255" i="1"/>
  <c r="AI2661" i="1"/>
  <c r="AI1723" i="1"/>
  <c r="AE2772" i="1"/>
  <c r="AI2235" i="1"/>
  <c r="AI1819" i="1"/>
  <c r="AI1950" i="1"/>
  <c r="AI2241" i="1"/>
  <c r="AI1928" i="1"/>
  <c r="AI2206" i="1"/>
  <c r="AI2737" i="1"/>
  <c r="AI2800" i="1"/>
  <c r="AI1827" i="1"/>
  <c r="AJ1827" i="1" s="1"/>
  <c r="AI1938" i="1"/>
  <c r="AI2138" i="1"/>
  <c r="AI2343" i="1"/>
  <c r="AI2677" i="1"/>
  <c r="AI2247" i="1"/>
  <c r="AI1809" i="1"/>
  <c r="AI1922" i="1"/>
  <c r="AI1665" i="1"/>
  <c r="AI2324" i="1"/>
  <c r="AI1874" i="1"/>
  <c r="AJ1874" i="1" s="1"/>
  <c r="AI2726" i="1"/>
  <c r="AI1964" i="1"/>
  <c r="AI2733" i="1"/>
  <c r="AI2812" i="1"/>
  <c r="AI2673" i="1"/>
  <c r="AI1826" i="1"/>
  <c r="AI1931" i="1"/>
  <c r="AI2820" i="1"/>
  <c r="AE2628" i="1"/>
  <c r="AI2793" i="1"/>
  <c r="AI2808" i="1"/>
  <c r="AI2751" i="1"/>
  <c r="AI2705" i="1"/>
  <c r="AI2688" i="1"/>
  <c r="AI2287" i="1"/>
  <c r="AI1937" i="1"/>
  <c r="AI280" i="1"/>
  <c r="AI1823" i="1"/>
  <c r="AJ1823" i="1" s="1"/>
  <c r="AI1666" i="1"/>
  <c r="AI2644" i="1"/>
  <c r="AI1810" i="1"/>
  <c r="AI2735" i="1"/>
  <c r="AI2659" i="1"/>
  <c r="AI2236" i="1"/>
  <c r="AI2277" i="1"/>
  <c r="AI2660" i="1"/>
  <c r="AI1730" i="1"/>
  <c r="AI2229" i="1"/>
  <c r="AI2154" i="1"/>
  <c r="AI2730" i="1"/>
  <c r="AI2782" i="1"/>
  <c r="AI2734" i="1"/>
  <c r="AI1831" i="1"/>
  <c r="AI2651" i="1"/>
  <c r="AI2647" i="1"/>
  <c r="AI2101" i="1"/>
  <c r="AI1975" i="1"/>
  <c r="AI2740" i="1"/>
  <c r="AI1849" i="1"/>
  <c r="AI1116" i="1"/>
  <c r="AI368" i="1"/>
  <c r="AI264" i="1"/>
  <c r="AI1317" i="1"/>
  <c r="AI36" i="1"/>
  <c r="AI1447" i="1"/>
  <c r="AI73" i="1"/>
  <c r="AI1324" i="1"/>
  <c r="AI135" i="1"/>
  <c r="AI263" i="1"/>
  <c r="AI1159" i="1"/>
  <c r="AI222" i="1"/>
  <c r="AI1434" i="1"/>
  <c r="AI353" i="1"/>
  <c r="AI194" i="1"/>
  <c r="AI1550" i="1"/>
  <c r="AI23" i="1"/>
  <c r="AI329" i="1"/>
  <c r="AI220" i="1"/>
  <c r="AI221" i="1"/>
  <c r="AI175" i="1"/>
  <c r="AI186" i="1"/>
  <c r="AI369" i="1"/>
  <c r="AI167" i="1"/>
  <c r="AI168" i="1"/>
  <c r="AI595" i="1"/>
  <c r="AI216" i="1"/>
  <c r="AI219" i="1"/>
  <c r="AI76" i="1"/>
  <c r="AI390" i="1"/>
  <c r="AI294" i="1"/>
  <c r="AI379" i="1"/>
  <c r="AI67" i="1"/>
  <c r="AI46" i="1"/>
  <c r="AI429" i="1"/>
  <c r="AI22" i="1"/>
  <c r="AI387" i="1"/>
  <c r="AI359" i="1"/>
  <c r="AI45" i="1"/>
  <c r="AI393" i="1"/>
  <c r="AI310" i="1"/>
  <c r="AI620" i="1"/>
  <c r="AI227" i="1"/>
  <c r="AI350" i="1"/>
  <c r="AI55" i="1"/>
  <c r="AI100" i="1"/>
  <c r="AI381" i="1"/>
  <c r="AI634" i="1"/>
  <c r="AI312" i="1"/>
  <c r="AI177" i="1"/>
  <c r="AI363" i="1"/>
  <c r="AI205" i="1"/>
  <c r="AI376" i="1"/>
  <c r="AI60" i="1"/>
  <c r="AI35" i="1"/>
  <c r="AI132" i="1"/>
  <c r="AI204" i="1"/>
  <c r="AI262" i="1"/>
  <c r="AI1272" i="1"/>
  <c r="AI163" i="1"/>
  <c r="AI625" i="1"/>
  <c r="AI223" i="1"/>
  <c r="AI88" i="1"/>
  <c r="AI371" i="1"/>
  <c r="AI252" i="1"/>
  <c r="AI231" i="1"/>
  <c r="AI347" i="1"/>
  <c r="AI238" i="1"/>
  <c r="AI242" i="1"/>
  <c r="AI488" i="1"/>
  <c r="AI108" i="1"/>
  <c r="AI226" i="1"/>
  <c r="AI341" i="1"/>
  <c r="AI48" i="1"/>
  <c r="AI348" i="1"/>
  <c r="AI385" i="1"/>
  <c r="AI276" i="1"/>
  <c r="AI79" i="1"/>
  <c r="AI258" i="1"/>
  <c r="AI346" i="1"/>
  <c r="AI1111" i="1"/>
  <c r="AI1385" i="1"/>
  <c r="AI271" i="1"/>
  <c r="AI1488" i="1"/>
  <c r="AI96" i="1"/>
  <c r="AI172" i="1"/>
  <c r="AI251" i="1"/>
  <c r="AI335" i="1"/>
  <c r="AI1376" i="1"/>
  <c r="AI331" i="1"/>
  <c r="AI313" i="1"/>
  <c r="AI1292" i="1"/>
  <c r="AI1391" i="1"/>
  <c r="AI1661" i="1"/>
  <c r="AI272" i="1"/>
  <c r="AI133" i="1"/>
  <c r="AI141" i="1"/>
  <c r="AI34" i="1"/>
  <c r="AI39" i="1"/>
  <c r="AI298" i="1"/>
  <c r="AI396" i="1"/>
  <c r="AI1367" i="1"/>
  <c r="AI129" i="1"/>
  <c r="AI1589" i="1"/>
  <c r="AI1319" i="1"/>
  <c r="AI621" i="1"/>
  <c r="AI199" i="1"/>
  <c r="AI140" i="1"/>
  <c r="AI210" i="1"/>
  <c r="AI1293" i="1"/>
  <c r="AI218" i="1"/>
  <c r="AI394" i="1"/>
  <c r="AI269" i="1"/>
  <c r="AI357" i="1"/>
  <c r="AI21" i="1"/>
  <c r="AI32" i="1"/>
  <c r="AI419" i="1"/>
  <c r="AI43" i="1"/>
  <c r="AI239" i="1"/>
  <c r="AI1291" i="1"/>
  <c r="AI159" i="1"/>
  <c r="AI364" i="1"/>
  <c r="AI1340" i="1"/>
  <c r="AI1389" i="1"/>
  <c r="AI99" i="1"/>
  <c r="AI1127" i="1"/>
  <c r="AI1400" i="1"/>
  <c r="AI209" i="1"/>
  <c r="AI277" i="1"/>
  <c r="AI49" i="1"/>
  <c r="AI360" i="1"/>
  <c r="AI137" i="1"/>
  <c r="AI215" i="1"/>
  <c r="AI169" i="1"/>
  <c r="AI1352" i="1"/>
  <c r="AI1330" i="1"/>
  <c r="AI208" i="1"/>
  <c r="AI109" i="1"/>
  <c r="AI1476" i="1"/>
  <c r="AI102" i="1"/>
  <c r="AI246" i="1"/>
  <c r="AI1392" i="1"/>
  <c r="AI61" i="1"/>
  <c r="AI1612" i="1"/>
  <c r="AI16" i="1"/>
  <c r="AI1223" i="1"/>
  <c r="AI1273" i="1"/>
  <c r="AI152" i="1"/>
  <c r="AI1316" i="1"/>
  <c r="AI98" i="1"/>
  <c r="AI1261" i="1"/>
  <c r="AI18" i="1"/>
  <c r="AI97" i="1"/>
  <c r="AI224" i="1"/>
  <c r="AI47" i="1"/>
  <c r="AI27" i="1"/>
  <c r="AI243" i="1"/>
  <c r="AI459" i="1"/>
  <c r="AI391" i="1"/>
  <c r="AI201" i="1"/>
  <c r="AI134" i="1"/>
  <c r="AI1412" i="1"/>
  <c r="AI455" i="1"/>
  <c r="AI349" i="1"/>
  <c r="AI253" i="1"/>
  <c r="AI1393" i="1"/>
  <c r="AI232" i="1"/>
  <c r="AI91" i="1"/>
  <c r="AI171" i="1"/>
  <c r="AI345" i="1"/>
  <c r="AI1496" i="1"/>
  <c r="AI235" i="1"/>
  <c r="AI1323" i="1"/>
  <c r="AI247" i="1"/>
  <c r="AI180" i="1"/>
  <c r="AI440" i="1"/>
  <c r="AI249" i="1"/>
  <c r="AI254" i="1"/>
  <c r="AI337" i="1"/>
  <c r="AI404" i="1"/>
  <c r="AI1353" i="1"/>
  <c r="AI314" i="1"/>
  <c r="AI24" i="1"/>
  <c r="AI196" i="1"/>
  <c r="AI234" i="1"/>
  <c r="AI325" i="1"/>
  <c r="AI351" i="1"/>
  <c r="AI15" i="1"/>
  <c r="AI1381" i="1"/>
  <c r="AI1375" i="1"/>
  <c r="AI92" i="1"/>
  <c r="AI107" i="1"/>
  <c r="AI28" i="1"/>
  <c r="AI386" i="1"/>
  <c r="AI267" i="1"/>
  <c r="AI158" i="1"/>
  <c r="AI615" i="1"/>
  <c r="AI374" i="1"/>
  <c r="AI454" i="1"/>
  <c r="AI1602" i="1"/>
  <c r="AI25" i="1"/>
  <c r="AI200" i="1"/>
  <c r="AI573" i="1"/>
  <c r="AI114" i="1"/>
  <c r="AI270" i="1"/>
  <c r="AI296" i="1"/>
  <c r="AI157" i="1"/>
  <c r="AI336" i="1"/>
  <c r="AI173" i="1"/>
  <c r="AI330" i="1"/>
  <c r="AI326" i="1"/>
  <c r="AI1365" i="1"/>
  <c r="AI139" i="1"/>
  <c r="AI265" i="1"/>
  <c r="AI207" i="1"/>
  <c r="AI362" i="1"/>
  <c r="AI176" i="1"/>
  <c r="AI74" i="1"/>
  <c r="AI1399" i="1"/>
  <c r="AI1637" i="1"/>
  <c r="AI241" i="1"/>
  <c r="AD179" i="1"/>
  <c r="AD2553" i="1"/>
  <c r="AD2711" i="1"/>
  <c r="AD2091" i="1"/>
  <c r="AD2257" i="1"/>
  <c r="AI2257" i="1" s="1"/>
  <c r="AD2788" i="1"/>
  <c r="AI2788" i="1" s="1"/>
  <c r="AD2292" i="1"/>
  <c r="AI2292" i="1" s="1"/>
  <c r="AD2764" i="1"/>
  <c r="AI2764" i="1" s="1"/>
  <c r="AD2770" i="1"/>
  <c r="AD2704" i="1"/>
  <c r="AI2704" i="1" s="1"/>
  <c r="AD2745" i="1"/>
  <c r="AI2745" i="1" s="1"/>
  <c r="AD2795" i="1"/>
  <c r="AI2795" i="1" s="1"/>
  <c r="AD2781" i="1"/>
  <c r="AD2336" i="1"/>
  <c r="AI2336" i="1" s="1"/>
  <c r="AD2792" i="1"/>
  <c r="AD2750" i="1"/>
  <c r="AD2246" i="1"/>
  <c r="AD2286" i="1"/>
  <c r="AD2805" i="1"/>
  <c r="AD2804" i="1" s="1"/>
  <c r="AD2240" i="1"/>
  <c r="AD2253" i="1"/>
  <c r="AD2205" i="1"/>
  <c r="AD1973" i="1"/>
  <c r="AD1954" i="1" s="1"/>
  <c r="AD2753" i="1"/>
  <c r="AI2753" i="1" s="1"/>
  <c r="AD2817" i="1"/>
  <c r="AI2817" i="1" s="1"/>
  <c r="AD2323" i="1"/>
  <c r="AI2323" i="1" s="1"/>
  <c r="AD2799" i="1"/>
  <c r="AI2799" i="1" s="1"/>
  <c r="AI630" i="1"/>
  <c r="AD2811" i="1"/>
  <c r="AI2811" i="1" s="1"/>
  <c r="AE8" i="1"/>
  <c r="AE2016" i="1"/>
  <c r="AC8" i="1"/>
  <c r="P2770" i="1"/>
  <c r="P2769" i="1" s="1"/>
  <c r="AD2273" i="1"/>
  <c r="AI2273" i="1" s="1"/>
  <c r="AD655" i="1"/>
  <c r="AI655" i="1" s="1"/>
  <c r="AD2228" i="1"/>
  <c r="P2253" i="1"/>
  <c r="AD873" i="1"/>
  <c r="AI873" i="1" s="1"/>
  <c r="P2728" i="1"/>
  <c r="P2750" i="1"/>
  <c r="P2205" i="1"/>
  <c r="P2177" i="1" s="1"/>
  <c r="P2672" i="1"/>
  <c r="P2805" i="1"/>
  <c r="P2272" i="1"/>
  <c r="P2781" i="1"/>
  <c r="P2091" i="1"/>
  <c r="P2060" i="1" s="1"/>
  <c r="P179" i="1"/>
  <c r="P2291" i="1"/>
  <c r="P2641" i="1"/>
  <c r="P2630" i="1" s="1"/>
  <c r="P2385" i="1"/>
  <c r="P2381" i="1" s="1"/>
  <c r="P2744" i="1"/>
  <c r="P2761" i="1"/>
  <c r="AF10" i="1"/>
  <c r="AD2641" i="1"/>
  <c r="P2792" i="1"/>
  <c r="P2286" i="1"/>
  <c r="Y8" i="1"/>
  <c r="AI720" i="1"/>
  <c r="P2784" i="1"/>
  <c r="P2240" i="1"/>
  <c r="P2553" i="1"/>
  <c r="AD2672" i="1"/>
  <c r="P2228" i="1"/>
  <c r="P2246" i="1"/>
  <c r="AD2728" i="1"/>
  <c r="P2140" i="1"/>
  <c r="P1792" i="1" l="1"/>
  <c r="AI1887" i="1"/>
  <c r="AI1886" i="1" s="1"/>
  <c r="P2095" i="1"/>
  <c r="AD1256" i="1"/>
  <c r="P1005" i="1"/>
  <c r="AD332" i="1"/>
  <c r="AI2641" i="1"/>
  <c r="AI2253" i="1"/>
  <c r="AI13" i="1"/>
  <c r="Z10" i="1"/>
  <c r="AI2100" i="1"/>
  <c r="AI2096" i="1" s="1"/>
  <c r="AI450" i="1"/>
  <c r="AD2060" i="1"/>
  <c r="AI1143" i="1"/>
  <c r="AI659" i="1"/>
  <c r="AI1109" i="1"/>
  <c r="AI1106" i="1" s="1"/>
  <c r="AI1433" i="1"/>
  <c r="AI1430" i="1" s="1"/>
  <c r="AD2095" i="1"/>
  <c r="AD1023" i="1"/>
  <c r="AD1005" i="1" s="1"/>
  <c r="AI1231" i="1"/>
  <c r="AI1660" i="1"/>
  <c r="AI1659" i="1" s="1"/>
  <c r="AI1658" i="1" s="1"/>
  <c r="AI1276" i="1"/>
  <c r="AI1275" i="1" s="1"/>
  <c r="AI1973" i="1"/>
  <c r="AI1954" i="1" s="1"/>
  <c r="AI1024" i="1"/>
  <c r="AI1794" i="1"/>
  <c r="AJ1794" i="1" s="1"/>
  <c r="AI639" i="1"/>
  <c r="AI1271" i="1"/>
  <c r="AI1270" i="1" s="1"/>
  <c r="AI2132" i="1"/>
  <c r="AI1861" i="1"/>
  <c r="AJ1861" i="1" s="1"/>
  <c r="AI1028" i="1"/>
  <c r="AI1216" i="1"/>
  <c r="AI1260" i="1"/>
  <c r="AI1257" i="1" s="1"/>
  <c r="AI323" i="1"/>
  <c r="AI1721" i="1"/>
  <c r="AI1019" i="1"/>
  <c r="P457" i="1"/>
  <c r="AD2311" i="1"/>
  <c r="AI333" i="1"/>
  <c r="AD638" i="1"/>
  <c r="AI1632" i="1"/>
  <c r="AI1631" i="1" s="1"/>
  <c r="AI406" i="1"/>
  <c r="P10" i="1"/>
  <c r="AI2313" i="1"/>
  <c r="AI2312" i="1" s="1"/>
  <c r="AI2311" i="1" s="1"/>
  <c r="AI2630" i="1"/>
  <c r="AI1993" i="1"/>
  <c r="AI1677" i="1"/>
  <c r="AI2205" i="1"/>
  <c r="AI2792" i="1"/>
  <c r="AI2140" i="1"/>
  <c r="AI458" i="1"/>
  <c r="AI2750" i="1"/>
  <c r="AI2240" i="1"/>
  <c r="AI2091" i="1"/>
  <c r="AI2728" i="1"/>
  <c r="AI2781" i="1"/>
  <c r="AI2228" i="1"/>
  <c r="AI2223" i="1" s="1"/>
  <c r="AI2805" i="1"/>
  <c r="AI2286" i="1"/>
  <c r="AI2553" i="1"/>
  <c r="AI2246" i="1"/>
  <c r="AI2672" i="1"/>
  <c r="AI2770" i="1"/>
  <c r="AI1911" i="1"/>
  <c r="AD10" i="1"/>
  <c r="T10" i="1"/>
  <c r="AI179" i="1"/>
  <c r="AI293" i="1"/>
  <c r="AI184" i="1"/>
  <c r="AI608" i="1"/>
  <c r="AD2703" i="1"/>
  <c r="AI292" i="1"/>
  <c r="AD2223" i="1"/>
  <c r="AD2667" i="1"/>
  <c r="AD2630" i="1"/>
  <c r="AD2272" i="1"/>
  <c r="AI2272" i="1" s="1"/>
  <c r="AD2816" i="1"/>
  <c r="AI2816" i="1" s="1"/>
  <c r="AD2177" i="1"/>
  <c r="AI2177" i="1" s="1"/>
  <c r="AD2252" i="1"/>
  <c r="AD2285" i="1"/>
  <c r="AD2744" i="1"/>
  <c r="AI2744" i="1" s="1"/>
  <c r="AD2769" i="1"/>
  <c r="AI2769" i="1" s="1"/>
  <c r="AD2761" i="1"/>
  <c r="AI2761" i="1" s="1"/>
  <c r="AD2291" i="1"/>
  <c r="AI2291" i="1" s="1"/>
  <c r="AD2784" i="1"/>
  <c r="AI2784" i="1" s="1"/>
  <c r="AD2550" i="1"/>
  <c r="P2760" i="1"/>
  <c r="P2252" i="1"/>
  <c r="P2804" i="1"/>
  <c r="P2780" i="1" s="1"/>
  <c r="P2772" i="1" s="1"/>
  <c r="P2550" i="1"/>
  <c r="P2549" i="1" s="1"/>
  <c r="P2453" i="1" s="1"/>
  <c r="P2743" i="1"/>
  <c r="P2285" i="1"/>
  <c r="P2703" i="1"/>
  <c r="P2223" i="1"/>
  <c r="P2667" i="1"/>
  <c r="AI1858" i="1" l="1"/>
  <c r="AJ1858" i="1" s="1"/>
  <c r="AI638" i="1"/>
  <c r="P9" i="1"/>
  <c r="P8" i="1" s="1"/>
  <c r="AI1023" i="1"/>
  <c r="AD2222" i="1"/>
  <c r="P2222" i="1"/>
  <c r="P2016" i="1" s="1"/>
  <c r="AI1793" i="1"/>
  <c r="AJ1793" i="1" s="1"/>
  <c r="AI2129" i="1"/>
  <c r="AI2060" i="1"/>
  <c r="AD1792" i="1"/>
  <c r="AI1907" i="1"/>
  <c r="AI1715" i="1"/>
  <c r="AI1215" i="1"/>
  <c r="AI332" i="1"/>
  <c r="AD2629" i="1"/>
  <c r="AI2285" i="1"/>
  <c r="AI2252" i="1"/>
  <c r="AI2667" i="1"/>
  <c r="AI2703" i="1"/>
  <c r="AI2804" i="1"/>
  <c r="AI10" i="1"/>
  <c r="AI2550" i="1"/>
  <c r="AI457" i="1"/>
  <c r="AI315" i="1"/>
  <c r="AD637" i="1"/>
  <c r="AD2549" i="1"/>
  <c r="AD2760" i="1"/>
  <c r="AI2760" i="1" s="1"/>
  <c r="AD2743" i="1"/>
  <c r="AI2743" i="1" s="1"/>
  <c r="AD2815" i="1"/>
  <c r="AI2815" i="1" s="1"/>
  <c r="AD2780" i="1"/>
  <c r="AI2780" i="1" s="1"/>
  <c r="AD2381" i="1"/>
  <c r="Z9" i="1"/>
  <c r="Z8" i="1" s="1"/>
  <c r="AD9" i="1"/>
  <c r="AF9" i="1"/>
  <c r="AF8" i="1" s="1"/>
  <c r="AF2822" i="1" s="1"/>
  <c r="T9" i="1"/>
  <c r="T8" i="1" s="1"/>
  <c r="T2822" i="1" s="1"/>
  <c r="P2629" i="1"/>
  <c r="P2628" i="1" s="1"/>
  <c r="P2822" i="1" l="1"/>
  <c r="Z2822" i="1"/>
  <c r="AI2549" i="1"/>
  <c r="AD2453" i="1"/>
  <c r="AI2453" i="1"/>
  <c r="AI2629" i="1"/>
  <c r="AI2381" i="1"/>
  <c r="AD2016" i="1"/>
  <c r="AI2095" i="1"/>
  <c r="AI1792" i="1"/>
  <c r="AJ1792" i="1" s="1"/>
  <c r="AI1676" i="1"/>
  <c r="AI1256" i="1"/>
  <c r="AI1005" i="1"/>
  <c r="AI2222" i="1"/>
  <c r="AD8" i="1"/>
  <c r="AD2772" i="1"/>
  <c r="AI2772" i="1" s="1"/>
  <c r="AD2628" i="1"/>
  <c r="AI9" i="1"/>
  <c r="AI8" i="1" l="1"/>
  <c r="AJ8" i="1" s="1"/>
  <c r="AD2822" i="1"/>
  <c r="AI2628" i="1"/>
  <c r="AI2016" i="1"/>
  <c r="AI2822" i="1" l="1"/>
</calcChain>
</file>

<file path=xl/sharedStrings.xml><?xml version="1.0" encoding="utf-8"?>
<sst xmlns="http://schemas.openxmlformats.org/spreadsheetml/2006/main" count="20463" uniqueCount="2485">
  <si>
    <t>CLAVE DEL OBJETO DEL GASTO (CAP/CONCEP/PDA)</t>
  </si>
  <si>
    <t>CONCEPTO Y/O DESCRIPCION</t>
  </si>
  <si>
    <t>CANTIDAD DE BIENES Y SERVICIOS EXISTENTES
(CANTIDADES ANUALES)</t>
  </si>
  <si>
    <t>CANTIDAD DE BIENES Y/O SERVICIOS REQUERIDOS
(CANTIDADES ANUALES)</t>
  </si>
  <si>
    <t>UNIDAD DE MEDIDA</t>
  </si>
  <si>
    <t xml:space="preserve">DESTINO DE LOS BIENES Y SERVCIOS </t>
  </si>
  <si>
    <t>CALIDAD DE LOS BIENES Y SERVICIOS</t>
  </si>
  <si>
    <t>JUSTIFICACION DE LA ADQUISICION DE LOS BIENES Y SERVICIOS</t>
  </si>
  <si>
    <t>COSTO UNITARIO ESTIMADO (PESOS)</t>
  </si>
  <si>
    <t>VALOR TOTAL ANUAL ESTIMADO (PESOS)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</si>
  <si>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</si>
  <si>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</si>
  <si>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</si>
  <si>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</si>
  <si>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</si>
  <si>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</si>
  <si>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</si>
  <si>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</si>
  <si>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</si>
  <si>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</si>
  <si>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</si>
  <si>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</si>
  <si>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
CANTIDAD DE BIENES Y/O SERVICIOS REQUERIDOS</t>
  </si>
  <si>
    <t xml:space="preserve">
VALOR TOTAL (PESOS)</t>
  </si>
  <si>
    <t>PIEZAS</t>
  </si>
  <si>
    <t xml:space="preserve">MATERIALES Y SUMINISTROS  </t>
  </si>
  <si>
    <t xml:space="preserve">MATERIALES DE ADMINISTRACIÓN, EMISIÓN DE DOCUMENTOS Y ARTÍCULOS OFICIALES </t>
  </si>
  <si>
    <t xml:space="preserve">MATERIALES, ÚTILES Y EQUIPOS MENORES DE OFICINA </t>
  </si>
  <si>
    <t xml:space="preserve">MATERIALES PARA SERVICIO EN GENERAL </t>
  </si>
  <si>
    <t>ARBOL DE NAVIDAD</t>
  </si>
  <si>
    <t>PIEZA</t>
  </si>
  <si>
    <t>DIRECCION GENERAL, SUBDIRECCION GENERAL ADMINISTRATIVA, SUBDIRECCION GENERAL OPERATIVA, SUBDIRECCION GENERAL DE PROGRAMAS SOCIALES Y COORDINACIONES.</t>
  </si>
  <si>
    <t>PARA LAS FUNCIONES Y NECESIDADES DE TODAS LAS AREA DE DIF ESTATAL</t>
  </si>
  <si>
    <t>PARA LA OPERATIVIDAD DE TODAS LAS AREAS DE SERVICIO DE ASISTENCIA SOCIAL, EN BENEFICIO DE LA CIUDADANIA</t>
  </si>
  <si>
    <t xml:space="preserve">ARTÍCULOS Y MATERIAL DE OFICINA </t>
  </si>
  <si>
    <t>ABRILLANTADOR DE GLOBOS</t>
  </si>
  <si>
    <t>AGENDA  CLASICA</t>
  </si>
  <si>
    <t>AGENDA EJECUTIVA</t>
  </si>
  <si>
    <t>AGENDA EJECUTIVA DIARIA T/CARTA</t>
  </si>
  <si>
    <t>ALFILER DORADO GRUESO C/144</t>
  </si>
  <si>
    <t>ARILLO DE METALICO 08MM   CON 25</t>
  </si>
  <si>
    <t>PAQUETE</t>
  </si>
  <si>
    <t>ARILLO DE METALICO 12MM   CON 25</t>
  </si>
  <si>
    <t>ARILLO DE PLÁSTICO 5/16 PAQ. CON 25</t>
  </si>
  <si>
    <t>ARILLO DE PLÁSTICO 5/8 PAQ. CON 25</t>
  </si>
  <si>
    <t>ARILLO DE PLÁSTICO 7/16 PAQ. CON 25</t>
  </si>
  <si>
    <t>BARRA DE SILICON GRUESO</t>
  </si>
  <si>
    <t>BARRA DE SILICON DELGADA</t>
  </si>
  <si>
    <t>BOLA HILAZA</t>
  </si>
  <si>
    <t>CAJA</t>
  </si>
  <si>
    <t>BOLIGRAFO COLOR AZUL</t>
  </si>
  <si>
    <t>BOLIGRAFO COLOR NEGRO</t>
  </si>
  <si>
    <t>BOLIGRAFO DE 0.7MM COLOR AZUL</t>
  </si>
  <si>
    <t>BOLIGRAFO PUNTA MEDIANA COLOR AZUL C/12</t>
  </si>
  <si>
    <t>BOLIGRAFO PUNTA MEDIANA COLOR NEGRO C/12</t>
  </si>
  <si>
    <t>BOLIGRAFO PUNTO FINO AZUL C/12 PZAS</t>
  </si>
  <si>
    <t>BOLIGRAFO DE GEL TINTA NEGRA</t>
  </si>
  <si>
    <t>BOLIGRAFO PUNTO FINO NEGRO C/12 PZAS</t>
  </si>
  <si>
    <t>BOLIGRAFO PUNTO FINO ROJA</t>
  </si>
  <si>
    <t>PZA</t>
  </si>
  <si>
    <t>BORRADOR DE MIGAJON  MEDIDAS 4X2.5X1.5CM M-20</t>
  </si>
  <si>
    <t>BORRADOR PARA PINTARRON</t>
  </si>
  <si>
    <t>BROCHE BACO 8 CM C/50 FABRICADO EN LAMINA</t>
  </si>
  <si>
    <t>CAJA DE GRAPAS 3/8"</t>
  </si>
  <si>
    <t>CALCULADORA CIENTIFICA</t>
  </si>
  <si>
    <t>CALCULADORA CIENTIFICA MEDIANA</t>
  </si>
  <si>
    <t>CALCULADORA DE ESCRITORIO CON IMPRESIÓN EN NEGRO, ROLLO DE 58 X 60 Mn Hr-10Rc, CASIO HR DE 12 DIGITOS</t>
  </si>
  <si>
    <t>CALCULADORA DE ESCRITORIO DE 12 DIGITOS</t>
  </si>
  <si>
    <t xml:space="preserve">CERA CUENTA FACIL </t>
  </si>
  <si>
    <t>CHAROLA DE ESCRITORIO PARA DOCUMENTOS  CON TRES NIVELES TAMAÑO CARTA</t>
  </si>
  <si>
    <t>CHINCHETA C/100 P</t>
  </si>
  <si>
    <t>CINTA ADHESIVA CANELA GRANDE DE 48MM X 50 MM</t>
  </si>
  <si>
    <t>CINTA ADHESIVA DOBLE CARA 18X50 MTS</t>
  </si>
  <si>
    <t>CINTA ADHESIVA TRANSPARENTE CHICA 12 MM X 65 M</t>
  </si>
  <si>
    <t>CINTA ADHESIVA TRANSPARENTE GRANDE 24 MM X 65 M</t>
  </si>
  <si>
    <t>CINTA ADHESIVA TRANSPARENTE GRANDE 48 MM X 50 M</t>
  </si>
  <si>
    <t>CINTA DOBLE CARA</t>
  </si>
  <si>
    <t>CINTA MASKING TAPE 18*50M</t>
  </si>
  <si>
    <t>CINTA PARA RELOJ CHECADOR MODELO PIX-75</t>
  </si>
  <si>
    <t>CINTA PARA SUMADORAS</t>
  </si>
  <si>
    <t>pieza</t>
  </si>
  <si>
    <t>CINTA SCOTCH 18 MM X 65 MTS</t>
  </si>
  <si>
    <t>CINTA SCOTCH MEDIANA 24 MM X 65 MTS</t>
  </si>
  <si>
    <t>CIZALLA O GUILLOTINA MANUAL (PARA OFICINA)</t>
  </si>
  <si>
    <t>CLIPS CUADRADOS NO. 1 C/100 PZAS</t>
  </si>
  <si>
    <t>CLIPS CUADRADOS NO. 2 C/100 PZAS</t>
  </si>
  <si>
    <t>CLIPS CUADRADOS NO. 3 C/100 PZAS</t>
  </si>
  <si>
    <t>CLIPS ESTANDAR NO.1 CAJA CON 100 PIEZAS</t>
  </si>
  <si>
    <t>CLIPS ESTANDAR NO.2 CAJA CON 100 PIEZAS</t>
  </si>
  <si>
    <t>CLIPS ESTANDAR NO.3 CAJA CON 100 PIEZAS</t>
  </si>
  <si>
    <t>CLIPS JUMBO METALICO C/100 PZAS</t>
  </si>
  <si>
    <t>CLIPS MARIPOSA  #1</t>
  </si>
  <si>
    <t>CLIPS MARIPOSA  #2</t>
  </si>
  <si>
    <t>COJIN PARA SELLOS DEL NO. 1 MEDIANO DE PLASTICO</t>
  </si>
  <si>
    <t>COLORES DE  MADERA LARGOS C/12 PZAS</t>
  </si>
  <si>
    <t>COLORES DE  MADERA LARGOS C/24 PZAS</t>
  </si>
  <si>
    <t>CORRECTOR LIQUIDO EN BROCHA DE 20ML</t>
  </si>
  <si>
    <t>CORRECTOR LIQUIDO EN LAPIZ</t>
  </si>
  <si>
    <t>CRAYOLAS C/24 PZA GRUESA</t>
  </si>
  <si>
    <t>CRAYON JUMBO DE CERA  C/12 COLORES</t>
  </si>
  <si>
    <t>CUADERNO PROFESIONAL RAYADO C/100 HOJAS</t>
  </si>
  <si>
    <t>CUTER GRANDE DE PLASTICO</t>
  </si>
  <si>
    <t>CUTTER DE 25 MM COD. 17901</t>
  </si>
  <si>
    <t>CUTTER MEDIANO</t>
  </si>
  <si>
    <t xml:space="preserve">PIEZA </t>
  </si>
  <si>
    <t>DESENGRAPADOR</t>
  </si>
  <si>
    <t>DESPACHADOR DE CINTA ADHESIVA</t>
  </si>
  <si>
    <t xml:space="preserve">ENGARGOLADORA MANUAL </t>
  </si>
  <si>
    <t>ENGRAPADORA  TIRA COMPLETA METALICA</t>
  </si>
  <si>
    <t xml:space="preserve">ENGRAPADORA BÁSICA PARA TRABAJO PESADO 100 HOJAS </t>
  </si>
  <si>
    <t>FOLIADOR AUTOMATICO DE 6 DIGITOS</t>
  </si>
  <si>
    <t>GLOBOS VARIOS COLORES PAQUETE c100 PIEZAS #9</t>
  </si>
  <si>
    <t>GRAPA ESTANDAR 26/6  C/5000 PZAS</t>
  </si>
  <si>
    <t>GUILLOTINA DE ACERO INOXIDABLE 15" X 12"</t>
  </si>
  <si>
    <t>GUILLOTINA DE ACERO INOXIDABLE 38 X 38 cm</t>
  </si>
  <si>
    <t xml:space="preserve">INFLADOR DE GLOBOS ELECTRICO </t>
  </si>
  <si>
    <t>KOLA LOKA GOTERITO</t>
  </si>
  <si>
    <t>LAPIZ ADHESIVO 36 GRS CON 12 PIEZAS</t>
  </si>
  <si>
    <t>LAPIZ ADHESIVO 40 GR (JUMBO)</t>
  </si>
  <si>
    <t>LAPIZ BICOLOR ROJO/AZUL DELGADO</t>
  </si>
  <si>
    <t>LAPIZ GRAFITO DEL NO. 2 C/12 PZAS</t>
  </si>
  <si>
    <t>LAPIZ MARCADOR DE CERA COLOR ROJO</t>
  </si>
  <si>
    <t xml:space="preserve">CAJA </t>
  </si>
  <si>
    <t>LAPIZ MIRADO #2 C/12 PZAS</t>
  </si>
  <si>
    <t>LIBRETA  PASTA DURA 1/4 FORMA FRANCESA 96 HOJAS</t>
  </si>
  <si>
    <t xml:space="preserve">LIBRETA EJECUTIVA ACABADO PIEL 9X14 COLOR NEGRO, ROSITA, MOSTAZA, CHEDRON </t>
  </si>
  <si>
    <t>LIBRETA TAMAÑO PROFESIONAL, RAYA. C/100 HOJAS</t>
  </si>
  <si>
    <t>LIBRETA TAQUIGRAFIA CORTA CON 80 HOJAS</t>
  </si>
  <si>
    <t>LIBRO FLORETE FORMA ITALIANA C/192 HOJAS</t>
  </si>
  <si>
    <t>LIGAS CHICAS NO. 33</t>
  </si>
  <si>
    <t>LIQUIDO LIMPIADOR PARA PINTARRON</t>
  </si>
  <si>
    <t>LUPA PARA OFICINA REDONDA DE 75 MM</t>
  </si>
  <si>
    <t>MALETÍN PARA VIDEO PROYECTOR CON PROTECCIÓN INTERNA DE ALTA RESISTENCIA CON CIERRE FRONTAL PARA GUARDAR CABLES O ACCESORIOS COLOR NEGRO DE DIMENSIONES 32 X 29 X15 CM</t>
  </si>
  <si>
    <t>MARCA TEXTO FLUORECENTES PUNTO DELGADO COLORES VARIOS</t>
  </si>
  <si>
    <t xml:space="preserve">MARCA TEXTOS PUNTO GRUESO VARIOS COLORES </t>
  </si>
  <si>
    <t>MARCADOR  P/ PINTARRON</t>
  </si>
  <si>
    <t>MARCADOR PERMANENTE DELGADO NEGRO</t>
  </si>
  <si>
    <t>MARCADOR DE CERA DIFERENTES COLORES</t>
  </si>
  <si>
    <t>MARCADOR DE PINTURA TIPO ESMALTE AZUL C/12</t>
  </si>
  <si>
    <t>MARCADOR DE PINTURA TIPO ESMALTE BLANCO C/12</t>
  </si>
  <si>
    <t>MARCADOR GRUESO PERMANENTE NEGRO C/12 PZAS</t>
  </si>
  <si>
    <t>MARCADOR PARA PINTARRÓN CON 4 PIEZAS</t>
  </si>
  <si>
    <t>MARCADOR PARA PINTARRON AZUL</t>
  </si>
  <si>
    <t>MARCADOR PARA PINTARRON NEGRO C/4 PIEZAS</t>
  </si>
  <si>
    <t>MARCADOR PARA PINTARRON ROJO</t>
  </si>
  <si>
    <t>MARCADOR PARA PINTARRON VERDE</t>
  </si>
  <si>
    <t>MARCADOR PERMANENTE  DOBLE PUNTO C/12 PZAS</t>
  </si>
  <si>
    <t>MARCADOR PERMANENTE DE COLORES DELGADOS DE AGUA</t>
  </si>
  <si>
    <t>MARCADOR PERMANENTE GRUESO, COLOR NEGRO</t>
  </si>
  <si>
    <t>MARCADOR PERMANENTE METALICO DE PUNTO FINO</t>
  </si>
  <si>
    <t>MARCADOR PERMANENTE PUNTO FINO COLOR NEGRO</t>
  </si>
  <si>
    <t xml:space="preserve">MARCADOR PERMANETE PUNTO FINO C/10 COLORES </t>
  </si>
  <si>
    <t>MARCADOR SHARPIE COLOR NEGRO</t>
  </si>
  <si>
    <t xml:space="preserve">MARCADORES DE AGUA C/12 PIEZAS DIFERENTES COLORES </t>
  </si>
  <si>
    <t>MARCATEXTO  AMARILLO</t>
  </si>
  <si>
    <t>MARCATEXTOS FLUORESCENTES PUNTO DELGADO COLORES VARIOS</t>
  </si>
  <si>
    <t>MARCATEXTOS PUNTO GRUESO VARIOS COLORES</t>
  </si>
  <si>
    <t>MOCHILA PORTATIL PARA LAPTOP IMPERMEABLE COLOR NEGRO DE 15.6 PULGADAS</t>
  </si>
  <si>
    <t>MOÑO PARA REGALO MAGICO METALICO T/CHICO C/10  COLOR ROSA MEXICANO, VERDE BANDERA, AMARILLO, PLATACON/50 PZAS.</t>
  </si>
  <si>
    <t>MOÑO PARA REGALO MAGICO METALICO T/MEDIANO C/10  COLOR ROSA MEXICANO, VERDE BANDERA, AMARILLO, PLATACON/50 PZAS.</t>
  </si>
  <si>
    <t>MOÑO PARA REGALO MAGICO METALICO T/GRANDE C/10  COLOR ROSA MEXICANO, VERDE BANDERA, AMARILLO, PLATACON/50 PZAS.</t>
  </si>
  <si>
    <t>NAVAJA DE REPUESTO PARA CUTER GRANDE CON 10 PZA</t>
  </si>
  <si>
    <t>NOTAS ADHESIVA 7.5 X 7.5 AMARILLO (MEMO TIP) C/400 HOJAS</t>
  </si>
  <si>
    <t>PAPEL CARBÓN C/100 HOJAS</t>
  </si>
  <si>
    <t>PASTA PARA ENGARGOLAR TAMAÑO CARTA C/25 JUEGOS</t>
  </si>
  <si>
    <t xml:space="preserve">PEGAMENTO BLANCO LIQUIDO DE 250 ML </t>
  </si>
  <si>
    <t>PERFORADORA 2 ORIFICIOS (MEDIANA) USO RUDO</t>
  </si>
  <si>
    <t xml:space="preserve">PERFORADORA DE PAPEL 2 ORIFICIOS PARA 100 HOJAS  MEDIDAS 25.4 LARGO X17.1 DE ANCHO X 14.6 CM. DE ALTO </t>
  </si>
  <si>
    <t>PERFORADORA DE UN HOYO METAL Y MANGO ERGONOMICO</t>
  </si>
  <si>
    <t>PINTARRON BLANCO 90X120 CM</t>
  </si>
  <si>
    <t>CAJAS</t>
  </si>
  <si>
    <t>PISTOLA DE SILICON CHICA</t>
  </si>
  <si>
    <t>PISTOLA DE SILICON USO RUDO GRANDE</t>
  </si>
  <si>
    <t>PZAS</t>
  </si>
  <si>
    <t>PLUMA CORRECTORA CON PUNTA DE ACERO</t>
  </si>
  <si>
    <t>PLUMA ROJA PUNTO MEDIANO C/12 PZAS</t>
  </si>
  <si>
    <t>POST-IT DE BANDERITA DE COLORES</t>
  </si>
  <si>
    <t>RECOPILADOR TAMAÑO CARTA</t>
  </si>
  <si>
    <t>RECOPILADOR TAMAÑO OFICIO</t>
  </si>
  <si>
    <t>REGLA DE METAL DE 30 CM.</t>
  </si>
  <si>
    <t>REPUESTO DE NAVAJA PARA CUTER</t>
  </si>
  <si>
    <t>RESISTOL LIQUIDO BLANCO 850</t>
  </si>
  <si>
    <t>RODILLO ENTINTADOR PARA CALCULADORA CASIO RF26/50 RC</t>
  </si>
  <si>
    <t>PQTE</t>
  </si>
  <si>
    <t xml:space="preserve">ROLLO PARA SUMADORAS </t>
  </si>
  <si>
    <t>SACAPUNTAS DE METAL TIPO ESCOLAR</t>
  </si>
  <si>
    <t>SACAPUNTAS DE PLASTICO</t>
  </si>
  <si>
    <t>SACAPUNTAS ELECTRICO</t>
  </si>
  <si>
    <t>SELLO DE GOMA (ACUSE)</t>
  </si>
  <si>
    <t>SEPARADOR DE LA A-Z TAMAÑO CARTA</t>
  </si>
  <si>
    <t>Pieza</t>
  </si>
  <si>
    <t>SEPARADOR DE PLASTICO COLORES PASTEL CON 12 PIEZAS TAMAÑO CARTA</t>
  </si>
  <si>
    <t>SEPARADORES DE CARPETAS DE COLORES 31 PIEZAS</t>
  </si>
  <si>
    <t>SILICON EN BARRA DELGADA DE 1KG</t>
  </si>
  <si>
    <t>SILICON EN BARRA GRUESO</t>
  </si>
  <si>
    <t>KILO</t>
  </si>
  <si>
    <t>SILICON LIQUIDO DE 250 ML</t>
  </si>
  <si>
    <t>SILICÓN LIQUIDO FRIO  100ML</t>
  </si>
  <si>
    <t>SOBRE DE PLASTICO T/C</t>
  </si>
  <si>
    <t>Paquete</t>
  </si>
  <si>
    <t>SUJETADOCUMENTOS 19 MM C/12 PIEZA</t>
  </si>
  <si>
    <t>SUJETADOCUMENTOS 32 MM C/12 PIEZA</t>
  </si>
  <si>
    <t>SUJETADOCUMENTOS 51 MM C/12 PZAS</t>
  </si>
  <si>
    <t>TABLA ACRILICA CON SUJETADOR TAMAÑO CARTA</t>
  </si>
  <si>
    <t>TABLA ACRILICA CON SUJETADOR TAMAÑO OFICIO</t>
  </si>
  <si>
    <t>TAPETE MOUSE PAD CON REPOSAMUÑECAS</t>
  </si>
  <si>
    <t>TIJERA DE OFICINA DE ACERO INOXIDABLE CON AGARRADERA DE PLASTICO</t>
  </si>
  <si>
    <t>TIJERA DEL NO. 6 PARA OFICINAS </t>
  </si>
  <si>
    <t xml:space="preserve">TINTA PARA COJIN DE SELLOS COLOR AZUL 60 ML </t>
  </si>
  <si>
    <t>TINTA PARA COJIN DE SELLOS COLOR NEGRO 60 ML</t>
  </si>
  <si>
    <t>TINTA PARA COJIN DE SELLOS COLOR ROJA 60 ML</t>
  </si>
  <si>
    <t>MATERIAL DE FERRETERÍA PARA OFICINAS</t>
  </si>
  <si>
    <t>MATERIAL PARA MANTENIMIETO DE LA OFICINA</t>
  </si>
  <si>
    <t>ROLLO DE CINTA ANTIDERRAPANTE</t>
  </si>
  <si>
    <t>MATERIAL DE PINTURA Y DIBUJO PARA USO EN OFICINAS</t>
  </si>
  <si>
    <t xml:space="preserve">PRODUCTOS DE PAPEL Y HULE PARA USO EN OFICINAS </t>
  </si>
  <si>
    <t>ARILLO DE PLASTICO TIPO GUSANO DE 5/8"   C/25 PZAS</t>
  </si>
  <si>
    <t>BLOCK DE PAPEL LUSTRE C/50 HOJAS DE 21X28 CM</t>
  </si>
  <si>
    <t>BOLSA DE CELOFAN CON BLISTEK 20X30</t>
  </si>
  <si>
    <t>BOLSA DE ESTRAZA CON ASA 16X15.5X7 CM</t>
  </si>
  <si>
    <t>BOLSAS HERMETICAS MULTIUSOS TRANSPARENTES DE 17,7CM X19,5 CM / CON 25 PZAS. ABRE  FÁCIL.</t>
  </si>
  <si>
    <t>BOLSA TRANSPARENTE DE 35X45  CMS. (PLASTICO)</t>
  </si>
  <si>
    <t>BOLSA TRANSPARENTE 60X90 CMS. (PLASTICO)</t>
  </si>
  <si>
    <t>CAJA DE ARCHIVO MUERTO T/CARTA DE PLASTICO</t>
  </si>
  <si>
    <t>CAJA DE ARCHIVO MUERTO T/OFICIO DE PLASTICO</t>
  </si>
  <si>
    <t>CARPETA BLANCA VINILICA DE 3 ARGOLLA DE 2" T/CARTA</t>
  </si>
  <si>
    <t>CARPETA BLANCA VINILICA DE 3 ARGOLLA DE 3" T/CARTA</t>
  </si>
  <si>
    <t>CARPETA BLANCA VINILICA DE 3 ARGOLLA DE 5" T/CARTA</t>
  </si>
  <si>
    <t>CARPETA EJECUTIVAS T/CARTA IMITACIÓN PIEL COLOR MIEL</t>
  </si>
  <si>
    <t>CARPETA PARA ARCHIVAR EN CAJONES DE ESCRITORIO C/25 PESTAÑAS PLASTIFICADAS TAMAÑO CARTA.</t>
  </si>
  <si>
    <t>CHAROLA TERMICA CUADRADA C/50 PZAS</t>
  </si>
  <si>
    <t>CUCHARAS DESECHABLES CAFETERA PAQ. CON 50 PZAS</t>
  </si>
  <si>
    <t xml:space="preserve">CUCHARA DESECHABLE, MEDIANA CAJA CON 1000 PIEZAS </t>
  </si>
  <si>
    <t>EMPLAYE</t>
  </si>
  <si>
    <t>ROLLO</t>
  </si>
  <si>
    <t>ETIQUETA ADHESIVAS PARA CD´S</t>
  </si>
  <si>
    <t xml:space="preserve">ETIQUETA AUTOADHERIBLE 10.30 CMX 4.30 CM </t>
  </si>
  <si>
    <t>FICHA BIBLIOGRAFICA MEDIA CARTA BLANCA 5 X 8 C / 80 PIEZAS</t>
  </si>
  <si>
    <t>FICHAS BIBLIOGRAFICAS BLANCA 3x5" C/50 PZAS</t>
  </si>
  <si>
    <t>FOLDERS MANILA TAMAÑO CARTA C/100 PZ C/BEIGE</t>
  </si>
  <si>
    <t>FOLDERS MANILA TAMAÑO OFICIO C/100 PZAS COLOR BEIGE</t>
  </si>
  <si>
    <t>FOMIX PLIEGO ADIAMANTADO DIFERENTES COLORES 70X95</t>
  </si>
  <si>
    <t>FOMIX PLIEGO LISO 70X95</t>
  </si>
  <si>
    <t>FOMY  VARIOS COLORES TAMAÑO CARTA</t>
  </si>
  <si>
    <t>Piezas</t>
  </si>
  <si>
    <t>FOMIX DIAMANTADOS TAMAÑO CARTA</t>
  </si>
  <si>
    <t>GLOBO LISO #9 1836 BOLSA C/100 PIEZAS</t>
  </si>
  <si>
    <t>HOJA OPALINA DELGADA BLANCA C/100 PZAS 120 GRS APROX</t>
  </si>
  <si>
    <t>HOJA OPALINA GRUESA BLANCA C/100 PZAS  220 GRS APROX</t>
  </si>
  <si>
    <t>HOJAS DE COLORES T/CARTA C/100 PZAS</t>
  </si>
  <si>
    <t>LIBRETA DE TAQUIGRAFIA CORTA CON 80 HOJAS</t>
  </si>
  <si>
    <t>LIBRETA PASTA DURA 1/4 FORMA FRANCESA 96 HOJAS</t>
  </si>
  <si>
    <t>LIGAS DE HULE CHICAS NO. 33</t>
  </si>
  <si>
    <t>BOLSA</t>
  </si>
  <si>
    <t xml:space="preserve">LIGAS DE HULE CHICAS NO.10 </t>
  </si>
  <si>
    <t>LIGAS DE HULE DEL NO. 18</t>
  </si>
  <si>
    <t>LIGAS DE HULE DEL NO. 36</t>
  </si>
  <si>
    <t>NOTAS ADHESIVAS (POST-IT) 400 HOJAS 5.1CMx5.1cm (CUBO) COLORES FLUORESCENTES</t>
  </si>
  <si>
    <t>NOTAS ADHESIVAS (POST-IT) 400 HOJAS 7.6X7.6CM (CUBO)</t>
  </si>
  <si>
    <t>NOTAS ADHESIVAS (POST-IT) CON 6 BLOCK (90 HOJAS) 3X3" COLORES FLUORESCENTES PARA DISPENSADOR</t>
  </si>
  <si>
    <t xml:space="preserve">NOTAS ADHESIVAS 75 GR M/2 400 HOJAS DE COLORES PASTEL </t>
  </si>
  <si>
    <t>PAPEL BOND COLOR BLANCO DE 70X95 CM DE 50 GK</t>
  </si>
  <si>
    <t>PAPEL BOND COLOR AMARILLO DE 70X95 DE 50KG</t>
  </si>
  <si>
    <t>PLIEGO</t>
  </si>
  <si>
    <t>PAPEL BOND COLOR AZUL DE 70 X 95 DE 50 KG</t>
  </si>
  <si>
    <t>PAPEL BOND COLOR ROSA DE 70 X 95 DE 50 KG</t>
  </si>
  <si>
    <t>PAPEL CHINA VARIOS COLORES</t>
  </si>
  <si>
    <t>PAPEL CONTAC CON 20 MTS TRANSPARENTE</t>
  </si>
  <si>
    <t>PAPEL CREPE VARIOS COLORES</t>
  </si>
  <si>
    <t>PAPEL KRAFT CAFÉ PARA ENVOLTURA DE 43CM DE ANCHO, 30.5 METROS DE LARGO</t>
  </si>
  <si>
    <t>PAPEL LUSTRE</t>
  </si>
  <si>
    <t>PAPEL MINAGRIS 70X95 CM</t>
  </si>
  <si>
    <t>PAPEL  PICADO TIRA DE 4.5 MTS C/10 PIEZAS EL PAQUETE</t>
  </si>
  <si>
    <t>PAPEL T/CARTA COMPATIBLE CON IMPRESORAS LASER E INKJET, FOTOCOPIADORAS, FAXES, ETC PAQ C/500 PZAS</t>
  </si>
  <si>
    <t>PAPEL T/OFICIO COMPATIBLE CON IMPRESORAS LASER E INKJET, FOTOCOPIADORAS, FAXES, ETC  PAQ C/500 PZAS</t>
  </si>
  <si>
    <t>PEGAMENTO BLANCO LIQUIDO 1 LTRO</t>
  </si>
  <si>
    <t>FRASCOS</t>
  </si>
  <si>
    <t>PLIEGO DE CARTULINA OPALINA 57X72 COLOR BLANCA DE 220 GRS APROX</t>
  </si>
  <si>
    <t>PLIEGO DE PAPEL AUTOCOPIABLE  FINAL AMARILLO DE 70X95</t>
  </si>
  <si>
    <t>PLIEGO DE PAPEL AUTOCOPIABLE  INTERMEDIO AZUL  DE 70X95</t>
  </si>
  <si>
    <t>PLIEGO DE PAPEL AUTOCOPIABLE  ORIGINAL BLANCO DE 70X95</t>
  </si>
  <si>
    <t xml:space="preserve">POST.IT DE BANDERITAS DE COLORES </t>
  </si>
  <si>
    <t xml:space="preserve">PAQUETE </t>
  </si>
  <si>
    <t xml:space="preserve">POST-IT TORRE DE COLORES </t>
  </si>
  <si>
    <t>PROTECTOR DE HOJAS T/CARTA C/100 PZAS</t>
  </si>
  <si>
    <t>ROLLO DE PAPEL BOND PARA SUMADORA C/6 PZAS</t>
  </si>
  <si>
    <t>ROLLOS DE PAPEL PARA IMPRESORA DE ETIQUETAS 28 MM X 61 MM</t>
  </si>
  <si>
    <t>SELLO PARA SOBRE AUTOADHERIBLE COLOR ORO CON 100 PIEZAS</t>
  </si>
  <si>
    <t>SEPARADOR DE HOJAS DE CARPETA C/31</t>
  </si>
  <si>
    <t>SEPARADOR DE HOJAS DE CARPETA C/10</t>
  </si>
  <si>
    <t>SEPARADOR DE HOJAS DE CARPETA C/15</t>
  </si>
  <si>
    <t>SERVILLETAS C/500 PIEZAS</t>
  </si>
  <si>
    <t>SERVILLETAS CUADRADA C/200 PZAS.</t>
  </si>
  <si>
    <t>SOBRE BLANCO IMPRESO C/500</t>
  </si>
  <si>
    <t>SOBRE DE PAPEL CELOFÁN PARA INVITACIÓN</t>
  </si>
  <si>
    <t xml:space="preserve">SOBRE DE PAPEL CELOFAN PARA INVITACION DE 23X15 CM CON 100 PIEZAS </t>
  </si>
  <si>
    <t>SOBRE DE PAPEL MANILA TAMAÑO  DOBLE OFICIO</t>
  </si>
  <si>
    <t xml:space="preserve">SOBRE DE PLASTICO </t>
  </si>
  <si>
    <t>SOBRE MANILA COIN (DINERO)</t>
  </si>
  <si>
    <t>SOBRE MANILA TAMAÑO CARTA</t>
  </si>
  <si>
    <t xml:space="preserve">PAQUETES </t>
  </si>
  <si>
    <t>SOBRE MANILA TAMAÑO OFICIO</t>
  </si>
  <si>
    <t>SOBRE PARA CD´S CON 50 PZAS</t>
  </si>
  <si>
    <t>SOBRES DE PAPEL PARA CHEQUES CON SOLAPA ENGOMADA 10.5 X 24 CM. C/100</t>
  </si>
  <si>
    <t>TARJETAS PARA RELOJ CHECADOR CON 100 PIEZAS</t>
  </si>
  <si>
    <t>TENEDOR DESECHABLE PAQ. CON 50 PZA</t>
  </si>
  <si>
    <t>VASO TERMICO DESECHABLE #10 CON 50 PZAS</t>
  </si>
  <si>
    <t>VASO TERMICO DESECHABLE #8 CON 50 PZAS</t>
  </si>
  <si>
    <t>PIGMENTOS O COLORANTES PARA USO EN OFICINAS</t>
  </si>
  <si>
    <t xml:space="preserve">MATERIAL Y ÚTILES DE IMPRESIÓN Y REPRODUCCIÓN </t>
  </si>
  <si>
    <t>MATERIAL PARA IMPRESIÓN  Y REPRODUCCION</t>
  </si>
  <si>
    <t>MATERIAL PARA USO FOROGRAFICO Y CINEMATOGRÁFICO</t>
  </si>
  <si>
    <t>MATERIAL DE PINTURA Y DIBUJO PARA USO EN IMPRESIÓN Y REPRODUCCIÓN</t>
  </si>
  <si>
    <t>PRODUCTOS DE PAPEL Y HULE PARA USO EN IMPRESIÓN Y REPRODUCCIÓN</t>
  </si>
  <si>
    <t>MATERIAL ESTADÍSTICO Y GEOGRÁFICO</t>
  </si>
  <si>
    <t>ARTÍCULOS PARA USO ESTADISTICO Y GEOGRÁFICO</t>
  </si>
  <si>
    <t>MATERIALES, ÚTILES Y EQUIPOS MENORES DE TECNOLOGÍAS DE LA INFORMACIÓN Y COMUNICACIONES</t>
  </si>
  <si>
    <t xml:space="preserve">SUMINISTROS INFORMÁTICOS </t>
  </si>
  <si>
    <t>CARTUCHO DE TONER PARA IMPRESORA  CF248ACOMP-AI</t>
  </si>
  <si>
    <t>ESPUMA LIMPIADORA 454 MG</t>
  </si>
  <si>
    <t>LIMPIADOR DE PANTALLA</t>
  </si>
  <si>
    <t>MOUSE ALAMBRICO 100, CABLE DE CONEXIÓN  USB NEGRO</t>
  </si>
  <si>
    <t>NO BREACK UPS (RESPALDO DE ENERGIA) (700 BAS)</t>
  </si>
  <si>
    <t xml:space="preserve">TINTA HP 667 INK  TRICOLOR </t>
  </si>
  <si>
    <t>TINTA HP 667 INK COLOR NEGRO</t>
  </si>
  <si>
    <t>TINTA IMPRESORA MULTIFONCIONAL MAXI FY GX 6010 COLOR  AMARILLO</t>
  </si>
  <si>
    <t>TINTA IMPRESORA MULTIFUNCIONAL MAXI FG GX 6010 COLOR  ROJO</t>
  </si>
  <si>
    <t>TINTA IMPRESORA MULTIFUNCIONAL MAXI FY GX 6010  COLOR  AZUL</t>
  </si>
  <si>
    <t>TINTA IMPRESORA MULTIFUNCIONAL MAXI FY GX 6010 COLOR NEGRO</t>
  </si>
  <si>
    <t>TINTAS PARA IMPRESORAS CON 4 PIEZAS MODELO L3150, COLOR NEGRO, AMARILLO, MAGENTA Y CIAN</t>
  </si>
  <si>
    <t>TINTAS PARA IMPRESORAS CON 4 PIEZAS MODELO L3150, COLOR NEGRO, AMARILLO, MAGENTQA Y CIAN</t>
  </si>
  <si>
    <t>TONER</t>
  </si>
  <si>
    <t>TONER DE COLOR</t>
  </si>
  <si>
    <t>TONER HP 58A CF258A</t>
  </si>
  <si>
    <t xml:space="preserve">TONER NEGRO </t>
  </si>
  <si>
    <t>TONER PARA IMPRESORA BROTHER  MOD. DCP-L2540DW</t>
  </si>
  <si>
    <t>TORRE DE CD/DVD REGRABABLE CON 50 PZAS</t>
  </si>
  <si>
    <t>TORRE DE DISCO CD CON 100 PZAS</t>
  </si>
  <si>
    <t>TORRE DE DVD CON 50 PZAS</t>
  </si>
  <si>
    <t xml:space="preserve">MATERIAL IMPRESO E INFORMACIÓN DIGITAL </t>
  </si>
  <si>
    <t>ARTÍCULOS DIVERSOS DE CARÁCTER COMERCIAL</t>
  </si>
  <si>
    <t>ARTÍCULOS PARA SERVICIOS GENERALES</t>
  </si>
  <si>
    <t>SEÑALETICA CASA HOGAR</t>
  </si>
  <si>
    <t xml:space="preserve">MATERIAL DE COMUNICACIÓN </t>
  </si>
  <si>
    <t>AUDIFONOS PROFESIONALES MONITORIZADO PARA ESTUDIO CON CALE, AUDIO-TECHNICA ATH-M30X</t>
  </si>
  <si>
    <t>PRODUCTOS IMPRESOS EN PAPEL</t>
  </si>
  <si>
    <t xml:space="preserve">DIPTICOS Y POSTER </t>
  </si>
  <si>
    <t>PAQUETE DE CREDITOS Y HOJAS DE RESPUESTA CUIDA C/25 PIEZAS</t>
  </si>
  <si>
    <t>PAQUETE DE ESCALA DE SATISFACCIÓN FAMILIAR POR ADJETIVOS.  C/25 PIEZAS</t>
  </si>
  <si>
    <t>PAQUETE DE ESCALA DE SOCIALIZACIÓN PARENTAL EN LA ADOLESCENCIA C/25 PIEZAS</t>
  </si>
  <si>
    <t>PAQUETE DE HOJAS DE RESPUESTA INVENTARIO MULKTIFACETICO DE LA PERSONALIDAD MMPI-2RF</t>
  </si>
  <si>
    <t>PAQUETE DE KIT DE CORRECCIÓN (25 HOJAS) PIN CUESTIONARIO DE EVALUACIÓN DE ADOPTANTES CUIDA</t>
  </si>
  <si>
    <t>PAQUETE DE SISTEMA DE EVALUACIÓN CUANTITATIVO DEL ABUSO C/25 PIEZAS</t>
  </si>
  <si>
    <t>MATERIAL DE LIMPIEZA</t>
  </si>
  <si>
    <t>MATERIAL Y ARTÍCULOS DE LIMPIEZA</t>
  </si>
  <si>
    <t>ACEITE LIMPIADOR PARA BOCINA</t>
  </si>
  <si>
    <t>LITRO</t>
  </si>
  <si>
    <t>AJAX EN POLVO 582 GR</t>
  </si>
  <si>
    <t>AROMATIZANTE AMBIENTAL 1 LT</t>
  </si>
  <si>
    <t>AROMATIZANTE AMBIENTAL DE 400 ML. SPRAY (AROMA CARICIAS DE ALDODÓN, PARAIZO AZUL)</t>
  </si>
  <si>
    <t>AROMATIZANTE AUTOMATICO APARATO + REPUESTO 270 ML (AROMA CARICIAS DE ALDODÓN, PARAIZO AZUL)</t>
  </si>
  <si>
    <t xml:space="preserve">ATOMIZADOR </t>
  </si>
  <si>
    <t>ATOMIZADOR DE USO RUDO 1 LT INDUSTRIAL</t>
  </si>
  <si>
    <t>BLANQUEADOR DESINFECTANTE DE 3.75 LTS</t>
  </si>
  <si>
    <t>BOLSA NEGRA JUMBO</t>
  </si>
  <si>
    <t>KILOS</t>
  </si>
  <si>
    <t>BOLSA DE CAMISETA NEGRA GRANDE</t>
  </si>
  <si>
    <t>BOLSA DE CAMISETA JUMBO</t>
  </si>
  <si>
    <t>CEPILLO PARA ROPA</t>
  </si>
  <si>
    <t>CEPILLO PARA WC CON BASE</t>
  </si>
  <si>
    <t>CEPILLO PVC 10 CTR</t>
  </si>
  <si>
    <t>CLORO ( BIDON 20 LT)</t>
  </si>
  <si>
    <t>BIDON</t>
  </si>
  <si>
    <t>CLORO 1L.</t>
  </si>
  <si>
    <t>CUBETA DE 11 LT</t>
  </si>
  <si>
    <t>CUBETA DE ARO NO. 8</t>
  </si>
  <si>
    <t xml:space="preserve">DESINFECTANTE AMBIENTAL EN AEROSOL  DE 475 GR </t>
  </si>
  <si>
    <t>DESTAPACAÑOS (BOMBA)</t>
  </si>
  <si>
    <t>DESTAPACAÑOS LIQUIDO</t>
  </si>
  <si>
    <t>DETERGENTE  1KG BOLSA</t>
  </si>
  <si>
    <t>DETERGENTE LIQUIDO DE ROPA</t>
  </si>
  <si>
    <t>EMBUDO P/BIDON</t>
  </si>
  <si>
    <t>ESCOBA 7 HILOS</t>
  </si>
  <si>
    <t xml:space="preserve">ESCOBA ABANICO </t>
  </si>
  <si>
    <t>ESCOBA METALICA TIPO ARAÑA</t>
  </si>
  <si>
    <t>ESCOBAS</t>
  </si>
  <si>
    <t>ESCOBILLON</t>
  </si>
  <si>
    <t>ESPONJA JUMBO</t>
  </si>
  <si>
    <t>ESPONJA LAVATRASTES</t>
  </si>
  <si>
    <t>ESTROPAJOS</t>
  </si>
  <si>
    <t>FABULOSO (BIDON 20 LT)</t>
  </si>
  <si>
    <t>FIBRA FINA PARA TRASTE DE COCINA</t>
  </si>
  <si>
    <t>FIBRA DE METAL</t>
  </si>
  <si>
    <t>FIBRA VERDE C/12 PZAS</t>
  </si>
  <si>
    <t>GEL ABRILLANTADOR DE LLANTAS 1 KG ALMOROL</t>
  </si>
  <si>
    <t>GUANTE DE LATEX COLO ROJO TAMAÑO MEDIANO</t>
  </si>
  <si>
    <t>PAR</t>
  </si>
  <si>
    <t>INSECTICIDA EN AEROSOL  DE 400 ML.</t>
  </si>
  <si>
    <t>JABON EN POLVO 1 KG.</t>
  </si>
  <si>
    <t>JABON EN POLVO MULTIUSOS</t>
  </si>
  <si>
    <t>JABÓN LÍQUIDO P/ROPA C/20 LT</t>
  </si>
  <si>
    <t>JABON LIQUIDO P/TRASTES</t>
  </si>
  <si>
    <t>JABÓN LIQUIDO PARA MANOS (20 LTS</t>
  </si>
  <si>
    <t>JABON LIQUIDO PARA MANOS 525 ML</t>
  </si>
  <si>
    <t>JALADOR DE AGUA PARA PISO</t>
  </si>
  <si>
    <t>JERGAS PIEZAS</t>
  </si>
  <si>
    <t>LAVATRASTES LIQUIDO DE 1.2 LT</t>
  </si>
  <si>
    <t>LIJA DE AGUA 220</t>
  </si>
  <si>
    <t xml:space="preserve">LIMPIADOR MULTISOS </t>
  </si>
  <si>
    <t>LIQUIDO DESENGRASANTE</t>
  </si>
  <si>
    <t>LIQUIDO PARA CRISTALES</t>
  </si>
  <si>
    <t>LUBRIVINIL INTERIORES ALMOROL 1 LT</t>
  </si>
  <si>
    <t>LUSTRADOR PARA MUEBLES  EN AEROSOL DE 378 ML</t>
  </si>
  <si>
    <t>PAÑO MICROFIBRA AMARILLO</t>
  </si>
  <si>
    <t>PAR DE GUANTES DE PLASTICO</t>
  </si>
  <si>
    <t>PARES</t>
  </si>
  <si>
    <t>PASTILLA PARA BAÑO</t>
  </si>
  <si>
    <t xml:space="preserve">PINOL 1L. </t>
  </si>
  <si>
    <t>PINOL C/20 LT</t>
  </si>
  <si>
    <t>PLUMERO DE BASTON LARGO</t>
  </si>
  <si>
    <t xml:space="preserve">QUITAGRASA PARA COCINA DE 600 ML </t>
  </si>
  <si>
    <t>RECOGEDOR CON BASTON DE PLASTICO</t>
  </si>
  <si>
    <t>REPUESTO AROMATIZANTE AMBIENTAL AUTOMATICO DE 175 GR. (CARICIAS DE ALGODÓN Y AROMA PARAIZO AZUL)</t>
  </si>
  <si>
    <t>REPUESTO MAPEADOR</t>
  </si>
  <si>
    <t>SPRAY SOLUCIÓN ANTIBACTERIAL DE  200ML</t>
  </si>
  <si>
    <t>SPRAY SOLUCIÓN ANTIBACTERIAL DE 75 ML. ( DE BOLSILLO)</t>
  </si>
  <si>
    <t>SUAVIZANTE DE ROPA</t>
  </si>
  <si>
    <t>SUAVIZANTE P/ROPA C/20 LT</t>
  </si>
  <si>
    <t>TOALLA P/SECAR TRASTES</t>
  </si>
  <si>
    <t>TRAPEADORES</t>
  </si>
  <si>
    <t>TRAPEADOR PLANO ATRAPA PELUSA (MAPEADOR)</t>
  </si>
  <si>
    <t>LIMPÍADOR PARA SERPENTINES MORADO</t>
  </si>
  <si>
    <t>PRODUCTOS DE PAPEL PARA LIMPIEZA</t>
  </si>
  <si>
    <t>CEPILLO DE DIENTES PARA BEBE</t>
  </si>
  <si>
    <t>CEPILLO DENTAL</t>
  </si>
  <si>
    <t>CEPILLO PARA PEINAR</t>
  </si>
  <si>
    <t>CORTA UÑAS CHICO</t>
  </si>
  <si>
    <t>CORTA UÑAS PEDIÁTRICO</t>
  </si>
  <si>
    <t>COTONETES C/200 PZAS.</t>
  </si>
  <si>
    <t>CREMA CORPORAL 1 LT</t>
  </si>
  <si>
    <t>CREMA PARA BEBÉ 200 ML</t>
  </si>
  <si>
    <t>CREMA PARA PEINAR D/135 ML</t>
  </si>
  <si>
    <t>DESODORANTE P/DAMA ROLL ON (50 ML)</t>
  </si>
  <si>
    <t>DESODORANTE P/HOMBRE ROLL ON (50 ML)</t>
  </si>
  <si>
    <t>ESPONJA CORPORAL</t>
  </si>
  <si>
    <t>FAJILLAS DE TOALLAS INTERDOBLADAS  C/100 PZAS</t>
  </si>
  <si>
    <t>GEL PARA CABELLO 1KG</t>
  </si>
  <si>
    <t>GEL PARA PEINAR DE 70 GR</t>
  </si>
  <si>
    <t>JABÓN DE TOCADOR</t>
  </si>
  <si>
    <t>JABÓN DE TOCADOR D/150 GR</t>
  </si>
  <si>
    <t>JABÓN DE TOCADOR PARA BEBÉ D/30 GR</t>
  </si>
  <si>
    <t>JABÓN LIQUIDO CORPORAL DE 591ML</t>
  </si>
  <si>
    <t>KLEENEX SELLAPACK DE 8 BOLSAS CON 15/PZA C/U DE DOBLE HOJA (DE BOLSILLO)</t>
  </si>
  <si>
    <t>LOCIÓN PARA BEBÉ 200ML</t>
  </si>
  <si>
    <t>PAÑUELOS FACIALES BOUTIQUE C/60 PZAS</t>
  </si>
  <si>
    <t>PAÑUELOS FACIALES BOUTIQUE C/90 PZAS</t>
  </si>
  <si>
    <t>PAPEL HIGIENICO JR. C/12 PZAS</t>
  </si>
  <si>
    <t>PAPEL HIGIENICO JR. C/32 PZAS</t>
  </si>
  <si>
    <t>PAPEL HIGIENICO ROLLO DE BOBINA C/12 PIEZAS</t>
  </si>
  <si>
    <t>PASTA DENTAL 150 ML</t>
  </si>
  <si>
    <t>PASTA DENTAL INFANTIL</t>
  </si>
  <si>
    <t>RASTRILLOS DESECHABLES</t>
  </si>
  <si>
    <t>ROLLO HIGIENICO JUMBO CON DOBLE HOJA C/6 PZAS</t>
  </si>
  <si>
    <t>SANITAS</t>
  </si>
  <si>
    <t>SERVILLETAS CON 500 HOJAS SENCILLAS</t>
  </si>
  <si>
    <t>PAQUETES</t>
  </si>
  <si>
    <t>SERVITOALLAS PAQUETES DE 6 ROLLOS</t>
  </si>
  <si>
    <t>SHAMPOO 1 LT</t>
  </si>
  <si>
    <t>SHAMPOO P/BEBÉ 1 LT</t>
  </si>
  <si>
    <t>SHAMPOO P/PIOJOS 1 LT</t>
  </si>
  <si>
    <t>TALCO DESODORANTE PARA PIES 330GR.</t>
  </si>
  <si>
    <t>TALCO PARA BEBÉ 200GR.</t>
  </si>
  <si>
    <t>TOALLA FEMENINA FLUJO MODERADO C/ALAS 10 PZAS</t>
  </si>
  <si>
    <t>TOALLA FEMENINA NOCTURNA C/ALAS 36 PZAS.</t>
  </si>
  <si>
    <t>TOALLA INTERDOBLADA BLANCA 20/100 PZAS</t>
  </si>
  <si>
    <t>TOALLAS ANTIBACTERIALES DE BOLSILLO C/10PZAS.</t>
  </si>
  <si>
    <t>TOALLAS HUMEDAS C/100 PZAS</t>
  </si>
  <si>
    <t>RODUCTOS TXTILES PARA LIMPIEZA</t>
  </si>
  <si>
    <t>BOLSA DE ESTOPA</t>
  </si>
  <si>
    <t>FRANELA ROJA</t>
  </si>
  <si>
    <t>METRO</t>
  </si>
  <si>
    <t>JERGA</t>
  </si>
  <si>
    <t>PAÑO MICROFIBRA AMARILLO P/CARRO</t>
  </si>
  <si>
    <t>PAÑO DE MICROFIBRA ABSORBENTES</t>
  </si>
  <si>
    <t>MATERIAL Y ÚTILES DE ENSEÑANZA</t>
  </si>
  <si>
    <t>MATERIAL PARA ENSEÑANZA</t>
  </si>
  <si>
    <t>ACUARELAS DE COLORES VIVOS, LAVABLES. PINCEL INCLUIDO, ESTUCHE DE PLASTICO RIGIDO CON TAPA PARA USO ESCOLAR (NO TOXICO) C/12 PZA</t>
  </si>
  <si>
    <t>ARTICULO DIDACTICO</t>
  </si>
  <si>
    <t>BARRA DE SILICON GRANDE</t>
  </si>
  <si>
    <t>BOLAS DE UNICEL DE 2 CM (BOLSA CON 50 PIEZAS)</t>
  </si>
  <si>
    <t>BOLAS DE UNICEL DE 3 CM (BOLSA CON 50 PIEZAS)</t>
  </si>
  <si>
    <t>BOLAS DE UNICEL DE 5 CM (BOLSA CON 50 PIEZAS)</t>
  </si>
  <si>
    <t>BOLAS DE UNICEL DE 6 CM (BOLSA CON 50 PIEZAS)</t>
  </si>
  <si>
    <t>BORRADOR DE MIGAJON MEDIDAS 4X2.5X1.5CM M-20</t>
  </si>
  <si>
    <t>BRILLANTINA FINA COLOR AMARILLO</t>
  </si>
  <si>
    <t>BRILLANTINA FINA COLOR AZUL</t>
  </si>
  <si>
    <t>BRILLANTINA FINA COLOR NARANJA</t>
  </si>
  <si>
    <t>BRILLANTINA FINA COLOR ROJO</t>
  </si>
  <si>
    <t>BRILLANTINA FINA COLOR VERDE</t>
  </si>
  <si>
    <t>CALCULADORA BÁSICA</t>
  </si>
  <si>
    <t>CAPAS DE TELA</t>
  </si>
  <si>
    <t>CARPETA BLANCA VINILICA DE ARGOLLA DE 3" T/CARTA</t>
  </si>
  <si>
    <t>CARRETE DE LISTON SATINADO DIFERENTES COLORES 3.5 CM</t>
  </si>
  <si>
    <t>CINTAS FLORALES PARA FLORESTERIA CON 5 ROLLOS</t>
  </si>
  <si>
    <t>COLORES DE MADERA LARGOS C/12 PZAS.</t>
  </si>
  <si>
    <t>COLORES DE MADERA LARGOS C/24 PZAS</t>
  </si>
  <si>
    <t>CORRECTOR DE BROCHA DE 20 ML</t>
  </si>
  <si>
    <t>CORRECTOR LIQUIDO EN LÁPIZ</t>
  </si>
  <si>
    <t>CRAYOLAS C/12 PZAS DELGADA</t>
  </si>
  <si>
    <t>CRAYOLAS C/24 PZAS GRUESA VARIOS COLORES</t>
  </si>
  <si>
    <t>CUADERNO CHICO DOBLE RAYA (PASTA ITALIANA)</t>
  </si>
  <si>
    <t>CUADERNO PROFESIONAL CUADRICULADO C/100 HOJAS</t>
  </si>
  <si>
    <t>CUADERNO PROFESIONAL HOJA BLANCA C/100 HOJAS</t>
  </si>
  <si>
    <t>ENJUAGUE DE PELO</t>
  </si>
  <si>
    <t>ETIQUETA AUTOADHERIBLES 10.30CM X 4.30CM</t>
  </si>
  <si>
    <t>FLORES ARTIFICIALES DE COLORES PAQUETE</t>
  </si>
  <si>
    <t>FLORES GRUPALES ARTIFICIALES EN RAMOS, DIVERSAS</t>
  </si>
  <si>
    <t>FOAMY  DIAMANTADO TAMAÑO CARTA</t>
  </si>
  <si>
    <t>FOAMY  DIAMANTADO TAMAÑO CARTA AMARILLO</t>
  </si>
  <si>
    <t>FOAMY DIAMANTADO TAMAÑO CARTA AZUL</t>
  </si>
  <si>
    <t>FOAMY DIAMANTADO TAMAÑO CARTA MORADO</t>
  </si>
  <si>
    <t>FOAMY DIAMANTADO TAMAÑO CARTA NARANJA</t>
  </si>
  <si>
    <t>FOAMY DIAMANTADO TAMAÑO CARTA ROJO</t>
  </si>
  <si>
    <t>FOAMY DIAMANTADO TAMAÑO CARTA VERDE</t>
  </si>
  <si>
    <t xml:space="preserve">FOAMY DIFERENTE COLOR TAMAÑO CARTA </t>
  </si>
  <si>
    <t>FOAMY VARIOS COLORES TAMAÑO CARTA (AZUL CLARO)</t>
  </si>
  <si>
    <t>FOAMY VARIOS COLORES TAMAÑO CARTA (BLANCO)</t>
  </si>
  <si>
    <t>FOAMY VARIOS COLORES TAMAÑO CARTA (NEGRO)</t>
  </si>
  <si>
    <t>FOAMY VARIOS COLORES TAMAÑO CARTA (ROJO)</t>
  </si>
  <si>
    <t>FOAMY VARIOS COLORES TAMAÑO CARTA (ROSA)</t>
  </si>
  <si>
    <t>FOAMY VARIOS COLORES TAMAÑO CARTA (VERDE)</t>
  </si>
  <si>
    <t>GISES DE COLORES C/12 PZAS</t>
  </si>
  <si>
    <t>GLOBOS No.9 C/100 PZAS DIFERENTES COLORES</t>
  </si>
  <si>
    <t>BOLSAS</t>
  </si>
  <si>
    <t>GUATA BOLSA DE 10 KILOS</t>
  </si>
  <si>
    <t>HOJAS DE COLORES T/CARTA C/500 PZAS.</t>
  </si>
  <si>
    <t>LAPICERA</t>
  </si>
  <si>
    <t>LIBRO DE CUENTOS (NIÑA)</t>
  </si>
  <si>
    <t>LIBRO DE CUENTOS (NIÑO)</t>
  </si>
  <si>
    <t>PÍEZA</t>
  </si>
  <si>
    <t>LIBRO DE PREESCOLAR #2</t>
  </si>
  <si>
    <t>LIBRO INFANTIL PARA COLOREAR 190 hojas (NIÑA)</t>
  </si>
  <si>
    <t>LIBRO INFANTIL PARA COLOREAR 190 hojas (NIÑO)</t>
  </si>
  <si>
    <t>LIMPIA PIPAS DE COLORES SET DE 650 PIEZAS</t>
  </si>
  <si>
    <t>MANO DE PRACTICA PARA UÑAS</t>
  </si>
  <si>
    <t>MAPA DE LA REPÚBLICA MEXICANA CON NOMBRE</t>
  </si>
  <si>
    <t>MAPA DE NAYARIT CON NOMBRE</t>
  </si>
  <si>
    <t>MAPA PLANISFERIO CON NOMBRE</t>
  </si>
  <si>
    <t>MATERIAL DIDACTICO PARA PROGRAMA</t>
  </si>
  <si>
    <t>MOCHILA</t>
  </si>
  <si>
    <t>OJOS MOVIBLES VARIOS TAMAÑOS CON 800 PIEZAS</t>
  </si>
  <si>
    <t xml:space="preserve">PALILLOS DE MADERA DE .25 PULGADA DE ANCHO POR 60 CM DE LARGO </t>
  </si>
  <si>
    <t>PALITOS DE BAMBU PARA BROCHETA CON 200 PIEZAS</t>
  </si>
  <si>
    <t>PAPEL CASCARON 1/2</t>
  </si>
  <si>
    <t>PAPEL CHINA COLORES</t>
  </si>
  <si>
    <t>PAPEL CHINA COLORES (AMARILLO)</t>
  </si>
  <si>
    <t>PAPEL CHINA COLORES (AZUL)</t>
  </si>
  <si>
    <t>PAPEL CHINA COLORES (MORADO)</t>
  </si>
  <si>
    <t>PAPEL CHINA COLORES (NARANJA)</t>
  </si>
  <si>
    <t>PAPEL CHINA COLORES (ROJO)</t>
  </si>
  <si>
    <t>PAPEL CHINA COLORES (VERDE)</t>
  </si>
  <si>
    <t>PAPEL CREPÉ DIFERENTES COLORES (AMARILLO)</t>
  </si>
  <si>
    <t>PAPEL CREPÉ DIFERENTES COLORES (MORADO)</t>
  </si>
  <si>
    <t>PAPEL CREPÉ DIFERENTES COLORES (NARANJA)</t>
  </si>
  <si>
    <t>PAPEL CREPÉ DIFERENTES COLORES (NEGRO)</t>
  </si>
  <si>
    <t>PAPEL CREPÉ DIFERENTES COLORES (ROJO</t>
  </si>
  <si>
    <t>PAPEL CREPÉ DIFERENTES COLORES (VERDE)</t>
  </si>
  <si>
    <t>PAPEL LUSTRE AZUL</t>
  </si>
  <si>
    <t>PAPEL LUSTRE BLANCO</t>
  </si>
  <si>
    <t>PAPEL LUSTRE CAFÉ</t>
  </si>
  <si>
    <t>PAPEL LUSTRE MORADO</t>
  </si>
  <si>
    <t>PAPEL LUSTRE ROJO</t>
  </si>
  <si>
    <t>PAPEL LUSTRE VERDE</t>
  </si>
  <si>
    <t>PEGAMENTO BLANCO LIQUIDO 250 GR</t>
  </si>
  <si>
    <t>PEGAMENTO BLANCO LIQUIDO LITRO</t>
  </si>
  <si>
    <t>PERLAS ARTISTICAS TAMAÑO SURTIDO CON 500 PIEZAS</t>
  </si>
  <si>
    <t>PINCEL #8</t>
  </si>
  <si>
    <t>PINCELES DE DIFERENTES TAMAÑOS PAQ. CON 10</t>
  </si>
  <si>
    <t>PINCELÍN C/12 PIEZAS</t>
  </si>
  <si>
    <t>PINTURA ACRILICA C/250 ML COLOR AMARILLO</t>
  </si>
  <si>
    <t>PINTURA ACRILICA C/250 ML COLOR AZUL CLARO</t>
  </si>
  <si>
    <t>PINTURA ACRILICA C/250 ML COLOR BLANCO</t>
  </si>
  <si>
    <t>PINTURA ACRILICA C/250 ML COLOR NEGRO</t>
  </si>
  <si>
    <t>PINTURA ACRILICA C/250 ML COLOR ROJO ESCARLATA</t>
  </si>
  <si>
    <t>PINTURA ACRILICA C/250 ML COLOR ROSA MEXICANO</t>
  </si>
  <si>
    <t>PINTURA ACRÍLICA C/250ML COLOR MORADO</t>
  </si>
  <si>
    <t>PINTURA ACRÍLICA C/250ML COLOR NARANJA</t>
  </si>
  <si>
    <t>PINTURA ACRÍLICA C/250ML COLOR VERDE</t>
  </si>
  <si>
    <t>PINTURA ACRILICA DIFERENTES COLORES de 100ML PAQ. 6 PIEZAS</t>
  </si>
  <si>
    <t>PLASTILINA VARIOS COLORES</t>
  </si>
  <si>
    <t>PLASTILINA VARIOS COLORES (AMARILLA)</t>
  </si>
  <si>
    <t>PLASTILINA VARIOS COLORES (AZUL)</t>
  </si>
  <si>
    <t>PLASTILINA VARIOS COLORES (BLANCA)</t>
  </si>
  <si>
    <t>PLASTILINA VARIOS COLORES (CAFÉ)</t>
  </si>
  <si>
    <t>PLASTILINA VARIOS COLORES (MORADO)</t>
  </si>
  <si>
    <t>PLASTILINA VARIOS COLORES (NARANJA)</t>
  </si>
  <si>
    <t>PLASTILINA VARIOS COLORES (ROJA)</t>
  </si>
  <si>
    <t>PLASTILINA VARIOS COLORES (ROSA)</t>
  </si>
  <si>
    <t>PLASTILINA VARIOS COLORES (VERDE)</t>
  </si>
  <si>
    <t>PLIEGO DE CARTONCILLO COLOR NEGRO</t>
  </si>
  <si>
    <t>PLIEGO DE PAPEL AUTOCOPIALBLE FINAL AMARILLO DE 70 X 95</t>
  </si>
  <si>
    <t>REGLA DE PLÁSTICO 30 CM</t>
  </si>
  <si>
    <t>RESISTOL DE BARRA MEDIANO 21 GRS</t>
  </si>
  <si>
    <t>ROLLO LISTON CELOSEDA 4 CM VARIOS COLORES</t>
  </si>
  <si>
    <t>ROLLO LISTON CURLING VARIOS COLORES</t>
  </si>
  <si>
    <t xml:space="preserve">ROLLO LISTON SATIN DE 1 CM DE ANCHO VARIOS COLORES </t>
  </si>
  <si>
    <t xml:space="preserve">ROLLO DE LISTON DECORATIVO 7CM X 91 MTRO COLOR ROJO </t>
  </si>
  <si>
    <t>ROLLO PAPEL CORRUGADO C/10 MTS</t>
  </si>
  <si>
    <t>ROMPE CABEZAS INFANTILES DE MADERA</t>
  </si>
  <si>
    <t>SACAPUNTAS DE METAL ESCOLAR</t>
  </si>
  <si>
    <t>SACAPUNTAS DE PLÁSTICO</t>
  </si>
  <si>
    <t>SHAMPOO</t>
  </si>
  <si>
    <t>SILICA</t>
  </si>
  <si>
    <t>SILICON LIQUIDO 100 ML</t>
  </si>
  <si>
    <t>TABLAS DE LIENZO (PARA PINTAR, JUEGOS CON 12 )</t>
  </si>
  <si>
    <t>TIJERA DE ENTRESACAR</t>
  </si>
  <si>
    <t>TIJERA PARA CORTE DE CABELLO PROFESIONAL</t>
  </si>
  <si>
    <t>TIJERAS PUNTA REDONDA ESCOLAR</t>
  </si>
  <si>
    <t>TRATAMIENTO ABRILLANTADOR</t>
  </si>
  <si>
    <t>UNICEL DE 50X50CM</t>
  </si>
  <si>
    <t>ARTICULOS DE YOSHEP</t>
  </si>
  <si>
    <t>ABACO</t>
  </si>
  <si>
    <t>ABECEDARIO DE FOAMY ESPUMA DE 29X29CM</t>
  </si>
  <si>
    <t>AGUJAS PARA BORDAR  PAQUETE DE 25</t>
  </si>
  <si>
    <t>AROS DE MADERA PARA BORDAR (MEDIANO)</t>
  </si>
  <si>
    <t xml:space="preserve">BOLITA DE ESTAMBRE DE COLORES PARA BORDAR </t>
  </si>
  <si>
    <t xml:space="preserve">CAJAS DE JUEGOS EDUCATIVOS DIDACTICOS DE MADERA LETRAS, NUMEROS, ANIMALES, </t>
  </si>
  <si>
    <t>JUEGO DE MESA (ADIVINA QUIEN)</t>
  </si>
  <si>
    <t>JUEGO DE MESA (AJEDREZ)</t>
  </si>
  <si>
    <t>JUEGO DE MESA (JENGA)</t>
  </si>
  <si>
    <t>JUEGO GEOMÉTRICO MEDIANO NO FLEXIBLE</t>
  </si>
  <si>
    <t>JUEGOS DE MESA (BASTA)</t>
  </si>
  <si>
    <t>JUEGOS DE MESA (MEMORAMA)</t>
  </si>
  <si>
    <t>JUEGOS EDUCATIVOS DIDACTICOS DE MADERA</t>
  </si>
  <si>
    <t>JUGUETES DIDACTICOS ( CUBOS DIDÁCTICOS)</t>
  </si>
  <si>
    <t>JUGUETES DIDACTICOS (JUEGO DE SILABAS DE MADERA)</t>
  </si>
  <si>
    <t>LIBRO DE CUENTOS (CENICIENTA, BLANCA NIEVES, RAPUNSEL, 5 DE CADA UNO )</t>
  </si>
  <si>
    <t>LIBRO INFANTIL PARA COLOREAR 190 hojas</t>
  </si>
  <si>
    <t xml:space="preserve">PELOTAS LISAS 22CM </t>
  </si>
  <si>
    <t xml:space="preserve">SERVILLETA  DE MANTA  PARA BORDAR  A MANO 45X50 CM </t>
  </si>
  <si>
    <t>TAPETE DE FOAMY ESPUMA DE 32X32CM</t>
  </si>
  <si>
    <t>MATERIALES PARA EL REGISTRO E IDENTIFICACIÓN DE BIENES Y PERSONAS</t>
  </si>
  <si>
    <t>ELABORACIÓN DEPLACAS Y CALCOMANÍAS</t>
  </si>
  <si>
    <t xml:space="preserve">MATERIAL DE FOTOCREDENCIALIZACIÓN </t>
  </si>
  <si>
    <t>TARJETAS DE PVC ZEBRA ORIGINALES PARA CREDENCIALES C/500</t>
  </si>
  <si>
    <t>RIBBON ZEBRA YMCKO 800300-350la ZC100 Y ZC300</t>
  </si>
  <si>
    <t>ALIMENTOS Y UTENSILIOS</t>
  </si>
  <si>
    <t xml:space="preserve">PRODUCTOS ALIMENTICIOS PARA PERSONAS
</t>
  </si>
  <si>
    <t>CARNE FRESCA</t>
  </si>
  <si>
    <t>CARNE DE CERDO, PIERNA</t>
  </si>
  <si>
    <t>KILOGRAMO</t>
  </si>
  <si>
    <t>CARNE DE RES MOLIDA</t>
  </si>
  <si>
    <t>CARNE DE RES, FAJA</t>
  </si>
  <si>
    <t>CARNE DE RES, MILANESA PULPA BOLA</t>
  </si>
  <si>
    <t>CARNE DE RES, PLATANILLO</t>
  </si>
  <si>
    <t>CHAMBERETE</t>
  </si>
  <si>
    <t>CHULETA AHUMADA</t>
  </si>
  <si>
    <t>COSTILLA DE CERDO, CARGADA</t>
  </si>
  <si>
    <t>FAJITAS DE POLLO</t>
  </si>
  <si>
    <t>MILANESA DE POLLO</t>
  </si>
  <si>
    <t>MILANESA DE POLLO CON HUESO</t>
  </si>
  <si>
    <t>MUSLOS DE POLLO</t>
  </si>
  <si>
    <t>PECHUGA DE POLLO CON HUESO</t>
  </si>
  <si>
    <t>PECHUGA DE POLLO SIN HUESO</t>
  </si>
  <si>
    <t>PIERNAS DE POLLO</t>
  </si>
  <si>
    <t>PESCADOS Y MARISCOS</t>
  </si>
  <si>
    <t>FILETE DE PESCADO PARA EMPANIZAR</t>
  </si>
  <si>
    <t>LOMO DE MARLIN AHUMADO</t>
  </si>
  <si>
    <t xml:space="preserve">PESCADO MOLIDO PARA CEVICHE </t>
  </si>
  <si>
    <t>PRODUCTOS AGRICOLAS PARA ALIMENTACIÓN DE PERSONAS</t>
  </si>
  <si>
    <t>AJO FRESCO NATURAL A GRANEL</t>
  </si>
  <si>
    <t>APIO</t>
  </si>
  <si>
    <t>ARROZ BLANCO, GRANO ENTERO</t>
  </si>
  <si>
    <t>BROCOLI</t>
  </si>
  <si>
    <t>KGS</t>
  </si>
  <si>
    <t>CALABAZA DE BUCHE, NATURAL</t>
  </si>
  <si>
    <t>CANELA EN VARITA</t>
  </si>
  <si>
    <t>CEBADA PARA PREPARAR BEBIDA 500 GR</t>
  </si>
  <si>
    <t>CEBOLLA BLANCA NATURAL A GRANEL</t>
  </si>
  <si>
    <t>CEBOLLA MORADA</t>
  </si>
  <si>
    <t>CHAMPIÑONES</t>
  </si>
  <si>
    <t xml:space="preserve">CHAYOTE SIN ESPINAS,NATURAL A GRANEL </t>
  </si>
  <si>
    <t>CHILACATE A GRANEL KG.</t>
  </si>
  <si>
    <t>CHILE DE ARBOL A GRANEL KG</t>
  </si>
  <si>
    <t>CHILE GUAJILLO SECO A GRANEL KG</t>
  </si>
  <si>
    <t>CHILE POBLANO, NATURAL A GRANEL</t>
  </si>
  <si>
    <t>CHILE SERRANO FRESCO NATURAL</t>
  </si>
  <si>
    <t>CILANTRO FRESCO NATURAL EN MANOJOS</t>
  </si>
  <si>
    <t>MANOJO</t>
  </si>
  <si>
    <t>CIRUELA PASA DE  250 GR</t>
  </si>
  <si>
    <t>COLIFLOR</t>
  </si>
  <si>
    <t>COMINO SECO A GRANEL KG</t>
  </si>
  <si>
    <t>EJOTE TIERNOS NATURAL A GRANEL</t>
  </si>
  <si>
    <t>ELOTE</t>
  </si>
  <si>
    <t>ESPINACAS</t>
  </si>
  <si>
    <t>FRESA</t>
  </si>
  <si>
    <t>FRIJOL AZUFRADO A GRANEL C/25 KG</t>
  </si>
  <si>
    <t>GARBANZO</t>
  </si>
  <si>
    <t>GUAYABA</t>
  </si>
  <si>
    <t>JAMAICA</t>
  </si>
  <si>
    <t>JICAMA</t>
  </si>
  <si>
    <t>JITOMATE SALADET NATURAL A GRANEL</t>
  </si>
  <si>
    <t>LAUREL SECO A GRANEL</t>
  </si>
  <si>
    <t>LECHUGA FRESCA, NATURAL POR PIEZA</t>
  </si>
  <si>
    <t>LENTEJA A GRANEL KG</t>
  </si>
  <si>
    <t>LIMON NATURAL A GRANEL</t>
  </si>
  <si>
    <t>MAÍZ PALOMERO A GRANEL 1KG</t>
  </si>
  <si>
    <t>MANDARINA</t>
  </si>
  <si>
    <t>MANGO TOMMY</t>
  </si>
  <si>
    <t>MANZANA ROJA</t>
  </si>
  <si>
    <t>MELON</t>
  </si>
  <si>
    <t>NARANJA</t>
  </si>
  <si>
    <t>NOPALES</t>
  </si>
  <si>
    <t>NUEZ DE LA  INDIA 170 GR.</t>
  </si>
  <si>
    <t>OREGANO SECO A GRANEL KG</t>
  </si>
  <si>
    <t>PAPA BLANCA, NATURAL A GRANEL</t>
  </si>
  <si>
    <t>PAPAYA</t>
  </si>
  <si>
    <t>PEPINO TIERNO</t>
  </si>
  <si>
    <t>PERA</t>
  </si>
  <si>
    <t>PIMIENTA MOLIDA A GRANEL KG</t>
  </si>
  <si>
    <t>PIMIENTO MORRON VERDE, NATURALES A GRANEL</t>
  </si>
  <si>
    <t>PIÑA</t>
  </si>
  <si>
    <t>PLATANO MACHO</t>
  </si>
  <si>
    <t>PLATANO PORTA LIMON</t>
  </si>
  <si>
    <t>REPOLLO EN BOLO, FRESCO A GRANEL</t>
  </si>
  <si>
    <t>SANDÍA</t>
  </si>
  <si>
    <t>SEMILLAS MIX ANTIOXIDANTE  1 70 GR.</t>
  </si>
  <si>
    <t>SOYA A GRANEL KG</t>
  </si>
  <si>
    <t>TAMARINDO</t>
  </si>
  <si>
    <t>TOMATE DE HOJA, NATURAL A GRANEL</t>
  </si>
  <si>
    <t>UVA VERDE SIN SEMILLA</t>
  </si>
  <si>
    <t>ZANAHORIA FRESCA Y NATURAL A GRANEL</t>
  </si>
  <si>
    <t>PRODUCTOS DIVERSOS PARA ALIMENTACIÓN DE PERSONAS</t>
  </si>
  <si>
    <t>SERVICIO DE ALIMENTACION, EN HORAS EXTRAORDINARIAS</t>
  </si>
  <si>
    <t>SERVICIO</t>
  </si>
  <si>
    <t>ACEITE VEGETAL COMESTIBLE 5 LT</t>
  </si>
  <si>
    <t>ACHIOTE 100GR.</t>
  </si>
  <si>
    <t>AGUA EMBOTELLADA DE 330ML</t>
  </si>
  <si>
    <t>AGUA EMBOTELLADA DE 500 ML. C/ 24 PZAS.</t>
  </si>
  <si>
    <t>AGUA MINERAL SABOR FRESA Y NATURAL DE 355 ML. C/24PZAS.( 2 CHAROLAS DE CADA SABOR)</t>
  </si>
  <si>
    <t>CHAROLA</t>
  </si>
  <si>
    <t>AGUA MINERALIZADA LIMON &amp; NADA DE   600 ML. C/24 PZAS.</t>
  </si>
  <si>
    <t>AJO</t>
  </si>
  <si>
    <t>ALIMENTO EN POLVO PARA PREPARAR BEBIDA SABOR CHOCOLATE 700 GR</t>
  </si>
  <si>
    <t>LATA</t>
  </si>
  <si>
    <t>AMARANTO</t>
  </si>
  <si>
    <t>ATUN EN LATA EN AGUA 140 GRS</t>
  </si>
  <si>
    <t>AZÚCAR ESTANDAR 1KG</t>
  </si>
  <si>
    <t>AZÚCAR GLASS A GRANEL 1KG</t>
  </si>
  <si>
    <t xml:space="preserve">AZUCAR REFINADA CAJA CON 1000 SOBRES DE 5 GR </t>
  </si>
  <si>
    <t xml:space="preserve">AZUCAR REFINADA CAJA CON 100 SOBRES </t>
  </si>
  <si>
    <t>BEBIDA DE RAIZ DE 600 ML.  C/12 PZAS.</t>
  </si>
  <si>
    <t>BICARBONATO DE SODIO 1 KG.</t>
  </si>
  <si>
    <t>BOCADILLOS (CANAPES) C/ 25 PZAS</t>
  </si>
  <si>
    <t>BOLILLO</t>
  </si>
  <si>
    <t>BOLSA DE CARAMELO MENTOS (CARAMELO MACIZO)</t>
  </si>
  <si>
    <t>BOLSA DE CUERITOS 500GR.</t>
  </si>
  <si>
    <t>CAFÉ SOLUBLE FRASCO CON 225 GR</t>
  </si>
  <si>
    <t>CAFE TOSTADO MOLIDO REGULAR BOLSA DE 1 KG</t>
  </si>
  <si>
    <t>CAJAS DE TÉ SURTIDO 120 PIEZAS</t>
  </si>
  <si>
    <t xml:space="preserve">CANELA  ENTERA C/4 </t>
  </si>
  <si>
    <t>CÀPSUAS DE CAFÈ CAPPUCINO 48 PZAS</t>
  </si>
  <si>
    <t>CÀPSUAS DE CAFÈ EXPRESSO INTENSO 16 PZAS</t>
  </si>
  <si>
    <t>CARAMELO DE CAFE C/100 PZAS</t>
  </si>
  <si>
    <t>CATSUP kg</t>
  </si>
  <si>
    <t>CEREAL DE HOJUELAS DE MAÍZ AZUCARADA 1.2KG</t>
  </si>
  <si>
    <t>CHAMOY 1LT.</t>
  </si>
  <si>
    <t>CHICHAROS EN LATA 200G</t>
  </si>
  <si>
    <t>CHILE CHIPOTLES ADOBADOS 220 GR</t>
  </si>
  <si>
    <t>CHILES JALAPEÑOS EN ESCABECHE DE 2.8 KG (RAJAS)</t>
  </si>
  <si>
    <t xml:space="preserve">CHOCOLATE AMARGO A GRANEL </t>
  </si>
  <si>
    <t xml:space="preserve">CHOCOLATE PARA MESA 540GR. CAJA C/6. </t>
  </si>
  <si>
    <t>CLAVO DE OLOR A GRANEL</t>
  </si>
  <si>
    <t>COCO RAYADO A GRANEL KG.</t>
  </si>
  <si>
    <t>COCTEL DE FRUTAS EN ALMIBAR 850GR.</t>
  </si>
  <si>
    <t>COMINO</t>
  </si>
  <si>
    <t>CONDIMENTO PARA BIRRIA A GRANEL 100GR.</t>
  </si>
  <si>
    <t>CONSOME DE POLLO A GRANEL</t>
  </si>
  <si>
    <t>CONSUMOS DE ALIMENTOS DURANTE LAS GIRAS DE TRABAJO</t>
  </si>
  <si>
    <t>CREMA  DE LECHE DE VACA 4 LT.</t>
  </si>
  <si>
    <t>CREMA PARA CAFÉ</t>
  </si>
  <si>
    <t>DURITOS FRITURA DE HARINA CON 20 PIEZAS</t>
  </si>
  <si>
    <t>ELOTE EN GRANO LATA 2.9 KILOGRAMO</t>
  </si>
  <si>
    <t xml:space="preserve">ENSALADA DE LEGUMBRES 400GR. </t>
  </si>
  <si>
    <t>FECULA DE MAIZ PARA ATOLE 47 GR</t>
  </si>
  <si>
    <t>FECULA DE MAIZ NATURAL 1kg</t>
  </si>
  <si>
    <t>FÓRMULA LÁCTEA 0-6M. 1.1KG.</t>
  </si>
  <si>
    <t>FÓRMULA LÁCTEA 1+ 1.6KG.</t>
  </si>
  <si>
    <t>FÓRMULA LÁCTEA 6-12M. 1.1KG.</t>
  </si>
  <si>
    <t>GALLETA FORTIFICADA 170 GR. CON 20 PAQUETES.</t>
  </si>
  <si>
    <t>GALLETA SURTIDA RICO DE 436 G.</t>
  </si>
  <si>
    <t>GALLETAS DE MANTEQUILLA DE 750 G.</t>
  </si>
  <si>
    <t xml:space="preserve">GALLETAS MARIAS </t>
  </si>
  <si>
    <t>GALLETAS SABOR LIMON Y SABOR VAINILLA C/6 PAKETINES( 11 CAJAS DE CADA SABOR)</t>
  </si>
  <si>
    <t>GALLETAS SABOR VAINILLA 112GR C/20 PZAS.</t>
  </si>
  <si>
    <t xml:space="preserve">GALLETAS SALADAS 137GR C/20 PZAS. </t>
  </si>
  <si>
    <t>GARRAFONES DE AGUA 20 LTS</t>
  </si>
  <si>
    <t>GELATINAS DE SABOR</t>
  </si>
  <si>
    <t>GRANOLA A GRANEL KG.</t>
  </si>
  <si>
    <t>GRANOS DE ELOTE 2.9 KG</t>
  </si>
  <si>
    <t>GRANOS DE ELOTE 400GR.</t>
  </si>
  <si>
    <t>GRENETINA A GRANEL KG</t>
  </si>
  <si>
    <t>HARINA DE ARROZ PARA PREPARAR BEBIDA SABOR HORCHATA 500 GR</t>
  </si>
  <si>
    <t>HARINA DE TRIGO 1KG</t>
  </si>
  <si>
    <t xml:space="preserve">HARINA PARA HOT CAKES 850 GR. </t>
  </si>
  <si>
    <t>HOJUELAS DE AVENA 1KG.</t>
  </si>
  <si>
    <t>HORCHATA</t>
  </si>
  <si>
    <t>JUGO INDIVIDUAL DE CARTÓN CAJA C/40 PZAS.</t>
  </si>
  <si>
    <t>JUGO SAZONADOR PARA ALIMENTOS 800 ML</t>
  </si>
  <si>
    <t xml:space="preserve">LAUREL ENTERO A GRANEL </t>
  </si>
  <si>
    <t>LECHE DESCREMADA CONDENSADA 375 GR</t>
  </si>
  <si>
    <t>LECHE DESLACTOSADA ULTRA PASTEURIZADA C/12 PZAS DE 1 LT</t>
  </si>
  <si>
    <t>LITROS</t>
  </si>
  <si>
    <t>LECHE EN POLVO DESLACTOSADA 450 GR</t>
  </si>
  <si>
    <t>LECHE ENTERA ULTRAPASTEURIZADA C/12 PZAS DE 1LT.</t>
  </si>
  <si>
    <t>LECHE EVAPORADA</t>
  </si>
  <si>
    <t xml:space="preserve">LECHE PARCIALMENTE DESCREMADA CONDENSADA AZUCARADA PASTEURIZADA 375GR. </t>
  </si>
  <si>
    <t>MANTEQUILLA</t>
  </si>
  <si>
    <t>MARGARINA PASTEURIZADA MULTIUSOS</t>
  </si>
  <si>
    <t>MARGARINA SIN SAL 800 GR</t>
  </si>
  <si>
    <t>MAYONESA CON JUGO DE LIMON 2.8 KG</t>
  </si>
  <si>
    <t>MEDIA CREMA 225GR</t>
  </si>
  <si>
    <t xml:space="preserve">MEDIAS NOCHES C/8 PZAS. </t>
  </si>
  <si>
    <t>MERMELADA 1.2 KG</t>
  </si>
  <si>
    <t>MOLE 4KG.</t>
  </si>
  <si>
    <t>MOLE DE 235GRS</t>
  </si>
  <si>
    <t>NECTAR DE DURAZNO DE 355ML, C/12PZAS.</t>
  </si>
  <si>
    <t>NESCAFE CLASICO DE 200 GRS</t>
  </si>
  <si>
    <t>NESCAFE DESCAFEINADO DE 120 GRS</t>
  </si>
  <si>
    <t>OREGANO ENTERO A GRANEL</t>
  </si>
  <si>
    <t xml:space="preserve">PALOMITAS MEGA QUESO CHEDDAR 24 PZAS. DE 16 G. (BOTANA DE MAÍZ SABOR QUESO CHEDDAR). </t>
  </si>
  <si>
    <t>PAN BLANCO EN REBANADAS 680GR.</t>
  </si>
  <si>
    <t>PAN INTEGRAL  EN REBANADAS 680 GR</t>
  </si>
  <si>
    <t>PAN MOLIDO CLÁSICO 210GR.</t>
  </si>
  <si>
    <t xml:space="preserve">PAN PARA PREPARAR HAMBURGUESA C/8 PZAS. </t>
  </si>
  <si>
    <t>PANELA PZA 700 GR APROX.</t>
  </si>
  <si>
    <t>PASAS A GRANEL KG.</t>
  </si>
  <si>
    <t xml:space="preserve">PASTA DE SÉMOLA DE TRIGO DURO CODITO 200GR. </t>
  </si>
  <si>
    <t xml:space="preserve">PASTA DE SÉMOLA DE TRIGO DURO CONCHITA 200GR. </t>
  </si>
  <si>
    <t xml:space="preserve">PASTA DE SÉMOLA DE TRIGO DURO ESTRELLITA 200GR. </t>
  </si>
  <si>
    <t xml:space="preserve">PASTA DE SÉMOLA DE TRIGO DURO FIDEO DELGADO 200GR. </t>
  </si>
  <si>
    <t>PASTA DE SÉMOLA DE TRIGO DURO LETRAS 200GR.</t>
  </si>
  <si>
    <t>PASTA DE SÉMOLA DE TRIGO DURO SPAGHETTI 200GR.</t>
  </si>
  <si>
    <t>PASTA DE SÉMOLA DE TRIGO DURO TIPO TORNILLO 200GR.</t>
  </si>
  <si>
    <t>PASTA PARA SOPA CONCHITAS #1 CAJA CON 24 PZAS</t>
  </si>
  <si>
    <t>PILONCILLO A GRANEL KG</t>
  </si>
  <si>
    <t>PIMIENTA MOLIDA A GRANDEL</t>
  </si>
  <si>
    <t>PIPIAN DE 230 GRS</t>
  </si>
  <si>
    <t xml:space="preserve">POLVO PARA BEBIDAS DE SABORES C/8 SOBRES </t>
  </si>
  <si>
    <t>POLVO PARA PREPARAR GELATINA SIN AZÚCAR, FORTIFICADA CON VITAMINA C 25GR.</t>
  </si>
  <si>
    <t xml:space="preserve">POLVO PARA PREPARAR POSTRE ESTILO FLAN SABOR VAINILLA 84GR. </t>
  </si>
  <si>
    <t>PURE DE TOMATE 1 LITRO</t>
  </si>
  <si>
    <t>PURÉ DE TOMATE 210GR.</t>
  </si>
  <si>
    <t>QUESO ASADERO RAYADO 1 KG</t>
  </si>
  <si>
    <t xml:space="preserve">QUESO COTIJA A GRANEL </t>
  </si>
  <si>
    <t>QUESO CREMA 200GR</t>
  </si>
  <si>
    <t>QUESO FRESCO 450 GR</t>
  </si>
  <si>
    <t>QUESO TIPO ASADERO (PARA FUNDIR)</t>
  </si>
  <si>
    <t>REBANADAS DE DURAZNO EN ALMÍBAR 800GR.</t>
  </si>
  <si>
    <t>REBANADAS DE PIÑA EN ALMÍBAR 800GR.</t>
  </si>
  <si>
    <t>REFRESCO DE LATA DE 355 ML</t>
  </si>
  <si>
    <t>REFRESCO LIGH DE LATA DE  355 ML. PACK/12PZAS.</t>
  </si>
  <si>
    <t>REFRESCOS DE 2 LTS</t>
  </si>
  <si>
    <t xml:space="preserve">REFRESCOS VARIOS DE 600 ML TAPA ROSCA </t>
  </si>
  <si>
    <t>ROYAL EN POLVO PARA HORNEAR A GRANEL</t>
  </si>
  <si>
    <t>SAL YODADA REFINADA DE 1 KG</t>
  </si>
  <si>
    <t xml:space="preserve">SALSA EN POLVO CLÁSICA 255GR. </t>
  </si>
  <si>
    <t>SALSA PICANTE 1LT.</t>
  </si>
  <si>
    <t>SALSA PICANTE SAZONADA CON ESPECIAS Y CHILES DE LA MESA DEL NAYAR 360G.</t>
  </si>
  <si>
    <t>SOYA TEXTURIZADA C/12 KILOS</t>
  </si>
  <si>
    <t>COSTAL</t>
  </si>
  <si>
    <t>SURTIDO DE GALLETA</t>
  </si>
  <si>
    <t>SUSTITUTO DE AZUCAR PAQ. CON 100 SOBRES DE 1 GR</t>
  </si>
  <si>
    <t xml:space="preserve">SUSTITUTO DE CREMA PARA CAFÉ EN POLVO CAJA CON 200 SOBRES </t>
  </si>
  <si>
    <t>TAPIOCA DE 500 G</t>
  </si>
  <si>
    <t>TE  DE HIERBABUENA C/25 SOBRES</t>
  </si>
  <si>
    <t xml:space="preserve">TE DE LIMON  C/25 SOBRES  </t>
  </si>
  <si>
    <t xml:space="preserve">TE DE LIMON CON 200 SOBRES </t>
  </si>
  <si>
    <t>TE DE MANZANILLA C/25 SOBRES</t>
  </si>
  <si>
    <t xml:space="preserve">TE DE MANZANILLA CON 200 SOBRES </t>
  </si>
  <si>
    <t>TE DE SABORES</t>
  </si>
  <si>
    <t xml:space="preserve">TE RELAX  C/20 SOBRES  </t>
  </si>
  <si>
    <t>TORTILLA DE HARINA (HARINA)</t>
  </si>
  <si>
    <t>TORTILLA DE MAÍZ</t>
  </si>
  <si>
    <t>TOSTADAS 40 PZS</t>
  </si>
  <si>
    <t xml:space="preserve">TOTOPOS DE MAÍZ </t>
  </si>
  <si>
    <t>VAINILLA 150ML</t>
  </si>
  <si>
    <t>VINAGRE BLANCO DE ALCOHOL DE CAÑA 3.7 LT</t>
  </si>
  <si>
    <t>YOGURTH CON TROZOS DE FRUTAS 900 GR</t>
  </si>
  <si>
    <t>PRODUCTOS DE ANIMALES INDUSTRIALIZABLES</t>
  </si>
  <si>
    <t xml:space="preserve">CHORIZO DE CERDO, RANCHERO </t>
  </si>
  <si>
    <t>HUEVO BLANCO</t>
  </si>
  <si>
    <t>IMITACION DE QUESO FUNDIDO AMERICANO 175 GR  C/10 PZAS</t>
  </si>
  <si>
    <t>JAMON COCIDO 1 KG</t>
  </si>
  <si>
    <t>JAMON DE PAVO 450 GR</t>
  </si>
  <si>
    <t>QUESO COTIJA</t>
  </si>
  <si>
    <t>QUESO OAXACA</t>
  </si>
  <si>
    <t>SALCHICHA ESTILO VIENA 3 KG</t>
  </si>
  <si>
    <t>TOCINO A AGRANEL</t>
  </si>
  <si>
    <t>PRODUCTOS ALIMENTICIOS PARA ANIMALES</t>
  </si>
  <si>
    <t>CARNE EN CANAL</t>
  </si>
  <si>
    <t>GANADO EN PIE</t>
  </si>
  <si>
    <t>PRODUCTOS AGRÍCOLAS PARA ALIMENTACIÓN DE ANIMALES</t>
  </si>
  <si>
    <t>PRODUCTOS DIVERSOS PARA ALIMENTACIÓN DE ANIMALES</t>
  </si>
  <si>
    <t>UTENSILIOS PARA EL SERVICIO DE ALIMENTACIÓN</t>
  </si>
  <si>
    <t>UTENSILIOS DIVERSOS DE CARÁCTER COMECIAL</t>
  </si>
  <si>
    <t>ARTÍCULOS PARA EL SERVICIO DE ALIMENTACIÓN</t>
  </si>
  <si>
    <t>BIBERONES</t>
  </si>
  <si>
    <t xml:space="preserve">BOTES DE PLASTICO 2 1/2 GALON CON TAPA </t>
  </si>
  <si>
    <t>BOWLS DE ACERO INOXIDABLE #27</t>
  </si>
  <si>
    <t>BOWLS DE ACERO INOXIDABLE #30</t>
  </si>
  <si>
    <t>CHAROLA TERMICA RECTANGULAR C/50 PZA</t>
  </si>
  <si>
    <t>COLADOR DE ACERO INOXIDABLE CON BASE Y AGARRADERA 19.5 CM DE DIAMETRO</t>
  </si>
  <si>
    <t>COLADOR DE PLASTICO PARA VERDURAS  DE 45 CM</t>
  </si>
  <si>
    <t>CUCHARA CAFETERA ACERO INOXIDABLE</t>
  </si>
  <si>
    <t>CUCHARA DESECHABLE C/50 PZAS</t>
  </si>
  <si>
    <t xml:space="preserve">CUCHARA PERFORADA 36 CM ACERO INOXIDABLE  </t>
  </si>
  <si>
    <t>CUCHARA SOPERA ACERO INOXIDABLE</t>
  </si>
  <si>
    <t>CUCHARAS DESECHABLES CAFETERA PAQ. C/50 PZAS</t>
  </si>
  <si>
    <t>CUCHARON DE ACERO INOXIDABLE #14</t>
  </si>
  <si>
    <t>CUCHILLO PROFESIONAL PUNTAL 8" MANGO DE PROPILENO</t>
  </si>
  <si>
    <t xml:space="preserve">ENSALADERA DE PLASTICO  CON TAPA DE 32 CM </t>
  </si>
  <si>
    <t>ENVASE TERMICO S/TAPA 16 OZ/473 ML, C/500 PIEZAS</t>
  </si>
  <si>
    <t>EXPRIMIDOR PARA LIMON GRANDE</t>
  </si>
  <si>
    <t>JARRAS DE PLASTICO  DE 4 LTS</t>
  </si>
  <si>
    <t>JUEGO DE TAZAS CON PLATILLOS DE 6 JUEGOS, PORCELANA 8 ONZAS COLOR BLANCO</t>
  </si>
  <si>
    <t>JUEGO DE VASOS DE VIDRIO C/6 PZAS.</t>
  </si>
  <si>
    <t>OLLA DE PRESION 11 LITROS</t>
  </si>
  <si>
    <t>PAPEL ALUMINIO 400</t>
  </si>
  <si>
    <t>PELADOR ACERO INOX MANGO DE PLASTICO</t>
  </si>
  <si>
    <t>PLATO DE MELAMINA TRINCHE 11" 29 CM BEIGE</t>
  </si>
  <si>
    <t xml:space="preserve">PLATO HONDO DE MELAMINA 16.5 CM </t>
  </si>
  <si>
    <t xml:space="preserve">PLATO OVALADO DE MELAMINA DE 11.5 CM </t>
  </si>
  <si>
    <t>PLATO TERMICO BIO # 855 PAQUETE CON 500 PIEZAS</t>
  </si>
  <si>
    <t>PLATO TERMICO HONDO GDE. PAQ/50 PZAS</t>
  </si>
  <si>
    <t>RALLADOR 9" 6 CARAS DIFERENTES ACERO INOX.</t>
  </si>
  <si>
    <t>REFRACTARIO DE PLASTICO CON TAPA</t>
  </si>
  <si>
    <t>SERVILLETAS C/100</t>
  </si>
  <si>
    <t>SERVILLETAS CON 500 PIEZAS</t>
  </si>
  <si>
    <t xml:space="preserve">TABLA PARA PICAR DE POLITENO  </t>
  </si>
  <si>
    <t>TAPA PLASTICA DE 1/2 LITRO CON 500 PIEZAS</t>
  </si>
  <si>
    <t xml:space="preserve">TAZA DE MELAMINA DE 365 ML </t>
  </si>
  <si>
    <t>TENEDOR ACERO INOXIDABLE</t>
  </si>
  <si>
    <t>TENEDOR MEDIANO CAJA CON 1000 PIEZAS</t>
  </si>
  <si>
    <t>VAJILLA DE 24 PIEZAS</t>
  </si>
  <si>
    <t>VASO DE MELAMINA 390 ML</t>
  </si>
  <si>
    <t>VASO DESECHABLE #10 CON 50 PZAS</t>
  </si>
  <si>
    <t>VASO ENTRENADOR CHUPETE GRANDE</t>
  </si>
  <si>
    <t>VASO TERMICO #10, 1000 PZ</t>
  </si>
  <si>
    <t>VASO TERMICO #8 CON 50 PZAS</t>
  </si>
  <si>
    <t>VASO TERMICO DE 1/2 LITRO CON 500 PIEZAS</t>
  </si>
  <si>
    <t>VASOS DE PLASTICO #10 (50 PZAS) PAQUETE</t>
  </si>
  <si>
    <t>PQTES</t>
  </si>
  <si>
    <t>VITROLERO DE PLASTICO 19 LITROS</t>
  </si>
  <si>
    <t>MATERIAL DE FERRETERÍA PARA SERVICIO DE ALIMENTACIÓN</t>
  </si>
  <si>
    <t>MATERIAS PRIMAS Y MATERIALES DE PRODUCCIÓN Y COMERCIALIZACIÓN</t>
  </si>
  <si>
    <t>PRODUCTOS ALIMENTICIOS, APROPECUAROS Y FORESTALES ADQUIRIDOS COMO MATERIA PRIMA</t>
  </si>
  <si>
    <t>PRODUCTOS AGRÍCOLAS ADQUIRIDOS COMO MATERIA PRIMA</t>
  </si>
  <si>
    <t>PRODUCTOS FORESTALES ADQUIRIDOS COMO MATERIA PRIMA</t>
  </si>
  <si>
    <t>INSUMOS TEXTILES ADQUIRIDOS COMO MATERIA PRIMA</t>
  </si>
  <si>
    <t>PRODUCTOS AGRÍCOLAS DE CARÁCTER TEXTIL ADQUIRIDOS COMO MATERIA PRIMA</t>
  </si>
  <si>
    <t>PRODUCTOS DE ANIMALES INDUSTRIALIZABLES ADQUIRIDOS COMO MATERIA PRIMA</t>
  </si>
  <si>
    <t>PRODUCTOS TEXTILES ADQUIRIDOS COMO MATERIA PRIMA</t>
  </si>
  <si>
    <t>SUBSTANCIAS Y PRODUCTOS QUÍMICOS ADQUIRIDOS COMO MATERIA RIMA</t>
  </si>
  <si>
    <t>PRODUCTOS DE PAPEL, CARTÓN E IMPRESOS ADQUIRIDOS COMO MATERIA PRIMA</t>
  </si>
  <si>
    <t>PRODUCTOS DE PAPEL Y DE HULE ADQUIRIDOS COMO MATERIA PRIMA</t>
  </si>
  <si>
    <t>COMBUSTIBLES, LUBRICANTES, ADITIVOS, CARBÓN Y SUS DERIVADOS ADQUIRIDOS COMO MATERIA
PRIMA</t>
  </si>
  <si>
    <t>PRODUCTOS FORESTALES DE CARÁCTER COMBUSTIBLE ADQUIRIDOS COMO MATERIA PRIMA</t>
  </si>
  <si>
    <t>PRODUCTOS QUÍMICOS, FARMACÉUTICOS Y DE LABORATORIO ADQUIRIDOS COMO MATERIA PRIMA</t>
  </si>
  <si>
    <t>PRODUCTOS QUÍMICOS ADQUIRIDOS COMO MATERIA PRIMA PARA USO QUIRÚRGICO Y DE LABORATORIO</t>
  </si>
  <si>
    <t>PRODUCTOS METÁLICOS Y A BASE DE MINERALES NO METÁLICOS ADQUIRIDOS COMO MATERIA PRIMA</t>
  </si>
  <si>
    <t>ARTÍCULOS PARA SERVICIOS GENERALES ADQUIRIDOS COMO MATERIA PRIMA</t>
  </si>
  <si>
    <t>PRODUCTOS DE CUERO, PIEL, PLÁSTICO Y HULE ADQUIRIDOS COMO MATERIA PRIMA</t>
  </si>
  <si>
    <t>PRODUCTOS PARA SERVICIOS GENERALES ADQUIRIDOS COMO MATERIA PRIMA</t>
  </si>
  <si>
    <t>MATERIAL QUIRÚRGICO Y DE LABORATORIO ADQUIRIDO COMO MATERIA PRIMA</t>
  </si>
  <si>
    <t>PRODUCTOS DE CUERO Y PIEL DE ANIMALES INDUSTRIALIZABLES ADQUIRIDOS COMO
MATERIA PRIMA</t>
  </si>
  <si>
    <t>PRODUCTOS DE HULE ADQUIRIDOS COMO MATERIA PRIMA</t>
  </si>
  <si>
    <t>PRODUCTOS DE PLÁSTICO Y POLIETILENO ADQUIRIDOS COMO MATERIA PRIMA</t>
  </si>
  <si>
    <t>MERCANCÍAS ADQUIRIDAS PARA SU COMERCIALIZACIÓN</t>
  </si>
  <si>
    <t>PRODUCTOS ALIMENTICIOS ADQUIRIDOS PARA COMERCIALIZACIÓN</t>
  </si>
  <si>
    <t>PRODUCTOS DE PAPEL Y DE HULE ADQUIRIDOS PARA COMERCIALIZACIÓN</t>
  </si>
  <si>
    <t>PRODUCTOS DE PLÁSTICO ADQUIRIDOS PARA COMERCIALIZACIÓN</t>
  </si>
  <si>
    <t>OTROS PRODUCTOS ADQUIRIDOS COMO MATERIA PRIMA</t>
  </si>
  <si>
    <t>OTROS ARTÍCULOS DE CARÁCTER COMERCIAL ADQUIRIDOS COMO MATERIA PRIMA</t>
  </si>
  <si>
    <t>OTROS ARTÍCULOS PARA SERVICIOS GENERALES ADQUIRIDOS COMO MATERIA PRIMA</t>
  </si>
  <si>
    <t>MINERALES ADQUIRIDOS COMO MATERIA PRIMA</t>
  </si>
  <si>
    <t>OTROS PRODUCTOS DE ANIMALES INDUSTRIALIZABLES ADQUIRIDOS COMO MATERIA PRIMA</t>
  </si>
  <si>
    <t>OTROS PRODUCTOS FORESTALES ADQUIRIDOS COMO MATERIA PRIMA</t>
  </si>
  <si>
    <t>MATERIALES Y ARTÍCULOS DE CONSTRUCCIÓN Y DE REPARACIÓN</t>
  </si>
  <si>
    <t>PRODUCTOS MINERALES NO METÁLICOS</t>
  </si>
  <si>
    <t>MATERIAL DE FERRETERÍA PARA CONSTRUCCIÓN Y REPARACIÓN</t>
  </si>
  <si>
    <t>SANITARIO ONE PEACE DE 3.8 LT. BLANCO</t>
  </si>
  <si>
    <t>MINERALES PARA CONSTRUCCIÓN Y REPARACIÓN</t>
  </si>
  <si>
    <t>PRODUCTOS MINERALES PARA CONSTRUCCIÓN Y REPARACIÓN</t>
  </si>
  <si>
    <t>CEMENTO Y PRODUCTOS DE CONCRETO</t>
  </si>
  <si>
    <t>CEMENTO BLANCO DE 25 KG.</t>
  </si>
  <si>
    <t>CEMENTO GRIS  DE 50 KG.</t>
  </si>
  <si>
    <t>SACO DE PEGAZULEJO DE 20 KG.</t>
  </si>
  <si>
    <t>CAL, YESO Y PRODUCTOS DE YESO</t>
  </si>
  <si>
    <t>PLAFON ACUSTICO DE LANA MINERAL CAJA CON 16 PZ.</t>
  </si>
  <si>
    <t>MADERA Y PRODUCTOS DE MADERA</t>
  </si>
  <si>
    <t>CIMBRAPLAY PINO DE 1.22 X  2.44 DE 15 MM</t>
  </si>
  <si>
    <t>MADERA DE PINO DE PRIMERA  PIE</t>
  </si>
  <si>
    <t>PRODUCTOS FORESTALES PARA LA CONSTRUCCIÓN</t>
  </si>
  <si>
    <t>PUERTA DE TAMBOR .90 X 2.13 MT.</t>
  </si>
  <si>
    <t>VIDRIO Y PRODUCTOS DE VIDRIO</t>
  </si>
  <si>
    <t>ARTÍCULOS Y MATERIAL DE OFICINA EN VIDRIO</t>
  </si>
  <si>
    <t>VIDRIO  DE VENTANAS</t>
  </si>
  <si>
    <t>MATERIALES DE FERRETERÍA EN VIDRIO</t>
  </si>
  <si>
    <t>PRODUCTOS DE VIDRIO Y CRISTAL</t>
  </si>
  <si>
    <t>MATERIAL ELÉCTRICO Y ELECTRÓNICO</t>
  </si>
  <si>
    <t xml:space="preserve">ACCESORIOS Y MATERIAL ELÉCTRICO </t>
  </si>
  <si>
    <t>ACUMULADORES AA ALCALINA PAQUETE DE 40 PIEZAS</t>
  </si>
  <si>
    <t>ACUMULADORES AAA ALCALINA PAQUETE DE 40 PIEZAS</t>
  </si>
  <si>
    <t>APAGADORES</t>
  </si>
  <si>
    <t>BATERIA AAA PROFESIONAL DE ALTA CAPACIDAD RECARGABLE</t>
  </si>
  <si>
    <t>CABLE DUPLEX CAL. 14 ROLLO C/ 100 MTS.</t>
  </si>
  <si>
    <t>METROS</t>
  </si>
  <si>
    <t>CABLE SENCILLO NO. 10 ROLLO C/100 MTS.</t>
  </si>
  <si>
    <t>CABLE SENCILLO NO. 12 ROLLO C/100 MTS.</t>
  </si>
  <si>
    <t>CABLE USO RUDO 2 X 12 C/ 100 MTS.</t>
  </si>
  <si>
    <t>CABLE USO RUDO 2 X 14C/ 100 MTS.</t>
  </si>
  <si>
    <t>CABLES XLR, ROLAND RMC-B10 3M XLR CABLE DE AUDIO, HEMBRA, 3M</t>
  </si>
  <si>
    <t>CAJA PARA CONTACTOS</t>
  </si>
  <si>
    <t>CAJA VISIBLE PARA CONTACTO</t>
  </si>
  <si>
    <t>CARGADOR DE BATERIAS INDIVIDUAL AVANZADO CON 4 BATERIAS RECARGABLES AAA DE 2100 CICLOS</t>
  </si>
  <si>
    <t>CINCHO PLASTICO C/100 PZS 18 LB. X 15 CM. COD. 44301</t>
  </si>
  <si>
    <t>CINCHO PLASTICO C/100 PZS 30 CM. COD. 44308</t>
  </si>
  <si>
    <t>CINTA AISLANTE</t>
  </si>
  <si>
    <t>CINTA AISLANTE 9 M X 19 MM NEGRA</t>
  </si>
  <si>
    <t>CLAVIJA INDUSTRIAL  COD.46202</t>
  </si>
  <si>
    <t>CLAVIJA SENCILLA DE HULE</t>
  </si>
  <si>
    <t>CONTACTO DUPLEX POLARIZADO CON TAPA ROYER 100</t>
  </si>
  <si>
    <t>PIeza</t>
  </si>
  <si>
    <t>CONTACTO SENCILLO ROYER 100</t>
  </si>
  <si>
    <t>CONTACTOR 3X40 BOBINA 220</t>
  </si>
  <si>
    <t>CONTACTOS MULTIPLES</t>
  </si>
  <si>
    <t xml:space="preserve">EXTENCION ELECTRICA USO RUDO DE 1O MTS COD.48046 </t>
  </si>
  <si>
    <t>FOCO LED DE 10 W LUZ BLANCA COD. 28006</t>
  </si>
  <si>
    <t>FOCOS AHORRADORES</t>
  </si>
  <si>
    <t>FOTOCELDA MONTAJE DE MEDIA VUELTA, TENCION COD.47228</t>
  </si>
  <si>
    <t>GRAPA PARA CABLE PKT C/100 PZS.</t>
  </si>
  <si>
    <t>HILO PARA DESBROZADORA 3.3 COD.17630</t>
  </si>
  <si>
    <t>INTERRUPTOR TERMOMAGNETICO SQUARDE 1X30 A</t>
  </si>
  <si>
    <t>INTERRUPTOR TERMOMAGNETICO SQUARDE 2X40 A</t>
  </si>
  <si>
    <t>KIT CARGADOR DE PILAS RECARGABLES  CON  4 PILAS AA + 4 PILAS RECARGABLES AAA</t>
  </si>
  <si>
    <t xml:space="preserve">LAMPARA CURVA LUM CURVA </t>
  </si>
  <si>
    <t xml:space="preserve">LAMPARA LED T8 21 W DE 1 PIN </t>
  </si>
  <si>
    <t xml:space="preserve">LAMPARA LED T8 21 W DE 2 PIN </t>
  </si>
  <si>
    <t>LUCES LED SOLAR CON 200 LUCES PARA EXTERIOR</t>
  </si>
  <si>
    <t>PASTA PARA SOLDAR DE 30 GR. COD.19338</t>
  </si>
  <si>
    <t>PASTILLA SQUARE O DOBLE</t>
  </si>
  <si>
    <t>PLACA C/1 CONTACTO+ TIERRA ROYER 100</t>
  </si>
  <si>
    <t>PLACA C/3 CONTACTOS ROYER 100</t>
  </si>
  <si>
    <t>PLACA DE 2 VENTANAS ROYER 100</t>
  </si>
  <si>
    <t>PLACA DE 3 VENTANAS ROYER 100</t>
  </si>
  <si>
    <t>POWER BANK REDMI DE 20000 MAH</t>
  </si>
  <si>
    <t>REFLECTOR ULTRA DELGADO LED DE 100 W COD.28016</t>
  </si>
  <si>
    <t>SOQUET SENCILLO SIN ROSCA 660W 127 V NEGRO</t>
  </si>
  <si>
    <t>TUBO LED LUMIANCE 18 W</t>
  </si>
  <si>
    <t>TUBO LED T8 18 W BASE G13 PANTALLA DE POLICARBONATO COD.22045</t>
  </si>
  <si>
    <t>ROLLO ELECTRICO CALIBRE 12 CON 100 MTOS COLOR VERDE</t>
  </si>
  <si>
    <t>ROLLO ELECTRICO CALIBRE 12 CON 100 MTOS COLOR BLANCO</t>
  </si>
  <si>
    <t>ROLLO ELECTRICO CALIBRE 12 CON 100 MTOS COLOR NEGRO</t>
  </si>
  <si>
    <t>TERMINAL ELECTRONICA HEMBRA 1/4 ZAPATA CAL 14/16</t>
  </si>
  <si>
    <t>TERMINAL ZAPATA TIPO U HORQUILLA 1/4 CAL 14-16</t>
  </si>
  <si>
    <t>CAPACITOR PARA CONDENSADOR 35+5%</t>
  </si>
  <si>
    <t>CAPACITOR PARA CONDENSADOR 45+7.5%</t>
  </si>
  <si>
    <t>MATERIAL PARA INSTALAR CAMARAS DE VELATORIO</t>
  </si>
  <si>
    <t>MATERIAL ELÉCTRICO PARA COMUNICACIÓN</t>
  </si>
  <si>
    <t>MATERIAL DE FERRETERÍA ELÉCTRICO</t>
  </si>
  <si>
    <t>CINTA DE TEFLON INDUSTRIAL</t>
  </si>
  <si>
    <t>CINTA ADHESIVA DUCTO GRIS ALTA RESISTENCIA</t>
  </si>
  <si>
    <t>CINTA ALUMINIO DE 2" X 50 METROS</t>
  </si>
  <si>
    <t>ARTÍCULOS METÁLICOS PARA LA CONSTRUCCIÓN</t>
  </si>
  <si>
    <t>ACCESORIOS Y MATERIAL ELÉCTRICO PARA LA CONSTRUCCIÓN</t>
  </si>
  <si>
    <t>MATERIAL DE FERRETERÍA PARA LA CONSTRUCCIÓN</t>
  </si>
  <si>
    <t>BROCA ALTA VELOCIDAD DE 1/4" COD. 11134</t>
  </si>
  <si>
    <t>BROCA PARA CONCRETO DE 1/4 X 4" COD.11203</t>
  </si>
  <si>
    <t>CLAVO PARA CONCRETO  1 1/2 KG</t>
  </si>
  <si>
    <t>CLAVO STÁNDAR DE 2 1/2 " KG</t>
  </si>
  <si>
    <t>EMPAQUE CONICO PARA WC</t>
  </si>
  <si>
    <t>JUEGO DE BROCA PALETA PARA MADERA COD.11395</t>
  </si>
  <si>
    <t>JUEGO DE HERRAJE CERO FUGA PARA W.C.</t>
  </si>
  <si>
    <t>MANGUERA DE ALIMENTACION GRIS 1/2 X 1/2 40 CMS.</t>
  </si>
  <si>
    <t>MANGUERA GRIS 1/2 X 1/2 X 35 CM</t>
  </si>
  <si>
    <t>TAPA PARA TINACO</t>
  </si>
  <si>
    <t xml:space="preserve">TORNILLO MULTIUSOS </t>
  </si>
  <si>
    <t>TUERCA DE 3/8" COD.44550</t>
  </si>
  <si>
    <t>TINACO DE CAPACIDAD DE 110 LITROS</t>
  </si>
  <si>
    <t>TUERCA UNION DE 1 1/2 DE COBRE</t>
  </si>
  <si>
    <t>PRODUCTOS MINERALES PARA LA CONSTRUCCIÓN</t>
  </si>
  <si>
    <t>ABRAZADERA METALICA OMEGA 3/4"</t>
  </si>
  <si>
    <t xml:space="preserve">ABRAZADERA SIN FIN 1/2" </t>
  </si>
  <si>
    <t>ALAMBRE RECOCIDO</t>
  </si>
  <si>
    <t>PIEZA T DE 1/2 DE COBRE</t>
  </si>
  <si>
    <t>POLIN MONTEN DE 3" X 6.10 CAL 14</t>
  </si>
  <si>
    <t>COPLE  DE 1 1/2 ROSCAEXTERIOR DE COBRE</t>
  </si>
  <si>
    <t>TUBO DE 1 1/2 TIPO M DE COBRE</t>
  </si>
  <si>
    <t>ADAPTADOR VALVULA PARA GAS R-410</t>
  </si>
  <si>
    <t>TUBERIA DE COBRE 1/2 PG ROLLO DE 15 METROS P REFRIGERANTE</t>
  </si>
  <si>
    <t>TUBERIA DE COBRE 1/4 PG ROLLO DE 15 METROS P REFRIGERANTE</t>
  </si>
  <si>
    <t>TUBERIA DE COBRE 3/8 PG ROLLO DE 15 METROS P REFRIGERANTE</t>
  </si>
  <si>
    <t>MALLA CICLONICA</t>
  </si>
  <si>
    <t>REFACCIONES Y ESTRUCTURAS PARA LA CONSTRUCCIÓN</t>
  </si>
  <si>
    <t>POSTES METALICOS PTR 4 X 4 CAL. 11 TRAMO DE 6 MT.</t>
  </si>
  <si>
    <t>MATERIALES COMPLEMENTARIOS</t>
  </si>
  <si>
    <t>ARTÍCULOS COMPLEMENTARIOS PARA SERVICIOS GENERALES</t>
  </si>
  <si>
    <t>CINTA PARA DUCTO GRIS 48 X 45 MM</t>
  </si>
  <si>
    <t>CONECTOR XIR MACHO Y HEMBRA ( PAR ) AMARILLO DE 3 PINES  PARA MICROFONO</t>
  </si>
  <si>
    <t>GRAPA ET-21-1/4" 6MM USO MEDIO</t>
  </si>
  <si>
    <t>Caja</t>
  </si>
  <si>
    <t>PERSIANA ENROLLABLE 1.60X2.70</t>
  </si>
  <si>
    <t>PERSIANA ENROLLABLE 1.90X1.80</t>
  </si>
  <si>
    <t>PERSIANA ENROLLABLE 2.80X2.00</t>
  </si>
  <si>
    <t xml:space="preserve">PERSIANAS </t>
  </si>
  <si>
    <t>PERSIANAS DE PVC VARIAS MEDIDAS</t>
  </si>
  <si>
    <t>RAFIA BLANCO CALIBRE 2.2 ROLLO DE 900GRS</t>
  </si>
  <si>
    <t>SUJETADOR CON  MATRACA DE 9 MTS PAQ CON 3 PIEZAS</t>
  </si>
  <si>
    <t xml:space="preserve"> Pieza</t>
  </si>
  <si>
    <t>MATERIALES COMPLEMENTARIOS DE FERRETERÍA</t>
  </si>
  <si>
    <t>PRODUCTOS COMPLEMENTARIOS DE PAPEL Y DE HULE</t>
  </si>
  <si>
    <t>PRODUCTOS COMPLEMENTARIOS DE ORIGEN FORESTAL</t>
  </si>
  <si>
    <t>CERRADURA TIPO  ESFERA PARA RECAMARA INTERIOR COD. 23660</t>
  </si>
  <si>
    <t>CERRADURA DE BARRA LIBRE IZQ. HERMEX COD. 43518</t>
  </si>
  <si>
    <t>TRIPLAY CAOBILLA 1.22 X 2.44 DE 12 MM</t>
  </si>
  <si>
    <t>TRIPLAY CAOBILLA 1.22 X 2.44 DE 15 MM</t>
  </si>
  <si>
    <t>TRIPLAY CAOBILLA 1.22 X 2.44 DE 18 MM</t>
  </si>
  <si>
    <t>TRIPLAY CAOBILLA 1.22 X 2.44 DE 6MM</t>
  </si>
  <si>
    <t>PRODUCTOS COMPLEMENTARIOS DE ORIGEN MINERAL</t>
  </si>
  <si>
    <t>PRODUCTOS TEXTILES COMPLEMENTARIOS</t>
  </si>
  <si>
    <t>MAGALI COLOR ROJO TELA</t>
  </si>
  <si>
    <t>TERGAL POLIESTER TELA</t>
  </si>
  <si>
    <t>PRODUCTOS DE PLÁSTICO, PVC Y SIMILARES PARA LA CONSTRUCCIÓN</t>
  </si>
  <si>
    <t>ACCESORIOS PARA WC</t>
  </si>
  <si>
    <t>JUEGO</t>
  </si>
  <si>
    <t>CODO COPC 1/2</t>
  </si>
  <si>
    <t>CODO CPC 1"</t>
  </si>
  <si>
    <t>CODO CPVC 3/4</t>
  </si>
  <si>
    <t>CODO DE 1/2" X 90 CPVC</t>
  </si>
  <si>
    <t>CODOS DE 1/2 9'</t>
  </si>
  <si>
    <t>CONECTOR CPVC 1"</t>
  </si>
  <si>
    <t>CONECTOR CPVC 1/2</t>
  </si>
  <si>
    <t>CONECTOR CPVC 3/4</t>
  </si>
  <si>
    <t>CONECTOR DE ROSCA EXTERIOR T PLUS</t>
  </si>
  <si>
    <t>CONECTOR ROSCA DE 1/2</t>
  </si>
  <si>
    <t>CONECTORES DE 1" ROSCA INTERIOR T PLUS</t>
  </si>
  <si>
    <t>CONECTORES ROSCA INTERIOR DE 1/2</t>
  </si>
  <si>
    <t>COPLE CPVC 1"</t>
  </si>
  <si>
    <t>COPLE CPVC 1/2</t>
  </si>
  <si>
    <t>COPLE CPVC 3/4</t>
  </si>
  <si>
    <t>MANGUERA DE 1" ROLLO CON 100 METROS</t>
  </si>
  <si>
    <t>MANGUERA FLEXIBLE PARA WC. COFLEX</t>
  </si>
  <si>
    <t>MANGUERA P/ FREGADERO 60 CM COFLEX</t>
  </si>
  <si>
    <t>MANGUERA P/ LAVABO 40 CM COFLEX</t>
  </si>
  <si>
    <t>MANGUERA VERDE TRAMADA DE 1" X 100 MTS.</t>
  </si>
  <si>
    <t>T CPVC 1"</t>
  </si>
  <si>
    <t>T CPVC 1/2</t>
  </si>
  <si>
    <t>TUBO CPC 1"</t>
  </si>
  <si>
    <t>TUBO CPVC 1/2</t>
  </si>
  <si>
    <t>TUBO CPVC 3/4</t>
  </si>
  <si>
    <t xml:space="preserve">TUBO DE 2" X 6 MTS. PVC SANITARIO </t>
  </si>
  <si>
    <t>TUBOS 1/2 DE 6 MTS</t>
  </si>
  <si>
    <t>CONECTOR DE COBRE ROSCA EXTERIOR</t>
  </si>
  <si>
    <t>VALVULA ESFERA SOLDABLE 1 1/2</t>
  </si>
  <si>
    <t>SOPLETE CON MANGERA DE GAS 200 PSI</t>
  </si>
  <si>
    <t>TUBERIANPVC HIDRAHULICO DE 1/2  CON 6 MTROS</t>
  </si>
  <si>
    <t>CODO PVC HIDRAHULICO 90 GRADOS DE 1/2</t>
  </si>
  <si>
    <t>CODO PVC HIDRAHULICO 45 GRADOS DE 1/2</t>
  </si>
  <si>
    <t>TEE PVC HIDRAULICO DE 1/2</t>
  </si>
  <si>
    <t>OTROS MATERIALES Y ARTÍCULOS DE CONSTRUCCIÓN Y REPARACIÓN</t>
  </si>
  <si>
    <t>OTROS MATERIALES DE FERRETERÍA PARA CONSTRUCCIÓN Y REPARACIÓN</t>
  </si>
  <si>
    <t>CINTA DE DUCTO 48 MM X 30M COD. 12587</t>
  </si>
  <si>
    <t>CINTA MASKING TAPE DE 1" X 50 M COD.12591</t>
  </si>
  <si>
    <t xml:space="preserve">CINTA TEFLON 1/2" </t>
  </si>
  <si>
    <t>CINTA TEFLON 3/4 X 7M COD.12521</t>
  </si>
  <si>
    <t>ESPATULA RIGIDA MANGO DE MADERA DE 3" COD.14442</t>
  </si>
  <si>
    <t>LIJA DE LONA PAQ. CON 25 PZAS</t>
  </si>
  <si>
    <t>LIJA PARA AGUA GRANO 220 PKT C/ 25 PZAS</t>
  </si>
  <si>
    <t>LIJA PARA MADERA PKT. CON 50 PZAS</t>
  </si>
  <si>
    <t>PIEDRA DE AFILAR</t>
  </si>
  <si>
    <t>OTROS MATERIALES DE MANTENIMIENTO Y SEGURIDAD PARA CONSTRUCCIÓN Y REPARACIÓN</t>
  </si>
  <si>
    <t>OTROS PRODUCTOS MINERALES PARA CONSTRUCCIÓN Y REPARACIÓN</t>
  </si>
  <si>
    <t>OTROS PRODUCTOS QUÍMICOS PARA CONSTRUCCIÓN Y REPARACIÓN</t>
  </si>
  <si>
    <t>ACRILASTIC BLANCO CARTCHO 300 ML.</t>
  </si>
  <si>
    <t xml:space="preserve">AEROSOL SECADO RAPIDO DORADO </t>
  </si>
  <si>
    <t>AEROSOL SECADO RAPIDO MORADO</t>
  </si>
  <si>
    <t>AEROSOL SECADO RAPIDO NARANJA COD.19037</t>
  </si>
  <si>
    <t>AEROSOL SECADO RAPIDO ROJO COD.12732</t>
  </si>
  <si>
    <t xml:space="preserve">AEROSOL SECADO RAPIDO ROSA </t>
  </si>
  <si>
    <t xml:space="preserve">AEROSOL SECADO RAPIDO VERDE ECOLOGICO </t>
  </si>
  <si>
    <t xml:space="preserve">ESMALTE ANTI CORROSIVO SECADO RAPIDO LITRO </t>
  </si>
  <si>
    <t xml:space="preserve">ESMALTE SECADO RAPIDO LITRO </t>
  </si>
  <si>
    <t>ESPUMA DE POLIURETANO SELLADORA 500 ML. COD. 10920</t>
  </si>
  <si>
    <t>FONDO DE POLIURETANO PARA MADERA</t>
  </si>
  <si>
    <t>IMPERMEABILIZANTE 12 AÑOS IMPERCAUCHO 19 LTS</t>
  </si>
  <si>
    <t>CUBETA</t>
  </si>
  <si>
    <t>PASTA AUTOMO. CON CATALIZADOR LT</t>
  </si>
  <si>
    <t>PEGAMENTO BLANCO 850</t>
  </si>
  <si>
    <t>PEGAMENTO CONTACTO  VL 2000</t>
  </si>
  <si>
    <t>PEGAMENTO CPVC DE 475 ML.</t>
  </si>
  <si>
    <t>PEGAMENTO PVC DE 475 ML.</t>
  </si>
  <si>
    <t>PINTURA VINILICA BLANCA 19 LTS.</t>
  </si>
  <si>
    <t xml:space="preserve">PINTURA VINILICA ROSA INSTITUCIONAL 19 LTS. </t>
  </si>
  <si>
    <t>REDIMIX DE 6 KG.</t>
  </si>
  <si>
    <t>RESISTOL AMARILLO PARA USO RUDO PARA REPARACIONES</t>
  </si>
  <si>
    <t>RESISTOL BLANCO 850</t>
  </si>
  <si>
    <t>SILICON TRANSPARENTE TUBO 300 ML.</t>
  </si>
  <si>
    <t xml:space="preserve">THINNER AMERICANO </t>
  </si>
  <si>
    <t>PRODUCTOS QUÍMICOS, FARMACÉUTICOS Y DE LABORATORIO</t>
  </si>
  <si>
    <t>PRODUCTOS QUÍMICOS BÁSICOS</t>
  </si>
  <si>
    <t>MATERIAL QUIRÚRGICO Y DE LABORATORIO BÁSICO</t>
  </si>
  <si>
    <t>SUBSTANCIAS Y PRODUCTOS QUÍMICOS BÁSICOS</t>
  </si>
  <si>
    <t>ALCOHOL ETILICO DE 96° 1 LTRO</t>
  </si>
  <si>
    <t>GEL ANTIBACTERIAL  DE 70 ML ( DE BOLSILLO)</t>
  </si>
  <si>
    <t>GEL ANTIBACTERIAL  PARA MANOS  DE 4 LTS</t>
  </si>
  <si>
    <t>GEL ANTIBACTERIAL 600 ML</t>
  </si>
  <si>
    <t>GEL ANTIBACTERIAL C/20 LT</t>
  </si>
  <si>
    <t>RECARGA DE OXIGENO</t>
  </si>
  <si>
    <t>BOYA REFRIGERANTE GENERATRON R-22 DE 13.6 KG</t>
  </si>
  <si>
    <t>BOYA GAS GENETRON  R- 410 DE 11.3 KG</t>
  </si>
  <si>
    <t>TANQUE TUNER NEGRO</t>
  </si>
  <si>
    <t>FERTILIZANTES, PESTICIDAS Y OTROS AGROQUÍMICOS</t>
  </si>
  <si>
    <t>FAENA</t>
  </si>
  <si>
    <t>FERTILIZANTE PARA PASTO</t>
  </si>
  <si>
    <t>MEDICINAS Y PRODUCTOS FARMACÉUTICOS</t>
  </si>
  <si>
    <t>MEDICINAS Y PRODUCTOS FARMACÉUTICOS DE APLICACIÓN HUMANA</t>
  </si>
  <si>
    <t>ACICLOVIR UNGÜENTO 5%</t>
  </si>
  <si>
    <t>ACIDO ACETILSALICILICO DE LIBERACIÓN  PROLONGADA  300 MG. C/30 TABLETAS</t>
  </si>
  <si>
    <t>ADENOSINA I.V.</t>
  </si>
  <si>
    <t>ADRENALINA I.V.</t>
  </si>
  <si>
    <t>AGUA INYECTABLE 10 ML</t>
  </si>
  <si>
    <t>ENVASE</t>
  </si>
  <si>
    <t>AGUA INYECTABLE 500 ML</t>
  </si>
  <si>
    <t>ALOPURINOL 300 MG. C/20 TABLETAS</t>
  </si>
  <si>
    <t>AMBROXOL JARABE  C/120 ML</t>
  </si>
  <si>
    <t xml:space="preserve">AMBROXOL/DEXTROMETORFANO 150/113mg    C/120ml JARABE </t>
  </si>
  <si>
    <t>AMBROXOL/DEXTROMETORFANO SOL ADULTO</t>
  </si>
  <si>
    <t>AMIODARONA I.V.</t>
  </si>
  <si>
    <t>AMLODIPINO 5mg. C/10 TABLETAS</t>
  </si>
  <si>
    <t>AMOXICILINA /AC. CLAVULANICO  500 MG/125 ML C/15 CAPSULAS</t>
  </si>
  <si>
    <t>AMOXICILINA /AC. CLAVULANICO 500mg./125 mg.   C/15 caps.</t>
  </si>
  <si>
    <t>AMOXICILINA /AC. CLAVULANICO SUSPENCION 250mg/62.5/ 5ml  C/75ML</t>
  </si>
  <si>
    <t>AMOXICILINA CAPS 500 MG C/12 CAPSULAS</t>
  </si>
  <si>
    <t>AMOXICILINA SUSP. 500 mg./5ml  C/75 ml.</t>
  </si>
  <si>
    <t xml:space="preserve">AMOXICILINA, ACIDO CLAVULINICO SUSP. 125 ML   </t>
  </si>
  <si>
    <t>FRASCO</t>
  </si>
  <si>
    <t>ANESTECIA DENTOCAIN 2% CAJA C/50</t>
  </si>
  <si>
    <t>ANESTECIA DENTOCAIN 3% CAJA C/50</t>
  </si>
  <si>
    <t>ANESTECIA SCANDONES AL 2% SIN VASO CONSTRICTOR</t>
  </si>
  <si>
    <t>ANESTECIA SCANDONES AL 3% SIN VASO CONSTRICTOR</t>
  </si>
  <si>
    <t>ATORVASTATINA TABL. 20 MG. C/10 TABLETAS</t>
  </si>
  <si>
    <t>ATRACURIO BESILATO I.V.</t>
  </si>
  <si>
    <t>ATROPINA I.V.</t>
  </si>
  <si>
    <t>AZITROMICINA 500mg  C/3 TABLETAS</t>
  </si>
  <si>
    <t xml:space="preserve">BECLOMETAZONA EN SPRAY </t>
  </si>
  <si>
    <t>BENZOCAÍNA SPRAY 5%</t>
  </si>
  <si>
    <t>BENZOCAÍNA/CLORANFENICOL/HIDROCORTISONA ÓTICO 10ML</t>
  </si>
  <si>
    <t>BEZAFIBRATO  200 MG. C/30 TBLETAS</t>
  </si>
  <si>
    <t>BICARBONATO SODICO I.V.</t>
  </si>
  <si>
    <t>BROMURO DE IPRATROPIO/SALBUTAMOL (LONVITOL) SOL NEBAMP C/10</t>
  </si>
  <si>
    <t>BUSCAPINA COMPUESTA 10/250 MG. CON 20 TABLETAS</t>
  </si>
  <si>
    <t xml:space="preserve">BUTHILHIOSCINA 10 MG C/10 TABLETAS   </t>
  </si>
  <si>
    <t xml:space="preserve">BUTILHIOSCINA CON PARACETAMOL 10/500 MG  </t>
  </si>
  <si>
    <t>CALCIO CLORURO I.V.</t>
  </si>
  <si>
    <t>CAPTOPRIL  25 MG. C/30 TBLETAS</t>
  </si>
  <si>
    <t>CARBAMAZEPINA SUSP. 2G/100ML</t>
  </si>
  <si>
    <t>CARBON ACTIVADO</t>
  </si>
  <si>
    <t>CEFALEXINA CAPS. 500 MG. C/12 CAPSULAS</t>
  </si>
  <si>
    <t>CEFALEXINA SUSP 250 MG/5 ML C/100 ML</t>
  </si>
  <si>
    <t>CELECOXIB 200MG  C/10 TABLETAS</t>
  </si>
  <si>
    <t>CIPROFLOXACINO TABL. 500 MG. C/14 TABLETAS</t>
  </si>
  <si>
    <t>CLARITROMICINA TABL. 250 MG. C/10 TABLETAS</t>
  </si>
  <si>
    <t>CLINDAMICINA TABL. 300 MG. C/16 TABLETAS</t>
  </si>
  <si>
    <t>CLORFENAMINA COMPUESTA  C/10 TABLETAS</t>
  </si>
  <si>
    <t>COMPLEJO B CON DICLOFENACO 50/50/1.00MG. c/30 TAB LETAS</t>
  </si>
  <si>
    <t>COMPLEJO B KETOPROFENO 100/50/5/100 MG  C/30 TABLETAS</t>
  </si>
  <si>
    <t>COMPLEJO B TABLETAS 100/5MG/50MCG</t>
  </si>
  <si>
    <t xml:space="preserve">DEXPANTENOL CREMA </t>
  </si>
  <si>
    <t>DEXTROMETORFANO/GUAIFENESINA JARABE ADULTO 120ML</t>
  </si>
  <si>
    <t>DIAZEPAM I.V.</t>
  </si>
  <si>
    <t xml:space="preserve">DICLOFENACO  GEL 30 GR </t>
  </si>
  <si>
    <t>DICLOFENACO 100 MG</t>
  </si>
  <si>
    <t>DICLOFENACO CREMA GEL 1.235% C/60 GRS.</t>
  </si>
  <si>
    <t>DICLOFENACO TABL. 100 MG. C/20 TABLETAS</t>
  </si>
  <si>
    <t>DICLOXACILINA CAPS. 500 MG. C/20 CAPSULAS</t>
  </si>
  <si>
    <t>DICLOXACILINA SUSP. 250mg/ 5ml    C/60ml</t>
  </si>
  <si>
    <t>DIFENIDOL 10 MG</t>
  </si>
  <si>
    <t>DIGOXINA 0.5 MG SOL. INY.</t>
  </si>
  <si>
    <t xml:space="preserve">DIMETICONA SUSPENSION </t>
  </si>
  <si>
    <t xml:space="preserve">ERITRIMICINA 500MG.C/20 TABLETAS   </t>
  </si>
  <si>
    <t xml:space="preserve">ERITRIMICINA TABP 500 MG C/20 TABLETAS </t>
  </si>
  <si>
    <t>ERITROMICINA SUSPENSION 25mg/5ml C/100ml</t>
  </si>
  <si>
    <t>ETORICOXIB  90mg C/14 MG</t>
  </si>
  <si>
    <t>FEXOFENADINA DE 120 MG. CON 10 TABLETAS</t>
  </si>
  <si>
    <t>FLUOXETINA 20MG C/28TAB</t>
  </si>
  <si>
    <t>GLUCOSA AL 50%</t>
  </si>
  <si>
    <t>ML</t>
  </si>
  <si>
    <t>HIDROCLORITIAZIDA  25 MG. C/30 TABLETAS</t>
  </si>
  <si>
    <t>HIDROCORTISONA 100 MG SOL. INY</t>
  </si>
  <si>
    <t>HIDROCORTISONA 500 MG SOL. INY</t>
  </si>
  <si>
    <t>HIDROXIDO DE MAGNESIO</t>
  </si>
  <si>
    <t>HIOSCINA/METAMIZOL 250 MG/10MG</t>
  </si>
  <si>
    <t xml:space="preserve">HIPROMELOSA GOTAS OFTALMICAS </t>
  </si>
  <si>
    <t>IBUOPROFENO DE 600 MG</t>
  </si>
  <si>
    <t>IBUPROFECNO SUSP. 2 G/100ML. CC/120ML</t>
  </si>
  <si>
    <t>IBUPROFENO  600 MG. C/10 TABLETAS</t>
  </si>
  <si>
    <t>IBUPROFENO 400 MG  C/10 TABLETAS</t>
  </si>
  <si>
    <t xml:space="preserve">IBUPROFENO DE  800 MG CON 10 TABLETAS. </t>
  </si>
  <si>
    <t xml:space="preserve">IBUPROFENO SUSPENSION 100 ML   </t>
  </si>
  <si>
    <t>IBUPROFENO TAB 600 MG  C/10 TABLETAS</t>
  </si>
  <si>
    <t>IMIPRAMINA 25MG C/20TAB</t>
  </si>
  <si>
    <t>KETOROLACO TABL. 10 MG. C/10 TABLETAS</t>
  </si>
  <si>
    <t>KETOROLACO TABL. 30 MG. C/6 TABLETAS SUBLINGUALES</t>
  </si>
  <si>
    <t xml:space="preserve">KETOROLAKO 10 MG  C/10 TABLETAS  </t>
  </si>
  <si>
    <t>LACTOBASILUOS LB POLVO PARA SUSPENSION ORAL 340MG</t>
  </si>
  <si>
    <t>LACTULOSA JARABE 10/15ML</t>
  </si>
  <si>
    <t>LIDOCAINA SIMPLE 2% SPRAY</t>
  </si>
  <si>
    <t>LOPERAMIDA 2MG C/12 TABLETAS</t>
  </si>
  <si>
    <t xml:space="preserve">LOPERAMIDA DE 2 MG. CON 8 TABLETAS </t>
  </si>
  <si>
    <t>LORATADINA 10 MG  C/10 TABLETAS</t>
  </si>
  <si>
    <t>LORATADINA JARABE 100MG/100 ML.</t>
  </si>
  <si>
    <t>LORATADINA/AMBROXOL SOLUCION 120 ML</t>
  </si>
  <si>
    <t>LOSARTAN DE 50 MG. CON 30 TABLETAS</t>
  </si>
  <si>
    <t>METAMIZOL SODICO JARABE (NEO MELUBRINA)</t>
  </si>
  <si>
    <t xml:space="preserve">METAMIZOL SODICO TABLETAS </t>
  </si>
  <si>
    <t>METFORMINA TABL. 850 MG. C/30 TABLETAS</t>
  </si>
  <si>
    <t>METILFENIDATO TAB 10MG C/30TAB</t>
  </si>
  <si>
    <t>METOCARBAMOL CON IBUPROFENO 500/200 MG  C/30 TABLETAS</t>
  </si>
  <si>
    <t xml:space="preserve">METOCLOPRAMIDA 10 MG C/20 TABLETAS </t>
  </si>
  <si>
    <t>METOCLOPRAMIDA SOLUCION ORAL 400MG C/20  ML</t>
  </si>
  <si>
    <t>METOPROLOL TABL. 100 MG. C/20 TABLETAS</t>
  </si>
  <si>
    <t>MICONAZOL CREMA 2%</t>
  </si>
  <si>
    <t>NAPROXEN CON PARACETAMOL SUSP.  125 ML</t>
  </si>
  <si>
    <t>NAPROXEN SODICO TAB. 250 MG. C/30 TABLETAS</t>
  </si>
  <si>
    <t>NAPROXEN SODICO TAB. 500 MG. C/30 TABLETAS</t>
  </si>
  <si>
    <t xml:space="preserve">NAPROXEN SUSP. 125 MG   </t>
  </si>
  <si>
    <t>NAPROXEN/PARACETAMOL 125/100 MG 100ML SUSPENSIÓN</t>
  </si>
  <si>
    <t>NAPROXEN/PARACETAMOL 300/275 MG C/10 TABLETAS</t>
  </si>
  <si>
    <t>NAPROXENO TABLETAS 500 MG</t>
  </si>
  <si>
    <t>NAPROXENO/LIDOCAINA (LUBOXEN) GEL</t>
  </si>
  <si>
    <t>OMEPRAZOL 20MG</t>
  </si>
  <si>
    <t>OMEPRAZOL CAPS. 20 MG. C/14 CAPSULAS</t>
  </si>
  <si>
    <t xml:space="preserve">OMEPRAZOL DE 20 MG. CON 30 CAPSULAS  </t>
  </si>
  <si>
    <t>PARACETAMOL 500 MG  C/10 TABLETAS</t>
  </si>
  <si>
    <t>PARACETAMOL GOTAS 100mg/ml   C/30ml</t>
  </si>
  <si>
    <t xml:space="preserve">FRASCO </t>
  </si>
  <si>
    <t>PARACETAMOL JARABE 3.2/100 ML  C/120 ML</t>
  </si>
  <si>
    <t xml:space="preserve">PARACETAMOL TAB 500 MG C/20 TABLETAS   </t>
  </si>
  <si>
    <t>PIOGLITAZONA 30MG C/7 TABLETAS</t>
  </si>
  <si>
    <t>PIROXICAM TABL. 20 MG. C/20 TABLETAS</t>
  </si>
  <si>
    <t>PROPANOLOL TABL. 40 MG. C/30 TABLETAS</t>
  </si>
  <si>
    <t>RESPIRIDONA 2MG C/40TAB</t>
  </si>
  <si>
    <t>ROSEL-T JARABE. 30g/0.5g/0.2g  C/60 ml</t>
  </si>
  <si>
    <t>ROSEL-T TABL. 50/3/300 MG. c/15 TABLETAS</t>
  </si>
  <si>
    <t>SAL DE UVAS PICOT C/10 SOBRES</t>
  </si>
  <si>
    <t>SALBUTAMOL  EN SPRAY</t>
  </si>
  <si>
    <t xml:space="preserve">SALBUTAMOL AEROSOL </t>
  </si>
  <si>
    <t xml:space="preserve">SCABISAN SH </t>
  </si>
  <si>
    <t>SIMETICONA/TRIMEBUTINA 10MG/375MG</t>
  </si>
  <si>
    <t>SOLUCION CLORURO DE SODIO 0.9% 1000 ML</t>
  </si>
  <si>
    <t>SOLUCION CLORURO DE SODIO 0.9% 500 ML</t>
  </si>
  <si>
    <t>SOLUCION GLUCOSADA AL 5% 1000 ML</t>
  </si>
  <si>
    <t>SOLUCION GLUCOSADA AL 5%500 ML</t>
  </si>
  <si>
    <t>SOLUCION HARTMAN 1000 ML</t>
  </si>
  <si>
    <t>SOLUCION HARTMAN 500 ML</t>
  </si>
  <si>
    <t xml:space="preserve">SUERO ORAL C/25 SOBRES </t>
  </si>
  <si>
    <t>SULFADIAZINA DE PLATA CREMA</t>
  </si>
  <si>
    <t xml:space="preserve">SULFAMETOXAZOL, TRIMETROPIMA SUSP. 120  ML   </t>
  </si>
  <si>
    <t>TRIMEBUTINA 200 MG   C/20 TABLETAS</t>
  </si>
  <si>
    <t>TRIMEBUTINA COMPUESTA 200 MG</t>
  </si>
  <si>
    <t xml:space="preserve">TRIMEBUTINA SUSP. FRASCO CON GOTERO 30 ML  </t>
  </si>
  <si>
    <t>TRIMERBUTINA/SIMETICONA 200/75MG. COMPRIMIDOS C/24</t>
  </si>
  <si>
    <t>TRIMETOPRIMA/SULFAMETOXAZOL SUSP. 40mg 200mg/5ml  120ML</t>
  </si>
  <si>
    <t>TRIMETOPRIMA/SULFAMETOXAZOL 800 MG/160 MG  C/20 TABLETAS</t>
  </si>
  <si>
    <t xml:space="preserve">TYLEX DE 750 MG. CON 20 TABLETAS  </t>
  </si>
  <si>
    <t>VALPROATO DE MAGNESIO 200MG/1ML SOLUCIÓN</t>
  </si>
  <si>
    <t>VERAPAMIL SOL NY</t>
  </si>
  <si>
    <t>XILOCAINA AL 1% SIMPLE</t>
  </si>
  <si>
    <t>XILOCAINA AL 10% SPRAY</t>
  </si>
  <si>
    <t>XILOCAINA AL 2% SIMPLE</t>
  </si>
  <si>
    <t>CUADRO BÁSICO CATÁLOGO DE MEDICAMENTOS DEL SECTOR SALUD</t>
  </si>
  <si>
    <t>MATERIALES, ACCESORIOS Y SUMINISTROS MÉDICOS</t>
  </si>
  <si>
    <t>ARTÍCULOS PARA SERVICIOS GENERALES EN EL ÁREA MÉDICA</t>
  </si>
  <si>
    <t>MATERIAL QUIRÚRGICO Y DE LABORATORIO DE USO EN EL ÁREA MÉDICA</t>
  </si>
  <si>
    <t>ABATELENGUAS C/50 PIEZAS</t>
  </si>
  <si>
    <t>ABATELENGUAS DE MADERA DE 18X15 CM C/100</t>
  </si>
  <si>
    <t>ACIDO GRABADOR JUMBO JERINGA 30ML</t>
  </si>
  <si>
    <t>AGUA OXIGENADA 220 ML</t>
  </si>
  <si>
    <t>AGUA OXIGENADA 750 ML</t>
  </si>
  <si>
    <t>AGUJA DENTAL EXTRA CORTA 30X12MM</t>
  </si>
  <si>
    <t>AGUJA DENTAL LARGA 27MM</t>
  </si>
  <si>
    <t>AGUJA HIPODERMICA DESECHABLE DE 22GX32MM (NEGRO)</t>
  </si>
  <si>
    <t>AGUJAS HIPODERMICAS</t>
  </si>
  <si>
    <t xml:space="preserve">AGUJAS SEPTOJET CORTA </t>
  </si>
  <si>
    <t>ALGODÓN BOLSA 500 G.</t>
  </si>
  <si>
    <t>ALGODÓN PLISADO 100 GRMS</t>
  </si>
  <si>
    <t>ALGODÓN TORUNDA DE 500 GR</t>
  </si>
  <si>
    <t>ALVEOGYL</t>
  </si>
  <si>
    <t>APOSITOS QUIRURGICO</t>
  </si>
  <si>
    <t xml:space="preserve">ARCO DE JOUNG METALICO </t>
  </si>
  <si>
    <t xml:space="preserve">BANDA MATRIZ </t>
  </si>
  <si>
    <t>BATA QUIRURGICA PARA CIRUJANO DESECHABLE DEMEVA C/10 PZAS MANGA Y PUÑO</t>
  </si>
  <si>
    <t xml:space="preserve">BOTA FRESA TIPO JAPONES </t>
  </si>
  <si>
    <t>BOTIQUIN PARA PRIMEROS AUXILIOS</t>
  </si>
  <si>
    <t>BROCHA (CEPILLO PARA PROFILAXIS)</t>
  </si>
  <si>
    <t>CABESTRILLO ADULTO</t>
  </si>
  <si>
    <t>CAJA CON GASAS C/100 PZAS</t>
  </si>
  <si>
    <t>CAJA DE GUANTES DE LATEX MEDIANOS C/50 PARES</t>
  </si>
  <si>
    <t>CAJA PARA LIMAS VERTICAL MINIENDO</t>
  </si>
  <si>
    <t>CANULA ORAL MINI EYECTOR PAQUETE CON 25 PZAS</t>
  </si>
  <si>
    <t>CANULAS ENDOTRAQUEALES 5 FR</t>
  </si>
  <si>
    <t>CANULAS ENDOTRAQUEALES 5.5 FR</t>
  </si>
  <si>
    <t>CANULAS ENDOTRAQUEALES 6.5 FR</t>
  </si>
  <si>
    <t>CANULAS ENDOTRAQUEALES 7 FR</t>
  </si>
  <si>
    <t>CANULAS ENDOTRAQUEALES 7.5 FR</t>
  </si>
  <si>
    <t>CANULAS ENDOTRAQUEALES 8 FR</t>
  </si>
  <si>
    <t>CATETER LARGO 17 G</t>
  </si>
  <si>
    <t>CATETER LARGO 18 G</t>
  </si>
  <si>
    <t>CATETER LARGO 19 G</t>
  </si>
  <si>
    <t>CINTA DURAPORE 2.5 CM</t>
  </si>
  <si>
    <t>CINTA MICROPORE BLANCA DE 1.25X5M</t>
  </si>
  <si>
    <t>CINTA MICROPORE BLANCA DE 2.5 CM</t>
  </si>
  <si>
    <t>CINTA TELA ADHESIVA 5 CM.</t>
  </si>
  <si>
    <t xml:space="preserve">CINTA TESTIGO  </t>
  </si>
  <si>
    <t>CLORURO DE SODIO SOL. FCO. 1L (SOLUCIÓN FISIOLOGICA)</t>
  </si>
  <si>
    <t>COLLARIN CERVICAL ORTOPEDICO</t>
  </si>
  <si>
    <t>COPA PARA PROFILAXIS C/100PZA</t>
  </si>
  <si>
    <t xml:space="preserve">CTZ CEMENTO PEDIATRICO 40 CAPSULAS </t>
  </si>
  <si>
    <t xml:space="preserve">CUBRE BOCAS AZUL </t>
  </si>
  <si>
    <t>CUBRE BOCAS T/GRANDE COLOR NEGRO C/100 PZAS</t>
  </si>
  <si>
    <t>CUBREBOCAS  C/50 PZAS.</t>
  </si>
  <si>
    <t>CUCHARILLA PARA FLUOR, DOBLE. SURTIDA GRANDE, IONITE</t>
  </si>
  <si>
    <t>CURITA C/100PZ TRANSPIEL</t>
  </si>
  <si>
    <t>DENTOCAIN SIMPLE MEPIVACAINA 3% S/VASOCONT BLISTER</t>
  </si>
  <si>
    <t>DIQUE  6X6 MEDIO AZUL CAJA C/36</t>
  </si>
  <si>
    <t>ELECTRODOS</t>
  </si>
  <si>
    <t>ELECTROGEL</t>
  </si>
  <si>
    <t>ELEVADORES BEIN 2 MM</t>
  </si>
  <si>
    <t>ELEVADORES RECTOS APICAL 301</t>
  </si>
  <si>
    <t>ELEVADORES RECTOS APICAL 303 DER.</t>
  </si>
  <si>
    <t>EQUIPO PARA VENICLISIS NORMOGOTERO</t>
  </si>
  <si>
    <t>KIT</t>
  </si>
  <si>
    <t>EUGENOL 30ML</t>
  </si>
  <si>
    <t>FC REDONDA NO. 2 FG</t>
  </si>
  <si>
    <t>FC REDONDA NO. 4 FG</t>
  </si>
  <si>
    <t>FC REDONDA NO. 6 FG</t>
  </si>
  <si>
    <t>FIJADOR SEYCO FRASCO 250ML PARA PREPARAR 1.25L</t>
  </si>
  <si>
    <t xml:space="preserve">FORCEPS 150SK P/DIENTE SUPERIOR </t>
  </si>
  <si>
    <t xml:space="preserve">FORCEPS 235K P/DIENTES SUPERIOR </t>
  </si>
  <si>
    <t>FORCEPS ADULTO PARA MOLARES INFERIORES UNIVERSAL NO.23</t>
  </si>
  <si>
    <t>FORCEPS ADULTO PARA MOLARES SUPERIOR, DERECHO NO. 88R</t>
  </si>
  <si>
    <t>FORMOCRESOL 10 ML</t>
  </si>
  <si>
    <t>FRESA DE CARBURO FGOS 6</t>
  </si>
  <si>
    <t>FRESA DE CARBURO FGOS 703</t>
  </si>
  <si>
    <t>FRESA DE CARBURO HP 703</t>
  </si>
  <si>
    <t>FRESA DE CARBURO HP 8</t>
  </si>
  <si>
    <t>FRESA DIAMANTE BR 31 REDONDA GRANO MEDIO 001-018</t>
  </si>
  <si>
    <t>FRESA DIAMANTE BR 45 REDONDA GRANO MEDIO 001-010</t>
  </si>
  <si>
    <t xml:space="preserve">FRESA DIAMANTE GF TC 11F FIS PTA LARGA </t>
  </si>
  <si>
    <t>FRESA DIAMANTE TR 13 FISURA GD GRANO MEDIO 198-018</t>
  </si>
  <si>
    <t>FRESA GATES SURTIDA 1-6 DE 32 MM C/6 PZ</t>
  </si>
  <si>
    <t>FRESA PEESO SURTIDA  1-6 DE 32 MM MANI</t>
  </si>
  <si>
    <t>FRESA PIEDRA VERDE</t>
  </si>
  <si>
    <t>FRESON DE ACERO BARRIL MOD.E06</t>
  </si>
  <si>
    <t>FUJI I IONOMERO GC GOLDEN LABEL 1 GRANDE VERDE</t>
  </si>
  <si>
    <t>FUJI II AUTO STS GOLDEN LABEL 21 GRANDE15GR CON 8ML ROJO</t>
  </si>
  <si>
    <t>FUJI II LC GRANDE A2 NEGRO</t>
  </si>
  <si>
    <t xml:space="preserve">GANCHO RADIOGRAFIA </t>
  </si>
  <si>
    <t>GASA ESTERIL DE ALGODÓN 10X10 CMS 12 PLIEGOS TRAMA 20X12</t>
  </si>
  <si>
    <t>GASA NO ESTERIL 5X5 P/200 PZ</t>
  </si>
  <si>
    <t>GASAS ESTERIL C/100 PIEZAS</t>
  </si>
  <si>
    <t>GASAS ESTERILIZADAS CAJA C/100 PZAS.</t>
  </si>
  <si>
    <t>GEL ANTIBACTERIAL 70% ALCOHOL 1GL CON BOMBA</t>
  </si>
  <si>
    <t>GEL CONDUCTOR (ULTRASONIDO) TARRO 3.785 ML</t>
  </si>
  <si>
    <t>GALON</t>
  </si>
  <si>
    <t xml:space="preserve">GELATAM BLISTER ESPONJAS </t>
  </si>
  <si>
    <t>GERMISIN ESPUMA 1LT</t>
  </si>
  <si>
    <t>GORRO PLISADO AZUL 10 GR- BOLSAC/100PZ</t>
  </si>
  <si>
    <t>GRAPA PARA DIQUE DE HULE #2 CON ALETA</t>
  </si>
  <si>
    <t>GRAPA PARA DIQUE DE HULE #212 SIN ALETA</t>
  </si>
  <si>
    <t>GRAPA PARA DIQUE DE HULE #7 CON ALETA</t>
  </si>
  <si>
    <t>GUANTE DE LATEX MEDIANO C/50 PARES</t>
  </si>
  <si>
    <t>GUANTE DE LATEX ESTERILES</t>
  </si>
  <si>
    <t>GUANTES DESECHABLES MEDIANOS COLOR AZUL C/100 PZAS</t>
  </si>
  <si>
    <t xml:space="preserve">GUANTE PLUS LISO VIOLETA CHICO BAJO EN POLVO, NO ESTERIL </t>
  </si>
  <si>
    <t xml:space="preserve">GUANTE PLUS LISO VIOLETA MEDIANO BAJO EN POLVO, NO ESTERIL </t>
  </si>
  <si>
    <t>GUTAPERCHA  FM c/100</t>
  </si>
  <si>
    <t>GUTAPERCHA 15-40 C/120PZ</t>
  </si>
  <si>
    <t>GUTTAPERCHA FF</t>
  </si>
  <si>
    <t>HIDROXIDO DE CALCIO 45G.</t>
  </si>
  <si>
    <t>HOJA DE BISTURÍ #10</t>
  </si>
  <si>
    <t>HOJA DE BISTURÍ #12</t>
  </si>
  <si>
    <t>HOJA DE BISTURI NO. 15 DLP</t>
  </si>
  <si>
    <t>HOJA DE BISTURI NO. 20 DLP</t>
  </si>
  <si>
    <t>INTRO KIT Z250 XT C/4 JERINGAS, 3M</t>
  </si>
  <si>
    <t xml:space="preserve">IRM PAQUETE COLOR MARFIL </t>
  </si>
  <si>
    <t>ISODINE ESPUMA 250 ML.</t>
  </si>
  <si>
    <t>ISODINE SOLUCION DE 3.5 LT.</t>
  </si>
  <si>
    <t>JACQUETTE SU15/336, HU-FRIEDY</t>
  </si>
  <si>
    <t>JERINGA 10 ML SIN AGUJA</t>
  </si>
  <si>
    <t>JERINGA 5 CM CON 100 PZ.</t>
  </si>
  <si>
    <t>JERINGA DESECHABLE DE 1 ML</t>
  </si>
  <si>
    <t>JERINGA DESECHABLE DE 10 ML</t>
  </si>
  <si>
    <t>JERINGA DESECHABLE DE 20 ML</t>
  </si>
  <si>
    <t>JERINGA DESECHABLE DE 3 ML</t>
  </si>
  <si>
    <t>JERINGA DESECHABLE DE 5 ML</t>
  </si>
  <si>
    <t>JERINGA DL 20 ML. SIN AGUJA 50PZ</t>
  </si>
  <si>
    <t>JERINGA DL 3 ML. SIN AGUJA 50PZ</t>
  </si>
  <si>
    <t>JERINGA DL 5 ML. CON AGUJA 50PZ</t>
  </si>
  <si>
    <t>KIT DE PIEZA DE MANO DE ALTA Y BAJA TIPO E, MEDYDENTAL</t>
  </si>
  <si>
    <t xml:space="preserve">KIT ESPATULA PARA RESINA CON RECUBRIMIENTO DE TITANIO </t>
  </si>
  <si>
    <t xml:space="preserve">KRIT 500ML </t>
  </si>
  <si>
    <t xml:space="preserve">LANCETAS ACCU-CHEK C/100 PIEZAS  SOFTCLIX </t>
  </si>
  <si>
    <t>LENTE DE SEGURIDAD CLARO 2783</t>
  </si>
  <si>
    <t xml:space="preserve">LENTE NARANJA PARA LAMPARA </t>
  </si>
  <si>
    <t>LIDOCAINA EN SPRAY 2%</t>
  </si>
  <si>
    <t>LIJAS TERMINACIÓN PROXIMAL -100 TIRAS 4 MMX170MM</t>
  </si>
  <si>
    <t>LIMA K SURTIDA 15-40 25 MM C/6PZ</t>
  </si>
  <si>
    <t xml:space="preserve">MD-TEMP PLUS (CAVIT)WHITE </t>
  </si>
  <si>
    <t>MICROAPLICADOR FINO C/100PZ</t>
  </si>
  <si>
    <t xml:space="preserve">MINUTE FLUORS VARIOS SABORES 250ML </t>
  </si>
  <si>
    <t>OXIDO DE ZINC CON ENDURECEDOR 50GR.</t>
  </si>
  <si>
    <t>PAPEL P/ARTICULAR (1/2 ARCADA) 80 MIC.A/R</t>
  </si>
  <si>
    <t>PAQUETE CAMPO ESTERIL C/5 PZAS</t>
  </si>
  <si>
    <t>PAQUETE COMPRESAS PARA VIENTRE C/5 PZAS</t>
  </si>
  <si>
    <t xml:space="preserve">PARAFINA CERA TERAPEUTICA 5 KG </t>
  </si>
  <si>
    <t>PASTA DIAMANTADA EXCEL 2GR FGM</t>
  </si>
  <si>
    <t>PASTA PROFILACTICA VARIOS SABORES C/100G.</t>
  </si>
  <si>
    <t>PIEDRA DE ARKANAS BOLA</t>
  </si>
  <si>
    <t>PIEDRA DE ARKANZAS CONO (PINO)</t>
  </si>
  <si>
    <t>PIEDRA DE ARKANZAS FLAMA</t>
  </si>
  <si>
    <t>PIEDRA ROSA MONTADA NO. 1</t>
  </si>
  <si>
    <t>PINZA PERFORADORA PARA DIQUE</t>
  </si>
  <si>
    <t>PINZA PORTA GRAPA</t>
  </si>
  <si>
    <t>PORTA TOALLA SURTIDA COLORES</t>
  </si>
  <si>
    <t>PRUEBAS COVID</t>
  </si>
  <si>
    <t xml:space="preserve">PUNTA DE PAPEL  15-40 </t>
  </si>
  <si>
    <t>PUNTA DE PAPEL 45-80</t>
  </si>
  <si>
    <t>PUNZOCAT NO 20</t>
  </si>
  <si>
    <t>PUNZOCAT NO 22</t>
  </si>
  <si>
    <t>RESINA FLUIDA 2 grs</t>
  </si>
  <si>
    <t>RESUCITADOR MANUAL PARA ADULTO (AMBU)</t>
  </si>
  <si>
    <t>REVELADOR SEYCO FRASCO DE 250 ML P/PREPARAR  1.25L</t>
  </si>
  <si>
    <t>SANITIZANTE</t>
  </si>
  <si>
    <t>SEDA NEGRA 2 0 75CM 26MM 1/2 CIRCULO</t>
  </si>
  <si>
    <t>SET DE CANULAS DE GUEDEL</t>
  </si>
  <si>
    <t>SUTURA SEDA 3/0 C/12 PZA</t>
  </si>
  <si>
    <t>TERACAL LC JERINGA  DE 1GR</t>
  </si>
  <si>
    <t>TERMOMETRO DE MERCURIO</t>
  </si>
  <si>
    <t>TERMOMETRO DIGITAL</t>
  </si>
  <si>
    <t xml:space="preserve">TIRA DE CELULOIDE </t>
  </si>
  <si>
    <t>TIRA NERVIOS CORTOS 21MM ©</t>
  </si>
  <si>
    <t>TIRAS REACTIVAS C/50PIEZAS ACCU-CHECK ACTIVE</t>
  </si>
  <si>
    <t>TOPICAINA BENZOCAINA 20% SABOR MENTA FRASCO 30G.</t>
  </si>
  <si>
    <t>TORNIQUETE EN BROCHE</t>
  </si>
  <si>
    <t>TORUNDA DE ALGODÓN 500 GR.</t>
  </si>
  <si>
    <t>TURBINA PARA PIEZA  DE MANO JAPONESA DE ALTA VELOCIDAD</t>
  </si>
  <si>
    <t>VENDA 5 CM</t>
  </si>
  <si>
    <t>VENDA 10 CM</t>
  </si>
  <si>
    <t>VENDA ELASTICA 15X5</t>
  </si>
  <si>
    <t>VENDA ELASTICA 20X5</t>
  </si>
  <si>
    <t>VENDA ELASTICA 30X5</t>
  </si>
  <si>
    <t>VENDA ELASTICA 5X5</t>
  </si>
  <si>
    <t>VENDA YESO 10X10</t>
  </si>
  <si>
    <t>VENDITAS ADHESIVAS C/100PZAS</t>
  </si>
  <si>
    <t xml:space="preserve">VIARZONI-T 250ML </t>
  </si>
  <si>
    <t>PRODUCTOS QUÍMICOS PARA USO EN EL ÁREA MÉDICA</t>
  </si>
  <si>
    <t>MATERIALES, ACCESORIOS Y SUMINISTROS MÉDICOS DE APLICACIÓN ANIMAL</t>
  </si>
  <si>
    <t>MATERIALES, ACCESORIOS Y SUMINISTROS DE LABORATORIO</t>
  </si>
  <si>
    <t>MATERIAL QUIRÚRGICO Y DE LABORATORIO</t>
  </si>
  <si>
    <t>PELICULA DE RX CON 150</t>
  </si>
  <si>
    <t>PELICULA RX INFANTIL CON 100</t>
  </si>
  <si>
    <t xml:space="preserve"> PRODUCTOS MINERALES UTILIZADOS EN LABORATORIOS</t>
  </si>
  <si>
    <t>FIBRAS SINTÉTICAS, HULES, PLÁSTICOS Y DERIVADOS</t>
  </si>
  <si>
    <t>BOLSA CAMISETA MEDIANA</t>
  </si>
  <si>
    <t>BOLSA CELOFAN CON BLISTEK 10X20</t>
  </si>
  <si>
    <t>BOLSA CELOFAN CON BLISTEK 15X20</t>
  </si>
  <si>
    <t>BOLSA CELOFAN CON BLISTEK 20X30</t>
  </si>
  <si>
    <t>BOLSA DE CAMISETA GRANDE</t>
  </si>
  <si>
    <t>BOLSA DE ESTRAZA CON ASA 16x15.5x7 CM</t>
  </si>
  <si>
    <t>BOLSA DE ESTRAZA CON ASA 25X20X8.5 CM</t>
  </si>
  <si>
    <t>BOLSA NEGRA 60X90</t>
  </si>
  <si>
    <t>BOLSA NEGRA 70 X 90</t>
  </si>
  <si>
    <t xml:space="preserve">BOLSA NEGRA JUMBO </t>
  </si>
  <si>
    <t>BOLSA NEGRA JUMBO 70 + 30 1.20</t>
  </si>
  <si>
    <t>BOLSA PLANA DE 10X20 TRANSPARENTE</t>
  </si>
  <si>
    <t>BOLSA PLANA DE 18X26 TRANSPARENTE</t>
  </si>
  <si>
    <t>BOLSA PLANA DE 25X35 TRANSPARENTE</t>
  </si>
  <si>
    <t>BOLSA PLANA DE 46*35 TRANSPARENTE</t>
  </si>
  <si>
    <t>BOLSA TRANSPARENTE ROLLO 60X90</t>
  </si>
  <si>
    <t>CUERDA USO RUDO  8MM</t>
  </si>
  <si>
    <t>PLASTICO NEGRO DE 347 X 12 MTS.</t>
  </si>
  <si>
    <t xml:space="preserve"> OTROS PRODUCTOS QUÍMICOS</t>
  </si>
  <si>
    <t>OTRAS SUBSTANCIAS Y PRODUCTOS QUÍMICOS</t>
  </si>
  <si>
    <t>GAS REFRIGERANTE DE 13.6 KG.</t>
  </si>
  <si>
    <t>COMBUSTIBLES, LUBRICANTES Y ADITIVOS</t>
  </si>
  <si>
    <t>ACEITE 2 TIEMPOS SINTETICO</t>
  </si>
  <si>
    <t>ACEITE PARA DIESEL</t>
  </si>
  <si>
    <t>ACEITE PARA DIRECCION</t>
  </si>
  <si>
    <t>ACEITE PARA COMPRESOR</t>
  </si>
  <si>
    <t>ACEITE PARA PLANTA DE LUZ</t>
  </si>
  <si>
    <t>AFLOJATODO DE 345 ML. COD.13470</t>
  </si>
  <si>
    <t>ANTICONGELANTE VERDE 20 LTS</t>
  </si>
  <si>
    <t>DIESEL</t>
  </si>
  <si>
    <t>GASOLINA</t>
  </si>
  <si>
    <t>GRASA</t>
  </si>
  <si>
    <t>KG</t>
  </si>
  <si>
    <t>LIQUIDO PARA FRENOS</t>
  </si>
  <si>
    <t>LUBRICANTE (ACEITE PARA MOTOR)</t>
  </si>
  <si>
    <t>CARBÓN Y SUS DERIVADOS</t>
  </si>
  <si>
    <t>VESTUARIO, BLANCOS, PRENDAS DE PROTECCIÓN Y ARTÍCULOS DEPORTIVOS</t>
  </si>
  <si>
    <t>VESTUARIO Y UNIFORMES</t>
  </si>
  <si>
    <t>FILIPINAS CLINICAS TAMAÑO XL  PARA DAMA COLOR AZUL INSTITUCIONAL</t>
  </si>
  <si>
    <t>FILIPINAS CLINICAS TAMAÑO L PARA DAMA COLOR VERDE INSTITUCIONAL</t>
  </si>
  <si>
    <t>FILIPLINAS CLINICAS TAMAÑO M PARA DAMA COLOR ROSA INSTITUCIONAL</t>
  </si>
  <si>
    <t>FILIPINAS CLINICAS TAMAÑO S PARA DAMA COLOR AMARILLO INSTITUCIONAL</t>
  </si>
  <si>
    <t>FILIPINAS CLINICAS TAMAÑO M PARA CABALLERO COLOR AZUL INSTITUCIONAL</t>
  </si>
  <si>
    <t>FILIPINAS DE CHEF TAMAÑO XL DE CABALLERO COLOR BLANCO</t>
  </si>
  <si>
    <t>GORRO DE CHEF UNISEX</t>
  </si>
  <si>
    <t>CAMISAS DE VESTIR MANGA LARGA TALLA M COLOR BLANCO</t>
  </si>
  <si>
    <t>MATERIAL Y ACCESORIOS DE ARTILLERÍA Y ATAVÍO CIVIL, MILITAR Y RELIGIOSO</t>
  </si>
  <si>
    <t>MATERIAL DE FERRETERÍA PARA USO EN VESTUARIOS Y UNIFORMES</t>
  </si>
  <si>
    <t>MATERIAL DE MANTENIMIENTO Y SEGURIDAD UTILIZADO EN VESTUARIO Y UNIFORMES</t>
  </si>
  <si>
    <t>PRODUCTOS DE ANIMALES INDUSTRIALIZABLES ADQUIRIDOS COMO VESTUARIO Y UNIFORMES</t>
  </si>
  <si>
    <t>PRODUCTOS TEXTILES ADQUIRIDOS COMO VESTUARIO Y UNIFORMES</t>
  </si>
  <si>
    <t xml:space="preserve">ROPA INTERIOR </t>
  </si>
  <si>
    <t>BLUSA MUJER</t>
  </si>
  <si>
    <t>BLUSAS  MANGA LARGA  CON  LOGO OFICIAL</t>
  </si>
  <si>
    <t>CAMISA DE MEZCLILLA PARA HOMBRE</t>
  </si>
  <si>
    <t>CAMISA PARA HOMBRE</t>
  </si>
  <si>
    <t>FILIPINAS</t>
  </si>
  <si>
    <t xml:space="preserve">GORRAS </t>
  </si>
  <si>
    <t>MANDIL</t>
  </si>
  <si>
    <t>PAÑAL ETAPA 1 C/40 PZAS.</t>
  </si>
  <si>
    <t>PAÑAL ETAPA 2 C/40 PZAS.</t>
  </si>
  <si>
    <t>PAÑAL ETAPA 4 C/40 PZAS.</t>
  </si>
  <si>
    <t>PAÑAL ETAPA 5 C/40 PZAS.</t>
  </si>
  <si>
    <t>PAÑAL ETAPA 6 C/40 PZAS</t>
  </si>
  <si>
    <t>PAÑAL GRANDE</t>
  </si>
  <si>
    <t>PLAYERA  TIPO POLO</t>
  </si>
  <si>
    <t>PLAYERA TIPO POLO,MANGA CORTA PARA MUJER</t>
  </si>
  <si>
    <t>PLAYERA TIPO POLO, MANGA CORTA PARA HOMBRE</t>
  </si>
  <si>
    <t>UNIFORMES DE TRABAJO</t>
  </si>
  <si>
    <t>PRENDAS DE SEGURIDAD Y PROTECCIÓN PERSONAL</t>
  </si>
  <si>
    <t>ARTÍCULOS PARA SERVICIOS GENERALES PARA SEGURIDAD Y PROTECCIÓN PERSONAL</t>
  </si>
  <si>
    <t>CINTA FLUORECENTE PARA DELIMITAR ESPACIO</t>
  </si>
  <si>
    <t>SILLA PERIQUERAS</t>
  </si>
  <si>
    <t>ARTÍCULOS PARA SEGURIDAD Y PROTECCIÓN PERSONAL</t>
  </si>
  <si>
    <t>MATERIAL DE MANTENIMIENTO PARA SEGURIDAD Y PROTECCIÓN PERSONAL</t>
  </si>
  <si>
    <t xml:space="preserve">BATA </t>
  </si>
  <si>
    <t>BOTA DE HULE JARDINERA DIF. NUMEROS</t>
  </si>
  <si>
    <t>CAMISA DE MEZCLILLA</t>
  </si>
  <si>
    <t>CAMISA MANGA CORTA</t>
  </si>
  <si>
    <t>CAMISA MANGA LARGA</t>
  </si>
  <si>
    <t xml:space="preserve">CAMISAS TIPO POLO </t>
  </si>
  <si>
    <t>FAJA CON TIRANTE AJUSTABLE</t>
  </si>
  <si>
    <t>FILIPINA</t>
  </si>
  <si>
    <t xml:space="preserve">LENTE DE PROTECCION TRANSPARENTE </t>
  </si>
  <si>
    <t>MATERIAL QUIRÚRGICO Y DE LABORATORIO PARA SEGURIDAD Y PROTECCIÓN PERSONAL</t>
  </si>
  <si>
    <t>PRODUCTOS DE PAPEL Y DE HULE PARA SEGURIDAD Y PROTECCIÓN PERSONAL</t>
  </si>
  <si>
    <t>GUANTES DE LATEX PARA LIMPIEZA DIFERENTES TALLAS</t>
  </si>
  <si>
    <t xml:space="preserve"> PRODUCTOS TEXTILES PARA SEGURIDAD Y PROTECCIÓN PERSONAL</t>
  </si>
  <si>
    <t>GABARDINA IMPERMEABLE AMARILLA</t>
  </si>
  <si>
    <t xml:space="preserve"> ARTÍCULOS DEPORTIVOS</t>
  </si>
  <si>
    <t>ARTÍCULOS DEPORTIVOS Y DE CAMPAÑA</t>
  </si>
  <si>
    <t xml:space="preserve"> ARTÍCULOS PARA SERVICIOS GENERALES UTILIZADOS EN ACTIVIDADES DEPORTIVAS</t>
  </si>
  <si>
    <t>PRODUCTOS DE ANIMALES INDUSTRIALIZABLES UTILIZADOS EN ACTIVIDADES DEPORTIVAS</t>
  </si>
  <si>
    <t>PRODUCTOS DE PAPEL Y DE HULE UTILIZADOS EN ACTIVIDADES DEPORTIVAS</t>
  </si>
  <si>
    <t>PRODUCTOS TEXTILES</t>
  </si>
  <si>
    <t>CONO DE HILO CAFE Y NEGRO</t>
  </si>
  <si>
    <t>LISTON CLOSEDA 2 CM VARIOS COLORES</t>
  </si>
  <si>
    <t>ROLLO DE TELA PARA CORTINA CON 25 METROS</t>
  </si>
  <si>
    <t>ROLLO DE TELA PARA MANTELES CON 25 METROS</t>
  </si>
  <si>
    <t>ROLLO DE TELA VARIAS</t>
  </si>
  <si>
    <t>TELAS DIFERENTES TEXTURAS</t>
  </si>
  <si>
    <t>BLANCOS Y OTROS PRODUCTOS TEXTILES, EXCEPTO PRENDAS DE VESTIR</t>
  </si>
  <si>
    <t xml:space="preserve"> ARTÍCULOS PARA SERVICIOS GENERALES DE ORIGEN TEXTIL</t>
  </si>
  <si>
    <t>MATERIAL QUIRÚRGICO Y DE LABORATORIO DE ORIGEN TEXTIL</t>
  </si>
  <si>
    <t xml:space="preserve"> OTROS PRODUCTOS TEXTILES</t>
  </si>
  <si>
    <t>AGUJETAS BLANCAS MEDIANAS</t>
  </si>
  <si>
    <t>AGUJETAS NEGRAS MEDIANAS</t>
  </si>
  <si>
    <t>ALMOHADAS 45X70CM.</t>
  </si>
  <si>
    <t>ALMOHADAS Y COJINES</t>
  </si>
  <si>
    <t>COBERTOR INDIVIDUAL POLAR</t>
  </si>
  <si>
    <t>COLCHA INDIVIDUAL COLOR AZUL MARINO</t>
  </si>
  <si>
    <t>FRAZADAS COBERTOR INDIVIDUALES</t>
  </si>
  <si>
    <t>MANTELES</t>
  </si>
  <si>
    <t>ROLLO  DE LISTON SATINADO DE  1CM C/25 MTR ROJO</t>
  </si>
  <si>
    <t>ROLLO  DE LISTON SATINADO DE 3 CM C/25 MTR AMARILLO</t>
  </si>
  <si>
    <t>ROLLO  DE LISTON SATINADO DE 4 CM C/25 MTR ROSA MEXICANO</t>
  </si>
  <si>
    <t>SÁBANAS INDIVIDUALES COLOR BEIGE</t>
  </si>
  <si>
    <t>SABANAS INDIVIDUALES COLOR GRIS PLOMO</t>
  </si>
  <si>
    <t>SÁBANAS INDIVIDUALES COLOR MORADO</t>
  </si>
  <si>
    <t>TOALLA DE BAÑO PARA MANOS DE  COLOR BEICH DE 40X70 CM.</t>
  </si>
  <si>
    <t>TOALLAS DE MEDIO BAÑO GRIS OSCURO</t>
  </si>
  <si>
    <t>TOALLITAS FACIALES LIMPIADORES  DE TELA DE ALGODÓN C/4 PZAS</t>
  </si>
  <si>
    <t>MATERIALES Y SUMINISTROS PARA SEGURIDAD</t>
  </si>
  <si>
    <t>SUSTANCIAS Y MATERIALES EXPLOSIVOS</t>
  </si>
  <si>
    <t>MATERIALES DE SEGURIDAD PÚBLICA</t>
  </si>
  <si>
    <t>MATERIALES Y ACCESORIOS PARA SEGURIDAD PÚBLICA</t>
  </si>
  <si>
    <t>MATERIAL DE MANTENIMIENTO Y SEGURIDAD PÚBLICA</t>
  </si>
  <si>
    <t>PRENDAS DE PROTECCIÓN PARA SEGURIDAD PÚBLICA Y NACIONAL</t>
  </si>
  <si>
    <t>PRENDAS DE PROTECCIÓN PARA SEGURIDAD PÚBLICA</t>
  </si>
  <si>
    <t>HERRAMIENTAS, REFACCIONES Y ACCESORIOS MENORES</t>
  </si>
  <si>
    <t xml:space="preserve"> HERRAMIENTAS MENORES</t>
  </si>
  <si>
    <t>ACCESORIOS Y MATERIALES MENORES</t>
  </si>
  <si>
    <t>BARRA DE UÑA DE 3/4 POR 45 CM</t>
  </si>
  <si>
    <t>BARRA DE PUNTA DE 1 PULGADA X 175 CM</t>
  </si>
  <si>
    <t>CAUTIN DE PISTOLA DE 100-140 W.COD 17548</t>
  </si>
  <si>
    <t>CINTA METRICA</t>
  </si>
  <si>
    <t xml:space="preserve">COPLE RAPIDO PARA MANGUERA DE COMPRESOR HEMBRA </t>
  </si>
  <si>
    <t xml:space="preserve">COPLE RAPIDO PARA MANGUERA DE COMPRESOR MACHO </t>
  </si>
  <si>
    <t>COPLE SHUT PARA MAGUERA HEMBRA COD. 27028</t>
  </si>
  <si>
    <t>COPLE SHUT PARA MAGUERA MACHO COD. 19085</t>
  </si>
  <si>
    <t>DIABLITO PLEGABLE TUBULAR, SOPORTA HASTA 70 KG</t>
  </si>
  <si>
    <t>DISCO CORTE DE METAL 4 1/2"</t>
  </si>
  <si>
    <t>ESCALERA DE TIJERA TIPO 2, 4 ESCALONES Y BANDEJA</t>
  </si>
  <si>
    <t>ESCUADRA CARPINTERO 10" COD. 14374</t>
  </si>
  <si>
    <t>JGO. DE 36 HERRAMIENTA DE CUADRO 3/8 ESTÁNDAR COD.13955</t>
  </si>
  <si>
    <t>JGO. DE 4 PINZAS Y PERICO COD.22971</t>
  </si>
  <si>
    <t>JGO. DE 8 DESARMADORES MANGO PVC COD.20213</t>
  </si>
  <si>
    <t>JUEGO DE LLAVES MECANICAS 3 PIEZAS COD.23976</t>
  </si>
  <si>
    <t>KIT DE 3 FORMON PARA CARPINTERO COD. 17759</t>
  </si>
  <si>
    <t>LIMA DE TRIANGULO DE 8" COD. 10922</t>
  </si>
  <si>
    <t>LIMA PLANA DE 6" COD.15140</t>
  </si>
  <si>
    <t>LIMA REDONDA 8" COD. 15316</t>
  </si>
  <si>
    <t>LLAVE AJUSTABLE DE 12" COD. 15512</t>
  </si>
  <si>
    <t>LLAVE INDIVIDUAL P/ LAVABO PKT C/2 PZAS COD. 49234</t>
  </si>
  <si>
    <t>LLAVE STILSON  12 " PRETUL COD.22012</t>
  </si>
  <si>
    <t>LLAVE TELESCOPICA (PLOMERO) CD.12874</t>
  </si>
  <si>
    <t>MACHETE ESTANDAR 22" COD.15887</t>
  </si>
  <si>
    <t>MARRO OCTAGONAL DE 14 LBS. COD. 16514</t>
  </si>
  <si>
    <t>MARTILLO UÑA CURVA DE 10 OZ. COD. 22291</t>
  </si>
  <si>
    <t>PINZA CORTE DIAGONAL PARA ALAMBRE DE 8" COD. 12353</t>
  </si>
  <si>
    <t>PINZA ELECTRICISTA 9" COD. 17305</t>
  </si>
  <si>
    <t>PINZA MECANICA DE 10" COD. 17302</t>
  </si>
  <si>
    <t>REMACHADORA PROFESIONAL DE 8" CON BOQUILLAS COD.100333</t>
  </si>
  <si>
    <t>SILICON TRANSPARENTE CARTUCHO 300 ML.</t>
  </si>
  <si>
    <t>SOLDADURA 60-13 1 /1/8" KG</t>
  </si>
  <si>
    <t>TIJERA HOJALATERA 10" COD. 18501</t>
  </si>
  <si>
    <t>TIJERA PARA PODA DE 8 1/4" COD. 18453</t>
  </si>
  <si>
    <t>MINI CORTA TUBODS</t>
  </si>
  <si>
    <t>ASPERSOR MANUAL PROFESIONAL DE 1 LITRO</t>
  </si>
  <si>
    <t>BOQUILLA AUTOENCENDIDO THUNER</t>
  </si>
  <si>
    <t>JUEGO DE MANOMETROS REWFRIGERACION DE VALCULA DOBLE</t>
  </si>
  <si>
    <t>LLAVE DE AJUSTE CROMADA TIPO PERICO DE 12 "</t>
  </si>
  <si>
    <t>KIT DE AVELLANADOR EXPANSOR PARA TUBOS DE COBRE</t>
  </si>
  <si>
    <t>APARATOS E INSTRUMENTOS MENORES</t>
  </si>
  <si>
    <t>HERRAMIENTAS MENORES DE TIPO MÉDICO Y QUIRÚRGICO</t>
  </si>
  <si>
    <t>HERRAMIENTAS MENORES DE CARÁCTER COMERCIAL</t>
  </si>
  <si>
    <t>EQUIPOS Y MATERIALES MENORES DE COMUNICACIÓN, FOTOGRÁFICOS Y CINEMATOGRÁFICOS</t>
  </si>
  <si>
    <t>ARTÍCULOS MENORES PARA SERVICIOS GENERALES</t>
  </si>
  <si>
    <t>EQUIPOS Y MATERIALES MENORES DE MANTENIMIENTO Y SEGURIDAD</t>
  </si>
  <si>
    <t>CINTA  DE ADVERTENCIA PRECAUCION AMARILLO</t>
  </si>
  <si>
    <t>CONO DE TRANSITO DE 71 CMS COLOR NARANJA</t>
  </si>
  <si>
    <t>PISTOLA INALAMBRICA HIDROLAVADORA PORTATIL SUPER PRESION</t>
  </si>
  <si>
    <t>EQUIPOS MENORES DE PINTURA Y DIBUJO</t>
  </si>
  <si>
    <t>IMPLEMENTOS MENORES DE ORIGEN AGRÍCOLA</t>
  </si>
  <si>
    <t>REFACCIONES Y ACCESORIOS MENORES DE EDIFICIOS</t>
  </si>
  <si>
    <t>ARTÍCULOS MENORES PARA SERVICIOS GENERALES EN EDIFICIOS</t>
  </si>
  <si>
    <t>MATERIAL MENOR DE FERRETERÍA PARA USO EN EDIFICIOS</t>
  </si>
  <si>
    <t>BISABRA DE BARRIL O TUBULAR 1/2 COD. 44636</t>
  </si>
  <si>
    <t>BISAGRA BI-DIMENCIONAL COD.43157 PKT. C/ 2</t>
  </si>
  <si>
    <t>BISAGRA DE LIBRO 3"X3" COD. 28800</t>
  </si>
  <si>
    <t>CANDADO ANTIPALANCA 50 MM COD. 22515</t>
  </si>
  <si>
    <t>CANDADO ANTIPALANCA 50 MM CUERPO DE LATON COD.43355</t>
  </si>
  <si>
    <t>CANDADO DE HIERRO 45 MM COD.43319</t>
  </si>
  <si>
    <t>CANDADO DE HIERRO COLOR LATON 50 MM COD.23519</t>
  </si>
  <si>
    <t>CERRADURA DE BARRA LIBRE  IZQ. HERMEX COD.43518</t>
  </si>
  <si>
    <t>CERRADURA PARA MUEBLE MOD. 20 LATON COD.43569</t>
  </si>
  <si>
    <t>CERRADURA PARA MUEBLE MOD. 25 LATON COD.43567</t>
  </si>
  <si>
    <t>CERRADURA PARA MUEBLE MOD. 26 LATON COD.43568</t>
  </si>
  <si>
    <t>CERRADURA PARA PUERTA</t>
  </si>
  <si>
    <t>CERRADURA TIPO ESFERA PARA RECAMARA INTERIOR COD.23660</t>
  </si>
  <si>
    <t>CESPOL FLEXIBLE TIPO P P/ LAVABO</t>
  </si>
  <si>
    <t>CORREDERA METALICA DE EXTENCION 40 CM. COD.43272</t>
  </si>
  <si>
    <t>JALADERA DE METAL PARA MUEBE COD.43827</t>
  </si>
  <si>
    <t>LLAVE COMPUERTA DE 1/2 COBRE</t>
  </si>
  <si>
    <t>LLAVE DE CHORRO PAR JARDIN 1/2"</t>
  </si>
  <si>
    <t>LLAVE DE COMPUERTA DE 1" T PLUS</t>
  </si>
  <si>
    <t>LLAVE INDIVIDUAL PARA LAVABO COD.49234 PKT C/2 PZS.</t>
  </si>
  <si>
    <t>LLAVE MEZCLADORA PARA LAVABO</t>
  </si>
  <si>
    <t>MAGUERA PARA LAVABO</t>
  </si>
  <si>
    <t>MANGUERAS PARA W.C.</t>
  </si>
  <si>
    <t>PALANCA PARA W.C. METALICA</t>
  </si>
  <si>
    <t xml:space="preserve"> REFACCIONES Y ACCESORIOS MENORES DE MOBILIARIO Y EQUIPO DE ADMINISTRACIÓN, EDUCACIONAL Y RECREATIVO</t>
  </si>
  <si>
    <t>MATERIAL MENOR DE FERRETERÍA PARA MOBILIARIO Y EQUIPO</t>
  </si>
  <si>
    <t xml:space="preserve">ARANDELA PLANA GALVANIZADA DE 3/8" COD. 44545 </t>
  </si>
  <si>
    <t>BROCHA MANGO PLASTICO 2 "</t>
  </si>
  <si>
    <t>BROCHA MANGO PLASTICO 3 "</t>
  </si>
  <si>
    <t>BROCHA MANGO PLASTICO 6 "</t>
  </si>
  <si>
    <t>CEPILLO MANUAL PARA MADERA NO. 5 COD.12015</t>
  </si>
  <si>
    <t xml:space="preserve">CLAVOS PARA CONCRETO </t>
  </si>
  <si>
    <t>PIJA BROCA 3" PAQUETE CON 100 PIEZAS</t>
  </si>
  <si>
    <t>PIJA CABEZA HEXAGONAL PUNTA DE BROCA 14 X 1" COD.44406</t>
  </si>
  <si>
    <t>PIJA MULTIUSO 6 X 1 1/4" BOLSA C/200</t>
  </si>
  <si>
    <t>PIJA PARA TABLARROCA 8 X 1 1/2 COD.40069 BOLSA C/100 PZAS</t>
  </si>
  <si>
    <t>REMACHE 1/8" C 5/16" COD.44521</t>
  </si>
  <si>
    <t>RODAJA PLASTICO C/ PLACA 50 MM P/SILLA  COD.44389</t>
  </si>
  <si>
    <t>RODILLO P/PINTAR 9X 3/8 MICRIFIBRA COD.13894</t>
  </si>
  <si>
    <t>RONDANA DE PRESION 3/8" COD. 44688</t>
  </si>
  <si>
    <t>SILLA PLEGABLE DE PLASTICO</t>
  </si>
  <si>
    <t>SILLA SECRETARIAL DE OFICINA, RECLINABLE, ASIENTO TAPIZADO EN TELA Y RESPALDO EN MALLA, CON DESCANSABRAZOS EN POLIPROPILENO, AJUSTE DE ALTURA POR PISTON NEUMATICO, BASE NYLON DE 5 PUNTAS CON RODAJAS.</t>
  </si>
  <si>
    <t>TAQUETE DE PLASTICO DE 1/4"</t>
  </si>
  <si>
    <t>MATERIAL MENOR PARA INSTALAR CAMARAS DE VELATORIO</t>
  </si>
  <si>
    <t>KIT DE INSTALACION PARA MINI SPLIT DE 1/4 Y 1/2</t>
  </si>
  <si>
    <t>REFACCIONES Y ACCESORIOS MENORES DE EQUIPO DE CÓMPUTO Y TECNOLOGÍAS DE LA INFORMACIÓN</t>
  </si>
  <si>
    <t xml:space="preserve"> ARTÍCULOS ELECTRÓNICOS MENORES</t>
  </si>
  <si>
    <t>ARTÍCULOS AUXILIARES DE CÓMPUTO</t>
  </si>
  <si>
    <t xml:space="preserve">REFACCIONES Y ACCESORIOS MENORES DE CARÁCTER INFORMÁTICO </t>
  </si>
  <si>
    <t>APUNTADOR LASER Y PRESENTACION INALAMBRICA COLOR NEGRO</t>
  </si>
  <si>
    <t xml:space="preserve">BOCINA PARA COMPUTADORA </t>
  </si>
  <si>
    <t>CABLES HDMI 50 METROS</t>
  </si>
  <si>
    <t>CABLE ETHERNET 50 METROS</t>
  </si>
  <si>
    <t>CARTUCHO DE LASER JET PRO M404N MODELO 58 A COLOR NEGRO</t>
  </si>
  <si>
    <t>Disco Duro Externo Portátil, USB 2.0 1TB 2TB 4TB Disco Duro Externo de Alta Velocidad HDD</t>
  </si>
  <si>
    <t>ENTRADAS PARA PUERTO DE CONEXIÓN USB</t>
  </si>
  <si>
    <t>LECTOR DE CD DVD EXTERNO</t>
  </si>
  <si>
    <t>MALETIN PARA LAPTOP DE 16 PULGADAS</t>
  </si>
  <si>
    <t>MEMORIA FLASH USB DE 16GB</t>
  </si>
  <si>
    <t>MEMORIA FLASH USB DE 32 GB</t>
  </si>
  <si>
    <t>MEMORIA FLASH USB DE 8GB</t>
  </si>
  <si>
    <t>MEMORIA RAM DDR 3 DE 4 GB</t>
  </si>
  <si>
    <t xml:space="preserve">MEMORIA USB 128GB </t>
  </si>
  <si>
    <r>
      <t xml:space="preserve">MEMORIA USB 2.0 64 GB </t>
    </r>
    <r>
      <rPr>
        <b/>
        <sz val="9"/>
        <rFont val="Arial"/>
        <family val="2"/>
      </rPr>
      <t xml:space="preserve"> </t>
    </r>
  </si>
  <si>
    <t>MEMORIA USB 2.0 16GB</t>
  </si>
  <si>
    <t>MEMORIA USB 3.0 64 gb</t>
  </si>
  <si>
    <t>MEMORIA USB 64 GB</t>
  </si>
  <si>
    <t>MEMORIA USB DE 32 GB</t>
  </si>
  <si>
    <t>MEMORIA USB16 GB</t>
  </si>
  <si>
    <t>MINI HUB PARA USB 2.0 CON 4 PUERTOS</t>
  </si>
  <si>
    <t>MOUSE ALAMBRICO OPTICO</t>
  </si>
  <si>
    <t>MOUSE ALAMBRICO USB</t>
  </si>
  <si>
    <t>MOUSE INALAMBRICO, ECO MOUSE PC-044796</t>
  </si>
  <si>
    <t>MOUSE INALAMBRICO, RECARGABLE, BLUETOOTH CON TIPO CY USB</t>
  </si>
  <si>
    <t>MOUSE USB OPTICO</t>
  </si>
  <si>
    <t>NO BREAK UPS BATTERY BACK UP 600 VA/330 W 120 VOLTS, AMP 16</t>
  </si>
  <si>
    <t>REGULADOR DE VOLTAJE</t>
  </si>
  <si>
    <t>REGULADOR POTENCIA 1300VA/650W DE ALTO VOLTAJE</t>
  </si>
  <si>
    <t>REPETIDOR PARA WIFI</t>
  </si>
  <si>
    <t>SOPORTE PARA AUDIFONOS HA 300 SCEPTER PRO, RGB HEADSET STAND</t>
  </si>
  <si>
    <t xml:space="preserve">SOPORTE PARA PROYECTOR </t>
  </si>
  <si>
    <t>TAPA LCD BACK COVER ASER ASPIRE A-315-56AC</t>
  </si>
  <si>
    <t>TAPETE PARA MOUSE</t>
  </si>
  <si>
    <t>TECLADO ALAMBRICO USB COLOR NEGRO</t>
  </si>
  <si>
    <t>TECLADO INALAMBRICO KB55 BLUETOOH MULTI DISPOSITIVO</t>
  </si>
  <si>
    <t>TECLADO Y MOUSE INALAMBRICO ESTANDAR COLOR NEGRO</t>
  </si>
  <si>
    <t>UPS NO BREAK BATERIA DE RESPALDO DE HASTA 20 MIN. DE 4 CONTACTOS, SUPRESORES DE PICOS, DE 800 VA, 480W</t>
  </si>
  <si>
    <t>REFACCIONES Y ACCESORIOS MENORES DE EQUIPO E INSTRUMENTAL MÉDICO Y DE LABORATORIO</t>
  </si>
  <si>
    <t xml:space="preserve"> REFACCIONES Y ACCESORIOS MENORES DE EQUIPO DE TRANSPORTE</t>
  </si>
  <si>
    <t xml:space="preserve"> ACCESORIOS Y MATERIALELÉCTRICOS MENORES PARA EQUIPO DE TRANSPORTE</t>
  </si>
  <si>
    <t>ACUMULADORES (BATERIAS)</t>
  </si>
  <si>
    <t>ARTÍCULOS AUTOMOTRICES MENORES</t>
  </si>
  <si>
    <t>CALAVERAS PARA UNIDADES</t>
  </si>
  <si>
    <t xml:space="preserve"> ARTÍCULOS MENORES DE CARÁCTER DIVERSO PARA USO EN EQUIPO DE TRANSPORTE</t>
  </si>
  <si>
    <t>ARTÍCULOS ELECTRÓNICOS MENORES PARA EQUIPO DE TRANSPORTE</t>
  </si>
  <si>
    <t xml:space="preserve"> ARTÍCULOS MENORES DE MANTENIMIENTO Y SEGURIDAD PARA EQUIPO DE TRANSPORTE</t>
  </si>
  <si>
    <t>DIABLITOS DE CARGA</t>
  </si>
  <si>
    <t>IMPLEMENTOS MENORES PARA TRANSPORTE Y EQUIPO FERROVIARIO</t>
  </si>
  <si>
    <t>MATERIAL MENOR DE FERRETERÍA PARA EQUIPO DE TRANSPORTE</t>
  </si>
  <si>
    <t>GATO HIDRAULICO</t>
  </si>
  <si>
    <t>MATERIALES MENORES DE MANTENIMIENTO Y SEGURIDAD PARA EQUIPO DE TRANSPORTE</t>
  </si>
  <si>
    <t xml:space="preserve">TAPETE HULE TRASERO URVAN </t>
  </si>
  <si>
    <t>PRODUCTOS MENORES DE HULE PARA EQUIPO DE TRANSPORTE</t>
  </si>
  <si>
    <t>CAMARA PARA LLANTA DE 16" P/ CARRETILLA COD.11856</t>
  </si>
  <si>
    <t xml:space="preserve">KIT PARCHADO P/ LLANTA C/ 48 PARCHES </t>
  </si>
  <si>
    <t>LLANTA NEUMATICA COMPLETA DE 16" COD.11852</t>
  </si>
  <si>
    <t xml:space="preserve">LLANTAS </t>
  </si>
  <si>
    <t>REFACCIONES Y ACCESORIOS MENORES DE EQUIPO DE DEFENSA Y SEGURIDAD</t>
  </si>
  <si>
    <t>REFACCIONES Y ACCESORIOS MENORES DE MAQUINARIA Y OTROS EQUIPOS</t>
  </si>
  <si>
    <t>ARTÍCULOS MENORES DE SERVICIO GENERAL PARA MAQUINARIA Y OTROS EQUIPOS</t>
  </si>
  <si>
    <t>IMPLEMENTOS AGRÍCOLAS MENORES PARA MAQUINARIA Y OTROS EQUIPOS</t>
  </si>
  <si>
    <t>MATERIAL MENOR DE FERRETERÍA PARA MAQUINARIA Y OTROS EQUIPOS</t>
  </si>
  <si>
    <t>VARILLAS DE SOLDADURA DE PLATA</t>
  </si>
  <si>
    <t>PRODUCTOS MENORES DE HULE PARA MAQUINARIA Y OTROS EQUIPOS</t>
  </si>
  <si>
    <t>REFACCIONES Y ACCESORIOS MENORES OTROS BIENES MUEBLES</t>
  </si>
  <si>
    <t>ACCESORIOS Y MATERIALES ELÉCTRICOS MENORES PARA OTROS BIENES MUEBLES</t>
  </si>
  <si>
    <t>ARTÍCULOS MENORES DE SERVICIO GENERAL PARA OTROS BIENES MUEBLES</t>
  </si>
  <si>
    <t>ARREGLO FLORAL</t>
  </si>
  <si>
    <t>FLOREROS</t>
  </si>
  <si>
    <t>FLORES DE TODO TIPO</t>
  </si>
  <si>
    <t>MACETAS</t>
  </si>
  <si>
    <t>MACETAS NOCHES BUENAS</t>
  </si>
  <si>
    <t>MACETEROS</t>
  </si>
  <si>
    <t>IMPLEMENTOS AGRÍCOLAS MENORES PARA OTROS BIENES MUEBLES</t>
  </si>
  <si>
    <t>ARTÍCULOS ELECTRÓNICOS MENORES PARA OTROS BIENES MUEBLES</t>
  </si>
  <si>
    <t>MATERIAL MENOR DE FERRETERÍA PARA OTROS BIENES MUEBLES</t>
  </si>
  <si>
    <t>MATERIAL MENOR DE MANTENIMIENTO Y SEGURIDAD PARA OTROS BIENES MUEBLES</t>
  </si>
  <si>
    <t xml:space="preserve"> PRODUCTOS MENORES DE HULE PARA OTROS BIENES MUEBLES</t>
  </si>
  <si>
    <t>REFACCIONES MENORES PARA USO DIVERSOS EN OTROS BIENES MUEBLES</t>
  </si>
  <si>
    <t>EXTINTOR APAGA FUEGO EMERGENCIA POLVO ABC RECARGABLE 6 KG</t>
  </si>
  <si>
    <t>SERVICIOS GENERALES</t>
  </si>
  <si>
    <t>SERVICIOS BASICOS</t>
  </si>
  <si>
    <t>ENERGÍA ELÉCTRICA</t>
  </si>
  <si>
    <t>GAS</t>
  </si>
  <si>
    <t>AGUA</t>
  </si>
  <si>
    <t>TELEFONÍA TRADICIONAL</t>
  </si>
  <si>
    <t>TELEFONÍA CELULAR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</si>
  <si>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</si>
  <si>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</si>
  <si>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</si>
  <si>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</si>
  <si>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POSTALES Y TELEGRÁFICOS</t>
  </si>
  <si>
    <t xml:space="preserve"> SERVICIO POSTAL</t>
  </si>
  <si>
    <t>SERVICIO DE PAQUETERIA</t>
  </si>
  <si>
    <t>SERVICIO TELEGRÁFICO</t>
  </si>
  <si>
    <t>SERVICIOS INTEGRALES Y OTROS SERVICIOS</t>
  </si>
  <si>
    <t>SERVICIOS INTEGRALES DE TELECOMUNICACIÓN</t>
  </si>
  <si>
    <t>CONTRATACIÓN DE OTROS SERVICIOS</t>
  </si>
  <si>
    <t>SERVICIOS GENERALES PARA PLANTELES EDUCATIVOS</t>
  </si>
  <si>
    <t>SERVICIOS DE ARRENDAMIENTO</t>
  </si>
  <si>
    <t>ARRENDAMIENTO DE TERRENOS</t>
  </si>
  <si>
    <t>ARRENDAMIENTO DE EDIFICIOS</t>
  </si>
  <si>
    <t xml:space="preserve"> ARRENDAMIENTO DE EDIFICIOS</t>
  </si>
  <si>
    <t xml:space="preserve"> ARRENDAMIENTO DE MOBILIARIO Y EQUIPO DE ADMINISTRACIÓN, EDUCACIONAL Y RECREATIVO</t>
  </si>
  <si>
    <t>ARRENDAMIENTO DE EQUIPO Y BIENES INFORMÁTICOS</t>
  </si>
  <si>
    <t>ARRENDAMIENTOS DE BIENES Y MUEBLES INFORMATICOS</t>
  </si>
  <si>
    <t>SERVICIO MENSUAL DE 21 EQUIPO DE FOTOCOPIADO</t>
  </si>
  <si>
    <t>SERVCIO</t>
  </si>
  <si>
    <t>ARRENDAMIENTO DE MOBILIARIO</t>
  </si>
  <si>
    <t>ARRENDAMIENTO DE EQUIPO E INSTRUMENTAL MÉDICO Y DE LABORATORIO</t>
  </si>
  <si>
    <t>ARRENDAMIENTO DE EQUIPO E INSTRUMENTAL MEDICO Y DE LABORATORIO</t>
  </si>
  <si>
    <t>ARRENDAMIENTO DE EQUIPO DE TRANSPORTE</t>
  </si>
  <si>
    <t>ARRENDAMIENTO DE MAQUINARIA, OTROS EQUIPOS Y HERRAMIENTAS</t>
  </si>
  <si>
    <t>ARRENDAMIENTO DE ACTIVOS INTANGIBLES</t>
  </si>
  <si>
    <t>GOOGLE DRIVE</t>
  </si>
  <si>
    <t>PAQUETERIA DE ADOBE CREATIVE CLOUD.</t>
  </si>
  <si>
    <t>ARRENDAMIENTO FINANCIERO</t>
  </si>
  <si>
    <t>OTROS ARRENDAMIENTOS</t>
  </si>
  <si>
    <t>RENTA DE MUEBLES</t>
  </si>
  <si>
    <t>SERVICIOS PROFESIONALES, CIENTIFICOS, TECNICOS Y OTROS SERVICIOS</t>
  </si>
  <si>
    <t>SERVICIOS LEGALES, DE CONTABILIDAD, AUDITORÍA Y RELACIONADOS</t>
  </si>
  <si>
    <t xml:space="preserve"> ASESORÍAS ASOCIADAS A CONVENIOS, TRATADOS O ACUERDOS</t>
  </si>
  <si>
    <t>ANUALIDAD MODULO FACTURA ELECTRONICA</t>
  </si>
  <si>
    <t>ASESORIA DEL SISTEMA ACTUALIZADO</t>
  </si>
  <si>
    <t>OTRAS ASESORÍAS PARA LA OPERACIÓN DE PROGRAMAS</t>
  </si>
  <si>
    <t>EVALUACION Y ASESORIA A LA OPERACIÓN DE LA APORTACION FEDERAL PARA LA ASISTENCIA SOCIAL (FAM)</t>
  </si>
  <si>
    <t>OTRAS ASESORIAS</t>
  </si>
  <si>
    <t>SERVICIO DE CAPACITACION DE PRESUPUESTACION</t>
  </si>
  <si>
    <t>SERVICIO PROFESIONAL</t>
  </si>
  <si>
    <t>SERVICIOS RELACIONADOS CON PROCEDIMIENTOS JURISDICCIONALES</t>
  </si>
  <si>
    <t>SERVICIOS NOTARIALES</t>
  </si>
  <si>
    <t>SERVICIOS DE DISEÑO, ARQUITECTURA, INGENIERÍA Y ACTIVIDADES RELACIONADAS</t>
  </si>
  <si>
    <t>SERVICIOS DE CONSULTORÍA ADMINISTRATIVA, PROCESOS, TÉCNICA Y EN TECNOLOGÍAS DE LA INFORMACIÓN</t>
  </si>
  <si>
    <t>SERVICIOS DE INFORMÁTICA</t>
  </si>
  <si>
    <t>ASISTENCIA TECNICA DE SISTEMA DE FACTURACION</t>
  </si>
  <si>
    <t>ASISTENCIA TECNICA EQUIPOS DE REDES</t>
  </si>
  <si>
    <t>PAGO DE LICENCIA ANUAL DE SISTEMA NOMIPAQ</t>
  </si>
  <si>
    <t>SERVICIOS ESTADÍSTICOS Y GEOGRÁFICOS</t>
  </si>
  <si>
    <t>SERVICIOS RELACIONADOS CON CERTIFICACIÓN DE PROCESOS</t>
  </si>
  <si>
    <t>SERVICIOS DE CAPACITACIÓN</t>
  </si>
  <si>
    <t>CAPACITACION DE NOMIPAQ</t>
  </si>
  <si>
    <t>CURSOS</t>
  </si>
  <si>
    <t xml:space="preserve">CAPACITACIONES AL PERSONAL DE DIF NAYARIT </t>
  </si>
  <si>
    <t>CURSO DE CAPACITACIÓN</t>
  </si>
  <si>
    <t>IMPARTICION DE CURSOS DE CAPACITACION Y ACTUALIZACION</t>
  </si>
  <si>
    <t>SERVICIOS DE INVESTIGACIÓN CIENTÍFICA Y DESARROLLO</t>
  </si>
  <si>
    <t xml:space="preserve"> SERVICIOS DE INVESTIGACIÓN CIENTÍFICA Y DESARROLLO</t>
  </si>
  <si>
    <t>SERVICIOS DE APOYO ADMINISTRATIVO, TRADUCCIÓN, FOTOCOPIADO E IMPRESIÓN</t>
  </si>
  <si>
    <t>SERVICIOS RELACIONADOS CON TRADUCCIONES</t>
  </si>
  <si>
    <t>OTROS SERVICIOS COMERCIALES</t>
  </si>
  <si>
    <t>BANNERS MEDIDA 80X1.80</t>
  </si>
  <si>
    <t>SERVICIOS</t>
  </si>
  <si>
    <t>IMPRESION DE ROTULOS</t>
  </si>
  <si>
    <t>IMPRESIONES Y ENGARGOLADOS</t>
  </si>
  <si>
    <t>LONA IMPRESA CON LOGOS INSTITUCIONALES MEDIDA 2.00X1.50</t>
  </si>
  <si>
    <t>PARCHES CON LOGOS DE LA INSTITUCION  20X10</t>
  </si>
  <si>
    <t xml:space="preserve"> IMPRESIONES DE DOCTOS.OFICIALES PARA LA PRESTACIÓN DE SER. PÚB., IDENTIFICACIÓN, FORMATOS ADMINISTRATIVOS Y FISCALES, …</t>
  </si>
  <si>
    <t>IMPRESIÓN DE FORMATERIA (MILLAR DE CADA FORMATO)</t>
  </si>
  <si>
    <t xml:space="preserve"> IMPRESIÓN Y ELABORACIÓN DE MATERIAL INFORMATIVO DERIVADO DE LA OPERACIÓN Y ADMINISTRACIÓN DE LOS ENTES PÚBLICOS</t>
  </si>
  <si>
    <t>DIPTICOS</t>
  </si>
  <si>
    <t>DISPLAY REFORZADO</t>
  </si>
  <si>
    <t>ENMICADO JUEGO DIDACTICO TAMAÑO CARTA</t>
  </si>
  <si>
    <t>ESTRUCTURA MURO ARAÑA PLEGABLE DE 2.25 X 3.00</t>
  </si>
  <si>
    <t>FOLLETOS , TRIPTICOS DIPTICOS, CARTELES</t>
  </si>
  <si>
    <t>FORMATOS DE ASESORIAS JURIDICAS BLOCK C/100</t>
  </si>
  <si>
    <t>IMPRESIÓN Y ELABORACIÓN DE MATERIAL INFORMATIVO DERIVADO DE LA OPERACIÓN Y ADMINISTRACIÓN DE LOS ENTES PÚBLICOS</t>
  </si>
  <si>
    <t>IMPRESIONES DE LONAS</t>
  </si>
  <si>
    <t>IMPRESIONES DE MILLARES</t>
  </si>
  <si>
    <t xml:space="preserve">IMPRESIONES Y FORMATERIA OFICIALES </t>
  </si>
  <si>
    <t>JUEGO DE LONA CON 10 PIEZAS CADA UNO</t>
  </si>
  <si>
    <t>LONA DE 5 X 5 TIPO ARABE PARA TOLDO INSTITUCIONAL</t>
  </si>
  <si>
    <t xml:space="preserve">LONA IMPRESA 2*2.5 MTRS </t>
  </si>
  <si>
    <t>LONA PARA EVENTO</t>
  </si>
  <si>
    <t>LONAS IMPRESAS VARIAS MEDIDAS</t>
  </si>
  <si>
    <t>MURO PLEGABLE DE ARAÑA REFORZADO DE 225X225</t>
  </si>
  <si>
    <t xml:space="preserve">PENDON IMPRESO 0.80¨1.80 MTS AVISO DE PRIVACIDAD Y DE LA COORDINACION </t>
  </si>
  <si>
    <t xml:space="preserve">TABLERO DINAMICO PARA ACTIVIDAD </t>
  </si>
  <si>
    <t>TRIPTICOS</t>
  </si>
  <si>
    <t>ETIQUETAS PARA BOLSAS DE DULCES DIA DEL NIÑO</t>
  </si>
  <si>
    <t>ROTULAR CAMION DE COMIDA</t>
  </si>
  <si>
    <t>PUBLICACIONES EN PERIODICO OFICIAL</t>
  </si>
  <si>
    <t>SERVICIOS DE PROTECCIÓN Y SEGURIDAD</t>
  </si>
  <si>
    <t>GASTOS DE SEGURIDAD PÚBLICA Y NACIONAL</t>
  </si>
  <si>
    <t>SERVICIOS DE VIGILANCIA</t>
  </si>
  <si>
    <t>SERVICIOS PROFESIONALES, CIENTÍFICOS Y TÉCNICOS INTEGRALES</t>
  </si>
  <si>
    <t>SUBCONTRATACIÓN DE SERVICIOS CON TERCEROS</t>
  </si>
  <si>
    <t>DICTAMEN CASA HOGAR</t>
  </si>
  <si>
    <t>PROYECTOS PARA PRESTACIÓN DE SERVICIOS</t>
  </si>
  <si>
    <t>SERVICIOS INTEGRALES</t>
  </si>
  <si>
    <t>SERVICIOS FINANCIEROS, BANCARIOS Y COMERCIALES</t>
  </si>
  <si>
    <t>SERVICIOS FINANCIEROS Y BANCARIOS</t>
  </si>
  <si>
    <t>COMISIONES BANCARIAS</t>
  </si>
  <si>
    <t>RECARGOS Y ACTUALIZACIONES</t>
  </si>
  <si>
    <t>INTERESES MORATORIOS</t>
  </si>
  <si>
    <t>HONORARIOS FIDUCIARIOS</t>
  </si>
  <si>
    <t>COMISIONES POR DISPOSICIÓN DE CRÉDITO</t>
  </si>
  <si>
    <t>COMISIONES POR APERTURA DE CRÉDITO</t>
  </si>
  <si>
    <t xml:space="preserve"> INTERESES POR CRÉDITOS A CORTO PLAZO</t>
  </si>
  <si>
    <t>OTROS</t>
  </si>
  <si>
    <t>SERVICIOS DE COBRANZA, INVESTIGACIÓN CREDITICIA Y SIMILAR</t>
  </si>
  <si>
    <t>SERVICIOS DE RECAUDACIÓN, TRASLADO Y CUSTODIA DE VALORES</t>
  </si>
  <si>
    <t>GASTOS INHERENTES A LA RECAUDACIÓN</t>
  </si>
  <si>
    <t>SEGUROS DE RESPONSABILIDAD PATRIMONIAL Y FIANZAS</t>
  </si>
  <si>
    <t xml:space="preserve"> SEGURO DE RESPONSABILIDAD PATRIMONIAL DEL ESTADO</t>
  </si>
  <si>
    <t>SEGURO DE BIENES PATRIMONIALES</t>
  </si>
  <si>
    <t>SEGUROS DE BIENES PATRIMONIALES</t>
  </si>
  <si>
    <t>SEGURO CONTRA INCENDIOS</t>
  </si>
  <si>
    <t>ALMACENAJE, ENVASE Y EMBALAJE</t>
  </si>
  <si>
    <t>ALMACENAJE, EMBALAJE Y ENVASE</t>
  </si>
  <si>
    <t>FLETES Y MANIOBRAS</t>
  </si>
  <si>
    <t>COMISIONES POR VENTAS</t>
  </si>
  <si>
    <t xml:space="preserve"> COMISIONES POR VENTAS</t>
  </si>
  <si>
    <t>SERVICIOS FINANCIEROS, BANCARIOS Y COMERCIALES INTEGRALES</t>
  </si>
  <si>
    <t>SERVICIOS DE INSTALACION, REPARACION, MANTENIMIENTO Y CONSERVACION</t>
  </si>
  <si>
    <t>CONSERVACIÓN Y MANTENIMIENTO MENOR DE INMUEBLES</t>
  </si>
  <si>
    <t xml:space="preserve"> MANTENIMIENTO Y CONSERVACIÓN DE INMUEBLES PARA LA PRESTACIÓN DE SERVICIOS ADMINISTRATIVOS</t>
  </si>
  <si>
    <t>MANTENIMIENTO A CORTINA DE FIERRO.</t>
  </si>
  <si>
    <t xml:space="preserve">MANTENIMIENTO DE SANITARIOS </t>
  </si>
  <si>
    <t>SERVICIO DE CERRAJERIA</t>
  </si>
  <si>
    <t xml:space="preserve"> MANTENIMIENTO Y CONSERVACIÓN DE INMUEBLES PARA LA PRESTACIÓN DE SERVICIOS PÚBLICOS</t>
  </si>
  <si>
    <t>MANTENIMIENTO DE EXTINTOR CON CAP.  DE 2.3 KG. DE CO2</t>
  </si>
  <si>
    <t>MANTENIMIENTO DE EXTINTOR CON CAP.  DE 4.5  KG. DE CO2</t>
  </si>
  <si>
    <t>MANTENIMIENTO DE EXTINTOR CON CAP. DE 2.5 KG  A BASE DE GAS HFC-236</t>
  </si>
  <si>
    <t>MANTENIMIENTO DE EXTINTOR CON CAP. DE 4.5 KG  A BASE DE GAS HFC-236</t>
  </si>
  <si>
    <t>MANTENIMIENTO DE EXTINTOR CON CAP. DE 6  KG  A BASE DE GAS HFC-236</t>
  </si>
  <si>
    <t>RECARGA DE EXTINTOR CON CAP. DE  4.5   KG. DE POLVO QUIMICO SECO TIPO ABC   (GARANTIZADO POR UN AÑO)</t>
  </si>
  <si>
    <t>RECARGA DE EXTINTOR CON CAP. DE  6  KG. DE POLVO QUIMICO SECO TIPO ABC   (GARANTIZADO POR UN AÑO)</t>
  </si>
  <si>
    <t>RECARGA DE EXTINTOR CON CAP. DE  9  KG. DE POLVO QUIMICO SECO TIPO ABC   (GARANTIZADO POR UN AÑO)</t>
  </si>
  <si>
    <t>RECARGA DE EXTINTOR CON CAP. DE 1 KG. DE POLVO QUIMICO SECO TIPO ABC   (GARANTIZADO POR UN AÑO)</t>
  </si>
  <si>
    <t>RECARGAS DE EXTINTOR CON CAP. DE 10 LTS. A BASE DE AGUA LIGERA   (GARANTIZADO POR UN AÑO)</t>
  </si>
  <si>
    <t>SERVICIOS DE IMPERMEABILIZACIÓN</t>
  </si>
  <si>
    <t>INSTALACIÓN, REPARACIÓN Y MANTENIMIENTO DE MOBILIARIO Y EQUIPO DE ADMINISTRACIÓN, EDUCACIONAL Y RECREATIVO</t>
  </si>
  <si>
    <t xml:space="preserve"> INSTALACIÓN, REPARACIÓN Y MANTENIMIENTO DE MOBILIARIO Y EQUIPO DE ADMINISTRACIÓN, EDUCACIONAL Y RECREATIVO</t>
  </si>
  <si>
    <t>DIVERSAS REPARACIONES Y MANTENIMIENTO DE MUEBLES DE OFCINA</t>
  </si>
  <si>
    <t>MANTENIMIENTO DE EQUIPO DE SONIDO</t>
  </si>
  <si>
    <t>MANTENIMIENTO DE MAQUINAS DE COSER INDUSTRIAL</t>
  </si>
  <si>
    <t>MANTENIMIENTO DE MAQUINAS DE COSER MANUAL</t>
  </si>
  <si>
    <t>INSTALACIÓN, REPARACIÓN Y MANTENIMIENTO DE EQUIPO DE CÓMPUTO Y TECNOLOGÍA DE LA INFORMACIÓN</t>
  </si>
  <si>
    <t xml:space="preserve"> INSTALACIÓN, REPARACIÓN Y MANTENIMIENTO DE EQUIPO DE CÓMPUTO Y TECNOLOGÍA DE LA INFORMACIÓN</t>
  </si>
  <si>
    <t>MANTENIMIENTO AL UPS</t>
  </si>
  <si>
    <t>MANTENIMIENTO DE CÁMARA</t>
  </si>
  <si>
    <t>SERVICIO DE REVISION Y MANTENIMIENTO DE CAMARAS DE VIGILANCIA</t>
  </si>
  <si>
    <t>SERVICIO DE INSTALACION DE CAMARAS VELATORIO</t>
  </si>
  <si>
    <t>INSTALACIÓN, REPARACIÓN Y MANTENIMIENTO DE EQUIPO E INSTRUMENTAL MÉDICO Y DE LABORATORIO</t>
  </si>
  <si>
    <t xml:space="preserve"> INSTALACIÓN, REPARACIÓN Y MANTENIMIENTO DE EQUIPO E INSTRUMENTAL MÉDICO Y DE LABORATORIO</t>
  </si>
  <si>
    <t>INSTALACIÓN, REPARACIÓN Y MANTENIMIENTO DE EQUIPO E INSTRUMENTAL MÉDICO Y DE LABORATORIO (MANTENIMIENTO PARA EQUIPO DENTAL )</t>
  </si>
  <si>
    <t>MANTENIMIENTO DE EQUIPO DENTAL</t>
  </si>
  <si>
    <t>REPARACIÓN Y MANTENIMIENTO DE EQUIPO DE TRANSPORTE</t>
  </si>
  <si>
    <t xml:space="preserve"> REPARACIÓN Y MANTENIMIENTO DE EQUIPO DE TRANSPORTE</t>
  </si>
  <si>
    <t xml:space="preserve">LAVADO DE VEHICULOS </t>
  </si>
  <si>
    <t>SERVICIO DE AFINACION MAYOR</t>
  </si>
  <si>
    <t>SERVICIO DE AFINACION MENOR</t>
  </si>
  <si>
    <t>SERVICIO DE AIRE ACONDICIONADO</t>
  </si>
  <si>
    <t>SERVICIO DE REPARACION</t>
  </si>
  <si>
    <t>SERVICIO DE REPARACION DE FRENOS</t>
  </si>
  <si>
    <t>SERVICIO DE SUSPENSION</t>
  </si>
  <si>
    <t>SERVICIO DE TAPIZADO</t>
  </si>
  <si>
    <t>SERVICIO ELECTRICO</t>
  </si>
  <si>
    <t>REPARACIÓN Y MANTENIMIENTO DE EQUIPO DE DEFENSA Y SEGURIDAD</t>
  </si>
  <si>
    <t xml:space="preserve"> REPARACIÓN Y MANTENIMIENTO DE EQUIPO DE DEFENSA Y SEGURIDAD</t>
  </si>
  <si>
    <t xml:space="preserve"> INSTALACIÓN, REPARACIÓN Y MANTENIMIENTO DE MAQUINARIA, OTROS EQUIPOS Y HERRAMIENTA</t>
  </si>
  <si>
    <t xml:space="preserve"> MANTENIMIENTO Y CONSERVACIÓN DE MAQUINARIA Y EQUIPO</t>
  </si>
  <si>
    <t>CAMBIO DE MOTOR DE VENTILADOR A SISTEMA DE AIRE ACONDICIONADO TIPO PAQUETE</t>
  </si>
  <si>
    <t>INSTALACIÓN DE SISTEMA EVAPORADOR DE SISTEMA DE AIRE ACONDICIONADO TIPO MINI SPLIT</t>
  </si>
  <si>
    <t>MANTENIMIENTO DE ELEVADOR</t>
  </si>
  <si>
    <t>MANTENIMIENTO PREVENTIVO  INTEGRAL A SISTEMA DE AIRE ACONDICIONADO TIPO FAN &amp; COIL DE 2 TONELADAS A 220 VOLTS</t>
  </si>
  <si>
    <t>MANTENIMIENTO PREVENTIVO DE BOMBA DE AGUA</t>
  </si>
  <si>
    <t>MANTENIMIENTO PREVENTIVO DE PODADORA Y DESBROZADORA</t>
  </si>
  <si>
    <t>MANTENIMIENTO PREVENTIVO INTEGRAL A SISTEMA DE AIRE ACONDICIONADO TIPO  PAQUETE DE  5 TONELADAS A 220 VOLTS</t>
  </si>
  <si>
    <t>MANTENIMIENTO PREVENTIVO INTEGRAL A SISTEMA DE AIRE ACONDICIONADO TIPO MINI SPLIT DE 1 A 2 TONELADAS A 220 VOLTS</t>
  </si>
  <si>
    <t>SUMINISTRO Y COLOCACIÓN DE KIT DE ARRANQUE A SISTEMA DE AIRE ACONDICIONADO TIPO MINI SPLIT DE 1 TONELADA A 220 VOLTS</t>
  </si>
  <si>
    <t>MANTENIMIENTO Y CONSERVACIÓN DE PLANTAS E INSTALACIONES PRODUCTIVAS</t>
  </si>
  <si>
    <t xml:space="preserve"> SERVICIOS DE LIMPIEZA Y MANEJO DE DESECHOS</t>
  </si>
  <si>
    <t xml:space="preserve"> SERVICIOS DE LAVANDERÍA, LIMPIEZA E HIGIENE</t>
  </si>
  <si>
    <t>SERVICIO DE LAVANDERIA, LIMPIEZA E HIGIENE</t>
  </si>
  <si>
    <t xml:space="preserve">SERVICIO DE MANEJO DE DESECHOS </t>
  </si>
  <si>
    <t>SERVICIOS DE MANEJO DE DESECHOS</t>
  </si>
  <si>
    <t>SERVICIOS DE JARDINERÍA Y FUMIGACIÓN</t>
  </si>
  <si>
    <t xml:space="preserve"> SERVICIOS DE JARDINERÍA Y FUMIGACIÓN</t>
  </si>
  <si>
    <t>SERVICIOS DE FUMIGACION EN TODO PERTENECIENTE A DIF</t>
  </si>
  <si>
    <t>FUMIGACIÓN  ALMACEN DE ALIMENTOS</t>
  </si>
  <si>
    <t>FUMIGACIÓN  VELATORIO DIF</t>
  </si>
  <si>
    <t>FUMIGACIÓN ALIMENTA LA ESPERANZA</t>
  </si>
  <si>
    <t>FUMIGACIÓN CASA DEL ABUELO</t>
  </si>
  <si>
    <t>FUMIGACIÓN CECAP</t>
  </si>
  <si>
    <t>FUMIGACIÓN CENDI</t>
  </si>
  <si>
    <t>FUMIGACIÓN EN CASA DIF</t>
  </si>
  <si>
    <t>FUMIGACION IYARI TALLER, SUPERFICIE DE 26.58X6.24 (2 PLANTAS) MTRS / 333.31 MTRS2</t>
  </si>
  <si>
    <t>FUMIGACION PAB</t>
  </si>
  <si>
    <t>FUMIGACIÓN PAMAR</t>
  </si>
  <si>
    <t>FUMIGACIÓN PARQUE LA LOMA</t>
  </si>
  <si>
    <t>FUMIGACIÓN PROGRAMA ALIMENTACIÓN PARA EL BIENESTAR (PAB)</t>
  </si>
  <si>
    <t>FUMIGACIÓN RECURSOS MATERIALES</t>
  </si>
  <si>
    <t>FUMIGACIÓN SALUD FAMILIAR</t>
  </si>
  <si>
    <t>FUMIGACION TIENDA IYARI INSURGENTES, SUPERFICIE DE 5X29 MTS / 145 MTRS2</t>
  </si>
  <si>
    <t>FUMIGACION TIENDA IYARI MERIDA, SUPERFICIE DE 9.42X1.90 MTRS / 17.89 MTRS2</t>
  </si>
  <si>
    <t>FUMIGACION TIENDA IYARI PALACIO, SUPERFICIE DE10.5X11 MTRS (2 PLANTAS) / 231 MTRS2</t>
  </si>
  <si>
    <t>SERVICIOS DE COMUNICACIÓN SOCIAL Y PUBLICIDAD</t>
  </si>
  <si>
    <t>DIFUSIÓN POR RADIO, TELEVISIÓN Y OTROS MEDIOS DE MENSAJES SOBRE PROGRAMAS Y ACTIVIDADES GUBERNAMENTALES</t>
  </si>
  <si>
    <t>ARAÑA PUBLICITARIA 80X 180 CMS MURO PLEGABLE DE PARED DE ARAÑA</t>
  </si>
  <si>
    <t>CALCOMANIA IMPRESIÓN EN HD EN MEDIDA DE 8 X 5CMS.</t>
  </si>
  <si>
    <t>LONA 2X1.50</t>
  </si>
  <si>
    <t>LONA INSTITUCIONAL PARA EVENTOS (244X488 CM)</t>
  </si>
  <si>
    <t>LONA TIPO BANNER DE AVISO DE PRIVACIDAD DE DATOS PERSONALES (78X175CM)</t>
  </si>
  <si>
    <t>LONA TIPO BANNER DE NOMBRE INSTITUCIONAL DEL PROGRAMA DE ALIMENTACIÓN (78X175 CM)</t>
  </si>
  <si>
    <t xml:space="preserve">TRIPTICOS </t>
  </si>
  <si>
    <t>MILLARES</t>
  </si>
  <si>
    <t>VINIL MICROPERFORADO IMPRESO</t>
  </si>
  <si>
    <t>DIFUSIÓN POR RADIO, TELEVISIÓN Y OTROS MEDIOS DE MENSAJES COMERCIALES PARA PROMOVER LA VENTA DE BIENES O SERVICIOS</t>
  </si>
  <si>
    <t xml:space="preserve"> DIFUSIÓN POR RADIO, TELEVISIÓN Y OTROS MEDIOS DE MENSAJES COMERCIALES PARA PROMOVER LA VENTA DE BIENES O SERVICIOS</t>
  </si>
  <si>
    <t xml:space="preserve">BANNER (DISPLAY PUBLICITARIO) MEDIDAS 180 x 80 CM   </t>
  </si>
  <si>
    <t>PORTA X BANNER PUBLICITARIO REFORZADO MEDIDAS 180X80 CM</t>
  </si>
  <si>
    <t>SERVICIOS DE CREATIVIDAD, PREPRODUCCIÓN Y PRODUCCIÓN DE PUBLICIDAD, EXCEPTO INTERNET</t>
  </si>
  <si>
    <t>SERVICIOS DE REVELADO DE FOTOGRAFÍAS</t>
  </si>
  <si>
    <t xml:space="preserve"> SERVICIOS DE REVELADO DE FOTOGRAFÍAS</t>
  </si>
  <si>
    <t>SERVICIOS DE LA INDUSTRIA FÍLMICA, DEL SONIDO Y DEL VIDEO</t>
  </si>
  <si>
    <t>SERVICIO DE CREACIÓN Y DIFUSIÓN DE CONTENIDO EXCLUSIVAMENTE A TRAVÉS DE INTERNET</t>
  </si>
  <si>
    <t>SERVICIOS DE RECREACIÓN Y DIFUSIÓN DE CONTENIDO EXCLUSIVAMENTE A TRAVES DE INTERNET</t>
  </si>
  <si>
    <t>PUBLICACIONES DE FACEBOOK PAUTADAS EN DICHA PLATAFORMA SOCIAL</t>
  </si>
  <si>
    <t xml:space="preserve"> OTROS SERVICIOS DE INFORMACIÓN</t>
  </si>
  <si>
    <t>OTROS SERVICIOS DE INFORMACIÓN</t>
  </si>
  <si>
    <t>SERVICIOS DE TRASLADO Y VIATICOS</t>
  </si>
  <si>
    <t>PASAJES AÉREOS</t>
  </si>
  <si>
    <t>PASAJES TERRESTRES</t>
  </si>
  <si>
    <t>PASAJES MARÍTIMOS, LACUSTRES Y FLUVIALES</t>
  </si>
  <si>
    <t xml:space="preserve"> PASAJES MARÍTIMOS, LACUSTRES Y FLUVIALES</t>
  </si>
  <si>
    <t>AUTOTRANSPORTE</t>
  </si>
  <si>
    <t>VIATICOS EN EL PAIS</t>
  </si>
  <si>
    <t>VIÁTICOS EN EL EXTRANJERO</t>
  </si>
  <si>
    <t>GASTOS DE INSTALACIÓN Y TRASLADO DE MENAJE</t>
  </si>
  <si>
    <t>SERVICIOS INTEGRALES DE TRASLADO Y VIÁTICOS</t>
  </si>
  <si>
    <t>SERVICIOS INTEGRALES NACIONALES PARA SERVIDORES PÚBLICOS EN EL DESEMPEÑO DE COMISIONES Y FUNCIONES OFICIALES</t>
  </si>
  <si>
    <t>SERVICIOS INTEGRALES EN EL EXTRANJERO PARA SERVIDORES PÚBLICOS EN EL DESEMPEÑO DE COMISIONES Y FUNCIONES OFICIALES</t>
  </si>
  <si>
    <t xml:space="preserve"> OTROS SERVICIOS DE TRASLADO Y HOSPEDAJE</t>
  </si>
  <si>
    <t>OTROS SERVICIOS DE TRASLADO Y HOSPEDAJE</t>
  </si>
  <si>
    <t>SERVICIOS OFICIALES</t>
  </si>
  <si>
    <t>GASTOS DE CEREMONIAL</t>
  </si>
  <si>
    <t>GASTOS DE ORDEN SOCIAL Y CULTURAL</t>
  </si>
  <si>
    <t>CASA DE LOS ABUELOS</t>
  </si>
  <si>
    <t>EVENTOS</t>
  </si>
  <si>
    <t>EVENTO CECAP</t>
  </si>
  <si>
    <t>EVENTO DE VIVIR A LO GRANDE</t>
  </si>
  <si>
    <t>EVENTOS A REALIZAR EN EL AÑO ATN CIUDADANA</t>
  </si>
  <si>
    <t>INFORME DE ACTIVIDADES</t>
  </si>
  <si>
    <t>PAMAR</t>
  </si>
  <si>
    <t>PARTICIPACIONES EN FERIAS Y EXPOSICIONES</t>
  </si>
  <si>
    <t>DECORACION CON FLORES CON FECHAS CONMEMORATIVAS</t>
  </si>
  <si>
    <t>BOLSAS DE MANO</t>
  </si>
  <si>
    <t>CHALINAS</t>
  </si>
  <si>
    <t>GORRAS PARA CABALLERO</t>
  </si>
  <si>
    <t>LOCION PARA CUERPO</t>
  </si>
  <si>
    <t>CREMAS PARA CUERPO</t>
  </si>
  <si>
    <t>CALCETIN PARA DIABETICO</t>
  </si>
  <si>
    <t>CONGRESOS Y CONVENCIONES</t>
  </si>
  <si>
    <t>EXPOSICIONES</t>
  </si>
  <si>
    <t xml:space="preserve"> EXPOSICIONES</t>
  </si>
  <si>
    <t>GASTOS DE REPRESENTACIÓN</t>
  </si>
  <si>
    <t>GASTOS DE TRASLADO DE COORDINADORES</t>
  </si>
  <si>
    <t>OTROS SERVICIOS GENERALES</t>
  </si>
  <si>
    <t>SERVICIOS FUNERARIOS Y DE CEMENTERIOS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</si>
  <si>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</si>
  <si>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</si>
  <si>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</si>
  <si>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</si>
  <si>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</si>
  <si>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</si>
  <si>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INDEMNIZACIONES POR EXPROPIACIONES</t>
  </si>
  <si>
    <t>PENAS, MULTAS, ACCESORIOS Y ACTUALIZACIONES</t>
  </si>
  <si>
    <t>OTROS GASTOS POR RESPONSABILIDADES</t>
  </si>
  <si>
    <t>UTILIDADES</t>
  </si>
  <si>
    <t>IMPUESTO SOBRE NÓMINAS Y OTROS QUE SE DERIVEN DE UNA RELACIÓN LABORAL</t>
  </si>
  <si>
    <t>SERVICIOS DE ALIMENTACIÓN</t>
  </si>
  <si>
    <t>TRANSFERENCIAS, ASIGNACIONES, SUBSIDIOS Y OTRAS AYUDAS</t>
  </si>
  <si>
    <t>TRANSFERENCIAS INTERNAS Y ASIGNACIONES AL SECTOR PUBLICO</t>
  </si>
  <si>
    <t>ASIGNACIONES PRESUPUESTARIAS AL PODER EJECUTIVO</t>
  </si>
  <si>
    <t>ASIGNACIONES PRESUPUESTARIAS AL PODER LEGISLATIVO</t>
  </si>
  <si>
    <t>CONGRESO DEL ESTADO DE NAYARIT</t>
  </si>
  <si>
    <t>ÓRGANO DE FISCALIZACIÓN SUPERIOR DEL ESTADO DE NAYARIT</t>
  </si>
  <si>
    <t>ASIGNACIONES PRESUPUESTARIAS AL PODER JUDICIAL</t>
  </si>
  <si>
    <t>ASIGNACIONES PRESUPUESTARIAS A ÓRGANOS AUTÓNOMOS</t>
  </si>
  <si>
    <t>ÓRGANOS AUTÓNOMOS ESTATALES</t>
  </si>
  <si>
    <t>ÓRGANOS AUTÓNOMOS MUNICIPALES</t>
  </si>
  <si>
    <t>TRANSFERENCIAS INTERNAS OTORGADAS A ENTIDADES PARAESTATALES NO EMPRESARIALES Y NO FINANCIERAS</t>
  </si>
  <si>
    <t>ENTIDADES PARAESTATALES NO EMPRESARIALES Y NO FINANCIERAS</t>
  </si>
  <si>
    <t>ENTIDADES PARAMUNICIPALES NO EMPRESARIALES Y NO FINANCIERAS</t>
  </si>
  <si>
    <t>TRANSFERENCIAS INTERNAS OTORGADAS A ENTIDADES PARAESTATALES EMPRESARIALES Y NO FINANCIERAS</t>
  </si>
  <si>
    <t>ENTIDADES PARAESTATALES EMPRESARIALES Y NO FINANCIERAS</t>
  </si>
  <si>
    <t>ENTIDADES PARAMUNICIPALES EMPRESARIALES Y NO FINANCIERAS</t>
  </si>
  <si>
    <t>TRANSFERENCIAS INTERNAS OTORGADAS A FIDEICOMISOS PÚBLICOS EMPRESARIALES Y NO FINANCIEROS</t>
  </si>
  <si>
    <t>TRANSFERENCIAS INTERNAS OTORGADAS A FIDEICOMISOS PÚBLICOS EMPRESARIALES Y NO FINANCIEROS (ESTATALES)</t>
  </si>
  <si>
    <t>TRANSFERENCIAS INTERNAS OTORGADAS A FIDEICOMISOS PÚBLICOS EMPRESARIALES Y NO FINANCIEROS (MUNICIPALES)</t>
  </si>
  <si>
    <t>TRANSFERENCIAS INTERNAS OTORGADAS A INSTITUCIONES PARAESTATALES PÚBLICAS FINANCIERAS</t>
  </si>
  <si>
    <t>TRANSFERENCIAS INTERNAS OTORGADAS A INSTITUCIONES PARAMUNICIPALES PÚBLICAS FINANCIERAS</t>
  </si>
  <si>
    <t>TRANSFERENCIAS INTERNAS OTORGADAS A FIDEICOMISOS PÚBLICOS FINANCIEROS</t>
  </si>
  <si>
    <t>TRANSFERENCIAS INTERNAS OTORGADAS A FIDEICOMISOS PÚBLICOS FINANCIEROS ESTATALES</t>
  </si>
  <si>
    <t>TRANSFERENCIAS INTERNAS OTORGADAS A FIDEICOMISOS PÚBLICOS FINANCIEROS MUNICIPALES</t>
  </si>
  <si>
    <t>TRANSFERENCIAS AL RESTO DEL SECTOR PUBLICO</t>
  </si>
  <si>
    <t>TRANSFERENCIAS OTORGADAS A ENTIDADES PARAESTATALES NO EMPRESARIALES Y NO FINANCIERAS</t>
  </si>
  <si>
    <t>TRANSFERENCIAS OTORGADAS A ENTIDADES PARAMUNICIPALES NO EMPRESARIALES Y NO FINANCIERAS</t>
  </si>
  <si>
    <t>TRANSFERENCIAS OTORGADAS PARA ENTIDADES PARAESTATALES EMPRESARIALES Y NO FINANCIERAS</t>
  </si>
  <si>
    <t>TRANSFERENCIAS OTORGADAS PARA ENTIDADES PARAMUNICIPALES EMPRESARIALES Y NO FINANCIERAS</t>
  </si>
  <si>
    <t>TRANSFERENCIAS OTORGADAS PARA INSTITUCIONES PARAESTATALES PÚBLICAS FINANCIERAS</t>
  </si>
  <si>
    <t>TRANSFERENCIAS OTORGADAS PARA INSTITUCIONES PARAMUNICIPALES PÚBLICAS FINANCIERAS</t>
  </si>
  <si>
    <t>TRANSFERENCIAS OTORGADAS A ENTIDADES FEDERATIVAS Y MUNICIPIOS</t>
  </si>
  <si>
    <t>TRANSFERENCIAS OTORGADAS A ENTIDADES FEDERATIVAS</t>
  </si>
  <si>
    <t>TRANSFERENCIAS OTORGADAS A MUNICIPIOS</t>
  </si>
  <si>
    <t>TRANSFERENCIAS A FIDEICOMISOS DE ENTIDADES FEDERATIVAS Y MUNICIPIOS</t>
  </si>
  <si>
    <t>TRANSFERENCIAS A FIDEICOMISOS ESTATALES</t>
  </si>
  <si>
    <t>TRANSFERENCIAS A FIDEICOMISOS MUNICIPALES</t>
  </si>
  <si>
    <t>SUBSIDIOS Y SUBVENCIONES</t>
  </si>
  <si>
    <t>SUBSIDIOS A LA PRODUCCIÓN</t>
  </si>
  <si>
    <t>SUBSIDIOS A LA DISTRIBUCIÓN</t>
  </si>
  <si>
    <t>SUBSIDIOS A LA INVERSIÓN</t>
  </si>
  <si>
    <t>SUBSIDIOS PARA INVERSIÓN</t>
  </si>
  <si>
    <t>SUBSIDIOS A LA PRESTACIÓN DE SERVICIOS PÚBLICOS</t>
  </si>
  <si>
    <t>SUBSIDIOS PARA CUBRIR DIFERENCIALES DE TASAS DE INTERÉS</t>
  </si>
  <si>
    <t>SUBSIDIOS A LA VIVIENDA</t>
  </si>
  <si>
    <t>SUBSIDIOS A ENTIDADES FEDERATIVAS Y MUNICIPIOS</t>
  </si>
  <si>
    <t>SUBSIDIOS A ENTIDADES FEDERATIVAS</t>
  </si>
  <si>
    <t>SUBSIDIOS A MUNICIPIOS</t>
  </si>
  <si>
    <t>OTROS SUBSIDIOS</t>
  </si>
  <si>
    <t>AYUDAS SOCIALES</t>
  </si>
  <si>
    <t xml:space="preserve"> AYUDAS SOCIALES A PERSONAS</t>
  </si>
  <si>
    <t xml:space="preserve"> AUXILIO A PERSONAS U HOGARES</t>
  </si>
  <si>
    <t>AYUDAS ESPECIALES A PERSONAS U HOGARES</t>
  </si>
  <si>
    <t>ASISTENCIA ESPECIALIZADA A NIÑAS, NIÑOS Y ADOLESCENTES</t>
  </si>
  <si>
    <t>BATERIA 12 PZ. ACERO INOXIDABLE, CON TAPA DE CRISTAL</t>
  </si>
  <si>
    <t>BLUSA ESCOLAR</t>
  </si>
  <si>
    <t>BLUSA P/NIÑA</t>
  </si>
  <si>
    <t>BOLSAS DE MANO DE MUJER</t>
  </si>
  <si>
    <t>BÓXER P/ADOLESCENTE T/CH</t>
  </si>
  <si>
    <t>BÓXER P/ADOLESCENTE T/G</t>
  </si>
  <si>
    <t>BÓXER P/ADOLESCENTE T/M</t>
  </si>
  <si>
    <t>BÓXER P/NIÑO T/10-12</t>
  </si>
  <si>
    <t>BÓXER P/NIÑO T/2-4</t>
  </si>
  <si>
    <t>BÓXER P/NIÑO T/6-8</t>
  </si>
  <si>
    <t>BRASIER T/32</t>
  </si>
  <si>
    <t>BRASIER T/34</t>
  </si>
  <si>
    <t>BRASIER T/36</t>
  </si>
  <si>
    <t>BRASIER T/38</t>
  </si>
  <si>
    <t>BUDINERA ALUMINIO GRUESO 50 CM DIAMETRO</t>
  </si>
  <si>
    <t>BULES PARA EL AGUA 500ML.</t>
  </si>
  <si>
    <t>CALCETA ESCOLAR PAR</t>
  </si>
  <si>
    <t>CALCETÍN P/NIÑA PAR</t>
  </si>
  <si>
    <t>CALCETÍN P/NIÑO PAR</t>
  </si>
  <si>
    <t>CAMISA P/NIÑO</t>
  </si>
  <si>
    <t>CARTERA DE PIEL PARA CABALLERO   MODA ECONOMICAS</t>
  </si>
  <si>
    <t>CEPILLO SECADOR DE PELO MULTIFUNCIONAL, GIRATORIO ALISADOR</t>
  </si>
  <si>
    <t>COMBO DE MAQUINA DE CORTE</t>
  </si>
  <si>
    <t>CORPIÑO T/CH</t>
  </si>
  <si>
    <t>CORPIÑO T/G</t>
  </si>
  <si>
    <t>CORPIÑO T/M</t>
  </si>
  <si>
    <t>ESPIGUERO</t>
  </si>
  <si>
    <t>FALDA ESCOLAR</t>
  </si>
  <si>
    <t>FRIGOBAR MCA. ATVIO, DE 85 CM DE ALTO X 47 CM DE ANCHO X 42 CM DE FONDO CON COMPARTIMENTO ENFRIADOR SEPARADO CON ESTANTES DIVISORES Y CAJÓN PARA VERDURAS COLOR ROJO O VERDE</t>
  </si>
  <si>
    <t>HIELERA CON RUEDAS PARA 39 LATAS</t>
  </si>
  <si>
    <t>HORNO PANADERO INDUSTRIAL PARA 2 CHAROLAS</t>
  </si>
  <si>
    <t>LICUADORA PROFESIONAL 1.5 LTS CON VASO DE VIDRIO, 2 VELOCIDADES</t>
  </si>
  <si>
    <t>MAQUINA DOMESTICA CON COSTURA RECTA  120 VOLTIOS</t>
  </si>
  <si>
    <t>PALETA DE SOMBRAS</t>
  </si>
  <si>
    <t>PANTALETA P/ADOLESCENTE T/CH</t>
  </si>
  <si>
    <t>PANTALETA P/ADOLESCENTE T/G</t>
  </si>
  <si>
    <t>PANTALETA P/ADOLESCENTE T/M</t>
  </si>
  <si>
    <t>PANTALETA P/NIÑA T/10-12</t>
  </si>
  <si>
    <t>PANTALETA P/NIÑA T/14-16</t>
  </si>
  <si>
    <t>PANTALETA P/NIÑA T/2-4</t>
  </si>
  <si>
    <t>PANTALETA P/NIÑA T/6-8</t>
  </si>
  <si>
    <t>PANTALÓN ESCOLAR</t>
  </si>
  <si>
    <t>PANTALÓN P/NIÑA</t>
  </si>
  <si>
    <t>PANTALÓN P/NIÑO</t>
  </si>
  <si>
    <t>PANTS ESCOLAR</t>
  </si>
  <si>
    <t>PARRILLA DE 3 QUEMADORES EN LINEA ACERO INOXIDABLE</t>
  </si>
  <si>
    <t>PARRILLA DE 3 QUEMADORES EN LINEA ACERO INOXIDABLE CON PLANCHA</t>
  </si>
  <si>
    <t>PLANCHA DE CABELLO PROFESIONAL</t>
  </si>
  <si>
    <t>PLANCHA DE PELO DE 5 NIVELES</t>
  </si>
  <si>
    <t>PLAYERA P/NIÑO</t>
  </si>
  <si>
    <t>REFRIGERADOR 11"</t>
  </si>
  <si>
    <t>SANDALIAS</t>
  </si>
  <si>
    <t>SECADORA PARA EL CABELLO PROFESIONAL</t>
  </si>
  <si>
    <t>SERVICIOS ESPECIALES MEDICOS</t>
  </si>
  <si>
    <t>SET FRAGANCIA BODY MISTY CREMA, AROMAS FRESCOS</t>
  </si>
  <si>
    <t>SHORTS P/NIÑA</t>
  </si>
  <si>
    <t>SHORTS P/NIÑO</t>
  </si>
  <si>
    <t>SMART TV 50 PULGADAS 4K UHD ROKUTV HISENSE 50R6E3 HISENSE 50R6E3 HISENSE 50R6E3</t>
  </si>
  <si>
    <t>TENNIS</t>
  </si>
  <si>
    <t>VASO DE 485 ML DE CRISTAL</t>
  </si>
  <si>
    <t>VAPORERA 30 LITROS</t>
  </si>
  <si>
    <t>VENTILADOR DE PEDESTAL ASPAS METÁLICAS DE 18”</t>
  </si>
  <si>
    <t>ZAPATOS</t>
  </si>
  <si>
    <t>PREMIOS, RECOMPENSAS Y ESTÍMULOS</t>
  </si>
  <si>
    <t>APOYO A VOLUNTARIOS QUE PARTICIPAN EN DIVERSOS PROGRAMAS</t>
  </si>
  <si>
    <t>DIETAS A CONSEJEROS ELECTORALES LOCALES Y DISTRITALES EN EL AÑO ELECTORAL ESTATAL</t>
  </si>
  <si>
    <t>AYUDAS SOCIALES A INSTITUCIONES SIN FINES DE LUCRO</t>
  </si>
  <si>
    <t xml:space="preserve"> AYUDAS SOCIALES A INSTITUCIONES SIN FINES DE LUCRO</t>
  </si>
  <si>
    <t>DIVERSOS APOYOS A CENTROS, ISNTITUCIONES, ASOCIACIONES, ENTRE OTROS</t>
  </si>
  <si>
    <t>BIENES MUEBLES, INMUEBLES E INTANGIBLES</t>
  </si>
  <si>
    <t>MOBILIARIO Y EQUIPO DE ADMINISTRACIÓN</t>
  </si>
  <si>
    <t>MUEBLES DE OFICINA Y ESTANTERÍA</t>
  </si>
  <si>
    <t>MOBILIARIO Y EQUIPO MÉDICO QUIRÚRGICO</t>
  </si>
  <si>
    <t>CARRO ROJO MEDICO DE EMERGENCIAS</t>
  </si>
  <si>
    <t>ELEMENTOS ARQUITECTÓNICOS Y MATERIAL DE EXPOSICIÓN PARA USO EN OFICINAS</t>
  </si>
  <si>
    <t>MURO EXPANDIBLE POP UP EN MEDIDA DE 2.25 ANCHO X 2.25 LARGO MTS. CON TELA IMPRESA VELCRO</t>
  </si>
  <si>
    <t xml:space="preserve">EQUIPO ELÉCTRICO PARA OFICINAS
</t>
  </si>
  <si>
    <t>SONIDO EMBOLVENTE PARA LA SALA DE JUNTAS</t>
  </si>
  <si>
    <t>MOBILIARIO Y EQUIPO</t>
  </si>
  <si>
    <t>ANAQUEL METALICO REFORZADO CON 5 CHAROLAS DE 60X30 CM CAL 22 Y 4 POSTES DE 2.20 MTS CAL 18</t>
  </si>
  <si>
    <t>ARCHIVERO 2 GAVETAS TAMAÑO CARTA COLOR NEGRO</t>
  </si>
  <si>
    <t>ARCHIVERO DE 4 GAVETAS CON CORRADERAS DE EXTENSION, CHAPA Y LLAVE DE SEGURIDAD EN GAVETA SUPERIOR, FABRICADO EN MELAMINA DE 28/16 MM</t>
  </si>
  <si>
    <t>ARCHIVERO DE MADERA</t>
  </si>
  <si>
    <t xml:space="preserve">ARCHIVERO METALICO VERTICAL DE TRES GAVETAS CON CHAPA Y LLAVE DE SEGURIDAD EN GAVETA SUPERIOR </t>
  </si>
  <si>
    <t xml:space="preserve">DISPENSADOR DE AGUA FRIA Y CALIENTE CON GARRAFON OCULTO, CON LLAVES FACILES DE MANEJAR Y SEGURO CONTRA NIÑOS, INDICADOR DE CAMBIO DE GARRAFÓN. </t>
  </si>
  <si>
    <t>ESCRITORIO  EJECUTIVO  EN FORMA  L</t>
  </si>
  <si>
    <t>ESCRITORIO EJECUTIVO DE 1.15 X .50X.75 MTS. CON CAJONERA ( 2 LAPICERO Y 1 DE ARCHIVO) TERMINADO EN MELAMINA DE COLOR MADERA DE 28/16 MM</t>
  </si>
  <si>
    <t>ESCRITORIO LÍNEA EJECUTIVA DE 1.60 X .70 MTS CON LATERAL CON DOS CAJONES (LAPICERO Y ARCHIVO) FABRICADO EN MELAMINA DE 28/16 MM</t>
  </si>
  <si>
    <t>ESCRITORIO SECRETARIAL DE MELAMINA CON 2 CAJONES DIMENSIONES: 1.60 MT DE LARGO, 0.74 MT TERMINADO EN MELAMINA 28/16 MM</t>
  </si>
  <si>
    <t xml:space="preserve">ESTANTE METALICO 5 CHAROLAS DE 30 X 85 CMS. CAL 22 Y POSTES DE 2.20 MT CAL. 18 </t>
  </si>
  <si>
    <t>LOOKER METALICO DE CUATRO GAVETAS 180 DE ALTO X 40 DE ANCHO DE FONDO CON PORTA CANDADO</t>
  </si>
  <si>
    <t>MESA PLAGABLE TIPO PORTAFOLIO 2.44 MTR</t>
  </si>
  <si>
    <t>MESA PLEGABLE SOPORTE PARA LAPTOP AJUSTABLE A 5 NIVELES</t>
  </si>
  <si>
    <t>REPISA FLOTANTE PARA OFICINA CON LLAVE</t>
  </si>
  <si>
    <t>SILLA EJECUTIVA PARA ESCRITORIO, RECLINABLE, ASIENTO TAPIZADO EN TELA Y RESPALDO ALTO EN MALLAS CON CABECERA DE VINIPIEL INCLUIDA, CON DESCANSA BRAZOS, CRUCETA DE 5 PUNTAS CON RODAJAS.</t>
  </si>
  <si>
    <t>SILLA EJECUTIVA POLIPIEL/NEGRO CON DESCANSA BRAZOS, SISTEMA DE RECLINAMIENTO, ELEVACION POR PISTON NEUMATICO, ASIENTO Y RESPALDO TAPIZADOS</t>
  </si>
  <si>
    <t>SILLA PARA OFICINA CON FORRO EN VINIPIEL, CON DESCANSA BRAZOS, ALTURA AJUSTABLE CON PALANCA, ESTRUCTURA DE ACERO Y RUEDAS 360</t>
  </si>
  <si>
    <t>SILLA PARA VISITANTE</t>
  </si>
  <si>
    <t>SILLA SECRETARIAL ERGONOMICA SIN DESCANSA BRAZOS ASIENTOS Y RESPALDO TAPIZADO EN TELA, AJUSTABLE DE ALTURA POR PISTON NEUMATICO BASE NYLON DE 5 PUNTAS CON RODAJAS</t>
  </si>
  <si>
    <t>SILLA SECRETARIAL GIRATORIA, CON DESCANSA BRAZOS, ASIENTO TAPIZADO EN TELA Y RESPALDO EN MALLA, CRUCETA DE POLIPROPILENO DE 5 PUNTAS CON RODAJAS, ELEVACION POR PISTON NEUMATICO</t>
  </si>
  <si>
    <t>SILLAS DE ESCRITORIO SALA DE ESPERA TAPIZADA VINIPIEL</t>
  </si>
  <si>
    <t>MOBILIARIO PARA INSTALAR CAMARAS DE VELATORIO</t>
  </si>
  <si>
    <t>SILLON SEMIEJECUTIVO MODELO ECOGERENCIAL, ASIENTO Y RESPALDO TAPIZADO EN VINIPIEL COLOR NEGRO, BRAZOS FIJOS DE NYLON, MECANISMO RECLINABLE CON AJUSTE DE ALTURA Y AJUSTE DE SUAVIDAD DE RECLINACION</t>
  </si>
  <si>
    <t>EQUIPO DE CÓMPUTO Y DE TECNOLOGÍAS DE LA INFORMACIÓN</t>
  </si>
  <si>
    <t>APARATOS DE CÓMPUTO PARA USO VEHICULAR</t>
  </si>
  <si>
    <t>EQUIPO DE CÓMPUTO PARA SERVICIO TELEFÓNICO</t>
  </si>
  <si>
    <t>EQUIPO DE COMPUTACIÓN</t>
  </si>
  <si>
    <t>ALL IN ONE  22-DD1506LA COLOR NEGRO PROCESADOR INTEL CORE I3 DE 11.A GENERACION. WINDOWS 11 HOME  SINGLE LANGUAGE UNIDAD DE ESTADO SOLIDO PCLE NVME M.2 DE 256 GB, 8 GB INTEL UHD 21,5" PULGADAS</t>
  </si>
  <si>
    <t xml:space="preserve">COMPUTADORA ALL IN ONE  205 G4/7F5K0LT/21.5 PULGADA 4K UHD AMD RYZEN 3, 8 GB RAM 256 GB SSD, COLOR INDISTINTO </t>
  </si>
  <si>
    <t>COMPUTADORA DE ESCRITORIO CON MONITOR 24" MOUSE Y TECLADO INALÁMBRICO  PROCESADOR CORE I5 11VA GENERACIÓN SSD 500 GB HDD 1 TERA TARJETA VIDEO RAM 16 GB</t>
  </si>
  <si>
    <t xml:space="preserve">COMPUTADORA DE ESCRITORIO CON MONITOR FULL 21" CON PROCESADOR INTEL I5, CON ITB Y DISCO DURO SSD DE 240 GB Y 8 GB RAM </t>
  </si>
  <si>
    <t>COMPUTADORA DE ESCRITORIO PROCESADOR INTEL CORE I5 8GB MEMORIA RAM, DISCO DURO 128 GB 0 240 GB DE ESTADO SOLIDO WIFI QUE INCLUYA MOUSE, TECLADO Y MONITOR DE 20" DMI CON HDMI</t>
  </si>
  <si>
    <t>DIGITALIZADOR DE IMAGEN COMPUTARIZADA (LÉCTOR ELECTRÓNICO)</t>
  </si>
  <si>
    <t>DISCO DURO  DE ESTADO SOLIDO, EXTERNO 2TB, PORTATIL HASTA 1050MB/S-USB-C USB 3.2 GEN 2 UNIDAD EXTERNA</t>
  </si>
  <si>
    <t>DISCO DURO EXTERNO 2TB</t>
  </si>
  <si>
    <t>DISCO DURO EXTERNO SEAGATE FIRECUDA 5 TB USB 3.2 GEN 1, ILUMINACION LED RGB PARA PC Y SERVICIOS DE RESCATE</t>
  </si>
  <si>
    <t>DISCO DURO EXTRENO 10 TB DE ESCRITORIO, PUERTO USB-C Y USB 3.0 ONE TOUCH HUB</t>
  </si>
  <si>
    <t xml:space="preserve">DISPOSITIVO ALMACENAMIENTO DATOS EN RED </t>
  </si>
  <si>
    <t>EQUIPO DE COMPUTO  ALL IN ONE 8 GB RAM, INTEL CORE I5 DISCO DURO 240 GB SSD WINDOWS 10,WIFI, MONITOR 21" CON HDMI TECLADO MOUSE</t>
  </si>
  <si>
    <t>EQUIPO GATEWAY DE RESPALDO</t>
  </si>
  <si>
    <t>IMPRESORA MULTIFUNCIONAL  MAXI FY GX 60 10</t>
  </si>
  <si>
    <t>IMPRESORA MULTIFUNCIONAL  SMART TANK 750 DE TINTA CONTINUA IMPRESIÓN A COLOR WI-FI SMART APP DUPLEX ADF</t>
  </si>
  <si>
    <t>IMPRESORA MULTIFUNCIONAL ESCANER, COPIADORA E IMPRESIONES, SMART TANK 500 DE TINTA CONTINUA IMPRESORA A COLOR WIFI SMART QUE INCLUYA UN JUEGO ADICIONAL DE REPUESTO DE TÓNER ORIGINAL</t>
  </si>
  <si>
    <t xml:space="preserve">LAPTOP </t>
  </si>
  <si>
    <t>LAPTOP : INTEL CORE i5 RAM 8GB SSD 240 GB PANTALLA DE 15.6"</t>
  </si>
  <si>
    <t>LAPTOP PORTATIL DE 15", PROCESADOR INTEL 15 10210U DE 10 GENERACION MEMORIA DE 8 GB DDR 512 SSD, WINDOWS PRO, EN COLOR GRIS ESPECIAL</t>
  </si>
  <si>
    <t>LAPTOP THINKBOOK 14 GZ ITL/CORE 17-1165G7/16GD/8GB/SOLDADO+8GBDOR43200/512GB SSD/ INTEGRADOS IRIS XEGRAEHICS/NEGRO/ WIFI +BT / WIN11 PRO WIN 10 / 1 YRCS</t>
  </si>
  <si>
    <t>OJO</t>
  </si>
  <si>
    <t>LAPTOP PORTATIL DE GAMING 15.6" FHD IPS 144Hz, 12th Gen Intel 10-Core i7-12650H, Geforce RTX 4050, 32GB RAM, 1TB PCIe SSD+1TB HDD, Backlit, RJ45, USB-C, WIFi 6, Teclado en Inglés, Win 11</t>
  </si>
  <si>
    <t>LAPTOP WINDOWS 11, PROCESADOR INTEL CORE I5 GENERACION 12 O MAS, 8 GB RAM DISCO DURO 240 SSD ESTADO SOLIDO  PANTALLA 15</t>
  </si>
  <si>
    <t>MONITOR PC 27FW, LED, 24 PULGADAS, FULL HD, 1080P, HDMI VGA, 60HZ SMS, BLANCO</t>
  </si>
  <si>
    <t>EQUIPO NECESARIO PARA INSTALAR CAMARAS DE VELATORIO</t>
  </si>
  <si>
    <t>NO BREAK TRIPP-LITE OMNISMART700M, 700 VA</t>
  </si>
  <si>
    <t>SWITCH DATOS POE 24 PUERTOS</t>
  </si>
  <si>
    <t>AUDIFONOS ALAMBRICO</t>
  </si>
  <si>
    <t>MOBILIARIO Y EQUIPO DE COMPUTO</t>
  </si>
  <si>
    <t>POS PORTATIL ANDROID 10.0 PDA TERMINAL 1D/2D/QR CODIGO DE BARRAS</t>
  </si>
  <si>
    <t>OTROS MOBILIARIOS Y EQUIPOS DE ADMINISTRACIÓN</t>
  </si>
  <si>
    <t>OTROS EQUIPOS DE COMUNICACIÓN</t>
  </si>
  <si>
    <t>GRABADORA DE VOZ DIGITAL CON USB INTEGRADO</t>
  </si>
  <si>
    <t>GRABADORA PORTATIL DE AUDIO ZOOM H8, 12 PISTAS, MICRÓFONOS ESTEREO, 6 ENTRADAS, INTERFAZ TACTIL, INTERFAZ DE AUDIO USB, FUNCIONA CON PILAS, PARA AUDIO ESTEREO/ MULTIPISTA PARA VIDEO, PODCASTING Y MÚSICA</t>
  </si>
  <si>
    <t>MICROFONO DE CONDENSADOR RODE
 NT1-A</t>
  </si>
  <si>
    <t>MICROFONO INALAMBRICO DJI MIC
2 TX +TX+ 1 RX + ESTUCHE DE CARGA, 250
 M DE ALCANCE, 15 HORAS DDE BATERIA</t>
  </si>
  <si>
    <t>OTROS EQUIPOS DE COMPUTACIÓN</t>
  </si>
  <si>
    <t>OTROS EQUIPOS DE MANTENIMIENTO Y SEGURIDAD</t>
  </si>
  <si>
    <t>CAMARAS DE SEGURIDAD CIRCUITO CERRADO (CON SEIS CAMARAS)</t>
  </si>
  <si>
    <t xml:space="preserve">CAMARAS DE SEGURIDAD CIRCUITO CERRADO </t>
  </si>
  <si>
    <t>DIABLITO DE ACERO CONVERTIBLE - LLANTAS SÓLIDAS</t>
  </si>
  <si>
    <t>DIABLO DE CARGA 200 KG.</t>
  </si>
  <si>
    <t>DIABLITO DE CARGA PLATAFORMA, RUEDA NEUMATICA 400 KG DE ACERO</t>
  </si>
  <si>
    <t>ESCALERA DE TIJERA DE ALUMINIO DE 4 PIES 1.22 MTRS/150  KG TIPO III</t>
  </si>
  <si>
    <t>ESCALERA TIPO TIJERA 6 PELDAÑOS  150 KG COD. 10437</t>
  </si>
  <si>
    <t xml:space="preserve">EXTINGUIDOR </t>
  </si>
  <si>
    <t>OTROS EQUIPOS DE PINTURA Y DIBUJO</t>
  </si>
  <si>
    <t>OTROS EQUIPOS DEPORTIVOS Y DE CAMPAÑA</t>
  </si>
  <si>
    <t>OTROS EQUIPOS DE CARÁCTER COMERCIAL</t>
  </si>
  <si>
    <t>OTROS EQUIPOS Y HERRAMIENTAS</t>
  </si>
  <si>
    <t>CAJA DE HERRAMIENTA GENERICA  DE 108 PIEZAS</t>
  </si>
  <si>
    <t>OTROS MOBILIARIOS Y EQUIPO</t>
  </si>
  <si>
    <t>AIRE ACONDICIONADO MINISPLIT LIFE DE 2 TONELADAS FRIO 220V</t>
  </si>
  <si>
    <t>CAFETERA DE 45 TAZAS</t>
  </si>
  <si>
    <t xml:space="preserve">DISPENSADOR DE AGUA FRIA Y CALIENTE CON GARRAFON NORMAL, CON LLAVES FACILES DE MANEJAR Y SEGURO CONTRA NIÑOS, INDICADOR DE CAMBIO DE GARRAFÓN. </t>
  </si>
  <si>
    <t>ESCRITORIO DE MADERA</t>
  </si>
  <si>
    <t>ENGARGOLADORA DE ARILLO DE METAL</t>
  </si>
  <si>
    <t>GUILLOTINA DE ACERO INOXIDABLE DE 15" X 12"</t>
  </si>
  <si>
    <t xml:space="preserve">LICUADORAS MAX 3 VEL 1100W T/PROFESIONAL </t>
  </si>
  <si>
    <t xml:space="preserve">PERSIANA ENRROLLABLE VERTICAL DE 1.00 X 1.70 MT </t>
  </si>
  <si>
    <t>SISTEMAS DE AIRE ACONDICIONADO, CALEFACCIÓN Y DE REFRIGERACIÓN INDUSTRIAL Y COMERCIAL</t>
  </si>
  <si>
    <t>SOPORTE UNIVESAL DE TECHO PARA PROYECOR</t>
  </si>
  <si>
    <t>VENTILADOR DE MESA Y PARED DE 10"</t>
  </si>
  <si>
    <t>VENTILADOR DE PEDESTAL ASPAS METALICAS DE 18"</t>
  </si>
  <si>
    <t xml:space="preserve">VENTILADOR DE TORRE DE 3 VELOCIDADES, CON TEMPORIZADOR HASTA 7 HORAS, MODO NOCTURNO </t>
  </si>
  <si>
    <t>MOBILIARIO Y EQUIPO EDUCACIONAL Y RECREATIVO</t>
  </si>
  <si>
    <t>EQUIPOS Y APARATOS AUDIVISUALES</t>
  </si>
  <si>
    <t>EQUIPOS Y APARATOS AUDIOVISUALES</t>
  </si>
  <si>
    <t>MICROFONO INALAMBRICO</t>
  </si>
  <si>
    <t>TANQUE ESTACIONARIO</t>
  </si>
  <si>
    <t>SISTEMA DE MICROFONIA VOCAL INALAMBRICO DE ALTA DEFINICION</t>
  </si>
  <si>
    <t>VIDEO PROYECTOR MULTIMEDIA (CAÑON)</t>
  </si>
  <si>
    <t>APARATOS DEPORTIVOS</t>
  </si>
  <si>
    <t>CAMINADORA</t>
  </si>
  <si>
    <t>CÁMARAS FOTOGRÁFICAS Y DE VIDEO</t>
  </si>
  <si>
    <t>ADAPTADOR SIGMA MC-11 FOR USE WITH 5GV LENSES FOR</t>
  </si>
  <si>
    <t>TRIPIÉ CON CABEZA PARA VIDEO (TRIPODE DE VIDEO MANFROTO MVH502A, 546BK-1 )</t>
  </si>
  <si>
    <t>OTRO MOBILIARIO Y EQUIPO EDUCACIONAL Y RECREATIVO</t>
  </si>
  <si>
    <t>EQUIPO E INSTRUMENTAL MEDICO Y DE LABORATORIO</t>
  </si>
  <si>
    <t>EQUIPO MEDICO Y DE LABORATORIO</t>
  </si>
  <si>
    <t>APARATOS E INSTRUMENTOS DE LABORATORIO</t>
  </si>
  <si>
    <t>COMPRESERO DE 4 COMPRESAS FABRICADO CON ACERO INOXIDABLE</t>
  </si>
  <si>
    <t>GLUCOMETRO</t>
  </si>
  <si>
    <t>LARINGOSCOPIO PRO 12 HOJAS CALIDAD PREMIUM</t>
  </si>
  <si>
    <t>PARAFINERO PARA USO TERAPEUTICO DE 12  LIBRS DE ACERO INOXIDABLE</t>
  </si>
  <si>
    <t>INSTRUMENTAL MÉDICO Y DE LABORATORIO</t>
  </si>
  <si>
    <t>OTOSCOPIO</t>
  </si>
  <si>
    <t>CAMION CAJA SECA</t>
  </si>
  <si>
    <t>VEHICULO AVEO</t>
  </si>
  <si>
    <t>CARROCERIAS Y REMOLQUES</t>
  </si>
  <si>
    <t>CAJA SECA</t>
  </si>
  <si>
    <t xml:space="preserve">MAQUINARIA, OTROS EQUIPOS Y HERRAMIENTAS
</t>
  </si>
  <si>
    <t>MAQUINARIA Y EQUIPO AGROPECUARIO</t>
  </si>
  <si>
    <t>MAQUNARIA Y EQUIPO AGROPECUARIO</t>
  </si>
  <si>
    <t>DESBROZADORA DESMALEZADORA A GASOLINA COD.11031</t>
  </si>
  <si>
    <t>MAQUINARIA Y EQUIPO INDUSTRIAL</t>
  </si>
  <si>
    <t>EQUIPO ELECTRICO INDUSTRIAL</t>
  </si>
  <si>
    <t>MAQUINARIA, EQUIPO Y HERRAMIENTAS PARA INDUSTRIA</t>
  </si>
  <si>
    <t>BLACKHORSE-RACING ASIENTO DE CUENTAS DE NEUMÁTICO DE AIRE DE 5 GALONES, INFLADOR DE ASIENTO DE HERRAMIENTA DE 145 PSI CON CALIBRE PARA AUTOMÓVIL, CAMIÓN, ATV, TANQUE RESISTENTE</t>
  </si>
  <si>
    <t>BOMBA DE AGUA DE 2 HP</t>
  </si>
  <si>
    <t>MAQUINARIA Y EQUIPO DE CONSTRUCCIÓN</t>
  </si>
  <si>
    <t>MAQUINARIA Y EQUIPO PARA LA CONSTRUCCIÓN</t>
  </si>
  <si>
    <t>BOMBA ELECTRICA DE AGUA DE ELEVACION DE UN CABALLO Y MEDIO DE FUERZA VOLTAJE 1/10  56206</t>
  </si>
  <si>
    <t>EQUPO DE COMUNICACIÓN</t>
  </si>
  <si>
    <t>TELEFONO CELULAR</t>
  </si>
  <si>
    <t>EQUIPOS DE GENERACIÓN ELÉCTRICA, APARATOS Y ACCESORIOS ELÉCTRICOS</t>
  </si>
  <si>
    <t>EQUIPOS, APARATOS Y ACCESORIOS ELÉCTRICOS</t>
  </si>
  <si>
    <t>ARRANCADOR PARA VEHICULO</t>
  </si>
  <si>
    <t>CARGADOR DE ACUMULADOR</t>
  </si>
  <si>
    <t>PLANTA DE LUZ</t>
  </si>
  <si>
    <t>HERRAMIENTAS Y MÁQUINAS-HERRAMIENTA</t>
  </si>
  <si>
    <t>HERRAMIENTAS PARA MANTENIMIENTO Y SEGURIDAD</t>
  </si>
  <si>
    <t>HIDROLAVADORA INDUSTRIAL</t>
  </si>
  <si>
    <t>PISTOLA DE LAVADO A PRESION</t>
  </si>
  <si>
    <t>HERRAMIENTAS Y MÁQUINAS - HERRAMIENTA</t>
  </si>
  <si>
    <t>TALADRO ROTOMARTILLO CINCELADOR 6 JOULES TRUPER COD. 101221</t>
  </si>
  <si>
    <t>JUEGO DE DADO C/ MATRACA DE 39 PZAS PRETUL COD. 24220</t>
  </si>
  <si>
    <t>OTROS EQUIPOS</t>
  </si>
  <si>
    <t>OTROS APARATOS Y OTROS INSTRUMENTOS CIENTÍFICOS Y DE LABORATORIO</t>
  </si>
  <si>
    <t xml:space="preserve">BAUMANOMETRO DIGITAL </t>
  </si>
  <si>
    <t>TERMOMETRO ELECTRICO DIGITAL</t>
  </si>
  <si>
    <t>ACTIVOS INTANGIBLES</t>
  </si>
  <si>
    <t>LICENCIAS INFORMÁTICAS E INTELECTUALES</t>
  </si>
  <si>
    <t>PAQUETE DE SISTEMA DE EVALUACION DE NIÑOS, Y ADOLESCENTES C/25</t>
  </si>
  <si>
    <t>PAQUETE DE INVENTARIO MULTIFACÉTICO DE LA PERSONALIDAD (MPI-2)</t>
  </si>
  <si>
    <t>PAQUETE DE SISTEMA DE EVALUACIÓN DE FAMILIA</t>
  </si>
  <si>
    <t>SUMAS DE LOS CAPITULOS 2000, 3000, 4000 y 5000</t>
  </si>
  <si>
    <t>PROGRAMA ANUAL DE ADQUISICIONES  EJERCICIO 2024</t>
  </si>
  <si>
    <t>FUENTE DE FINANCIAMIENTO:  1101   SUBSIDIO ESTATAL</t>
  </si>
  <si>
    <t>DRA. IRLANDA XIOMARA GÓMEZ VALTIERRA</t>
  </si>
  <si>
    <t>LIC. RAFAEL CARRETO LOPEZ</t>
  </si>
  <si>
    <t>PROFA. BEATRIZ GARCIA PEREZ</t>
  </si>
  <si>
    <t>DIRECTORA GENERAL SIDIFEN</t>
  </si>
  <si>
    <t>SUBDIRECTOR GENERAL ADMINISTRATIVO</t>
  </si>
  <si>
    <t>TITULAR DE LA UNIDAD DE PLANEACION , ESTADISTICA</t>
  </si>
  <si>
    <t>EVALUACION Y PRESUPUESTACION</t>
  </si>
  <si>
    <t>SISTEMA PARA EL DESARROLLO INTEGRAL DE LA FAMILIA DEL ESTADO DE NAYARIT</t>
  </si>
  <si>
    <t>AUTORIZO</t>
  </si>
  <si>
    <t>REVISO</t>
  </si>
  <si>
    <t>ELABORO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</si>
</sst>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7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9"/>
      <color theme="1" tint="4.9989318521683403E-2"/>
      <name val="Arial"/>
      <family val="2"/>
    </font>
    <font>
      <b/>
      <sz val="8"/>
      <color rgb="FF000000"/>
      <name val="Arial"/>
      <family val="2"/>
    </font>
    <font>
      <sz val="6"/>
      <color rgb="FF000000"/>
      <name val="Arial"/>
      <family val="2"/>
    </font>
    <font>
      <sz val="8"/>
      <color theme="1" tint="4.9989318521683403E-2"/>
      <name val="Arial"/>
      <family val="2"/>
    </font>
    <font>
      <b/>
      <sz val="6"/>
      <name val="Arial"/>
      <family val="2"/>
    </font>
    <font>
      <sz val="11"/>
      <name val="Arial"/>
      <family val="2"/>
    </font>
    <font>
      <sz val="8"/>
      <color rgb="FFFF0000"/>
      <name val="Arial"/>
      <family val="2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1"/>
      <color rgb="FFFF0000"/>
      <name val="Arial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AFAD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1DFF1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26" fillId="0" borderId="0" applyNumberFormat="0" applyBorder="0" applyProtection="0"/>
    <xf numFmtId="0" fontId="18" fillId="0" borderId="0"/>
    <xf numFmtId="0" fontId="1" fillId="0" borderId="0"/>
    <xf numFmtId="44" fontId="1" fillId="0" borderId="0" applyFont="0" applyFill="0" applyBorder="0" applyAlignment="0" applyProtection="0"/>
  </cellStyleXfs>
  <cellXfs count="1136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vertical="center" wrapText="1"/>
    </xf>
    <xf numFmtId="43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43" fontId="4" fillId="0" borderId="0" xfId="1" applyFont="1"/>
    <xf numFmtId="0" fontId="3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43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43" fontId="14" fillId="4" borderId="3" xfId="1" applyFont="1" applyFill="1" applyBorder="1" applyAlignment="1">
      <alignment vertical="center"/>
    </xf>
    <xf numFmtId="43" fontId="12" fillId="4" borderId="3" xfId="1" applyNumberFormat="1" applyFont="1" applyFill="1" applyBorder="1" applyAlignment="1">
      <alignment horizontal="right" vertical="center" wrapText="1"/>
    </xf>
    <xf numFmtId="0" fontId="5" fillId="4" borderId="3" xfId="0" applyFont="1" applyFill="1" applyBorder="1"/>
    <xf numFmtId="0" fontId="12" fillId="4" borderId="3" xfId="1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8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43" fontId="14" fillId="5" borderId="3" xfId="1" applyFont="1" applyFill="1" applyBorder="1" applyAlignment="1">
      <alignment vertical="center"/>
    </xf>
    <xf numFmtId="43" fontId="12" fillId="5" borderId="3" xfId="1" applyNumberFormat="1" applyFont="1" applyFill="1" applyBorder="1" applyAlignment="1">
      <alignment horizontal="right" vertical="center" wrapText="1"/>
    </xf>
    <xf numFmtId="0" fontId="5" fillId="5" borderId="3" xfId="0" applyFont="1" applyFill="1" applyBorder="1"/>
    <xf numFmtId="0" fontId="12" fillId="5" borderId="3" xfId="1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left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43" fontId="14" fillId="6" borderId="3" xfId="1" applyFont="1" applyFill="1" applyBorder="1" applyAlignment="1">
      <alignment vertical="center"/>
    </xf>
    <xf numFmtId="1" fontId="12" fillId="6" borderId="3" xfId="1" applyNumberFormat="1" applyFont="1" applyFill="1" applyBorder="1" applyAlignment="1">
      <alignment horizontal="center" vertical="center" wrapText="1"/>
    </xf>
    <xf numFmtId="0" fontId="5" fillId="6" borderId="3" xfId="0" applyFont="1" applyFill="1" applyBorder="1"/>
    <xf numFmtId="0" fontId="8" fillId="7" borderId="3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43" fontId="14" fillId="7" borderId="3" xfId="1" applyFont="1" applyFill="1" applyBorder="1" applyAlignment="1">
      <alignment vertical="center"/>
    </xf>
    <xf numFmtId="43" fontId="12" fillId="7" borderId="3" xfId="1" applyNumberFormat="1" applyFont="1" applyFill="1" applyBorder="1" applyAlignment="1">
      <alignment horizontal="right" vertical="center" wrapText="1"/>
    </xf>
    <xf numFmtId="0" fontId="5" fillId="7" borderId="3" xfId="0" applyFont="1" applyFill="1" applyBorder="1"/>
    <xf numFmtId="0" fontId="12" fillId="7" borderId="3" xfId="1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3" fillId="8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43" fontId="14" fillId="0" borderId="3" xfId="1" applyFont="1" applyBorder="1" applyAlignment="1">
      <alignment vertical="center"/>
    </xf>
    <xf numFmtId="43" fontId="14" fillId="0" borderId="3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43" fontId="4" fillId="0" borderId="3" xfId="1" applyFont="1" applyBorder="1" applyAlignment="1">
      <alignment horizontal="center" vertical="center"/>
    </xf>
    <xf numFmtId="43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7" borderId="5" xfId="0" applyFont="1" applyFill="1" applyBorder="1" applyAlignment="1">
      <alignment horizontal="center" vertical="center" wrapText="1"/>
    </xf>
    <xf numFmtId="0" fontId="17" fillId="7" borderId="5" xfId="0" applyFont="1" applyFill="1" applyBorder="1" applyAlignment="1">
      <alignment horizontal="left" vertical="center" wrapText="1"/>
    </xf>
    <xf numFmtId="0" fontId="18" fillId="7" borderId="5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43" fontId="5" fillId="7" borderId="5" xfId="1" applyFont="1" applyFill="1" applyBorder="1" applyAlignment="1">
      <alignment vertical="center"/>
    </xf>
    <xf numFmtId="43" fontId="7" fillId="7" borderId="3" xfId="1" applyNumberFormat="1" applyFont="1" applyFill="1" applyBorder="1" applyAlignment="1">
      <alignment horizontal="center" vertical="center" wrapText="1"/>
    </xf>
    <xf numFmtId="1" fontId="7" fillId="7" borderId="3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 wrapText="1"/>
    </xf>
    <xf numFmtId="1" fontId="18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/>
    </xf>
    <xf numFmtId="43" fontId="4" fillId="0" borderId="3" xfId="1" applyFont="1" applyBorder="1" applyAlignment="1">
      <alignment vertical="center"/>
    </xf>
    <xf numFmtId="0" fontId="10" fillId="0" borderId="7" xfId="0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4" fillId="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 vertical="center" wrapText="1"/>
    </xf>
    <xf numFmtId="43" fontId="19" fillId="0" borderId="3" xfId="0" applyNumberFormat="1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vertical="center"/>
    </xf>
    <xf numFmtId="43" fontId="4" fillId="0" borderId="3" xfId="1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14" fillId="0" borderId="3" xfId="0" applyFont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8" fillId="0" borderId="7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4" fillId="0" borderId="3" xfId="2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/>
    </xf>
    <xf numFmtId="2" fontId="19" fillId="0" borderId="3" xfId="0" applyNumberFormat="1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43" fontId="14" fillId="0" borderId="3" xfId="1" applyFont="1" applyFill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0" fontId="14" fillId="8" borderId="3" xfId="0" applyFont="1" applyFill="1" applyBorder="1" applyAlignment="1">
      <alignment vertical="center" wrapText="1"/>
    </xf>
    <xf numFmtId="43" fontId="10" fillId="0" borderId="7" xfId="0" applyNumberFormat="1" applyFont="1" applyBorder="1" applyAlignment="1">
      <alignment horizontal="center" vertical="center" wrapText="1"/>
    </xf>
    <xf numFmtId="43" fontId="10" fillId="0" borderId="7" xfId="0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14" fillId="0" borderId="9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left" vertical="center" wrapText="1"/>
    </xf>
    <xf numFmtId="0" fontId="10" fillId="9" borderId="3" xfId="0" applyFont="1" applyFill="1" applyBorder="1" applyAlignment="1">
      <alignment horizontal="center" vertical="center" wrapText="1"/>
    </xf>
    <xf numFmtId="43" fontId="21" fillId="9" borderId="3" xfId="1" applyFont="1" applyFill="1" applyBorder="1" applyAlignment="1">
      <alignment vertical="center" wrapText="1"/>
    </xf>
    <xf numFmtId="43" fontId="9" fillId="9" borderId="3" xfId="1" applyNumberFormat="1" applyFont="1" applyFill="1" applyBorder="1" applyAlignment="1">
      <alignment horizontal="center" vertical="center" wrapText="1"/>
    </xf>
    <xf numFmtId="2" fontId="4" fillId="9" borderId="3" xfId="0" applyNumberFormat="1" applyFont="1" applyFill="1" applyBorder="1"/>
    <xf numFmtId="43" fontId="4" fillId="9" borderId="3" xfId="1" applyFont="1" applyFill="1" applyBorder="1"/>
    <xf numFmtId="0" fontId="4" fillId="9" borderId="3" xfId="0" applyFont="1" applyFill="1" applyBorder="1"/>
    <xf numFmtId="0" fontId="4" fillId="9" borderId="3" xfId="0" applyFont="1" applyFill="1" applyBorder="1" applyAlignment="1">
      <alignment horizontal="center"/>
    </xf>
    <xf numFmtId="0" fontId="10" fillId="9" borderId="7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43" fontId="9" fillId="9" borderId="3" xfId="1" applyNumberFormat="1" applyFont="1" applyFill="1" applyBorder="1" applyAlignment="1">
      <alignment horizontal="right" vertical="center" wrapText="1"/>
    </xf>
    <xf numFmtId="0" fontId="9" fillId="9" borderId="3" xfId="1" applyNumberFormat="1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14" fillId="8" borderId="3" xfId="0" applyFont="1" applyFill="1" applyBorder="1" applyAlignment="1">
      <alignment horizontal="left" wrapText="1"/>
    </xf>
    <xf numFmtId="0" fontId="13" fillId="0" borderId="7" xfId="0" applyFont="1" applyFill="1" applyBorder="1" applyAlignment="1">
      <alignment horizontal="center" vertical="center" wrapText="1"/>
    </xf>
    <xf numFmtId="43" fontId="9" fillId="0" borderId="6" xfId="1" applyNumberFormat="1" applyFont="1" applyFill="1" applyBorder="1" applyAlignment="1">
      <alignment horizontal="right" vertical="center" wrapText="1"/>
    </xf>
    <xf numFmtId="43" fontId="4" fillId="0" borderId="3" xfId="1" applyFont="1" applyFill="1" applyBorder="1"/>
    <xf numFmtId="2" fontId="4" fillId="0" borderId="3" xfId="0" applyNumberFormat="1" applyFont="1" applyBorder="1"/>
    <xf numFmtId="43" fontId="4" fillId="0" borderId="3" xfId="1" applyFont="1" applyBorder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15" fillId="0" borderId="3" xfId="0" applyFont="1" applyFill="1" applyBorder="1" applyAlignment="1">
      <alignment horizontal="left" vertical="center" wrapText="1"/>
    </xf>
    <xf numFmtId="43" fontId="21" fillId="0" borderId="3" xfId="1" applyFont="1" applyFill="1" applyBorder="1" applyAlignment="1">
      <alignment vertical="center" wrapText="1"/>
    </xf>
    <xf numFmtId="2" fontId="4" fillId="0" borderId="3" xfId="0" applyNumberFormat="1" applyFont="1" applyFill="1" applyBorder="1"/>
    <xf numFmtId="43" fontId="4" fillId="0" borderId="7" xfId="1" applyFont="1" applyFill="1" applyBorder="1"/>
    <xf numFmtId="0" fontId="4" fillId="0" borderId="3" xfId="0" applyFont="1" applyFill="1" applyBorder="1"/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/>
    <xf numFmtId="0" fontId="9" fillId="9" borderId="7" xfId="1" applyNumberFormat="1" applyFont="1" applyFill="1" applyBorder="1" applyAlignment="1">
      <alignment horizontal="center" vertical="center" wrapText="1"/>
    </xf>
    <xf numFmtId="43" fontId="9" fillId="9" borderId="7" xfId="1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43" fontId="4" fillId="0" borderId="3" xfId="0" applyNumberFormat="1" applyFont="1" applyBorder="1" applyAlignment="1">
      <alignment vertical="center"/>
    </xf>
    <xf numFmtId="0" fontId="21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left" vertical="center" wrapText="1"/>
    </xf>
    <xf numFmtId="0" fontId="10" fillId="0" borderId="1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center" vertical="center"/>
    </xf>
    <xf numFmtId="0" fontId="21" fillId="8" borderId="5" xfId="3" applyFont="1" applyFill="1" applyBorder="1" applyAlignment="1">
      <alignment horizontal="left" vertical="center"/>
    </xf>
    <xf numFmtId="2" fontId="14" fillId="0" borderId="5" xfId="0" applyNumberFormat="1" applyFont="1" applyFill="1" applyBorder="1" applyAlignment="1">
      <alignment horizontal="left" vertical="center" wrapText="1"/>
    </xf>
    <xf numFmtId="2" fontId="10" fillId="0" borderId="14" xfId="0" applyNumberFormat="1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center" wrapText="1"/>
    </xf>
    <xf numFmtId="0" fontId="21" fillId="0" borderId="3" xfId="3" applyFont="1" applyFill="1" applyBorder="1" applyAlignment="1">
      <alignment horizontal="left"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 wrapText="1"/>
    </xf>
    <xf numFmtId="0" fontId="10" fillId="9" borderId="14" xfId="0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 vertical="center" wrapText="1"/>
    </xf>
    <xf numFmtId="43" fontId="14" fillId="9" borderId="3" xfId="1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left" vertical="center" wrapText="1"/>
    </xf>
    <xf numFmtId="0" fontId="11" fillId="9" borderId="2" xfId="0" applyFont="1" applyFill="1" applyBorder="1" applyAlignment="1">
      <alignment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2" fontId="4" fillId="9" borderId="3" xfId="0" applyNumberFormat="1" applyFont="1" applyFill="1" applyBorder="1" applyAlignment="1">
      <alignment vertical="center"/>
    </xf>
    <xf numFmtId="0" fontId="22" fillId="9" borderId="3" xfId="0" applyFont="1" applyFill="1" applyBorder="1" applyAlignment="1">
      <alignment vertical="center"/>
    </xf>
    <xf numFmtId="0" fontId="10" fillId="0" borderId="5" xfId="0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43" fontId="14" fillId="0" borderId="5" xfId="1" applyFont="1" applyFill="1" applyBorder="1" applyAlignment="1">
      <alignment vertical="center"/>
    </xf>
    <xf numFmtId="43" fontId="4" fillId="0" borderId="5" xfId="1" applyFont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0" xfId="0" applyFont="1" applyFill="1" applyBorder="1"/>
    <xf numFmtId="0" fontId="14" fillId="0" borderId="2" xfId="0" applyFont="1" applyFill="1" applyBorder="1" applyAlignment="1">
      <alignment horizontal="left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3" fontId="14" fillId="0" borderId="2" xfId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43" fontId="4" fillId="0" borderId="2" xfId="1" applyFont="1" applyFill="1" applyBorder="1" applyAlignment="1">
      <alignment vertical="center"/>
    </xf>
    <xf numFmtId="0" fontId="15" fillId="9" borderId="7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wrapText="1"/>
    </xf>
    <xf numFmtId="0" fontId="24" fillId="0" borderId="0" xfId="0" applyFont="1" applyFill="1" applyAlignment="1">
      <alignment horizontal="center" wrapText="1"/>
    </xf>
    <xf numFmtId="0" fontId="13" fillId="9" borderId="3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43" fontId="14" fillId="0" borderId="5" xfId="1" applyFont="1" applyBorder="1" applyAlignment="1">
      <alignment vertical="center"/>
    </xf>
    <xf numFmtId="2" fontId="4" fillId="2" borderId="3" xfId="0" applyNumberFormat="1" applyFont="1" applyFill="1" applyBorder="1"/>
    <xf numFmtId="0" fontId="22" fillId="9" borderId="3" xfId="0" applyFont="1" applyFill="1" applyBorder="1"/>
    <xf numFmtId="0" fontId="21" fillId="0" borderId="8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0" fontId="21" fillId="8" borderId="3" xfId="3" applyFont="1" applyFill="1" applyBorder="1" applyAlignment="1">
      <alignment horizontal="left" vertical="center" wrapText="1"/>
    </xf>
    <xf numFmtId="0" fontId="21" fillId="8" borderId="7" xfId="3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/>
    </xf>
    <xf numFmtId="0" fontId="14" fillId="0" borderId="7" xfId="3" applyFont="1" applyBorder="1" applyAlignment="1">
      <alignment horizontal="left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4" fillId="8" borderId="7" xfId="0" applyFont="1" applyFill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43" fontId="4" fillId="0" borderId="7" xfId="1" applyFont="1" applyFill="1" applyBorder="1" applyAlignment="1">
      <alignment vertical="center"/>
    </xf>
    <xf numFmtId="0" fontId="21" fillId="0" borderId="3" xfId="3" applyFont="1" applyBorder="1" applyAlignment="1">
      <alignment horizontal="left" vertical="center" wrapText="1"/>
    </xf>
    <xf numFmtId="0" fontId="21" fillId="8" borderId="3" xfId="0" applyFont="1" applyFill="1" applyBorder="1" applyAlignment="1">
      <alignment horizontal="left" vertical="center" wrapText="1"/>
    </xf>
    <xf numFmtId="0" fontId="21" fillId="0" borderId="7" xfId="3" applyFont="1" applyBorder="1" applyAlignment="1">
      <alignment horizontal="left" vertical="center" wrapText="1"/>
    </xf>
    <xf numFmtId="0" fontId="11" fillId="0" borderId="3" xfId="0" applyFont="1" applyFill="1" applyBorder="1" applyAlignment="1">
      <alignment vertical="center" wrapText="1"/>
    </xf>
    <xf numFmtId="43" fontId="3" fillId="9" borderId="7" xfId="1" applyNumberFormat="1" applyFont="1" applyFill="1" applyBorder="1" applyAlignment="1">
      <alignment horizontal="right" wrapText="1"/>
    </xf>
    <xf numFmtId="0" fontId="19" fillId="8" borderId="8" xfId="0" applyFont="1" applyFill="1" applyBorder="1" applyAlignment="1">
      <alignment horizontal="left" vertical="center" wrapText="1"/>
    </xf>
    <xf numFmtId="0" fontId="19" fillId="8" borderId="3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left" vertical="center" wrapText="1"/>
    </xf>
    <xf numFmtId="1" fontId="18" fillId="7" borderId="3" xfId="0" applyNumberFormat="1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43" fontId="9" fillId="7" borderId="7" xfId="1" applyNumberFormat="1" applyFont="1" applyFill="1" applyBorder="1" applyAlignment="1">
      <alignment horizontal="righ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43" fontId="9" fillId="5" borderId="3" xfId="1" applyNumberFormat="1" applyFont="1" applyFill="1" applyBorder="1" applyAlignment="1">
      <alignment horizontal="right" vertical="center" wrapText="1"/>
    </xf>
    <xf numFmtId="2" fontId="4" fillId="5" borderId="3" xfId="0" applyNumberFormat="1" applyFont="1" applyFill="1" applyBorder="1"/>
    <xf numFmtId="0" fontId="4" fillId="5" borderId="3" xfId="0" applyFont="1" applyFill="1" applyBorder="1"/>
    <xf numFmtId="43" fontId="9" fillId="7" borderId="3" xfId="1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vertical="center"/>
    </xf>
    <xf numFmtId="0" fontId="19" fillId="0" borderId="2" xfId="0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43" fontId="4" fillId="0" borderId="0" xfId="0" applyNumberFormat="1" applyFont="1"/>
    <xf numFmtId="0" fontId="25" fillId="0" borderId="7" xfId="2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/>
    </xf>
    <xf numFmtId="0" fontId="25" fillId="0" borderId="3" xfId="2" applyFont="1" applyFill="1" applyBorder="1" applyAlignment="1">
      <alignment horizontal="center" vertical="center"/>
    </xf>
    <xf numFmtId="2" fontId="4" fillId="7" borderId="3" xfId="0" applyNumberFormat="1" applyFont="1" applyFill="1" applyBorder="1"/>
    <xf numFmtId="0" fontId="4" fillId="7" borderId="3" xfId="0" applyFont="1" applyFill="1" applyBorder="1"/>
    <xf numFmtId="0" fontId="19" fillId="0" borderId="3" xfId="4" applyFont="1" applyFill="1" applyBorder="1" applyAlignment="1">
      <alignment horizontal="left" vertical="center" wrapText="1"/>
    </xf>
    <xf numFmtId="0" fontId="25" fillId="0" borderId="3" xfId="4" applyFont="1" applyFill="1" applyBorder="1" applyAlignment="1">
      <alignment vertical="center" wrapText="1"/>
    </xf>
    <xf numFmtId="0" fontId="19" fillId="0" borderId="3" xfId="2" applyFont="1" applyFill="1" applyBorder="1" applyAlignment="1">
      <alignment horizontal="left" vertical="center"/>
    </xf>
    <xf numFmtId="0" fontId="25" fillId="0" borderId="3" xfId="4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vertical="center"/>
    </xf>
    <xf numFmtId="0" fontId="19" fillId="0" borderId="7" xfId="4" applyFont="1" applyFill="1" applyBorder="1" applyAlignment="1">
      <alignment horizontal="left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left" vertical="center" wrapText="1"/>
    </xf>
    <xf numFmtId="0" fontId="10" fillId="12" borderId="3" xfId="0" applyFont="1" applyFill="1" applyBorder="1" applyAlignment="1">
      <alignment horizontal="center" vertical="center" wrapText="1"/>
    </xf>
    <xf numFmtId="0" fontId="11" fillId="12" borderId="3" xfId="0" applyFont="1" applyFill="1" applyBorder="1" applyAlignment="1">
      <alignment wrapText="1"/>
    </xf>
    <xf numFmtId="0" fontId="24" fillId="12" borderId="3" xfId="0" applyFont="1" applyFill="1" applyBorder="1" applyAlignment="1">
      <alignment wrapText="1"/>
    </xf>
    <xf numFmtId="43" fontId="14" fillId="12" borderId="3" xfId="1" applyFont="1" applyFill="1" applyBorder="1" applyAlignment="1">
      <alignment vertical="center"/>
    </xf>
    <xf numFmtId="2" fontId="4" fillId="12" borderId="3" xfId="0" applyNumberFormat="1" applyFont="1" applyFill="1" applyBorder="1"/>
    <xf numFmtId="0" fontId="4" fillId="12" borderId="3" xfId="0" applyFont="1" applyFill="1" applyBorder="1"/>
    <xf numFmtId="43" fontId="21" fillId="7" borderId="3" xfId="1" applyNumberFormat="1" applyFont="1" applyFill="1" applyBorder="1" applyAlignment="1">
      <alignment horizontal="right" vertical="center" wrapText="1"/>
    </xf>
    <xf numFmtId="43" fontId="4" fillId="7" borderId="3" xfId="1" applyFont="1" applyFill="1" applyBorder="1"/>
    <xf numFmtId="0" fontId="10" fillId="12" borderId="7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43" fontId="9" fillId="12" borderId="3" xfId="1" applyNumberFormat="1" applyFont="1" applyFill="1" applyBorder="1" applyAlignment="1">
      <alignment horizontal="right" vertical="center" wrapText="1"/>
    </xf>
    <xf numFmtId="0" fontId="15" fillId="7" borderId="7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/>
    </xf>
    <xf numFmtId="2" fontId="21" fillId="0" borderId="3" xfId="0" applyNumberFormat="1" applyFont="1" applyFill="1" applyBorder="1" applyAlignment="1">
      <alignment horizontal="left" vertical="center" wrapText="1"/>
    </xf>
    <xf numFmtId="2" fontId="21" fillId="0" borderId="7" xfId="0" applyNumberFormat="1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/>
    </xf>
    <xf numFmtId="0" fontId="14" fillId="0" borderId="7" xfId="0" applyFont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43" fontId="4" fillId="5" borderId="3" xfId="1" applyFont="1" applyFill="1" applyBorder="1"/>
    <xf numFmtId="0" fontId="8" fillId="2" borderId="3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43" fontId="14" fillId="2" borderId="3" xfId="1" applyFont="1" applyFill="1" applyBorder="1" applyAlignment="1">
      <alignment vertical="center"/>
    </xf>
    <xf numFmtId="43" fontId="4" fillId="2" borderId="3" xfId="1" applyFont="1" applyFill="1" applyBorder="1"/>
    <xf numFmtId="0" fontId="4" fillId="2" borderId="3" xfId="0" applyFont="1" applyFill="1" applyBorder="1"/>
    <xf numFmtId="0" fontId="10" fillId="10" borderId="3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1" fillId="0" borderId="0" xfId="0" applyFont="1"/>
    <xf numFmtId="0" fontId="14" fillId="0" borderId="3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wrapText="1"/>
    </xf>
    <xf numFmtId="0" fontId="24" fillId="7" borderId="3" xfId="0" applyFont="1" applyFill="1" applyBorder="1" applyAlignment="1">
      <alignment wrapText="1"/>
    </xf>
    <xf numFmtId="0" fontId="11" fillId="0" borderId="3" xfId="0" applyFont="1" applyFill="1" applyBorder="1" applyAlignment="1">
      <alignment wrapText="1"/>
    </xf>
    <xf numFmtId="0" fontId="24" fillId="0" borderId="3" xfId="0" applyFont="1" applyFill="1" applyBorder="1" applyAlignment="1">
      <alignment wrapText="1"/>
    </xf>
    <xf numFmtId="0" fontId="14" fillId="0" borderId="9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 vertical="center" wrapText="1"/>
    </xf>
    <xf numFmtId="43" fontId="9" fillId="2" borderId="3" xfId="1" applyNumberFormat="1" applyFont="1" applyFill="1" applyBorder="1" applyAlignment="1">
      <alignment horizontal="right" vertical="center" wrapText="1"/>
    </xf>
    <xf numFmtId="0" fontId="13" fillId="12" borderId="3" xfId="0" applyFont="1" applyFill="1" applyBorder="1" applyAlignment="1">
      <alignment horizontal="center" vertical="center" wrapText="1"/>
    </xf>
    <xf numFmtId="43" fontId="19" fillId="0" borderId="7" xfId="0" applyNumberFormat="1" applyFont="1" applyBorder="1" applyAlignment="1">
      <alignment horizontal="left" vertical="center" wrapText="1"/>
    </xf>
    <xf numFmtId="0" fontId="15" fillId="12" borderId="7" xfId="0" applyFont="1" applyFill="1" applyBorder="1" applyAlignment="1">
      <alignment horizontal="left" vertical="center" wrapText="1"/>
    </xf>
    <xf numFmtId="43" fontId="4" fillId="12" borderId="3" xfId="1" applyFont="1" applyFill="1" applyBorder="1"/>
    <xf numFmtId="0" fontId="9" fillId="1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4" fillId="8" borderId="14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vertical="center"/>
    </xf>
    <xf numFmtId="0" fontId="19" fillId="0" borderId="8" xfId="0" applyFont="1" applyFill="1" applyBorder="1" applyAlignment="1">
      <alignment horizontal="left" vertical="center"/>
    </xf>
    <xf numFmtId="0" fontId="14" fillId="8" borderId="8" xfId="0" applyFont="1" applyFill="1" applyBorder="1" applyAlignment="1">
      <alignment horizontal="left" vertical="center" wrapText="1"/>
    </xf>
    <xf numFmtId="0" fontId="14" fillId="8" borderId="7" xfId="0" applyFont="1" applyFill="1" applyBorder="1" applyAlignment="1">
      <alignment horizontal="left" vertical="center"/>
    </xf>
    <xf numFmtId="0" fontId="16" fillId="0" borderId="7" xfId="0" applyFont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center" vertical="center" wrapText="1"/>
    </xf>
    <xf numFmtId="43" fontId="9" fillId="7" borderId="6" xfId="1" applyNumberFormat="1" applyFont="1" applyFill="1" applyBorder="1" applyAlignment="1">
      <alignment horizontal="right" vertical="center" wrapText="1"/>
    </xf>
    <xf numFmtId="0" fontId="11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27" fillId="0" borderId="7" xfId="0" applyFont="1" applyFill="1" applyBorder="1" applyAlignment="1">
      <alignment horizontal="left" vertical="center" wrapText="1"/>
    </xf>
    <xf numFmtId="43" fontId="19" fillId="0" borderId="8" xfId="0" applyNumberFormat="1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/>
    </xf>
    <xf numFmtId="0" fontId="8" fillId="10" borderId="3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horizontal="left" vertical="center" wrapText="1"/>
    </xf>
    <xf numFmtId="43" fontId="14" fillId="0" borderId="8" xfId="0" applyNumberFormat="1" applyFont="1" applyFill="1" applyBorder="1" applyAlignment="1">
      <alignment horizontal="left" vertical="center"/>
    </xf>
    <xf numFmtId="0" fontId="28" fillId="7" borderId="7" xfId="0" applyFont="1" applyFill="1" applyBorder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29" fillId="7" borderId="7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9" fillId="7" borderId="2" xfId="0" applyFont="1" applyFill="1" applyBorder="1" applyAlignment="1">
      <alignment horizontal="left" vertical="center" wrapText="1"/>
    </xf>
    <xf numFmtId="0" fontId="9" fillId="7" borderId="3" xfId="0" applyFont="1" applyFill="1" applyBorder="1" applyAlignment="1">
      <alignment horizontal="left" vertical="center" wrapText="1"/>
    </xf>
    <xf numFmtId="43" fontId="14" fillId="0" borderId="3" xfId="1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left" vertical="center"/>
    </xf>
    <xf numFmtId="43" fontId="14" fillId="0" borderId="18" xfId="1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left" vertical="center" wrapText="1"/>
    </xf>
    <xf numFmtId="43" fontId="14" fillId="0" borderId="9" xfId="1" applyFont="1" applyFill="1" applyBorder="1" applyAlignment="1">
      <alignment horizontal="left" vertical="center" wrapText="1"/>
    </xf>
    <xf numFmtId="0" fontId="27" fillId="0" borderId="3" xfId="0" applyFont="1" applyFill="1" applyBorder="1" applyAlignment="1">
      <alignment horizontal="left" vertical="center" wrapText="1"/>
    </xf>
    <xf numFmtId="43" fontId="14" fillId="0" borderId="8" xfId="1" applyFont="1" applyFill="1" applyBorder="1" applyAlignment="1">
      <alignment horizontal="left" vertical="center" wrapText="1"/>
    </xf>
    <xf numFmtId="43" fontId="14" fillId="0" borderId="7" xfId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9" fillId="13" borderId="3" xfId="0" applyFont="1" applyFill="1" applyBorder="1" applyAlignment="1">
      <alignment horizontal="left" vertical="center" wrapText="1"/>
    </xf>
    <xf numFmtId="0" fontId="10" fillId="13" borderId="3" xfId="0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 wrapText="1"/>
    </xf>
    <xf numFmtId="0" fontId="13" fillId="13" borderId="7" xfId="0" applyFont="1" applyFill="1" applyBorder="1" applyAlignment="1">
      <alignment horizontal="center" vertical="center" wrapText="1"/>
    </xf>
    <xf numFmtId="43" fontId="14" fillId="13" borderId="3" xfId="1" applyFont="1" applyFill="1" applyBorder="1" applyAlignment="1">
      <alignment vertical="center"/>
    </xf>
    <xf numFmtId="43" fontId="9" fillId="13" borderId="3" xfId="1" applyNumberFormat="1" applyFont="1" applyFill="1" applyBorder="1" applyAlignment="1">
      <alignment horizontal="right" vertical="center" wrapText="1"/>
    </xf>
    <xf numFmtId="2" fontId="4" fillId="13" borderId="3" xfId="0" applyNumberFormat="1" applyFont="1" applyFill="1" applyBorder="1"/>
    <xf numFmtId="0" fontId="4" fillId="13" borderId="3" xfId="0" applyFont="1" applyFill="1" applyBorder="1"/>
    <xf numFmtId="0" fontId="14" fillId="0" borderId="8" xfId="0" applyFont="1" applyFill="1" applyBorder="1" applyAlignment="1">
      <alignment horizontal="left" vertical="center" wrapText="1"/>
    </xf>
    <xf numFmtId="0" fontId="22" fillId="5" borderId="3" xfId="0" applyFont="1" applyFill="1" applyBorder="1" applyAlignment="1">
      <alignment horizontal="center" vertical="center"/>
    </xf>
    <xf numFmtId="43" fontId="3" fillId="5" borderId="3" xfId="0" applyNumberFormat="1" applyFont="1" applyFill="1" applyBorder="1" applyAlignment="1">
      <alignment horizontal="left" vertical="center" wrapText="1"/>
    </xf>
    <xf numFmtId="43" fontId="10" fillId="5" borderId="3" xfId="0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horizontal="center" vertical="center"/>
    </xf>
    <xf numFmtId="0" fontId="11" fillId="12" borderId="3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2" fontId="4" fillId="12" borderId="3" xfId="0" applyNumberFormat="1" applyFont="1" applyFill="1" applyBorder="1" applyAlignment="1">
      <alignment vertical="center"/>
    </xf>
    <xf numFmtId="0" fontId="4" fillId="12" borderId="3" xfId="0" applyFont="1" applyFill="1" applyBorder="1" applyAlignment="1">
      <alignment vertical="center"/>
    </xf>
    <xf numFmtId="0" fontId="4" fillId="12" borderId="3" xfId="0" applyFont="1" applyFill="1" applyBorder="1" applyAlignment="1">
      <alignment horizontal="center" vertical="center"/>
    </xf>
    <xf numFmtId="2" fontId="4" fillId="7" borderId="3" xfId="0" applyNumberFormat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7" borderId="3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 wrapText="1"/>
    </xf>
    <xf numFmtId="0" fontId="11" fillId="2" borderId="3" xfId="0" applyFont="1" applyFill="1" applyBorder="1" applyAlignment="1">
      <alignment wrapText="1"/>
    </xf>
    <xf numFmtId="0" fontId="24" fillId="2" borderId="3" xfId="0" applyFont="1" applyFill="1" applyBorder="1" applyAlignment="1">
      <alignment wrapText="1"/>
    </xf>
    <xf numFmtId="0" fontId="19" fillId="8" borderId="7" xfId="0" applyFont="1" applyFill="1" applyBorder="1" applyAlignment="1">
      <alignment horizontal="left" wrapText="1"/>
    </xf>
    <xf numFmtId="0" fontId="21" fillId="8" borderId="7" xfId="0" applyFont="1" applyFill="1" applyBorder="1" applyAlignment="1">
      <alignment horizontal="left" wrapText="1"/>
    </xf>
    <xf numFmtId="0" fontId="25" fillId="0" borderId="7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19" fillId="8" borderId="3" xfId="0" applyFont="1" applyFill="1" applyBorder="1" applyAlignment="1">
      <alignment vertical="center" wrapText="1"/>
    </xf>
    <xf numFmtId="0" fontId="21" fillId="0" borderId="3" xfId="3" applyFont="1" applyBorder="1" applyAlignment="1">
      <alignment horizontal="left" vertical="center"/>
    </xf>
    <xf numFmtId="0" fontId="21" fillId="0" borderId="7" xfId="3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/>
    </xf>
    <xf numFmtId="0" fontId="21" fillId="0" borderId="9" xfId="3" applyFont="1" applyBorder="1" applyAlignment="1">
      <alignment horizontal="left" vertical="center" wrapText="1"/>
    </xf>
    <xf numFmtId="0" fontId="21" fillId="0" borderId="9" xfId="3" applyFont="1" applyBorder="1" applyAlignment="1">
      <alignment horizontal="left" vertical="center"/>
    </xf>
    <xf numFmtId="0" fontId="19" fillId="8" borderId="7" xfId="0" applyFont="1" applyFill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center"/>
    </xf>
    <xf numFmtId="0" fontId="21" fillId="0" borderId="3" xfId="5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left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3" xfId="6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>
      <alignment horizontal="left" vertical="center" wrapText="1"/>
    </xf>
    <xf numFmtId="0" fontId="4" fillId="0" borderId="17" xfId="6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>
      <alignment horizontal="left" wrapText="1"/>
    </xf>
    <xf numFmtId="0" fontId="11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7" fillId="0" borderId="7" xfId="0" applyFont="1" applyFill="1" applyBorder="1" applyAlignment="1">
      <alignment horizontal="left" wrapText="1"/>
    </xf>
    <xf numFmtId="0" fontId="14" fillId="0" borderId="7" xfId="0" applyFont="1" applyFill="1" applyBorder="1" applyAlignment="1">
      <alignment horizontal="left" vertical="distributed" wrapText="1"/>
    </xf>
    <xf numFmtId="0" fontId="14" fillId="0" borderId="3" xfId="0" applyFont="1" applyFill="1" applyBorder="1" applyAlignment="1">
      <alignment horizontal="left" vertical="distributed" wrapText="1"/>
    </xf>
    <xf numFmtId="0" fontId="27" fillId="0" borderId="3" xfId="0" applyFont="1" applyFill="1" applyBorder="1" applyAlignment="1">
      <alignment horizontal="left" wrapText="1"/>
    </xf>
    <xf numFmtId="43" fontId="19" fillId="0" borderId="3" xfId="0" applyNumberFormat="1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wrapText="1"/>
    </xf>
    <xf numFmtId="0" fontId="24" fillId="2" borderId="3" xfId="0" applyFont="1" applyFill="1" applyBorder="1" applyAlignment="1">
      <alignment horizontal="center" wrapText="1"/>
    </xf>
    <xf numFmtId="0" fontId="21" fillId="8" borderId="7" xfId="0" applyFont="1" applyFill="1" applyBorder="1" applyAlignment="1">
      <alignment horizontal="left" vertical="center" wrapText="1"/>
    </xf>
    <xf numFmtId="43" fontId="14" fillId="0" borderId="3" xfId="0" applyNumberFormat="1" applyFont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43" fontId="14" fillId="0" borderId="7" xfId="0" applyNumberFormat="1" applyFont="1" applyBorder="1" applyAlignment="1">
      <alignment horizontal="left" vertical="center"/>
    </xf>
    <xf numFmtId="43" fontId="21" fillId="0" borderId="7" xfId="0" applyNumberFormat="1" applyFont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wrapText="1"/>
    </xf>
    <xf numFmtId="0" fontId="14" fillId="0" borderId="3" xfId="0" applyFont="1" applyBorder="1" applyAlignment="1">
      <alignment wrapText="1"/>
    </xf>
    <xf numFmtId="0" fontId="19" fillId="0" borderId="3" xfId="0" applyFont="1" applyBorder="1" applyAlignment="1">
      <alignment vertical="center" wrapText="1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Fill="1" applyBorder="1" applyAlignment="1">
      <alignment horizontal="left"/>
    </xf>
    <xf numFmtId="0" fontId="21" fillId="0" borderId="13" xfId="3" applyFont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left" wrapText="1"/>
    </xf>
    <xf numFmtId="43" fontId="9" fillId="12" borderId="6" xfId="1" applyNumberFormat="1" applyFont="1" applyFill="1" applyBorder="1" applyAlignment="1">
      <alignment horizontal="right" vertical="center" wrapText="1"/>
    </xf>
    <xf numFmtId="0" fontId="11" fillId="12" borderId="3" xfId="0" applyFont="1" applyFill="1" applyBorder="1" applyAlignment="1">
      <alignment horizontal="center" wrapText="1"/>
    </xf>
    <xf numFmtId="0" fontId="24" fillId="12" borderId="3" xfId="0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center" vertical="center" wrapText="1"/>
    </xf>
    <xf numFmtId="1" fontId="21" fillId="0" borderId="3" xfId="0" applyNumberFormat="1" applyFont="1" applyFill="1" applyBorder="1" applyAlignment="1">
      <alignment horizontal="left" vertical="center" wrapText="1"/>
    </xf>
    <xf numFmtId="1" fontId="21" fillId="0" borderId="7" xfId="0" applyNumberFormat="1" applyFont="1" applyFill="1" applyBorder="1" applyAlignment="1">
      <alignment horizontal="left" vertical="center" wrapText="1"/>
    </xf>
    <xf numFmtId="43" fontId="9" fillId="5" borderId="6" xfId="1" applyNumberFormat="1" applyFont="1" applyFill="1" applyBorder="1" applyAlignment="1">
      <alignment horizontal="right" vertical="center" wrapText="1"/>
    </xf>
    <xf numFmtId="43" fontId="14" fillId="0" borderId="3" xfId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wrapText="1"/>
    </xf>
    <xf numFmtId="43" fontId="10" fillId="0" borderId="3" xfId="0" applyNumberFormat="1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 wrapText="1"/>
    </xf>
    <xf numFmtId="0" fontId="21" fillId="0" borderId="3" xfId="3" applyFont="1" applyFill="1" applyBorder="1" applyAlignment="1">
      <alignment horizontal="left" vertical="center" wrapText="1"/>
    </xf>
    <xf numFmtId="0" fontId="21" fillId="0" borderId="8" xfId="3" applyFont="1" applyBorder="1" applyAlignment="1">
      <alignment horizontal="left" vertical="center"/>
    </xf>
    <xf numFmtId="0" fontId="21" fillId="0" borderId="8" xfId="3" applyFont="1" applyBorder="1" applyAlignment="1">
      <alignment horizontal="left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wrapText="1"/>
    </xf>
    <xf numFmtId="0" fontId="21" fillId="0" borderId="3" xfId="0" applyFont="1" applyBorder="1" applyAlignment="1">
      <alignment horizontal="left" wrapText="1"/>
    </xf>
    <xf numFmtId="0" fontId="32" fillId="0" borderId="3" xfId="0" applyFont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43" fontId="14" fillId="0" borderId="3" xfId="1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43" fontId="4" fillId="0" borderId="3" xfId="0" applyNumberFormat="1" applyFont="1" applyBorder="1"/>
    <xf numFmtId="0" fontId="11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43" fontId="9" fillId="4" borderId="3" xfId="1" applyNumberFormat="1" applyFont="1" applyFill="1" applyBorder="1" applyAlignment="1">
      <alignment horizontal="right" vertical="center" wrapText="1"/>
    </xf>
    <xf numFmtId="2" fontId="4" fillId="4" borderId="3" xfId="0" applyNumberFormat="1" applyFont="1" applyFill="1" applyBorder="1"/>
    <xf numFmtId="0" fontId="4" fillId="4" borderId="3" xfId="0" applyFont="1" applyFill="1" applyBorder="1"/>
    <xf numFmtId="43" fontId="3" fillId="7" borderId="3" xfId="1" applyNumberFormat="1" applyFont="1" applyFill="1" applyBorder="1" applyAlignment="1">
      <alignment horizontal="right" vertical="center"/>
    </xf>
    <xf numFmtId="0" fontId="9" fillId="0" borderId="8" xfId="0" applyFont="1" applyFill="1" applyBorder="1" applyAlignment="1">
      <alignment horizontal="left" vertical="center" wrapText="1"/>
    </xf>
    <xf numFmtId="43" fontId="9" fillId="2" borderId="6" xfId="1" applyNumberFormat="1" applyFont="1" applyFill="1" applyBorder="1" applyAlignment="1">
      <alignment horizontal="right" vertical="center" wrapText="1"/>
    </xf>
    <xf numFmtId="0" fontId="13" fillId="0" borderId="3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43" fontId="21" fillId="0" borderId="3" xfId="1" applyNumberFormat="1" applyFont="1" applyFill="1" applyBorder="1" applyAlignment="1">
      <alignment horizontal="right" vertical="center"/>
    </xf>
    <xf numFmtId="0" fontId="14" fillId="0" borderId="8" xfId="0" applyFont="1" applyBorder="1" applyAlignment="1">
      <alignment horizontal="left" vertical="center"/>
    </xf>
    <xf numFmtId="0" fontId="11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left" vertical="center"/>
    </xf>
    <xf numFmtId="43" fontId="3" fillId="7" borderId="3" xfId="1" applyFont="1" applyFill="1" applyBorder="1" applyAlignment="1">
      <alignment vertical="center"/>
    </xf>
    <xf numFmtId="43" fontId="21" fillId="7" borderId="3" xfId="1" applyFont="1" applyFill="1" applyBorder="1" applyAlignment="1">
      <alignment vertical="center"/>
    </xf>
    <xf numFmtId="2" fontId="32" fillId="7" borderId="3" xfId="0" applyNumberFormat="1" applyFont="1" applyFill="1" applyBorder="1"/>
    <xf numFmtId="0" fontId="32" fillId="7" borderId="3" xfId="0" applyFont="1" applyFill="1" applyBorder="1"/>
    <xf numFmtId="0" fontId="4" fillId="0" borderId="5" xfId="6" applyFont="1" applyFill="1" applyBorder="1" applyAlignment="1" applyProtection="1">
      <alignment horizontal="center" vertical="center"/>
      <protection hidden="1"/>
    </xf>
    <xf numFmtId="0" fontId="4" fillId="0" borderId="7" xfId="6" applyFont="1" applyFill="1" applyBorder="1" applyAlignment="1" applyProtection="1">
      <alignment horizontal="center" vertical="center"/>
      <protection hidden="1"/>
    </xf>
    <xf numFmtId="0" fontId="4" fillId="0" borderId="14" xfId="6" applyFont="1" applyFill="1" applyBorder="1" applyAlignment="1" applyProtection="1">
      <alignment horizontal="center" vertical="center"/>
      <protection hidden="1"/>
    </xf>
    <xf numFmtId="0" fontId="8" fillId="7" borderId="3" xfId="0" applyFont="1" applyFill="1" applyBorder="1"/>
    <xf numFmtId="43" fontId="32" fillId="7" borderId="3" xfId="1" applyFont="1" applyFill="1" applyBorder="1"/>
    <xf numFmtId="0" fontId="11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/>
    </xf>
    <xf numFmtId="0" fontId="8" fillId="0" borderId="19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43" fontId="14" fillId="0" borderId="4" xfId="1" applyFont="1" applyBorder="1" applyAlignment="1">
      <alignment vertical="center"/>
    </xf>
    <xf numFmtId="0" fontId="8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left" vertical="center"/>
    </xf>
    <xf numFmtId="0" fontId="8" fillId="12" borderId="2" xfId="0" applyFont="1" applyFill="1" applyBorder="1" applyAlignment="1">
      <alignment horizontal="center" vertical="center" wrapText="1"/>
    </xf>
    <xf numFmtId="0" fontId="15" fillId="12" borderId="14" xfId="0" applyFont="1" applyFill="1" applyBorder="1" applyAlignment="1">
      <alignment horizontal="left" vertical="center" wrapText="1"/>
    </xf>
    <xf numFmtId="0" fontId="10" fillId="12" borderId="14" xfId="0" applyFont="1" applyFill="1" applyBorder="1" applyAlignment="1">
      <alignment horizontal="center" vertical="center" wrapText="1"/>
    </xf>
    <xf numFmtId="0" fontId="13" fillId="12" borderId="14" xfId="0" applyFont="1" applyFill="1" applyBorder="1" applyAlignment="1">
      <alignment horizontal="center" vertical="center" wrapText="1"/>
    </xf>
    <xf numFmtId="43" fontId="14" fillId="12" borderId="2" xfId="1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/>
    </xf>
    <xf numFmtId="43" fontId="14" fillId="0" borderId="4" xfId="1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1" fillId="0" borderId="14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4" xfId="6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Alignment="1">
      <alignment horizontal="left" vertical="center" wrapText="1"/>
    </xf>
    <xf numFmtId="0" fontId="6" fillId="0" borderId="17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2" fontId="14" fillId="0" borderId="3" xfId="0" applyNumberFormat="1" applyFont="1" applyFill="1" applyBorder="1" applyAlignment="1">
      <alignment horizontal="left" vertical="center" wrapText="1"/>
    </xf>
    <xf numFmtId="0" fontId="19" fillId="8" borderId="5" xfId="0" applyFont="1" applyFill="1" applyBorder="1" applyAlignment="1">
      <alignment horizontal="left" vertical="center"/>
    </xf>
    <xf numFmtId="2" fontId="14" fillId="0" borderId="8" xfId="0" applyNumberFormat="1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/>
    </xf>
    <xf numFmtId="0" fontId="19" fillId="8" borderId="5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43" fontId="14" fillId="0" borderId="2" xfId="1" applyFont="1" applyBorder="1" applyAlignment="1">
      <alignment vertical="center"/>
    </xf>
    <xf numFmtId="0" fontId="14" fillId="0" borderId="4" xfId="0" applyFont="1" applyBorder="1" applyAlignment="1">
      <alignment horizontal="left" vertical="center"/>
    </xf>
    <xf numFmtId="0" fontId="10" fillId="0" borderId="17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left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43" fontId="14" fillId="7" borderId="5" xfId="1" applyFont="1" applyFill="1" applyBorder="1" applyAlignment="1">
      <alignment vertical="center"/>
    </xf>
    <xf numFmtId="0" fontId="10" fillId="7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43" fontId="9" fillId="0" borderId="3" xfId="1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 wrapText="1"/>
    </xf>
    <xf numFmtId="0" fontId="11" fillId="7" borderId="0" xfId="0" applyFont="1" applyFill="1"/>
    <xf numFmtId="0" fontId="3" fillId="0" borderId="0" xfId="0" applyFont="1" applyFill="1" applyAlignment="1">
      <alignment horizontal="left"/>
    </xf>
    <xf numFmtId="0" fontId="9" fillId="5" borderId="3" xfId="0" applyFont="1" applyFill="1" applyBorder="1" applyAlignment="1">
      <alignment horizontal="center" vertical="center" wrapText="1"/>
    </xf>
    <xf numFmtId="43" fontId="14" fillId="5" borderId="3" xfId="1" applyFont="1" applyFill="1" applyBorder="1" applyAlignment="1">
      <alignment horizontal="center" vertical="center"/>
    </xf>
    <xf numFmtId="43" fontId="9" fillId="5" borderId="3" xfId="1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horizontal="center" vertical="center"/>
    </xf>
    <xf numFmtId="0" fontId="15" fillId="12" borderId="3" xfId="0" applyFont="1" applyFill="1" applyBorder="1" applyAlignment="1">
      <alignment horizontal="center" vertical="center" wrapText="1"/>
    </xf>
    <xf numFmtId="0" fontId="11" fillId="12" borderId="3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/>
    </xf>
    <xf numFmtId="43" fontId="14" fillId="12" borderId="3" xfId="1" applyFont="1" applyFill="1" applyBorder="1" applyAlignment="1">
      <alignment horizontal="center" vertical="center"/>
    </xf>
    <xf numFmtId="43" fontId="3" fillId="12" borderId="3" xfId="1" applyNumberFormat="1" applyFont="1" applyFill="1" applyBorder="1" applyAlignment="1">
      <alignment horizontal="center" vertical="center"/>
    </xf>
    <xf numFmtId="2" fontId="4" fillId="12" borderId="3" xfId="0" applyNumberFormat="1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/>
    </xf>
    <xf numFmtId="43" fontId="14" fillId="7" borderId="3" xfId="1" applyFont="1" applyFill="1" applyBorder="1" applyAlignment="1">
      <alignment horizontal="center" vertical="center"/>
    </xf>
    <xf numFmtId="43" fontId="9" fillId="7" borderId="3" xfId="1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43" fontId="3" fillId="9" borderId="3" xfId="1" applyNumberFormat="1" applyFont="1" applyFill="1" applyBorder="1" applyAlignment="1">
      <alignment horizontal="right" vertical="center"/>
    </xf>
    <xf numFmtId="0" fontId="6" fillId="0" borderId="3" xfId="0" applyFont="1" applyFill="1" applyBorder="1" applyAlignment="1">
      <alignment vertical="center"/>
    </xf>
    <xf numFmtId="0" fontId="11" fillId="12" borderId="0" xfId="0" applyFont="1" applyFill="1" applyAlignment="1">
      <alignment horizontal="center"/>
    </xf>
    <xf numFmtId="0" fontId="24" fillId="12" borderId="0" xfId="0" applyFont="1" applyFill="1" applyAlignment="1">
      <alignment horizontal="center"/>
    </xf>
    <xf numFmtId="43" fontId="3" fillId="12" borderId="3" xfId="1" applyNumberFormat="1" applyFont="1" applyFill="1" applyBorder="1" applyAlignment="1">
      <alignment horizontal="right"/>
    </xf>
    <xf numFmtId="0" fontId="9" fillId="9" borderId="3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left" vertical="center" wrapText="1"/>
    </xf>
    <xf numFmtId="43" fontId="14" fillId="0" borderId="8" xfId="0" applyNumberFormat="1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 wrapText="1"/>
    </xf>
    <xf numFmtId="43" fontId="14" fillId="0" borderId="1" xfId="0" applyNumberFormat="1" applyFont="1" applyBorder="1" applyAlignment="1">
      <alignment horizontal="left" vertical="center"/>
    </xf>
    <xf numFmtId="43" fontId="21" fillId="0" borderId="3" xfId="1" applyFont="1" applyFill="1" applyBorder="1" applyAlignment="1">
      <alignment vertical="center"/>
    </xf>
    <xf numFmtId="0" fontId="14" fillId="8" borderId="8" xfId="0" applyFont="1" applyFill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1" fillId="7" borderId="3" xfId="0" applyFont="1" applyFill="1" applyBorder="1"/>
    <xf numFmtId="0" fontId="3" fillId="0" borderId="3" xfId="0" applyFont="1" applyFill="1" applyBorder="1" applyAlignment="1">
      <alignment horizontal="left"/>
    </xf>
    <xf numFmtId="0" fontId="23" fillId="0" borderId="7" xfId="0" applyFont="1" applyFill="1" applyBorder="1" applyAlignment="1">
      <alignment horizontal="center"/>
    </xf>
    <xf numFmtId="0" fontId="21" fillId="0" borderId="7" xfId="3" applyFont="1" applyFill="1" applyBorder="1" applyAlignment="1">
      <alignment horizontal="left" vertical="center" wrapText="1"/>
    </xf>
    <xf numFmtId="43" fontId="9" fillId="13" borderId="6" xfId="1" applyNumberFormat="1" applyFont="1" applyFill="1" applyBorder="1" applyAlignment="1">
      <alignment horizontal="right" vertical="center" wrapText="1"/>
    </xf>
    <xf numFmtId="43" fontId="4" fillId="13" borderId="3" xfId="1" applyFont="1" applyFill="1" applyBorder="1"/>
    <xf numFmtId="0" fontId="6" fillId="8" borderId="3" xfId="0" applyFont="1" applyFill="1" applyBorder="1" applyAlignment="1">
      <alignment horizontal="center" vertical="center"/>
    </xf>
    <xf numFmtId="0" fontId="6" fillId="12" borderId="3" xfId="0" applyFont="1" applyFill="1" applyBorder="1" applyAlignment="1">
      <alignment horizontal="center"/>
    </xf>
    <xf numFmtId="0" fontId="23" fillId="12" borderId="3" xfId="0" applyFont="1" applyFill="1" applyBorder="1" applyAlignment="1">
      <alignment horizontal="center"/>
    </xf>
    <xf numFmtId="43" fontId="3" fillId="12" borderId="3" xfId="1" applyNumberFormat="1" applyFont="1" applyFill="1" applyBorder="1" applyAlignment="1">
      <alignment horizontal="right" vertical="center"/>
    </xf>
    <xf numFmtId="0" fontId="13" fillId="13" borderId="3" xfId="0" applyFont="1" applyFill="1" applyBorder="1" applyAlignment="1">
      <alignment horizontal="center" vertical="center" wrapText="1"/>
    </xf>
    <xf numFmtId="0" fontId="14" fillId="0" borderId="17" xfId="6" applyFont="1" applyFill="1" applyBorder="1" applyAlignment="1" applyProtection="1">
      <alignment horizontal="left" vertical="center"/>
      <protection hidden="1"/>
    </xf>
    <xf numFmtId="43" fontId="21" fillId="13" borderId="6" xfId="1" applyNumberFormat="1" applyFont="1" applyFill="1" applyBorder="1" applyAlignment="1">
      <alignment horizontal="right" vertical="center" wrapText="1"/>
    </xf>
    <xf numFmtId="0" fontId="14" fillId="0" borderId="5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5" fillId="12" borderId="5" xfId="0" applyFont="1" applyFill="1" applyBorder="1" applyAlignment="1">
      <alignment horizontal="left" vertical="center" wrapText="1"/>
    </xf>
    <xf numFmtId="0" fontId="11" fillId="12" borderId="0" xfId="0" applyFont="1" applyFill="1"/>
    <xf numFmtId="0" fontId="6" fillId="12" borderId="7" xfId="0" applyFont="1" applyFill="1" applyBorder="1" applyAlignment="1">
      <alignment horizontal="center"/>
    </xf>
    <xf numFmtId="0" fontId="23" fillId="12" borderId="7" xfId="0" applyFont="1" applyFill="1" applyBorder="1" applyAlignment="1">
      <alignment horizontal="center"/>
    </xf>
    <xf numFmtId="43" fontId="3" fillId="12" borderId="6" xfId="1" applyNumberFormat="1" applyFont="1" applyFill="1" applyBorder="1" applyAlignment="1">
      <alignment horizontal="right" vertical="center"/>
    </xf>
    <xf numFmtId="0" fontId="11" fillId="0" borderId="3" xfId="0" applyFont="1" applyBorder="1"/>
    <xf numFmtId="0" fontId="23" fillId="0" borderId="0" xfId="0" applyFont="1" applyAlignment="1">
      <alignment horizontal="center"/>
    </xf>
    <xf numFmtId="0" fontId="14" fillId="0" borderId="1" xfId="0" applyFont="1" applyBorder="1" applyAlignment="1">
      <alignment horizontal="left" vertical="center" wrapText="1"/>
    </xf>
    <xf numFmtId="0" fontId="8" fillId="15" borderId="3" xfId="0" applyFont="1" applyFill="1" applyBorder="1" applyAlignment="1">
      <alignment horizontal="center" vertical="center" wrapText="1"/>
    </xf>
    <xf numFmtId="0" fontId="4" fillId="5" borderId="0" xfId="0" applyFont="1" applyFill="1"/>
    <xf numFmtId="0" fontId="22" fillId="0" borderId="3" xfId="6" applyFont="1" applyFill="1" applyBorder="1" applyAlignment="1" applyProtection="1">
      <alignment horizontal="center" vertical="center"/>
      <protection hidden="1"/>
    </xf>
    <xf numFmtId="0" fontId="9" fillId="12" borderId="3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14" fillId="0" borderId="3" xfId="0" applyFont="1" applyFill="1" applyBorder="1" applyAlignment="1">
      <alignment wrapText="1"/>
    </xf>
    <xf numFmtId="0" fontId="14" fillId="0" borderId="6" xfId="0" applyFont="1" applyBorder="1" applyAlignment="1">
      <alignment horizontal="left" vertical="center"/>
    </xf>
    <xf numFmtId="2" fontId="14" fillId="0" borderId="6" xfId="0" applyNumberFormat="1" applyFont="1" applyFill="1" applyBorder="1" applyAlignment="1">
      <alignment horizontal="left" vertical="center" wrapText="1"/>
    </xf>
    <xf numFmtId="0" fontId="9" fillId="9" borderId="3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center"/>
    </xf>
    <xf numFmtId="0" fontId="16" fillId="0" borderId="8" xfId="0" applyFont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43" fontId="4" fillId="0" borderId="6" xfId="1" applyFont="1" applyBorder="1" applyAlignment="1">
      <alignment vertical="center"/>
    </xf>
    <xf numFmtId="0" fontId="10" fillId="9" borderId="8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/>
    </xf>
    <xf numFmtId="0" fontId="19" fillId="0" borderId="6" xfId="0" applyFont="1" applyFill="1" applyBorder="1" applyAlignment="1">
      <alignment horizontal="left" vertical="center" wrapText="1"/>
    </xf>
    <xf numFmtId="0" fontId="8" fillId="12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left" wrapText="1"/>
    </xf>
    <xf numFmtId="0" fontId="16" fillId="12" borderId="7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left" wrapText="1"/>
    </xf>
    <xf numFmtId="0" fontId="16" fillId="7" borderId="7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20" fillId="8" borderId="6" xfId="0" applyFont="1" applyFill="1" applyBorder="1" applyAlignment="1">
      <alignment vertical="center" wrapText="1"/>
    </xf>
    <xf numFmtId="0" fontId="10" fillId="0" borderId="7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43" fontId="4" fillId="0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5" fillId="7" borderId="3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left" wrapText="1"/>
    </xf>
    <xf numFmtId="0" fontId="34" fillId="0" borderId="3" xfId="0" applyFont="1" applyBorder="1" applyAlignment="1">
      <alignment vertical="center" wrapText="1"/>
    </xf>
    <xf numFmtId="0" fontId="34" fillId="0" borderId="6" xfId="0" applyFont="1" applyBorder="1" applyAlignment="1">
      <alignment vertical="center" wrapText="1"/>
    </xf>
    <xf numFmtId="0" fontId="22" fillId="7" borderId="0" xfId="0" applyFont="1" applyFill="1"/>
    <xf numFmtId="0" fontId="15" fillId="0" borderId="7" xfId="0" applyFont="1" applyFill="1" applyBorder="1" applyAlignment="1">
      <alignment horizontal="left"/>
    </xf>
    <xf numFmtId="0" fontId="15" fillId="7" borderId="7" xfId="0" applyFont="1" applyFill="1" applyBorder="1" applyAlignment="1">
      <alignment horizontal="left"/>
    </xf>
    <xf numFmtId="0" fontId="19" fillId="0" borderId="7" xfId="0" applyFont="1" applyFill="1" applyBorder="1" applyAlignment="1">
      <alignment horizontal="left"/>
    </xf>
    <xf numFmtId="0" fontId="8" fillId="9" borderId="3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left" vertical="center"/>
    </xf>
    <xf numFmtId="0" fontId="11" fillId="0" borderId="3" xfId="0" applyFont="1" applyFill="1" applyBorder="1"/>
    <xf numFmtId="0" fontId="19" fillId="0" borderId="6" xfId="0" applyFont="1" applyBorder="1" applyAlignment="1">
      <alignment horizontal="left" vertical="center"/>
    </xf>
    <xf numFmtId="0" fontId="11" fillId="12" borderId="3" xfId="0" applyFont="1" applyFill="1" applyBorder="1" applyAlignment="1">
      <alignment horizontal="center"/>
    </xf>
    <xf numFmtId="0" fontId="3" fillId="12" borderId="3" xfId="0" applyFont="1" applyFill="1" applyBorder="1" applyAlignment="1">
      <alignment wrapText="1"/>
    </xf>
    <xf numFmtId="0" fontId="11" fillId="7" borderId="3" xfId="0" applyFont="1" applyFill="1" applyBorder="1" applyAlignment="1">
      <alignment horizontal="center"/>
    </xf>
    <xf numFmtId="0" fontId="3" fillId="7" borderId="3" xfId="0" applyFont="1" applyFill="1" applyBorder="1" applyAlignment="1">
      <alignment wrapText="1"/>
    </xf>
    <xf numFmtId="43" fontId="9" fillId="9" borderId="6" xfId="1" applyNumberFormat="1" applyFont="1" applyFill="1" applyBorder="1" applyAlignment="1">
      <alignment horizontal="right" vertical="center" wrapText="1"/>
    </xf>
    <xf numFmtId="0" fontId="8" fillId="5" borderId="3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left" vertical="center" wrapText="1"/>
    </xf>
    <xf numFmtId="43" fontId="3" fillId="5" borderId="3" xfId="1" applyNumberFormat="1" applyFont="1" applyFill="1" applyBorder="1" applyAlignment="1">
      <alignment horizontal="right" vertical="center"/>
    </xf>
    <xf numFmtId="0" fontId="15" fillId="12" borderId="6" xfId="0" applyFont="1" applyFill="1" applyBorder="1" applyAlignment="1">
      <alignment horizontal="left" vertical="center"/>
    </xf>
    <xf numFmtId="0" fontId="11" fillId="12" borderId="7" xfId="0" applyFont="1" applyFill="1" applyBorder="1" applyAlignment="1">
      <alignment horizontal="center" vertical="center"/>
    </xf>
    <xf numFmtId="0" fontId="24" fillId="12" borderId="7" xfId="0" applyFont="1" applyFill="1" applyBorder="1" applyAlignment="1">
      <alignment horizontal="center" vertical="center"/>
    </xf>
    <xf numFmtId="0" fontId="11" fillId="7" borderId="7" xfId="0" applyFont="1" applyFill="1" applyBorder="1" applyAlignment="1">
      <alignment horizontal="center"/>
    </xf>
    <xf numFmtId="0" fontId="24" fillId="7" borderId="7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left" vertical="center"/>
    </xf>
    <xf numFmtId="0" fontId="15" fillId="7" borderId="6" xfId="0" applyFont="1" applyFill="1" applyBorder="1" applyAlignment="1">
      <alignment horizontal="left" vertical="center"/>
    </xf>
    <xf numFmtId="0" fontId="3" fillId="12" borderId="6" xfId="0" applyFont="1" applyFill="1" applyBorder="1" applyAlignment="1">
      <alignment horizontal="left" vertical="center"/>
    </xf>
    <xf numFmtId="0" fontId="8" fillId="7" borderId="7" xfId="0" applyFont="1" applyFill="1" applyBorder="1" applyAlignment="1">
      <alignment horizontal="center" vertical="center" wrapText="1"/>
    </xf>
    <xf numFmtId="0" fontId="31" fillId="7" borderId="7" xfId="0" applyFont="1" applyFill="1" applyBorder="1" applyAlignment="1">
      <alignment horizontal="center" vertical="center" wrapText="1"/>
    </xf>
    <xf numFmtId="43" fontId="3" fillId="5" borderId="6" xfId="1" applyNumberFormat="1" applyFont="1" applyFill="1" applyBorder="1" applyAlignment="1">
      <alignment horizontal="right" vertical="center"/>
    </xf>
    <xf numFmtId="0" fontId="15" fillId="12" borderId="3" xfId="0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/>
    </xf>
    <xf numFmtId="43" fontId="9" fillId="7" borderId="6" xfId="1" applyNumberFormat="1" applyFont="1" applyFill="1" applyBorder="1" applyAlignment="1">
      <alignment horizontal="right" vertical="center"/>
    </xf>
    <xf numFmtId="43" fontId="9" fillId="7" borderId="3" xfId="1" applyNumberFormat="1" applyFont="1" applyFill="1" applyBorder="1" applyAlignment="1">
      <alignment horizontal="right" vertical="center"/>
    </xf>
    <xf numFmtId="0" fontId="13" fillId="12" borderId="11" xfId="0" applyFont="1" applyFill="1" applyBorder="1" applyAlignment="1">
      <alignment horizontal="center" vertical="center" wrapText="1"/>
    </xf>
    <xf numFmtId="43" fontId="9" fillId="12" borderId="3" xfId="1" applyNumberFormat="1" applyFont="1" applyFill="1" applyBorder="1" applyAlignment="1">
      <alignment horizontal="right" vertical="center"/>
    </xf>
    <xf numFmtId="0" fontId="13" fillId="7" borderId="11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left"/>
    </xf>
    <xf numFmtId="0" fontId="8" fillId="12" borderId="11" xfId="0" applyFont="1" applyFill="1" applyBorder="1" applyAlignment="1">
      <alignment horizontal="center" vertical="center" wrapText="1"/>
    </xf>
    <xf numFmtId="0" fontId="10" fillId="12" borderId="6" xfId="0" applyFont="1" applyFill="1" applyBorder="1" applyAlignment="1">
      <alignment horizontal="center" vertical="center" wrapText="1"/>
    </xf>
    <xf numFmtId="43" fontId="9" fillId="12" borderId="6" xfId="1" applyNumberFormat="1" applyFont="1" applyFill="1" applyBorder="1" applyAlignment="1">
      <alignment horizontal="right" vertical="center"/>
    </xf>
    <xf numFmtId="0" fontId="6" fillId="13" borderId="0" xfId="0" applyFont="1" applyFill="1"/>
    <xf numFmtId="0" fontId="23" fillId="13" borderId="0" xfId="0" applyFont="1" applyFill="1"/>
    <xf numFmtId="0" fontId="8" fillId="13" borderId="11" xfId="0" applyFont="1" applyFill="1" applyBorder="1" applyAlignment="1">
      <alignment horizontal="center" vertical="center" wrapText="1"/>
    </xf>
    <xf numFmtId="43" fontId="9" fillId="13" borderId="6" xfId="1" applyNumberFormat="1" applyFont="1" applyFill="1" applyBorder="1" applyAlignment="1">
      <alignment horizontal="right" vertical="center"/>
    </xf>
    <xf numFmtId="0" fontId="15" fillId="12" borderId="6" xfId="0" applyFont="1" applyFill="1" applyBorder="1" applyAlignment="1">
      <alignment horizontal="left" vertical="center" wrapText="1"/>
    </xf>
    <xf numFmtId="0" fontId="15" fillId="7" borderId="6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0" fontId="6" fillId="8" borderId="3" xfId="0" applyFont="1" applyFill="1" applyBorder="1" applyAlignment="1">
      <alignment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left" wrapText="1"/>
    </xf>
    <xf numFmtId="43" fontId="9" fillId="5" borderId="6" xfId="1" applyFont="1" applyFill="1" applyBorder="1" applyAlignment="1">
      <alignment horizontal="right" vertical="center" wrapText="1"/>
    </xf>
    <xf numFmtId="43" fontId="9" fillId="12" borderId="6" xfId="1" applyFont="1" applyFill="1" applyBorder="1" applyAlignment="1">
      <alignment horizontal="right" vertical="center" wrapText="1"/>
    </xf>
    <xf numFmtId="43" fontId="9" fillId="7" borderId="6" xfId="1" applyFont="1" applyFill="1" applyBorder="1" applyAlignment="1">
      <alignment horizontal="right" vertical="center" wrapText="1"/>
    </xf>
    <xf numFmtId="0" fontId="14" fillId="0" borderId="20" xfId="0" applyFont="1" applyBorder="1" applyAlignment="1">
      <alignment horizontal="justify"/>
    </xf>
    <xf numFmtId="0" fontId="14" fillId="0" borderId="10" xfId="0" applyFont="1" applyBorder="1" applyAlignment="1">
      <alignment horizontal="justify"/>
    </xf>
    <xf numFmtId="0" fontId="1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8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3" fillId="8" borderId="9" xfId="0" applyFont="1" applyFill="1" applyBorder="1" applyAlignment="1">
      <alignment horizontal="center" vertical="center" wrapText="1"/>
    </xf>
    <xf numFmtId="2" fontId="4" fillId="0" borderId="0" xfId="0" applyNumberFormat="1" applyFont="1" applyBorder="1"/>
    <xf numFmtId="0" fontId="4" fillId="0" borderId="0" xfId="0" applyFont="1" applyBorder="1" applyAlignment="1">
      <alignment horizontal="center"/>
    </xf>
    <xf numFmtId="43" fontId="4" fillId="0" borderId="0" xfId="1" applyFont="1" applyBorder="1"/>
    <xf numFmtId="0" fontId="4" fillId="0" borderId="0" xfId="0" applyFont="1" applyBorder="1"/>
    <xf numFmtId="0" fontId="35" fillId="4" borderId="6" xfId="0" applyFont="1" applyFill="1" applyBorder="1" applyAlignment="1">
      <alignment vertical="center"/>
    </xf>
    <xf numFmtId="0" fontId="35" fillId="0" borderId="6" xfId="0" applyFont="1" applyFill="1" applyBorder="1" applyAlignment="1">
      <alignment vertical="center"/>
    </xf>
    <xf numFmtId="0" fontId="35" fillId="0" borderId="9" xfId="0" applyFont="1" applyFill="1" applyBorder="1" applyAlignment="1">
      <alignment vertical="center"/>
    </xf>
    <xf numFmtId="0" fontId="36" fillId="4" borderId="0" xfId="0" applyFont="1" applyFill="1"/>
    <xf numFmtId="0" fontId="36" fillId="0" borderId="0" xfId="0" applyFont="1" applyFill="1" applyAlignment="1">
      <alignment horizontal="center"/>
    </xf>
    <xf numFmtId="43" fontId="36" fillId="0" borderId="0" xfId="1" applyFont="1" applyFill="1"/>
    <xf numFmtId="43" fontId="36" fillId="0" borderId="0" xfId="1" applyFont="1" applyFill="1" applyAlignment="1">
      <alignment horizontal="center"/>
    </xf>
    <xf numFmtId="0" fontId="8" fillId="0" borderId="11" xfId="0" applyFont="1" applyBorder="1" applyAlignment="1" applyProtection="1">
      <alignment horizontal="center" vertical="center" wrapText="1" shrinkToFit="1"/>
      <protection locked="0"/>
    </xf>
    <xf numFmtId="0" fontId="9" fillId="0" borderId="0" xfId="0" applyFont="1" applyBorder="1" applyAlignment="1" applyProtection="1">
      <alignment horizontal="left" vertical="center" wrapText="1" shrinkToFit="1"/>
      <protection locked="0"/>
    </xf>
    <xf numFmtId="0" fontId="10" fillId="8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43" fontId="14" fillId="0" borderId="0" xfId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8" fillId="4" borderId="6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10" fillId="10" borderId="0" xfId="0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10" fillId="13" borderId="6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8" fillId="15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35" fillId="4" borderId="11" xfId="0" applyFont="1" applyFill="1" applyBorder="1" applyAlignment="1">
      <alignment vertical="center"/>
    </xf>
    <xf numFmtId="43" fontId="8" fillId="4" borderId="6" xfId="0" applyNumberFormat="1" applyFont="1" applyFill="1" applyBorder="1" applyAlignment="1">
      <alignment horizontal="center" vertical="center" wrapText="1"/>
    </xf>
    <xf numFmtId="43" fontId="10" fillId="5" borderId="6" xfId="0" applyNumberFormat="1" applyFont="1" applyFill="1" applyBorder="1" applyAlignment="1">
      <alignment horizontal="center" vertical="center" wrapText="1"/>
    </xf>
    <xf numFmtId="43" fontId="10" fillId="6" borderId="6" xfId="0" applyNumberFormat="1" applyFont="1" applyFill="1" applyBorder="1" applyAlignment="1">
      <alignment horizontal="center" vertical="center" wrapText="1"/>
    </xf>
    <xf numFmtId="43" fontId="10" fillId="7" borderId="6" xfId="0" applyNumberFormat="1" applyFont="1" applyFill="1" applyBorder="1" applyAlignment="1">
      <alignment horizontal="center" vertical="center" wrapText="1"/>
    </xf>
    <xf numFmtId="43" fontId="11" fillId="0" borderId="3" xfId="0" applyNumberFormat="1" applyFont="1" applyFill="1" applyBorder="1" applyAlignment="1">
      <alignment horizontal="center" vertical="center" wrapText="1"/>
    </xf>
    <xf numFmtId="43" fontId="18" fillId="7" borderId="0" xfId="0" applyNumberFormat="1" applyFont="1" applyFill="1" applyBorder="1" applyAlignment="1">
      <alignment horizontal="center" vertical="center" wrapText="1"/>
    </xf>
    <xf numFmtId="43" fontId="10" fillId="0" borderId="3" xfId="0" applyNumberFormat="1" applyFont="1" applyFill="1" applyBorder="1" applyAlignment="1">
      <alignment horizontal="center" vertical="center" wrapText="1"/>
    </xf>
    <xf numFmtId="43" fontId="10" fillId="0" borderId="9" xfId="0" applyNumberFormat="1" applyFont="1" applyFill="1" applyBorder="1" applyAlignment="1">
      <alignment horizontal="center" vertical="center" wrapText="1"/>
    </xf>
    <xf numFmtId="43" fontId="10" fillId="0" borderId="0" xfId="0" applyNumberFormat="1" applyFont="1" applyFill="1" applyBorder="1" applyAlignment="1">
      <alignment horizontal="center" vertical="center" wrapText="1"/>
    </xf>
    <xf numFmtId="43" fontId="10" fillId="9" borderId="3" xfId="0" applyNumberFormat="1" applyFont="1" applyFill="1" applyBorder="1" applyAlignment="1">
      <alignment horizontal="center" vertical="center" wrapText="1"/>
    </xf>
    <xf numFmtId="43" fontId="10" fillId="9" borderId="6" xfId="0" applyNumberFormat="1" applyFont="1" applyFill="1" applyBorder="1" applyAlignment="1">
      <alignment horizontal="center" vertical="center" wrapText="1"/>
    </xf>
    <xf numFmtId="43" fontId="10" fillId="9" borderId="7" xfId="0" applyNumberFormat="1" applyFont="1" applyFill="1" applyBorder="1" applyAlignment="1">
      <alignment horizontal="center" vertical="center" wrapText="1"/>
    </xf>
    <xf numFmtId="43" fontId="21" fillId="0" borderId="3" xfId="0" applyNumberFormat="1" applyFont="1" applyBorder="1" applyAlignment="1">
      <alignment horizontal="center" vertical="center" wrapText="1"/>
    </xf>
    <xf numFmtId="43" fontId="21" fillId="0" borderId="3" xfId="0" applyNumberFormat="1" applyFont="1" applyFill="1" applyBorder="1" applyAlignment="1">
      <alignment horizontal="center" vertical="center" wrapText="1"/>
    </xf>
    <xf numFmtId="43" fontId="21" fillId="0" borderId="2" xfId="0" applyNumberFormat="1" applyFont="1" applyFill="1" applyBorder="1" applyAlignment="1">
      <alignment horizontal="center" vertical="center" wrapText="1"/>
    </xf>
    <xf numFmtId="43" fontId="21" fillId="0" borderId="2" xfId="0" applyNumberFormat="1" applyFont="1" applyBorder="1" applyAlignment="1">
      <alignment horizontal="center" vertical="center" wrapText="1"/>
    </xf>
    <xf numFmtId="43" fontId="21" fillId="0" borderId="12" xfId="0" applyNumberFormat="1" applyFont="1" applyFill="1" applyBorder="1" applyAlignment="1">
      <alignment horizontal="center" vertical="center" wrapText="1"/>
    </xf>
    <xf numFmtId="43" fontId="21" fillId="0" borderId="12" xfId="0" applyNumberFormat="1" applyFont="1" applyBorder="1" applyAlignment="1">
      <alignment horizontal="center" vertical="center" wrapText="1"/>
    </xf>
    <xf numFmtId="43" fontId="10" fillId="9" borderId="2" xfId="0" applyNumberFormat="1" applyFont="1" applyFill="1" applyBorder="1" applyAlignment="1">
      <alignment horizontal="center" vertical="center" wrapText="1"/>
    </xf>
    <xf numFmtId="43" fontId="10" fillId="0" borderId="2" xfId="0" applyNumberFormat="1" applyFont="1" applyFill="1" applyBorder="1" applyAlignment="1">
      <alignment horizontal="center" vertical="center" wrapText="1"/>
    </xf>
    <xf numFmtId="43" fontId="11" fillId="9" borderId="2" xfId="0" applyNumberFormat="1" applyFont="1" applyFill="1" applyBorder="1" applyAlignment="1">
      <alignment vertical="center" wrapText="1"/>
    </xf>
    <xf numFmtId="43" fontId="10" fillId="0" borderId="5" xfId="0" applyNumberFormat="1" applyFont="1" applyFill="1" applyBorder="1" applyAlignment="1">
      <alignment horizontal="center" vertical="center" wrapText="1"/>
    </xf>
    <xf numFmtId="43" fontId="10" fillId="10" borderId="5" xfId="0" applyNumberFormat="1" applyFont="1" applyFill="1" applyBorder="1" applyAlignment="1">
      <alignment horizontal="center" vertical="center" wrapText="1"/>
    </xf>
    <xf numFmtId="43" fontId="21" fillId="0" borderId="5" xfId="0" applyNumberFormat="1" applyFont="1" applyBorder="1" applyAlignment="1">
      <alignment horizontal="center" vertical="center" wrapText="1"/>
    </xf>
    <xf numFmtId="43" fontId="10" fillId="0" borderId="15" xfId="0" applyNumberFormat="1" applyFont="1" applyFill="1" applyBorder="1" applyAlignment="1">
      <alignment horizontal="center" vertical="center" wrapText="1"/>
    </xf>
    <xf numFmtId="43" fontId="11" fillId="0" borderId="3" xfId="0" applyNumberFormat="1" applyFont="1" applyFill="1" applyBorder="1" applyAlignment="1">
      <alignment vertical="center" wrapText="1"/>
    </xf>
    <xf numFmtId="43" fontId="10" fillId="10" borderId="0" xfId="0" applyNumberFormat="1" applyFont="1" applyFill="1" applyBorder="1" applyAlignment="1">
      <alignment horizontal="center" vertical="center" wrapText="1"/>
    </xf>
    <xf numFmtId="43" fontId="10" fillId="7" borderId="3" xfId="0" applyNumberFormat="1" applyFont="1" applyFill="1" applyBorder="1" applyAlignment="1">
      <alignment horizontal="center" vertical="center" wrapText="1"/>
    </xf>
    <xf numFmtId="43" fontId="10" fillId="11" borderId="5" xfId="0" applyNumberFormat="1" applyFont="1" applyFill="1" applyBorder="1" applyAlignment="1">
      <alignment horizontal="center" vertical="center" wrapText="1"/>
    </xf>
    <xf numFmtId="43" fontId="10" fillId="11" borderId="3" xfId="0" applyNumberFormat="1" applyFont="1" applyFill="1" applyBorder="1" applyAlignment="1">
      <alignment horizontal="center" vertical="center" wrapText="1"/>
    </xf>
    <xf numFmtId="43" fontId="10" fillId="7" borderId="7" xfId="0" applyNumberFormat="1" applyFont="1" applyFill="1" applyBorder="1" applyAlignment="1">
      <alignment horizontal="center" vertical="center" wrapText="1"/>
    </xf>
    <xf numFmtId="43" fontId="25" fillId="0" borderId="3" xfId="4" applyNumberFormat="1" applyFont="1" applyFill="1" applyBorder="1" applyAlignment="1">
      <alignment vertical="center" wrapText="1"/>
    </xf>
    <xf numFmtId="43" fontId="25" fillId="0" borderId="3" xfId="4" applyNumberFormat="1" applyFont="1" applyFill="1" applyBorder="1" applyAlignment="1">
      <alignment horizontal="left" vertical="center" wrapText="1"/>
    </xf>
    <xf numFmtId="43" fontId="25" fillId="0" borderId="3" xfId="2" applyNumberFormat="1" applyFont="1" applyFill="1" applyBorder="1" applyAlignment="1">
      <alignment vertical="center"/>
    </xf>
    <xf numFmtId="43" fontId="10" fillId="12" borderId="3" xfId="0" applyNumberFormat="1" applyFont="1" applyFill="1" applyBorder="1" applyAlignment="1">
      <alignment horizontal="center" vertical="center" wrapText="1"/>
    </xf>
    <xf numFmtId="43" fontId="10" fillId="2" borderId="3" xfId="0" applyNumberFormat="1" applyFont="1" applyFill="1" applyBorder="1" applyAlignment="1">
      <alignment horizontal="center" vertical="center" wrapText="1"/>
    </xf>
    <xf numFmtId="43" fontId="10" fillId="10" borderId="3" xfId="0" applyNumberFormat="1" applyFont="1" applyFill="1" applyBorder="1" applyAlignment="1">
      <alignment horizontal="center" vertical="center" wrapText="1"/>
    </xf>
    <xf numFmtId="43" fontId="11" fillId="0" borderId="0" xfId="0" applyNumberFormat="1" applyFont="1"/>
    <xf numFmtId="43" fontId="9" fillId="10" borderId="3" xfId="0" applyNumberFormat="1" applyFont="1" applyFill="1" applyBorder="1" applyAlignment="1">
      <alignment horizontal="center" vertical="center" wrapText="1"/>
    </xf>
    <xf numFmtId="43" fontId="9" fillId="10" borderId="7" xfId="0" applyNumberFormat="1" applyFont="1" applyFill="1" applyBorder="1" applyAlignment="1">
      <alignment horizontal="center" vertical="center" wrapText="1"/>
    </xf>
    <xf numFmtId="43" fontId="9" fillId="0" borderId="7" xfId="0" applyNumberFormat="1" applyFont="1" applyFill="1" applyBorder="1" applyAlignment="1">
      <alignment horizontal="center" vertical="center" wrapText="1"/>
    </xf>
    <xf numFmtId="43" fontId="25" fillId="0" borderId="3" xfId="0" applyNumberFormat="1" applyFont="1" applyFill="1" applyBorder="1" applyAlignment="1">
      <alignment vertical="center"/>
    </xf>
    <xf numFmtId="43" fontId="8" fillId="7" borderId="7" xfId="0" applyNumberFormat="1" applyFont="1" applyFill="1" applyBorder="1" applyAlignment="1">
      <alignment horizontal="center" vertical="center" wrapText="1"/>
    </xf>
    <xf numFmtId="43" fontId="8" fillId="2" borderId="3" xfId="0" applyNumberFormat="1" applyFont="1" applyFill="1" applyBorder="1" applyAlignment="1">
      <alignment horizontal="center" vertical="center" wrapText="1"/>
    </xf>
    <xf numFmtId="43" fontId="8" fillId="10" borderId="3" xfId="0" applyNumberFormat="1" applyFont="1" applyFill="1" applyBorder="1" applyAlignment="1">
      <alignment horizontal="center" vertical="center" wrapText="1"/>
    </xf>
    <xf numFmtId="43" fontId="8" fillId="10" borderId="7" xfId="0" applyNumberFormat="1" applyFont="1" applyFill="1" applyBorder="1" applyAlignment="1">
      <alignment horizontal="center" vertical="center" wrapText="1"/>
    </xf>
    <xf numFmtId="43" fontId="8" fillId="12" borderId="3" xfId="0" applyNumberFormat="1" applyFont="1" applyFill="1" applyBorder="1" applyAlignment="1">
      <alignment horizontal="center" vertical="center" wrapText="1"/>
    </xf>
    <xf numFmtId="43" fontId="8" fillId="0" borderId="3" xfId="0" applyNumberFormat="1" applyFont="1" applyFill="1" applyBorder="1" applyAlignment="1">
      <alignment horizontal="center" vertical="center" wrapText="1"/>
    </xf>
    <xf numFmtId="43" fontId="8" fillId="0" borderId="3" xfId="0" applyNumberFormat="1" applyFont="1" applyFill="1" applyBorder="1" applyAlignment="1">
      <alignment horizontal="left" vertical="center" wrapText="1"/>
    </xf>
    <xf numFmtId="43" fontId="8" fillId="0" borderId="7" xfId="0" applyNumberFormat="1" applyFont="1" applyFill="1" applyBorder="1" applyAlignment="1">
      <alignment horizontal="center" vertical="center" wrapText="1"/>
    </xf>
    <xf numFmtId="43" fontId="10" fillId="13" borderId="6" xfId="0" applyNumberFormat="1" applyFont="1" applyFill="1" applyBorder="1" applyAlignment="1">
      <alignment horizontal="center" vertical="center" wrapText="1"/>
    </xf>
    <xf numFmtId="43" fontId="8" fillId="0" borderId="0" xfId="0" applyNumberFormat="1" applyFont="1" applyFill="1" applyBorder="1" applyAlignment="1">
      <alignment horizontal="center" vertical="center" wrapText="1"/>
    </xf>
    <xf numFmtId="43" fontId="8" fillId="5" borderId="3" xfId="0" applyNumberFormat="1" applyFont="1" applyFill="1" applyBorder="1" applyAlignment="1">
      <alignment horizontal="center" vertical="center" wrapText="1"/>
    </xf>
    <xf numFmtId="43" fontId="11" fillId="0" borderId="3" xfId="0" applyNumberFormat="1" applyFont="1" applyFill="1" applyBorder="1" applyAlignment="1">
      <alignment wrapText="1"/>
    </xf>
    <xf numFmtId="43" fontId="8" fillId="10" borderId="0" xfId="0" applyNumberFormat="1" applyFont="1" applyFill="1" applyBorder="1" applyAlignment="1">
      <alignment horizontal="center" vertical="center" wrapText="1"/>
    </xf>
    <xf numFmtId="43" fontId="8" fillId="0" borderId="6" xfId="0" applyNumberFormat="1" applyFont="1" applyFill="1" applyBorder="1" applyAlignment="1">
      <alignment horizontal="center" vertical="center" wrapText="1"/>
    </xf>
    <xf numFmtId="43" fontId="8" fillId="12" borderId="7" xfId="0" applyNumberFormat="1" applyFont="1" applyFill="1" applyBorder="1" applyAlignment="1">
      <alignment horizontal="center" vertical="center" wrapText="1"/>
    </xf>
    <xf numFmtId="43" fontId="32" fillId="0" borderId="3" xfId="0" applyNumberFormat="1" applyFont="1" applyBorder="1" applyAlignment="1">
      <alignment horizontal="center" vertical="center" wrapText="1"/>
    </xf>
    <xf numFmtId="43" fontId="10" fillId="8" borderId="3" xfId="0" applyNumberFormat="1" applyFont="1" applyFill="1" applyBorder="1" applyAlignment="1">
      <alignment horizontal="center" vertical="center" wrapText="1"/>
    </xf>
    <xf numFmtId="43" fontId="8" fillId="0" borderId="11" xfId="0" applyNumberFormat="1" applyFont="1" applyFill="1" applyBorder="1" applyAlignment="1">
      <alignment horizontal="center" vertical="center" wrapText="1"/>
    </xf>
    <xf numFmtId="43" fontId="8" fillId="7" borderId="0" xfId="0" applyNumberFormat="1" applyFont="1" applyFill="1" applyBorder="1" applyAlignment="1">
      <alignment horizontal="center" vertical="center" wrapText="1"/>
    </xf>
    <xf numFmtId="43" fontId="8" fillId="7" borderId="3" xfId="0" applyNumberFormat="1" applyFont="1" applyFill="1" applyBorder="1" applyAlignment="1">
      <alignment horizontal="center" vertical="center" wrapText="1"/>
    </xf>
    <xf numFmtId="43" fontId="8" fillId="0" borderId="5" xfId="0" applyNumberFormat="1" applyFont="1" applyFill="1" applyBorder="1" applyAlignment="1">
      <alignment horizontal="center" vertical="center" wrapText="1"/>
    </xf>
    <xf numFmtId="43" fontId="8" fillId="2" borderId="7" xfId="0" applyNumberFormat="1" applyFont="1" applyFill="1" applyBorder="1" applyAlignment="1">
      <alignment horizontal="center" vertical="center" wrapText="1"/>
    </xf>
    <xf numFmtId="43" fontId="8" fillId="5" borderId="6" xfId="0" applyNumberFormat="1" applyFont="1" applyFill="1" applyBorder="1" applyAlignment="1">
      <alignment horizontal="center" vertical="center" wrapText="1"/>
    </xf>
    <xf numFmtId="43" fontId="8" fillId="12" borderId="6" xfId="0" applyNumberFormat="1" applyFont="1" applyFill="1" applyBorder="1" applyAlignment="1">
      <alignment horizontal="center" vertical="center" wrapText="1"/>
    </xf>
    <xf numFmtId="43" fontId="10" fillId="0" borderId="1" xfId="0" applyNumberFormat="1" applyFont="1" applyFill="1" applyBorder="1" applyAlignment="1">
      <alignment horizontal="center" vertical="center" wrapText="1"/>
    </xf>
    <xf numFmtId="43" fontId="8" fillId="7" borderId="3" xfId="0" applyNumberFormat="1" applyFont="1" applyFill="1" applyBorder="1"/>
    <xf numFmtId="43" fontId="8" fillId="12" borderId="14" xfId="0" applyNumberFormat="1" applyFont="1" applyFill="1" applyBorder="1" applyAlignment="1">
      <alignment horizontal="center" vertical="center" wrapText="1"/>
    </xf>
    <xf numFmtId="43" fontId="8" fillId="12" borderId="2" xfId="0" applyNumberFormat="1" applyFont="1" applyFill="1" applyBorder="1" applyAlignment="1">
      <alignment horizontal="center" vertical="center" wrapText="1"/>
    </xf>
    <xf numFmtId="43" fontId="8" fillId="0" borderId="4" xfId="0" applyNumberFormat="1" applyFont="1" applyFill="1" applyBorder="1" applyAlignment="1">
      <alignment horizontal="center" vertical="center" wrapText="1"/>
    </xf>
    <xf numFmtId="43" fontId="10" fillId="7" borderId="5" xfId="0" applyNumberFormat="1" applyFont="1" applyFill="1" applyBorder="1" applyAlignment="1">
      <alignment horizontal="center" vertical="center" wrapText="1"/>
    </xf>
    <xf numFmtId="43" fontId="10" fillId="7" borderId="0" xfId="0" applyNumberFormat="1" applyFont="1" applyFill="1" applyBorder="1" applyAlignment="1">
      <alignment horizontal="center" vertical="center" wrapText="1"/>
    </xf>
    <xf numFmtId="43" fontId="11" fillId="7" borderId="0" xfId="0" applyNumberFormat="1" applyFont="1" applyFill="1"/>
    <xf numFmtId="43" fontId="11" fillId="7" borderId="3" xfId="0" applyNumberFormat="1" applyFont="1" applyFill="1" applyBorder="1" applyAlignment="1">
      <alignment horizontal="center" vertical="center"/>
    </xf>
    <xf numFmtId="43" fontId="11" fillId="0" borderId="3" xfId="0" applyNumberFormat="1" applyFont="1" applyFill="1" applyBorder="1" applyAlignment="1">
      <alignment vertical="center"/>
    </xf>
    <xf numFmtId="43" fontId="11" fillId="7" borderId="0" xfId="0" applyNumberFormat="1" applyFont="1" applyFill="1" applyAlignment="1">
      <alignment vertical="center"/>
    </xf>
    <xf numFmtId="43" fontId="6" fillId="0" borderId="3" xfId="0" applyNumberFormat="1" applyFont="1" applyFill="1" applyBorder="1" applyAlignment="1">
      <alignment vertical="center"/>
    </xf>
    <xf numFmtId="43" fontId="10" fillId="0" borderId="6" xfId="0" applyNumberFormat="1" applyFont="1" applyFill="1" applyBorder="1" applyAlignment="1">
      <alignment horizontal="center" vertical="center" wrapText="1"/>
    </xf>
    <xf numFmtId="43" fontId="10" fillId="9" borderId="0" xfId="0" applyNumberFormat="1" applyFont="1" applyFill="1" applyBorder="1" applyAlignment="1">
      <alignment horizontal="center" vertical="center" wrapText="1"/>
    </xf>
    <xf numFmtId="43" fontId="8" fillId="14" borderId="3" xfId="0" applyNumberFormat="1" applyFont="1" applyFill="1" applyBorder="1" applyAlignment="1">
      <alignment horizontal="center" vertical="center" wrapText="1"/>
    </xf>
    <xf numFmtId="43" fontId="11" fillId="7" borderId="3" xfId="0" applyNumberFormat="1" applyFont="1" applyFill="1" applyBorder="1"/>
    <xf numFmtId="43" fontId="10" fillId="13" borderId="3" xfId="0" applyNumberFormat="1" applyFont="1" applyFill="1" applyBorder="1" applyAlignment="1">
      <alignment horizontal="center" vertical="center" wrapText="1"/>
    </xf>
    <xf numFmtId="43" fontId="8" fillId="12" borderId="0" xfId="0" applyNumberFormat="1" applyFont="1" applyFill="1" applyBorder="1" applyAlignment="1">
      <alignment horizontal="center" vertical="center" wrapText="1"/>
    </xf>
    <xf numFmtId="43" fontId="8" fillId="13" borderId="3" xfId="0" applyNumberFormat="1" applyFont="1" applyFill="1" applyBorder="1" applyAlignment="1">
      <alignment horizontal="center" vertical="center" wrapText="1"/>
    </xf>
    <xf numFmtId="43" fontId="11" fillId="12" borderId="0" xfId="0" applyNumberFormat="1" applyFont="1" applyFill="1"/>
    <xf numFmtId="43" fontId="8" fillId="7" borderId="6" xfId="0" applyNumberFormat="1" applyFont="1" applyFill="1" applyBorder="1" applyAlignment="1">
      <alignment horizontal="center" vertical="center" wrapText="1"/>
    </xf>
    <xf numFmtId="43" fontId="10" fillId="0" borderId="6" xfId="0" applyNumberFormat="1" applyFont="1" applyBorder="1" applyAlignment="1">
      <alignment horizontal="center" vertical="center" wrapText="1"/>
    </xf>
    <xf numFmtId="43" fontId="11" fillId="0" borderId="3" xfId="0" applyNumberFormat="1" applyFont="1" applyBorder="1"/>
    <xf numFmtId="43" fontId="8" fillId="15" borderId="0" xfId="0" applyNumberFormat="1" applyFont="1" applyFill="1" applyBorder="1" applyAlignment="1">
      <alignment horizontal="center" vertical="center" wrapText="1"/>
    </xf>
    <xf numFmtId="43" fontId="8" fillId="2" borderId="0" xfId="0" applyNumberFormat="1" applyFont="1" applyFill="1" applyBorder="1" applyAlignment="1">
      <alignment horizontal="center" vertical="center" wrapText="1"/>
    </xf>
    <xf numFmtId="43" fontId="8" fillId="0" borderId="9" xfId="0" applyNumberFormat="1" applyFont="1" applyFill="1" applyBorder="1" applyAlignment="1">
      <alignment horizontal="center" vertical="center" wrapText="1"/>
    </xf>
    <xf numFmtId="43" fontId="10" fillId="2" borderId="6" xfId="0" applyNumberFormat="1" applyFont="1" applyFill="1" applyBorder="1" applyAlignment="1">
      <alignment horizontal="center" vertical="center" wrapText="1"/>
    </xf>
    <xf numFmtId="43" fontId="8" fillId="9" borderId="3" xfId="0" applyNumberFormat="1" applyFont="1" applyFill="1" applyBorder="1" applyAlignment="1">
      <alignment horizontal="center" vertical="center" wrapText="1"/>
    </xf>
    <xf numFmtId="43" fontId="8" fillId="9" borderId="6" xfId="0" applyNumberFormat="1" applyFont="1" applyFill="1" applyBorder="1" applyAlignment="1">
      <alignment horizontal="center" vertical="center" wrapText="1"/>
    </xf>
    <xf numFmtId="43" fontId="10" fillId="0" borderId="9" xfId="0" applyNumberFormat="1" applyFont="1" applyBorder="1" applyAlignment="1">
      <alignment horizontal="center" vertical="center" wrapText="1"/>
    </xf>
    <xf numFmtId="43" fontId="10" fillId="12" borderId="6" xfId="0" applyNumberFormat="1" applyFont="1" applyFill="1" applyBorder="1" applyAlignment="1">
      <alignment horizontal="center" vertical="center" wrapText="1"/>
    </xf>
    <xf numFmtId="43" fontId="8" fillId="2" borderId="6" xfId="0" applyNumberFormat="1" applyFont="1" applyFill="1" applyBorder="1" applyAlignment="1">
      <alignment horizontal="center" vertical="center" wrapText="1"/>
    </xf>
    <xf numFmtId="43" fontId="8" fillId="12" borderId="11" xfId="0" applyNumberFormat="1" applyFont="1" applyFill="1" applyBorder="1" applyAlignment="1">
      <alignment horizontal="center" vertical="center" wrapText="1"/>
    </xf>
    <xf numFmtId="43" fontId="8" fillId="7" borderId="11" xfId="0" applyNumberFormat="1" applyFont="1" applyFill="1" applyBorder="1" applyAlignment="1">
      <alignment horizontal="center" vertical="center" wrapText="1"/>
    </xf>
    <xf numFmtId="43" fontId="10" fillId="13" borderId="7" xfId="0" applyNumberFormat="1" applyFont="1" applyFill="1" applyBorder="1" applyAlignment="1">
      <alignment horizontal="center" vertical="center" wrapText="1"/>
    </xf>
    <xf numFmtId="43" fontId="8" fillId="13" borderId="11" xfId="0" applyNumberFormat="1" applyFont="1" applyFill="1" applyBorder="1" applyAlignment="1">
      <alignment horizontal="center" vertical="center" wrapText="1"/>
    </xf>
    <xf numFmtId="43" fontId="35" fillId="4" borderId="11" xfId="0" applyNumberFormat="1" applyFont="1" applyFill="1" applyBorder="1" applyAlignment="1">
      <alignment vertical="center"/>
    </xf>
    <xf numFmtId="43" fontId="10" fillId="8" borderId="0" xfId="0" applyNumberFormat="1" applyFont="1" applyFill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" fontId="18" fillId="4" borderId="3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0" xfId="0" applyFont="1" applyFill="1"/>
    <xf numFmtId="0" fontId="8" fillId="2" borderId="3" xfId="0" applyFont="1" applyFill="1" applyBorder="1" applyAlignment="1">
      <alignment horizontal="center" vertical="center" wrapText="1"/>
    </xf>
    <xf numFmtId="43" fontId="5" fillId="6" borderId="3" xfId="0" applyNumberFormat="1" applyFont="1" applyFill="1" applyBorder="1"/>
    <xf numFmtId="43" fontId="4" fillId="0" borderId="0" xfId="0" applyNumberFormat="1" applyFont="1" applyFill="1"/>
    <xf numFmtId="1" fontId="18" fillId="9" borderId="3" xfId="0" applyNumberFormat="1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0" xfId="0" applyFont="1" applyFill="1"/>
    <xf numFmtId="43" fontId="4" fillId="9" borderId="3" xfId="0" applyNumberFormat="1" applyFont="1" applyFill="1" applyBorder="1" applyAlignment="1">
      <alignment vertical="center"/>
    </xf>
    <xf numFmtId="1" fontId="18" fillId="12" borderId="3" xfId="0" applyNumberFormat="1" applyFont="1" applyFill="1" applyBorder="1" applyAlignment="1">
      <alignment horizontal="center" vertical="center" wrapText="1"/>
    </xf>
    <xf numFmtId="43" fontId="4" fillId="12" borderId="3" xfId="0" applyNumberFormat="1" applyFont="1" applyFill="1" applyBorder="1" applyAlignment="1">
      <alignment vertical="center"/>
    </xf>
    <xf numFmtId="0" fontId="4" fillId="12" borderId="0" xfId="0" applyFont="1" applyFill="1"/>
    <xf numFmtId="1" fontId="18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43" fontId="4" fillId="2" borderId="3" xfId="0" applyNumberFormat="1" applyFont="1" applyFill="1" applyBorder="1" applyAlignment="1">
      <alignment vertical="center"/>
    </xf>
    <xf numFmtId="0" fontId="4" fillId="2" borderId="0" xfId="0" applyFont="1" applyFill="1"/>
    <xf numFmtId="43" fontId="4" fillId="7" borderId="3" xfId="0" applyNumberFormat="1" applyFont="1" applyFill="1" applyBorder="1" applyAlignment="1">
      <alignment vertical="center"/>
    </xf>
    <xf numFmtId="43" fontId="4" fillId="7" borderId="3" xfId="1" applyFont="1" applyFill="1" applyBorder="1" applyAlignment="1">
      <alignment horizontal="center" vertical="center"/>
    </xf>
    <xf numFmtId="0" fontId="4" fillId="7" borderId="0" xfId="0" applyFont="1" applyFill="1"/>
    <xf numFmtId="1" fontId="18" fillId="5" borderId="3" xfId="0" applyNumberFormat="1" applyFont="1" applyFill="1" applyBorder="1" applyAlignment="1">
      <alignment horizontal="center" vertical="center" wrapText="1"/>
    </xf>
    <xf numFmtId="43" fontId="4" fillId="5" borderId="3" xfId="0" applyNumberFormat="1" applyFont="1" applyFill="1" applyBorder="1" applyAlignment="1">
      <alignment vertical="center"/>
    </xf>
    <xf numFmtId="0" fontId="3" fillId="12" borderId="3" xfId="0" applyFont="1" applyFill="1" applyBorder="1" applyAlignment="1">
      <alignment horizontal="left" vertical="center" wrapText="1"/>
    </xf>
    <xf numFmtId="0" fontId="10" fillId="12" borderId="2" xfId="0" applyFont="1" applyFill="1" applyBorder="1" applyAlignment="1">
      <alignment horizontal="center" vertical="center" wrapText="1"/>
    </xf>
    <xf numFmtId="43" fontId="10" fillId="12" borderId="2" xfId="0" applyNumberFormat="1" applyFont="1" applyFill="1" applyBorder="1" applyAlignment="1">
      <alignment horizontal="center" vertical="center" wrapText="1"/>
    </xf>
    <xf numFmtId="0" fontId="11" fillId="12" borderId="3" xfId="0" applyFont="1" applyFill="1" applyBorder="1" applyAlignment="1">
      <alignment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23" fillId="12" borderId="3" xfId="0" applyFont="1" applyFill="1" applyBorder="1" applyAlignment="1">
      <alignment horizontal="center" vertical="center" wrapText="1"/>
    </xf>
    <xf numFmtId="43" fontId="11" fillId="12" borderId="3" xfId="0" applyNumberFormat="1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8" fillId="12" borderId="5" xfId="0" applyFont="1" applyFill="1" applyBorder="1" applyAlignment="1">
      <alignment horizontal="center" vertical="center" wrapText="1"/>
    </xf>
    <xf numFmtId="0" fontId="22" fillId="12" borderId="3" xfId="0" applyFont="1" applyFill="1" applyBorder="1"/>
    <xf numFmtId="0" fontId="22" fillId="12" borderId="5" xfId="0" applyFont="1" applyFill="1" applyBorder="1"/>
    <xf numFmtId="43" fontId="10" fillId="12" borderId="7" xfId="0" applyNumberFormat="1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9" borderId="0" xfId="0" applyFont="1" applyFill="1" applyAlignment="1">
      <alignment vertical="center"/>
    </xf>
    <xf numFmtId="0" fontId="22" fillId="7" borderId="3" xfId="0" applyFont="1" applyFill="1" applyBorder="1"/>
    <xf numFmtId="0" fontId="31" fillId="12" borderId="7" xfId="0" applyFont="1" applyFill="1" applyBorder="1" applyAlignment="1">
      <alignment horizontal="center" vertical="center" wrapText="1"/>
    </xf>
    <xf numFmtId="43" fontId="3" fillId="12" borderId="3" xfId="1" applyFont="1" applyFill="1" applyBorder="1" applyAlignment="1">
      <alignment vertical="center"/>
    </xf>
    <xf numFmtId="2" fontId="22" fillId="12" borderId="3" xfId="0" applyNumberFormat="1" applyFont="1" applyFill="1" applyBorder="1"/>
    <xf numFmtId="0" fontId="11" fillId="12" borderId="7" xfId="0" applyFont="1" applyFill="1" applyBorder="1" applyAlignment="1">
      <alignment horizontal="center" wrapText="1"/>
    </xf>
    <xf numFmtId="0" fontId="24" fillId="12" borderId="7" xfId="0" applyFont="1" applyFill="1" applyBorder="1" applyAlignment="1">
      <alignment horizontal="center" wrapText="1"/>
    </xf>
    <xf numFmtId="0" fontId="9" fillId="12" borderId="2" xfId="0" applyFont="1" applyFill="1" applyBorder="1" applyAlignment="1">
      <alignment horizontal="left" vertical="center" wrapText="1"/>
    </xf>
    <xf numFmtId="0" fontId="10" fillId="12" borderId="0" xfId="0" applyFont="1" applyFill="1" applyBorder="1" applyAlignment="1">
      <alignment horizontal="center" vertical="center" wrapText="1"/>
    </xf>
    <xf numFmtId="43" fontId="10" fillId="12" borderId="0" xfId="0" applyNumberFormat="1" applyFont="1" applyFill="1" applyBorder="1" applyAlignment="1">
      <alignment horizontal="center" vertical="center" wrapText="1"/>
    </xf>
    <xf numFmtId="2" fontId="4" fillId="7" borderId="3" xfId="0" applyNumberFormat="1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43" fontId="10" fillId="7" borderId="11" xfId="0" applyNumberFormat="1" applyFont="1" applyFill="1" applyBorder="1" applyAlignment="1">
      <alignment horizontal="center" vertical="center" wrapText="1"/>
    </xf>
    <xf numFmtId="43" fontId="5" fillId="4" borderId="3" xfId="0" applyNumberFormat="1" applyFont="1" applyFill="1" applyBorder="1"/>
    <xf numFmtId="43" fontId="5" fillId="5" borderId="3" xfId="0" applyNumberFormat="1" applyFont="1" applyFill="1" applyBorder="1"/>
    <xf numFmtId="43" fontId="4" fillId="9" borderId="3" xfId="0" applyNumberFormat="1" applyFont="1" applyFill="1" applyBorder="1"/>
    <xf numFmtId="43" fontId="4" fillId="0" borderId="3" xfId="0" applyNumberFormat="1" applyFont="1" applyFill="1" applyBorder="1"/>
    <xf numFmtId="43" fontId="4" fillId="12" borderId="3" xfId="0" applyNumberFormat="1" applyFont="1" applyFill="1" applyBorder="1"/>
    <xf numFmtId="43" fontId="4" fillId="0" borderId="5" xfId="0" applyNumberFormat="1" applyFont="1" applyFill="1" applyBorder="1" applyAlignment="1">
      <alignment vertical="center"/>
    </xf>
    <xf numFmtId="43" fontId="4" fillId="7" borderId="3" xfId="0" applyNumberFormat="1" applyFont="1" applyFill="1" applyBorder="1"/>
    <xf numFmtId="43" fontId="4" fillId="5" borderId="3" xfId="0" applyNumberFormat="1" applyFont="1" applyFill="1" applyBorder="1"/>
    <xf numFmtId="43" fontId="4" fillId="2" borderId="3" xfId="0" applyNumberFormat="1" applyFont="1" applyFill="1" applyBorder="1"/>
    <xf numFmtId="43" fontId="22" fillId="12" borderId="3" xfId="0" applyNumberFormat="1" applyFont="1" applyFill="1" applyBorder="1"/>
    <xf numFmtId="43" fontId="4" fillId="4" borderId="3" xfId="0" applyNumberFormat="1" applyFont="1" applyFill="1" applyBorder="1"/>
    <xf numFmtId="43" fontId="4" fillId="7" borderId="3" xfId="1" applyNumberFormat="1" applyFont="1" applyFill="1" applyBorder="1" applyAlignment="1">
      <alignment horizontal="center" vertical="center"/>
    </xf>
    <xf numFmtId="43" fontId="32" fillId="7" borderId="3" xfId="0" applyNumberFormat="1" applyFont="1" applyFill="1" applyBorder="1"/>
    <xf numFmtId="43" fontId="4" fillId="12" borderId="3" xfId="1" applyNumberFormat="1" applyFont="1" applyFill="1" applyBorder="1"/>
    <xf numFmtId="43" fontId="4" fillId="5" borderId="3" xfId="0" applyNumberFormat="1" applyFont="1" applyFill="1" applyBorder="1" applyAlignment="1">
      <alignment horizontal="center" vertical="center"/>
    </xf>
    <xf numFmtId="43" fontId="4" fillId="12" borderId="3" xfId="0" applyNumberFormat="1" applyFont="1" applyFill="1" applyBorder="1" applyAlignment="1">
      <alignment horizontal="center" vertical="center"/>
    </xf>
    <xf numFmtId="43" fontId="4" fillId="7" borderId="3" xfId="0" applyNumberFormat="1" applyFont="1" applyFill="1" applyBorder="1" applyAlignment="1">
      <alignment horizontal="center" vertical="center"/>
    </xf>
    <xf numFmtId="43" fontId="4" fillId="13" borderId="3" xfId="0" applyNumberFormat="1" applyFont="1" applyFill="1" applyBorder="1"/>
    <xf numFmtId="43" fontId="4" fillId="0" borderId="0" xfId="0" applyNumberFormat="1" applyFont="1" applyBorder="1"/>
    <xf numFmtId="43" fontId="36" fillId="4" borderId="0" xfId="0" applyNumberFormat="1" applyFont="1" applyFill="1"/>
    <xf numFmtId="43" fontId="4" fillId="0" borderId="0" xfId="0" applyNumberFormat="1" applyFont="1" applyAlignment="1">
      <alignment horizontal="center"/>
    </xf>
    <xf numFmtId="43" fontId="12" fillId="4" borderId="3" xfId="1" applyNumberFormat="1" applyFont="1" applyFill="1" applyBorder="1" applyAlignment="1">
      <alignment horizontal="center" vertical="center" wrapText="1"/>
    </xf>
    <xf numFmtId="43" fontId="12" fillId="5" borderId="3" xfId="1" applyNumberFormat="1" applyFont="1" applyFill="1" applyBorder="1" applyAlignment="1">
      <alignment horizontal="center" vertical="center" wrapText="1"/>
    </xf>
    <xf numFmtId="43" fontId="12" fillId="6" borderId="3" xfId="1" applyNumberFormat="1" applyFont="1" applyFill="1" applyBorder="1" applyAlignment="1">
      <alignment horizontal="center" vertical="center" wrapText="1"/>
    </xf>
    <xf numFmtId="43" fontId="12" fillId="7" borderId="3" xfId="1" applyNumberFormat="1" applyFont="1" applyFill="1" applyBorder="1" applyAlignment="1">
      <alignment horizontal="center" vertical="center" wrapText="1"/>
    </xf>
    <xf numFmtId="43" fontId="4" fillId="0" borderId="3" xfId="0" applyNumberFormat="1" applyFont="1" applyFill="1" applyBorder="1" applyAlignment="1">
      <alignment horizontal="center" vertical="center"/>
    </xf>
    <xf numFmtId="43" fontId="4" fillId="9" borderId="3" xfId="0" applyNumberFormat="1" applyFont="1" applyFill="1" applyBorder="1" applyAlignment="1">
      <alignment horizontal="center"/>
    </xf>
    <xf numFmtId="43" fontId="4" fillId="0" borderId="3" xfId="0" applyNumberFormat="1" applyFont="1" applyBorder="1" applyAlignment="1">
      <alignment horizontal="center"/>
    </xf>
    <xf numFmtId="43" fontId="4" fillId="0" borderId="7" xfId="0" applyNumberFormat="1" applyFont="1" applyFill="1" applyBorder="1" applyAlignment="1">
      <alignment horizontal="center"/>
    </xf>
    <xf numFmtId="43" fontId="4" fillId="12" borderId="3" xfId="0" applyNumberFormat="1" applyFont="1" applyFill="1" applyBorder="1" applyAlignment="1">
      <alignment horizontal="center"/>
    </xf>
    <xf numFmtId="43" fontId="4" fillId="0" borderId="3" xfId="0" applyNumberFormat="1" applyFont="1" applyFill="1" applyBorder="1" applyAlignment="1">
      <alignment horizontal="center"/>
    </xf>
    <xf numFmtId="43" fontId="3" fillId="12" borderId="3" xfId="1" applyNumberFormat="1" applyFont="1" applyFill="1" applyBorder="1" applyAlignment="1">
      <alignment horizontal="center" vertical="center" wrapText="1"/>
    </xf>
    <xf numFmtId="43" fontId="3" fillId="9" borderId="3" xfId="1" applyNumberFormat="1" applyFont="1" applyFill="1" applyBorder="1" applyAlignment="1">
      <alignment horizontal="center" vertical="center" wrapText="1"/>
    </xf>
    <xf numFmtId="43" fontId="4" fillId="0" borderId="5" xfId="0" applyNumberFormat="1" applyFont="1" applyFill="1" applyBorder="1" applyAlignment="1">
      <alignment horizontal="center" vertical="center"/>
    </xf>
    <xf numFmtId="43" fontId="4" fillId="0" borderId="2" xfId="0" applyNumberFormat="1" applyFont="1" applyFill="1" applyBorder="1" applyAlignment="1">
      <alignment horizontal="center" vertical="center"/>
    </xf>
    <xf numFmtId="43" fontId="9" fillId="12" borderId="3" xfId="1" applyNumberFormat="1" applyFont="1" applyFill="1" applyBorder="1" applyAlignment="1">
      <alignment horizontal="center" vertical="center" wrapText="1"/>
    </xf>
    <xf numFmtId="43" fontId="3" fillId="12" borderId="7" xfId="1" applyNumberFormat="1" applyFont="1" applyFill="1" applyBorder="1" applyAlignment="1">
      <alignment horizontal="center" wrapText="1"/>
    </xf>
    <xf numFmtId="43" fontId="4" fillId="0" borderId="7" xfId="0" applyNumberFormat="1" applyFont="1" applyBorder="1" applyAlignment="1">
      <alignment horizontal="center" vertical="center"/>
    </xf>
    <xf numFmtId="43" fontId="3" fillId="7" borderId="7" xfId="1" applyNumberFormat="1" applyFont="1" applyFill="1" applyBorder="1" applyAlignment="1">
      <alignment horizontal="center" vertical="center" wrapText="1"/>
    </xf>
    <xf numFmtId="43" fontId="3" fillId="9" borderId="7" xfId="1" applyNumberFormat="1" applyFont="1" applyFill="1" applyBorder="1" applyAlignment="1">
      <alignment horizontal="center" wrapText="1"/>
    </xf>
    <xf numFmtId="43" fontId="9" fillId="7" borderId="7" xfId="1" applyNumberFormat="1" applyFont="1" applyFill="1" applyBorder="1" applyAlignment="1">
      <alignment horizontal="center" vertical="center" wrapText="1"/>
    </xf>
    <xf numFmtId="43" fontId="4" fillId="0" borderId="7" xfId="0" applyNumberFormat="1" applyFont="1" applyFill="1" applyBorder="1" applyAlignment="1">
      <alignment horizontal="center" vertical="center"/>
    </xf>
    <xf numFmtId="43" fontId="3" fillId="12" borderId="7" xfId="1" applyNumberFormat="1" applyFont="1" applyFill="1" applyBorder="1" applyAlignment="1">
      <alignment horizontal="center" vertical="center" wrapText="1"/>
    </xf>
    <xf numFmtId="43" fontId="4" fillId="7" borderId="3" xfId="0" applyNumberFormat="1" applyFont="1" applyFill="1" applyBorder="1" applyAlignment="1">
      <alignment horizontal="center"/>
    </xf>
    <xf numFmtId="43" fontId="18" fillId="7" borderId="3" xfId="0" applyNumberFormat="1" applyFont="1" applyFill="1" applyBorder="1" applyAlignment="1">
      <alignment horizontal="center" vertical="center" wrapText="1"/>
    </xf>
    <xf numFmtId="43" fontId="3" fillId="7" borderId="7" xfId="1" applyNumberFormat="1" applyFont="1" applyFill="1" applyBorder="1" applyAlignment="1">
      <alignment horizontal="center" wrapText="1"/>
    </xf>
    <xf numFmtId="43" fontId="3" fillId="7" borderId="3" xfId="1" applyNumberFormat="1" applyFont="1" applyFill="1" applyBorder="1" applyAlignment="1">
      <alignment horizontal="center" wrapText="1"/>
    </xf>
    <xf numFmtId="43" fontId="4" fillId="5" borderId="3" xfId="0" applyNumberFormat="1" applyFont="1" applyFill="1" applyBorder="1" applyAlignment="1">
      <alignment horizontal="center"/>
    </xf>
    <xf numFmtId="43" fontId="4" fillId="2" borderId="3" xfId="0" applyNumberFormat="1" applyFont="1" applyFill="1" applyBorder="1" applyAlignment="1">
      <alignment horizontal="center"/>
    </xf>
    <xf numFmtId="43" fontId="9" fillId="2" borderId="3" xfId="1" applyNumberFormat="1" applyFont="1" applyFill="1" applyBorder="1" applyAlignment="1">
      <alignment horizontal="center" vertical="center" wrapText="1"/>
    </xf>
    <xf numFmtId="43" fontId="12" fillId="7" borderId="3" xfId="0" applyNumberFormat="1" applyFont="1" applyFill="1" applyBorder="1" applyAlignment="1">
      <alignment horizontal="center" vertical="center" wrapText="1"/>
    </xf>
    <xf numFmtId="43" fontId="17" fillId="7" borderId="3" xfId="0" applyNumberFormat="1" applyFont="1" applyFill="1" applyBorder="1" applyAlignment="1">
      <alignment horizontal="center" vertical="center" wrapText="1"/>
    </xf>
    <xf numFmtId="43" fontId="3" fillId="2" borderId="3" xfId="1" applyNumberFormat="1" applyFont="1" applyFill="1" applyBorder="1" applyAlignment="1">
      <alignment horizontal="center" wrapText="1"/>
    </xf>
    <xf numFmtId="43" fontId="3" fillId="12" borderId="3" xfId="1" applyNumberFormat="1" applyFont="1" applyFill="1" applyBorder="1" applyAlignment="1">
      <alignment horizontal="center" wrapText="1"/>
    </xf>
    <xf numFmtId="43" fontId="12" fillId="9" borderId="3" xfId="0" applyNumberFormat="1" applyFont="1" applyFill="1" applyBorder="1" applyAlignment="1">
      <alignment horizontal="center" vertical="center" wrapText="1"/>
    </xf>
    <xf numFmtId="43" fontId="9" fillId="4" borderId="3" xfId="1" applyNumberFormat="1" applyFont="1" applyFill="1" applyBorder="1" applyAlignment="1">
      <alignment horizontal="center" vertical="center" wrapText="1"/>
    </xf>
    <xf numFmtId="43" fontId="3" fillId="7" borderId="3" xfId="1" applyNumberFormat="1" applyFont="1" applyFill="1" applyBorder="1" applyAlignment="1">
      <alignment horizontal="center" vertical="center"/>
    </xf>
    <xf numFmtId="43" fontId="9" fillId="7" borderId="6" xfId="1" applyNumberFormat="1" applyFont="1" applyFill="1" applyBorder="1" applyAlignment="1">
      <alignment horizontal="center" vertical="center" wrapText="1"/>
    </xf>
    <xf numFmtId="43" fontId="9" fillId="5" borderId="6" xfId="1" applyNumberFormat="1" applyFont="1" applyFill="1" applyBorder="1" applyAlignment="1">
      <alignment horizontal="center" vertical="center" wrapText="1"/>
    </xf>
    <xf numFmtId="43" fontId="9" fillId="12" borderId="6" xfId="1" applyNumberFormat="1" applyFont="1" applyFill="1" applyBorder="1" applyAlignment="1">
      <alignment horizontal="center" vertical="center" wrapText="1"/>
    </xf>
    <xf numFmtId="43" fontId="9" fillId="12" borderId="11" xfId="1" applyNumberFormat="1" applyFont="1" applyFill="1" applyBorder="1" applyAlignment="1">
      <alignment horizontal="center" vertical="center" wrapText="1"/>
    </xf>
    <xf numFmtId="43" fontId="32" fillId="7" borderId="3" xfId="0" applyNumberFormat="1" applyFont="1" applyFill="1" applyBorder="1" applyAlignment="1">
      <alignment horizontal="center"/>
    </xf>
    <xf numFmtId="43" fontId="9" fillId="12" borderId="7" xfId="1" applyNumberFormat="1" applyFont="1" applyFill="1" applyBorder="1" applyAlignment="1">
      <alignment horizontal="center" vertical="center" wrapText="1"/>
    </xf>
    <xf numFmtId="43" fontId="3" fillId="12" borderId="3" xfId="1" applyNumberFormat="1" applyFont="1" applyFill="1" applyBorder="1" applyAlignment="1">
      <alignment horizontal="center"/>
    </xf>
    <xf numFmtId="43" fontId="4" fillId="13" borderId="3" xfId="0" applyNumberFormat="1" applyFont="1" applyFill="1" applyBorder="1" applyAlignment="1">
      <alignment horizontal="center"/>
    </xf>
    <xf numFmtId="43" fontId="3" fillId="9" borderId="3" xfId="1" applyNumberFormat="1" applyFont="1" applyFill="1" applyBorder="1" applyAlignment="1">
      <alignment horizontal="center" vertical="center"/>
    </xf>
    <xf numFmtId="43" fontId="9" fillId="13" borderId="3" xfId="1" applyNumberFormat="1" applyFont="1" applyFill="1" applyBorder="1" applyAlignment="1">
      <alignment horizontal="center" vertical="center" wrapText="1"/>
    </xf>
    <xf numFmtId="43" fontId="9" fillId="0" borderId="3" xfId="1" applyNumberFormat="1" applyFont="1" applyFill="1" applyBorder="1" applyAlignment="1">
      <alignment horizontal="center" vertical="center"/>
    </xf>
    <xf numFmtId="43" fontId="9" fillId="4" borderId="6" xfId="1" applyNumberFormat="1" applyFont="1" applyFill="1" applyBorder="1" applyAlignment="1">
      <alignment horizontal="center" vertical="center" wrapText="1"/>
    </xf>
    <xf numFmtId="43" fontId="4" fillId="0" borderId="6" xfId="0" applyNumberFormat="1" applyFont="1" applyFill="1" applyBorder="1" applyAlignment="1">
      <alignment horizontal="center" vertical="center"/>
    </xf>
    <xf numFmtId="43" fontId="9" fillId="13" borderId="6" xfId="1" applyNumberFormat="1" applyFont="1" applyFill="1" applyBorder="1" applyAlignment="1">
      <alignment horizontal="center" vertical="center" wrapText="1"/>
    </xf>
    <xf numFmtId="43" fontId="3" fillId="5" borderId="3" xfId="1" applyNumberFormat="1" applyFont="1" applyFill="1" applyBorder="1" applyAlignment="1">
      <alignment horizontal="center" vertical="center"/>
    </xf>
    <xf numFmtId="43" fontId="9" fillId="7" borderId="3" xfId="1" applyNumberFormat="1" applyFont="1" applyFill="1" applyBorder="1" applyAlignment="1">
      <alignment horizontal="center" vertical="center"/>
    </xf>
    <xf numFmtId="43" fontId="9" fillId="12" borderId="3" xfId="1" applyNumberFormat="1" applyFont="1" applyFill="1" applyBorder="1" applyAlignment="1">
      <alignment horizontal="center" vertical="center"/>
    </xf>
    <xf numFmtId="43" fontId="21" fillId="13" borderId="3" xfId="1" applyNumberFormat="1" applyFont="1" applyFill="1" applyBorder="1" applyAlignment="1">
      <alignment horizontal="center" vertical="center" wrapText="1"/>
    </xf>
    <xf numFmtId="43" fontId="9" fillId="13" borderId="3" xfId="1" applyNumberFormat="1" applyFont="1" applyFill="1" applyBorder="1" applyAlignment="1">
      <alignment horizontal="center" vertical="center"/>
    </xf>
    <xf numFmtId="43" fontId="4" fillId="0" borderId="0" xfId="0" applyNumberFormat="1" applyFont="1" applyBorder="1" applyAlignment="1">
      <alignment horizontal="center"/>
    </xf>
    <xf numFmtId="43" fontId="36" fillId="0" borderId="0" xfId="0" applyNumberFormat="1" applyFont="1" applyFill="1" applyAlignment="1">
      <alignment horizontal="center"/>
    </xf>
    <xf numFmtId="43" fontId="4" fillId="9" borderId="3" xfId="0" applyNumberFormat="1" applyFont="1" applyFill="1" applyBorder="1" applyAlignment="1">
      <alignment horizontal="center" vertical="center"/>
    </xf>
    <xf numFmtId="43" fontId="4" fillId="2" borderId="3" xfId="0" applyNumberFormat="1" applyFont="1" applyFill="1" applyBorder="1" applyAlignment="1">
      <alignment horizontal="center" vertical="center"/>
    </xf>
    <xf numFmtId="43" fontId="4" fillId="4" borderId="3" xfId="0" applyNumberFormat="1" applyFont="1" applyFill="1" applyBorder="1" applyAlignment="1">
      <alignment horizontal="center" vertical="center"/>
    </xf>
    <xf numFmtId="43" fontId="36" fillId="0" borderId="0" xfId="1" applyNumberFormat="1" applyFont="1" applyFill="1" applyAlignment="1">
      <alignment horizontal="center"/>
    </xf>
    <xf numFmtId="43" fontId="4" fillId="0" borderId="0" xfId="1" applyNumberFormat="1" applyFont="1"/>
    <xf numFmtId="43" fontId="4" fillId="0" borderId="3" xfId="1" applyNumberFormat="1" applyFont="1" applyBorder="1" applyAlignment="1">
      <alignment horizontal="center" vertical="center"/>
    </xf>
    <xf numFmtId="43" fontId="4" fillId="0" borderId="3" xfId="1" applyNumberFormat="1" applyFont="1" applyBorder="1" applyAlignment="1">
      <alignment vertical="center"/>
    </xf>
    <xf numFmtId="43" fontId="4" fillId="0" borderId="3" xfId="1" applyNumberFormat="1" applyFont="1" applyFill="1" applyBorder="1" applyAlignment="1">
      <alignment vertical="center"/>
    </xf>
    <xf numFmtId="43" fontId="4" fillId="9" borderId="3" xfId="1" applyNumberFormat="1" applyFont="1" applyFill="1" applyBorder="1"/>
    <xf numFmtId="43" fontId="4" fillId="0" borderId="3" xfId="1" applyNumberFormat="1" applyFont="1" applyBorder="1"/>
    <xf numFmtId="43" fontId="4" fillId="0" borderId="7" xfId="1" applyNumberFormat="1" applyFont="1" applyFill="1" applyBorder="1"/>
    <xf numFmtId="43" fontId="4" fillId="0" borderId="5" xfId="1" applyNumberFormat="1" applyFont="1" applyBorder="1" applyAlignment="1">
      <alignment vertical="center"/>
    </xf>
    <xf numFmtId="43" fontId="4" fillId="0" borderId="2" xfId="1" applyNumberFormat="1" applyFont="1" applyFill="1" applyBorder="1" applyAlignment="1">
      <alignment vertical="center"/>
    </xf>
    <xf numFmtId="43" fontId="4" fillId="0" borderId="7" xfId="1" applyNumberFormat="1" applyFont="1" applyFill="1" applyBorder="1" applyAlignment="1">
      <alignment vertical="center"/>
    </xf>
    <xf numFmtId="43" fontId="4" fillId="0" borderId="3" xfId="1" applyNumberFormat="1" applyFont="1" applyFill="1" applyBorder="1"/>
    <xf numFmtId="43" fontId="4" fillId="7" borderId="3" xfId="1" applyNumberFormat="1" applyFont="1" applyFill="1" applyBorder="1"/>
    <xf numFmtId="43" fontId="4" fillId="5" borderId="3" xfId="1" applyNumberFormat="1" applyFont="1" applyFill="1" applyBorder="1"/>
    <xf numFmtId="43" fontId="32" fillId="7" borderId="3" xfId="1" applyNumberFormat="1" applyFont="1" applyFill="1" applyBorder="1"/>
    <xf numFmtId="43" fontId="4" fillId="13" borderId="3" xfId="1" applyNumberFormat="1" applyFont="1" applyFill="1" applyBorder="1"/>
    <xf numFmtId="43" fontId="4" fillId="2" borderId="3" xfId="1" applyNumberFormat="1" applyFont="1" applyFill="1" applyBorder="1"/>
    <xf numFmtId="43" fontId="4" fillId="0" borderId="6" xfId="1" applyNumberFormat="1" applyFont="1" applyBorder="1" applyAlignment="1">
      <alignment vertical="center"/>
    </xf>
    <xf numFmtId="43" fontId="4" fillId="0" borderId="0" xfId="1" applyNumberFormat="1" applyFont="1" applyBorder="1"/>
    <xf numFmtId="43" fontId="4" fillId="0" borderId="3" xfId="1" applyNumberFormat="1" applyFont="1" applyFill="1" applyBorder="1" applyAlignment="1">
      <alignment horizontal="center" vertical="center"/>
    </xf>
    <xf numFmtId="43" fontId="4" fillId="0" borderId="2" xfId="0" applyNumberFormat="1" applyFont="1" applyFill="1" applyBorder="1" applyAlignment="1">
      <alignment vertical="center"/>
    </xf>
    <xf numFmtId="43" fontId="18" fillId="0" borderId="3" xfId="0" applyNumberFormat="1" applyFont="1" applyFill="1" applyBorder="1" applyAlignment="1">
      <alignment horizontal="center" vertical="center" wrapText="1"/>
    </xf>
    <xf numFmtId="43" fontId="4" fillId="0" borderId="2" xfId="1" applyNumberFormat="1" applyFont="1" applyBorder="1" applyAlignment="1">
      <alignment vertical="center"/>
    </xf>
    <xf numFmtId="43" fontId="4" fillId="0" borderId="7" xfId="1" applyNumberFormat="1" applyFont="1" applyBorder="1" applyAlignment="1">
      <alignment vertical="center"/>
    </xf>
    <xf numFmtId="43" fontId="36" fillId="0" borderId="0" xfId="1" applyNumberFormat="1" applyFont="1" applyFill="1"/>
    <xf numFmtId="0" fontId="11" fillId="9" borderId="3" xfId="0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center" vertical="center" wrapText="1"/>
    </xf>
    <xf numFmtId="43" fontId="18" fillId="9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44" fontId="4" fillId="0" borderId="0" xfId="0" applyNumberFormat="1" applyFont="1" applyFill="1"/>
    <xf numFmtId="43" fontId="4" fillId="9" borderId="3" xfId="1" applyNumberFormat="1" applyFont="1" applyFill="1" applyBorder="1" applyAlignment="1">
      <alignment horizontal="center" vertical="center"/>
    </xf>
    <xf numFmtId="43" fontId="4" fillId="12" borderId="3" xfId="1" applyNumberFormat="1" applyFont="1" applyFill="1" applyBorder="1" applyAlignment="1">
      <alignment horizontal="center" vertical="center"/>
    </xf>
    <xf numFmtId="43" fontId="4" fillId="5" borderId="3" xfId="1" applyNumberFormat="1" applyFont="1" applyFill="1" applyBorder="1" applyAlignment="1">
      <alignment horizontal="center" vertical="center"/>
    </xf>
    <xf numFmtId="43" fontId="4" fillId="2" borderId="3" xfId="1" applyNumberFormat="1" applyFont="1" applyFill="1" applyBorder="1" applyAlignment="1">
      <alignment horizontal="center" vertical="center"/>
    </xf>
    <xf numFmtId="43" fontId="36" fillId="0" borderId="0" xfId="0" applyNumberFormat="1" applyFont="1" applyFill="1"/>
    <xf numFmtId="43" fontId="37" fillId="0" borderId="0" xfId="1" applyNumberFormat="1" applyFont="1"/>
    <xf numFmtId="2" fontId="36" fillId="0" borderId="0" xfId="0" applyNumberFormat="1" applyFont="1" applyFill="1"/>
    <xf numFmtId="0" fontId="36" fillId="0" borderId="0" xfId="0" applyFont="1" applyFill="1"/>
    <xf numFmtId="0" fontId="6" fillId="0" borderId="0" xfId="0" applyFont="1" applyFill="1"/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0" fillId="0" borderId="0" xfId="0" applyFont="1"/>
    <xf numFmtId="0" fontId="0" fillId="0" borderId="0" xfId="0" applyAlignment="1">
      <alignment wrapText="1"/>
    </xf>
    <xf numFmtId="43" fontId="0" fillId="0" borderId="0" xfId="0" applyNumberFormat="1"/>
    <xf numFmtId="0" fontId="39" fillId="0" borderId="0" xfId="0" applyFont="1"/>
    <xf numFmtId="0" fontId="0" fillId="0" borderId="0" xfId="0" applyFill="1"/>
    <xf numFmtId="0" fontId="10" fillId="0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43" fontId="14" fillId="0" borderId="0" xfId="1" applyFont="1" applyBorder="1" applyAlignment="1">
      <alignment vertical="center"/>
    </xf>
    <xf numFmtId="0" fontId="0" fillId="0" borderId="0" xfId="0" applyBorder="1"/>
    <xf numFmtId="0" fontId="35" fillId="0" borderId="0" xfId="0" applyFont="1" applyFill="1" applyBorder="1" applyAlignment="1">
      <alignment vertical="center"/>
    </xf>
    <xf numFmtId="43" fontId="14" fillId="0" borderId="0" xfId="1" applyFont="1" applyFill="1" applyBorder="1" applyAlignment="1">
      <alignment vertical="center"/>
    </xf>
    <xf numFmtId="0" fontId="0" fillId="0" borderId="0" xfId="0" applyFill="1" applyBorder="1"/>
    <xf numFmtId="0" fontId="4" fillId="0" borderId="1" xfId="0" applyFont="1" applyBorder="1"/>
    <xf numFmtId="43" fontId="35" fillId="0" borderId="21" xfId="0" applyNumberFormat="1" applyFont="1" applyFill="1" applyBorder="1" applyAlignment="1">
      <alignment vertical="center"/>
    </xf>
    <xf numFmtId="0" fontId="36" fillId="0" borderId="21" xfId="0" applyFont="1" applyFill="1" applyBorder="1"/>
    <xf numFmtId="43" fontId="36" fillId="0" borderId="21" xfId="0" applyNumberFormat="1" applyFont="1" applyFill="1" applyBorder="1"/>
    <xf numFmtId="0" fontId="36" fillId="0" borderId="21" xfId="0" applyFont="1" applyFill="1" applyBorder="1" applyAlignment="1">
      <alignment horizontal="center"/>
    </xf>
    <xf numFmtId="43" fontId="36" fillId="0" borderId="21" xfId="1" applyFont="1" applyFill="1" applyBorder="1"/>
    <xf numFmtId="43" fontId="36" fillId="0" borderId="21" xfId="1" applyNumberFormat="1" applyFont="1" applyFill="1" applyBorder="1"/>
    <xf numFmtId="43" fontId="36" fillId="0" borderId="21" xfId="1" applyFont="1" applyFill="1" applyBorder="1" applyAlignment="1">
      <alignment horizontal="center"/>
    </xf>
    <xf numFmtId="0" fontId="4" fillId="0" borderId="21" xfId="0" applyFont="1" applyFill="1" applyBorder="1"/>
    <xf numFmtId="43" fontId="36" fillId="0" borderId="21" xfId="1" applyNumberFormat="1" applyFont="1" applyFill="1" applyBorder="1" applyAlignment="1">
      <alignment horizontal="center"/>
    </xf>
    <xf numFmtId="2" fontId="36" fillId="0" borderId="21" xfId="0" applyNumberFormat="1" applyFont="1" applyFill="1" applyBorder="1"/>
    <xf numFmtId="43" fontId="36" fillId="0" borderId="21" xfId="0" applyNumberFormat="1" applyFont="1" applyFill="1" applyBorder="1" applyAlignment="1">
      <alignment horizontal="center"/>
    </xf>
    <xf numFmtId="43" fontId="9" fillId="0" borderId="3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43" fontId="3" fillId="0" borderId="3" xfId="1" applyNumberFormat="1" applyFont="1" applyFill="1" applyBorder="1" applyAlignment="1">
      <alignment horizontal="right" vertical="center"/>
    </xf>
    <xf numFmtId="43" fontId="3" fillId="0" borderId="3" xfId="1" applyNumberFormat="1" applyFont="1" applyFill="1" applyBorder="1" applyAlignment="1">
      <alignment horizontal="center" vertical="center"/>
    </xf>
    <xf numFmtId="43" fontId="9" fillId="0" borderId="3" xfId="1" applyNumberFormat="1" applyFont="1" applyFill="1" applyBorder="1" applyAlignment="1">
      <alignment horizontal="right" vertical="center" wrapText="1"/>
    </xf>
    <xf numFmtId="43" fontId="14" fillId="7" borderId="2" xfId="1" applyFont="1" applyFill="1" applyBorder="1" applyAlignment="1">
      <alignment vertical="center"/>
    </xf>
    <xf numFmtId="2" fontId="4" fillId="7" borderId="2" xfId="0" applyNumberFormat="1" applyFont="1" applyFill="1" applyBorder="1"/>
    <xf numFmtId="43" fontId="4" fillId="7" borderId="2" xfId="0" applyNumberFormat="1" applyFont="1" applyFill="1" applyBorder="1"/>
    <xf numFmtId="1" fontId="18" fillId="7" borderId="2" xfId="0" applyNumberFormat="1" applyFont="1" applyFill="1" applyBorder="1" applyAlignment="1">
      <alignment horizontal="center" vertical="center" wrapText="1"/>
    </xf>
    <xf numFmtId="43" fontId="9" fillId="7" borderId="2" xfId="1" applyNumberFormat="1" applyFont="1" applyFill="1" applyBorder="1" applyAlignment="1">
      <alignment horizontal="right" vertical="center" wrapText="1"/>
    </xf>
    <xf numFmtId="0" fontId="4" fillId="7" borderId="2" xfId="0" applyFont="1" applyFill="1" applyBorder="1"/>
    <xf numFmtId="0" fontId="4" fillId="7" borderId="2" xfId="0" applyFont="1" applyFill="1" applyBorder="1" applyAlignment="1">
      <alignment horizontal="center" vertical="center"/>
    </xf>
    <xf numFmtId="43" fontId="4" fillId="7" borderId="2" xfId="0" applyNumberFormat="1" applyFont="1" applyFill="1" applyBorder="1" applyAlignment="1">
      <alignment horizontal="center" vertical="center"/>
    </xf>
    <xf numFmtId="43" fontId="9" fillId="7" borderId="2" xfId="1" applyNumberFormat="1" applyFont="1" applyFill="1" applyBorder="1" applyAlignment="1">
      <alignment horizontal="center" vertical="center" wrapText="1"/>
    </xf>
    <xf numFmtId="43" fontId="4" fillId="7" borderId="2" xfId="0" applyNumberFormat="1" applyFont="1" applyFill="1" applyBorder="1" applyAlignment="1">
      <alignment vertical="center"/>
    </xf>
    <xf numFmtId="43" fontId="4" fillId="7" borderId="2" xfId="1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4" fillId="0" borderId="22" xfId="0" applyFont="1" applyBorder="1" applyAlignment="1">
      <alignment wrapText="1"/>
    </xf>
    <xf numFmtId="2" fontId="4" fillId="0" borderId="5" xfId="0" applyNumberFormat="1" applyFont="1" applyBorder="1"/>
    <xf numFmtId="43" fontId="4" fillId="0" borderId="5" xfId="0" applyNumberFormat="1" applyFont="1" applyBorder="1"/>
    <xf numFmtId="1" fontId="18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5" xfId="0" applyFont="1" applyBorder="1" applyAlignment="1">
      <alignment horizontal="center" vertical="center"/>
    </xf>
    <xf numFmtId="43" fontId="4" fillId="0" borderId="5" xfId="0" applyNumberFormat="1" applyFont="1" applyBorder="1" applyAlignment="1">
      <alignment horizontal="center" vertical="center"/>
    </xf>
    <xf numFmtId="43" fontId="4" fillId="0" borderId="5" xfId="0" applyNumberFormat="1" applyFont="1" applyBorder="1" applyAlignment="1">
      <alignment vertical="center"/>
    </xf>
    <xf numFmtId="43" fontId="4" fillId="0" borderId="5" xfId="1" applyNumberFormat="1" applyFont="1" applyBorder="1" applyAlignment="1">
      <alignment horizontal="center" vertical="center"/>
    </xf>
    <xf numFmtId="43" fontId="4" fillId="0" borderId="0" xfId="0" applyNumberFormat="1" applyFont="1" applyFill="1" applyBorder="1"/>
    <xf numFmtId="43" fontId="9" fillId="0" borderId="0" xfId="1" applyNumberFormat="1" applyFont="1" applyFill="1" applyBorder="1" applyAlignment="1">
      <alignment horizontal="right" vertical="center" wrapText="1"/>
    </xf>
    <xf numFmtId="43" fontId="4" fillId="0" borderId="0" xfId="0" applyNumberFormat="1" applyFont="1" applyFill="1" applyBorder="1" applyAlignment="1">
      <alignment horizontal="center" vertical="center"/>
    </xf>
    <xf numFmtId="43" fontId="9" fillId="0" borderId="0" xfId="1" applyNumberFormat="1" applyFont="1" applyFill="1" applyBorder="1" applyAlignment="1">
      <alignment horizontal="center" vertical="center" wrapText="1"/>
    </xf>
    <xf numFmtId="43" fontId="4" fillId="0" borderId="0" xfId="0" applyNumberFormat="1" applyFont="1" applyFill="1" applyBorder="1" applyAlignment="1">
      <alignment vertical="center"/>
    </xf>
    <xf numFmtId="43" fontId="4" fillId="0" borderId="0" xfId="1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justify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4" xfId="1" applyNumberFormat="1" applyFont="1" applyFill="1" applyBorder="1" applyAlignment="1">
      <alignment horizontal="center" vertical="center" wrapText="1"/>
    </xf>
    <xf numFmtId="43" fontId="8" fillId="2" borderId="5" xfId="1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43" fontId="8" fillId="3" borderId="3" xfId="0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/>
    </xf>
    <xf numFmtId="43" fontId="8" fillId="3" borderId="3" xfId="1" applyNumberFormat="1" applyFont="1" applyFill="1" applyBorder="1" applyAlignment="1">
      <alignment horizontal="center" vertical="center" wrapText="1"/>
    </xf>
    <xf numFmtId="43" fontId="8" fillId="3" borderId="3" xfId="1" applyFont="1" applyFill="1" applyBorder="1" applyAlignment="1">
      <alignment horizontal="center" vertical="center" wrapText="1"/>
    </xf>
    <xf numFmtId="0" fontId="35" fillId="4" borderId="7" xfId="0" applyFont="1" applyFill="1" applyBorder="1" applyAlignment="1">
      <alignment horizontal="center" vertical="center"/>
    </xf>
    <xf numFmtId="0" fontId="35" fillId="4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vertical="center" wrapText="1"/>
    </xf>
    <xf numFmtId="43" fontId="8" fillId="2" borderId="2" xfId="1" applyNumberFormat="1" applyFont="1" applyFill="1" applyBorder="1" applyAlignment="1">
      <alignment horizontal="right" vertical="center" wrapText="1"/>
    </xf>
    <xf numFmtId="43" fontId="8" fillId="2" borderId="4" xfId="1" applyNumberFormat="1" applyFont="1" applyFill="1" applyBorder="1" applyAlignment="1">
      <alignment horizontal="right" vertical="center" wrapText="1"/>
    </xf>
    <xf numFmtId="43" fontId="8" fillId="2" borderId="5" xfId="1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43" fontId="8" fillId="3" borderId="2" xfId="1" applyNumberFormat="1" applyFont="1" applyFill="1" applyBorder="1" applyAlignment="1">
      <alignment horizontal="right" vertical="center" wrapText="1"/>
    </xf>
    <xf numFmtId="43" fontId="8" fillId="3" borderId="4" xfId="1" applyNumberFormat="1" applyFont="1" applyFill="1" applyBorder="1" applyAlignment="1">
      <alignment horizontal="right" vertical="center" wrapText="1"/>
    </xf>
    <xf numFmtId="43" fontId="8" fillId="3" borderId="5" xfId="1" applyNumberFormat="1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center"/>
    </xf>
    <xf numFmtId="44" fontId="40" fillId="0" borderId="0" xfId="7" applyFont="1" applyAlignment="1">
      <alignment horizontal="center"/>
    </xf>
    <xf numFmtId="43" fontId="8" fillId="3" borderId="3" xfId="1" applyFont="1" applyFill="1" applyBorder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43" fontId="8" fillId="3" borderId="2" xfId="1" applyNumberFormat="1" applyFont="1" applyFill="1" applyBorder="1" applyAlignment="1">
      <alignment horizontal="center" vertical="center" wrapText="1"/>
    </xf>
    <xf numFmtId="43" fontId="8" fillId="3" borderId="4" xfId="1" applyNumberFormat="1" applyFont="1" applyFill="1" applyBorder="1" applyAlignment="1">
      <alignment horizontal="center" vertical="center" wrapText="1"/>
    </xf>
    <xf numFmtId="43" fontId="8" fillId="3" borderId="5" xfId="1" applyNumberFormat="1" applyFont="1" applyFill="1" applyBorder="1" applyAlignment="1">
      <alignment horizontal="center" vertical="center" wrapText="1"/>
    </xf>
  </cellXfs>
  <cellStyles count="8">
    <cellStyle name="Millares" xfId="1" builtinId="3"/>
    <cellStyle name="Moneda" xfId="7" builtinId="4"/>
    <cellStyle name="Normal" xfId="0" builtinId="0"/>
    <cellStyle name="Normal 10 4" xfId="5"/>
    <cellStyle name="Normal 2 2" xfId="3"/>
    <cellStyle name="Normal 2 3" xfId="2"/>
    <cellStyle name="Normal 3" xfId="4"/>
    <cellStyle name="Normal 3 2" xfId="6"/>
  </cellStyles>
  <dxfs count="1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578662688"/>
        <c:axId val="-1578664320"/>
      </c:barChart>
      <c:catAx>
        <c:axId val="-15786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78664320"/>
        <c:crosses val="autoZero"/>
        <c:auto val="1"/>
        <c:lblAlgn val="ctr"/>
        <c:lblOffset val="100"/>
        <c:noMultiLvlLbl val="0"/>
      </c:catAx>
      <c:valAx>
        <c:axId val="-157866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7866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8563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2584</xdr:row>
      <xdr:rowOff>0</xdr:rowOff>
    </xdr:from>
    <xdr:to>
      <xdr:col>1</xdr:col>
      <xdr:colOff>304800</xdr:colOff>
      <xdr:row>2585</xdr:row>
      <xdr:rowOff>0</xdr:rowOff>
    </xdr:to>
    <xdr:sp macro="" textlink="">
      <xdr:nvSpPr>
        <xdr:cNvPr id="2" name="AutoShape 1" descr="blob:https://web.whatsapp.com/c89cac4a-3bbf-4851-a090-7f48db314ec1"/>
        <xdr:cNvSpPr>
          <a:spLocks noChangeAspect="1" noChangeArrowheads="1"/>
        </xdr:cNvSpPr>
      </xdr:nvSpPr>
      <xdr:spPr bwMode="auto">
        <a:xfrm>
          <a:off x="1123950" y="1576882800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  <xdr:twoCellAnchor>
    <xdr:from>
      <xdr:col>1</xdr:col>
      <xdr:colOff>0</xdr:colOff>
      <xdr:row>2584</xdr:row>
      <xdr:rowOff>0</xdr:rowOff>
    </xdr:from>
    <xdr:to>
      <xdr:col>1</xdr:col>
      <xdr:colOff>304800</xdr:colOff>
      <xdr:row>2585</xdr:row>
      <xdr:rowOff>0</xdr:rowOff>
    </xdr:to>
    <xdr:sp macro="" textlink="">
      <xdr:nvSpPr>
        <xdr:cNvPr id="3" name="AutoShape 1" descr="blob:https://web.whatsapp.com/03fb3b94-e5f4-4d6f-a406-eaeef2f0654c"/>
        <xdr:cNvSpPr>
          <a:spLocks noChangeAspect="1" noChangeArrowheads="1"/>
        </xdr:cNvSpPr>
      </xdr:nvSpPr>
      <xdr:spPr bwMode="auto">
        <a:xfrm>
          <a:off x="1123950" y="1576882800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  <xdr:twoCellAnchor>
    <xdr:from>
      <xdr:col>1</xdr:col>
      <xdr:colOff>0</xdr:colOff>
      <xdr:row>2584</xdr:row>
      <xdr:rowOff>0</xdr:rowOff>
    </xdr:from>
    <xdr:to>
      <xdr:col>1</xdr:col>
      <xdr:colOff>304800</xdr:colOff>
      <xdr:row>2585</xdr:row>
      <xdr:rowOff>0</xdr:rowOff>
    </xdr:to>
    <xdr:sp macro="" textlink="">
      <xdr:nvSpPr>
        <xdr:cNvPr id="4" name="AutoShape 1" descr="blob:https://web.whatsapp.com/c89cac4a-3bbf-4851-a090-7f48db314ec1"/>
        <xdr:cNvSpPr>
          <a:spLocks noChangeAspect="1" noChangeArrowheads="1"/>
        </xdr:cNvSpPr>
      </xdr:nvSpPr>
      <xdr:spPr bwMode="auto">
        <a:xfrm>
          <a:off x="1123950" y="1576882800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2584</xdr:row>
      <xdr:rowOff>0</xdr:rowOff>
    </xdr:from>
    <xdr:to>
      <xdr:col>2</xdr:col>
      <xdr:colOff>304800</xdr:colOff>
      <xdr:row>2585</xdr:row>
      <xdr:rowOff>0</xdr:rowOff>
    </xdr:to>
    <xdr:sp macro="" textlink="">
      <xdr:nvSpPr>
        <xdr:cNvPr id="5" name="AutoShape 1" descr="blob:https://web.whatsapp.com/c89cac4a-3bbf-4851-a090-7f48db314ec1"/>
        <xdr:cNvSpPr>
          <a:spLocks noChangeAspect="1" noChangeArrowheads="1"/>
        </xdr:cNvSpPr>
      </xdr:nvSpPr>
      <xdr:spPr bwMode="auto">
        <a:xfrm>
          <a:off x="523875" y="1621488375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  <xdr:twoCellAnchor>
    <xdr:from>
      <xdr:col>2</xdr:col>
      <xdr:colOff>0</xdr:colOff>
      <xdr:row>2584</xdr:row>
      <xdr:rowOff>0</xdr:rowOff>
    </xdr:from>
    <xdr:to>
      <xdr:col>2</xdr:col>
      <xdr:colOff>304800</xdr:colOff>
      <xdr:row>2585</xdr:row>
      <xdr:rowOff>0</xdr:rowOff>
    </xdr:to>
    <xdr:sp macro="" textlink="">
      <xdr:nvSpPr>
        <xdr:cNvPr id="6" name="AutoShape 1" descr="blob:https://web.whatsapp.com/03fb3b94-e5f4-4d6f-a406-eaeef2f0654c"/>
        <xdr:cNvSpPr>
          <a:spLocks noChangeAspect="1" noChangeArrowheads="1"/>
        </xdr:cNvSpPr>
      </xdr:nvSpPr>
      <xdr:spPr bwMode="auto">
        <a:xfrm>
          <a:off x="523875" y="1621488375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  <xdr:twoCellAnchor>
    <xdr:from>
      <xdr:col>2</xdr:col>
      <xdr:colOff>0</xdr:colOff>
      <xdr:row>2584</xdr:row>
      <xdr:rowOff>0</xdr:rowOff>
    </xdr:from>
    <xdr:to>
      <xdr:col>2</xdr:col>
      <xdr:colOff>304800</xdr:colOff>
      <xdr:row>2585</xdr:row>
      <xdr:rowOff>0</xdr:rowOff>
    </xdr:to>
    <xdr:sp macro="" textlink="">
      <xdr:nvSpPr>
        <xdr:cNvPr id="7" name="AutoShape 1" descr="blob:https://web.whatsapp.com/c89cac4a-3bbf-4851-a090-7f48db314ec1"/>
        <xdr:cNvSpPr>
          <a:spLocks noChangeAspect="1" noChangeArrowheads="1"/>
        </xdr:cNvSpPr>
      </xdr:nvSpPr>
      <xdr:spPr bwMode="auto">
        <a:xfrm>
          <a:off x="523875" y="1621488375"/>
          <a:ext cx="304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MX"/>
        </a:p>
      </xdr:txBody>
    </xdr:sp>
    <xdr:clientData/>
  </xdr:twoCellAnchor>
  <xdr:twoCellAnchor editAs="oneCell">
    <xdr:from>
      <xdr:col>1</xdr:col>
      <xdr:colOff>761999</xdr:colOff>
      <xdr:row>0</xdr:row>
      <xdr:rowOff>0</xdr:rowOff>
    </xdr:from>
    <xdr:to>
      <xdr:col>6</xdr:col>
      <xdr:colOff>581024</xdr:colOff>
      <xdr:row>2</xdr:row>
      <xdr:rowOff>161925</xdr:rowOff>
    </xdr:to>
    <xdr:pic>
      <xdr:nvPicPr>
        <xdr:cNvPr id="9" name="Imagen 8" descr="C:\Users\SUBDIRECCIONOP\Desktop\MEMOS_2024\membrete_memos.jpeg">
          <a:extLst>
            <a:ext uri="{FF2B5EF4-FFF2-40B4-BE49-F238E27FC236}">
              <a16:creationId xmlns="" xmlns:a16="http://schemas.microsoft.com/office/drawing/2014/main" id="{29DD035B-1D4C-45ED-9651-EAF0A2AC5B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0"/>
          <a:ext cx="5876925" cy="752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831"/>
  <sheetViews>
    <sheetView zoomScale="72" zoomScaleNormal="72" workbookViewId="0">
      <pane xSplit="2" ySplit="7" topLeftCell="N2814" activePane="bottomRight" state="frozen"/>
      <selection pane="topRight" activeCell="C1" sqref="C1"/>
      <selection pane="bottomLeft" activeCell="A8" sqref="A8"/>
      <selection pane="bottomRight" sqref="A1:AI2822"/>
    </sheetView>
  </sheetViews>
  <sheetFormatPr baseColWidth="10" defaultRowHeight="14.25" x14ac:dyDescent="0.2"/>
  <cols>
    <col min="1" max="1" width="7.85546875" style="731" customWidth="1"/>
    <col min="2" max="2" width="31" style="732" customWidth="1"/>
    <col min="3" max="4" width="16.140625" style="303" customWidth="1"/>
    <col min="5" max="5" width="12.85546875" style="15" customWidth="1"/>
    <col min="6" max="6" width="18.42578125" style="605" customWidth="1"/>
    <col min="7" max="8" width="17.28515625" style="605" customWidth="1"/>
    <col min="9" max="9" width="16.5703125" style="730" customWidth="1"/>
    <col min="10" max="10" width="18.28515625" style="797" customWidth="1"/>
    <col min="11" max="11" width="10.7109375" style="3" customWidth="1"/>
    <col min="12" max="12" width="13" style="256" customWidth="1"/>
    <col min="13" max="13" width="10.7109375" style="3" customWidth="1"/>
    <col min="14" max="14" width="15.42578125" style="256" customWidth="1"/>
    <col min="15" max="15" width="13.7109375" style="8" customWidth="1"/>
    <col min="16" max="16" width="17.42578125" style="997" customWidth="1"/>
    <col min="17" max="17" width="13" style="3" customWidth="1"/>
    <col min="18" max="18" width="15.140625" style="256" customWidth="1"/>
    <col min="19" max="19" width="11.85546875" style="8" customWidth="1"/>
    <col min="20" max="20" width="17.42578125" style="997" bestFit="1" customWidth="1"/>
    <col min="21" max="21" width="15.28515625" style="3" customWidth="1"/>
    <col min="22" max="22" width="15.28515625" style="256" customWidth="1"/>
    <col min="23" max="23" width="15.28515625" style="3" customWidth="1"/>
    <col min="24" max="24" width="15.28515625" style="256" customWidth="1"/>
    <col min="25" max="25" width="11.42578125" style="8" customWidth="1"/>
    <col min="26" max="26" width="19.5703125" style="997" customWidth="1"/>
    <col min="27" max="27" width="14.28515625" style="3" customWidth="1"/>
    <col min="28" max="28" width="14.28515625" style="256" customWidth="1"/>
    <col min="29" max="29" width="12" style="935" customWidth="1"/>
    <col min="30" max="30" width="17.42578125" style="9" customWidth="1"/>
    <col min="31" max="31" width="10.85546875" style="935" customWidth="1"/>
    <col min="32" max="32" width="18.42578125" style="3" customWidth="1"/>
    <col min="33" max="33" width="10.85546875" style="3" customWidth="1"/>
    <col min="34" max="34" width="10.85546875" style="256" customWidth="1"/>
    <col min="35" max="35" width="20.28515625" style="997" customWidth="1"/>
    <col min="36" max="36" width="17.140625" style="24" customWidth="1"/>
    <col min="37" max="118" width="11.42578125" style="24"/>
    <col min="119" max="16384" width="11.42578125" style="3"/>
  </cols>
  <sheetData>
    <row r="1" spans="1:118" ht="15" customHeight="1" x14ac:dyDescent="0.2">
      <c r="A1" s="1"/>
      <c r="B1" s="2"/>
      <c r="C1" s="3"/>
      <c r="D1" s="3"/>
      <c r="E1" s="4"/>
      <c r="F1" s="5"/>
      <c r="G1" s="5"/>
      <c r="H1" s="5"/>
      <c r="I1" s="5"/>
      <c r="J1" s="256"/>
      <c r="K1" s="5"/>
      <c r="L1" s="6"/>
      <c r="M1" s="5"/>
      <c r="N1" s="6"/>
      <c r="O1" s="7"/>
      <c r="P1" s="6"/>
      <c r="Q1" s="5"/>
      <c r="R1" s="6"/>
      <c r="S1" s="7"/>
      <c r="T1" s="6"/>
      <c r="U1" s="5"/>
      <c r="V1" s="6"/>
      <c r="W1" s="5"/>
      <c r="X1" s="6"/>
    </row>
    <row r="2" spans="1:118" ht="15" customHeight="1" x14ac:dyDescent="0.2">
      <c r="A2" s="1"/>
      <c r="B2" s="10"/>
      <c r="C2" s="3"/>
      <c r="D2" s="3"/>
      <c r="E2" s="4"/>
      <c r="F2" s="5"/>
      <c r="G2" s="5"/>
      <c r="H2" s="5"/>
      <c r="I2" s="5"/>
      <c r="J2" s="256"/>
      <c r="K2" s="5"/>
      <c r="L2" s="6"/>
      <c r="M2" s="5"/>
      <c r="N2" s="6"/>
      <c r="O2" s="7"/>
      <c r="P2" s="6"/>
      <c r="Q2" s="5"/>
      <c r="R2" s="6"/>
      <c r="S2" s="7"/>
      <c r="T2" s="6"/>
      <c r="U2" s="5"/>
      <c r="V2" s="6"/>
      <c r="W2" s="5"/>
      <c r="X2" s="6"/>
    </row>
    <row r="3" spans="1:118" ht="15" customHeight="1" x14ac:dyDescent="0.2">
      <c r="A3" s="1"/>
      <c r="B3" s="10"/>
      <c r="C3" s="3"/>
      <c r="D3" s="3"/>
      <c r="E3" s="4"/>
      <c r="F3" s="5"/>
      <c r="G3" s="5"/>
      <c r="H3" s="5"/>
      <c r="I3" s="5"/>
      <c r="J3" s="256"/>
      <c r="K3" s="5"/>
      <c r="L3" s="6"/>
      <c r="M3" s="5"/>
      <c r="N3" s="6"/>
      <c r="O3" s="7"/>
      <c r="P3" s="6"/>
      <c r="Q3" s="5"/>
      <c r="R3" s="6"/>
      <c r="S3" s="7"/>
      <c r="T3" s="6"/>
      <c r="U3" s="5"/>
      <c r="V3" s="6"/>
      <c r="W3" s="5"/>
      <c r="X3" s="6"/>
    </row>
    <row r="4" spans="1:118" ht="15" customHeight="1" x14ac:dyDescent="0.2">
      <c r="A4" s="11"/>
      <c r="B4" s="10"/>
      <c r="C4" s="3"/>
      <c r="D4" s="3"/>
      <c r="E4" s="4"/>
      <c r="F4" s="12"/>
      <c r="G4" s="12"/>
      <c r="H4" s="12"/>
      <c r="I4" s="12"/>
      <c r="J4" s="256"/>
      <c r="K4" s="12"/>
      <c r="L4" s="13"/>
      <c r="M4" s="12"/>
      <c r="N4" s="13"/>
      <c r="O4" s="14"/>
      <c r="P4" s="13"/>
      <c r="Q4" s="12"/>
      <c r="R4" s="13"/>
      <c r="S4" s="14"/>
      <c r="T4" s="13"/>
      <c r="U4" s="12"/>
      <c r="V4" s="13"/>
      <c r="W4" s="12"/>
      <c r="X4" s="13"/>
    </row>
    <row r="5" spans="1:118" s="4" customFormat="1" ht="11.25" customHeight="1" x14ac:dyDescent="0.2">
      <c r="A5" s="1095" t="s">
        <v>0</v>
      </c>
      <c r="B5" s="1098" t="s">
        <v>1</v>
      </c>
      <c r="C5" s="1095" t="s">
        <v>2</v>
      </c>
      <c r="D5" s="1095" t="s">
        <v>3</v>
      </c>
      <c r="E5" s="1095" t="s">
        <v>4</v>
      </c>
      <c r="F5" s="1095" t="s">
        <v>5</v>
      </c>
      <c r="G5" s="1095" t="s">
        <v>6</v>
      </c>
      <c r="H5" s="1111" t="s">
        <v>7</v>
      </c>
      <c r="I5" s="1112" t="s">
        <v>8</v>
      </c>
      <c r="J5" s="1113" t="s">
        <v>9</v>
      </c>
      <c r="K5" s="1106" t="s">
        <v>10</v>
      </c>
      <c r="L5" s="1106"/>
      <c r="M5" s="1106" t="s">
        <v>11</v>
      </c>
      <c r="N5" s="1106"/>
      <c r="O5" s="1106" t="s">
        <v>12</v>
      </c>
      <c r="P5" s="1106"/>
      <c r="Q5" s="1106" t="s">
        <v>13</v>
      </c>
      <c r="R5" s="1106"/>
      <c r="S5" s="1106" t="s">
        <v>14</v>
      </c>
      <c r="T5" s="1106"/>
      <c r="U5" s="1106" t="s">
        <v>15</v>
      </c>
      <c r="V5" s="1106"/>
      <c r="W5" s="1106" t="s">
        <v>16</v>
      </c>
      <c r="X5" s="1106"/>
      <c r="Y5" s="1106" t="s">
        <v>17</v>
      </c>
      <c r="Z5" s="1106"/>
      <c r="AA5" s="1106" t="s">
        <v>18</v>
      </c>
      <c r="AB5" s="1106"/>
      <c r="AC5" s="1106" t="s">
        <v>19</v>
      </c>
      <c r="AD5" s="1106"/>
      <c r="AE5" s="1106" t="s">
        <v>20</v>
      </c>
      <c r="AF5" s="1106"/>
      <c r="AG5" s="1106" t="s">
        <v>21</v>
      </c>
      <c r="AH5" s="1106"/>
      <c r="AI5" s="1101" t="s">
        <v>9</v>
      </c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4"/>
      <c r="DI5" s="1034"/>
      <c r="DJ5" s="1034"/>
      <c r="DK5" s="1034"/>
      <c r="DL5" s="1034"/>
      <c r="DM5" s="1034"/>
      <c r="DN5" s="1034"/>
    </row>
    <row r="6" spans="1:118" s="4" customFormat="1" ht="15" customHeight="1" x14ac:dyDescent="0.2">
      <c r="A6" s="1096"/>
      <c r="B6" s="1099"/>
      <c r="C6" s="1096"/>
      <c r="D6" s="1096"/>
      <c r="E6" s="1096"/>
      <c r="F6" s="1096"/>
      <c r="G6" s="1096"/>
      <c r="H6" s="1111"/>
      <c r="I6" s="1112"/>
      <c r="J6" s="1114"/>
      <c r="K6" s="1104" t="s">
        <v>22</v>
      </c>
      <c r="L6" s="1105" t="s">
        <v>23</v>
      </c>
      <c r="M6" s="1104" t="s">
        <v>22</v>
      </c>
      <c r="N6" s="1105" t="s">
        <v>23</v>
      </c>
      <c r="O6" s="1104" t="s">
        <v>22</v>
      </c>
      <c r="P6" s="1107" t="s">
        <v>23</v>
      </c>
      <c r="Q6" s="1104" t="s">
        <v>22</v>
      </c>
      <c r="R6" s="1105" t="s">
        <v>23</v>
      </c>
      <c r="S6" s="1104" t="s">
        <v>22</v>
      </c>
      <c r="T6" s="1107" t="s">
        <v>23</v>
      </c>
      <c r="U6" s="1104" t="s">
        <v>22</v>
      </c>
      <c r="V6" s="1105" t="s">
        <v>23</v>
      </c>
      <c r="W6" s="1104" t="s">
        <v>22</v>
      </c>
      <c r="X6" s="1105" t="s">
        <v>23</v>
      </c>
      <c r="Y6" s="1104" t="s">
        <v>22</v>
      </c>
      <c r="Z6" s="1107" t="s">
        <v>23</v>
      </c>
      <c r="AA6" s="1104" t="s">
        <v>22</v>
      </c>
      <c r="AB6" s="1105" t="s">
        <v>23</v>
      </c>
      <c r="AC6" s="1105" t="s">
        <v>22</v>
      </c>
      <c r="AD6" s="1108" t="s">
        <v>23</v>
      </c>
      <c r="AE6" s="1105" t="s">
        <v>22</v>
      </c>
      <c r="AF6" s="1104" t="s">
        <v>23</v>
      </c>
      <c r="AG6" s="1104" t="s">
        <v>22</v>
      </c>
      <c r="AH6" s="1105" t="s">
        <v>23</v>
      </c>
      <c r="AI6" s="1102"/>
      <c r="AJ6" s="1034"/>
      <c r="AK6" s="1034"/>
      <c r="AL6" s="1034"/>
      <c r="AM6" s="1034"/>
      <c r="AN6" s="1034"/>
      <c r="AO6" s="1034"/>
      <c r="AP6" s="1034"/>
      <c r="AQ6" s="1034"/>
      <c r="AR6" s="1034"/>
      <c r="AS6" s="1034"/>
      <c r="AT6" s="1034"/>
      <c r="AU6" s="1034"/>
      <c r="AV6" s="1034"/>
      <c r="AW6" s="1034"/>
      <c r="AX6" s="1034"/>
      <c r="AY6" s="1034"/>
      <c r="AZ6" s="1034"/>
      <c r="BA6" s="1034"/>
      <c r="BB6" s="1034"/>
      <c r="BC6" s="1034"/>
      <c r="BD6" s="1034"/>
      <c r="BE6" s="1034"/>
      <c r="BF6" s="1034"/>
      <c r="BG6" s="1034"/>
      <c r="BH6" s="1034"/>
      <c r="BI6" s="1034"/>
      <c r="BJ6" s="1034"/>
      <c r="BK6" s="1034"/>
      <c r="BL6" s="1034"/>
      <c r="BM6" s="1034"/>
      <c r="BN6" s="1034"/>
      <c r="BO6" s="1034"/>
      <c r="BP6" s="1034"/>
      <c r="BQ6" s="1034"/>
      <c r="BR6" s="1034"/>
      <c r="BS6" s="1034"/>
      <c r="BT6" s="1034"/>
      <c r="BU6" s="1034"/>
      <c r="BV6" s="1034"/>
      <c r="BW6" s="1034"/>
      <c r="BX6" s="1034"/>
      <c r="BY6" s="1034"/>
      <c r="BZ6" s="1034"/>
      <c r="CA6" s="1034"/>
      <c r="CB6" s="1034"/>
      <c r="CC6" s="1034"/>
      <c r="CD6" s="1034"/>
      <c r="CE6" s="1034"/>
      <c r="CF6" s="1034"/>
      <c r="CG6" s="1034"/>
      <c r="CH6" s="1034"/>
      <c r="CI6" s="1034"/>
      <c r="CJ6" s="1034"/>
      <c r="CK6" s="1034"/>
      <c r="CL6" s="1034"/>
      <c r="CM6" s="1034"/>
      <c r="CN6" s="1034"/>
      <c r="CO6" s="1034"/>
      <c r="CP6" s="1034"/>
      <c r="CQ6" s="1034"/>
      <c r="CR6" s="1034"/>
      <c r="CS6" s="1034"/>
      <c r="CT6" s="1034"/>
      <c r="CU6" s="1034"/>
      <c r="CV6" s="1034"/>
      <c r="CW6" s="1034"/>
      <c r="CX6" s="1034"/>
      <c r="CY6" s="1034"/>
      <c r="CZ6" s="1034"/>
      <c r="DA6" s="1034"/>
      <c r="DB6" s="1034"/>
      <c r="DC6" s="1034"/>
      <c r="DD6" s="1034"/>
      <c r="DE6" s="1034"/>
      <c r="DF6" s="1034"/>
      <c r="DG6" s="1034"/>
      <c r="DH6" s="1034"/>
      <c r="DI6" s="1034"/>
      <c r="DJ6" s="1034"/>
      <c r="DK6" s="1034"/>
      <c r="DL6" s="1034"/>
      <c r="DM6" s="1034"/>
      <c r="DN6" s="1034"/>
    </row>
    <row r="7" spans="1:118" s="4" customFormat="1" ht="78" customHeight="1" x14ac:dyDescent="0.2">
      <c r="A7" s="1097"/>
      <c r="B7" s="1100"/>
      <c r="C7" s="1097"/>
      <c r="D7" s="1097"/>
      <c r="E7" s="1097"/>
      <c r="F7" s="1097"/>
      <c r="G7" s="1097"/>
      <c r="H7" s="1111"/>
      <c r="I7" s="1112"/>
      <c r="J7" s="1115"/>
      <c r="K7" s="1104"/>
      <c r="L7" s="1105"/>
      <c r="M7" s="1104"/>
      <c r="N7" s="1105"/>
      <c r="O7" s="1104"/>
      <c r="P7" s="1107"/>
      <c r="Q7" s="1104"/>
      <c r="R7" s="1105"/>
      <c r="S7" s="1104"/>
      <c r="T7" s="1107"/>
      <c r="U7" s="1104"/>
      <c r="V7" s="1105"/>
      <c r="W7" s="1104"/>
      <c r="X7" s="1105"/>
      <c r="Y7" s="1104"/>
      <c r="Z7" s="1107"/>
      <c r="AA7" s="1104"/>
      <c r="AB7" s="1105"/>
      <c r="AC7" s="1105"/>
      <c r="AD7" s="1108"/>
      <c r="AE7" s="1105"/>
      <c r="AF7" s="1104"/>
      <c r="AG7" s="1104"/>
      <c r="AH7" s="1105"/>
      <c r="AI7" s="1103"/>
      <c r="AJ7" s="1034"/>
      <c r="AK7" s="1034"/>
      <c r="AL7" s="1034"/>
      <c r="AM7" s="1034"/>
      <c r="AN7" s="1034"/>
      <c r="AO7" s="1034"/>
      <c r="AP7" s="1034"/>
      <c r="AQ7" s="1034"/>
      <c r="AR7" s="1034"/>
      <c r="AS7" s="1034"/>
      <c r="AT7" s="1034"/>
      <c r="AU7" s="1034"/>
      <c r="AV7" s="1034"/>
      <c r="AW7" s="1034"/>
      <c r="AX7" s="1034"/>
      <c r="AY7" s="1034"/>
      <c r="AZ7" s="1034"/>
      <c r="BA7" s="1034"/>
      <c r="BB7" s="1034"/>
      <c r="BC7" s="1034"/>
      <c r="BD7" s="1034"/>
      <c r="BE7" s="1034"/>
      <c r="BF7" s="1034"/>
      <c r="BG7" s="1034"/>
      <c r="BH7" s="1034"/>
      <c r="BI7" s="1034"/>
      <c r="BJ7" s="1034"/>
      <c r="BK7" s="1034"/>
      <c r="BL7" s="1034"/>
      <c r="BM7" s="1034"/>
      <c r="BN7" s="1034"/>
      <c r="BO7" s="1034"/>
      <c r="BP7" s="1034"/>
      <c r="BQ7" s="1034"/>
      <c r="BR7" s="1034"/>
      <c r="BS7" s="1034"/>
      <c r="BT7" s="1034"/>
      <c r="BU7" s="1034"/>
      <c r="BV7" s="1034"/>
      <c r="BW7" s="1034"/>
      <c r="BX7" s="1034"/>
      <c r="BY7" s="1034"/>
      <c r="BZ7" s="1034"/>
      <c r="CA7" s="1034"/>
      <c r="CB7" s="1034"/>
      <c r="CC7" s="1034"/>
      <c r="CD7" s="1034"/>
      <c r="CE7" s="1034"/>
      <c r="CF7" s="1034"/>
      <c r="CG7" s="1034"/>
      <c r="CH7" s="1034"/>
      <c r="CI7" s="1034"/>
      <c r="CJ7" s="1034"/>
      <c r="CK7" s="1034"/>
      <c r="CL7" s="1034"/>
      <c r="CM7" s="1034"/>
      <c r="CN7" s="1034"/>
      <c r="CO7" s="1034"/>
      <c r="CP7" s="1034"/>
      <c r="CQ7" s="1034"/>
      <c r="CR7" s="1034"/>
      <c r="CS7" s="1034"/>
      <c r="CT7" s="1034"/>
      <c r="CU7" s="1034"/>
      <c r="CV7" s="1034"/>
      <c r="CW7" s="1034"/>
      <c r="CX7" s="1034"/>
      <c r="CY7" s="1034"/>
      <c r="CZ7" s="1034"/>
      <c r="DA7" s="1034"/>
      <c r="DB7" s="1034"/>
      <c r="DC7" s="1034"/>
      <c r="DD7" s="1034"/>
      <c r="DE7" s="1034"/>
      <c r="DF7" s="1034"/>
      <c r="DG7" s="1034"/>
      <c r="DH7" s="1034"/>
      <c r="DI7" s="1034"/>
      <c r="DJ7" s="1034"/>
      <c r="DK7" s="1034"/>
      <c r="DL7" s="1034"/>
      <c r="DM7" s="1034"/>
      <c r="DN7" s="1034"/>
    </row>
    <row r="8" spans="1:118" s="24" customFormat="1" ht="24" customHeight="1" x14ac:dyDescent="0.2">
      <c r="A8" s="16">
        <v>2000</v>
      </c>
      <c r="B8" s="17" t="s">
        <v>25</v>
      </c>
      <c r="C8" s="16"/>
      <c r="D8" s="733"/>
      <c r="E8" s="18"/>
      <c r="F8" s="19"/>
      <c r="G8" s="19"/>
      <c r="H8" s="19"/>
      <c r="I8" s="20"/>
      <c r="J8" s="760">
        <v>13116319.184587719</v>
      </c>
      <c r="K8" s="22"/>
      <c r="L8" s="915">
        <v>0</v>
      </c>
      <c r="M8" s="22"/>
      <c r="N8" s="21">
        <f>N9+N637+N947+N1005+N1256+N1658+N1676+N1780+N1792</f>
        <v>224599.4</v>
      </c>
      <c r="O8" s="23">
        <f>O9+O637+O947+O1005+O1256+O1658+O1676+O1780+O1792</f>
        <v>0</v>
      </c>
      <c r="P8" s="21">
        <f>P9+P637+P947+P1005+P1256+P1658+P1676+P1780+P1792</f>
        <v>2013708.2899999998</v>
      </c>
      <c r="Q8" s="22"/>
      <c r="R8" s="915"/>
      <c r="S8" s="23">
        <f>S9+S637+S947+S1005+S1256+S1658+S1676+S1780+S1792</f>
        <v>4267</v>
      </c>
      <c r="T8" s="21">
        <f>T9+T637+T947+T1005+T1256+T1658+T1676+T1780+T1792</f>
        <v>3595237.9181999997</v>
      </c>
      <c r="U8" s="22"/>
      <c r="V8" s="915"/>
      <c r="W8" s="22"/>
      <c r="X8" s="21">
        <f>X9+X637+X947+X1005+X1256+X1658+X1676+X1780+X1792</f>
        <v>35042.069000000003</v>
      </c>
      <c r="Y8" s="23">
        <f>Y9+Y637+Y947+Y1005+Y1256+Y1658+Y1676+Y1780+Y1792</f>
        <v>0</v>
      </c>
      <c r="Z8" s="21">
        <f>Z9+Z637+Z947+Z1005+Z1256+Z1658+Z1676+Z1780+Z1792</f>
        <v>6605429.1295937197</v>
      </c>
      <c r="AA8" s="22"/>
      <c r="AB8" s="21">
        <f>AB9+AB637+AB947+AB1005+AB1256+AB1658+AB1676+AB1780+AB1792</f>
        <v>68854.072304000001</v>
      </c>
      <c r="AC8" s="936">
        <f>AC9+AC637+AC947+AC1005+AC1256+AC1658+AC1676+AC1780+AC1792</f>
        <v>0</v>
      </c>
      <c r="AD8" s="21">
        <f>AD9+AD637+AD947+AD1005+AD1256+AD1658+AD1676+AD1780+AD1792</f>
        <v>0</v>
      </c>
      <c r="AE8" s="936">
        <f>AE9+AE637+AE947+AE1005+AE1256+AE1658+AE1676+AE1780+AE1792</f>
        <v>0</v>
      </c>
      <c r="AF8" s="21">
        <f>AF9+AF637+AF947+AF1005+AF1256+AF1658+AF1676+AF1780+AF1792</f>
        <v>0</v>
      </c>
      <c r="AG8" s="22"/>
      <c r="AH8" s="915"/>
      <c r="AI8" s="21">
        <f>AI9+AI637+AI947+AI1005+AI1256+AI1658+AI1676+AI1780+AI1792</f>
        <v>13116319.180724384</v>
      </c>
      <c r="AJ8" s="1025">
        <f>AI8-J8</f>
        <v>-3.8633346557617188E-3</v>
      </c>
    </row>
    <row r="9" spans="1:118" ht="36" x14ac:dyDescent="0.2">
      <c r="A9" s="25">
        <v>2100</v>
      </c>
      <c r="B9" s="26" t="s">
        <v>26</v>
      </c>
      <c r="C9" s="27"/>
      <c r="D9" s="734"/>
      <c r="E9" s="28"/>
      <c r="F9" s="29"/>
      <c r="G9" s="29"/>
      <c r="H9" s="29"/>
      <c r="I9" s="30"/>
      <c r="J9" s="761">
        <v>2908730.6571677201</v>
      </c>
      <c r="K9" s="32"/>
      <c r="L9" s="31">
        <f>L10+L280+L289+L292+L315+L332+L457+L630</f>
        <v>0</v>
      </c>
      <c r="M9" s="32"/>
      <c r="N9" s="31">
        <f>N10+N280+N289+N292+N315+N332+N457+N630</f>
        <v>4599.3999999999996</v>
      </c>
      <c r="O9" s="33">
        <f>O10+O280+O289+O292+O315+O332+O457+O630</f>
        <v>0</v>
      </c>
      <c r="P9" s="31">
        <f>P10+P280+P289+P292+P315+P332+P457+P630</f>
        <v>32470.14</v>
      </c>
      <c r="Q9" s="32"/>
      <c r="R9" s="31">
        <f>R10+R280+R289+R292+R315+R332+R457+R630</f>
        <v>0</v>
      </c>
      <c r="S9" s="33">
        <f>S10+S280+S289+S292+S315+S332+S457+S630</f>
        <v>4267</v>
      </c>
      <c r="T9" s="31">
        <f>T10+T280+T289+T292+T315+T332+T457+T630</f>
        <v>1524890.4539999999</v>
      </c>
      <c r="U9" s="32"/>
      <c r="V9" s="31">
        <f>V10+V280+V289+V292+V315+V332+V457+V630</f>
        <v>0</v>
      </c>
      <c r="W9" s="32"/>
      <c r="X9" s="31">
        <f>X10+X280+X289+X292+X315+X332+X457+X630</f>
        <v>34714.949000000001</v>
      </c>
      <c r="Y9" s="33">
        <f>Y10+Y280+Y289+Y292+Y315+Y332+Y457+Y630</f>
        <v>0</v>
      </c>
      <c r="Z9" s="31">
        <f>Z10+Z280+Z289+Z292+Z315+Z332+Z457+Z630</f>
        <v>1243201.6377737201</v>
      </c>
      <c r="AA9" s="32"/>
      <c r="AB9" s="31">
        <f>AB10+AB280+AB289+AB292+AB315+AB332+AB457+AB630</f>
        <v>68854.072304000001</v>
      </c>
      <c r="AC9" s="937">
        <f>AC10+AC280+AC289+AC292+AC315+AC332+AC457+AC630</f>
        <v>0</v>
      </c>
      <c r="AD9" s="31">
        <f>AD10+AD280+AD289+AD292+AD315+AD332+AD457+AD630</f>
        <v>0</v>
      </c>
      <c r="AE9" s="937">
        <f>AE10+AE280+AE289+AE292+AE315+AE332+AE457+AE630</f>
        <v>0</v>
      </c>
      <c r="AF9" s="31">
        <f>AF10+AF280+AF289+AF292+AF315+AF332+AF457+AF630</f>
        <v>0</v>
      </c>
      <c r="AG9" s="32"/>
      <c r="AH9" s="916"/>
      <c r="AI9" s="31">
        <f>AI10+AI280+AI289+AI292+AI315+AI332+AI457+AI630</f>
        <v>2908730.6530777202</v>
      </c>
      <c r="AJ9" s="1025">
        <f t="shared" ref="AJ9:AJ72" si="0">AI9-J9</f>
        <v>-4.0899999439716339E-3</v>
      </c>
    </row>
    <row r="10" spans="1:118" ht="27.75" customHeight="1" x14ac:dyDescent="0.2">
      <c r="A10" s="34">
        <v>211</v>
      </c>
      <c r="B10" s="35" t="s">
        <v>27</v>
      </c>
      <c r="C10" s="36"/>
      <c r="D10" s="735"/>
      <c r="E10" s="37"/>
      <c r="F10" s="38"/>
      <c r="G10" s="38"/>
      <c r="H10" s="38"/>
      <c r="I10" s="39"/>
      <c r="J10" s="762">
        <v>1364277.3386940002</v>
      </c>
      <c r="K10" s="41"/>
      <c r="L10" s="869">
        <f>L11+L13+L178+L179+L182+L184+L278</f>
        <v>0</v>
      </c>
      <c r="M10" s="41"/>
      <c r="N10" s="869">
        <f>N11+N13+N178+N179+N182+N184+N278</f>
        <v>4599.3999999999996</v>
      </c>
      <c r="O10" s="40">
        <f>O11+O13+O179+O184+O182+O178+O278</f>
        <v>0</v>
      </c>
      <c r="P10" s="869">
        <f>P11+P13+P178+P179+P182+P184+P278</f>
        <v>0</v>
      </c>
      <c r="Q10" s="40">
        <f t="shared" ref="Q10:AG10" si="1">Q11+Q13+Q179+Q184+Q182+Q178+Q278</f>
        <v>0</v>
      </c>
      <c r="R10" s="869">
        <f>R11+R13+R178+R179+R182+R184+R278</f>
        <v>0</v>
      </c>
      <c r="S10" s="40">
        <f t="shared" si="1"/>
        <v>4267</v>
      </c>
      <c r="T10" s="869">
        <f>T11+T13+T178+T179+T182+T184+T278</f>
        <v>696917.42999999982</v>
      </c>
      <c r="U10" s="40">
        <f>U11+U13+U180+U185+U183+U179+U278</f>
        <v>0</v>
      </c>
      <c r="V10" s="938">
        <f t="shared" si="1"/>
        <v>0</v>
      </c>
      <c r="W10" s="40">
        <f t="shared" si="1"/>
        <v>0</v>
      </c>
      <c r="X10" s="938">
        <f t="shared" si="1"/>
        <v>26623.478999999999</v>
      </c>
      <c r="Y10" s="40">
        <f t="shared" si="1"/>
        <v>0</v>
      </c>
      <c r="Z10" s="869">
        <f>Z11+Z13+Z178+Z179+Z182+Z184+Z278</f>
        <v>582864.14330000011</v>
      </c>
      <c r="AA10" s="40">
        <f t="shared" si="1"/>
        <v>0</v>
      </c>
      <c r="AB10" s="869">
        <f>AB11+AB13+AB178+AB179+AB182+AB184+AB278</f>
        <v>53272.882304000006</v>
      </c>
      <c r="AC10" s="938">
        <f t="shared" si="1"/>
        <v>0</v>
      </c>
      <c r="AD10" s="869">
        <f>AD11+AD13+AD178+AD179+AD182+AD184+AD278</f>
        <v>0</v>
      </c>
      <c r="AE10" s="938">
        <f t="shared" si="1"/>
        <v>0</v>
      </c>
      <c r="AF10" s="869">
        <f>AF11+AF13+AF178+AF179+AF182+AF184+AF278</f>
        <v>0</v>
      </c>
      <c r="AG10" s="40">
        <f t="shared" si="1"/>
        <v>0</v>
      </c>
      <c r="AH10" s="869">
        <f>AH11+AH13+AH178+AH179+AH182+AH184+AH278</f>
        <v>0</v>
      </c>
      <c r="AI10" s="869">
        <f>AI11+AI13+AI178+AI179+AI182+AI184+AI278</f>
        <v>1364277.334604</v>
      </c>
      <c r="AJ10" s="1025">
        <f t="shared" si="0"/>
        <v>-4.0900001768022776E-3</v>
      </c>
    </row>
    <row r="11" spans="1:118" s="24" customFormat="1" ht="24" x14ac:dyDescent="0.2">
      <c r="A11" s="42">
        <v>21101</v>
      </c>
      <c r="B11" s="43" t="s">
        <v>28</v>
      </c>
      <c r="C11" s="44"/>
      <c r="D11" s="736"/>
      <c r="E11" s="45"/>
      <c r="F11" s="46"/>
      <c r="G11" s="46"/>
      <c r="H11" s="46"/>
      <c r="I11" s="47"/>
      <c r="J11" s="763">
        <v>11720</v>
      </c>
      <c r="K11" s="49"/>
      <c r="L11" s="48">
        <f>L12</f>
        <v>0</v>
      </c>
      <c r="M11" s="49"/>
      <c r="N11" s="48">
        <f>N12</f>
        <v>0</v>
      </c>
      <c r="O11" s="50">
        <f>O12</f>
        <v>0</v>
      </c>
      <c r="P11" s="48">
        <f>P12</f>
        <v>0</v>
      </c>
      <c r="Q11" s="49"/>
      <c r="R11" s="48">
        <f>R12</f>
        <v>0</v>
      </c>
      <c r="S11" s="50">
        <f>S12</f>
        <v>0</v>
      </c>
      <c r="T11" s="48">
        <f>T12</f>
        <v>0</v>
      </c>
      <c r="U11" s="49"/>
      <c r="V11" s="48">
        <f>V12</f>
        <v>0</v>
      </c>
      <c r="W11" s="49"/>
      <c r="X11" s="48">
        <f>X12</f>
        <v>0</v>
      </c>
      <c r="Y11" s="50">
        <f>Y12</f>
        <v>0</v>
      </c>
      <c r="Z11" s="48">
        <f>Z12</f>
        <v>0</v>
      </c>
      <c r="AA11" s="49"/>
      <c r="AB11" s="48">
        <f>AB12</f>
        <v>11720</v>
      </c>
      <c r="AC11" s="939">
        <f>AC12</f>
        <v>0</v>
      </c>
      <c r="AD11" s="48">
        <f>AD12</f>
        <v>0</v>
      </c>
      <c r="AE11" s="939">
        <f>AE12</f>
        <v>0</v>
      </c>
      <c r="AF11" s="48">
        <f>AF12</f>
        <v>0</v>
      </c>
      <c r="AG11" s="49"/>
      <c r="AH11" s="48">
        <f>AH12</f>
        <v>0</v>
      </c>
      <c r="AI11" s="48">
        <f>AI12</f>
        <v>11720</v>
      </c>
      <c r="AJ11" s="1025">
        <f t="shared" si="0"/>
        <v>0</v>
      </c>
    </row>
    <row r="12" spans="1:118" s="64" customFormat="1" ht="33.75" customHeight="1" x14ac:dyDescent="0.2">
      <c r="A12" s="51"/>
      <c r="B12" s="52" t="s">
        <v>29</v>
      </c>
      <c r="C12" s="53"/>
      <c r="D12" s="53">
        <v>4</v>
      </c>
      <c r="E12" s="54" t="s">
        <v>30</v>
      </c>
      <c r="F12" s="55" t="s">
        <v>31</v>
      </c>
      <c r="G12" s="56" t="s">
        <v>32</v>
      </c>
      <c r="H12" s="55" t="s">
        <v>33</v>
      </c>
      <c r="I12" s="57"/>
      <c r="J12" s="764">
        <v>11720</v>
      </c>
      <c r="K12" s="60"/>
      <c r="L12" s="63">
        <v>0</v>
      </c>
      <c r="M12" s="60"/>
      <c r="N12" s="63"/>
      <c r="O12" s="61"/>
      <c r="P12" s="998"/>
      <c r="Q12" s="60"/>
      <c r="R12" s="63"/>
      <c r="S12" s="60"/>
      <c r="T12" s="998"/>
      <c r="U12" s="60"/>
      <c r="V12" s="63"/>
      <c r="W12" s="60"/>
      <c r="X12" s="63"/>
      <c r="Y12" s="60"/>
      <c r="Z12" s="998"/>
      <c r="AA12" s="60">
        <v>4</v>
      </c>
      <c r="AB12" s="63">
        <v>11720</v>
      </c>
      <c r="AC12" s="63"/>
      <c r="AD12" s="62"/>
      <c r="AE12" s="63">
        <v>0</v>
      </c>
      <c r="AF12" s="63"/>
      <c r="AG12" s="60"/>
      <c r="AH12" s="63"/>
      <c r="AI12" s="998">
        <f>AF12+AH12+AD12+AB12+Z12+X12+V12+T12+R12+P12+N12+L12</f>
        <v>11720</v>
      </c>
      <c r="AJ12" s="1025">
        <f t="shared" si="0"/>
        <v>0</v>
      </c>
      <c r="AK12" s="1035"/>
      <c r="AL12" s="1035"/>
      <c r="AM12" s="1035"/>
      <c r="AN12" s="1035"/>
      <c r="AO12" s="1035"/>
      <c r="AP12" s="1035"/>
      <c r="AQ12" s="1035"/>
      <c r="AR12" s="1035"/>
      <c r="AS12" s="1035"/>
      <c r="AT12" s="1035"/>
      <c r="AU12" s="1035"/>
      <c r="AV12" s="1035"/>
      <c r="AW12" s="1035"/>
      <c r="AX12" s="1035"/>
      <c r="AY12" s="1035"/>
      <c r="AZ12" s="1035"/>
      <c r="BA12" s="1035"/>
      <c r="BB12" s="1035"/>
      <c r="BC12" s="1035"/>
      <c r="BD12" s="1035"/>
      <c r="BE12" s="1035"/>
      <c r="BF12" s="1035"/>
      <c r="BG12" s="1035"/>
      <c r="BH12" s="1035"/>
      <c r="BI12" s="1035"/>
      <c r="BJ12" s="1035"/>
      <c r="BK12" s="1035"/>
      <c r="BL12" s="1035"/>
      <c r="BM12" s="1035"/>
      <c r="BN12" s="1035"/>
      <c r="BO12" s="1035"/>
      <c r="BP12" s="1035"/>
      <c r="BQ12" s="1035"/>
      <c r="BR12" s="1035"/>
      <c r="BS12" s="1035"/>
      <c r="BT12" s="1035"/>
      <c r="BU12" s="1035"/>
      <c r="BV12" s="1035"/>
      <c r="BW12" s="1035"/>
      <c r="BX12" s="1035"/>
      <c r="BY12" s="1035"/>
      <c r="BZ12" s="1035"/>
      <c r="CA12" s="1035"/>
      <c r="CB12" s="1035"/>
      <c r="CC12" s="1035"/>
      <c r="CD12" s="1035"/>
      <c r="CE12" s="1035"/>
      <c r="CF12" s="1035"/>
      <c r="CG12" s="1035"/>
      <c r="CH12" s="1035"/>
      <c r="CI12" s="1035"/>
      <c r="CJ12" s="1035"/>
      <c r="CK12" s="1035"/>
      <c r="CL12" s="1035"/>
      <c r="CM12" s="1035"/>
      <c r="CN12" s="1035"/>
      <c r="CO12" s="1035"/>
      <c r="CP12" s="1035"/>
      <c r="CQ12" s="1035"/>
      <c r="CR12" s="1035"/>
      <c r="CS12" s="1035"/>
      <c r="CT12" s="1035"/>
      <c r="CU12" s="1035"/>
      <c r="CV12" s="1035"/>
      <c r="CW12" s="1035"/>
      <c r="CX12" s="1035"/>
      <c r="CY12" s="1035"/>
      <c r="CZ12" s="1035"/>
      <c r="DA12" s="1035"/>
      <c r="DB12" s="1035"/>
      <c r="DC12" s="1035"/>
      <c r="DD12" s="1035"/>
      <c r="DE12" s="1035"/>
      <c r="DF12" s="1035"/>
      <c r="DG12" s="1035"/>
      <c r="DH12" s="1035"/>
      <c r="DI12" s="1035"/>
      <c r="DJ12" s="1035"/>
      <c r="DK12" s="1035"/>
      <c r="DL12" s="1035"/>
      <c r="DM12" s="1035"/>
      <c r="DN12" s="1035"/>
    </row>
    <row r="13" spans="1:118" s="72" customFormat="1" ht="25.5" x14ac:dyDescent="0.2">
      <c r="A13" s="65">
        <v>21102</v>
      </c>
      <c r="B13" s="66" t="s">
        <v>34</v>
      </c>
      <c r="C13" s="67"/>
      <c r="D13" s="737"/>
      <c r="E13" s="68"/>
      <c r="F13" s="68"/>
      <c r="G13" s="68"/>
      <c r="H13" s="68"/>
      <c r="I13" s="69"/>
      <c r="J13" s="765">
        <v>390361.75435399998</v>
      </c>
      <c r="K13" s="71"/>
      <c r="L13" s="70">
        <f>SUM(L14:L177)</f>
        <v>0</v>
      </c>
      <c r="M13" s="71"/>
      <c r="N13" s="70">
        <f>SUM(N14:N177)</f>
        <v>4599.3999999999996</v>
      </c>
      <c r="O13" s="71"/>
      <c r="P13" s="70">
        <f>SUM(P14:P177)</f>
        <v>0</v>
      </c>
      <c r="Q13" s="71"/>
      <c r="R13" s="70">
        <f>SUM(R14:R177)</f>
        <v>0</v>
      </c>
      <c r="S13" s="71">
        <f t="shared" ref="S13" si="2">SUM(S14:S177)</f>
        <v>4267</v>
      </c>
      <c r="T13" s="70">
        <f>SUM(T14:T177)</f>
        <v>206913.23</v>
      </c>
      <c r="U13" s="71"/>
      <c r="V13" s="70">
        <f>SUM(V14:V177)</f>
        <v>0</v>
      </c>
      <c r="W13" s="71"/>
      <c r="X13" s="70">
        <f>SUM(X14:X177)</f>
        <v>26623.478999999999</v>
      </c>
      <c r="Y13" s="71"/>
      <c r="Z13" s="70">
        <f>SUM(Z14:Z177)</f>
        <v>110672.75896000001</v>
      </c>
      <c r="AA13" s="71"/>
      <c r="AB13" s="70">
        <f>SUM(AB14:AB177)</f>
        <v>41552.882304000006</v>
      </c>
      <c r="AC13" s="70"/>
      <c r="AD13" s="70">
        <f>SUM(AD14:AD177)</f>
        <v>0</v>
      </c>
      <c r="AE13" s="70"/>
      <c r="AF13" s="70">
        <f>SUM(AF14:AF177)</f>
        <v>0</v>
      </c>
      <c r="AG13" s="71"/>
      <c r="AH13" s="70">
        <f>SUM(AH14:AH177)</f>
        <v>0</v>
      </c>
      <c r="AI13" s="70">
        <f>SUM(AI14:AI177)</f>
        <v>390361.75026400009</v>
      </c>
      <c r="AJ13" s="1025">
        <f t="shared" si="0"/>
        <v>-4.089999885763973E-3</v>
      </c>
      <c r="AK13" s="1036"/>
      <c r="AL13" s="1036"/>
      <c r="AM13" s="1036"/>
      <c r="AN13" s="1036"/>
      <c r="AO13" s="1036"/>
      <c r="AP13" s="1036"/>
      <c r="AQ13" s="1036"/>
      <c r="AR13" s="1036"/>
      <c r="AS13" s="1036"/>
      <c r="AT13" s="1036"/>
      <c r="AU13" s="1036"/>
      <c r="AV13" s="1036"/>
      <c r="AW13" s="1036"/>
      <c r="AX13" s="1036"/>
      <c r="AY13" s="1036"/>
      <c r="AZ13" s="1036"/>
      <c r="BA13" s="1036"/>
      <c r="BB13" s="1036"/>
      <c r="BC13" s="1036"/>
      <c r="BD13" s="1036"/>
      <c r="BE13" s="1036"/>
      <c r="BF13" s="1036"/>
      <c r="BG13" s="1036"/>
      <c r="BH13" s="1036"/>
      <c r="BI13" s="1036"/>
      <c r="BJ13" s="1036"/>
      <c r="BK13" s="1036"/>
      <c r="BL13" s="1036"/>
      <c r="BM13" s="1036"/>
      <c r="BN13" s="1036"/>
      <c r="BO13" s="1036"/>
      <c r="BP13" s="1036"/>
      <c r="BQ13" s="1036"/>
      <c r="BR13" s="1036"/>
      <c r="BS13" s="1036"/>
      <c r="BT13" s="1036"/>
      <c r="BU13" s="1036"/>
      <c r="BV13" s="1036"/>
      <c r="BW13" s="1036"/>
      <c r="BX13" s="1036"/>
      <c r="BY13" s="1036"/>
      <c r="BZ13" s="1036"/>
      <c r="CA13" s="1036"/>
      <c r="CB13" s="1036"/>
      <c r="CC13" s="1036"/>
      <c r="CD13" s="1036"/>
      <c r="CE13" s="1036"/>
      <c r="CF13" s="1036"/>
      <c r="CG13" s="1036"/>
      <c r="CH13" s="1036"/>
      <c r="CI13" s="1036"/>
      <c r="CJ13" s="1036"/>
      <c r="CK13" s="1036"/>
      <c r="CL13" s="1036"/>
      <c r="CM13" s="1036"/>
      <c r="CN13" s="1036"/>
      <c r="CO13" s="1036"/>
      <c r="CP13" s="1036"/>
      <c r="CQ13" s="1036"/>
      <c r="CR13" s="1036"/>
      <c r="CS13" s="1036"/>
      <c r="CT13" s="1036"/>
      <c r="CU13" s="1036"/>
      <c r="CV13" s="1036"/>
      <c r="CW13" s="1036"/>
      <c r="CX13" s="1036"/>
      <c r="CY13" s="1036"/>
      <c r="CZ13" s="1036"/>
      <c r="DA13" s="1036"/>
      <c r="DB13" s="1036"/>
      <c r="DC13" s="1036"/>
      <c r="DD13" s="1036"/>
      <c r="DE13" s="1036"/>
      <c r="DF13" s="1036"/>
      <c r="DG13" s="1036"/>
      <c r="DH13" s="1036"/>
      <c r="DI13" s="1036"/>
      <c r="DJ13" s="1036"/>
      <c r="DK13" s="1036"/>
      <c r="DL13" s="1036"/>
      <c r="DM13" s="1036"/>
      <c r="DN13" s="1036"/>
    </row>
    <row r="14" spans="1:118" s="64" customFormat="1" ht="38.25" customHeight="1" x14ac:dyDescent="0.2">
      <c r="A14" s="51"/>
      <c r="B14" s="73" t="s">
        <v>35</v>
      </c>
      <c r="C14" s="74"/>
      <c r="D14" s="74">
        <v>2</v>
      </c>
      <c r="E14" s="76" t="s">
        <v>30</v>
      </c>
      <c r="F14" s="55" t="s">
        <v>31</v>
      </c>
      <c r="G14" s="56" t="s">
        <v>32</v>
      </c>
      <c r="H14" s="55" t="s">
        <v>33</v>
      </c>
      <c r="I14" s="57">
        <v>131</v>
      </c>
      <c r="J14" s="766">
        <v>455.47</v>
      </c>
      <c r="K14" s="77"/>
      <c r="L14" s="63">
        <v>0</v>
      </c>
      <c r="M14" s="77"/>
      <c r="N14" s="63"/>
      <c r="O14" s="75">
        <v>0</v>
      </c>
      <c r="P14" s="998">
        <f t="shared" ref="P14:P29" si="3">O14*I14</f>
        <v>0</v>
      </c>
      <c r="Q14" s="60"/>
      <c r="R14" s="63"/>
      <c r="S14" s="75">
        <v>0</v>
      </c>
      <c r="T14" s="999">
        <f>I14*S14</f>
        <v>0</v>
      </c>
      <c r="U14" s="60"/>
      <c r="V14" s="63"/>
      <c r="W14" s="59">
        <v>2</v>
      </c>
      <c r="X14" s="58">
        <v>455.47</v>
      </c>
      <c r="Y14" s="61">
        <v>0</v>
      </c>
      <c r="Z14" s="999">
        <f>Y14*I14</f>
        <v>0</v>
      </c>
      <c r="AA14" s="60"/>
      <c r="AB14" s="63"/>
      <c r="AC14" s="63">
        <v>0</v>
      </c>
      <c r="AD14" s="78">
        <f t="shared" ref="AD14:AD26" si="4">AC14*I14</f>
        <v>0</v>
      </c>
      <c r="AE14" s="63">
        <v>0</v>
      </c>
      <c r="AF14" s="60"/>
      <c r="AG14" s="60"/>
      <c r="AH14" s="63"/>
      <c r="AI14" s="998">
        <f t="shared" ref="AI14:AI77" si="5">AF14+AH14+AD14+AB14+Z14+X14+V14+T14+R14+P14+N14+L14</f>
        <v>455.47</v>
      </c>
      <c r="AJ14" s="1025">
        <f t="shared" si="0"/>
        <v>0</v>
      </c>
      <c r="AK14" s="1035"/>
      <c r="AL14" s="1035"/>
      <c r="AM14" s="1035"/>
      <c r="AN14" s="1035"/>
      <c r="AO14" s="1035"/>
      <c r="AP14" s="1035"/>
      <c r="AQ14" s="1035"/>
      <c r="AR14" s="1035"/>
      <c r="AS14" s="1035"/>
      <c r="AT14" s="1035"/>
      <c r="AU14" s="1035"/>
      <c r="AV14" s="1035"/>
      <c r="AW14" s="1035"/>
      <c r="AX14" s="1035"/>
      <c r="AY14" s="1035"/>
      <c r="AZ14" s="1035"/>
      <c r="BA14" s="1035"/>
      <c r="BB14" s="1035"/>
      <c r="BC14" s="1035"/>
      <c r="BD14" s="1035"/>
      <c r="BE14" s="1035"/>
      <c r="BF14" s="1035"/>
      <c r="BG14" s="1035"/>
      <c r="BH14" s="1035"/>
      <c r="BI14" s="1035"/>
      <c r="BJ14" s="1035"/>
      <c r="BK14" s="1035"/>
      <c r="BL14" s="1035"/>
      <c r="BM14" s="1035"/>
      <c r="BN14" s="1035"/>
      <c r="BO14" s="1035"/>
      <c r="BP14" s="1035"/>
      <c r="BQ14" s="1035"/>
      <c r="BR14" s="1035"/>
      <c r="BS14" s="1035"/>
      <c r="BT14" s="1035"/>
      <c r="BU14" s="1035"/>
      <c r="BV14" s="1035"/>
      <c r="BW14" s="1035"/>
      <c r="BX14" s="1035"/>
      <c r="BY14" s="1035"/>
      <c r="BZ14" s="1035"/>
      <c r="CA14" s="1035"/>
      <c r="CB14" s="1035"/>
      <c r="CC14" s="1035"/>
      <c r="CD14" s="1035"/>
      <c r="CE14" s="1035"/>
      <c r="CF14" s="1035"/>
      <c r="CG14" s="1035"/>
      <c r="CH14" s="1035"/>
      <c r="CI14" s="1035"/>
      <c r="CJ14" s="1035"/>
      <c r="CK14" s="1035"/>
      <c r="CL14" s="1035"/>
      <c r="CM14" s="1035"/>
      <c r="CN14" s="1035"/>
      <c r="CO14" s="1035"/>
      <c r="CP14" s="1035"/>
      <c r="CQ14" s="1035"/>
      <c r="CR14" s="1035"/>
      <c r="CS14" s="1035"/>
      <c r="CT14" s="1035"/>
      <c r="CU14" s="1035"/>
      <c r="CV14" s="1035"/>
      <c r="CW14" s="1035"/>
      <c r="CX14" s="1035"/>
      <c r="CY14" s="1035"/>
      <c r="CZ14" s="1035"/>
      <c r="DA14" s="1035"/>
      <c r="DB14" s="1035"/>
      <c r="DC14" s="1035"/>
      <c r="DD14" s="1035"/>
      <c r="DE14" s="1035"/>
      <c r="DF14" s="1035"/>
      <c r="DG14" s="1035"/>
      <c r="DH14" s="1035"/>
      <c r="DI14" s="1035"/>
      <c r="DJ14" s="1035"/>
      <c r="DK14" s="1035"/>
      <c r="DL14" s="1035"/>
      <c r="DM14" s="1035"/>
      <c r="DN14" s="1035"/>
    </row>
    <row r="15" spans="1:118" s="64" customFormat="1" ht="29.25" customHeight="1" x14ac:dyDescent="0.2">
      <c r="A15" s="51"/>
      <c r="B15" s="73" t="s">
        <v>36</v>
      </c>
      <c r="C15" s="74"/>
      <c r="D15" s="74">
        <v>9</v>
      </c>
      <c r="E15" s="79" t="s">
        <v>30</v>
      </c>
      <c r="F15" s="55" t="s">
        <v>31</v>
      </c>
      <c r="G15" s="56" t="s">
        <v>32</v>
      </c>
      <c r="H15" s="55" t="s">
        <v>33</v>
      </c>
      <c r="I15" s="57">
        <v>227.69288888888889</v>
      </c>
      <c r="J15" s="766">
        <v>3310.3559999999998</v>
      </c>
      <c r="K15" s="77"/>
      <c r="L15" s="63">
        <v>0</v>
      </c>
      <c r="M15" s="77"/>
      <c r="N15" s="63"/>
      <c r="O15" s="75">
        <v>0</v>
      </c>
      <c r="P15" s="998">
        <f t="shared" si="3"/>
        <v>0</v>
      </c>
      <c r="Q15" s="60"/>
      <c r="R15" s="63"/>
      <c r="S15" s="75">
        <v>0</v>
      </c>
      <c r="T15" s="999">
        <f>I15*S15</f>
        <v>0</v>
      </c>
      <c r="U15" s="60"/>
      <c r="V15" s="63"/>
      <c r="W15" s="59">
        <v>9</v>
      </c>
      <c r="X15" s="58">
        <v>3310.3559999999998</v>
      </c>
      <c r="Y15" s="61">
        <v>0</v>
      </c>
      <c r="Z15" s="999">
        <f>Y15*I15</f>
        <v>0</v>
      </c>
      <c r="AA15" s="60"/>
      <c r="AB15" s="63"/>
      <c r="AC15" s="63">
        <v>0</v>
      </c>
      <c r="AD15" s="78">
        <f t="shared" si="4"/>
        <v>0</v>
      </c>
      <c r="AE15" s="63"/>
      <c r="AF15" s="60"/>
      <c r="AG15" s="60"/>
      <c r="AH15" s="63"/>
      <c r="AI15" s="998">
        <f t="shared" si="5"/>
        <v>3310.3559999999998</v>
      </c>
      <c r="AJ15" s="1025">
        <f t="shared" si="0"/>
        <v>0</v>
      </c>
      <c r="AK15" s="1035"/>
      <c r="AL15" s="1035"/>
      <c r="AM15" s="1035"/>
      <c r="AN15" s="1035"/>
      <c r="AO15" s="1035"/>
      <c r="AP15" s="1035"/>
      <c r="AQ15" s="1035"/>
      <c r="AR15" s="1035"/>
      <c r="AS15" s="1035"/>
      <c r="AT15" s="1035"/>
      <c r="AU15" s="1035"/>
      <c r="AV15" s="1035"/>
      <c r="AW15" s="1035"/>
      <c r="AX15" s="1035"/>
      <c r="AY15" s="1035"/>
      <c r="AZ15" s="1035"/>
      <c r="BA15" s="1035"/>
      <c r="BB15" s="1035"/>
      <c r="BC15" s="1035"/>
      <c r="BD15" s="1035"/>
      <c r="BE15" s="1035"/>
      <c r="BF15" s="1035"/>
      <c r="BG15" s="1035"/>
      <c r="BH15" s="1035"/>
      <c r="BI15" s="1035"/>
      <c r="BJ15" s="1035"/>
      <c r="BK15" s="1035"/>
      <c r="BL15" s="1035"/>
      <c r="BM15" s="1035"/>
      <c r="BN15" s="1035"/>
      <c r="BO15" s="1035"/>
      <c r="BP15" s="1035"/>
      <c r="BQ15" s="1035"/>
      <c r="BR15" s="1035"/>
      <c r="BS15" s="1035"/>
      <c r="BT15" s="1035"/>
      <c r="BU15" s="1035"/>
      <c r="BV15" s="1035"/>
      <c r="BW15" s="1035"/>
      <c r="BX15" s="1035"/>
      <c r="BY15" s="1035"/>
      <c r="BZ15" s="1035"/>
      <c r="CA15" s="1035"/>
      <c r="CB15" s="1035"/>
      <c r="CC15" s="1035"/>
      <c r="CD15" s="1035"/>
      <c r="CE15" s="1035"/>
      <c r="CF15" s="1035"/>
      <c r="CG15" s="1035"/>
      <c r="CH15" s="1035"/>
      <c r="CI15" s="1035"/>
      <c r="CJ15" s="1035"/>
      <c r="CK15" s="1035"/>
      <c r="CL15" s="1035"/>
      <c r="CM15" s="1035"/>
      <c r="CN15" s="1035"/>
      <c r="CO15" s="1035"/>
      <c r="CP15" s="1035"/>
      <c r="CQ15" s="1035"/>
      <c r="CR15" s="1035"/>
      <c r="CS15" s="1035"/>
      <c r="CT15" s="1035"/>
      <c r="CU15" s="1035"/>
      <c r="CV15" s="1035"/>
      <c r="CW15" s="1035"/>
      <c r="CX15" s="1035"/>
      <c r="CY15" s="1035"/>
      <c r="CZ15" s="1035"/>
      <c r="DA15" s="1035"/>
      <c r="DB15" s="1035"/>
      <c r="DC15" s="1035"/>
      <c r="DD15" s="1035"/>
      <c r="DE15" s="1035"/>
      <c r="DF15" s="1035"/>
      <c r="DG15" s="1035"/>
      <c r="DH15" s="1035"/>
      <c r="DI15" s="1035"/>
      <c r="DJ15" s="1035"/>
      <c r="DK15" s="1035"/>
      <c r="DL15" s="1035"/>
      <c r="DM15" s="1035"/>
      <c r="DN15" s="1035"/>
    </row>
    <row r="16" spans="1:118" s="64" customFormat="1" ht="37.5" customHeight="1" x14ac:dyDescent="0.2">
      <c r="A16" s="51"/>
      <c r="B16" s="73" t="s">
        <v>37</v>
      </c>
      <c r="C16" s="74"/>
      <c r="D16" s="74">
        <v>28</v>
      </c>
      <c r="E16" s="79" t="s">
        <v>30</v>
      </c>
      <c r="F16" s="55" t="s">
        <v>31</v>
      </c>
      <c r="G16" s="56" t="s">
        <v>32</v>
      </c>
      <c r="H16" s="55" t="s">
        <v>33</v>
      </c>
      <c r="I16" s="57">
        <v>162.93902295238098</v>
      </c>
      <c r="J16" s="766">
        <v>4797.837410000001</v>
      </c>
      <c r="K16" s="77"/>
      <c r="L16" s="63">
        <v>0</v>
      </c>
      <c r="M16" s="77"/>
      <c r="N16" s="63"/>
      <c r="O16" s="75">
        <v>0</v>
      </c>
      <c r="P16" s="998">
        <f t="shared" si="3"/>
        <v>0</v>
      </c>
      <c r="Q16" s="60"/>
      <c r="R16" s="63"/>
      <c r="S16" s="75">
        <v>7</v>
      </c>
      <c r="T16" s="58">
        <v>1200.5999999999999</v>
      </c>
      <c r="U16" s="60"/>
      <c r="V16" s="63"/>
      <c r="W16" s="61">
        <v>21</v>
      </c>
      <c r="X16" s="63">
        <v>3597.24</v>
      </c>
      <c r="Y16" s="61">
        <v>0</v>
      </c>
      <c r="Z16" s="999">
        <f>Y16*I16</f>
        <v>0</v>
      </c>
      <c r="AA16" s="60"/>
      <c r="AB16" s="63"/>
      <c r="AC16" s="63">
        <v>0</v>
      </c>
      <c r="AD16" s="78">
        <f t="shared" si="4"/>
        <v>0</v>
      </c>
      <c r="AE16" s="63"/>
      <c r="AF16" s="60"/>
      <c r="AG16" s="60"/>
      <c r="AH16" s="63"/>
      <c r="AI16" s="998">
        <f t="shared" si="5"/>
        <v>4797.84</v>
      </c>
      <c r="AJ16" s="1025">
        <f t="shared" si="0"/>
        <v>2.5899999991452205E-3</v>
      </c>
      <c r="AK16" s="1035"/>
      <c r="AL16" s="1035"/>
      <c r="AM16" s="1035"/>
      <c r="AN16" s="1035"/>
      <c r="AO16" s="1035"/>
      <c r="AP16" s="1035"/>
      <c r="AQ16" s="1035"/>
      <c r="AR16" s="1035"/>
      <c r="AS16" s="1035"/>
      <c r="AT16" s="1035"/>
      <c r="AU16" s="1035"/>
      <c r="AV16" s="1035"/>
      <c r="AW16" s="1035"/>
      <c r="AX16" s="1035"/>
      <c r="AY16" s="1035"/>
      <c r="AZ16" s="1035"/>
      <c r="BA16" s="1035"/>
      <c r="BB16" s="1035"/>
      <c r="BC16" s="1035"/>
      <c r="BD16" s="1035"/>
      <c r="BE16" s="1035"/>
      <c r="BF16" s="1035"/>
      <c r="BG16" s="1035"/>
      <c r="BH16" s="1035"/>
      <c r="BI16" s="1035"/>
      <c r="BJ16" s="1035"/>
      <c r="BK16" s="1035"/>
      <c r="BL16" s="1035"/>
      <c r="BM16" s="1035"/>
      <c r="BN16" s="1035"/>
      <c r="BO16" s="1035"/>
      <c r="BP16" s="1035"/>
      <c r="BQ16" s="1035"/>
      <c r="BR16" s="1035"/>
      <c r="BS16" s="1035"/>
      <c r="BT16" s="1035"/>
      <c r="BU16" s="1035"/>
      <c r="BV16" s="1035"/>
      <c r="BW16" s="1035"/>
      <c r="BX16" s="1035"/>
      <c r="BY16" s="1035"/>
      <c r="BZ16" s="1035"/>
      <c r="CA16" s="1035"/>
      <c r="CB16" s="1035"/>
      <c r="CC16" s="1035"/>
      <c r="CD16" s="1035"/>
      <c r="CE16" s="1035"/>
      <c r="CF16" s="1035"/>
      <c r="CG16" s="1035"/>
      <c r="CH16" s="1035"/>
      <c r="CI16" s="1035"/>
      <c r="CJ16" s="1035"/>
      <c r="CK16" s="1035"/>
      <c r="CL16" s="1035"/>
      <c r="CM16" s="1035"/>
      <c r="CN16" s="1035"/>
      <c r="CO16" s="1035"/>
      <c r="CP16" s="1035"/>
      <c r="CQ16" s="1035"/>
      <c r="CR16" s="1035"/>
      <c r="CS16" s="1035"/>
      <c r="CT16" s="1035"/>
      <c r="CU16" s="1035"/>
      <c r="CV16" s="1035"/>
      <c r="CW16" s="1035"/>
      <c r="CX16" s="1035"/>
      <c r="CY16" s="1035"/>
      <c r="CZ16" s="1035"/>
      <c r="DA16" s="1035"/>
      <c r="DB16" s="1035"/>
      <c r="DC16" s="1035"/>
      <c r="DD16" s="1035"/>
      <c r="DE16" s="1035"/>
      <c r="DF16" s="1035"/>
      <c r="DG16" s="1035"/>
      <c r="DH16" s="1035"/>
      <c r="DI16" s="1035"/>
      <c r="DJ16" s="1035"/>
      <c r="DK16" s="1035"/>
      <c r="DL16" s="1035"/>
      <c r="DM16" s="1035"/>
      <c r="DN16" s="1035"/>
    </row>
    <row r="17" spans="1:118" s="64" customFormat="1" ht="37.5" customHeight="1" x14ac:dyDescent="0.2">
      <c r="A17" s="51"/>
      <c r="B17" s="73" t="s">
        <v>38</v>
      </c>
      <c r="C17" s="74"/>
      <c r="D17" s="74">
        <v>2</v>
      </c>
      <c r="E17" s="79" t="s">
        <v>30</v>
      </c>
      <c r="F17" s="55" t="s">
        <v>31</v>
      </c>
      <c r="G17" s="56" t="s">
        <v>32</v>
      </c>
      <c r="H17" s="55" t="s">
        <v>33</v>
      </c>
      <c r="I17" s="57">
        <v>600</v>
      </c>
      <c r="J17" s="766">
        <v>1549.33</v>
      </c>
      <c r="K17" s="77"/>
      <c r="L17" s="63">
        <v>0</v>
      </c>
      <c r="M17" s="77"/>
      <c r="N17" s="63"/>
      <c r="O17" s="75">
        <v>0</v>
      </c>
      <c r="P17" s="998">
        <f t="shared" si="3"/>
        <v>0</v>
      </c>
      <c r="Q17" s="60"/>
      <c r="R17" s="63"/>
      <c r="S17" s="75">
        <v>0</v>
      </c>
      <c r="T17" s="999">
        <f>I17*S17</f>
        <v>0</v>
      </c>
      <c r="U17" s="60"/>
      <c r="V17" s="63"/>
      <c r="W17" s="60">
        <v>2</v>
      </c>
      <c r="X17" s="1015">
        <v>1549.33</v>
      </c>
      <c r="Y17" s="61">
        <v>0</v>
      </c>
      <c r="Z17" s="999">
        <f>Y17*I17</f>
        <v>0</v>
      </c>
      <c r="AA17" s="60"/>
      <c r="AB17" s="63"/>
      <c r="AC17" s="63">
        <v>0</v>
      </c>
      <c r="AD17" s="78">
        <f t="shared" si="4"/>
        <v>0</v>
      </c>
      <c r="AE17" s="63"/>
      <c r="AF17" s="60"/>
      <c r="AG17" s="60"/>
      <c r="AH17" s="63"/>
      <c r="AI17" s="998">
        <f t="shared" si="5"/>
        <v>1549.33</v>
      </c>
      <c r="AJ17" s="1025">
        <f t="shared" si="0"/>
        <v>0</v>
      </c>
      <c r="AK17" s="1035"/>
      <c r="AL17" s="1035"/>
      <c r="AM17" s="1035"/>
      <c r="AN17" s="1035"/>
      <c r="AO17" s="1035"/>
      <c r="AP17" s="1035"/>
      <c r="AQ17" s="1035"/>
      <c r="AR17" s="1035"/>
      <c r="AS17" s="1035"/>
      <c r="AT17" s="1035"/>
      <c r="AU17" s="1035"/>
      <c r="AV17" s="1035"/>
      <c r="AW17" s="1035"/>
      <c r="AX17" s="1035"/>
      <c r="AY17" s="1035"/>
      <c r="AZ17" s="1035"/>
      <c r="BA17" s="1035"/>
      <c r="BB17" s="1035"/>
      <c r="BC17" s="1035"/>
      <c r="BD17" s="1035"/>
      <c r="BE17" s="1035"/>
      <c r="BF17" s="1035"/>
      <c r="BG17" s="1035"/>
      <c r="BH17" s="1035"/>
      <c r="BI17" s="1035"/>
      <c r="BJ17" s="1035"/>
      <c r="BK17" s="1035"/>
      <c r="BL17" s="1035"/>
      <c r="BM17" s="1035"/>
      <c r="BN17" s="1035"/>
      <c r="BO17" s="1035"/>
      <c r="BP17" s="1035"/>
      <c r="BQ17" s="1035"/>
      <c r="BR17" s="1035"/>
      <c r="BS17" s="1035"/>
      <c r="BT17" s="1035"/>
      <c r="BU17" s="1035"/>
      <c r="BV17" s="1035"/>
      <c r="BW17" s="1035"/>
      <c r="BX17" s="1035"/>
      <c r="BY17" s="1035"/>
      <c r="BZ17" s="1035"/>
      <c r="CA17" s="1035"/>
      <c r="CB17" s="1035"/>
      <c r="CC17" s="1035"/>
      <c r="CD17" s="1035"/>
      <c r="CE17" s="1035"/>
      <c r="CF17" s="1035"/>
      <c r="CG17" s="1035"/>
      <c r="CH17" s="1035"/>
      <c r="CI17" s="1035"/>
      <c r="CJ17" s="1035"/>
      <c r="CK17" s="1035"/>
      <c r="CL17" s="1035"/>
      <c r="CM17" s="1035"/>
      <c r="CN17" s="1035"/>
      <c r="CO17" s="1035"/>
      <c r="CP17" s="1035"/>
      <c r="CQ17" s="1035"/>
      <c r="CR17" s="1035"/>
      <c r="CS17" s="1035"/>
      <c r="CT17" s="1035"/>
      <c r="CU17" s="1035"/>
      <c r="CV17" s="1035"/>
      <c r="CW17" s="1035"/>
      <c r="CX17" s="1035"/>
      <c r="CY17" s="1035"/>
      <c r="CZ17" s="1035"/>
      <c r="DA17" s="1035"/>
      <c r="DB17" s="1035"/>
      <c r="DC17" s="1035"/>
      <c r="DD17" s="1035"/>
      <c r="DE17" s="1035"/>
      <c r="DF17" s="1035"/>
      <c r="DG17" s="1035"/>
      <c r="DH17" s="1035"/>
      <c r="DI17" s="1035"/>
      <c r="DJ17" s="1035"/>
      <c r="DK17" s="1035"/>
      <c r="DL17" s="1035"/>
      <c r="DM17" s="1035"/>
      <c r="DN17" s="1035"/>
    </row>
    <row r="18" spans="1:118" ht="41.25" customHeight="1" x14ac:dyDescent="0.2">
      <c r="A18" s="51"/>
      <c r="B18" s="52" t="s">
        <v>39</v>
      </c>
      <c r="C18" s="74"/>
      <c r="D18" s="74">
        <v>5</v>
      </c>
      <c r="E18" s="79" t="s">
        <v>30</v>
      </c>
      <c r="F18" s="55" t="s">
        <v>31</v>
      </c>
      <c r="G18" s="56" t="s">
        <v>32</v>
      </c>
      <c r="H18" s="55" t="s">
        <v>33</v>
      </c>
      <c r="I18" s="57">
        <v>9.5</v>
      </c>
      <c r="J18" s="766">
        <v>47.5</v>
      </c>
      <c r="K18" s="80"/>
      <c r="L18" s="150">
        <v>0</v>
      </c>
      <c r="M18" s="80"/>
      <c r="N18" s="150"/>
      <c r="O18" s="75">
        <v>0</v>
      </c>
      <c r="P18" s="998">
        <f t="shared" si="3"/>
        <v>0</v>
      </c>
      <c r="Q18" s="81"/>
      <c r="R18" s="150"/>
      <c r="S18" s="75">
        <v>0</v>
      </c>
      <c r="T18" s="999">
        <f>I18*S18</f>
        <v>0</v>
      </c>
      <c r="U18" s="81"/>
      <c r="V18" s="150"/>
      <c r="W18" s="60">
        <v>5</v>
      </c>
      <c r="X18" s="1015">
        <v>47.5</v>
      </c>
      <c r="Y18" s="61">
        <v>0</v>
      </c>
      <c r="Z18" s="999">
        <f>Y18*I18</f>
        <v>0</v>
      </c>
      <c r="AA18" s="81"/>
      <c r="AB18" s="150"/>
      <c r="AC18" s="63">
        <v>0</v>
      </c>
      <c r="AD18" s="78">
        <f t="shared" si="4"/>
        <v>0</v>
      </c>
      <c r="AE18" s="63"/>
      <c r="AF18" s="81"/>
      <c r="AG18" s="81"/>
      <c r="AH18" s="150"/>
      <c r="AI18" s="998">
        <f t="shared" si="5"/>
        <v>47.5</v>
      </c>
      <c r="AJ18" s="1025">
        <f t="shared" si="0"/>
        <v>0</v>
      </c>
    </row>
    <row r="19" spans="1:118" ht="34.5" customHeight="1" x14ac:dyDescent="0.2">
      <c r="A19" s="51"/>
      <c r="B19" s="82" t="s">
        <v>40</v>
      </c>
      <c r="C19" s="74"/>
      <c r="D19" s="74">
        <v>2</v>
      </c>
      <c r="E19" s="79" t="s">
        <v>41</v>
      </c>
      <c r="F19" s="55" t="s">
        <v>31</v>
      </c>
      <c r="G19" s="56" t="s">
        <v>32</v>
      </c>
      <c r="H19" s="55" t="s">
        <v>33</v>
      </c>
      <c r="I19" s="57">
        <v>190.33</v>
      </c>
      <c r="J19" s="766">
        <v>190.33</v>
      </c>
      <c r="K19" s="80"/>
      <c r="L19" s="150">
        <v>0</v>
      </c>
      <c r="M19" s="80"/>
      <c r="N19" s="150"/>
      <c r="O19" s="75">
        <v>0</v>
      </c>
      <c r="P19" s="998">
        <f t="shared" si="3"/>
        <v>0</v>
      </c>
      <c r="Q19" s="81"/>
      <c r="R19" s="150"/>
      <c r="S19" s="75">
        <v>1</v>
      </c>
      <c r="T19" s="58">
        <v>75.400000000000006</v>
      </c>
      <c r="U19" s="81"/>
      <c r="V19" s="150"/>
      <c r="W19" s="81"/>
      <c r="X19" s="150"/>
      <c r="Y19" s="61">
        <v>1</v>
      </c>
      <c r="Z19" s="999">
        <v>114.93</v>
      </c>
      <c r="AA19" s="81"/>
      <c r="AB19" s="150"/>
      <c r="AC19" s="63">
        <v>0</v>
      </c>
      <c r="AD19" s="78">
        <f t="shared" si="4"/>
        <v>0</v>
      </c>
      <c r="AE19" s="63"/>
      <c r="AF19" s="81"/>
      <c r="AG19" s="81"/>
      <c r="AH19" s="150"/>
      <c r="AI19" s="998">
        <f t="shared" si="5"/>
        <v>190.33</v>
      </c>
      <c r="AJ19" s="1025">
        <f t="shared" si="0"/>
        <v>0</v>
      </c>
    </row>
    <row r="20" spans="1:118" ht="30.75" customHeight="1" x14ac:dyDescent="0.2">
      <c r="A20" s="51"/>
      <c r="B20" s="82" t="s">
        <v>42</v>
      </c>
      <c r="C20" s="74"/>
      <c r="D20" s="74">
        <v>3</v>
      </c>
      <c r="E20" s="79" t="s">
        <v>41</v>
      </c>
      <c r="F20" s="55" t="s">
        <v>31</v>
      </c>
      <c r="G20" s="56" t="s">
        <v>32</v>
      </c>
      <c r="H20" s="55" t="s">
        <v>33</v>
      </c>
      <c r="I20" s="57">
        <v>190</v>
      </c>
      <c r="J20" s="766">
        <v>169.65</v>
      </c>
      <c r="K20" s="80"/>
      <c r="L20" s="150">
        <v>0</v>
      </c>
      <c r="M20" s="80"/>
      <c r="N20" s="150"/>
      <c r="O20" s="75">
        <v>0</v>
      </c>
      <c r="P20" s="998">
        <f t="shared" si="3"/>
        <v>0</v>
      </c>
      <c r="Q20" s="81"/>
      <c r="R20" s="150"/>
      <c r="S20" s="75">
        <v>2</v>
      </c>
      <c r="T20" s="58">
        <v>100.92</v>
      </c>
      <c r="U20" s="81"/>
      <c r="V20" s="150"/>
      <c r="W20" s="81"/>
      <c r="X20" s="150"/>
      <c r="Y20" s="61">
        <v>1</v>
      </c>
      <c r="Z20" s="999">
        <v>68.73</v>
      </c>
      <c r="AA20" s="81"/>
      <c r="AB20" s="150"/>
      <c r="AC20" s="63">
        <v>0</v>
      </c>
      <c r="AD20" s="78">
        <f t="shared" si="4"/>
        <v>0</v>
      </c>
      <c r="AE20" s="63"/>
      <c r="AF20" s="81"/>
      <c r="AG20" s="81"/>
      <c r="AH20" s="150"/>
      <c r="AI20" s="998">
        <f t="shared" si="5"/>
        <v>169.65</v>
      </c>
      <c r="AJ20" s="1025">
        <f t="shared" si="0"/>
        <v>0</v>
      </c>
    </row>
    <row r="21" spans="1:118" ht="41.25" customHeight="1" x14ac:dyDescent="0.2">
      <c r="A21" s="51"/>
      <c r="B21" s="73" t="s">
        <v>43</v>
      </c>
      <c r="C21" s="74"/>
      <c r="D21" s="74">
        <v>3</v>
      </c>
      <c r="E21" s="79" t="s">
        <v>41</v>
      </c>
      <c r="F21" s="55" t="s">
        <v>31</v>
      </c>
      <c r="G21" s="56" t="s">
        <v>32</v>
      </c>
      <c r="H21" s="55" t="s">
        <v>33</v>
      </c>
      <c r="I21" s="57">
        <v>55.125</v>
      </c>
      <c r="J21" s="766">
        <v>130.62</v>
      </c>
      <c r="K21" s="80"/>
      <c r="L21" s="150">
        <v>0</v>
      </c>
      <c r="M21" s="80"/>
      <c r="N21" s="150"/>
      <c r="O21" s="75">
        <v>0</v>
      </c>
      <c r="P21" s="998">
        <f t="shared" si="3"/>
        <v>0</v>
      </c>
      <c r="Q21" s="81"/>
      <c r="R21" s="150"/>
      <c r="S21" s="75">
        <v>3</v>
      </c>
      <c r="T21" s="58">
        <v>130.62</v>
      </c>
      <c r="U21" s="81"/>
      <c r="V21" s="150"/>
      <c r="W21" s="81"/>
      <c r="X21" s="150"/>
      <c r="Y21" s="61">
        <v>0</v>
      </c>
      <c r="Z21" s="999">
        <f t="shared" ref="Z21:Z29" si="6">Y21*I21</f>
        <v>0</v>
      </c>
      <c r="AA21" s="81"/>
      <c r="AB21" s="150"/>
      <c r="AC21" s="63">
        <v>0</v>
      </c>
      <c r="AD21" s="78">
        <f t="shared" si="4"/>
        <v>0</v>
      </c>
      <c r="AE21" s="63"/>
      <c r="AF21" s="81"/>
      <c r="AG21" s="81"/>
      <c r="AH21" s="150"/>
      <c r="AI21" s="998">
        <f t="shared" si="5"/>
        <v>130.62</v>
      </c>
      <c r="AJ21" s="1025">
        <f t="shared" si="0"/>
        <v>0</v>
      </c>
    </row>
    <row r="22" spans="1:118" ht="66" x14ac:dyDescent="0.2">
      <c r="A22" s="51"/>
      <c r="B22" s="73" t="s">
        <v>44</v>
      </c>
      <c r="C22" s="74"/>
      <c r="D22" s="74">
        <v>3</v>
      </c>
      <c r="E22" s="79" t="s">
        <v>41</v>
      </c>
      <c r="F22" s="55" t="s">
        <v>31</v>
      </c>
      <c r="G22" s="56" t="s">
        <v>32</v>
      </c>
      <c r="H22" s="55" t="s">
        <v>33</v>
      </c>
      <c r="I22" s="57">
        <v>161.74</v>
      </c>
      <c r="J22" s="766">
        <v>452.4</v>
      </c>
      <c r="K22" s="80"/>
      <c r="L22" s="150">
        <v>0</v>
      </c>
      <c r="M22" s="80"/>
      <c r="N22" s="150"/>
      <c r="O22" s="75">
        <v>0</v>
      </c>
      <c r="P22" s="998">
        <f t="shared" si="3"/>
        <v>0</v>
      </c>
      <c r="Q22" s="81"/>
      <c r="R22" s="150"/>
      <c r="S22" s="75">
        <v>3</v>
      </c>
      <c r="T22" s="58">
        <f>150.8+301.6</f>
        <v>452.40000000000003</v>
      </c>
      <c r="U22" s="81"/>
      <c r="V22" s="150"/>
      <c r="W22" s="81"/>
      <c r="X22" s="150"/>
      <c r="Y22" s="61">
        <v>0</v>
      </c>
      <c r="Z22" s="999">
        <f t="shared" si="6"/>
        <v>0</v>
      </c>
      <c r="AA22" s="81"/>
      <c r="AB22" s="150"/>
      <c r="AC22" s="63">
        <v>0</v>
      </c>
      <c r="AD22" s="78">
        <f t="shared" si="4"/>
        <v>0</v>
      </c>
      <c r="AE22" s="63"/>
      <c r="AF22" s="81"/>
      <c r="AG22" s="81"/>
      <c r="AH22" s="150"/>
      <c r="AI22" s="998">
        <f t="shared" si="5"/>
        <v>452.40000000000003</v>
      </c>
      <c r="AJ22" s="1025">
        <f t="shared" si="0"/>
        <v>0</v>
      </c>
    </row>
    <row r="23" spans="1:118" ht="66" x14ac:dyDescent="0.2">
      <c r="A23" s="83"/>
      <c r="B23" s="73" t="s">
        <v>45</v>
      </c>
      <c r="C23" s="74"/>
      <c r="D23" s="74">
        <v>2</v>
      </c>
      <c r="E23" s="79" t="s">
        <v>41</v>
      </c>
      <c r="F23" s="55" t="s">
        <v>31</v>
      </c>
      <c r="G23" s="56" t="s">
        <v>32</v>
      </c>
      <c r="H23" s="55" t="s">
        <v>33</v>
      </c>
      <c r="I23" s="57">
        <v>89.575000000000003</v>
      </c>
      <c r="J23" s="766">
        <v>178.64</v>
      </c>
      <c r="K23" s="80"/>
      <c r="L23" s="150">
        <v>0</v>
      </c>
      <c r="M23" s="80"/>
      <c r="N23" s="150"/>
      <c r="O23" s="75">
        <v>0</v>
      </c>
      <c r="P23" s="998">
        <f t="shared" si="3"/>
        <v>0</v>
      </c>
      <c r="Q23" s="81"/>
      <c r="R23" s="150"/>
      <c r="S23" s="75">
        <v>2</v>
      </c>
      <c r="T23" s="58">
        <v>178.64</v>
      </c>
      <c r="U23" s="81"/>
      <c r="V23" s="150"/>
      <c r="W23" s="81"/>
      <c r="X23" s="150"/>
      <c r="Y23" s="61">
        <v>0</v>
      </c>
      <c r="Z23" s="999">
        <f t="shared" si="6"/>
        <v>0</v>
      </c>
      <c r="AA23" s="81"/>
      <c r="AB23" s="150"/>
      <c r="AC23" s="63">
        <v>0</v>
      </c>
      <c r="AD23" s="78">
        <f t="shared" si="4"/>
        <v>0</v>
      </c>
      <c r="AE23" s="63"/>
      <c r="AF23" s="81"/>
      <c r="AG23" s="81"/>
      <c r="AH23" s="150"/>
      <c r="AI23" s="998">
        <f t="shared" si="5"/>
        <v>178.64</v>
      </c>
      <c r="AJ23" s="1025">
        <f t="shared" si="0"/>
        <v>0</v>
      </c>
    </row>
    <row r="24" spans="1:118" ht="66" x14ac:dyDescent="0.2">
      <c r="A24" s="51"/>
      <c r="B24" s="73" t="s">
        <v>46</v>
      </c>
      <c r="C24" s="74"/>
      <c r="D24" s="74">
        <v>5</v>
      </c>
      <c r="E24" s="79" t="s">
        <v>41</v>
      </c>
      <c r="F24" s="55" t="s">
        <v>31</v>
      </c>
      <c r="G24" s="56" t="s">
        <v>32</v>
      </c>
      <c r="H24" s="55" t="s">
        <v>33</v>
      </c>
      <c r="I24" s="57">
        <v>195.63</v>
      </c>
      <c r="J24" s="766">
        <v>904.8</v>
      </c>
      <c r="K24" s="80"/>
      <c r="L24" s="150">
        <v>0</v>
      </c>
      <c r="M24" s="80"/>
      <c r="N24" s="150"/>
      <c r="O24" s="75">
        <v>0</v>
      </c>
      <c r="P24" s="998">
        <f t="shared" si="3"/>
        <v>0</v>
      </c>
      <c r="Q24" s="81"/>
      <c r="R24" s="150"/>
      <c r="S24" s="75">
        <v>5</v>
      </c>
      <c r="T24" s="58">
        <f>301.6+603.2</f>
        <v>904.80000000000007</v>
      </c>
      <c r="U24" s="81"/>
      <c r="V24" s="150"/>
      <c r="W24" s="81"/>
      <c r="X24" s="150"/>
      <c r="Y24" s="61">
        <v>0</v>
      </c>
      <c r="Z24" s="999">
        <f t="shared" si="6"/>
        <v>0</v>
      </c>
      <c r="AA24" s="81"/>
      <c r="AB24" s="150"/>
      <c r="AC24" s="63">
        <v>0</v>
      </c>
      <c r="AD24" s="78">
        <f t="shared" si="4"/>
        <v>0</v>
      </c>
      <c r="AE24" s="63"/>
      <c r="AF24" s="81"/>
      <c r="AG24" s="81"/>
      <c r="AH24" s="150"/>
      <c r="AI24" s="998">
        <f t="shared" si="5"/>
        <v>904.80000000000007</v>
      </c>
      <c r="AJ24" s="1025">
        <f t="shared" si="0"/>
        <v>0</v>
      </c>
    </row>
    <row r="25" spans="1:118" ht="66" x14ac:dyDescent="0.2">
      <c r="A25" s="51"/>
      <c r="B25" s="73" t="s">
        <v>47</v>
      </c>
      <c r="C25" s="74"/>
      <c r="D25" s="74">
        <v>4</v>
      </c>
      <c r="E25" s="79" t="s">
        <v>30</v>
      </c>
      <c r="F25" s="55" t="s">
        <v>31</v>
      </c>
      <c r="G25" s="56" t="s">
        <v>32</v>
      </c>
      <c r="H25" s="55" t="s">
        <v>33</v>
      </c>
      <c r="I25" s="57">
        <v>188.79400000000001</v>
      </c>
      <c r="J25" s="766">
        <v>123.52999999999997</v>
      </c>
      <c r="K25" s="80"/>
      <c r="L25" s="150">
        <v>0</v>
      </c>
      <c r="M25" s="80"/>
      <c r="N25" s="150"/>
      <c r="O25" s="75">
        <v>0</v>
      </c>
      <c r="P25" s="998">
        <f t="shared" si="3"/>
        <v>0</v>
      </c>
      <c r="Q25" s="81"/>
      <c r="R25" s="150"/>
      <c r="S25" s="75">
        <v>0</v>
      </c>
      <c r="T25" s="58"/>
      <c r="U25" s="81"/>
      <c r="W25" s="59">
        <v>4</v>
      </c>
      <c r="X25" s="150">
        <v>123.52999999999997</v>
      </c>
      <c r="Y25" s="61">
        <v>0</v>
      </c>
      <c r="Z25" s="999">
        <f t="shared" si="6"/>
        <v>0</v>
      </c>
      <c r="AA25" s="81"/>
      <c r="AB25" s="150"/>
      <c r="AC25" s="63">
        <v>0</v>
      </c>
      <c r="AD25" s="78">
        <f t="shared" si="4"/>
        <v>0</v>
      </c>
      <c r="AE25" s="63"/>
      <c r="AF25" s="81"/>
      <c r="AG25" s="81"/>
      <c r="AH25" s="150"/>
      <c r="AI25" s="998">
        <f t="shared" si="5"/>
        <v>123.52999999999997</v>
      </c>
      <c r="AJ25" s="1025">
        <f t="shared" si="0"/>
        <v>0</v>
      </c>
    </row>
    <row r="26" spans="1:118" ht="66" x14ac:dyDescent="0.2">
      <c r="A26" s="51"/>
      <c r="B26" s="73" t="s">
        <v>48</v>
      </c>
      <c r="C26" s="74"/>
      <c r="D26" s="74">
        <v>7</v>
      </c>
      <c r="E26" s="79" t="s">
        <v>49</v>
      </c>
      <c r="F26" s="55" t="s">
        <v>31</v>
      </c>
      <c r="G26" s="56" t="s">
        <v>32</v>
      </c>
      <c r="H26" s="55" t="s">
        <v>33</v>
      </c>
      <c r="I26" s="57">
        <v>26.819999999999997</v>
      </c>
      <c r="J26" s="766">
        <v>981.36</v>
      </c>
      <c r="K26" s="80"/>
      <c r="L26" s="150">
        <v>0</v>
      </c>
      <c r="M26" s="80"/>
      <c r="N26" s="150"/>
      <c r="O26" s="75">
        <v>0</v>
      </c>
      <c r="P26" s="998">
        <f t="shared" si="3"/>
        <v>0</v>
      </c>
      <c r="Q26" s="81"/>
      <c r="R26" s="150"/>
      <c r="S26" s="75">
        <v>7</v>
      </c>
      <c r="T26" s="58">
        <v>981.36</v>
      </c>
      <c r="U26" s="81"/>
      <c r="V26" s="150"/>
      <c r="W26" s="81"/>
      <c r="X26" s="150"/>
      <c r="Y26" s="61">
        <v>0</v>
      </c>
      <c r="Z26" s="999">
        <f t="shared" si="6"/>
        <v>0</v>
      </c>
      <c r="AA26" s="81"/>
      <c r="AB26" s="150"/>
      <c r="AC26" s="63">
        <v>0</v>
      </c>
      <c r="AD26" s="78">
        <f t="shared" si="4"/>
        <v>0</v>
      </c>
      <c r="AE26" s="63"/>
      <c r="AF26" s="81"/>
      <c r="AG26" s="81"/>
      <c r="AH26" s="150"/>
      <c r="AI26" s="998">
        <f t="shared" si="5"/>
        <v>981.36</v>
      </c>
      <c r="AJ26" s="1025">
        <f t="shared" si="0"/>
        <v>0</v>
      </c>
    </row>
    <row r="27" spans="1:118" ht="66" x14ac:dyDescent="0.2">
      <c r="A27" s="51"/>
      <c r="B27" s="84" t="s">
        <v>50</v>
      </c>
      <c r="C27" s="74"/>
      <c r="D27" s="74">
        <v>59</v>
      </c>
      <c r="E27" s="79" t="s">
        <v>49</v>
      </c>
      <c r="F27" s="55" t="s">
        <v>31</v>
      </c>
      <c r="G27" s="56" t="s">
        <v>32</v>
      </c>
      <c r="H27" s="55" t="s">
        <v>33</v>
      </c>
      <c r="I27" s="57">
        <v>42.244169491525426</v>
      </c>
      <c r="J27" s="766">
        <v>2492.4059999999999</v>
      </c>
      <c r="K27" s="80"/>
      <c r="L27" s="150">
        <v>0</v>
      </c>
      <c r="M27" s="80"/>
      <c r="N27" s="150"/>
      <c r="O27" s="75">
        <v>0</v>
      </c>
      <c r="P27" s="999">
        <f t="shared" si="3"/>
        <v>0</v>
      </c>
      <c r="Q27" s="81"/>
      <c r="R27" s="150"/>
      <c r="S27" s="75">
        <v>58</v>
      </c>
      <c r="T27" s="58">
        <v>2354.8000000000002</v>
      </c>
      <c r="U27" s="81"/>
      <c r="V27" s="150"/>
      <c r="W27" s="81"/>
      <c r="X27" s="150"/>
      <c r="Y27" s="61">
        <v>0</v>
      </c>
      <c r="Z27" s="999">
        <f t="shared" si="6"/>
        <v>0</v>
      </c>
      <c r="AA27" s="81">
        <v>1</v>
      </c>
      <c r="AB27" s="150">
        <v>137.61000000000001</v>
      </c>
      <c r="AC27" s="63"/>
      <c r="AD27" s="78"/>
      <c r="AE27" s="63"/>
      <c r="AF27" s="81"/>
      <c r="AG27" s="81"/>
      <c r="AH27" s="150"/>
      <c r="AI27" s="998">
        <f t="shared" si="5"/>
        <v>2492.4100000000003</v>
      </c>
      <c r="AJ27" s="1025">
        <f t="shared" si="0"/>
        <v>4.0000000003601599E-3</v>
      </c>
    </row>
    <row r="28" spans="1:118" ht="66" x14ac:dyDescent="0.2">
      <c r="A28" s="51"/>
      <c r="B28" s="52" t="s">
        <v>51</v>
      </c>
      <c r="C28" s="74"/>
      <c r="D28" s="74">
        <v>24</v>
      </c>
      <c r="E28" s="79" t="s">
        <v>49</v>
      </c>
      <c r="F28" s="55" t="s">
        <v>31</v>
      </c>
      <c r="G28" s="56" t="s">
        <v>32</v>
      </c>
      <c r="H28" s="55" t="s">
        <v>33</v>
      </c>
      <c r="I28" s="57">
        <v>38.341782608695652</v>
      </c>
      <c r="J28" s="766">
        <v>2856.201</v>
      </c>
      <c r="K28" s="80"/>
      <c r="L28" s="150">
        <v>0</v>
      </c>
      <c r="M28" s="80"/>
      <c r="N28" s="150"/>
      <c r="O28" s="75">
        <v>0</v>
      </c>
      <c r="P28" s="999">
        <f t="shared" si="3"/>
        <v>0</v>
      </c>
      <c r="Q28" s="81"/>
      <c r="R28" s="150"/>
      <c r="S28" s="75">
        <v>24</v>
      </c>
      <c r="T28" s="58">
        <f>487.2+2369</f>
        <v>2856.2</v>
      </c>
      <c r="U28" s="81"/>
      <c r="V28" s="150"/>
      <c r="W28" s="81"/>
      <c r="X28" s="150"/>
      <c r="Y28" s="61">
        <v>0</v>
      </c>
      <c r="Z28" s="999">
        <f t="shared" si="6"/>
        <v>0</v>
      </c>
      <c r="AA28" s="81"/>
      <c r="AB28" s="150"/>
      <c r="AC28" s="63">
        <v>0</v>
      </c>
      <c r="AD28" s="78">
        <v>0</v>
      </c>
      <c r="AE28" s="63"/>
      <c r="AF28" s="81"/>
      <c r="AG28" s="81"/>
      <c r="AH28" s="150"/>
      <c r="AI28" s="998">
        <f t="shared" si="5"/>
        <v>2856.2</v>
      </c>
      <c r="AJ28" s="1025">
        <f t="shared" si="0"/>
        <v>-1.0000000002037268E-3</v>
      </c>
    </row>
    <row r="29" spans="1:118" ht="66" x14ac:dyDescent="0.2">
      <c r="A29" s="83"/>
      <c r="B29" s="52" t="s">
        <v>52</v>
      </c>
      <c r="C29" s="74"/>
      <c r="D29" s="74">
        <v>26</v>
      </c>
      <c r="E29" s="79" t="s">
        <v>49</v>
      </c>
      <c r="F29" s="55" t="s">
        <v>31</v>
      </c>
      <c r="G29" s="56" t="s">
        <v>32</v>
      </c>
      <c r="H29" s="55" t="s">
        <v>33</v>
      </c>
      <c r="I29" s="57">
        <v>50.494918400000003</v>
      </c>
      <c r="J29" s="766">
        <v>1438.4029600000001</v>
      </c>
      <c r="K29" s="80"/>
      <c r="L29" s="150">
        <v>0</v>
      </c>
      <c r="M29" s="80"/>
      <c r="N29" s="150"/>
      <c r="O29" s="75">
        <v>0</v>
      </c>
      <c r="P29" s="999">
        <f t="shared" si="3"/>
        <v>0</v>
      </c>
      <c r="Q29" s="81"/>
      <c r="R29" s="150"/>
      <c r="S29" s="75">
        <v>26</v>
      </c>
      <c r="T29" s="58">
        <v>1438.4</v>
      </c>
      <c r="U29" s="81"/>
      <c r="V29" s="150"/>
      <c r="W29" s="81"/>
      <c r="X29" s="150"/>
      <c r="Y29" s="61">
        <v>0</v>
      </c>
      <c r="Z29" s="999">
        <f t="shared" si="6"/>
        <v>0</v>
      </c>
      <c r="AA29" s="81"/>
      <c r="AB29" s="150"/>
      <c r="AC29" s="63">
        <v>0</v>
      </c>
      <c r="AD29" s="78">
        <v>0</v>
      </c>
      <c r="AE29" s="63"/>
      <c r="AF29" s="81"/>
      <c r="AG29" s="81"/>
      <c r="AH29" s="150"/>
      <c r="AI29" s="998">
        <f t="shared" si="5"/>
        <v>1438.4</v>
      </c>
      <c r="AJ29" s="1025">
        <f t="shared" si="0"/>
        <v>-2.9600000000300497E-3</v>
      </c>
    </row>
    <row r="30" spans="1:118" ht="66" x14ac:dyDescent="0.2">
      <c r="A30" s="83"/>
      <c r="B30" s="84" t="s">
        <v>53</v>
      </c>
      <c r="C30" s="74"/>
      <c r="D30" s="74">
        <v>131</v>
      </c>
      <c r="E30" s="79" t="s">
        <v>30</v>
      </c>
      <c r="F30" s="55" t="s">
        <v>31</v>
      </c>
      <c r="G30" s="56" t="s">
        <v>32</v>
      </c>
      <c r="H30" s="55" t="s">
        <v>33</v>
      </c>
      <c r="I30" s="57">
        <v>63.44</v>
      </c>
      <c r="J30" s="766">
        <v>8338.11</v>
      </c>
      <c r="K30" s="80"/>
      <c r="L30" s="150">
        <v>0</v>
      </c>
      <c r="M30" s="80"/>
      <c r="N30" s="150"/>
      <c r="O30" s="75">
        <v>0</v>
      </c>
      <c r="P30" s="999">
        <v>0</v>
      </c>
      <c r="Q30" s="81"/>
      <c r="R30" s="150"/>
      <c r="S30" s="75">
        <v>48</v>
      </c>
      <c r="T30" s="58">
        <v>3045</v>
      </c>
      <c r="U30" s="150"/>
      <c r="V30" s="150"/>
      <c r="W30" s="81"/>
      <c r="X30" s="150"/>
      <c r="Y30" s="61">
        <v>88</v>
      </c>
      <c r="Z30" s="999">
        <v>5293.11</v>
      </c>
      <c r="AA30" s="81"/>
      <c r="AB30" s="150"/>
      <c r="AC30" s="63">
        <v>0</v>
      </c>
      <c r="AD30" s="78">
        <v>0</v>
      </c>
      <c r="AE30" s="63"/>
      <c r="AF30" s="81"/>
      <c r="AG30" s="81"/>
      <c r="AH30" s="150"/>
      <c r="AI30" s="998">
        <f t="shared" si="5"/>
        <v>8338.11</v>
      </c>
      <c r="AJ30" s="1025">
        <f t="shared" si="0"/>
        <v>0</v>
      </c>
    </row>
    <row r="31" spans="1:118" ht="66" x14ac:dyDescent="0.2">
      <c r="A31" s="83"/>
      <c r="B31" s="84" t="s">
        <v>54</v>
      </c>
      <c r="C31" s="74"/>
      <c r="D31" s="74">
        <v>7</v>
      </c>
      <c r="E31" s="79" t="s">
        <v>30</v>
      </c>
      <c r="F31" s="55" t="s">
        <v>31</v>
      </c>
      <c r="G31" s="56" t="s">
        <v>32</v>
      </c>
      <c r="H31" s="55" t="s">
        <v>33</v>
      </c>
      <c r="I31" s="57">
        <v>26.143000000000001</v>
      </c>
      <c r="J31" s="766">
        <v>182.99999999999997</v>
      </c>
      <c r="K31" s="80"/>
      <c r="L31" s="150">
        <v>0</v>
      </c>
      <c r="M31" s="80"/>
      <c r="N31" s="150"/>
      <c r="O31" s="75">
        <v>0</v>
      </c>
      <c r="P31" s="999">
        <f>O31*I31</f>
        <v>0</v>
      </c>
      <c r="Q31" s="81"/>
      <c r="R31" s="150"/>
      <c r="S31" s="75">
        <v>0</v>
      </c>
      <c r="T31" s="58"/>
      <c r="U31" s="81"/>
      <c r="V31" s="150"/>
      <c r="W31" s="81"/>
      <c r="X31" s="150"/>
      <c r="Y31" s="61">
        <v>7</v>
      </c>
      <c r="Z31" s="999">
        <f>Y31*I31</f>
        <v>183.001</v>
      </c>
      <c r="AA31" s="81"/>
      <c r="AB31" s="150"/>
      <c r="AC31" s="63">
        <v>0</v>
      </c>
      <c r="AD31" s="78">
        <v>0</v>
      </c>
      <c r="AE31" s="63"/>
      <c r="AF31" s="81"/>
      <c r="AG31" s="81"/>
      <c r="AH31" s="150"/>
      <c r="AI31" s="998">
        <f t="shared" si="5"/>
        <v>183.001</v>
      </c>
      <c r="AJ31" s="1025">
        <f t="shared" si="0"/>
        <v>1.0000000000331966E-3</v>
      </c>
    </row>
    <row r="32" spans="1:118" ht="66" x14ac:dyDescent="0.2">
      <c r="A32" s="51"/>
      <c r="B32" s="52" t="s">
        <v>55</v>
      </c>
      <c r="C32" s="74"/>
      <c r="D32" s="74">
        <v>255</v>
      </c>
      <c r="E32" s="79" t="s">
        <v>49</v>
      </c>
      <c r="F32" s="55" t="s">
        <v>31</v>
      </c>
      <c r="G32" s="56" t="s">
        <v>32</v>
      </c>
      <c r="H32" s="55" t="s">
        <v>33</v>
      </c>
      <c r="I32" s="57">
        <v>42.32</v>
      </c>
      <c r="J32" s="766">
        <v>10793.801600000001</v>
      </c>
      <c r="K32" s="80"/>
      <c r="L32" s="150">
        <v>0</v>
      </c>
      <c r="M32" s="80"/>
      <c r="N32" s="150"/>
      <c r="O32" s="75">
        <v>0</v>
      </c>
      <c r="P32" s="999">
        <f>O32*I32</f>
        <v>0</v>
      </c>
      <c r="Q32" s="81"/>
      <c r="R32" s="150"/>
      <c r="S32" s="75">
        <v>255</v>
      </c>
      <c r="T32" s="58">
        <f>678.6+10115.2</f>
        <v>10793.800000000001</v>
      </c>
      <c r="U32" s="81"/>
      <c r="V32" s="150"/>
      <c r="W32" s="81"/>
      <c r="X32" s="150"/>
      <c r="Y32" s="61">
        <v>0</v>
      </c>
      <c r="Z32" s="999">
        <f>Y32*I32</f>
        <v>0</v>
      </c>
      <c r="AA32" s="81"/>
      <c r="AB32" s="150"/>
      <c r="AC32" s="63">
        <v>0</v>
      </c>
      <c r="AD32" s="78">
        <v>0</v>
      </c>
      <c r="AE32" s="63"/>
      <c r="AF32" s="81"/>
      <c r="AG32" s="81"/>
      <c r="AH32" s="150"/>
      <c r="AI32" s="998">
        <f t="shared" si="5"/>
        <v>10793.800000000001</v>
      </c>
      <c r="AJ32" s="1025">
        <f t="shared" si="0"/>
        <v>-1.5999999995983671E-3</v>
      </c>
    </row>
    <row r="33" spans="1:36" x14ac:dyDescent="0.2">
      <c r="A33" s="51"/>
      <c r="B33" s="52" t="s">
        <v>56</v>
      </c>
      <c r="C33" s="74"/>
      <c r="D33" s="74"/>
      <c r="E33" s="79"/>
      <c r="F33" s="55"/>
      <c r="G33" s="56"/>
      <c r="H33" s="55"/>
      <c r="I33" s="57"/>
      <c r="J33" s="766"/>
      <c r="K33" s="80"/>
      <c r="L33" s="150">
        <v>0</v>
      </c>
      <c r="M33" s="80"/>
      <c r="N33" s="150"/>
      <c r="O33" s="75">
        <v>0</v>
      </c>
      <c r="P33" s="999"/>
      <c r="Q33" s="81"/>
      <c r="R33" s="150"/>
      <c r="S33" s="75">
        <v>0</v>
      </c>
      <c r="T33" s="58"/>
      <c r="U33" s="81"/>
      <c r="V33" s="150"/>
      <c r="W33" s="81"/>
      <c r="X33" s="150"/>
      <c r="Y33" s="61">
        <v>0</v>
      </c>
      <c r="Z33" s="999"/>
      <c r="AA33" s="81"/>
      <c r="AB33" s="150"/>
      <c r="AC33" s="63">
        <v>0</v>
      </c>
      <c r="AD33" s="78">
        <v>0</v>
      </c>
      <c r="AE33" s="63"/>
      <c r="AF33" s="81"/>
      <c r="AG33" s="81"/>
      <c r="AH33" s="150"/>
      <c r="AI33" s="998">
        <f t="shared" si="5"/>
        <v>0</v>
      </c>
      <c r="AJ33" s="1025">
        <f t="shared" si="0"/>
        <v>0</v>
      </c>
    </row>
    <row r="34" spans="1:36" ht="66" x14ac:dyDescent="0.2">
      <c r="A34" s="51"/>
      <c r="B34" s="52" t="s">
        <v>57</v>
      </c>
      <c r="C34" s="74"/>
      <c r="D34" s="74">
        <v>123</v>
      </c>
      <c r="E34" s="79" t="s">
        <v>30</v>
      </c>
      <c r="F34" s="55" t="s">
        <v>31</v>
      </c>
      <c r="G34" s="56" t="s">
        <v>32</v>
      </c>
      <c r="H34" s="55" t="s">
        <v>33</v>
      </c>
      <c r="I34" s="57">
        <v>38.47</v>
      </c>
      <c r="J34" s="766">
        <v>4732.8044</v>
      </c>
      <c r="K34" s="80"/>
      <c r="L34" s="150">
        <v>0</v>
      </c>
      <c r="M34" s="80"/>
      <c r="N34" s="150"/>
      <c r="O34" s="75">
        <v>0</v>
      </c>
      <c r="P34" s="999">
        <f t="shared" ref="P34:P65" si="7">O34*I34</f>
        <v>0</v>
      </c>
      <c r="Q34" s="81"/>
      <c r="R34" s="150"/>
      <c r="S34" s="75">
        <v>123</v>
      </c>
      <c r="T34" s="58">
        <v>4732.8</v>
      </c>
      <c r="U34" s="81"/>
      <c r="V34" s="150"/>
      <c r="W34" s="81"/>
      <c r="X34" s="150"/>
      <c r="Y34" s="61">
        <v>0</v>
      </c>
      <c r="Z34" s="999">
        <f>Y34*I34</f>
        <v>0</v>
      </c>
      <c r="AA34" s="81"/>
      <c r="AB34" s="150"/>
      <c r="AC34" s="63">
        <v>0</v>
      </c>
      <c r="AD34" s="78">
        <v>0</v>
      </c>
      <c r="AE34" s="63"/>
      <c r="AF34" s="81"/>
      <c r="AG34" s="81"/>
      <c r="AH34" s="150"/>
      <c r="AI34" s="998">
        <f t="shared" si="5"/>
        <v>4732.8</v>
      </c>
      <c r="AJ34" s="1025">
        <f t="shared" si="0"/>
        <v>-4.3999999998050043E-3</v>
      </c>
    </row>
    <row r="35" spans="1:36" ht="66" x14ac:dyDescent="0.2">
      <c r="A35" s="51"/>
      <c r="B35" s="85" t="s">
        <v>58</v>
      </c>
      <c r="C35" s="74"/>
      <c r="D35" s="74">
        <v>2</v>
      </c>
      <c r="E35" s="74" t="s">
        <v>59</v>
      </c>
      <c r="F35" s="55" t="s">
        <v>31</v>
      </c>
      <c r="G35" s="56" t="s">
        <v>32</v>
      </c>
      <c r="H35" s="55" t="s">
        <v>33</v>
      </c>
      <c r="I35" s="57">
        <v>23.2</v>
      </c>
      <c r="J35" s="766">
        <v>46.400000000000006</v>
      </c>
      <c r="K35" s="80"/>
      <c r="L35" s="150">
        <v>0</v>
      </c>
      <c r="M35" s="80"/>
      <c r="N35" s="150"/>
      <c r="O35" s="75">
        <v>0</v>
      </c>
      <c r="P35" s="999">
        <f t="shared" si="7"/>
        <v>0</v>
      </c>
      <c r="Q35" s="81"/>
      <c r="R35" s="150"/>
      <c r="S35" s="75">
        <v>2</v>
      </c>
      <c r="T35" s="58">
        <v>46.4</v>
      </c>
      <c r="U35" s="81"/>
      <c r="V35" s="150"/>
      <c r="W35" s="81"/>
      <c r="X35" s="150"/>
      <c r="Y35" s="61">
        <v>0</v>
      </c>
      <c r="Z35" s="999">
        <f>Y35*I35</f>
        <v>0</v>
      </c>
      <c r="AA35" s="81"/>
      <c r="AB35" s="150"/>
      <c r="AC35" s="63">
        <v>0</v>
      </c>
      <c r="AD35" s="78">
        <v>0</v>
      </c>
      <c r="AE35" s="63"/>
      <c r="AF35" s="81"/>
      <c r="AG35" s="81"/>
      <c r="AH35" s="150"/>
      <c r="AI35" s="998">
        <f t="shared" si="5"/>
        <v>46.4</v>
      </c>
      <c r="AJ35" s="1025">
        <f t="shared" si="0"/>
        <v>0</v>
      </c>
    </row>
    <row r="36" spans="1:36" ht="66" x14ac:dyDescent="0.2">
      <c r="A36" s="51"/>
      <c r="B36" s="86" t="s">
        <v>60</v>
      </c>
      <c r="C36" s="74"/>
      <c r="D36" s="74">
        <v>202</v>
      </c>
      <c r="E36" s="79" t="s">
        <v>49</v>
      </c>
      <c r="F36" s="55" t="s">
        <v>31</v>
      </c>
      <c r="G36" s="56" t="s">
        <v>32</v>
      </c>
      <c r="H36" s="55" t="s">
        <v>33</v>
      </c>
      <c r="I36" s="57">
        <v>5.35</v>
      </c>
      <c r="J36" s="766">
        <v>1079.9122</v>
      </c>
      <c r="K36" s="80"/>
      <c r="L36" s="150">
        <v>0</v>
      </c>
      <c r="M36" s="80"/>
      <c r="N36" s="150"/>
      <c r="O36" s="75">
        <v>0</v>
      </c>
      <c r="P36" s="999">
        <f t="shared" si="7"/>
        <v>0</v>
      </c>
      <c r="Q36" s="81"/>
      <c r="R36" s="150"/>
      <c r="S36" s="75">
        <v>166</v>
      </c>
      <c r="T36" s="58">
        <v>890.67</v>
      </c>
      <c r="U36" s="81"/>
      <c r="V36" s="150"/>
      <c r="W36" s="81"/>
      <c r="X36" s="150"/>
      <c r="Y36" s="61">
        <v>36</v>
      </c>
      <c r="Z36" s="999">
        <v>189.24</v>
      </c>
      <c r="AA36" s="81"/>
      <c r="AB36" s="150"/>
      <c r="AC36" s="63">
        <v>0</v>
      </c>
      <c r="AD36" s="78">
        <v>0</v>
      </c>
      <c r="AE36" s="63"/>
      <c r="AF36" s="81"/>
      <c r="AG36" s="81"/>
      <c r="AH36" s="150"/>
      <c r="AI36" s="998">
        <f t="shared" si="5"/>
        <v>1079.9099999999999</v>
      </c>
      <c r="AJ36" s="1025">
        <f t="shared" si="0"/>
        <v>-2.2000000001298758E-3</v>
      </c>
    </row>
    <row r="37" spans="1:36" ht="66" x14ac:dyDescent="0.2">
      <c r="A37" s="51"/>
      <c r="B37" s="84" t="s">
        <v>61</v>
      </c>
      <c r="C37" s="74"/>
      <c r="D37" s="74">
        <v>22</v>
      </c>
      <c r="E37" s="79" t="s">
        <v>30</v>
      </c>
      <c r="F37" s="55" t="s">
        <v>31</v>
      </c>
      <c r="G37" s="56" t="s">
        <v>32</v>
      </c>
      <c r="H37" s="55" t="s">
        <v>33</v>
      </c>
      <c r="I37" s="57">
        <v>33.890545454545453</v>
      </c>
      <c r="J37" s="766">
        <v>745.59199999999998</v>
      </c>
      <c r="K37" s="80"/>
      <c r="L37" s="150">
        <v>0</v>
      </c>
      <c r="M37" s="80"/>
      <c r="N37" s="150"/>
      <c r="O37" s="75">
        <v>0</v>
      </c>
      <c r="P37" s="999">
        <f t="shared" si="7"/>
        <v>0</v>
      </c>
      <c r="Q37" s="81"/>
      <c r="R37" s="150"/>
      <c r="S37" s="75">
        <v>5</v>
      </c>
      <c r="T37" s="58">
        <v>185.6</v>
      </c>
      <c r="U37" s="81"/>
      <c r="V37" s="150"/>
      <c r="W37" s="81"/>
      <c r="X37" s="150"/>
      <c r="Y37" s="61">
        <v>17</v>
      </c>
      <c r="Z37" s="999">
        <v>559.99</v>
      </c>
      <c r="AA37" s="81"/>
      <c r="AB37" s="150"/>
      <c r="AC37" s="63">
        <v>0</v>
      </c>
      <c r="AD37" s="78">
        <v>0</v>
      </c>
      <c r="AE37" s="63"/>
      <c r="AF37" s="81"/>
      <c r="AG37" s="81"/>
      <c r="AH37" s="150"/>
      <c r="AI37" s="998">
        <f t="shared" si="5"/>
        <v>745.59</v>
      </c>
      <c r="AJ37" s="1025">
        <f t="shared" si="0"/>
        <v>-1.9999999999527063E-3</v>
      </c>
    </row>
    <row r="38" spans="1:36" s="24" customFormat="1" ht="66" x14ac:dyDescent="0.2">
      <c r="A38" s="51"/>
      <c r="B38" s="87" t="s">
        <v>62</v>
      </c>
      <c r="C38" s="74"/>
      <c r="D38" s="74">
        <v>197</v>
      </c>
      <c r="E38" s="79" t="s">
        <v>30</v>
      </c>
      <c r="F38" s="88" t="s">
        <v>31</v>
      </c>
      <c r="G38" s="56" t="s">
        <v>32</v>
      </c>
      <c r="H38" s="55" t="s">
        <v>33</v>
      </c>
      <c r="I38" s="57">
        <v>44.123191878172598</v>
      </c>
      <c r="J38" s="766">
        <v>8692.2688000000016</v>
      </c>
      <c r="K38" s="89"/>
      <c r="L38" s="644">
        <v>0</v>
      </c>
      <c r="M38" s="89"/>
      <c r="N38" s="644"/>
      <c r="O38" s="75">
        <v>0</v>
      </c>
      <c r="P38" s="1000">
        <f t="shared" si="7"/>
        <v>0</v>
      </c>
      <c r="Q38" s="91"/>
      <c r="R38" s="644"/>
      <c r="S38" s="75">
        <v>134</v>
      </c>
      <c r="T38" s="58">
        <f>4448.6+1470.3</f>
        <v>5918.9000000000005</v>
      </c>
      <c r="U38" s="91"/>
      <c r="V38" s="644"/>
      <c r="W38" s="91"/>
      <c r="X38" s="644"/>
      <c r="Y38" s="61">
        <v>63</v>
      </c>
      <c r="Z38" s="1000">
        <v>2773.37</v>
      </c>
      <c r="AA38" s="91"/>
      <c r="AB38" s="644"/>
      <c r="AC38" s="63">
        <v>0</v>
      </c>
      <c r="AD38" s="78">
        <v>0</v>
      </c>
      <c r="AE38" s="940"/>
      <c r="AF38" s="91"/>
      <c r="AG38" s="91"/>
      <c r="AH38" s="644"/>
      <c r="AI38" s="998">
        <f t="shared" si="5"/>
        <v>8692.27</v>
      </c>
      <c r="AJ38" s="1025">
        <f t="shared" si="0"/>
        <v>1.1999999987892807E-3</v>
      </c>
    </row>
    <row r="39" spans="1:36" s="24" customFormat="1" ht="66" x14ac:dyDescent="0.2">
      <c r="A39" s="51"/>
      <c r="B39" s="52" t="s">
        <v>63</v>
      </c>
      <c r="C39" s="74"/>
      <c r="D39" s="74">
        <v>11</v>
      </c>
      <c r="E39" s="79" t="s">
        <v>49</v>
      </c>
      <c r="F39" s="88" t="s">
        <v>31</v>
      </c>
      <c r="G39" s="56" t="s">
        <v>32</v>
      </c>
      <c r="H39" s="55" t="s">
        <v>33</v>
      </c>
      <c r="I39" s="57">
        <v>41.340479999999999</v>
      </c>
      <c r="J39" s="766">
        <v>592.06479999999999</v>
      </c>
      <c r="K39" s="89"/>
      <c r="L39" s="644">
        <v>0</v>
      </c>
      <c r="M39" s="89"/>
      <c r="N39" s="644"/>
      <c r="O39" s="75">
        <v>0</v>
      </c>
      <c r="P39" s="1000">
        <f t="shared" si="7"/>
        <v>0</v>
      </c>
      <c r="Q39" s="91"/>
      <c r="R39" s="644"/>
      <c r="S39" s="75">
        <v>11</v>
      </c>
      <c r="T39" s="58">
        <f>324.8+267.26</f>
        <v>592.05999999999995</v>
      </c>
      <c r="U39" s="91"/>
      <c r="V39" s="644"/>
      <c r="W39" s="91"/>
      <c r="X39" s="644"/>
      <c r="Y39" s="61">
        <v>0</v>
      </c>
      <c r="Z39" s="1000">
        <f>Y39*I39</f>
        <v>0</v>
      </c>
      <c r="AA39" s="91"/>
      <c r="AB39" s="644"/>
      <c r="AC39" s="63">
        <v>0</v>
      </c>
      <c r="AD39" s="78">
        <v>0</v>
      </c>
      <c r="AE39" s="940"/>
      <c r="AF39" s="91"/>
      <c r="AG39" s="91"/>
      <c r="AH39" s="644"/>
      <c r="AI39" s="998">
        <f t="shared" si="5"/>
        <v>592.05999999999995</v>
      </c>
      <c r="AJ39" s="1025">
        <f t="shared" si="0"/>
        <v>-4.8000000000456566E-3</v>
      </c>
    </row>
    <row r="40" spans="1:36" s="24" customFormat="1" ht="66" x14ac:dyDescent="0.2">
      <c r="A40" s="51"/>
      <c r="B40" s="93" t="s">
        <v>64</v>
      </c>
      <c r="C40" s="74"/>
      <c r="D40" s="74">
        <v>1</v>
      </c>
      <c r="E40" s="79" t="s">
        <v>30</v>
      </c>
      <c r="F40" s="88" t="s">
        <v>31</v>
      </c>
      <c r="G40" s="56" t="s">
        <v>32</v>
      </c>
      <c r="H40" s="55" t="s">
        <v>33</v>
      </c>
      <c r="I40" s="57">
        <v>82.683999999999997</v>
      </c>
      <c r="J40" s="766">
        <v>82.683999999999997</v>
      </c>
      <c r="K40" s="89"/>
      <c r="L40" s="644">
        <v>0</v>
      </c>
      <c r="M40" s="89"/>
      <c r="N40" s="644"/>
      <c r="O40" s="75">
        <v>0</v>
      </c>
      <c r="P40" s="1000">
        <f t="shared" si="7"/>
        <v>0</v>
      </c>
      <c r="Q40" s="91"/>
      <c r="R40" s="644"/>
      <c r="S40" s="75">
        <v>0</v>
      </c>
      <c r="T40" s="58"/>
      <c r="U40" s="91"/>
      <c r="V40" s="644"/>
      <c r="W40" s="91">
        <v>1</v>
      </c>
      <c r="X40" s="644">
        <v>82.68</v>
      </c>
      <c r="Y40" s="61">
        <v>0</v>
      </c>
      <c r="Z40" s="1000">
        <f>Y40*I40</f>
        <v>0</v>
      </c>
      <c r="AA40" s="91"/>
      <c r="AB40" s="644"/>
      <c r="AC40" s="63">
        <v>0</v>
      </c>
      <c r="AD40" s="78">
        <v>0</v>
      </c>
      <c r="AE40" s="940"/>
      <c r="AF40" s="91"/>
      <c r="AG40" s="91"/>
      <c r="AH40" s="644"/>
      <c r="AI40" s="998">
        <f t="shared" si="5"/>
        <v>82.68</v>
      </c>
      <c r="AJ40" s="1025">
        <f t="shared" si="0"/>
        <v>-3.9999999999906777E-3</v>
      </c>
    </row>
    <row r="41" spans="1:36" s="24" customFormat="1" ht="66" x14ac:dyDescent="0.2">
      <c r="A41" s="51"/>
      <c r="B41" s="52" t="s">
        <v>65</v>
      </c>
      <c r="C41" s="74"/>
      <c r="D41" s="74">
        <v>3</v>
      </c>
      <c r="E41" s="79" t="s">
        <v>30</v>
      </c>
      <c r="F41" s="88" t="s">
        <v>31</v>
      </c>
      <c r="G41" s="56" t="s">
        <v>32</v>
      </c>
      <c r="H41" s="55" t="s">
        <v>33</v>
      </c>
      <c r="I41" s="57">
        <v>71.28</v>
      </c>
      <c r="J41" s="766">
        <v>179.99</v>
      </c>
      <c r="K41" s="89"/>
      <c r="L41" s="644">
        <v>0</v>
      </c>
      <c r="M41" s="89"/>
      <c r="N41" s="644"/>
      <c r="O41" s="75">
        <v>0</v>
      </c>
      <c r="P41" s="1000">
        <f t="shared" si="7"/>
        <v>0</v>
      </c>
      <c r="Q41" s="91"/>
      <c r="R41" s="644">
        <v>0</v>
      </c>
      <c r="S41" s="75">
        <v>3</v>
      </c>
      <c r="T41" s="58">
        <v>179.99</v>
      </c>
      <c r="U41" s="91"/>
      <c r="V41" s="644"/>
      <c r="W41" s="91"/>
      <c r="X41" s="644"/>
      <c r="Y41" s="61">
        <v>0</v>
      </c>
      <c r="Z41" s="1000">
        <f>Y41*I41</f>
        <v>0</v>
      </c>
      <c r="AA41" s="91"/>
      <c r="AB41" s="644"/>
      <c r="AC41" s="63">
        <v>0</v>
      </c>
      <c r="AD41" s="78">
        <v>0</v>
      </c>
      <c r="AE41" s="940">
        <v>0</v>
      </c>
      <c r="AF41" s="91"/>
      <c r="AG41" s="91"/>
      <c r="AH41" s="644"/>
      <c r="AI41" s="998">
        <f t="shared" si="5"/>
        <v>179.99</v>
      </c>
      <c r="AJ41" s="1025">
        <f t="shared" si="0"/>
        <v>0</v>
      </c>
    </row>
    <row r="42" spans="1:36" s="24" customFormat="1" ht="66" x14ac:dyDescent="0.2">
      <c r="A42" s="51"/>
      <c r="B42" s="52" t="s">
        <v>66</v>
      </c>
      <c r="C42" s="74"/>
      <c r="D42" s="74">
        <v>1</v>
      </c>
      <c r="E42" s="79" t="s">
        <v>30</v>
      </c>
      <c r="F42" s="88" t="s">
        <v>31</v>
      </c>
      <c r="G42" s="56" t="s">
        <v>32</v>
      </c>
      <c r="H42" s="55" t="s">
        <v>33</v>
      </c>
      <c r="I42" s="57">
        <v>1291.9100000000001</v>
      </c>
      <c r="J42" s="766">
        <v>1291.9100000000001</v>
      </c>
      <c r="K42" s="89"/>
      <c r="L42" s="644">
        <v>0</v>
      </c>
      <c r="M42" s="89"/>
      <c r="N42" s="644"/>
      <c r="O42" s="75">
        <v>0</v>
      </c>
      <c r="P42" s="1000">
        <f t="shared" si="7"/>
        <v>0</v>
      </c>
      <c r="Q42" s="91"/>
      <c r="R42" s="644"/>
      <c r="S42" s="75">
        <v>0</v>
      </c>
      <c r="T42" s="58"/>
      <c r="U42" s="91"/>
      <c r="V42" s="644"/>
      <c r="W42" s="91"/>
      <c r="X42" s="644"/>
      <c r="Y42" s="61">
        <v>1</v>
      </c>
      <c r="Z42" s="1000">
        <f>Y42*I42</f>
        <v>1291.9100000000001</v>
      </c>
      <c r="AA42" s="91"/>
      <c r="AB42" s="644"/>
      <c r="AC42" s="63">
        <v>0</v>
      </c>
      <c r="AD42" s="78">
        <v>0</v>
      </c>
      <c r="AE42" s="940">
        <v>0</v>
      </c>
      <c r="AF42" s="91"/>
      <c r="AG42" s="91"/>
      <c r="AH42" s="644"/>
      <c r="AI42" s="998">
        <f t="shared" si="5"/>
        <v>1291.9100000000001</v>
      </c>
      <c r="AJ42" s="1025">
        <f t="shared" si="0"/>
        <v>0</v>
      </c>
    </row>
    <row r="43" spans="1:36" s="24" customFormat="1" ht="66" x14ac:dyDescent="0.2">
      <c r="A43" s="51"/>
      <c r="B43" s="52" t="s">
        <v>67</v>
      </c>
      <c r="C43" s="74"/>
      <c r="D43" s="74">
        <v>33</v>
      </c>
      <c r="E43" s="79" t="s">
        <v>30</v>
      </c>
      <c r="F43" s="88" t="s">
        <v>31</v>
      </c>
      <c r="G43" s="56" t="s">
        <v>32</v>
      </c>
      <c r="H43" s="55" t="s">
        <v>33</v>
      </c>
      <c r="I43" s="57">
        <v>126.1492485</v>
      </c>
      <c r="J43" s="766">
        <v>5405.5959519999997</v>
      </c>
      <c r="K43" s="89"/>
      <c r="L43" s="644">
        <v>0</v>
      </c>
      <c r="M43" s="89"/>
      <c r="N43" s="644"/>
      <c r="O43" s="75">
        <v>0</v>
      </c>
      <c r="P43" s="1000">
        <f t="shared" si="7"/>
        <v>0</v>
      </c>
      <c r="Q43" s="91"/>
      <c r="R43" s="644"/>
      <c r="S43" s="75">
        <v>33</v>
      </c>
      <c r="T43" s="58">
        <f>1432.6+3973</f>
        <v>5405.6</v>
      </c>
      <c r="U43" s="91"/>
      <c r="V43" s="644"/>
      <c r="W43" s="91"/>
      <c r="X43" s="644"/>
      <c r="Y43" s="61">
        <v>0</v>
      </c>
      <c r="Z43" s="1000">
        <f>Y43*I43</f>
        <v>0</v>
      </c>
      <c r="AA43" s="91"/>
      <c r="AB43" s="644"/>
      <c r="AC43" s="63">
        <v>0</v>
      </c>
      <c r="AD43" s="78">
        <v>0</v>
      </c>
      <c r="AE43" s="940">
        <v>0</v>
      </c>
      <c r="AF43" s="91"/>
      <c r="AG43" s="91"/>
      <c r="AH43" s="644"/>
      <c r="AI43" s="998">
        <f t="shared" si="5"/>
        <v>5405.6</v>
      </c>
      <c r="AJ43" s="1025">
        <f t="shared" si="0"/>
        <v>4.0480000006937189E-3</v>
      </c>
    </row>
    <row r="44" spans="1:36" s="24" customFormat="1" ht="66" x14ac:dyDescent="0.2">
      <c r="A44" s="51"/>
      <c r="B44" s="86" t="s">
        <v>68</v>
      </c>
      <c r="C44" s="74"/>
      <c r="D44" s="74">
        <v>106</v>
      </c>
      <c r="E44" s="79" t="s">
        <v>49</v>
      </c>
      <c r="F44" s="88" t="s">
        <v>31</v>
      </c>
      <c r="G44" s="56" t="s">
        <v>32</v>
      </c>
      <c r="H44" s="55" t="s">
        <v>33</v>
      </c>
      <c r="I44" s="57">
        <v>15.83903396226415</v>
      </c>
      <c r="J44" s="766">
        <v>1678.9376</v>
      </c>
      <c r="K44" s="89"/>
      <c r="L44" s="644">
        <v>0</v>
      </c>
      <c r="M44" s="89"/>
      <c r="N44" s="644"/>
      <c r="O44" s="75">
        <v>0</v>
      </c>
      <c r="P44" s="1000">
        <f t="shared" si="7"/>
        <v>0</v>
      </c>
      <c r="Q44" s="91"/>
      <c r="R44" s="644"/>
      <c r="S44" s="75">
        <v>57</v>
      </c>
      <c r="T44" s="58">
        <f>102.08+803.88</f>
        <v>905.96</v>
      </c>
      <c r="U44" s="91"/>
      <c r="V44" s="644"/>
      <c r="W44" s="91"/>
      <c r="X44" s="644"/>
      <c r="Y44" s="61">
        <v>49</v>
      </c>
      <c r="Z44" s="1000">
        <v>772.98</v>
      </c>
      <c r="AA44" s="91"/>
      <c r="AB44" s="644"/>
      <c r="AC44" s="63">
        <v>0</v>
      </c>
      <c r="AD44" s="78">
        <v>0</v>
      </c>
      <c r="AE44" s="940"/>
      <c r="AF44" s="91"/>
      <c r="AG44" s="91"/>
      <c r="AH44" s="644"/>
      <c r="AI44" s="998">
        <f t="shared" si="5"/>
        <v>1678.94</v>
      </c>
      <c r="AJ44" s="1025">
        <f t="shared" si="0"/>
        <v>2.4000000000796717E-3</v>
      </c>
    </row>
    <row r="45" spans="1:36" s="24" customFormat="1" ht="66" x14ac:dyDescent="0.2">
      <c r="A45" s="51"/>
      <c r="B45" s="94" t="s">
        <v>69</v>
      </c>
      <c r="C45" s="74"/>
      <c r="D45" s="74">
        <v>47</v>
      </c>
      <c r="E45" s="79" t="s">
        <v>59</v>
      </c>
      <c r="F45" s="88" t="s">
        <v>31</v>
      </c>
      <c r="G45" s="56" t="s">
        <v>32</v>
      </c>
      <c r="H45" s="55" t="s">
        <v>33</v>
      </c>
      <c r="I45" s="57">
        <v>311.10000000000002</v>
      </c>
      <c r="J45" s="766">
        <v>14621.704687999998</v>
      </c>
      <c r="K45" s="89"/>
      <c r="L45" s="644">
        <v>0</v>
      </c>
      <c r="M45" s="89"/>
      <c r="N45" s="644"/>
      <c r="O45" s="75">
        <v>0</v>
      </c>
      <c r="P45" s="1000">
        <f t="shared" si="7"/>
        <v>0</v>
      </c>
      <c r="Q45" s="91"/>
      <c r="R45" s="644"/>
      <c r="S45" s="75">
        <v>25</v>
      </c>
      <c r="T45" s="58">
        <v>7730.24</v>
      </c>
      <c r="U45" s="91"/>
      <c r="V45" s="644"/>
      <c r="W45" s="91">
        <v>22</v>
      </c>
      <c r="X45" s="644">
        <v>6891.46</v>
      </c>
      <c r="Y45" s="61">
        <v>0</v>
      </c>
      <c r="Z45" s="1000">
        <f t="shared" ref="Z45:Z50" si="8">Y45*I45</f>
        <v>0</v>
      </c>
      <c r="AA45" s="91"/>
      <c r="AB45" s="644"/>
      <c r="AC45" s="63">
        <v>0</v>
      </c>
      <c r="AD45" s="78">
        <v>0</v>
      </c>
      <c r="AE45" s="940"/>
      <c r="AF45" s="91"/>
      <c r="AG45" s="91"/>
      <c r="AH45" s="644"/>
      <c r="AI45" s="998">
        <f t="shared" si="5"/>
        <v>14621.7</v>
      </c>
      <c r="AJ45" s="1025">
        <f t="shared" si="0"/>
        <v>-4.6879999972588848E-3</v>
      </c>
    </row>
    <row r="46" spans="1:36" s="24" customFormat="1" ht="66" x14ac:dyDescent="0.2">
      <c r="A46" s="51"/>
      <c r="B46" s="93" t="s">
        <v>70</v>
      </c>
      <c r="C46" s="74"/>
      <c r="D46" s="74">
        <v>11</v>
      </c>
      <c r="E46" s="79" t="s">
        <v>30</v>
      </c>
      <c r="F46" s="88" t="s">
        <v>31</v>
      </c>
      <c r="G46" s="56" t="s">
        <v>32</v>
      </c>
      <c r="H46" s="55" t="s">
        <v>33</v>
      </c>
      <c r="I46" s="57">
        <v>29.989090909090908</v>
      </c>
      <c r="J46" s="766">
        <v>329.88</v>
      </c>
      <c r="K46" s="89"/>
      <c r="L46" s="644">
        <v>0</v>
      </c>
      <c r="M46" s="89"/>
      <c r="N46" s="644"/>
      <c r="O46" s="75">
        <v>0</v>
      </c>
      <c r="P46" s="1000">
        <f t="shared" si="7"/>
        <v>0</v>
      </c>
      <c r="Q46" s="91"/>
      <c r="R46" s="644"/>
      <c r="S46" s="75">
        <v>6</v>
      </c>
      <c r="T46" s="58">
        <v>170.52</v>
      </c>
      <c r="U46" s="91"/>
      <c r="V46" s="644"/>
      <c r="W46" s="91">
        <v>5</v>
      </c>
      <c r="X46" s="644">
        <v>159.36000000000001</v>
      </c>
      <c r="Y46" s="61">
        <v>0</v>
      </c>
      <c r="Z46" s="1000">
        <f t="shared" si="8"/>
        <v>0</v>
      </c>
      <c r="AA46" s="91"/>
      <c r="AB46" s="644"/>
      <c r="AC46" s="63">
        <v>0</v>
      </c>
      <c r="AD46" s="78">
        <v>0</v>
      </c>
      <c r="AE46" s="940"/>
      <c r="AF46" s="91"/>
      <c r="AG46" s="91"/>
      <c r="AH46" s="644"/>
      <c r="AI46" s="998">
        <f t="shared" si="5"/>
        <v>329.88</v>
      </c>
      <c r="AJ46" s="1025">
        <f t="shared" si="0"/>
        <v>0</v>
      </c>
    </row>
    <row r="47" spans="1:36" s="24" customFormat="1" ht="66" x14ac:dyDescent="0.2">
      <c r="A47" s="51"/>
      <c r="B47" s="93" t="s">
        <v>71</v>
      </c>
      <c r="C47" s="74"/>
      <c r="D47" s="74">
        <v>266</v>
      </c>
      <c r="E47" s="79" t="s">
        <v>41</v>
      </c>
      <c r="F47" s="88" t="s">
        <v>31</v>
      </c>
      <c r="G47" s="56" t="s">
        <v>32</v>
      </c>
      <c r="H47" s="55" t="s">
        <v>33</v>
      </c>
      <c r="I47" s="57">
        <v>18.117293894736843</v>
      </c>
      <c r="J47" s="766">
        <v>4819.2001760000003</v>
      </c>
      <c r="K47" s="89"/>
      <c r="L47" s="644">
        <v>0</v>
      </c>
      <c r="M47" s="89"/>
      <c r="N47" s="644"/>
      <c r="O47" s="75">
        <v>0</v>
      </c>
      <c r="P47" s="1000">
        <f t="shared" si="7"/>
        <v>0</v>
      </c>
      <c r="Q47" s="91"/>
      <c r="R47" s="644"/>
      <c r="S47" s="75">
        <v>48</v>
      </c>
      <c r="T47" s="58">
        <f>97.44+324.8+438.48</f>
        <v>860.72</v>
      </c>
      <c r="U47" s="91"/>
      <c r="V47" s="644"/>
      <c r="W47" s="91">
        <v>218</v>
      </c>
      <c r="X47" s="644">
        <v>3958.48</v>
      </c>
      <c r="Y47" s="61">
        <v>0</v>
      </c>
      <c r="Z47" s="1000">
        <f t="shared" si="8"/>
        <v>0</v>
      </c>
      <c r="AA47" s="91"/>
      <c r="AB47" s="644"/>
      <c r="AC47" s="63">
        <v>0</v>
      </c>
      <c r="AD47" s="78">
        <v>0</v>
      </c>
      <c r="AE47" s="940"/>
      <c r="AF47" s="91"/>
      <c r="AG47" s="91"/>
      <c r="AH47" s="644"/>
      <c r="AI47" s="998">
        <f t="shared" si="5"/>
        <v>4819.2</v>
      </c>
      <c r="AJ47" s="1025">
        <f t="shared" si="0"/>
        <v>-1.7600000046513742E-4</v>
      </c>
    </row>
    <row r="48" spans="1:36" s="24" customFormat="1" ht="66" x14ac:dyDescent="0.2">
      <c r="A48" s="51"/>
      <c r="B48" s="52" t="s">
        <v>72</v>
      </c>
      <c r="C48" s="74"/>
      <c r="D48" s="74">
        <v>14</v>
      </c>
      <c r="E48" s="79" t="s">
        <v>24</v>
      </c>
      <c r="F48" s="88" t="s">
        <v>31</v>
      </c>
      <c r="G48" s="56" t="s">
        <v>32</v>
      </c>
      <c r="H48" s="55" t="s">
        <v>33</v>
      </c>
      <c r="I48" s="57">
        <v>77.272142857142853</v>
      </c>
      <c r="J48" s="766">
        <v>1081.81</v>
      </c>
      <c r="K48" s="89"/>
      <c r="L48" s="644">
        <v>0</v>
      </c>
      <c r="M48" s="89"/>
      <c r="N48" s="644"/>
      <c r="O48" s="75">
        <v>0</v>
      </c>
      <c r="P48" s="1000">
        <f t="shared" si="7"/>
        <v>0</v>
      </c>
      <c r="Q48" s="91"/>
      <c r="R48" s="644"/>
      <c r="S48" s="75">
        <v>5</v>
      </c>
      <c r="T48" s="58">
        <f>319.46+32.71</f>
        <v>352.16999999999996</v>
      </c>
      <c r="U48" s="91"/>
      <c r="V48" s="644"/>
      <c r="W48" s="91">
        <v>9</v>
      </c>
      <c r="X48" s="644">
        <v>729.64</v>
      </c>
      <c r="Y48" s="61">
        <v>0</v>
      </c>
      <c r="Z48" s="1000">
        <f t="shared" si="8"/>
        <v>0</v>
      </c>
      <c r="AA48" s="91"/>
      <c r="AB48" s="644"/>
      <c r="AC48" s="63">
        <v>0</v>
      </c>
      <c r="AD48" s="78">
        <v>0</v>
      </c>
      <c r="AE48" s="940"/>
      <c r="AF48" s="91"/>
      <c r="AG48" s="91"/>
      <c r="AH48" s="644"/>
      <c r="AI48" s="998">
        <f t="shared" si="5"/>
        <v>1081.81</v>
      </c>
      <c r="AJ48" s="1025">
        <f t="shared" si="0"/>
        <v>0</v>
      </c>
    </row>
    <row r="49" spans="1:36" s="24" customFormat="1" ht="66" x14ac:dyDescent="0.2">
      <c r="A49" s="51"/>
      <c r="B49" s="52" t="s">
        <v>73</v>
      </c>
      <c r="C49" s="74"/>
      <c r="D49" s="74">
        <v>79</v>
      </c>
      <c r="E49" s="79" t="s">
        <v>24</v>
      </c>
      <c r="F49" s="88" t="s">
        <v>31</v>
      </c>
      <c r="G49" s="56" t="s">
        <v>32</v>
      </c>
      <c r="H49" s="55" t="s">
        <v>33</v>
      </c>
      <c r="I49" s="57">
        <v>10.937903493670884</v>
      </c>
      <c r="J49" s="766">
        <v>864.0943759999999</v>
      </c>
      <c r="K49" s="89"/>
      <c r="L49" s="644">
        <v>0</v>
      </c>
      <c r="M49" s="89"/>
      <c r="N49" s="644"/>
      <c r="O49" s="75">
        <v>0</v>
      </c>
      <c r="P49" s="1000">
        <f t="shared" si="7"/>
        <v>0</v>
      </c>
      <c r="Q49" s="91"/>
      <c r="R49" s="644"/>
      <c r="S49" s="75">
        <v>73</v>
      </c>
      <c r="T49" s="58">
        <f>645.7+158.13</f>
        <v>803.83</v>
      </c>
      <c r="U49" s="91"/>
      <c r="V49" s="644"/>
      <c r="W49" s="91">
        <v>6</v>
      </c>
      <c r="X49" s="644">
        <v>60.26</v>
      </c>
      <c r="Y49" s="61">
        <v>0</v>
      </c>
      <c r="Z49" s="1000">
        <f t="shared" si="8"/>
        <v>0</v>
      </c>
      <c r="AA49" s="91"/>
      <c r="AB49" s="644"/>
      <c r="AC49" s="63">
        <v>0</v>
      </c>
      <c r="AD49" s="78">
        <v>0</v>
      </c>
      <c r="AE49" s="940"/>
      <c r="AF49" s="91"/>
      <c r="AG49" s="91"/>
      <c r="AH49" s="644"/>
      <c r="AI49" s="998">
        <f t="shared" si="5"/>
        <v>864.09</v>
      </c>
      <c r="AJ49" s="1025">
        <f t="shared" si="0"/>
        <v>-4.3759999998655985E-3</v>
      </c>
    </row>
    <row r="50" spans="1:36" s="24" customFormat="1" ht="66" x14ac:dyDescent="0.2">
      <c r="A50" s="51"/>
      <c r="B50" s="95" t="s">
        <v>74</v>
      </c>
      <c r="C50" s="74"/>
      <c r="D50" s="74">
        <v>300</v>
      </c>
      <c r="E50" s="79" t="s">
        <v>24</v>
      </c>
      <c r="F50" s="88" t="s">
        <v>31</v>
      </c>
      <c r="G50" s="56" t="s">
        <v>32</v>
      </c>
      <c r="H50" s="55" t="s">
        <v>33</v>
      </c>
      <c r="I50" s="57">
        <v>33.07</v>
      </c>
      <c r="J50" s="766">
        <v>9921</v>
      </c>
      <c r="K50" s="89"/>
      <c r="L50" s="644">
        <v>0</v>
      </c>
      <c r="M50" s="89"/>
      <c r="N50" s="644"/>
      <c r="O50" s="75">
        <v>0</v>
      </c>
      <c r="P50" s="1000">
        <f t="shared" si="7"/>
        <v>0</v>
      </c>
      <c r="Q50" s="91"/>
      <c r="R50" s="644"/>
      <c r="S50" s="75">
        <v>208</v>
      </c>
      <c r="T50" s="58">
        <f>6762.8+102.08</f>
        <v>6864.88</v>
      </c>
      <c r="U50" s="91"/>
      <c r="V50" s="644"/>
      <c r="W50" s="91">
        <v>92</v>
      </c>
      <c r="X50" s="644">
        <v>3056.12</v>
      </c>
      <c r="Y50" s="61">
        <v>0</v>
      </c>
      <c r="Z50" s="1000">
        <f t="shared" si="8"/>
        <v>0</v>
      </c>
      <c r="AA50" s="91"/>
      <c r="AB50" s="644"/>
      <c r="AC50" s="63">
        <v>0</v>
      </c>
      <c r="AD50" s="78">
        <v>0</v>
      </c>
      <c r="AE50" s="940"/>
      <c r="AF50" s="91"/>
      <c r="AG50" s="91"/>
      <c r="AH50" s="644"/>
      <c r="AI50" s="998">
        <f t="shared" si="5"/>
        <v>9921</v>
      </c>
      <c r="AJ50" s="1025">
        <f t="shared" si="0"/>
        <v>0</v>
      </c>
    </row>
    <row r="51" spans="1:36" s="24" customFormat="1" ht="66" x14ac:dyDescent="0.2">
      <c r="A51" s="51"/>
      <c r="B51" s="73" t="s">
        <v>75</v>
      </c>
      <c r="C51" s="74"/>
      <c r="D51" s="74">
        <v>554</v>
      </c>
      <c r="E51" s="79" t="s">
        <v>24</v>
      </c>
      <c r="F51" s="88" t="s">
        <v>31</v>
      </c>
      <c r="G51" s="56" t="s">
        <v>32</v>
      </c>
      <c r="H51" s="55" t="s">
        <v>33</v>
      </c>
      <c r="I51" s="57">
        <v>20.113958844765342</v>
      </c>
      <c r="J51" s="766">
        <v>11143.1332</v>
      </c>
      <c r="K51" s="89"/>
      <c r="L51" s="644">
        <v>0</v>
      </c>
      <c r="M51" s="89"/>
      <c r="N51" s="644"/>
      <c r="O51" s="75">
        <v>0</v>
      </c>
      <c r="P51" s="1000">
        <f t="shared" si="7"/>
        <v>0</v>
      </c>
      <c r="Q51" s="91"/>
      <c r="R51" s="644"/>
      <c r="S51" s="75">
        <v>163</v>
      </c>
      <c r="T51" s="58">
        <f>2955.68+243.6+81.2</f>
        <v>3280.4799999999996</v>
      </c>
      <c r="U51" s="91"/>
      <c r="V51" s="644"/>
      <c r="W51" s="91"/>
      <c r="X51" s="644"/>
      <c r="Y51" s="61">
        <v>0</v>
      </c>
      <c r="Z51" s="1000">
        <v>0</v>
      </c>
      <c r="AA51" s="91">
        <v>391</v>
      </c>
      <c r="AB51" s="644">
        <f>7471.65+391</f>
        <v>7862.65</v>
      </c>
      <c r="AC51" s="63">
        <v>0</v>
      </c>
      <c r="AD51" s="78">
        <v>0</v>
      </c>
      <c r="AE51" s="940"/>
      <c r="AF51" s="91"/>
      <c r="AG51" s="91"/>
      <c r="AH51" s="644"/>
      <c r="AI51" s="998">
        <f t="shared" si="5"/>
        <v>11143.13</v>
      </c>
      <c r="AJ51" s="1025">
        <f t="shared" si="0"/>
        <v>-3.2000000010157237E-3</v>
      </c>
    </row>
    <row r="52" spans="1:36" ht="66" x14ac:dyDescent="0.2">
      <c r="A52" s="51"/>
      <c r="B52" s="73" t="s">
        <v>76</v>
      </c>
      <c r="C52" s="74"/>
      <c r="D52" s="74">
        <v>3</v>
      </c>
      <c r="E52" s="79" t="s">
        <v>30</v>
      </c>
      <c r="F52" s="55" t="s">
        <v>31</v>
      </c>
      <c r="G52" s="56" t="s">
        <v>32</v>
      </c>
      <c r="H52" s="55" t="s">
        <v>33</v>
      </c>
      <c r="I52" s="57">
        <v>28</v>
      </c>
      <c r="J52" s="766">
        <v>84</v>
      </c>
      <c r="K52" s="80"/>
      <c r="L52" s="150">
        <v>0</v>
      </c>
      <c r="M52" s="80"/>
      <c r="N52" s="150"/>
      <c r="O52" s="75">
        <v>0</v>
      </c>
      <c r="P52" s="999">
        <f t="shared" si="7"/>
        <v>0</v>
      </c>
      <c r="Q52" s="81"/>
      <c r="R52" s="150"/>
      <c r="S52" s="75">
        <v>0</v>
      </c>
      <c r="T52" s="58"/>
      <c r="U52" s="81"/>
      <c r="V52" s="150"/>
      <c r="W52" s="81"/>
      <c r="X52" s="150"/>
      <c r="Y52" s="61">
        <v>0</v>
      </c>
      <c r="Z52" s="999">
        <f>Y52*I52</f>
        <v>0</v>
      </c>
      <c r="AA52" s="81">
        <v>3</v>
      </c>
      <c r="AB52" s="150">
        <v>84</v>
      </c>
      <c r="AC52" s="63">
        <v>0</v>
      </c>
      <c r="AD52" s="78">
        <v>0</v>
      </c>
      <c r="AE52" s="63">
        <v>0</v>
      </c>
      <c r="AF52" s="81"/>
      <c r="AG52" s="81"/>
      <c r="AH52" s="150"/>
      <c r="AI52" s="998">
        <f t="shared" si="5"/>
        <v>84</v>
      </c>
      <c r="AJ52" s="1025">
        <f t="shared" si="0"/>
        <v>0</v>
      </c>
    </row>
    <row r="53" spans="1:36" ht="66" x14ac:dyDescent="0.2">
      <c r="A53" s="51"/>
      <c r="B53" s="96" t="s">
        <v>77</v>
      </c>
      <c r="C53" s="74"/>
      <c r="D53" s="74">
        <v>155</v>
      </c>
      <c r="E53" s="79" t="s">
        <v>30</v>
      </c>
      <c r="F53" s="55" t="s">
        <v>31</v>
      </c>
      <c r="G53" s="56" t="s">
        <v>32</v>
      </c>
      <c r="H53" s="55" t="s">
        <v>33</v>
      </c>
      <c r="I53" s="57">
        <v>52.95</v>
      </c>
      <c r="J53" s="766">
        <v>7836.3844000000008</v>
      </c>
      <c r="K53" s="80"/>
      <c r="L53" s="150">
        <v>0</v>
      </c>
      <c r="M53" s="80"/>
      <c r="N53" s="150"/>
      <c r="O53" s="75">
        <v>0</v>
      </c>
      <c r="P53" s="999">
        <f t="shared" si="7"/>
        <v>0</v>
      </c>
      <c r="Q53" s="81"/>
      <c r="R53" s="150"/>
      <c r="S53" s="75">
        <v>16</v>
      </c>
      <c r="T53" s="58">
        <v>847.26</v>
      </c>
      <c r="U53" s="81"/>
      <c r="V53" s="150"/>
      <c r="W53" s="81"/>
      <c r="X53" s="150"/>
      <c r="Y53" s="61">
        <v>139</v>
      </c>
      <c r="Z53" s="999">
        <v>6989.12</v>
      </c>
      <c r="AA53" s="81"/>
      <c r="AB53" s="150"/>
      <c r="AC53" s="63">
        <v>0</v>
      </c>
      <c r="AD53" s="78">
        <v>0</v>
      </c>
      <c r="AE53" s="63">
        <v>0</v>
      </c>
      <c r="AF53" s="81"/>
      <c r="AG53" s="81"/>
      <c r="AH53" s="150"/>
      <c r="AI53" s="998">
        <f t="shared" si="5"/>
        <v>7836.38</v>
      </c>
      <c r="AJ53" s="1025">
        <f t="shared" si="0"/>
        <v>-4.400000000714499E-3</v>
      </c>
    </row>
    <row r="54" spans="1:36" ht="66" x14ac:dyDescent="0.2">
      <c r="A54" s="97"/>
      <c r="B54" s="85" t="s">
        <v>78</v>
      </c>
      <c r="C54" s="98"/>
      <c r="D54" s="98">
        <v>2</v>
      </c>
      <c r="E54" s="79" t="s">
        <v>30</v>
      </c>
      <c r="F54" s="55" t="s">
        <v>31</v>
      </c>
      <c r="G54" s="56" t="s">
        <v>32</v>
      </c>
      <c r="H54" s="55" t="s">
        <v>33</v>
      </c>
      <c r="I54" s="57">
        <v>600</v>
      </c>
      <c r="J54" s="767">
        <v>1169.1999999999998</v>
      </c>
      <c r="K54" s="80"/>
      <c r="L54" s="150">
        <v>0</v>
      </c>
      <c r="M54" s="80"/>
      <c r="N54" s="150"/>
      <c r="O54" s="75">
        <v>0</v>
      </c>
      <c r="P54" s="999">
        <f t="shared" si="7"/>
        <v>0</v>
      </c>
      <c r="Q54" s="81"/>
      <c r="R54" s="150"/>
      <c r="S54" s="75">
        <v>1</v>
      </c>
      <c r="T54" s="58">
        <v>603.20000000000005</v>
      </c>
      <c r="U54" s="81"/>
      <c r="V54" s="150"/>
      <c r="W54" s="81">
        <v>1</v>
      </c>
      <c r="X54" s="150">
        <v>566</v>
      </c>
      <c r="Y54" s="61">
        <v>0</v>
      </c>
      <c r="Z54" s="999">
        <f>Y54*I54</f>
        <v>0</v>
      </c>
      <c r="AA54" s="81"/>
      <c r="AB54" s="150"/>
      <c r="AC54" s="63">
        <v>0</v>
      </c>
      <c r="AD54" s="78">
        <v>0</v>
      </c>
      <c r="AE54" s="63">
        <v>0</v>
      </c>
      <c r="AF54" s="81"/>
      <c r="AG54" s="81"/>
      <c r="AH54" s="150"/>
      <c r="AI54" s="998">
        <f t="shared" si="5"/>
        <v>1169.2</v>
      </c>
      <c r="AJ54" s="1025">
        <f t="shared" si="0"/>
        <v>0</v>
      </c>
    </row>
    <row r="55" spans="1:36" ht="66" x14ac:dyDescent="0.2">
      <c r="A55" s="97"/>
      <c r="B55" s="99" t="s">
        <v>79</v>
      </c>
      <c r="C55" s="98"/>
      <c r="D55" s="98">
        <v>7</v>
      </c>
      <c r="E55" s="79" t="s">
        <v>80</v>
      </c>
      <c r="F55" s="55" t="s">
        <v>31</v>
      </c>
      <c r="G55" s="56" t="s">
        <v>32</v>
      </c>
      <c r="H55" s="55" t="s">
        <v>33</v>
      </c>
      <c r="I55" s="57">
        <v>75</v>
      </c>
      <c r="J55" s="767">
        <v>487.2</v>
      </c>
      <c r="K55" s="80"/>
      <c r="L55" s="150">
        <v>0</v>
      </c>
      <c r="M55" s="80"/>
      <c r="N55" s="150"/>
      <c r="O55" s="75">
        <v>0</v>
      </c>
      <c r="P55" s="999">
        <f t="shared" si="7"/>
        <v>0</v>
      </c>
      <c r="Q55" s="81"/>
      <c r="R55" s="150"/>
      <c r="S55" s="75">
        <v>7</v>
      </c>
      <c r="T55" s="58">
        <v>487.2</v>
      </c>
      <c r="U55" s="81"/>
      <c r="V55" s="150"/>
      <c r="W55" s="81"/>
      <c r="X55" s="150"/>
      <c r="Y55" s="61">
        <v>0</v>
      </c>
      <c r="Z55" s="999">
        <f>Y55*I55</f>
        <v>0</v>
      </c>
      <c r="AA55" s="81"/>
      <c r="AB55" s="150"/>
      <c r="AC55" s="63">
        <v>0</v>
      </c>
      <c r="AD55" s="78">
        <v>0</v>
      </c>
      <c r="AE55" s="63">
        <v>0</v>
      </c>
      <c r="AF55" s="81"/>
      <c r="AG55" s="81"/>
      <c r="AH55" s="150"/>
      <c r="AI55" s="998">
        <f t="shared" si="5"/>
        <v>487.2</v>
      </c>
      <c r="AJ55" s="1025">
        <f t="shared" si="0"/>
        <v>0</v>
      </c>
    </row>
    <row r="56" spans="1:36" ht="66" x14ac:dyDescent="0.2">
      <c r="A56" s="97"/>
      <c r="B56" s="52" t="s">
        <v>81</v>
      </c>
      <c r="C56" s="98"/>
      <c r="D56" s="98">
        <v>26</v>
      </c>
      <c r="E56" s="79" t="s">
        <v>49</v>
      </c>
      <c r="F56" s="55" t="s">
        <v>31</v>
      </c>
      <c r="G56" s="56" t="s">
        <v>32</v>
      </c>
      <c r="H56" s="55" t="s">
        <v>33</v>
      </c>
      <c r="I56" s="57">
        <v>24.193665538461538</v>
      </c>
      <c r="J56" s="767">
        <v>629.035304</v>
      </c>
      <c r="K56" s="80"/>
      <c r="L56" s="150">
        <v>0</v>
      </c>
      <c r="M56" s="80"/>
      <c r="N56" s="150"/>
      <c r="O56" s="75">
        <v>0</v>
      </c>
      <c r="P56" s="999">
        <f t="shared" si="7"/>
        <v>0</v>
      </c>
      <c r="Q56" s="81"/>
      <c r="R56" s="150"/>
      <c r="S56" s="75">
        <v>11</v>
      </c>
      <c r="T56" s="58">
        <v>278.05</v>
      </c>
      <c r="U56" s="81"/>
      <c r="V56" s="150"/>
      <c r="W56" s="81"/>
      <c r="X56" s="150"/>
      <c r="Y56" s="61">
        <v>15</v>
      </c>
      <c r="Z56" s="999">
        <v>350.99</v>
      </c>
      <c r="AA56" s="81"/>
      <c r="AB56" s="150"/>
      <c r="AC56" s="63">
        <v>0</v>
      </c>
      <c r="AD56" s="78">
        <v>0</v>
      </c>
      <c r="AE56" s="63">
        <v>0</v>
      </c>
      <c r="AF56" s="81"/>
      <c r="AG56" s="81"/>
      <c r="AH56" s="150"/>
      <c r="AI56" s="998">
        <f t="shared" si="5"/>
        <v>629.04</v>
      </c>
      <c r="AJ56" s="1025">
        <f t="shared" si="0"/>
        <v>4.6959999999671709E-3</v>
      </c>
    </row>
    <row r="57" spans="1:36" ht="66" x14ac:dyDescent="0.2">
      <c r="A57" s="97"/>
      <c r="B57" s="52" t="s">
        <v>82</v>
      </c>
      <c r="C57" s="98"/>
      <c r="D57" s="98">
        <v>111</v>
      </c>
      <c r="E57" s="79" t="s">
        <v>30</v>
      </c>
      <c r="F57" s="55" t="s">
        <v>31</v>
      </c>
      <c r="G57" s="56" t="s">
        <v>32</v>
      </c>
      <c r="H57" s="55" t="s">
        <v>33</v>
      </c>
      <c r="I57" s="57">
        <v>25.480432432432433</v>
      </c>
      <c r="J57" s="767">
        <v>2828.328</v>
      </c>
      <c r="K57" s="80"/>
      <c r="L57" s="150">
        <v>0</v>
      </c>
      <c r="M57" s="80"/>
      <c r="N57" s="150"/>
      <c r="O57" s="75">
        <v>0</v>
      </c>
      <c r="P57" s="999">
        <f t="shared" si="7"/>
        <v>0</v>
      </c>
      <c r="Q57" s="81"/>
      <c r="R57" s="150"/>
      <c r="S57" s="75">
        <v>51</v>
      </c>
      <c r="T57" s="58">
        <v>1301.52</v>
      </c>
      <c r="U57" s="81"/>
      <c r="V57" s="150"/>
      <c r="W57" s="81"/>
      <c r="X57" s="150"/>
      <c r="Y57" s="61">
        <v>60</v>
      </c>
      <c r="Z57" s="999">
        <v>1526.81</v>
      </c>
      <c r="AA57" s="81"/>
      <c r="AB57" s="150"/>
      <c r="AC57" s="63">
        <v>0</v>
      </c>
      <c r="AD57" s="78">
        <v>0</v>
      </c>
      <c r="AE57" s="63"/>
      <c r="AF57" s="81"/>
      <c r="AG57" s="81"/>
      <c r="AH57" s="150"/>
      <c r="AI57" s="998">
        <f t="shared" si="5"/>
        <v>2828.33</v>
      </c>
      <c r="AJ57" s="1025">
        <f t="shared" si="0"/>
        <v>1.9999999999527063E-3</v>
      </c>
    </row>
    <row r="58" spans="1:36" ht="66" x14ac:dyDescent="0.2">
      <c r="A58" s="97"/>
      <c r="B58" s="52" t="s">
        <v>83</v>
      </c>
      <c r="C58" s="98"/>
      <c r="D58" s="98">
        <v>5</v>
      </c>
      <c r="E58" s="100" t="s">
        <v>30</v>
      </c>
      <c r="F58" s="55" t="s">
        <v>31</v>
      </c>
      <c r="G58" s="56" t="s">
        <v>32</v>
      </c>
      <c r="H58" s="55" t="s">
        <v>33</v>
      </c>
      <c r="I58" s="57">
        <v>278.39999999999998</v>
      </c>
      <c r="J58" s="767">
        <v>1392</v>
      </c>
      <c r="K58" s="80"/>
      <c r="L58" s="150">
        <v>0</v>
      </c>
      <c r="M58" s="80"/>
      <c r="N58" s="150"/>
      <c r="O58" s="75">
        <v>0</v>
      </c>
      <c r="P58" s="999">
        <f t="shared" si="7"/>
        <v>0</v>
      </c>
      <c r="Q58" s="81"/>
      <c r="R58" s="150"/>
      <c r="S58" s="75">
        <v>4</v>
      </c>
      <c r="T58" s="58">
        <v>1096.2</v>
      </c>
      <c r="U58" s="81"/>
      <c r="V58" s="150"/>
      <c r="W58" s="81"/>
      <c r="X58" s="150"/>
      <c r="Y58" s="61">
        <v>1</v>
      </c>
      <c r="Z58" s="999">
        <v>295.8</v>
      </c>
      <c r="AA58" s="81"/>
      <c r="AB58" s="150"/>
      <c r="AC58" s="63">
        <v>0</v>
      </c>
      <c r="AD58" s="78">
        <v>0</v>
      </c>
      <c r="AE58" s="63"/>
      <c r="AF58" s="81"/>
      <c r="AG58" s="81"/>
      <c r="AH58" s="150"/>
      <c r="AI58" s="998">
        <f t="shared" si="5"/>
        <v>1392</v>
      </c>
      <c r="AJ58" s="1025">
        <f t="shared" si="0"/>
        <v>0</v>
      </c>
    </row>
    <row r="59" spans="1:36" ht="66" x14ac:dyDescent="0.2">
      <c r="A59" s="97"/>
      <c r="B59" s="52" t="s">
        <v>84</v>
      </c>
      <c r="C59" s="98"/>
      <c r="D59" s="98">
        <v>210</v>
      </c>
      <c r="E59" s="100" t="s">
        <v>49</v>
      </c>
      <c r="F59" s="55" t="s">
        <v>31</v>
      </c>
      <c r="G59" s="56" t="s">
        <v>32</v>
      </c>
      <c r="H59" s="55" t="s">
        <v>33</v>
      </c>
      <c r="I59" s="57">
        <v>18.75</v>
      </c>
      <c r="J59" s="767">
        <v>3939.1744799999997</v>
      </c>
      <c r="K59" s="80"/>
      <c r="L59" s="150">
        <v>0</v>
      </c>
      <c r="M59" s="80"/>
      <c r="N59" s="150"/>
      <c r="O59" s="75">
        <v>0</v>
      </c>
      <c r="P59" s="999">
        <f t="shared" si="7"/>
        <v>0</v>
      </c>
      <c r="Q59" s="81"/>
      <c r="R59" s="150"/>
      <c r="S59" s="75">
        <v>59</v>
      </c>
      <c r="T59" s="58">
        <v>1104.32</v>
      </c>
      <c r="U59" s="81"/>
      <c r="V59" s="150"/>
      <c r="W59" s="81"/>
      <c r="X59" s="150"/>
      <c r="Y59" s="61">
        <v>151</v>
      </c>
      <c r="Z59" s="999">
        <v>2834.85</v>
      </c>
      <c r="AA59" s="81"/>
      <c r="AB59" s="150"/>
      <c r="AC59" s="63">
        <v>0</v>
      </c>
      <c r="AD59" s="78">
        <v>0</v>
      </c>
      <c r="AE59" s="63"/>
      <c r="AF59" s="81"/>
      <c r="AG59" s="81"/>
      <c r="AH59" s="150"/>
      <c r="AI59" s="998">
        <f t="shared" si="5"/>
        <v>3939.17</v>
      </c>
      <c r="AJ59" s="1025">
        <f t="shared" si="0"/>
        <v>-4.4799999996030238E-3</v>
      </c>
    </row>
    <row r="60" spans="1:36" ht="66" x14ac:dyDescent="0.2">
      <c r="A60" s="97"/>
      <c r="B60" s="52" t="s">
        <v>85</v>
      </c>
      <c r="C60" s="98"/>
      <c r="D60" s="98">
        <v>311</v>
      </c>
      <c r="E60" s="100" t="s">
        <v>30</v>
      </c>
      <c r="F60" s="55" t="s">
        <v>31</v>
      </c>
      <c r="G60" s="56" t="s">
        <v>32</v>
      </c>
      <c r="H60" s="55" t="s">
        <v>33</v>
      </c>
      <c r="I60" s="57">
        <v>12.159835884244373</v>
      </c>
      <c r="J60" s="767">
        <v>3781.7089599999999</v>
      </c>
      <c r="K60" s="80"/>
      <c r="L60" s="150">
        <v>0</v>
      </c>
      <c r="M60" s="80"/>
      <c r="N60" s="150"/>
      <c r="O60" s="75">
        <v>0</v>
      </c>
      <c r="P60" s="999">
        <f t="shared" si="7"/>
        <v>0</v>
      </c>
      <c r="Q60" s="81"/>
      <c r="R60" s="150"/>
      <c r="S60" s="75">
        <v>0</v>
      </c>
      <c r="T60" s="58"/>
      <c r="U60" s="81"/>
      <c r="V60" s="150"/>
      <c r="W60" s="81"/>
      <c r="X60" s="150"/>
      <c r="Y60" s="61">
        <v>311</v>
      </c>
      <c r="Z60" s="999">
        <f>Y60*I60</f>
        <v>3781.7089599999999</v>
      </c>
      <c r="AA60" s="81"/>
      <c r="AB60" s="150"/>
      <c r="AC60" s="63">
        <v>0</v>
      </c>
      <c r="AD60" s="78">
        <v>0</v>
      </c>
      <c r="AE60" s="63"/>
      <c r="AF60" s="81"/>
      <c r="AG60" s="81"/>
      <c r="AH60" s="150"/>
      <c r="AI60" s="998">
        <f t="shared" si="5"/>
        <v>3781.7089599999999</v>
      </c>
      <c r="AJ60" s="1025">
        <f t="shared" si="0"/>
        <v>0</v>
      </c>
    </row>
    <row r="61" spans="1:36" ht="66" x14ac:dyDescent="0.2">
      <c r="A61" s="97"/>
      <c r="B61" s="73" t="s">
        <v>86</v>
      </c>
      <c r="C61" s="98"/>
      <c r="D61" s="98">
        <v>40</v>
      </c>
      <c r="E61" s="100" t="s">
        <v>30</v>
      </c>
      <c r="F61" s="55" t="s">
        <v>31</v>
      </c>
      <c r="G61" s="56" t="s">
        <v>32</v>
      </c>
      <c r="H61" s="55" t="s">
        <v>33</v>
      </c>
      <c r="I61" s="57">
        <v>18</v>
      </c>
      <c r="J61" s="767">
        <v>720</v>
      </c>
      <c r="K61" s="80"/>
      <c r="L61" s="150">
        <v>0</v>
      </c>
      <c r="M61" s="80"/>
      <c r="N61" s="150"/>
      <c r="O61" s="75">
        <v>0</v>
      </c>
      <c r="P61" s="999">
        <f t="shared" si="7"/>
        <v>0</v>
      </c>
      <c r="Q61" s="81"/>
      <c r="R61" s="150"/>
      <c r="S61" s="75">
        <v>0</v>
      </c>
      <c r="T61" s="58"/>
      <c r="U61" s="81"/>
      <c r="V61" s="150"/>
      <c r="W61" s="81"/>
      <c r="X61" s="150"/>
      <c r="Y61" s="92">
        <v>40</v>
      </c>
      <c r="Z61" s="999">
        <f>Y61*I61</f>
        <v>720</v>
      </c>
      <c r="AA61" s="81"/>
      <c r="AB61" s="150"/>
      <c r="AC61" s="63">
        <v>0</v>
      </c>
      <c r="AD61" s="78">
        <v>0</v>
      </c>
      <c r="AE61" s="63"/>
      <c r="AF61" s="81"/>
      <c r="AG61" s="81"/>
      <c r="AH61" s="150"/>
      <c r="AI61" s="998">
        <f t="shared" si="5"/>
        <v>720</v>
      </c>
      <c r="AJ61" s="1025">
        <f t="shared" si="0"/>
        <v>0</v>
      </c>
    </row>
    <row r="62" spans="1:36" ht="41.25" customHeight="1" x14ac:dyDescent="0.2">
      <c r="A62" s="97"/>
      <c r="B62" s="93" t="s">
        <v>87</v>
      </c>
      <c r="C62" s="98"/>
      <c r="D62" s="98">
        <v>175</v>
      </c>
      <c r="E62" s="100" t="s">
        <v>49</v>
      </c>
      <c r="F62" s="55" t="s">
        <v>31</v>
      </c>
      <c r="G62" s="56" t="s">
        <v>32</v>
      </c>
      <c r="H62" s="55" t="s">
        <v>33</v>
      </c>
      <c r="I62" s="57">
        <v>14.947074285714285</v>
      </c>
      <c r="J62" s="767">
        <v>2615.7379999999998</v>
      </c>
      <c r="K62" s="80"/>
      <c r="L62" s="150">
        <v>0</v>
      </c>
      <c r="M62" s="80"/>
      <c r="N62" s="150"/>
      <c r="O62" s="75">
        <v>0</v>
      </c>
      <c r="P62" s="999">
        <f t="shared" si="7"/>
        <v>0</v>
      </c>
      <c r="Q62" s="81"/>
      <c r="R62" s="150"/>
      <c r="S62" s="75">
        <v>0</v>
      </c>
      <c r="T62" s="58"/>
      <c r="U62" s="81"/>
      <c r="V62" s="150"/>
      <c r="W62" s="81"/>
      <c r="X62" s="150"/>
      <c r="Y62" s="92">
        <v>0</v>
      </c>
      <c r="Z62" s="999">
        <f>Y62*I62</f>
        <v>0</v>
      </c>
      <c r="AA62" s="81">
        <v>175</v>
      </c>
      <c r="AB62" s="150">
        <f>AA62*I62</f>
        <v>2615.7379999999998</v>
      </c>
      <c r="AC62" s="63">
        <v>0</v>
      </c>
      <c r="AD62" s="78">
        <v>0</v>
      </c>
      <c r="AE62" s="63"/>
      <c r="AF62" s="81"/>
      <c r="AG62" s="81"/>
      <c r="AH62" s="150"/>
      <c r="AI62" s="998">
        <f t="shared" si="5"/>
        <v>2615.7379999999998</v>
      </c>
      <c r="AJ62" s="1025">
        <f t="shared" si="0"/>
        <v>0</v>
      </c>
    </row>
    <row r="63" spans="1:36" ht="66" x14ac:dyDescent="0.2">
      <c r="A63" s="97"/>
      <c r="B63" s="93" t="s">
        <v>88</v>
      </c>
      <c r="C63" s="98"/>
      <c r="D63" s="98">
        <v>133</v>
      </c>
      <c r="E63" s="100" t="s">
        <v>49</v>
      </c>
      <c r="F63" s="55" t="s">
        <v>31</v>
      </c>
      <c r="G63" s="56" t="s">
        <v>32</v>
      </c>
      <c r="H63" s="55" t="s">
        <v>33</v>
      </c>
      <c r="I63" s="57">
        <v>28.52451127819549</v>
      </c>
      <c r="J63" s="767">
        <v>3793.76</v>
      </c>
      <c r="K63" s="80"/>
      <c r="L63" s="150">
        <v>0</v>
      </c>
      <c r="M63" s="80"/>
      <c r="N63" s="150"/>
      <c r="O63" s="75">
        <v>0</v>
      </c>
      <c r="P63" s="999">
        <f t="shared" si="7"/>
        <v>0</v>
      </c>
      <c r="Q63" s="81"/>
      <c r="R63" s="150"/>
      <c r="S63" s="75">
        <v>31</v>
      </c>
      <c r="T63" s="58">
        <v>897.84</v>
      </c>
      <c r="U63" s="81"/>
      <c r="V63" s="150"/>
      <c r="W63" s="81"/>
      <c r="X63" s="150"/>
      <c r="Y63" s="60">
        <v>102</v>
      </c>
      <c r="Z63" s="999">
        <v>2895.92</v>
      </c>
      <c r="AA63" s="81"/>
      <c r="AB63" s="150"/>
      <c r="AC63" s="63">
        <v>0</v>
      </c>
      <c r="AD63" s="78">
        <v>0</v>
      </c>
      <c r="AE63" s="63"/>
      <c r="AF63" s="81"/>
      <c r="AG63" s="81"/>
      <c r="AH63" s="150"/>
      <c r="AI63" s="998">
        <f t="shared" si="5"/>
        <v>3793.76</v>
      </c>
      <c r="AJ63" s="1025">
        <f t="shared" si="0"/>
        <v>0</v>
      </c>
    </row>
    <row r="64" spans="1:36" ht="34.5" customHeight="1" x14ac:dyDescent="0.2">
      <c r="A64" s="97"/>
      <c r="B64" s="93" t="s">
        <v>89</v>
      </c>
      <c r="C64" s="98"/>
      <c r="D64" s="98">
        <v>4</v>
      </c>
      <c r="E64" s="100" t="s">
        <v>49</v>
      </c>
      <c r="F64" s="55" t="s">
        <v>31</v>
      </c>
      <c r="G64" s="56" t="s">
        <v>32</v>
      </c>
      <c r="H64" s="55" t="s">
        <v>33</v>
      </c>
      <c r="I64" s="57">
        <v>9</v>
      </c>
      <c r="J64" s="767">
        <v>36</v>
      </c>
      <c r="K64" s="80"/>
      <c r="L64" s="150">
        <v>0</v>
      </c>
      <c r="M64" s="80"/>
      <c r="N64" s="150"/>
      <c r="O64" s="75">
        <v>0</v>
      </c>
      <c r="P64" s="999">
        <f t="shared" si="7"/>
        <v>0</v>
      </c>
      <c r="Q64" s="81"/>
      <c r="R64" s="150"/>
      <c r="S64" s="75">
        <v>0</v>
      </c>
      <c r="T64" s="58"/>
      <c r="U64" s="81"/>
      <c r="V64" s="150"/>
      <c r="W64" s="81"/>
      <c r="X64" s="150"/>
      <c r="Y64" s="60">
        <v>4</v>
      </c>
      <c r="Z64" s="999">
        <f>Y64*I64</f>
        <v>36</v>
      </c>
      <c r="AA64" s="81"/>
      <c r="AB64" s="150"/>
      <c r="AC64" s="63">
        <v>0</v>
      </c>
      <c r="AD64" s="78">
        <v>0</v>
      </c>
      <c r="AE64" s="63"/>
      <c r="AF64" s="81"/>
      <c r="AG64" s="81"/>
      <c r="AH64" s="150"/>
      <c r="AI64" s="998">
        <f t="shared" si="5"/>
        <v>36</v>
      </c>
      <c r="AJ64" s="1025">
        <f t="shared" si="0"/>
        <v>0</v>
      </c>
    </row>
    <row r="65" spans="1:36" ht="66" x14ac:dyDescent="0.2">
      <c r="A65" s="97"/>
      <c r="B65" s="101" t="s">
        <v>90</v>
      </c>
      <c r="C65" s="98"/>
      <c r="D65" s="98">
        <v>226</v>
      </c>
      <c r="E65" s="100" t="s">
        <v>49</v>
      </c>
      <c r="F65" s="55" t="s">
        <v>31</v>
      </c>
      <c r="G65" s="56" t="s">
        <v>32</v>
      </c>
      <c r="H65" s="55" t="s">
        <v>33</v>
      </c>
      <c r="I65" s="57">
        <v>38.568212389380527</v>
      </c>
      <c r="J65" s="767">
        <v>8716.4159999999993</v>
      </c>
      <c r="K65" s="80"/>
      <c r="L65" s="150">
        <v>0</v>
      </c>
      <c r="M65" s="80"/>
      <c r="N65" s="150"/>
      <c r="O65" s="75">
        <v>0</v>
      </c>
      <c r="P65" s="999">
        <f t="shared" si="7"/>
        <v>0</v>
      </c>
      <c r="Q65" s="81"/>
      <c r="R65" s="150"/>
      <c r="S65" s="75">
        <v>208</v>
      </c>
      <c r="T65" s="58">
        <f>5011.2+3006.72</f>
        <v>8017.92</v>
      </c>
      <c r="U65" s="81"/>
      <c r="V65" s="150"/>
      <c r="W65" s="81"/>
      <c r="X65" s="150"/>
      <c r="Y65" s="92">
        <v>18</v>
      </c>
      <c r="Z65" s="999">
        <v>698.5</v>
      </c>
      <c r="AA65" s="81"/>
      <c r="AB65" s="150"/>
      <c r="AC65" s="63">
        <v>0</v>
      </c>
      <c r="AD65" s="78">
        <v>0</v>
      </c>
      <c r="AE65" s="63"/>
      <c r="AF65" s="81"/>
      <c r="AG65" s="81"/>
      <c r="AH65" s="150"/>
      <c r="AI65" s="998">
        <f t="shared" si="5"/>
        <v>8716.42</v>
      </c>
      <c r="AJ65" s="1025">
        <f t="shared" si="0"/>
        <v>4.0000000008149073E-3</v>
      </c>
    </row>
    <row r="66" spans="1:36" ht="66" x14ac:dyDescent="0.2">
      <c r="A66" s="97"/>
      <c r="B66" s="93" t="s">
        <v>91</v>
      </c>
      <c r="C66" s="98"/>
      <c r="D66" s="98">
        <v>178</v>
      </c>
      <c r="E66" s="79" t="s">
        <v>49</v>
      </c>
      <c r="F66" s="55" t="s">
        <v>31</v>
      </c>
      <c r="G66" s="56" t="s">
        <v>32</v>
      </c>
      <c r="H66" s="55" t="s">
        <v>33</v>
      </c>
      <c r="I66" s="57">
        <v>18.698040677966102</v>
      </c>
      <c r="J66" s="767">
        <v>4558.8032000000003</v>
      </c>
      <c r="K66" s="80"/>
      <c r="L66" s="150">
        <v>0</v>
      </c>
      <c r="M66" s="80"/>
      <c r="N66" s="150"/>
      <c r="O66" s="75">
        <v>0</v>
      </c>
      <c r="P66" s="999">
        <f t="shared" ref="P66:P97" si="9">O66*I66</f>
        <v>0</v>
      </c>
      <c r="Q66" s="81"/>
      <c r="R66" s="150"/>
      <c r="S66" s="75">
        <v>178</v>
      </c>
      <c r="T66" s="58">
        <f>2842+1716.8</f>
        <v>4558.8</v>
      </c>
      <c r="U66" s="81"/>
      <c r="V66" s="150"/>
      <c r="W66" s="81"/>
      <c r="X66" s="150"/>
      <c r="Y66" s="60">
        <v>0</v>
      </c>
      <c r="Z66" s="999">
        <f>Y66*I66</f>
        <v>0</v>
      </c>
      <c r="AA66" s="81"/>
      <c r="AB66" s="150"/>
      <c r="AC66" s="63">
        <v>0</v>
      </c>
      <c r="AD66" s="78">
        <v>0</v>
      </c>
      <c r="AE66" s="63"/>
      <c r="AF66" s="81"/>
      <c r="AG66" s="81"/>
      <c r="AH66" s="150"/>
      <c r="AI66" s="998">
        <f t="shared" si="5"/>
        <v>4558.8</v>
      </c>
      <c r="AJ66" s="1025">
        <f t="shared" si="0"/>
        <v>-3.200000000106229E-3</v>
      </c>
    </row>
    <row r="67" spans="1:36" ht="66" x14ac:dyDescent="0.2">
      <c r="A67" s="97"/>
      <c r="B67" s="93" t="s">
        <v>92</v>
      </c>
      <c r="C67" s="98"/>
      <c r="D67" s="98">
        <v>172</v>
      </c>
      <c r="E67" s="100" t="s">
        <v>49</v>
      </c>
      <c r="F67" s="55" t="s">
        <v>31</v>
      </c>
      <c r="G67" s="56" t="s">
        <v>32</v>
      </c>
      <c r="H67" s="55" t="s">
        <v>33</v>
      </c>
      <c r="I67" s="57">
        <v>34.953730994152053</v>
      </c>
      <c r="J67" s="767">
        <v>16719.998</v>
      </c>
      <c r="K67" s="80"/>
      <c r="L67" s="150">
        <v>0</v>
      </c>
      <c r="M67" s="80"/>
      <c r="N67" s="150"/>
      <c r="O67" s="75">
        <v>0</v>
      </c>
      <c r="P67" s="999">
        <f t="shared" si="9"/>
        <v>0</v>
      </c>
      <c r="Q67" s="81"/>
      <c r="R67" s="150"/>
      <c r="S67" s="75">
        <v>172</v>
      </c>
      <c r="T67" s="58">
        <v>16720</v>
      </c>
      <c r="U67" s="81"/>
      <c r="V67" s="150"/>
      <c r="W67" s="81"/>
      <c r="X67" s="150"/>
      <c r="Y67" s="92">
        <v>0</v>
      </c>
      <c r="Z67" s="999">
        <f>Y67*I67</f>
        <v>0</v>
      </c>
      <c r="AA67" s="81"/>
      <c r="AB67" s="150"/>
      <c r="AC67" s="63">
        <v>0</v>
      </c>
      <c r="AD67" s="78">
        <v>0</v>
      </c>
      <c r="AE67" s="63"/>
      <c r="AF67" s="81"/>
      <c r="AG67" s="81"/>
      <c r="AH67" s="150"/>
      <c r="AI67" s="998">
        <f t="shared" si="5"/>
        <v>16720</v>
      </c>
      <c r="AJ67" s="1025">
        <f t="shared" si="0"/>
        <v>2.0000000004074536E-3</v>
      </c>
    </row>
    <row r="68" spans="1:36" ht="66" x14ac:dyDescent="0.2">
      <c r="A68" s="97"/>
      <c r="B68" s="52" t="s">
        <v>93</v>
      </c>
      <c r="C68" s="98"/>
      <c r="D68" s="98">
        <v>29</v>
      </c>
      <c r="E68" s="79" t="s">
        <v>30</v>
      </c>
      <c r="F68" s="55" t="s">
        <v>31</v>
      </c>
      <c r="G68" s="56" t="s">
        <v>32</v>
      </c>
      <c r="H68" s="55" t="s">
        <v>33</v>
      </c>
      <c r="I68" s="57">
        <v>63.73</v>
      </c>
      <c r="J68" s="767">
        <v>1848.3313439999999</v>
      </c>
      <c r="K68" s="80"/>
      <c r="L68" s="150">
        <v>0</v>
      </c>
      <c r="M68" s="80"/>
      <c r="N68" s="150"/>
      <c r="O68" s="75">
        <v>0</v>
      </c>
      <c r="P68" s="999">
        <f t="shared" si="9"/>
        <v>0</v>
      </c>
      <c r="Q68" s="81"/>
      <c r="R68" s="150"/>
      <c r="S68" s="75">
        <v>9</v>
      </c>
      <c r="T68" s="58">
        <v>617.12</v>
      </c>
      <c r="U68" s="81"/>
      <c r="V68" s="150"/>
      <c r="W68" s="81"/>
      <c r="X68" s="150"/>
      <c r="Y68" s="92">
        <v>20</v>
      </c>
      <c r="Z68" s="999">
        <v>1231.21</v>
      </c>
      <c r="AA68" s="81"/>
      <c r="AB68" s="150"/>
      <c r="AC68" s="63">
        <v>0</v>
      </c>
      <c r="AD68" s="78">
        <v>0</v>
      </c>
      <c r="AE68" s="63"/>
      <c r="AF68" s="81"/>
      <c r="AG68" s="81"/>
      <c r="AH68" s="150"/>
      <c r="AI68" s="998">
        <f t="shared" si="5"/>
        <v>1848.33</v>
      </c>
      <c r="AJ68" s="1025">
        <f t="shared" si="0"/>
        <v>-1.3440000000173313E-3</v>
      </c>
    </row>
    <row r="69" spans="1:36" ht="66" x14ac:dyDescent="0.2">
      <c r="A69" s="97"/>
      <c r="B69" s="73" t="s">
        <v>94</v>
      </c>
      <c r="C69" s="98"/>
      <c r="D69" s="98">
        <v>16</v>
      </c>
      <c r="E69" s="79" t="s">
        <v>49</v>
      </c>
      <c r="F69" s="55" t="s">
        <v>31</v>
      </c>
      <c r="G69" s="56" t="s">
        <v>32</v>
      </c>
      <c r="H69" s="55" t="s">
        <v>33</v>
      </c>
      <c r="I69" s="57">
        <v>121.90375</v>
      </c>
      <c r="J69" s="767">
        <v>1950.46</v>
      </c>
      <c r="K69" s="80"/>
      <c r="L69" s="150">
        <v>0</v>
      </c>
      <c r="M69" s="80"/>
      <c r="N69" s="150"/>
      <c r="O69" s="75">
        <v>0</v>
      </c>
      <c r="P69" s="999">
        <f t="shared" si="9"/>
        <v>0</v>
      </c>
      <c r="Q69" s="81"/>
      <c r="R69" s="150"/>
      <c r="S69" s="75">
        <v>10</v>
      </c>
      <c r="T69" s="58">
        <v>1274.72</v>
      </c>
      <c r="U69" s="81"/>
      <c r="V69" s="150"/>
      <c r="W69" s="81"/>
      <c r="X69" s="150"/>
      <c r="Y69" s="60">
        <v>6</v>
      </c>
      <c r="Z69" s="999">
        <v>675.74</v>
      </c>
      <c r="AA69" s="81"/>
      <c r="AB69" s="150"/>
      <c r="AC69" s="63">
        <v>0</v>
      </c>
      <c r="AD69" s="78">
        <v>0</v>
      </c>
      <c r="AE69" s="63"/>
      <c r="AF69" s="81"/>
      <c r="AG69" s="81"/>
      <c r="AH69" s="150"/>
      <c r="AI69" s="998">
        <f t="shared" si="5"/>
        <v>1950.46</v>
      </c>
      <c r="AJ69" s="1025">
        <f t="shared" si="0"/>
        <v>0</v>
      </c>
    </row>
    <row r="70" spans="1:36" ht="66" x14ac:dyDescent="0.2">
      <c r="A70" s="97"/>
      <c r="B70" s="93" t="s">
        <v>95</v>
      </c>
      <c r="C70" s="98"/>
      <c r="D70" s="98">
        <v>12</v>
      </c>
      <c r="E70" s="79" t="s">
        <v>49</v>
      </c>
      <c r="F70" s="55" t="s">
        <v>31</v>
      </c>
      <c r="G70" s="56" t="s">
        <v>32</v>
      </c>
      <c r="H70" s="55" t="s">
        <v>33</v>
      </c>
      <c r="I70" s="57">
        <v>19.46</v>
      </c>
      <c r="J70" s="767">
        <v>233.51000000000022</v>
      </c>
      <c r="K70" s="80"/>
      <c r="L70" s="150">
        <v>0</v>
      </c>
      <c r="M70" s="80"/>
      <c r="N70" s="150"/>
      <c r="O70" s="75">
        <v>0</v>
      </c>
      <c r="P70" s="999">
        <f t="shared" si="9"/>
        <v>0</v>
      </c>
      <c r="Q70" s="81"/>
      <c r="R70" s="150"/>
      <c r="S70" s="75">
        <v>0</v>
      </c>
      <c r="T70" s="58"/>
      <c r="U70" s="81"/>
      <c r="V70" s="150"/>
      <c r="W70" s="81"/>
      <c r="X70" s="150"/>
      <c r="Y70" s="60">
        <v>12</v>
      </c>
      <c r="Z70" s="999">
        <v>233.51</v>
      </c>
      <c r="AA70" s="81"/>
      <c r="AB70" s="150"/>
      <c r="AC70" s="63">
        <v>0</v>
      </c>
      <c r="AD70" s="78">
        <v>0</v>
      </c>
      <c r="AE70" s="63"/>
      <c r="AF70" s="81"/>
      <c r="AG70" s="81"/>
      <c r="AH70" s="150"/>
      <c r="AI70" s="998">
        <f t="shared" si="5"/>
        <v>233.51</v>
      </c>
      <c r="AJ70" s="1025">
        <f t="shared" si="0"/>
        <v>-2.2737367544323206E-13</v>
      </c>
    </row>
    <row r="71" spans="1:36" ht="66" x14ac:dyDescent="0.2">
      <c r="A71" s="97"/>
      <c r="B71" s="73" t="s">
        <v>96</v>
      </c>
      <c r="C71" s="98"/>
      <c r="D71" s="98">
        <v>134</v>
      </c>
      <c r="E71" s="79" t="s">
        <v>30</v>
      </c>
      <c r="F71" s="55" t="s">
        <v>31</v>
      </c>
      <c r="G71" s="56" t="s">
        <v>32</v>
      </c>
      <c r="H71" s="55" t="s">
        <v>33</v>
      </c>
      <c r="I71" s="57">
        <v>14.336947761194029</v>
      </c>
      <c r="J71" s="767">
        <v>1921.1509999999998</v>
      </c>
      <c r="K71" s="80"/>
      <c r="L71" s="150">
        <v>0</v>
      </c>
      <c r="M71" s="80"/>
      <c r="N71" s="150"/>
      <c r="O71" s="75">
        <v>0</v>
      </c>
      <c r="P71" s="999">
        <f t="shared" si="9"/>
        <v>0</v>
      </c>
      <c r="Q71" s="81"/>
      <c r="R71" s="150"/>
      <c r="S71" s="75">
        <v>88</v>
      </c>
      <c r="T71" s="58">
        <v>1274.72</v>
      </c>
      <c r="U71" s="81"/>
      <c r="V71" s="150"/>
      <c r="W71" s="81"/>
      <c r="X71" s="150"/>
      <c r="Y71" s="60">
        <v>46</v>
      </c>
      <c r="Z71" s="999">
        <v>646.42999999999995</v>
      </c>
      <c r="AA71" s="81"/>
      <c r="AB71" s="150"/>
      <c r="AC71" s="63">
        <v>0</v>
      </c>
      <c r="AD71" s="78">
        <v>0</v>
      </c>
      <c r="AE71" s="63"/>
      <c r="AF71" s="81"/>
      <c r="AG71" s="81"/>
      <c r="AH71" s="150"/>
      <c r="AI71" s="998">
        <f t="shared" si="5"/>
        <v>1921.15</v>
      </c>
      <c r="AJ71" s="1025">
        <f t="shared" si="0"/>
        <v>-9.9999999974897946E-4</v>
      </c>
    </row>
    <row r="72" spans="1:36" ht="66" x14ac:dyDescent="0.2">
      <c r="A72" s="97"/>
      <c r="B72" s="86" t="s">
        <v>97</v>
      </c>
      <c r="C72" s="98"/>
      <c r="D72" s="98">
        <v>126</v>
      </c>
      <c r="E72" s="79" t="s">
        <v>30</v>
      </c>
      <c r="F72" s="55" t="s">
        <v>31</v>
      </c>
      <c r="G72" s="56" t="s">
        <v>32</v>
      </c>
      <c r="H72" s="55" t="s">
        <v>33</v>
      </c>
      <c r="I72" s="57">
        <v>17.960917460317461</v>
      </c>
      <c r="J72" s="767">
        <v>2263.0756000000001</v>
      </c>
      <c r="K72" s="80"/>
      <c r="L72" s="150">
        <v>0</v>
      </c>
      <c r="M72" s="80"/>
      <c r="N72" s="150"/>
      <c r="O72" s="75">
        <v>0</v>
      </c>
      <c r="P72" s="999">
        <f t="shared" si="9"/>
        <v>0</v>
      </c>
      <c r="Q72" s="81"/>
      <c r="R72" s="150"/>
      <c r="S72" s="75">
        <v>78</v>
      </c>
      <c r="T72" s="58">
        <v>1409.4</v>
      </c>
      <c r="U72" s="81"/>
      <c r="V72" s="150"/>
      <c r="W72" s="81"/>
      <c r="X72" s="150"/>
      <c r="Y72" s="60">
        <v>48</v>
      </c>
      <c r="Z72" s="999">
        <v>853.68</v>
      </c>
      <c r="AA72" s="81"/>
      <c r="AB72" s="150"/>
      <c r="AC72" s="63">
        <v>0</v>
      </c>
      <c r="AD72" s="78">
        <v>0</v>
      </c>
      <c r="AE72" s="63"/>
      <c r="AF72" s="81"/>
      <c r="AG72" s="81"/>
      <c r="AH72" s="150"/>
      <c r="AI72" s="998">
        <f t="shared" si="5"/>
        <v>2263.08</v>
      </c>
      <c r="AJ72" s="1025">
        <f t="shared" si="0"/>
        <v>4.3999999998050043E-3</v>
      </c>
    </row>
    <row r="73" spans="1:36" ht="66" x14ac:dyDescent="0.2">
      <c r="A73" s="51"/>
      <c r="B73" s="102" t="s">
        <v>98</v>
      </c>
      <c r="C73" s="74"/>
      <c r="D73" s="74">
        <v>16</v>
      </c>
      <c r="E73" s="79" t="s">
        <v>30</v>
      </c>
      <c r="F73" s="55" t="s">
        <v>31</v>
      </c>
      <c r="G73" s="56" t="s">
        <v>32</v>
      </c>
      <c r="H73" s="55" t="s">
        <v>33</v>
      </c>
      <c r="I73" s="57">
        <v>80.093125000000001</v>
      </c>
      <c r="J73" s="766">
        <v>1281.49</v>
      </c>
      <c r="K73" s="80"/>
      <c r="L73" s="150">
        <v>0</v>
      </c>
      <c r="M73" s="80"/>
      <c r="N73" s="150"/>
      <c r="O73" s="75">
        <v>0</v>
      </c>
      <c r="P73" s="999">
        <f t="shared" si="9"/>
        <v>0</v>
      </c>
      <c r="Q73" s="81"/>
      <c r="R73" s="150"/>
      <c r="S73" s="75">
        <v>0</v>
      </c>
      <c r="T73" s="58"/>
      <c r="U73" s="81"/>
      <c r="V73" s="150"/>
      <c r="W73" s="81">
        <v>16</v>
      </c>
      <c r="X73" s="999">
        <f>W73*I73</f>
        <v>1281.49</v>
      </c>
      <c r="Y73" s="60">
        <v>0</v>
      </c>
      <c r="Z73" s="999">
        <f>Y73*I73</f>
        <v>0</v>
      </c>
      <c r="AA73" s="81"/>
      <c r="AB73" s="150"/>
      <c r="AC73" s="63">
        <v>0</v>
      </c>
      <c r="AD73" s="78">
        <v>0</v>
      </c>
      <c r="AE73" s="63"/>
      <c r="AF73" s="81"/>
      <c r="AG73" s="81"/>
      <c r="AH73" s="150"/>
      <c r="AI73" s="998">
        <f t="shared" si="5"/>
        <v>1281.49</v>
      </c>
      <c r="AJ73" s="1025">
        <f t="shared" ref="AJ73:AJ136" si="10">AI73-J73</f>
        <v>0</v>
      </c>
    </row>
    <row r="74" spans="1:36" ht="35.25" customHeight="1" x14ac:dyDescent="0.2">
      <c r="A74" s="51"/>
      <c r="B74" s="102" t="s">
        <v>99</v>
      </c>
      <c r="C74" s="74"/>
      <c r="D74" s="74">
        <v>6</v>
      </c>
      <c r="E74" s="79" t="s">
        <v>49</v>
      </c>
      <c r="F74" s="55" t="s">
        <v>31</v>
      </c>
      <c r="G74" s="56" t="s">
        <v>32</v>
      </c>
      <c r="H74" s="55" t="s">
        <v>33</v>
      </c>
      <c r="I74" s="57">
        <v>22.16</v>
      </c>
      <c r="J74" s="766">
        <v>1002.24</v>
      </c>
      <c r="K74" s="80"/>
      <c r="L74" s="150">
        <v>0</v>
      </c>
      <c r="M74" s="80"/>
      <c r="N74" s="150"/>
      <c r="O74" s="75">
        <v>0</v>
      </c>
      <c r="P74" s="999">
        <f t="shared" si="9"/>
        <v>0</v>
      </c>
      <c r="Q74" s="81"/>
      <c r="R74" s="150"/>
      <c r="S74" s="75">
        <v>6</v>
      </c>
      <c r="T74" s="58">
        <v>1002.24</v>
      </c>
      <c r="U74" s="81"/>
      <c r="V74" s="150"/>
      <c r="W74" s="81"/>
      <c r="X74" s="150"/>
      <c r="Y74" s="60">
        <v>0</v>
      </c>
      <c r="Z74" s="999">
        <f>Y74*I74</f>
        <v>0</v>
      </c>
      <c r="AA74" s="81"/>
      <c r="AB74" s="150"/>
      <c r="AC74" s="63">
        <v>0</v>
      </c>
      <c r="AD74" s="78">
        <v>0</v>
      </c>
      <c r="AE74" s="63"/>
      <c r="AF74" s="81"/>
      <c r="AG74" s="81"/>
      <c r="AH74" s="150"/>
      <c r="AI74" s="998">
        <f t="shared" si="5"/>
        <v>1002.24</v>
      </c>
      <c r="AJ74" s="1025">
        <f t="shared" si="10"/>
        <v>0</v>
      </c>
    </row>
    <row r="75" spans="1:36" ht="40.5" customHeight="1" x14ac:dyDescent="0.2">
      <c r="A75" s="51"/>
      <c r="B75" s="82" t="s">
        <v>100</v>
      </c>
      <c r="C75" s="74"/>
      <c r="D75" s="74">
        <v>7</v>
      </c>
      <c r="E75" s="79" t="s">
        <v>30</v>
      </c>
      <c r="F75" s="55" t="s">
        <v>31</v>
      </c>
      <c r="G75" s="56" t="s">
        <v>32</v>
      </c>
      <c r="H75" s="55" t="s">
        <v>33</v>
      </c>
      <c r="I75" s="57">
        <v>26.18</v>
      </c>
      <c r="J75" s="766">
        <v>183.26</v>
      </c>
      <c r="K75" s="80"/>
      <c r="L75" s="150">
        <v>0</v>
      </c>
      <c r="M75" s="80"/>
      <c r="N75" s="150"/>
      <c r="O75" s="75">
        <v>0</v>
      </c>
      <c r="P75" s="999">
        <f t="shared" si="9"/>
        <v>0</v>
      </c>
      <c r="Q75" s="81"/>
      <c r="R75" s="150"/>
      <c r="S75" s="75">
        <v>3</v>
      </c>
      <c r="T75" s="58">
        <v>90.48</v>
      </c>
      <c r="U75" s="81"/>
      <c r="V75" s="150"/>
      <c r="W75" s="81"/>
      <c r="X75" s="150"/>
      <c r="Y75" s="60">
        <v>4</v>
      </c>
      <c r="Z75" s="999">
        <v>92.78</v>
      </c>
      <c r="AA75" s="81"/>
      <c r="AB75" s="150"/>
      <c r="AC75" s="63">
        <v>0</v>
      </c>
      <c r="AD75" s="78">
        <v>0</v>
      </c>
      <c r="AE75" s="63"/>
      <c r="AF75" s="81"/>
      <c r="AG75" s="81"/>
      <c r="AH75" s="150"/>
      <c r="AI75" s="998">
        <f t="shared" si="5"/>
        <v>183.26</v>
      </c>
      <c r="AJ75" s="1025">
        <f t="shared" si="10"/>
        <v>0</v>
      </c>
    </row>
    <row r="76" spans="1:36" ht="45" customHeight="1" x14ac:dyDescent="0.2">
      <c r="A76" s="97"/>
      <c r="B76" s="93" t="s">
        <v>101</v>
      </c>
      <c r="C76" s="98"/>
      <c r="D76" s="98">
        <v>104</v>
      </c>
      <c r="E76" s="79" t="s">
        <v>30</v>
      </c>
      <c r="F76" s="55" t="s">
        <v>31</v>
      </c>
      <c r="G76" s="56" t="s">
        <v>32</v>
      </c>
      <c r="H76" s="55" t="s">
        <v>33</v>
      </c>
      <c r="I76" s="57">
        <v>13.160272153846156</v>
      </c>
      <c r="J76" s="767">
        <v>1368.6683040000003</v>
      </c>
      <c r="K76" s="80"/>
      <c r="L76" s="150">
        <v>0</v>
      </c>
      <c r="M76" s="80"/>
      <c r="N76" s="150"/>
      <c r="O76" s="75">
        <v>0</v>
      </c>
      <c r="P76" s="999">
        <f t="shared" si="9"/>
        <v>0</v>
      </c>
      <c r="Q76" s="81"/>
      <c r="R76" s="150"/>
      <c r="S76" s="75">
        <v>0</v>
      </c>
      <c r="T76" s="58"/>
      <c r="U76" s="81"/>
      <c r="V76" s="150"/>
      <c r="W76" s="81"/>
      <c r="X76" s="150"/>
      <c r="Y76" s="92">
        <v>0</v>
      </c>
      <c r="Z76" s="999">
        <f t="shared" ref="Z76:Z81" si="11">Y76*I76</f>
        <v>0</v>
      </c>
      <c r="AA76" s="81">
        <v>104</v>
      </c>
      <c r="AB76" s="150">
        <f>AA76*I76</f>
        <v>1368.6683040000003</v>
      </c>
      <c r="AC76" s="63">
        <v>0</v>
      </c>
      <c r="AD76" s="78">
        <v>0</v>
      </c>
      <c r="AE76" s="63"/>
      <c r="AF76" s="81"/>
      <c r="AG76" s="81"/>
      <c r="AH76" s="150"/>
      <c r="AI76" s="998">
        <f t="shared" si="5"/>
        <v>1368.6683040000003</v>
      </c>
      <c r="AJ76" s="1025">
        <f t="shared" si="10"/>
        <v>0</v>
      </c>
    </row>
    <row r="77" spans="1:36" ht="42.75" customHeight="1" x14ac:dyDescent="0.2">
      <c r="A77" s="97"/>
      <c r="B77" s="84" t="s">
        <v>102</v>
      </c>
      <c r="C77" s="98"/>
      <c r="D77" s="98">
        <v>14</v>
      </c>
      <c r="E77" s="79" t="s">
        <v>30</v>
      </c>
      <c r="F77" s="55" t="s">
        <v>31</v>
      </c>
      <c r="G77" s="56" t="s">
        <v>32</v>
      </c>
      <c r="H77" s="55" t="s">
        <v>33</v>
      </c>
      <c r="I77" s="57">
        <v>135.93142857142857</v>
      </c>
      <c r="J77" s="767">
        <v>1903.04</v>
      </c>
      <c r="K77" s="80"/>
      <c r="L77" s="150">
        <v>0</v>
      </c>
      <c r="M77" s="80"/>
      <c r="N77" s="150"/>
      <c r="O77" s="75">
        <v>0</v>
      </c>
      <c r="P77" s="999">
        <f t="shared" si="9"/>
        <v>0</v>
      </c>
      <c r="Q77" s="81"/>
      <c r="R77" s="150"/>
      <c r="S77" s="75">
        <v>0</v>
      </c>
      <c r="T77" s="58"/>
      <c r="U77" s="81"/>
      <c r="V77" s="150"/>
      <c r="W77" s="81"/>
      <c r="X77" s="150"/>
      <c r="Y77" s="92">
        <v>0</v>
      </c>
      <c r="Z77" s="999">
        <f t="shared" si="11"/>
        <v>0</v>
      </c>
      <c r="AA77" s="81">
        <v>14</v>
      </c>
      <c r="AB77" s="150">
        <f>AA77*I77</f>
        <v>1903.04</v>
      </c>
      <c r="AC77" s="63">
        <v>0</v>
      </c>
      <c r="AD77" s="78">
        <v>0</v>
      </c>
      <c r="AE77" s="63"/>
      <c r="AF77" s="81"/>
      <c r="AG77" s="81"/>
      <c r="AH77" s="150"/>
      <c r="AI77" s="998">
        <f t="shared" si="5"/>
        <v>1903.04</v>
      </c>
      <c r="AJ77" s="1025">
        <f t="shared" si="10"/>
        <v>0</v>
      </c>
    </row>
    <row r="78" spans="1:36" ht="39" customHeight="1" x14ac:dyDescent="0.2">
      <c r="A78" s="97"/>
      <c r="B78" s="52" t="s">
        <v>103</v>
      </c>
      <c r="C78" s="98"/>
      <c r="D78" s="98">
        <v>3</v>
      </c>
      <c r="E78" s="79" t="s">
        <v>104</v>
      </c>
      <c r="F78" s="55" t="s">
        <v>31</v>
      </c>
      <c r="G78" s="56" t="s">
        <v>32</v>
      </c>
      <c r="H78" s="55" t="s">
        <v>33</v>
      </c>
      <c r="I78" s="57">
        <v>10</v>
      </c>
      <c r="J78" s="767">
        <v>30</v>
      </c>
      <c r="K78" s="80"/>
      <c r="L78" s="150">
        <v>0</v>
      </c>
      <c r="M78" s="80"/>
      <c r="N78" s="150"/>
      <c r="O78" s="75">
        <v>0</v>
      </c>
      <c r="P78" s="999">
        <f t="shared" si="9"/>
        <v>0</v>
      </c>
      <c r="Q78" s="81"/>
      <c r="R78" s="150"/>
      <c r="S78" s="75">
        <v>0</v>
      </c>
      <c r="T78" s="58"/>
      <c r="U78" s="81"/>
      <c r="V78" s="150"/>
      <c r="W78" s="81"/>
      <c r="X78" s="150"/>
      <c r="Y78" s="60">
        <v>0</v>
      </c>
      <c r="Z78" s="999">
        <f t="shared" si="11"/>
        <v>0</v>
      </c>
      <c r="AA78" s="81">
        <v>3</v>
      </c>
      <c r="AB78" s="150">
        <f>AA78*I78</f>
        <v>30</v>
      </c>
      <c r="AC78" s="63">
        <v>0</v>
      </c>
      <c r="AD78" s="78">
        <v>0</v>
      </c>
      <c r="AE78" s="63"/>
      <c r="AF78" s="81"/>
      <c r="AG78" s="81"/>
      <c r="AH78" s="150"/>
      <c r="AI78" s="998">
        <f t="shared" ref="AI78:AI141" si="12">AF78+AH78+AD78+AB78+Z78+X78+V78+T78+R78+P78+N78+L78</f>
        <v>30</v>
      </c>
      <c r="AJ78" s="1025">
        <f t="shared" si="10"/>
        <v>0</v>
      </c>
    </row>
    <row r="79" spans="1:36" ht="66" x14ac:dyDescent="0.2">
      <c r="A79" s="97"/>
      <c r="B79" s="52" t="s">
        <v>105</v>
      </c>
      <c r="C79" s="98"/>
      <c r="D79" s="98">
        <v>82</v>
      </c>
      <c r="E79" s="79" t="s">
        <v>30</v>
      </c>
      <c r="F79" s="55" t="s">
        <v>31</v>
      </c>
      <c r="G79" s="56" t="s">
        <v>32</v>
      </c>
      <c r="H79" s="55" t="s">
        <v>33</v>
      </c>
      <c r="I79" s="57">
        <v>19.601414634146341</v>
      </c>
      <c r="J79" s="767">
        <v>1607.316</v>
      </c>
      <c r="K79" s="80"/>
      <c r="L79" s="150">
        <v>0</v>
      </c>
      <c r="M79" s="80"/>
      <c r="N79" s="150"/>
      <c r="O79" s="75">
        <v>0</v>
      </c>
      <c r="P79" s="999">
        <f t="shared" si="9"/>
        <v>0</v>
      </c>
      <c r="Q79" s="81"/>
      <c r="R79" s="150"/>
      <c r="S79" s="75">
        <v>0</v>
      </c>
      <c r="T79" s="58"/>
      <c r="U79" s="81"/>
      <c r="V79" s="150"/>
      <c r="W79" s="81"/>
      <c r="X79" s="150"/>
      <c r="Y79" s="92">
        <v>0</v>
      </c>
      <c r="Z79" s="999">
        <f t="shared" si="11"/>
        <v>0</v>
      </c>
      <c r="AA79" s="81">
        <v>82</v>
      </c>
      <c r="AB79" s="150">
        <f>AA79*I79</f>
        <v>1607.316</v>
      </c>
      <c r="AC79" s="63">
        <v>0</v>
      </c>
      <c r="AD79" s="78">
        <v>0</v>
      </c>
      <c r="AE79" s="63"/>
      <c r="AF79" s="81"/>
      <c r="AG79" s="81"/>
      <c r="AH79" s="150"/>
      <c r="AI79" s="998">
        <f t="shared" si="12"/>
        <v>1607.316</v>
      </c>
      <c r="AJ79" s="1025">
        <f t="shared" si="10"/>
        <v>0</v>
      </c>
    </row>
    <row r="80" spans="1:36" ht="66" x14ac:dyDescent="0.2">
      <c r="A80" s="51"/>
      <c r="B80" s="103" t="s">
        <v>106</v>
      </c>
      <c r="C80" s="74"/>
      <c r="D80" s="74">
        <v>9</v>
      </c>
      <c r="E80" s="79" t="s">
        <v>30</v>
      </c>
      <c r="F80" s="55" t="s">
        <v>31</v>
      </c>
      <c r="G80" s="56" t="s">
        <v>32</v>
      </c>
      <c r="H80" s="55" t="s">
        <v>33</v>
      </c>
      <c r="I80" s="57">
        <v>134.01666666666668</v>
      </c>
      <c r="J80" s="766">
        <v>1206.1500000000001</v>
      </c>
      <c r="K80" s="80"/>
      <c r="L80" s="150">
        <v>0</v>
      </c>
      <c r="M80" s="80"/>
      <c r="N80" s="150"/>
      <c r="O80" s="75">
        <v>0</v>
      </c>
      <c r="P80" s="999">
        <f t="shared" si="9"/>
        <v>0</v>
      </c>
      <c r="Q80" s="81"/>
      <c r="R80" s="150"/>
      <c r="S80" s="75">
        <v>2</v>
      </c>
      <c r="T80" s="58">
        <f>194.69+127.6</f>
        <v>322.28999999999996</v>
      </c>
      <c r="U80" s="81"/>
      <c r="V80" s="150"/>
      <c r="W80" s="81"/>
      <c r="X80" s="150"/>
      <c r="Y80" s="60">
        <v>0</v>
      </c>
      <c r="Z80" s="999">
        <f t="shared" si="11"/>
        <v>0</v>
      </c>
      <c r="AA80" s="81">
        <v>7</v>
      </c>
      <c r="AB80" s="150">
        <v>883.86</v>
      </c>
      <c r="AC80" s="63">
        <v>0</v>
      </c>
      <c r="AD80" s="78">
        <v>0</v>
      </c>
      <c r="AE80" s="63"/>
      <c r="AF80" s="81"/>
      <c r="AG80" s="81"/>
      <c r="AH80" s="150"/>
      <c r="AI80" s="998">
        <f t="shared" si="12"/>
        <v>1206.1500000000001</v>
      </c>
      <c r="AJ80" s="1025">
        <f t="shared" si="10"/>
        <v>0</v>
      </c>
    </row>
    <row r="81" spans="1:36" ht="66" x14ac:dyDescent="0.2">
      <c r="A81" s="51"/>
      <c r="B81" s="104" t="s">
        <v>107</v>
      </c>
      <c r="C81" s="74"/>
      <c r="D81" s="74">
        <v>1</v>
      </c>
      <c r="E81" s="79" t="s">
        <v>30</v>
      </c>
      <c r="F81" s="55" t="s">
        <v>31</v>
      </c>
      <c r="G81" s="56" t="s">
        <v>32</v>
      </c>
      <c r="H81" s="55" t="s">
        <v>33</v>
      </c>
      <c r="I81" s="57">
        <v>2307.2399999999998</v>
      </c>
      <c r="J81" s="766">
        <v>2307.2399999999998</v>
      </c>
      <c r="K81" s="80"/>
      <c r="L81" s="150">
        <v>0</v>
      </c>
      <c r="M81" s="80"/>
      <c r="N81" s="150"/>
      <c r="O81" s="75">
        <v>0</v>
      </c>
      <c r="P81" s="999">
        <f t="shared" si="9"/>
        <v>0</v>
      </c>
      <c r="Q81" s="81"/>
      <c r="R81" s="150"/>
      <c r="S81" s="75">
        <v>0</v>
      </c>
      <c r="T81" s="58"/>
      <c r="U81" s="81"/>
      <c r="V81" s="150"/>
      <c r="W81" s="81"/>
      <c r="X81" s="150"/>
      <c r="Y81" s="60">
        <v>0</v>
      </c>
      <c r="Z81" s="999">
        <f t="shared" si="11"/>
        <v>0</v>
      </c>
      <c r="AA81" s="81">
        <v>1</v>
      </c>
      <c r="AB81" s="150">
        <f>AA81*I81</f>
        <v>2307.2399999999998</v>
      </c>
      <c r="AC81" s="63">
        <v>0</v>
      </c>
      <c r="AD81" s="78">
        <v>0</v>
      </c>
      <c r="AE81" s="63"/>
      <c r="AF81" s="81"/>
      <c r="AG81" s="81"/>
      <c r="AH81" s="150"/>
      <c r="AI81" s="998">
        <f t="shared" si="12"/>
        <v>2307.2399999999998</v>
      </c>
      <c r="AJ81" s="1025">
        <f t="shared" si="10"/>
        <v>0</v>
      </c>
    </row>
    <row r="82" spans="1:36" ht="66" x14ac:dyDescent="0.2">
      <c r="A82" s="51"/>
      <c r="B82" s="103" t="s">
        <v>108</v>
      </c>
      <c r="C82" s="74"/>
      <c r="D82" s="74">
        <v>114</v>
      </c>
      <c r="E82" s="79" t="s">
        <v>30</v>
      </c>
      <c r="F82" s="55" t="s">
        <v>31</v>
      </c>
      <c r="G82" s="56" t="s">
        <v>32</v>
      </c>
      <c r="H82" s="55" t="s">
        <v>33</v>
      </c>
      <c r="I82" s="57">
        <v>108.26</v>
      </c>
      <c r="J82" s="766">
        <v>12411.736799999999</v>
      </c>
      <c r="K82" s="80"/>
      <c r="L82" s="150">
        <v>0</v>
      </c>
      <c r="M82" s="80"/>
      <c r="N82" s="150"/>
      <c r="O82" s="75">
        <v>0</v>
      </c>
      <c r="P82" s="999">
        <f t="shared" si="9"/>
        <v>0</v>
      </c>
      <c r="Q82" s="81"/>
      <c r="R82" s="150"/>
      <c r="S82" s="75">
        <v>90</v>
      </c>
      <c r="T82" s="58">
        <v>9744</v>
      </c>
      <c r="U82" s="81"/>
      <c r="V82" s="150"/>
      <c r="W82" s="81"/>
      <c r="X82" s="150"/>
      <c r="Y82" s="92">
        <v>24</v>
      </c>
      <c r="Z82" s="999">
        <v>2667.74</v>
      </c>
      <c r="AA82" s="81"/>
      <c r="AB82" s="150"/>
      <c r="AC82" s="63">
        <v>0</v>
      </c>
      <c r="AD82" s="78">
        <v>0</v>
      </c>
      <c r="AE82" s="63"/>
      <c r="AF82" s="81"/>
      <c r="AG82" s="81"/>
      <c r="AH82" s="150"/>
      <c r="AI82" s="998">
        <f t="shared" si="12"/>
        <v>12411.74</v>
      </c>
      <c r="AJ82" s="1025">
        <f t="shared" si="10"/>
        <v>3.2000000010157237E-3</v>
      </c>
    </row>
    <row r="83" spans="1:36" ht="66" x14ac:dyDescent="0.2">
      <c r="A83" s="51"/>
      <c r="B83" s="103" t="s">
        <v>109</v>
      </c>
      <c r="C83" s="74"/>
      <c r="D83" s="74">
        <v>1</v>
      </c>
      <c r="E83" s="79" t="s">
        <v>30</v>
      </c>
      <c r="F83" s="55" t="s">
        <v>31</v>
      </c>
      <c r="G83" s="56" t="s">
        <v>32</v>
      </c>
      <c r="H83" s="55" t="s">
        <v>33</v>
      </c>
      <c r="I83" s="57">
        <v>696</v>
      </c>
      <c r="J83" s="766">
        <v>696</v>
      </c>
      <c r="K83" s="80"/>
      <c r="L83" s="150">
        <v>0</v>
      </c>
      <c r="M83" s="80"/>
      <c r="N83" s="150"/>
      <c r="O83" s="75">
        <v>0</v>
      </c>
      <c r="P83" s="999">
        <f t="shared" si="9"/>
        <v>0</v>
      </c>
      <c r="Q83" s="81"/>
      <c r="R83" s="150"/>
      <c r="S83" s="75">
        <v>0</v>
      </c>
      <c r="T83" s="58"/>
      <c r="U83" s="81"/>
      <c r="V83" s="150"/>
      <c r="W83" s="81"/>
      <c r="X83" s="150"/>
      <c r="Y83" s="92">
        <v>1</v>
      </c>
      <c r="Z83" s="999">
        <v>696.01</v>
      </c>
      <c r="AA83" s="81"/>
      <c r="AB83" s="150"/>
      <c r="AC83" s="63">
        <v>0</v>
      </c>
      <c r="AD83" s="78">
        <v>0</v>
      </c>
      <c r="AE83" s="63"/>
      <c r="AF83" s="81"/>
      <c r="AG83" s="81"/>
      <c r="AH83" s="150"/>
      <c r="AI83" s="998">
        <f t="shared" si="12"/>
        <v>696.01</v>
      </c>
      <c r="AJ83" s="1025">
        <f t="shared" si="10"/>
        <v>9.9999999999909051E-3</v>
      </c>
    </row>
    <row r="84" spans="1:36" ht="66" x14ac:dyDescent="0.2">
      <c r="A84" s="51"/>
      <c r="B84" s="103" t="s">
        <v>110</v>
      </c>
      <c r="C84" s="74"/>
      <c r="D84" s="74">
        <v>13</v>
      </c>
      <c r="E84" s="79" t="s">
        <v>30</v>
      </c>
      <c r="F84" s="55" t="s">
        <v>31</v>
      </c>
      <c r="G84" s="56" t="s">
        <v>32</v>
      </c>
      <c r="H84" s="55" t="s">
        <v>33</v>
      </c>
      <c r="I84" s="57">
        <v>273.1476923076923</v>
      </c>
      <c r="J84" s="766">
        <v>3550.92</v>
      </c>
      <c r="K84" s="80"/>
      <c r="L84" s="150">
        <v>0</v>
      </c>
      <c r="M84" s="80"/>
      <c r="N84" s="150"/>
      <c r="O84" s="75">
        <v>0</v>
      </c>
      <c r="P84" s="999">
        <f t="shared" si="9"/>
        <v>0</v>
      </c>
      <c r="Q84" s="81"/>
      <c r="R84" s="150"/>
      <c r="S84" s="75">
        <v>5</v>
      </c>
      <c r="T84" s="58">
        <v>1508</v>
      </c>
      <c r="U84" s="81"/>
      <c r="V84" s="150"/>
      <c r="W84" s="81"/>
      <c r="X84" s="150"/>
      <c r="Y84" s="60">
        <v>8</v>
      </c>
      <c r="Z84" s="999">
        <v>2042.92</v>
      </c>
      <c r="AA84" s="81"/>
      <c r="AB84" s="150"/>
      <c r="AC84" s="63">
        <v>0</v>
      </c>
      <c r="AD84" s="78">
        <v>0</v>
      </c>
      <c r="AE84" s="63"/>
      <c r="AF84" s="81"/>
      <c r="AG84" s="81"/>
      <c r="AH84" s="150"/>
      <c r="AI84" s="998">
        <f t="shared" si="12"/>
        <v>3550.92</v>
      </c>
      <c r="AJ84" s="1025">
        <f t="shared" si="10"/>
        <v>0</v>
      </c>
    </row>
    <row r="85" spans="1:36" ht="66" x14ac:dyDescent="0.2">
      <c r="A85" s="51"/>
      <c r="B85" s="102" t="s">
        <v>111</v>
      </c>
      <c r="C85" s="74"/>
      <c r="D85" s="74">
        <v>35</v>
      </c>
      <c r="E85" s="79" t="s">
        <v>41</v>
      </c>
      <c r="F85" s="55" t="s">
        <v>31</v>
      </c>
      <c r="G85" s="56" t="s">
        <v>32</v>
      </c>
      <c r="H85" s="55" t="s">
        <v>33</v>
      </c>
      <c r="I85" s="57">
        <v>83</v>
      </c>
      <c r="J85" s="766">
        <v>2905</v>
      </c>
      <c r="K85" s="80"/>
      <c r="L85" s="150">
        <v>0</v>
      </c>
      <c r="M85" s="80"/>
      <c r="N85" s="150"/>
      <c r="O85" s="75">
        <v>0</v>
      </c>
      <c r="P85" s="999">
        <f t="shared" si="9"/>
        <v>0</v>
      </c>
      <c r="Q85" s="81"/>
      <c r="R85" s="150"/>
      <c r="S85" s="75">
        <v>15</v>
      </c>
      <c r="T85" s="58">
        <v>1238.8800000000001</v>
      </c>
      <c r="U85" s="81"/>
      <c r="V85" s="150"/>
      <c r="W85" s="81"/>
      <c r="X85" s="150"/>
      <c r="Y85" s="60">
        <v>20</v>
      </c>
      <c r="Z85" s="999">
        <v>1666.12</v>
      </c>
      <c r="AA85" s="81"/>
      <c r="AB85" s="150"/>
      <c r="AC85" s="63">
        <v>0</v>
      </c>
      <c r="AD85" s="78">
        <v>0</v>
      </c>
      <c r="AE85" s="63"/>
      <c r="AF85" s="81"/>
      <c r="AG85" s="81"/>
      <c r="AH85" s="150"/>
      <c r="AI85" s="998">
        <f t="shared" si="12"/>
        <v>2905</v>
      </c>
      <c r="AJ85" s="1025">
        <f t="shared" si="10"/>
        <v>0</v>
      </c>
    </row>
    <row r="86" spans="1:36" ht="66" x14ac:dyDescent="0.2">
      <c r="A86" s="51"/>
      <c r="B86" s="86" t="s">
        <v>112</v>
      </c>
      <c r="C86" s="74"/>
      <c r="D86" s="74">
        <v>270</v>
      </c>
      <c r="E86" s="79" t="s">
        <v>30</v>
      </c>
      <c r="F86" s="55" t="s">
        <v>31</v>
      </c>
      <c r="G86" s="56" t="s">
        <v>32</v>
      </c>
      <c r="H86" s="55" t="s">
        <v>33</v>
      </c>
      <c r="I86" s="57">
        <v>34.102465185185189</v>
      </c>
      <c r="J86" s="766">
        <v>9207.6656000000003</v>
      </c>
      <c r="K86" s="80"/>
      <c r="L86" s="150">
        <v>0</v>
      </c>
      <c r="M86" s="80"/>
      <c r="N86" s="150"/>
      <c r="O86" s="75">
        <v>0</v>
      </c>
      <c r="P86" s="999">
        <f t="shared" si="9"/>
        <v>0</v>
      </c>
      <c r="Q86" s="81"/>
      <c r="R86" s="150"/>
      <c r="S86" s="75">
        <v>143</v>
      </c>
      <c r="T86" s="58">
        <f>4899.84</f>
        <v>4899.84</v>
      </c>
      <c r="U86" s="81"/>
      <c r="V86" s="150"/>
      <c r="W86" s="81"/>
      <c r="X86" s="150"/>
      <c r="Y86" s="60">
        <v>127</v>
      </c>
      <c r="Z86" s="999">
        <v>4307.83</v>
      </c>
      <c r="AA86" s="81"/>
      <c r="AB86" s="150"/>
      <c r="AC86" s="63">
        <v>0</v>
      </c>
      <c r="AD86" s="78">
        <v>0</v>
      </c>
      <c r="AE86" s="63"/>
      <c r="AF86" s="81"/>
      <c r="AG86" s="81"/>
      <c r="AH86" s="150"/>
      <c r="AI86" s="998">
        <f t="shared" si="12"/>
        <v>9207.67</v>
      </c>
      <c r="AJ86" s="1025">
        <f t="shared" si="10"/>
        <v>4.3999999998050043E-3</v>
      </c>
    </row>
    <row r="87" spans="1:36" ht="66" x14ac:dyDescent="0.2">
      <c r="A87" s="51"/>
      <c r="B87" s="82" t="s">
        <v>113</v>
      </c>
      <c r="C87" s="74"/>
      <c r="D87" s="74">
        <v>10</v>
      </c>
      <c r="E87" s="79" t="s">
        <v>30</v>
      </c>
      <c r="F87" s="55" t="s">
        <v>31</v>
      </c>
      <c r="G87" s="56" t="s">
        <v>32</v>
      </c>
      <c r="H87" s="55" t="s">
        <v>33</v>
      </c>
      <c r="I87" s="57">
        <v>523.67999999999995</v>
      </c>
      <c r="J87" s="766">
        <v>5237.88</v>
      </c>
      <c r="K87" s="80"/>
      <c r="L87" s="150">
        <v>0</v>
      </c>
      <c r="M87" s="80"/>
      <c r="N87" s="150"/>
      <c r="O87" s="75">
        <v>0</v>
      </c>
      <c r="P87" s="999">
        <f t="shared" si="9"/>
        <v>0</v>
      </c>
      <c r="Q87" s="81"/>
      <c r="R87" s="150"/>
      <c r="S87" s="75">
        <v>5</v>
      </c>
      <c r="T87" s="58">
        <v>3288.6</v>
      </c>
      <c r="U87" s="81"/>
      <c r="V87" s="150"/>
      <c r="W87" s="81"/>
      <c r="X87" s="150"/>
      <c r="Y87" s="92">
        <v>5</v>
      </c>
      <c r="Z87" s="999">
        <v>1949.28</v>
      </c>
      <c r="AA87" s="81"/>
      <c r="AB87" s="150"/>
      <c r="AC87" s="63">
        <v>0</v>
      </c>
      <c r="AD87" s="78">
        <v>0</v>
      </c>
      <c r="AE87" s="63"/>
      <c r="AF87" s="81"/>
      <c r="AG87" s="81"/>
      <c r="AH87" s="150"/>
      <c r="AI87" s="998">
        <f t="shared" si="12"/>
        <v>5237.88</v>
      </c>
      <c r="AJ87" s="1025">
        <f t="shared" si="10"/>
        <v>0</v>
      </c>
    </row>
    <row r="88" spans="1:36" ht="35.25" customHeight="1" x14ac:dyDescent="0.2">
      <c r="A88" s="51"/>
      <c r="B88" s="82" t="s">
        <v>114</v>
      </c>
      <c r="C88" s="74"/>
      <c r="D88" s="74">
        <v>1</v>
      </c>
      <c r="E88" s="79" t="s">
        <v>30</v>
      </c>
      <c r="F88" s="55" t="s">
        <v>31</v>
      </c>
      <c r="G88" s="56" t="s">
        <v>32</v>
      </c>
      <c r="H88" s="55" t="s">
        <v>33</v>
      </c>
      <c r="I88" s="57">
        <v>2700</v>
      </c>
      <c r="J88" s="766">
        <v>2700</v>
      </c>
      <c r="K88" s="80"/>
      <c r="L88" s="150">
        <v>0</v>
      </c>
      <c r="M88" s="80"/>
      <c r="N88" s="150"/>
      <c r="O88" s="75">
        <v>0</v>
      </c>
      <c r="P88" s="999">
        <f t="shared" si="9"/>
        <v>0</v>
      </c>
      <c r="Q88" s="81"/>
      <c r="R88" s="150"/>
      <c r="S88" s="75"/>
      <c r="T88" s="58"/>
      <c r="U88" s="81"/>
      <c r="V88" s="150"/>
      <c r="W88" s="81"/>
      <c r="X88" s="150"/>
      <c r="Y88" s="92">
        <v>1</v>
      </c>
      <c r="Z88" s="999">
        <f>Y88*I88</f>
        <v>2700</v>
      </c>
      <c r="AA88" s="81"/>
      <c r="AB88" s="150"/>
      <c r="AC88" s="63">
        <v>0</v>
      </c>
      <c r="AD88" s="78">
        <v>0</v>
      </c>
      <c r="AE88" s="63"/>
      <c r="AF88" s="81"/>
      <c r="AG88" s="81"/>
      <c r="AH88" s="150"/>
      <c r="AI88" s="998">
        <f t="shared" si="12"/>
        <v>2700</v>
      </c>
      <c r="AJ88" s="1025">
        <f t="shared" si="10"/>
        <v>0</v>
      </c>
    </row>
    <row r="89" spans="1:36" ht="66" x14ac:dyDescent="0.2">
      <c r="A89" s="51"/>
      <c r="B89" s="73" t="s">
        <v>115</v>
      </c>
      <c r="C89" s="74"/>
      <c r="D89" s="74">
        <v>1</v>
      </c>
      <c r="E89" s="79" t="s">
        <v>30</v>
      </c>
      <c r="F89" s="55" t="s">
        <v>31</v>
      </c>
      <c r="G89" s="56" t="s">
        <v>32</v>
      </c>
      <c r="H89" s="55" t="s">
        <v>33</v>
      </c>
      <c r="I89" s="57">
        <v>450</v>
      </c>
      <c r="J89" s="766">
        <v>450</v>
      </c>
      <c r="K89" s="80"/>
      <c r="L89" s="150">
        <v>0</v>
      </c>
      <c r="M89" s="80"/>
      <c r="N89" s="150"/>
      <c r="O89" s="75">
        <v>0</v>
      </c>
      <c r="P89" s="999">
        <f t="shared" si="9"/>
        <v>0</v>
      </c>
      <c r="Q89" s="81"/>
      <c r="R89" s="150"/>
      <c r="S89" s="75">
        <v>0</v>
      </c>
      <c r="T89" s="58"/>
      <c r="U89" s="81"/>
      <c r="V89" s="150"/>
      <c r="W89" s="81"/>
      <c r="X89" s="150"/>
      <c r="Y89" s="92">
        <v>1</v>
      </c>
      <c r="Z89" s="999">
        <f>Y89*I89</f>
        <v>450</v>
      </c>
      <c r="AA89" s="81"/>
      <c r="AB89" s="150"/>
      <c r="AC89" s="63">
        <v>0</v>
      </c>
      <c r="AD89" s="78">
        <v>0</v>
      </c>
      <c r="AE89" s="63"/>
      <c r="AF89" s="81"/>
      <c r="AG89" s="81"/>
      <c r="AH89" s="150"/>
      <c r="AI89" s="998">
        <f t="shared" si="12"/>
        <v>450</v>
      </c>
      <c r="AJ89" s="1025">
        <f t="shared" si="10"/>
        <v>0</v>
      </c>
    </row>
    <row r="90" spans="1:36" s="24" customFormat="1" ht="66" x14ac:dyDescent="0.2">
      <c r="A90" s="51"/>
      <c r="B90" s="82" t="s">
        <v>116</v>
      </c>
      <c r="C90" s="74"/>
      <c r="D90" s="74">
        <v>11</v>
      </c>
      <c r="E90" s="79" t="s">
        <v>30</v>
      </c>
      <c r="F90" s="88" t="s">
        <v>31</v>
      </c>
      <c r="G90" s="56" t="s">
        <v>32</v>
      </c>
      <c r="H90" s="55" t="s">
        <v>33</v>
      </c>
      <c r="I90" s="57">
        <v>26.482727272727274</v>
      </c>
      <c r="J90" s="766">
        <v>291.31</v>
      </c>
      <c r="K90" s="89"/>
      <c r="L90" s="644">
        <v>0</v>
      </c>
      <c r="M90" s="89"/>
      <c r="N90" s="644"/>
      <c r="O90" s="75">
        <v>0</v>
      </c>
      <c r="P90" s="1000">
        <f t="shared" si="9"/>
        <v>0</v>
      </c>
      <c r="Q90" s="91"/>
      <c r="R90" s="644"/>
      <c r="S90" s="75">
        <v>9</v>
      </c>
      <c r="T90" s="58">
        <v>236.06</v>
      </c>
      <c r="U90" s="91"/>
      <c r="V90" s="644"/>
      <c r="W90" s="91"/>
      <c r="X90" s="644"/>
      <c r="Y90" s="92">
        <v>2</v>
      </c>
      <c r="Z90" s="1000">
        <v>55.25</v>
      </c>
      <c r="AA90" s="91"/>
      <c r="AB90" s="644"/>
      <c r="AC90" s="63">
        <v>0</v>
      </c>
      <c r="AD90" s="78">
        <v>0</v>
      </c>
      <c r="AE90" s="940"/>
      <c r="AF90" s="91"/>
      <c r="AG90" s="91"/>
      <c r="AH90" s="644"/>
      <c r="AI90" s="998">
        <f t="shared" si="12"/>
        <v>291.31</v>
      </c>
      <c r="AJ90" s="1025">
        <f t="shared" si="10"/>
        <v>0</v>
      </c>
    </row>
    <row r="91" spans="1:36" s="24" customFormat="1" ht="66" x14ac:dyDescent="0.2">
      <c r="A91" s="51"/>
      <c r="B91" s="52" t="s">
        <v>117</v>
      </c>
      <c r="C91" s="74"/>
      <c r="D91" s="74">
        <v>7</v>
      </c>
      <c r="E91" s="79" t="s">
        <v>30</v>
      </c>
      <c r="F91" s="88" t="s">
        <v>31</v>
      </c>
      <c r="G91" s="56" t="s">
        <v>32</v>
      </c>
      <c r="H91" s="55" t="s">
        <v>33</v>
      </c>
      <c r="I91" s="57">
        <v>57.702285714285715</v>
      </c>
      <c r="J91" s="766">
        <v>403.916</v>
      </c>
      <c r="K91" s="89"/>
      <c r="L91" s="644">
        <v>0</v>
      </c>
      <c r="M91" s="89"/>
      <c r="N91" s="644"/>
      <c r="O91" s="75">
        <v>0</v>
      </c>
      <c r="P91" s="1000">
        <f t="shared" si="9"/>
        <v>0</v>
      </c>
      <c r="Q91" s="91"/>
      <c r="R91" s="644"/>
      <c r="S91" s="75">
        <v>0</v>
      </c>
      <c r="T91" s="58"/>
      <c r="U91" s="91"/>
      <c r="V91" s="644"/>
      <c r="W91" s="91"/>
      <c r="X91" s="644"/>
      <c r="Y91" s="92">
        <v>0</v>
      </c>
      <c r="Z91" s="1000">
        <f>Y91*I91</f>
        <v>0</v>
      </c>
      <c r="AA91" s="91">
        <v>7</v>
      </c>
      <c r="AB91" s="644">
        <f>AA91*I91</f>
        <v>403.916</v>
      </c>
      <c r="AC91" s="63">
        <v>0</v>
      </c>
      <c r="AD91" s="78">
        <v>0</v>
      </c>
      <c r="AE91" s="940"/>
      <c r="AF91" s="91"/>
      <c r="AG91" s="91"/>
      <c r="AH91" s="644"/>
      <c r="AI91" s="998">
        <f t="shared" si="12"/>
        <v>403.916</v>
      </c>
      <c r="AJ91" s="1025">
        <f t="shared" si="10"/>
        <v>0</v>
      </c>
    </row>
    <row r="92" spans="1:36" ht="66" x14ac:dyDescent="0.2">
      <c r="A92" s="51"/>
      <c r="B92" s="52" t="s">
        <v>118</v>
      </c>
      <c r="C92" s="74"/>
      <c r="D92" s="74">
        <v>517</v>
      </c>
      <c r="E92" s="79" t="s">
        <v>30</v>
      </c>
      <c r="F92" s="55" t="s">
        <v>31</v>
      </c>
      <c r="G92" s="56" t="s">
        <v>32</v>
      </c>
      <c r="H92" s="55" t="s">
        <v>33</v>
      </c>
      <c r="I92" s="57">
        <v>30.053727659574466</v>
      </c>
      <c r="J92" s="766">
        <v>15537.777199999999</v>
      </c>
      <c r="K92" s="80"/>
      <c r="L92" s="150">
        <v>0</v>
      </c>
      <c r="M92" s="80"/>
      <c r="N92" s="150"/>
      <c r="O92" s="75">
        <v>0</v>
      </c>
      <c r="P92" s="999">
        <f t="shared" si="9"/>
        <v>0</v>
      </c>
      <c r="Q92" s="81"/>
      <c r="R92" s="150"/>
      <c r="S92" s="75">
        <v>244</v>
      </c>
      <c r="T92" s="58">
        <v>7350.92</v>
      </c>
      <c r="U92" s="81"/>
      <c r="V92" s="150"/>
      <c r="W92" s="81"/>
      <c r="X92" s="150"/>
      <c r="Y92" s="92">
        <v>0</v>
      </c>
      <c r="Z92" s="999">
        <f>Y92*I92</f>
        <v>0</v>
      </c>
      <c r="AA92" s="81">
        <v>273</v>
      </c>
      <c r="AB92" s="644">
        <v>8186.86</v>
      </c>
      <c r="AC92" s="63">
        <v>0</v>
      </c>
      <c r="AD92" s="78">
        <v>0</v>
      </c>
      <c r="AE92" s="63"/>
      <c r="AF92" s="81"/>
      <c r="AG92" s="81"/>
      <c r="AH92" s="150"/>
      <c r="AI92" s="998">
        <f t="shared" si="12"/>
        <v>15537.779999999999</v>
      </c>
      <c r="AJ92" s="1025">
        <f t="shared" si="10"/>
        <v>2.8000000002066372E-3</v>
      </c>
    </row>
    <row r="93" spans="1:36" ht="66" x14ac:dyDescent="0.2">
      <c r="A93" s="51"/>
      <c r="B93" s="93" t="s">
        <v>119</v>
      </c>
      <c r="C93" s="74"/>
      <c r="D93" s="74">
        <v>146</v>
      </c>
      <c r="E93" s="79" t="s">
        <v>30</v>
      </c>
      <c r="F93" s="55" t="s">
        <v>31</v>
      </c>
      <c r="G93" s="56" t="s">
        <v>32</v>
      </c>
      <c r="H93" s="55" t="s">
        <v>33</v>
      </c>
      <c r="I93" s="57">
        <v>12.397749315068493</v>
      </c>
      <c r="J93" s="766">
        <v>1810.0714</v>
      </c>
      <c r="K93" s="80"/>
      <c r="L93" s="150">
        <v>0</v>
      </c>
      <c r="M93" s="80"/>
      <c r="N93" s="150"/>
      <c r="O93" s="75">
        <v>0</v>
      </c>
      <c r="P93" s="999">
        <f t="shared" si="9"/>
        <v>0</v>
      </c>
      <c r="Q93" s="81"/>
      <c r="R93" s="150"/>
      <c r="S93" s="75">
        <v>18</v>
      </c>
      <c r="T93" s="58">
        <f>55.68+167.04</f>
        <v>222.72</v>
      </c>
      <c r="U93" s="81"/>
      <c r="V93" s="150"/>
      <c r="W93" s="81"/>
      <c r="X93" s="150"/>
      <c r="Y93" s="92">
        <v>128</v>
      </c>
      <c r="Z93" s="999">
        <v>1587.35</v>
      </c>
      <c r="AA93" s="81"/>
      <c r="AB93" s="150"/>
      <c r="AC93" s="63">
        <v>0</v>
      </c>
      <c r="AD93" s="78">
        <v>0</v>
      </c>
      <c r="AE93" s="63"/>
      <c r="AF93" s="81"/>
      <c r="AG93" s="81"/>
      <c r="AH93" s="150"/>
      <c r="AI93" s="998">
        <f t="shared" si="12"/>
        <v>1810.07</v>
      </c>
      <c r="AJ93" s="1025">
        <f t="shared" si="10"/>
        <v>-1.4000000001033186E-3</v>
      </c>
    </row>
    <row r="94" spans="1:36" ht="66" x14ac:dyDescent="0.2">
      <c r="A94" s="97"/>
      <c r="B94" s="52" t="s">
        <v>120</v>
      </c>
      <c r="C94" s="98"/>
      <c r="D94" s="98">
        <v>264</v>
      </c>
      <c r="E94" s="79" t="s">
        <v>30</v>
      </c>
      <c r="F94" s="55" t="s">
        <v>31</v>
      </c>
      <c r="G94" s="56" t="s">
        <v>32</v>
      </c>
      <c r="H94" s="55" t="s">
        <v>33</v>
      </c>
      <c r="I94" s="57">
        <v>16.010000000000002</v>
      </c>
      <c r="J94" s="767">
        <v>4243.6664000000001</v>
      </c>
      <c r="K94" s="80"/>
      <c r="L94" s="150">
        <v>0</v>
      </c>
      <c r="M94" s="80"/>
      <c r="N94" s="150"/>
      <c r="O94" s="75">
        <v>0</v>
      </c>
      <c r="P94" s="999">
        <f t="shared" si="9"/>
        <v>0</v>
      </c>
      <c r="Q94" s="81"/>
      <c r="R94" s="150"/>
      <c r="S94" s="75">
        <v>1</v>
      </c>
      <c r="T94" s="58">
        <v>16.010000000000002</v>
      </c>
      <c r="U94" s="81"/>
      <c r="V94" s="150"/>
      <c r="W94" s="81"/>
      <c r="X94" s="150"/>
      <c r="Y94" s="60">
        <v>263</v>
      </c>
      <c r="Z94" s="999">
        <v>4227.66</v>
      </c>
      <c r="AA94" s="81"/>
      <c r="AB94" s="150"/>
      <c r="AC94" s="63">
        <v>0</v>
      </c>
      <c r="AD94" s="78">
        <v>0</v>
      </c>
      <c r="AE94" s="63"/>
      <c r="AF94" s="81"/>
      <c r="AG94" s="81"/>
      <c r="AH94" s="150"/>
      <c r="AI94" s="998">
        <f t="shared" si="12"/>
        <v>4243.67</v>
      </c>
      <c r="AJ94" s="1025">
        <f t="shared" si="10"/>
        <v>3.6000000000058208E-3</v>
      </c>
    </row>
    <row r="95" spans="1:36" ht="66" x14ac:dyDescent="0.2">
      <c r="A95" s="97"/>
      <c r="B95" s="52" t="s">
        <v>121</v>
      </c>
      <c r="C95" s="98"/>
      <c r="D95" s="98">
        <v>21</v>
      </c>
      <c r="E95" s="105" t="s">
        <v>122</v>
      </c>
      <c r="F95" s="55" t="s">
        <v>31</v>
      </c>
      <c r="G95" s="56" t="s">
        <v>32</v>
      </c>
      <c r="H95" s="55" t="s">
        <v>33</v>
      </c>
      <c r="I95" s="57">
        <v>131.19499999999999</v>
      </c>
      <c r="J95" s="767">
        <v>2780.4836</v>
      </c>
      <c r="K95" s="80"/>
      <c r="L95" s="150">
        <v>0</v>
      </c>
      <c r="M95" s="80"/>
      <c r="N95" s="150"/>
      <c r="O95" s="75">
        <v>0</v>
      </c>
      <c r="P95" s="999">
        <f t="shared" si="9"/>
        <v>0</v>
      </c>
      <c r="Q95" s="81"/>
      <c r="R95" s="150"/>
      <c r="S95" s="75">
        <v>10</v>
      </c>
      <c r="T95" s="58">
        <v>1311.95</v>
      </c>
      <c r="U95" s="81"/>
      <c r="V95" s="150"/>
      <c r="W95" s="81"/>
      <c r="X95" s="150"/>
      <c r="Y95" s="92">
        <v>11</v>
      </c>
      <c r="Z95" s="999">
        <v>1468.53</v>
      </c>
      <c r="AA95" s="81"/>
      <c r="AB95" s="150"/>
      <c r="AC95" s="63">
        <v>0</v>
      </c>
      <c r="AD95" s="78">
        <v>0</v>
      </c>
      <c r="AE95" s="63"/>
      <c r="AF95" s="81"/>
      <c r="AG95" s="81"/>
      <c r="AH95" s="150"/>
      <c r="AI95" s="998">
        <f t="shared" si="12"/>
        <v>2780.48</v>
      </c>
      <c r="AJ95" s="1025">
        <f t="shared" si="10"/>
        <v>-3.6000000000058208E-3</v>
      </c>
    </row>
    <row r="96" spans="1:36" ht="66" x14ac:dyDescent="0.2">
      <c r="A96" s="51"/>
      <c r="B96" s="82" t="s">
        <v>123</v>
      </c>
      <c r="C96" s="74"/>
      <c r="D96" s="74">
        <v>61</v>
      </c>
      <c r="E96" s="105" t="s">
        <v>30</v>
      </c>
      <c r="F96" s="55" t="s">
        <v>31</v>
      </c>
      <c r="G96" s="56" t="s">
        <v>32</v>
      </c>
      <c r="H96" s="55" t="s">
        <v>33</v>
      </c>
      <c r="I96" s="57">
        <v>41.593836065573775</v>
      </c>
      <c r="J96" s="766">
        <v>2537.2240000000002</v>
      </c>
      <c r="K96" s="80"/>
      <c r="L96" s="150">
        <v>0</v>
      </c>
      <c r="M96" s="80"/>
      <c r="N96" s="150"/>
      <c r="O96" s="75">
        <v>0</v>
      </c>
      <c r="P96" s="999">
        <f t="shared" si="9"/>
        <v>0</v>
      </c>
      <c r="Q96" s="81"/>
      <c r="R96" s="150"/>
      <c r="S96" s="75">
        <v>0</v>
      </c>
      <c r="T96" s="58"/>
      <c r="U96" s="81"/>
      <c r="V96" s="150"/>
      <c r="W96" s="81"/>
      <c r="X96" s="150"/>
      <c r="Y96" s="92">
        <v>0</v>
      </c>
      <c r="Z96" s="999">
        <f t="shared" ref="Z96:Z102" si="13">Y96*I96</f>
        <v>0</v>
      </c>
      <c r="AA96" s="81">
        <v>61</v>
      </c>
      <c r="AB96" s="150">
        <f>AA96*I96</f>
        <v>2537.2240000000002</v>
      </c>
      <c r="AC96" s="63">
        <v>0</v>
      </c>
      <c r="AD96" s="78">
        <v>0</v>
      </c>
      <c r="AE96" s="63"/>
      <c r="AF96" s="81"/>
      <c r="AG96" s="81"/>
      <c r="AH96" s="150"/>
      <c r="AI96" s="998">
        <f t="shared" si="12"/>
        <v>2537.2240000000002</v>
      </c>
      <c r="AJ96" s="1025">
        <f t="shared" si="10"/>
        <v>0</v>
      </c>
    </row>
    <row r="97" spans="1:36" ht="66" x14ac:dyDescent="0.2">
      <c r="A97" s="51"/>
      <c r="B97" s="86" t="s">
        <v>124</v>
      </c>
      <c r="C97" s="74"/>
      <c r="D97" s="74">
        <v>165</v>
      </c>
      <c r="E97" s="105" t="s">
        <v>30</v>
      </c>
      <c r="F97" s="55" t="s">
        <v>31</v>
      </c>
      <c r="G97" s="56" t="s">
        <v>32</v>
      </c>
      <c r="H97" s="55" t="s">
        <v>33</v>
      </c>
      <c r="I97" s="57">
        <v>53.857815757575757</v>
      </c>
      <c r="J97" s="766">
        <v>8886.5396000000001</v>
      </c>
      <c r="K97" s="80"/>
      <c r="L97" s="150">
        <v>0</v>
      </c>
      <c r="M97" s="80"/>
      <c r="N97" s="150"/>
      <c r="O97" s="75">
        <v>0</v>
      </c>
      <c r="P97" s="999">
        <f t="shared" si="9"/>
        <v>0</v>
      </c>
      <c r="Q97" s="81"/>
      <c r="R97" s="150"/>
      <c r="S97" s="75">
        <v>94</v>
      </c>
      <c r="T97" s="58">
        <v>5087.18</v>
      </c>
      <c r="U97" s="81"/>
      <c r="V97" s="150"/>
      <c r="W97" s="81"/>
      <c r="X97" s="150"/>
      <c r="Y97" s="92">
        <v>0</v>
      </c>
      <c r="Z97" s="999">
        <f t="shared" si="13"/>
        <v>0</v>
      </c>
      <c r="AA97" s="81">
        <v>71</v>
      </c>
      <c r="AB97" s="150">
        <v>3799.36</v>
      </c>
      <c r="AC97" s="63">
        <v>0</v>
      </c>
      <c r="AD97" s="78">
        <v>0</v>
      </c>
      <c r="AE97" s="63"/>
      <c r="AF97" s="81"/>
      <c r="AG97" s="81"/>
      <c r="AH97" s="150"/>
      <c r="AI97" s="998">
        <f t="shared" si="12"/>
        <v>8886.5400000000009</v>
      </c>
      <c r="AJ97" s="1025">
        <f t="shared" si="10"/>
        <v>4.0000000080908649E-4</v>
      </c>
    </row>
    <row r="98" spans="1:36" ht="66" x14ac:dyDescent="0.2">
      <c r="A98" s="51"/>
      <c r="B98" s="52" t="s">
        <v>125</v>
      </c>
      <c r="C98" s="74"/>
      <c r="D98" s="74">
        <v>10</v>
      </c>
      <c r="E98" s="105" t="s">
        <v>30</v>
      </c>
      <c r="F98" s="55" t="s">
        <v>31</v>
      </c>
      <c r="G98" s="56" t="s">
        <v>32</v>
      </c>
      <c r="H98" s="55" t="s">
        <v>33</v>
      </c>
      <c r="I98" s="57">
        <v>238.49600000000001</v>
      </c>
      <c r="J98" s="766">
        <v>2384.96</v>
      </c>
      <c r="K98" s="80"/>
      <c r="L98" s="150">
        <v>0</v>
      </c>
      <c r="M98" s="80"/>
      <c r="N98" s="150"/>
      <c r="O98" s="75">
        <v>0</v>
      </c>
      <c r="P98" s="999">
        <f t="shared" ref="P98:P129" si="14">O98*I98</f>
        <v>0</v>
      </c>
      <c r="Q98" s="81"/>
      <c r="R98" s="150"/>
      <c r="S98" s="75">
        <v>10</v>
      </c>
      <c r="T98" s="58">
        <v>2384.96</v>
      </c>
      <c r="U98" s="81"/>
      <c r="V98" s="150"/>
      <c r="W98" s="81"/>
      <c r="X98" s="150"/>
      <c r="Y98" s="92">
        <v>0</v>
      </c>
      <c r="Z98" s="999">
        <f t="shared" si="13"/>
        <v>0</v>
      </c>
      <c r="AA98" s="81">
        <v>0</v>
      </c>
      <c r="AB98" s="150">
        <f>AA98*I98</f>
        <v>0</v>
      </c>
      <c r="AC98" s="63">
        <v>0</v>
      </c>
      <c r="AD98" s="78">
        <v>0</v>
      </c>
      <c r="AE98" s="63"/>
      <c r="AF98" s="81"/>
      <c r="AG98" s="81"/>
      <c r="AH98" s="150"/>
      <c r="AI98" s="998">
        <f t="shared" si="12"/>
        <v>2384.96</v>
      </c>
      <c r="AJ98" s="1025">
        <f t="shared" si="10"/>
        <v>0</v>
      </c>
    </row>
    <row r="99" spans="1:36" ht="66" x14ac:dyDescent="0.2">
      <c r="A99" s="51"/>
      <c r="B99" s="52" t="s">
        <v>126</v>
      </c>
      <c r="C99" s="74"/>
      <c r="D99" s="74">
        <v>20</v>
      </c>
      <c r="E99" s="79" t="s">
        <v>49</v>
      </c>
      <c r="F99" s="55" t="s">
        <v>31</v>
      </c>
      <c r="G99" s="56" t="s">
        <v>32</v>
      </c>
      <c r="H99" s="55" t="s">
        <v>33</v>
      </c>
      <c r="I99" s="57">
        <v>27.240631578947362</v>
      </c>
      <c r="J99" s="766">
        <v>1334.5819999999999</v>
      </c>
      <c r="K99" s="80"/>
      <c r="L99" s="150">
        <v>0</v>
      </c>
      <c r="M99" s="80"/>
      <c r="N99" s="150"/>
      <c r="O99" s="75">
        <v>0</v>
      </c>
      <c r="P99" s="999">
        <f t="shared" si="14"/>
        <v>0</v>
      </c>
      <c r="Q99" s="81"/>
      <c r="R99" s="150"/>
      <c r="S99" s="75">
        <v>20</v>
      </c>
      <c r="T99" s="58">
        <v>1334.58</v>
      </c>
      <c r="U99" s="81"/>
      <c r="V99" s="150"/>
      <c r="W99" s="81"/>
      <c r="X99" s="150"/>
      <c r="Y99" s="92">
        <v>0</v>
      </c>
      <c r="Z99" s="999">
        <f t="shared" si="13"/>
        <v>0</v>
      </c>
      <c r="AA99" s="81"/>
      <c r="AB99" s="150"/>
      <c r="AC99" s="63">
        <v>0</v>
      </c>
      <c r="AD99" s="78">
        <v>0</v>
      </c>
      <c r="AE99" s="63"/>
      <c r="AF99" s="81"/>
      <c r="AG99" s="81"/>
      <c r="AH99" s="150"/>
      <c r="AI99" s="998">
        <f t="shared" si="12"/>
        <v>1334.58</v>
      </c>
      <c r="AJ99" s="1025">
        <f t="shared" si="10"/>
        <v>-1.9999999999527063E-3</v>
      </c>
    </row>
    <row r="100" spans="1:36" ht="66" x14ac:dyDescent="0.2">
      <c r="A100" s="51"/>
      <c r="B100" s="52" t="s">
        <v>127</v>
      </c>
      <c r="C100" s="74"/>
      <c r="D100" s="74">
        <v>28</v>
      </c>
      <c r="E100" s="79" t="s">
        <v>30</v>
      </c>
      <c r="F100" s="55" t="s">
        <v>31</v>
      </c>
      <c r="G100" s="56" t="s">
        <v>32</v>
      </c>
      <c r="H100" s="55" t="s">
        <v>33</v>
      </c>
      <c r="I100" s="57">
        <v>15.865837037037037</v>
      </c>
      <c r="J100" s="766">
        <v>679.29759999999999</v>
      </c>
      <c r="K100" s="80"/>
      <c r="L100" s="150">
        <v>0</v>
      </c>
      <c r="M100" s="80"/>
      <c r="N100" s="150"/>
      <c r="O100" s="75">
        <v>0</v>
      </c>
      <c r="P100" s="999">
        <f t="shared" si="14"/>
        <v>0</v>
      </c>
      <c r="Q100" s="81"/>
      <c r="R100" s="150"/>
      <c r="S100" s="75">
        <v>28</v>
      </c>
      <c r="T100" s="58">
        <v>679.3</v>
      </c>
      <c r="U100" s="81"/>
      <c r="V100" s="150"/>
      <c r="W100" s="81"/>
      <c r="X100" s="150"/>
      <c r="Y100" s="92">
        <v>0</v>
      </c>
      <c r="Z100" s="999">
        <f t="shared" si="13"/>
        <v>0</v>
      </c>
      <c r="AA100" s="81"/>
      <c r="AB100" s="150"/>
      <c r="AC100" s="63">
        <v>0</v>
      </c>
      <c r="AD100" s="78">
        <v>0</v>
      </c>
      <c r="AE100" s="63"/>
      <c r="AF100" s="81"/>
      <c r="AG100" s="81"/>
      <c r="AH100" s="150"/>
      <c r="AI100" s="998">
        <f t="shared" si="12"/>
        <v>679.3</v>
      </c>
      <c r="AJ100" s="1025">
        <f t="shared" si="10"/>
        <v>2.3999999999659849E-3</v>
      </c>
    </row>
    <row r="101" spans="1:36" ht="66" x14ac:dyDescent="0.2">
      <c r="A101" s="51"/>
      <c r="B101" s="52" t="s">
        <v>128</v>
      </c>
      <c r="C101" s="74"/>
      <c r="D101" s="74">
        <v>15</v>
      </c>
      <c r="E101" s="79" t="s">
        <v>30</v>
      </c>
      <c r="F101" s="55" t="s">
        <v>31</v>
      </c>
      <c r="G101" s="56" t="s">
        <v>32</v>
      </c>
      <c r="H101" s="55" t="s">
        <v>33</v>
      </c>
      <c r="I101" s="57">
        <v>150.98130666666665</v>
      </c>
      <c r="J101" s="766">
        <v>2264.7195999999999</v>
      </c>
      <c r="K101" s="80"/>
      <c r="L101" s="150">
        <v>0</v>
      </c>
      <c r="M101" s="80"/>
      <c r="N101" s="150"/>
      <c r="O101" s="75">
        <v>0</v>
      </c>
      <c r="P101" s="999">
        <f t="shared" si="14"/>
        <v>0</v>
      </c>
      <c r="Q101" s="81"/>
      <c r="R101" s="150"/>
      <c r="S101" s="75">
        <v>0</v>
      </c>
      <c r="T101" s="58"/>
      <c r="U101" s="81"/>
      <c r="V101" s="150"/>
      <c r="W101" s="81"/>
      <c r="X101" s="150"/>
      <c r="Y101" s="92">
        <v>15</v>
      </c>
      <c r="Z101" s="999">
        <f t="shared" si="13"/>
        <v>2264.7195999999999</v>
      </c>
      <c r="AA101" s="81"/>
      <c r="AB101" s="150"/>
      <c r="AC101" s="63">
        <v>0</v>
      </c>
      <c r="AD101" s="78">
        <v>0</v>
      </c>
      <c r="AE101" s="63"/>
      <c r="AF101" s="81"/>
      <c r="AG101" s="81"/>
      <c r="AH101" s="150"/>
      <c r="AI101" s="998">
        <f t="shared" si="12"/>
        <v>2264.7195999999999</v>
      </c>
      <c r="AJ101" s="1025">
        <f t="shared" si="10"/>
        <v>0</v>
      </c>
    </row>
    <row r="102" spans="1:36" ht="66" x14ac:dyDescent="0.2">
      <c r="A102" s="51"/>
      <c r="B102" s="73" t="s">
        <v>129</v>
      </c>
      <c r="C102" s="74"/>
      <c r="D102" s="74">
        <v>5</v>
      </c>
      <c r="E102" s="79" t="s">
        <v>30</v>
      </c>
      <c r="F102" s="55" t="s">
        <v>31</v>
      </c>
      <c r="G102" s="56" t="s">
        <v>32</v>
      </c>
      <c r="H102" s="55" t="s">
        <v>33</v>
      </c>
      <c r="I102" s="57">
        <v>20.79</v>
      </c>
      <c r="J102" s="766">
        <v>414.12</v>
      </c>
      <c r="K102" s="80"/>
      <c r="L102" s="150">
        <v>0</v>
      </c>
      <c r="M102" s="80"/>
      <c r="N102" s="150"/>
      <c r="O102" s="75">
        <v>0</v>
      </c>
      <c r="P102" s="999">
        <f t="shared" si="14"/>
        <v>0</v>
      </c>
      <c r="Q102" s="81"/>
      <c r="R102" s="150"/>
      <c r="S102" s="75">
        <v>5</v>
      </c>
      <c r="T102" s="58">
        <v>414.12</v>
      </c>
      <c r="U102" s="81"/>
      <c r="V102" s="150"/>
      <c r="W102" s="81"/>
      <c r="X102" s="150"/>
      <c r="Y102" s="60">
        <v>0</v>
      </c>
      <c r="Z102" s="999">
        <f t="shared" si="13"/>
        <v>0</v>
      </c>
      <c r="AA102" s="81"/>
      <c r="AB102" s="150"/>
      <c r="AC102" s="63">
        <v>0</v>
      </c>
      <c r="AD102" s="78">
        <v>0</v>
      </c>
      <c r="AE102" s="63"/>
      <c r="AF102" s="81"/>
      <c r="AG102" s="81"/>
      <c r="AH102" s="150"/>
      <c r="AI102" s="998">
        <f t="shared" si="12"/>
        <v>414.12</v>
      </c>
      <c r="AJ102" s="1025">
        <f t="shared" si="10"/>
        <v>0</v>
      </c>
    </row>
    <row r="103" spans="1:36" ht="66" x14ac:dyDescent="0.2">
      <c r="A103" s="51"/>
      <c r="B103" s="52" t="s">
        <v>130</v>
      </c>
      <c r="C103" s="74"/>
      <c r="D103" s="74">
        <v>24</v>
      </c>
      <c r="E103" s="79" t="s">
        <v>49</v>
      </c>
      <c r="F103" s="55" t="s">
        <v>31</v>
      </c>
      <c r="G103" s="56" t="s">
        <v>32</v>
      </c>
      <c r="H103" s="55" t="s">
        <v>33</v>
      </c>
      <c r="I103" s="57">
        <v>55.020166666666661</v>
      </c>
      <c r="J103" s="766">
        <v>1320.4839999999999</v>
      </c>
      <c r="K103" s="80"/>
      <c r="L103" s="150">
        <v>0</v>
      </c>
      <c r="M103" s="80"/>
      <c r="N103" s="150"/>
      <c r="O103" s="75">
        <v>0</v>
      </c>
      <c r="P103" s="999">
        <f t="shared" si="14"/>
        <v>0</v>
      </c>
      <c r="Q103" s="81"/>
      <c r="R103" s="150"/>
      <c r="S103" s="75">
        <v>21</v>
      </c>
      <c r="T103" s="58">
        <v>1146.08</v>
      </c>
      <c r="U103" s="81"/>
      <c r="V103" s="150"/>
      <c r="W103" s="81"/>
      <c r="X103" s="150"/>
      <c r="Y103" s="92">
        <v>3</v>
      </c>
      <c r="Z103" s="999">
        <v>174.4</v>
      </c>
      <c r="AA103" s="81"/>
      <c r="AB103" s="150"/>
      <c r="AC103" s="63">
        <v>0</v>
      </c>
      <c r="AD103" s="78">
        <v>0</v>
      </c>
      <c r="AE103" s="63"/>
      <c r="AF103" s="81"/>
      <c r="AG103" s="81"/>
      <c r="AH103" s="150"/>
      <c r="AI103" s="998">
        <f t="shared" si="12"/>
        <v>1320.48</v>
      </c>
      <c r="AJ103" s="1025">
        <f t="shared" si="10"/>
        <v>-3.9999999999054126E-3</v>
      </c>
    </row>
    <row r="104" spans="1:36" ht="66" x14ac:dyDescent="0.2">
      <c r="A104" s="51"/>
      <c r="B104" s="82" t="s">
        <v>131</v>
      </c>
      <c r="C104" s="74"/>
      <c r="D104" s="74">
        <v>4</v>
      </c>
      <c r="E104" s="100" t="s">
        <v>30</v>
      </c>
      <c r="F104" s="55" t="s">
        <v>31</v>
      </c>
      <c r="G104" s="56" t="s">
        <v>32</v>
      </c>
      <c r="H104" s="55" t="s">
        <v>33</v>
      </c>
      <c r="I104" s="57">
        <v>92.8</v>
      </c>
      <c r="J104" s="766">
        <v>396</v>
      </c>
      <c r="K104" s="80"/>
      <c r="L104" s="150">
        <v>0</v>
      </c>
      <c r="M104" s="80"/>
      <c r="N104" s="150"/>
      <c r="O104" s="75">
        <v>0</v>
      </c>
      <c r="P104" s="999">
        <f t="shared" si="14"/>
        <v>0</v>
      </c>
      <c r="Q104" s="81"/>
      <c r="R104" s="150"/>
      <c r="S104" s="75">
        <v>1</v>
      </c>
      <c r="T104" s="58">
        <v>92.8</v>
      </c>
      <c r="U104" s="81"/>
      <c r="V104" s="150"/>
      <c r="W104" s="81"/>
      <c r="X104" s="150"/>
      <c r="Y104" s="60">
        <v>3</v>
      </c>
      <c r="Z104" s="999">
        <v>303.2</v>
      </c>
      <c r="AA104" s="81"/>
      <c r="AB104" s="150"/>
      <c r="AC104" s="63">
        <v>0</v>
      </c>
      <c r="AD104" s="78">
        <v>0</v>
      </c>
      <c r="AE104" s="63"/>
      <c r="AF104" s="81"/>
      <c r="AG104" s="81"/>
      <c r="AH104" s="150"/>
      <c r="AI104" s="998">
        <f t="shared" si="12"/>
        <v>396</v>
      </c>
      <c r="AJ104" s="1025">
        <f t="shared" si="10"/>
        <v>0</v>
      </c>
    </row>
    <row r="105" spans="1:36" ht="72" x14ac:dyDescent="0.2">
      <c r="A105" s="51"/>
      <c r="B105" s="106" t="s">
        <v>132</v>
      </c>
      <c r="C105" s="74"/>
      <c r="D105" s="74">
        <v>3</v>
      </c>
      <c r="E105" s="100" t="s">
        <v>30</v>
      </c>
      <c r="F105" s="55" t="s">
        <v>31</v>
      </c>
      <c r="G105" s="56" t="s">
        <v>32</v>
      </c>
      <c r="H105" s="55" t="s">
        <v>33</v>
      </c>
      <c r="I105" s="57">
        <v>563.76</v>
      </c>
      <c r="J105" s="766">
        <v>1392</v>
      </c>
      <c r="K105" s="80"/>
      <c r="L105" s="150">
        <v>0</v>
      </c>
      <c r="M105" s="80"/>
      <c r="N105" s="150"/>
      <c r="O105" s="75">
        <v>0</v>
      </c>
      <c r="P105" s="999">
        <f t="shared" si="14"/>
        <v>0</v>
      </c>
      <c r="Q105" s="81"/>
      <c r="R105" s="150"/>
      <c r="S105" s="75">
        <v>1</v>
      </c>
      <c r="T105" s="58">
        <v>563.76</v>
      </c>
      <c r="U105" s="81"/>
      <c r="V105" s="150"/>
      <c r="W105" s="81"/>
      <c r="X105" s="150"/>
      <c r="Y105" s="92">
        <v>1</v>
      </c>
      <c r="Z105" s="999">
        <v>414.12</v>
      </c>
      <c r="AA105" s="81">
        <v>1</v>
      </c>
      <c r="AB105" s="150">
        <v>414.12</v>
      </c>
      <c r="AC105" s="63">
        <v>0</v>
      </c>
      <c r="AD105" s="78">
        <v>0</v>
      </c>
      <c r="AE105" s="63"/>
      <c r="AF105" s="81"/>
      <c r="AG105" s="81"/>
      <c r="AH105" s="150"/>
      <c r="AI105" s="998">
        <f t="shared" si="12"/>
        <v>1392</v>
      </c>
      <c r="AJ105" s="1025">
        <f t="shared" si="10"/>
        <v>0</v>
      </c>
    </row>
    <row r="106" spans="1:36" ht="33" customHeight="1" x14ac:dyDescent="0.2">
      <c r="A106" s="51"/>
      <c r="B106" s="93" t="s">
        <v>133</v>
      </c>
      <c r="C106" s="74"/>
      <c r="D106" s="74">
        <v>66</v>
      </c>
      <c r="E106" s="79" t="s">
        <v>30</v>
      </c>
      <c r="F106" s="55" t="s">
        <v>31</v>
      </c>
      <c r="G106" s="56" t="s">
        <v>32</v>
      </c>
      <c r="H106" s="55" t="s">
        <v>33</v>
      </c>
      <c r="I106" s="57">
        <v>35.421593939393944</v>
      </c>
      <c r="J106" s="766">
        <v>2337.8252000000002</v>
      </c>
      <c r="K106" s="80"/>
      <c r="L106" s="150">
        <v>0</v>
      </c>
      <c r="M106" s="80"/>
      <c r="N106" s="150"/>
      <c r="O106" s="75">
        <v>0</v>
      </c>
      <c r="P106" s="999">
        <f t="shared" si="14"/>
        <v>0</v>
      </c>
      <c r="Q106" s="81"/>
      <c r="R106" s="150"/>
      <c r="S106" s="75">
        <v>60</v>
      </c>
      <c r="T106" s="58">
        <f>55.62+190.7+904.8+286.52+47.68+564.17+79.46</f>
        <v>2128.9499999999998</v>
      </c>
      <c r="U106" s="81"/>
      <c r="V106" s="150"/>
      <c r="W106" s="81"/>
      <c r="X106" s="150"/>
      <c r="Y106" s="60">
        <v>6</v>
      </c>
      <c r="Z106" s="999">
        <v>208.88</v>
      </c>
      <c r="AA106" s="81"/>
      <c r="AB106" s="150"/>
      <c r="AC106" s="63">
        <v>0</v>
      </c>
      <c r="AD106" s="78">
        <v>0</v>
      </c>
      <c r="AE106" s="63"/>
      <c r="AF106" s="81"/>
      <c r="AG106" s="81"/>
      <c r="AH106" s="150"/>
      <c r="AI106" s="998">
        <f t="shared" si="12"/>
        <v>2337.83</v>
      </c>
      <c r="AJ106" s="1025">
        <f t="shared" si="10"/>
        <v>4.7999999997045961E-3</v>
      </c>
    </row>
    <row r="107" spans="1:36" ht="29.25" customHeight="1" x14ac:dyDescent="0.2">
      <c r="A107" s="51"/>
      <c r="B107" s="52" t="s">
        <v>134</v>
      </c>
      <c r="C107" s="74"/>
      <c r="D107" s="74">
        <v>7</v>
      </c>
      <c r="E107" s="79" t="s">
        <v>30</v>
      </c>
      <c r="F107" s="55" t="s">
        <v>31</v>
      </c>
      <c r="G107" s="56" t="s">
        <v>32</v>
      </c>
      <c r="H107" s="55" t="s">
        <v>33</v>
      </c>
      <c r="I107" s="57">
        <v>82.100914285714296</v>
      </c>
      <c r="J107" s="766">
        <v>574.70640000000003</v>
      </c>
      <c r="K107" s="80"/>
      <c r="L107" s="150">
        <v>0</v>
      </c>
      <c r="M107" s="80"/>
      <c r="N107" s="150"/>
      <c r="O107" s="75">
        <v>0</v>
      </c>
      <c r="P107" s="999">
        <f t="shared" si="14"/>
        <v>0</v>
      </c>
      <c r="Q107" s="81"/>
      <c r="R107" s="150"/>
      <c r="S107" s="75">
        <v>0</v>
      </c>
      <c r="T107" s="58"/>
      <c r="U107" s="81"/>
      <c r="V107" s="150"/>
      <c r="W107" s="81"/>
      <c r="X107" s="150"/>
      <c r="Y107" s="60">
        <v>7</v>
      </c>
      <c r="Z107" s="999">
        <f>Y107*I107</f>
        <v>574.70640000000003</v>
      </c>
      <c r="AA107" s="81"/>
      <c r="AB107" s="150"/>
      <c r="AC107" s="63">
        <v>0</v>
      </c>
      <c r="AD107" s="78">
        <v>0</v>
      </c>
      <c r="AE107" s="63"/>
      <c r="AF107" s="81"/>
      <c r="AG107" s="81"/>
      <c r="AH107" s="150"/>
      <c r="AI107" s="998">
        <f t="shared" si="12"/>
        <v>574.70640000000003</v>
      </c>
      <c r="AJ107" s="1025">
        <f t="shared" si="10"/>
        <v>0</v>
      </c>
    </row>
    <row r="108" spans="1:36" ht="32.25" customHeight="1" x14ac:dyDescent="0.2">
      <c r="A108" s="51"/>
      <c r="B108" s="93" t="s">
        <v>135</v>
      </c>
      <c r="C108" s="74"/>
      <c r="D108" s="74">
        <v>3</v>
      </c>
      <c r="E108" s="79" t="s">
        <v>30</v>
      </c>
      <c r="F108" s="55" t="s">
        <v>31</v>
      </c>
      <c r="G108" s="56" t="s">
        <v>32</v>
      </c>
      <c r="H108" s="55" t="s">
        <v>33</v>
      </c>
      <c r="I108" s="57">
        <v>62.831333333333333</v>
      </c>
      <c r="J108" s="766">
        <v>188.494</v>
      </c>
      <c r="K108" s="80"/>
      <c r="L108" s="150">
        <v>0</v>
      </c>
      <c r="M108" s="80"/>
      <c r="N108" s="150"/>
      <c r="O108" s="75">
        <v>0</v>
      </c>
      <c r="P108" s="999">
        <f t="shared" si="14"/>
        <v>0</v>
      </c>
      <c r="Q108" s="81"/>
      <c r="R108" s="150"/>
      <c r="S108" s="75">
        <v>0</v>
      </c>
      <c r="T108" s="58"/>
      <c r="U108" s="81"/>
      <c r="V108" s="150"/>
      <c r="W108" s="81"/>
      <c r="X108" s="150"/>
      <c r="Y108" s="92">
        <v>3</v>
      </c>
      <c r="Z108" s="999">
        <f>Y108*I108</f>
        <v>188.494</v>
      </c>
      <c r="AA108" s="81"/>
      <c r="AB108" s="150"/>
      <c r="AC108" s="63">
        <v>0</v>
      </c>
      <c r="AD108" s="78">
        <v>0</v>
      </c>
      <c r="AE108" s="63"/>
      <c r="AF108" s="81"/>
      <c r="AG108" s="81"/>
      <c r="AH108" s="150"/>
      <c r="AI108" s="998">
        <f t="shared" si="12"/>
        <v>188.494</v>
      </c>
      <c r="AJ108" s="1025">
        <f t="shared" si="10"/>
        <v>0</v>
      </c>
    </row>
    <row r="109" spans="1:36" ht="38.25" customHeight="1" x14ac:dyDescent="0.2">
      <c r="A109" s="51"/>
      <c r="B109" s="52" t="s">
        <v>136</v>
      </c>
      <c r="C109" s="74"/>
      <c r="D109" s="74">
        <v>12</v>
      </c>
      <c r="E109" s="79" t="s">
        <v>49</v>
      </c>
      <c r="F109" s="55" t="s">
        <v>31</v>
      </c>
      <c r="G109" s="56" t="s">
        <v>32</v>
      </c>
      <c r="H109" s="55" t="s">
        <v>33</v>
      </c>
      <c r="I109" s="57">
        <v>9.1815833333333341</v>
      </c>
      <c r="J109" s="766">
        <v>110.179</v>
      </c>
      <c r="K109" s="80"/>
      <c r="L109" s="150">
        <v>0</v>
      </c>
      <c r="M109" s="80"/>
      <c r="N109" s="150"/>
      <c r="O109" s="75">
        <v>0</v>
      </c>
      <c r="P109" s="999">
        <f t="shared" si="14"/>
        <v>0</v>
      </c>
      <c r="Q109" s="81"/>
      <c r="R109" s="150"/>
      <c r="S109" s="75">
        <v>0</v>
      </c>
      <c r="T109" s="58"/>
      <c r="U109" s="81"/>
      <c r="V109" s="150"/>
      <c r="W109" s="81"/>
      <c r="X109" s="150"/>
      <c r="Y109" s="92">
        <v>12</v>
      </c>
      <c r="Z109" s="999">
        <f>Y109*I109</f>
        <v>110.179</v>
      </c>
      <c r="AA109" s="81"/>
      <c r="AB109" s="150"/>
      <c r="AC109" s="63">
        <v>0</v>
      </c>
      <c r="AD109" s="78">
        <v>0</v>
      </c>
      <c r="AE109" s="63"/>
      <c r="AF109" s="81"/>
      <c r="AG109" s="81"/>
      <c r="AH109" s="150"/>
      <c r="AI109" s="998">
        <f t="shared" si="12"/>
        <v>110.179</v>
      </c>
      <c r="AJ109" s="1025">
        <f t="shared" si="10"/>
        <v>0</v>
      </c>
    </row>
    <row r="110" spans="1:36" ht="34.5" customHeight="1" x14ac:dyDescent="0.2">
      <c r="A110" s="51"/>
      <c r="B110" s="99" t="s">
        <v>137</v>
      </c>
      <c r="C110" s="74"/>
      <c r="D110" s="74">
        <v>94</v>
      </c>
      <c r="E110" s="79" t="s">
        <v>49</v>
      </c>
      <c r="F110" s="55" t="s">
        <v>31</v>
      </c>
      <c r="G110" s="56" t="s">
        <v>32</v>
      </c>
      <c r="H110" s="55" t="s">
        <v>33</v>
      </c>
      <c r="I110" s="57">
        <v>25.248510638297873</v>
      </c>
      <c r="J110" s="766">
        <v>2373.36</v>
      </c>
      <c r="K110" s="80"/>
      <c r="L110" s="150">
        <v>0</v>
      </c>
      <c r="M110" s="80"/>
      <c r="N110" s="150"/>
      <c r="O110" s="75">
        <v>0</v>
      </c>
      <c r="P110" s="999">
        <f t="shared" si="14"/>
        <v>0</v>
      </c>
      <c r="Q110" s="81"/>
      <c r="R110" s="150"/>
      <c r="S110" s="75">
        <v>58</v>
      </c>
      <c r="T110" s="58">
        <f>367.84+735.67+367.84</f>
        <v>1471.35</v>
      </c>
      <c r="U110" s="81"/>
      <c r="V110" s="150"/>
      <c r="W110" s="81"/>
      <c r="X110" s="150"/>
      <c r="Y110" s="60">
        <v>36</v>
      </c>
      <c r="Z110" s="999">
        <v>902.01</v>
      </c>
      <c r="AA110" s="81"/>
      <c r="AB110" s="150"/>
      <c r="AC110" s="63">
        <v>0</v>
      </c>
      <c r="AD110" s="78">
        <v>0</v>
      </c>
      <c r="AE110" s="63"/>
      <c r="AF110" s="81"/>
      <c r="AG110" s="81"/>
      <c r="AH110" s="150"/>
      <c r="AI110" s="998">
        <f t="shared" si="12"/>
        <v>2373.3599999999997</v>
      </c>
      <c r="AJ110" s="1025">
        <f t="shared" si="10"/>
        <v>0</v>
      </c>
    </row>
    <row r="111" spans="1:36" ht="24.75" customHeight="1" x14ac:dyDescent="0.2">
      <c r="A111" s="51"/>
      <c r="B111" s="52" t="s">
        <v>138</v>
      </c>
      <c r="C111" s="74"/>
      <c r="D111" s="74">
        <v>2</v>
      </c>
      <c r="E111" s="79" t="s">
        <v>49</v>
      </c>
      <c r="F111" s="55" t="s">
        <v>31</v>
      </c>
      <c r="G111" s="56" t="s">
        <v>32</v>
      </c>
      <c r="H111" s="55" t="s">
        <v>33</v>
      </c>
      <c r="I111" s="57">
        <v>266.57</v>
      </c>
      <c r="J111" s="766">
        <v>1411.35</v>
      </c>
      <c r="K111" s="80"/>
      <c r="L111" s="150">
        <v>0</v>
      </c>
      <c r="M111" s="80"/>
      <c r="N111" s="150"/>
      <c r="O111" s="75">
        <v>0</v>
      </c>
      <c r="P111" s="999">
        <f t="shared" si="14"/>
        <v>0</v>
      </c>
      <c r="Q111" s="81"/>
      <c r="R111" s="150"/>
      <c r="S111" s="75">
        <v>2</v>
      </c>
      <c r="T111" s="58">
        <v>533.14</v>
      </c>
      <c r="U111" s="81"/>
      <c r="V111" s="150"/>
      <c r="W111" s="81"/>
      <c r="X111" s="150"/>
      <c r="Y111" s="60">
        <v>3</v>
      </c>
      <c r="Z111" s="999">
        <v>878.21</v>
      </c>
      <c r="AA111" s="81"/>
      <c r="AB111" s="150"/>
      <c r="AC111" s="63">
        <v>0</v>
      </c>
      <c r="AD111" s="78">
        <v>0</v>
      </c>
      <c r="AE111" s="63"/>
      <c r="AF111" s="81"/>
      <c r="AG111" s="81"/>
      <c r="AH111" s="150"/>
      <c r="AI111" s="998">
        <f t="shared" si="12"/>
        <v>1411.35</v>
      </c>
      <c r="AJ111" s="1025">
        <f t="shared" si="10"/>
        <v>0</v>
      </c>
    </row>
    <row r="112" spans="1:36" ht="33" customHeight="1" x14ac:dyDescent="0.25">
      <c r="A112" s="51"/>
      <c r="B112" s="52" t="s">
        <v>139</v>
      </c>
      <c r="C112" s="74"/>
      <c r="D112" s="74">
        <v>5</v>
      </c>
      <c r="E112" s="79" t="s">
        <v>49</v>
      </c>
      <c r="F112" s="55" t="s">
        <v>31</v>
      </c>
      <c r="G112" s="56" t="s">
        <v>32</v>
      </c>
      <c r="H112" s="55" t="s">
        <v>33</v>
      </c>
      <c r="I112" s="57">
        <v>266.57</v>
      </c>
      <c r="J112" s="766">
        <v>1411.35</v>
      </c>
      <c r="K112" s="80"/>
      <c r="L112" s="150">
        <v>0</v>
      </c>
      <c r="M112" s="80"/>
      <c r="N112" s="150"/>
      <c r="O112" s="75">
        <v>0</v>
      </c>
      <c r="P112" s="999">
        <f t="shared" si="14"/>
        <v>0</v>
      </c>
      <c r="Q112" s="81"/>
      <c r="R112" s="150"/>
      <c r="S112" s="75">
        <v>2</v>
      </c>
      <c r="T112" s="58">
        <v>533.14</v>
      </c>
      <c r="U112"/>
      <c r="V112" s="150"/>
      <c r="W112" s="81"/>
      <c r="X112" s="150"/>
      <c r="Y112" s="60">
        <v>3</v>
      </c>
      <c r="Z112" s="999">
        <v>878.21</v>
      </c>
      <c r="AA112" s="81"/>
      <c r="AB112" s="150"/>
      <c r="AC112" s="63">
        <v>0</v>
      </c>
      <c r="AD112" s="78">
        <v>0</v>
      </c>
      <c r="AE112" s="63"/>
      <c r="AF112" s="81"/>
      <c r="AG112" s="81"/>
      <c r="AH112" s="150"/>
      <c r="AI112" s="998">
        <f t="shared" si="12"/>
        <v>1411.35</v>
      </c>
      <c r="AJ112" s="1025">
        <f t="shared" si="10"/>
        <v>0</v>
      </c>
    </row>
    <row r="113" spans="1:36" ht="36" customHeight="1" x14ac:dyDescent="0.2">
      <c r="A113" s="51"/>
      <c r="B113" s="52" t="s">
        <v>140</v>
      </c>
      <c r="C113" s="74"/>
      <c r="D113" s="74">
        <v>144</v>
      </c>
      <c r="E113" s="79" t="s">
        <v>30</v>
      </c>
      <c r="F113" s="55" t="s">
        <v>31</v>
      </c>
      <c r="G113" s="56" t="s">
        <v>32</v>
      </c>
      <c r="H113" s="55" t="s">
        <v>33</v>
      </c>
      <c r="I113" s="57">
        <v>39.57</v>
      </c>
      <c r="J113" s="766">
        <v>5699.5060000000012</v>
      </c>
      <c r="K113" s="80"/>
      <c r="L113" s="150">
        <v>0</v>
      </c>
      <c r="M113" s="80"/>
      <c r="N113" s="150"/>
      <c r="O113" s="75">
        <v>0</v>
      </c>
      <c r="P113" s="999">
        <f t="shared" si="14"/>
        <v>0</v>
      </c>
      <c r="Q113" s="81"/>
      <c r="R113" s="150"/>
      <c r="S113" s="75">
        <v>85</v>
      </c>
      <c r="T113" s="58">
        <v>3396.27</v>
      </c>
      <c r="U113" s="81"/>
      <c r="V113" s="150"/>
      <c r="W113" s="81"/>
      <c r="X113" s="150"/>
      <c r="Y113" s="60">
        <v>59</v>
      </c>
      <c r="Z113" s="999">
        <v>2303.2399999999998</v>
      </c>
      <c r="AA113" s="81"/>
      <c r="AB113" s="150"/>
      <c r="AC113" s="63">
        <v>0</v>
      </c>
      <c r="AD113" s="78">
        <v>0</v>
      </c>
      <c r="AE113" s="63"/>
      <c r="AF113" s="81"/>
      <c r="AG113" s="81"/>
      <c r="AH113" s="150"/>
      <c r="AI113" s="998">
        <f t="shared" si="12"/>
        <v>5699.51</v>
      </c>
      <c r="AJ113" s="1025">
        <f t="shared" si="10"/>
        <v>3.9999999989959178E-3</v>
      </c>
    </row>
    <row r="114" spans="1:36" ht="42" customHeight="1" x14ac:dyDescent="0.2">
      <c r="A114" s="51"/>
      <c r="B114" s="93" t="s">
        <v>141</v>
      </c>
      <c r="C114" s="74"/>
      <c r="D114" s="74">
        <v>22</v>
      </c>
      <c r="E114" s="79" t="s">
        <v>49</v>
      </c>
      <c r="F114" s="55" t="s">
        <v>31</v>
      </c>
      <c r="G114" s="56" t="s">
        <v>32</v>
      </c>
      <c r="H114" s="55" t="s">
        <v>33</v>
      </c>
      <c r="I114" s="57">
        <v>54.620054545454543</v>
      </c>
      <c r="J114" s="766">
        <v>1201.6412</v>
      </c>
      <c r="K114" s="80"/>
      <c r="L114" s="150">
        <v>0</v>
      </c>
      <c r="M114" s="80"/>
      <c r="N114" s="150"/>
      <c r="O114" s="75">
        <v>0</v>
      </c>
      <c r="P114" s="999">
        <f t="shared" si="14"/>
        <v>0</v>
      </c>
      <c r="Q114" s="81"/>
      <c r="R114" s="150"/>
      <c r="S114" s="75">
        <v>0</v>
      </c>
      <c r="T114" s="58"/>
      <c r="U114" s="81"/>
      <c r="V114" s="150"/>
      <c r="W114" s="81"/>
      <c r="X114" s="150"/>
      <c r="Y114" s="92">
        <v>22</v>
      </c>
      <c r="Z114" s="999">
        <f>Y114*I114</f>
        <v>1201.6412</v>
      </c>
      <c r="AA114" s="81"/>
      <c r="AB114" s="150"/>
      <c r="AC114" s="63">
        <v>0</v>
      </c>
      <c r="AD114" s="78">
        <v>0</v>
      </c>
      <c r="AE114" s="63"/>
      <c r="AF114" s="81"/>
      <c r="AG114" s="81"/>
      <c r="AH114" s="150"/>
      <c r="AI114" s="998">
        <f t="shared" si="12"/>
        <v>1201.6412</v>
      </c>
      <c r="AJ114" s="1025">
        <f t="shared" si="10"/>
        <v>0</v>
      </c>
    </row>
    <row r="115" spans="1:36" ht="36.75" customHeight="1" x14ac:dyDescent="0.2">
      <c r="A115" s="51"/>
      <c r="B115" s="52" t="s">
        <v>142</v>
      </c>
      <c r="C115" s="74"/>
      <c r="D115" s="74">
        <v>53</v>
      </c>
      <c r="E115" s="79" t="s">
        <v>49</v>
      </c>
      <c r="F115" s="55" t="s">
        <v>31</v>
      </c>
      <c r="G115" s="56" t="s">
        <v>32</v>
      </c>
      <c r="H115" s="55" t="s">
        <v>33</v>
      </c>
      <c r="I115" s="57">
        <v>15.392105660377359</v>
      </c>
      <c r="J115" s="766">
        <v>815.78160000000003</v>
      </c>
      <c r="K115" s="80"/>
      <c r="L115" s="150">
        <v>0</v>
      </c>
      <c r="M115" s="80"/>
      <c r="N115" s="150"/>
      <c r="O115" s="75">
        <v>0</v>
      </c>
      <c r="P115" s="999">
        <f t="shared" si="14"/>
        <v>0</v>
      </c>
      <c r="Q115" s="81"/>
      <c r="R115" s="150"/>
      <c r="S115" s="75">
        <v>18</v>
      </c>
      <c r="T115" s="58">
        <v>278.39999999999998</v>
      </c>
      <c r="U115" s="81"/>
      <c r="V115" s="150"/>
      <c r="W115" s="81"/>
      <c r="X115" s="150"/>
      <c r="Y115" s="60">
        <v>35</v>
      </c>
      <c r="Z115" s="999">
        <v>537.38</v>
      </c>
      <c r="AA115" s="81"/>
      <c r="AB115" s="150"/>
      <c r="AC115" s="63">
        <v>0</v>
      </c>
      <c r="AD115" s="78">
        <v>0</v>
      </c>
      <c r="AE115" s="63"/>
      <c r="AF115" s="81"/>
      <c r="AG115" s="81"/>
      <c r="AH115" s="150"/>
      <c r="AI115" s="998">
        <f t="shared" si="12"/>
        <v>815.78</v>
      </c>
      <c r="AJ115" s="1025">
        <f t="shared" si="10"/>
        <v>-1.6000000000531145E-3</v>
      </c>
    </row>
    <row r="116" spans="1:36" ht="42" customHeight="1" x14ac:dyDescent="0.2">
      <c r="A116" s="51"/>
      <c r="B116" s="52" t="s">
        <v>143</v>
      </c>
      <c r="C116" s="74"/>
      <c r="D116" s="74">
        <v>24</v>
      </c>
      <c r="E116" s="79" t="s">
        <v>30</v>
      </c>
      <c r="F116" s="55" t="s">
        <v>31</v>
      </c>
      <c r="G116" s="56" t="s">
        <v>32</v>
      </c>
      <c r="H116" s="55" t="s">
        <v>33</v>
      </c>
      <c r="I116" s="57">
        <v>38.869499999999995</v>
      </c>
      <c r="J116" s="766">
        <v>932.86799999999982</v>
      </c>
      <c r="K116" s="80"/>
      <c r="L116" s="150">
        <v>0</v>
      </c>
      <c r="M116" s="80"/>
      <c r="N116" s="150"/>
      <c r="O116" s="75">
        <v>0</v>
      </c>
      <c r="P116" s="999">
        <f t="shared" si="14"/>
        <v>0</v>
      </c>
      <c r="Q116" s="81"/>
      <c r="R116" s="150"/>
      <c r="S116" s="75">
        <v>5</v>
      </c>
      <c r="T116" s="58">
        <v>226.2</v>
      </c>
      <c r="U116" s="81"/>
      <c r="V116" s="150"/>
      <c r="W116" s="81"/>
      <c r="X116" s="150"/>
      <c r="Y116" s="60">
        <v>19</v>
      </c>
      <c r="Z116" s="999">
        <v>706.67</v>
      </c>
      <c r="AA116" s="81"/>
      <c r="AB116" s="150"/>
      <c r="AC116" s="63">
        <v>0</v>
      </c>
      <c r="AD116" s="78">
        <v>0</v>
      </c>
      <c r="AE116" s="63"/>
      <c r="AF116" s="81"/>
      <c r="AG116" s="81"/>
      <c r="AH116" s="150"/>
      <c r="AI116" s="998">
        <f t="shared" si="12"/>
        <v>932.86999999999989</v>
      </c>
      <c r="AJ116" s="1025">
        <f t="shared" si="10"/>
        <v>2.0000000000663931E-3</v>
      </c>
    </row>
    <row r="117" spans="1:36" ht="44.25" customHeight="1" x14ac:dyDescent="0.2">
      <c r="A117" s="51"/>
      <c r="B117" s="52" t="s">
        <v>144</v>
      </c>
      <c r="C117" s="74"/>
      <c r="D117" s="74">
        <v>103</v>
      </c>
      <c r="E117" s="79" t="s">
        <v>30</v>
      </c>
      <c r="F117" s="88" t="s">
        <v>31</v>
      </c>
      <c r="G117" s="107" t="s">
        <v>32</v>
      </c>
      <c r="H117" s="88" t="s">
        <v>33</v>
      </c>
      <c r="I117" s="108">
        <v>6.9632466019417478</v>
      </c>
      <c r="J117" s="766">
        <v>717.21440000000007</v>
      </c>
      <c r="K117" s="89"/>
      <c r="L117" s="644">
        <v>0</v>
      </c>
      <c r="M117" s="89"/>
      <c r="N117" s="644"/>
      <c r="O117" s="75">
        <v>0</v>
      </c>
      <c r="P117" s="1000">
        <f t="shared" si="14"/>
        <v>0</v>
      </c>
      <c r="Q117" s="91"/>
      <c r="R117" s="644"/>
      <c r="S117" s="75">
        <v>26</v>
      </c>
      <c r="T117" s="58">
        <v>185.6</v>
      </c>
      <c r="U117" s="81"/>
      <c r="V117" s="644"/>
      <c r="W117" s="91"/>
      <c r="X117" s="644"/>
      <c r="Y117" s="92">
        <v>77</v>
      </c>
      <c r="Z117" s="1000">
        <v>531.61</v>
      </c>
      <c r="AA117" s="91"/>
      <c r="AB117" s="644"/>
      <c r="AC117" s="63">
        <v>0</v>
      </c>
      <c r="AD117" s="78">
        <v>0</v>
      </c>
      <c r="AE117" s="940"/>
      <c r="AF117" s="91"/>
      <c r="AG117" s="91"/>
      <c r="AH117" s="644"/>
      <c r="AI117" s="998">
        <f t="shared" si="12"/>
        <v>717.21</v>
      </c>
      <c r="AJ117" s="1025">
        <f t="shared" si="10"/>
        <v>-4.400000000032378E-3</v>
      </c>
    </row>
    <row r="118" spans="1:36" ht="30" customHeight="1" x14ac:dyDescent="0.2">
      <c r="A118" s="51"/>
      <c r="B118" s="52" t="s">
        <v>145</v>
      </c>
      <c r="C118" s="74"/>
      <c r="D118" s="74">
        <v>42</v>
      </c>
      <c r="E118" s="79" t="s">
        <v>30</v>
      </c>
      <c r="F118" s="55" t="s">
        <v>31</v>
      </c>
      <c r="G118" s="56" t="s">
        <v>32</v>
      </c>
      <c r="H118" s="55" t="s">
        <v>33</v>
      </c>
      <c r="I118" s="57">
        <v>15.735352380952381</v>
      </c>
      <c r="J118" s="766">
        <v>660.88480000000004</v>
      </c>
      <c r="K118" s="80"/>
      <c r="L118" s="150">
        <v>0</v>
      </c>
      <c r="M118" s="80"/>
      <c r="N118" s="150"/>
      <c r="O118" s="75">
        <v>0</v>
      </c>
      <c r="P118" s="999">
        <f t="shared" si="14"/>
        <v>0</v>
      </c>
      <c r="Q118" s="81"/>
      <c r="R118" s="150"/>
      <c r="S118" s="75">
        <v>12</v>
      </c>
      <c r="T118" s="58">
        <v>185.6</v>
      </c>
      <c r="U118" s="91"/>
      <c r="V118" s="150"/>
      <c r="W118" s="81"/>
      <c r="X118" s="150"/>
      <c r="Y118" s="60">
        <v>30</v>
      </c>
      <c r="Z118" s="999">
        <v>475.28</v>
      </c>
      <c r="AA118" s="81"/>
      <c r="AB118" s="150"/>
      <c r="AC118" s="63">
        <v>0</v>
      </c>
      <c r="AD118" s="78">
        <v>0</v>
      </c>
      <c r="AE118" s="63"/>
      <c r="AF118" s="81"/>
      <c r="AG118" s="81"/>
      <c r="AH118" s="150"/>
      <c r="AI118" s="998">
        <f t="shared" si="12"/>
        <v>660.88</v>
      </c>
      <c r="AJ118" s="1025">
        <f t="shared" si="10"/>
        <v>-4.8000000000456566E-3</v>
      </c>
    </row>
    <row r="119" spans="1:36" ht="24" customHeight="1" x14ac:dyDescent="0.2">
      <c r="A119" s="51"/>
      <c r="B119" s="52" t="s">
        <v>146</v>
      </c>
      <c r="C119" s="74"/>
      <c r="D119" s="74">
        <v>26</v>
      </c>
      <c r="E119" s="79" t="s">
        <v>30</v>
      </c>
      <c r="F119" s="55" t="s">
        <v>31</v>
      </c>
      <c r="G119" s="56" t="s">
        <v>32</v>
      </c>
      <c r="H119" s="55" t="s">
        <v>33</v>
      </c>
      <c r="I119" s="57">
        <v>302.94423076923078</v>
      </c>
      <c r="J119" s="766">
        <v>7876.55</v>
      </c>
      <c r="K119" s="80"/>
      <c r="L119" s="150">
        <v>0</v>
      </c>
      <c r="M119" s="80"/>
      <c r="N119" s="150"/>
      <c r="O119" s="75">
        <v>0</v>
      </c>
      <c r="P119" s="999">
        <f t="shared" si="14"/>
        <v>0</v>
      </c>
      <c r="Q119" s="81"/>
      <c r="R119" s="150"/>
      <c r="S119" s="75">
        <v>25</v>
      </c>
      <c r="T119" s="58">
        <f>7154.88+298.12</f>
        <v>7453</v>
      </c>
      <c r="U119" s="81"/>
      <c r="V119" s="150"/>
      <c r="W119" s="81"/>
      <c r="X119" s="150"/>
      <c r="Y119" s="60">
        <v>1</v>
      </c>
      <c r="Z119" s="999">
        <v>423.55</v>
      </c>
      <c r="AA119" s="81"/>
      <c r="AB119" s="150"/>
      <c r="AC119" s="63">
        <v>0</v>
      </c>
      <c r="AD119" s="78">
        <v>0</v>
      </c>
      <c r="AE119" s="63"/>
      <c r="AF119" s="81"/>
      <c r="AG119" s="81"/>
      <c r="AH119" s="150"/>
      <c r="AI119" s="998">
        <f t="shared" si="12"/>
        <v>7876.55</v>
      </c>
      <c r="AJ119" s="1025">
        <f t="shared" si="10"/>
        <v>0</v>
      </c>
    </row>
    <row r="120" spans="1:36" ht="36.75" customHeight="1" x14ac:dyDescent="0.2">
      <c r="A120" s="51"/>
      <c r="B120" s="84" t="s">
        <v>147</v>
      </c>
      <c r="C120" s="74"/>
      <c r="D120" s="74">
        <v>11</v>
      </c>
      <c r="E120" s="79" t="s">
        <v>49</v>
      </c>
      <c r="F120" s="55" t="s">
        <v>31</v>
      </c>
      <c r="G120" s="56" t="s">
        <v>32</v>
      </c>
      <c r="H120" s="55" t="s">
        <v>33</v>
      </c>
      <c r="I120" s="57">
        <v>58.450909090909093</v>
      </c>
      <c r="J120" s="766">
        <v>642.96</v>
      </c>
      <c r="K120" s="80"/>
      <c r="L120" s="150">
        <v>0</v>
      </c>
      <c r="M120" s="80"/>
      <c r="N120" s="150"/>
      <c r="O120" s="75">
        <v>0</v>
      </c>
      <c r="P120" s="999">
        <f t="shared" si="14"/>
        <v>0</v>
      </c>
      <c r="Q120" s="81"/>
      <c r="R120" s="150"/>
      <c r="S120" s="75">
        <v>0</v>
      </c>
      <c r="T120" s="58"/>
      <c r="U120" s="81"/>
      <c r="V120" s="150"/>
      <c r="W120" s="81"/>
      <c r="X120" s="150"/>
      <c r="Y120" s="92">
        <v>11</v>
      </c>
      <c r="Z120" s="999">
        <v>642.96</v>
      </c>
      <c r="AA120" s="81"/>
      <c r="AB120" s="150"/>
      <c r="AC120" s="63">
        <v>0</v>
      </c>
      <c r="AD120" s="78">
        <v>0</v>
      </c>
      <c r="AE120" s="63"/>
      <c r="AF120" s="81"/>
      <c r="AG120" s="81"/>
      <c r="AH120" s="150"/>
      <c r="AI120" s="998">
        <f t="shared" si="12"/>
        <v>642.96</v>
      </c>
      <c r="AJ120" s="1025">
        <f t="shared" si="10"/>
        <v>0</v>
      </c>
    </row>
    <row r="121" spans="1:36" s="24" customFormat="1" ht="66" x14ac:dyDescent="0.2">
      <c r="A121" s="51"/>
      <c r="B121" s="85" t="s">
        <v>148</v>
      </c>
      <c r="C121" s="74"/>
      <c r="D121" s="74">
        <v>37</v>
      </c>
      <c r="E121" s="109" t="s">
        <v>49</v>
      </c>
      <c r="F121" s="88" t="s">
        <v>31</v>
      </c>
      <c r="G121" s="107" t="s">
        <v>32</v>
      </c>
      <c r="H121" s="88" t="s">
        <v>33</v>
      </c>
      <c r="I121" s="57">
        <v>11.049729729729728</v>
      </c>
      <c r="J121" s="766">
        <v>408.84</v>
      </c>
      <c r="K121" s="89"/>
      <c r="L121" s="644">
        <v>0</v>
      </c>
      <c r="M121" s="89"/>
      <c r="N121" s="644"/>
      <c r="O121" s="75">
        <v>0</v>
      </c>
      <c r="P121" s="1000">
        <f t="shared" si="14"/>
        <v>0</v>
      </c>
      <c r="Q121" s="91"/>
      <c r="R121" s="644"/>
      <c r="S121" s="75">
        <v>0</v>
      </c>
      <c r="T121" s="870"/>
      <c r="U121" s="81"/>
      <c r="V121" s="644"/>
      <c r="W121" s="91"/>
      <c r="X121" s="644"/>
      <c r="Y121" s="92">
        <v>37</v>
      </c>
      <c r="Z121" s="1000">
        <f>Y121*I121</f>
        <v>408.84</v>
      </c>
      <c r="AA121" s="91"/>
      <c r="AB121" s="644"/>
      <c r="AC121" s="63">
        <v>0</v>
      </c>
      <c r="AD121" s="78">
        <v>0</v>
      </c>
      <c r="AE121" s="940"/>
      <c r="AF121" s="91"/>
      <c r="AG121" s="91"/>
      <c r="AH121" s="644"/>
      <c r="AI121" s="998">
        <f t="shared" si="12"/>
        <v>408.84</v>
      </c>
      <c r="AJ121" s="1025">
        <f t="shared" si="10"/>
        <v>0</v>
      </c>
    </row>
    <row r="122" spans="1:36" ht="66" x14ac:dyDescent="0.2">
      <c r="A122" s="51"/>
      <c r="B122" s="85" t="s">
        <v>149</v>
      </c>
      <c r="C122" s="74"/>
      <c r="D122" s="401">
        <v>102</v>
      </c>
      <c r="E122" s="109" t="s">
        <v>49</v>
      </c>
      <c r="F122" s="55" t="s">
        <v>31</v>
      </c>
      <c r="G122" s="56" t="s">
        <v>32</v>
      </c>
      <c r="H122" s="55" t="s">
        <v>33</v>
      </c>
      <c r="I122" s="57">
        <v>10.34</v>
      </c>
      <c r="J122" s="768">
        <v>1055.0155999999997</v>
      </c>
      <c r="K122" s="80"/>
      <c r="L122" s="150">
        <v>0</v>
      </c>
      <c r="M122" s="80"/>
      <c r="N122" s="150"/>
      <c r="O122" s="75">
        <v>0</v>
      </c>
      <c r="P122" s="999">
        <f t="shared" si="14"/>
        <v>0</v>
      </c>
      <c r="Q122" s="81"/>
      <c r="R122" s="150"/>
      <c r="S122" s="75">
        <v>0</v>
      </c>
      <c r="T122" s="58"/>
      <c r="U122" s="91"/>
      <c r="V122" s="150"/>
      <c r="W122" s="81"/>
      <c r="X122" s="150"/>
      <c r="Y122" s="92">
        <v>102</v>
      </c>
      <c r="Z122" s="999">
        <v>1055.02</v>
      </c>
      <c r="AA122" s="81"/>
      <c r="AB122" s="150"/>
      <c r="AC122" s="63">
        <v>0</v>
      </c>
      <c r="AD122" s="78">
        <v>0</v>
      </c>
      <c r="AE122" s="63"/>
      <c r="AF122" s="81"/>
      <c r="AG122" s="81"/>
      <c r="AH122" s="150"/>
      <c r="AI122" s="998">
        <f t="shared" si="12"/>
        <v>1055.02</v>
      </c>
      <c r="AJ122" s="1025">
        <f t="shared" si="10"/>
        <v>4.4000000002597517E-3</v>
      </c>
    </row>
    <row r="123" spans="1:36" ht="66" x14ac:dyDescent="0.2">
      <c r="A123" s="51"/>
      <c r="B123" s="84" t="s">
        <v>150</v>
      </c>
      <c r="C123" s="74"/>
      <c r="D123" s="401">
        <v>176</v>
      </c>
      <c r="E123" s="109" t="s">
        <v>30</v>
      </c>
      <c r="F123" s="55" t="s">
        <v>31</v>
      </c>
      <c r="G123" s="56" t="s">
        <v>32</v>
      </c>
      <c r="H123" s="55" t="s">
        <v>33</v>
      </c>
      <c r="I123" s="57">
        <v>18.743888636363639</v>
      </c>
      <c r="J123" s="768">
        <v>3298.9244000000003</v>
      </c>
      <c r="K123" s="80"/>
      <c r="L123" s="150">
        <v>0</v>
      </c>
      <c r="M123" s="80"/>
      <c r="N123" s="150"/>
      <c r="O123" s="75">
        <v>0</v>
      </c>
      <c r="P123" s="999">
        <f t="shared" si="14"/>
        <v>0</v>
      </c>
      <c r="Q123" s="81"/>
      <c r="R123" s="150"/>
      <c r="S123" s="75">
        <v>74</v>
      </c>
      <c r="T123" s="58">
        <f>844.48+542.88</f>
        <v>1387.3600000000001</v>
      </c>
      <c r="U123" s="81"/>
      <c r="V123" s="150"/>
      <c r="W123" s="81"/>
      <c r="X123" s="150"/>
      <c r="Y123" s="60">
        <v>102</v>
      </c>
      <c r="Z123" s="999">
        <v>1911.56</v>
      </c>
      <c r="AA123" s="81"/>
      <c r="AB123" s="150"/>
      <c r="AC123" s="63">
        <v>0</v>
      </c>
      <c r="AD123" s="78">
        <v>0</v>
      </c>
      <c r="AE123" s="63"/>
      <c r="AF123" s="81"/>
      <c r="AG123" s="81"/>
      <c r="AH123" s="150"/>
      <c r="AI123" s="998">
        <f t="shared" si="12"/>
        <v>3298.92</v>
      </c>
      <c r="AJ123" s="1025">
        <f t="shared" si="10"/>
        <v>-4.4000000002597517E-3</v>
      </c>
    </row>
    <row r="124" spans="1:36" ht="66" x14ac:dyDescent="0.2">
      <c r="A124" s="51"/>
      <c r="B124" s="73" t="s">
        <v>151</v>
      </c>
      <c r="C124" s="74"/>
      <c r="D124" s="401">
        <v>1</v>
      </c>
      <c r="E124" s="109" t="s">
        <v>49</v>
      </c>
      <c r="F124" s="55" t="s">
        <v>31</v>
      </c>
      <c r="G124" s="56" t="s">
        <v>32</v>
      </c>
      <c r="H124" s="55" t="s">
        <v>33</v>
      </c>
      <c r="I124" s="57">
        <v>156</v>
      </c>
      <c r="J124" s="768">
        <v>156</v>
      </c>
      <c r="K124" s="80"/>
      <c r="L124" s="150">
        <v>0</v>
      </c>
      <c r="M124" s="80"/>
      <c r="N124" s="150"/>
      <c r="O124" s="75">
        <v>0</v>
      </c>
      <c r="P124" s="999">
        <f t="shared" si="14"/>
        <v>0</v>
      </c>
      <c r="Q124" s="81"/>
      <c r="R124" s="150"/>
      <c r="S124" s="75">
        <v>0</v>
      </c>
      <c r="T124" s="58"/>
      <c r="U124" s="81"/>
      <c r="V124" s="150"/>
      <c r="W124" s="81"/>
      <c r="X124" s="150"/>
      <c r="Y124" s="92">
        <v>1</v>
      </c>
      <c r="Z124" s="999">
        <f>Y124*I124</f>
        <v>156</v>
      </c>
      <c r="AA124" s="81"/>
      <c r="AB124" s="150"/>
      <c r="AC124" s="63">
        <v>0</v>
      </c>
      <c r="AD124" s="78">
        <v>0</v>
      </c>
      <c r="AE124" s="63"/>
      <c r="AF124" s="81"/>
      <c r="AG124" s="81"/>
      <c r="AH124" s="150"/>
      <c r="AI124" s="998">
        <f t="shared" si="12"/>
        <v>156</v>
      </c>
      <c r="AJ124" s="1025">
        <f t="shared" si="10"/>
        <v>0</v>
      </c>
    </row>
    <row r="125" spans="1:36" ht="66" x14ac:dyDescent="0.2">
      <c r="A125" s="51"/>
      <c r="B125" s="101" t="s">
        <v>152</v>
      </c>
      <c r="C125" s="74"/>
      <c r="D125" s="401">
        <v>7</v>
      </c>
      <c r="E125" s="109" t="s">
        <v>30</v>
      </c>
      <c r="F125" s="55" t="s">
        <v>31</v>
      </c>
      <c r="G125" s="56" t="s">
        <v>32</v>
      </c>
      <c r="H125" s="55" t="s">
        <v>33</v>
      </c>
      <c r="I125" s="57">
        <v>15</v>
      </c>
      <c r="J125" s="768">
        <v>105</v>
      </c>
      <c r="K125" s="80"/>
      <c r="L125" s="150">
        <v>0</v>
      </c>
      <c r="M125" s="80"/>
      <c r="N125" s="150"/>
      <c r="O125" s="75">
        <v>0</v>
      </c>
      <c r="P125" s="999">
        <f t="shared" si="14"/>
        <v>0</v>
      </c>
      <c r="Q125" s="81"/>
      <c r="R125" s="150"/>
      <c r="S125" s="75">
        <v>0</v>
      </c>
      <c r="T125" s="58"/>
      <c r="U125" s="81"/>
      <c r="V125" s="150"/>
      <c r="W125" s="81"/>
      <c r="X125" s="150"/>
      <c r="Y125" s="92">
        <v>7</v>
      </c>
      <c r="Z125" s="999">
        <f>Y125*I125</f>
        <v>105</v>
      </c>
      <c r="AA125" s="81"/>
      <c r="AB125" s="150"/>
      <c r="AC125" s="63">
        <v>0</v>
      </c>
      <c r="AD125" s="78">
        <v>0</v>
      </c>
      <c r="AE125" s="63"/>
      <c r="AF125" s="81"/>
      <c r="AG125" s="81"/>
      <c r="AH125" s="150"/>
      <c r="AI125" s="998">
        <f t="shared" si="12"/>
        <v>105</v>
      </c>
      <c r="AJ125" s="1025">
        <f t="shared" si="10"/>
        <v>0</v>
      </c>
    </row>
    <row r="126" spans="1:36" ht="66" x14ac:dyDescent="0.2">
      <c r="A126" s="51"/>
      <c r="B126" s="52" t="s">
        <v>153</v>
      </c>
      <c r="C126" s="74"/>
      <c r="D126" s="401">
        <v>1</v>
      </c>
      <c r="E126" s="109" t="s">
        <v>30</v>
      </c>
      <c r="F126" s="55" t="s">
        <v>31</v>
      </c>
      <c r="G126" s="56" t="s">
        <v>32</v>
      </c>
      <c r="H126" s="55" t="s">
        <v>33</v>
      </c>
      <c r="I126" s="57">
        <v>115</v>
      </c>
      <c r="J126" s="768">
        <v>115</v>
      </c>
      <c r="K126" s="80"/>
      <c r="L126" s="150">
        <v>0</v>
      </c>
      <c r="M126" s="80"/>
      <c r="N126" s="150"/>
      <c r="O126" s="75">
        <v>0</v>
      </c>
      <c r="P126" s="999">
        <f t="shared" si="14"/>
        <v>0</v>
      </c>
      <c r="Q126" s="81"/>
      <c r="R126" s="150"/>
      <c r="S126" s="75">
        <v>0</v>
      </c>
      <c r="T126" s="58"/>
      <c r="U126" s="81"/>
      <c r="V126" s="150"/>
      <c r="W126" s="81"/>
      <c r="X126" s="150"/>
      <c r="Y126" s="92">
        <v>1</v>
      </c>
      <c r="Z126" s="999">
        <f>Y126*I126</f>
        <v>115</v>
      </c>
      <c r="AA126" s="81"/>
      <c r="AB126" s="150"/>
      <c r="AC126" s="63">
        <v>0</v>
      </c>
      <c r="AD126" s="78">
        <v>0</v>
      </c>
      <c r="AE126" s="63"/>
      <c r="AF126" s="81"/>
      <c r="AG126" s="81"/>
      <c r="AH126" s="150"/>
      <c r="AI126" s="998">
        <f t="shared" si="12"/>
        <v>115</v>
      </c>
      <c r="AJ126" s="1025">
        <f t="shared" si="10"/>
        <v>0</v>
      </c>
    </row>
    <row r="127" spans="1:36" ht="66" x14ac:dyDescent="0.2">
      <c r="A127" s="51"/>
      <c r="B127" s="84" t="s">
        <v>154</v>
      </c>
      <c r="C127" s="74"/>
      <c r="D127" s="401">
        <v>8</v>
      </c>
      <c r="E127" s="109" t="s">
        <v>30</v>
      </c>
      <c r="F127" s="55" t="s">
        <v>31</v>
      </c>
      <c r="G127" s="56" t="s">
        <v>32</v>
      </c>
      <c r="H127" s="55" t="s">
        <v>33</v>
      </c>
      <c r="I127" s="57">
        <v>10.61</v>
      </c>
      <c r="J127" s="768">
        <v>84.88</v>
      </c>
      <c r="K127" s="80"/>
      <c r="L127" s="150">
        <v>0</v>
      </c>
      <c r="M127" s="80"/>
      <c r="N127" s="150"/>
      <c r="O127" s="75">
        <v>0</v>
      </c>
      <c r="P127" s="999">
        <f t="shared" si="14"/>
        <v>0</v>
      </c>
      <c r="Q127" s="81"/>
      <c r="R127" s="150"/>
      <c r="S127" s="75">
        <v>0</v>
      </c>
      <c r="T127" s="58"/>
      <c r="U127" s="81"/>
      <c r="V127" s="150"/>
      <c r="W127" s="81"/>
      <c r="X127" s="150"/>
      <c r="Y127" s="92">
        <v>8</v>
      </c>
      <c r="Z127" s="999">
        <f>Y127*I127</f>
        <v>84.88</v>
      </c>
      <c r="AA127" s="81"/>
      <c r="AB127" s="150"/>
      <c r="AC127" s="63">
        <v>0</v>
      </c>
      <c r="AD127" s="78">
        <v>0</v>
      </c>
      <c r="AE127" s="63"/>
      <c r="AF127" s="81"/>
      <c r="AG127" s="81"/>
      <c r="AH127" s="150"/>
      <c r="AI127" s="998">
        <f t="shared" si="12"/>
        <v>84.88</v>
      </c>
      <c r="AJ127" s="1025">
        <f t="shared" si="10"/>
        <v>0</v>
      </c>
    </row>
    <row r="128" spans="1:36" ht="66" x14ac:dyDescent="0.2">
      <c r="A128" s="51"/>
      <c r="B128" s="93" t="s">
        <v>155</v>
      </c>
      <c r="C128" s="74"/>
      <c r="D128" s="401">
        <v>254</v>
      </c>
      <c r="E128" s="109" t="s">
        <v>30</v>
      </c>
      <c r="F128" s="55" t="s">
        <v>31</v>
      </c>
      <c r="G128" s="56" t="s">
        <v>32</v>
      </c>
      <c r="H128" s="55" t="s">
        <v>33</v>
      </c>
      <c r="I128" s="57">
        <v>10.136456692913386</v>
      </c>
      <c r="J128" s="768">
        <v>2574.66</v>
      </c>
      <c r="K128" s="80"/>
      <c r="L128" s="150">
        <v>0</v>
      </c>
      <c r="M128" s="80"/>
      <c r="N128" s="150"/>
      <c r="O128" s="75">
        <v>0</v>
      </c>
      <c r="P128" s="999">
        <f t="shared" si="14"/>
        <v>0</v>
      </c>
      <c r="Q128" s="81"/>
      <c r="R128" s="150"/>
      <c r="S128" s="75">
        <v>243</v>
      </c>
      <c r="T128" s="58">
        <f>591.6+765.6+1113.6</f>
        <v>2470.8000000000002</v>
      </c>
      <c r="U128" s="81"/>
      <c r="V128" s="150"/>
      <c r="W128" s="81"/>
      <c r="X128" s="150"/>
      <c r="Y128" s="60">
        <v>11</v>
      </c>
      <c r="Z128" s="999">
        <v>103.86</v>
      </c>
      <c r="AA128" s="81"/>
      <c r="AB128" s="150"/>
      <c r="AC128" s="63">
        <v>0</v>
      </c>
      <c r="AD128" s="78">
        <v>0</v>
      </c>
      <c r="AE128" s="63"/>
      <c r="AF128" s="81"/>
      <c r="AG128" s="81"/>
      <c r="AH128" s="150"/>
      <c r="AI128" s="998">
        <f t="shared" si="12"/>
        <v>2574.6600000000003</v>
      </c>
      <c r="AJ128" s="1025">
        <f t="shared" si="10"/>
        <v>0</v>
      </c>
    </row>
    <row r="129" spans="1:36" ht="66" x14ac:dyDescent="0.2">
      <c r="A129" s="51"/>
      <c r="B129" s="52" t="s">
        <v>156</v>
      </c>
      <c r="C129" s="74"/>
      <c r="D129" s="74">
        <v>43</v>
      </c>
      <c r="E129" s="100" t="s">
        <v>59</v>
      </c>
      <c r="F129" s="55" t="s">
        <v>31</v>
      </c>
      <c r="G129" s="56" t="s">
        <v>32</v>
      </c>
      <c r="H129" s="55" t="s">
        <v>33</v>
      </c>
      <c r="I129" s="57">
        <v>90.024142857142863</v>
      </c>
      <c r="J129" s="766">
        <v>7099.2039999999997</v>
      </c>
      <c r="K129" s="80"/>
      <c r="L129" s="150">
        <v>0</v>
      </c>
      <c r="M129" s="80"/>
      <c r="N129" s="150"/>
      <c r="O129" s="75">
        <v>0</v>
      </c>
      <c r="P129" s="999">
        <f t="shared" si="14"/>
        <v>0</v>
      </c>
      <c r="Q129" s="81"/>
      <c r="R129" s="150"/>
      <c r="S129" s="75">
        <v>43</v>
      </c>
      <c r="T129" s="58">
        <v>7099.2</v>
      </c>
      <c r="U129" s="81"/>
      <c r="V129" s="150"/>
      <c r="W129" s="81"/>
      <c r="X129" s="150"/>
      <c r="Y129" s="60">
        <v>0</v>
      </c>
      <c r="Z129" s="999">
        <f>Y129*I129</f>
        <v>0</v>
      </c>
      <c r="AA129" s="81"/>
      <c r="AB129" s="150"/>
      <c r="AC129" s="63">
        <v>0</v>
      </c>
      <c r="AD129" s="78">
        <v>0</v>
      </c>
      <c r="AE129" s="63"/>
      <c r="AF129" s="81"/>
      <c r="AG129" s="81"/>
      <c r="AH129" s="150"/>
      <c r="AI129" s="998">
        <f t="shared" si="12"/>
        <v>7099.2</v>
      </c>
      <c r="AJ129" s="1025">
        <f t="shared" si="10"/>
        <v>-3.9999999999054126E-3</v>
      </c>
    </row>
    <row r="130" spans="1:36" ht="66" x14ac:dyDescent="0.2">
      <c r="A130" s="51"/>
      <c r="B130" s="106" t="s">
        <v>157</v>
      </c>
      <c r="C130" s="74"/>
      <c r="D130" s="74">
        <v>3</v>
      </c>
      <c r="E130" s="100" t="s">
        <v>30</v>
      </c>
      <c r="F130" s="55" t="s">
        <v>31</v>
      </c>
      <c r="G130" s="56" t="s">
        <v>32</v>
      </c>
      <c r="H130" s="55" t="s">
        <v>33</v>
      </c>
      <c r="I130" s="57">
        <v>693.68</v>
      </c>
      <c r="J130" s="766">
        <v>2125.81</v>
      </c>
      <c r="K130" s="80"/>
      <c r="L130" s="150">
        <v>0</v>
      </c>
      <c r="M130" s="80"/>
      <c r="N130" s="150"/>
      <c r="O130" s="75">
        <v>0</v>
      </c>
      <c r="P130" s="999">
        <f t="shared" ref="P130:P161" si="15">O130*I130</f>
        <v>0</v>
      </c>
      <c r="Q130" s="81"/>
      <c r="R130" s="150"/>
      <c r="S130" s="75">
        <v>1</v>
      </c>
      <c r="T130" s="58">
        <f>346.84+346.84</f>
        <v>693.68</v>
      </c>
      <c r="U130" s="81"/>
      <c r="V130" s="150"/>
      <c r="W130" s="81"/>
      <c r="X130" s="150"/>
      <c r="Y130" s="60">
        <v>2</v>
      </c>
      <c r="Z130" s="999">
        <v>1432.13</v>
      </c>
      <c r="AA130" s="81"/>
      <c r="AB130" s="150"/>
      <c r="AC130" s="63">
        <v>0</v>
      </c>
      <c r="AD130" s="78">
        <v>0</v>
      </c>
      <c r="AE130" s="63"/>
      <c r="AF130" s="81"/>
      <c r="AG130" s="81"/>
      <c r="AH130" s="150"/>
      <c r="AI130" s="998">
        <f t="shared" si="12"/>
        <v>2125.81</v>
      </c>
      <c r="AJ130" s="1025">
        <f t="shared" si="10"/>
        <v>0</v>
      </c>
    </row>
    <row r="131" spans="1:36" ht="66" x14ac:dyDescent="0.2">
      <c r="A131" s="51"/>
      <c r="B131" s="52" t="s">
        <v>158</v>
      </c>
      <c r="C131" s="74"/>
      <c r="D131" s="74">
        <v>2</v>
      </c>
      <c r="E131" s="100" t="s">
        <v>30</v>
      </c>
      <c r="F131" s="55" t="s">
        <v>31</v>
      </c>
      <c r="G131" s="56" t="s">
        <v>32</v>
      </c>
      <c r="H131" s="55" t="s">
        <v>33</v>
      </c>
      <c r="I131" s="57">
        <v>8.52</v>
      </c>
      <c r="J131" s="766">
        <v>24.119999999999997</v>
      </c>
      <c r="K131" s="80"/>
      <c r="L131" s="150">
        <v>0</v>
      </c>
      <c r="M131" s="80"/>
      <c r="N131" s="150"/>
      <c r="O131" s="75">
        <v>0</v>
      </c>
      <c r="P131" s="999">
        <f t="shared" si="15"/>
        <v>0</v>
      </c>
      <c r="Q131" s="81"/>
      <c r="R131" s="150"/>
      <c r="S131" s="75">
        <v>1</v>
      </c>
      <c r="T131" s="58">
        <v>8.52</v>
      </c>
      <c r="U131" s="81"/>
      <c r="V131" s="150"/>
      <c r="W131" s="81"/>
      <c r="X131" s="150"/>
      <c r="Y131" s="60">
        <v>1</v>
      </c>
      <c r="Z131" s="999">
        <v>15.6</v>
      </c>
      <c r="AA131" s="81"/>
      <c r="AB131" s="150"/>
      <c r="AC131" s="63">
        <v>0</v>
      </c>
      <c r="AD131" s="78">
        <v>0</v>
      </c>
      <c r="AE131" s="63"/>
      <c r="AF131" s="81"/>
      <c r="AG131" s="81"/>
      <c r="AH131" s="150"/>
      <c r="AI131" s="998">
        <f t="shared" si="12"/>
        <v>24.119999999999997</v>
      </c>
      <c r="AJ131" s="1025">
        <f t="shared" si="10"/>
        <v>0</v>
      </c>
    </row>
    <row r="132" spans="1:36" ht="66" x14ac:dyDescent="0.2">
      <c r="A132" s="51"/>
      <c r="B132" s="52" t="s">
        <v>159</v>
      </c>
      <c r="C132" s="74"/>
      <c r="D132" s="74">
        <v>3</v>
      </c>
      <c r="E132" s="100" t="s">
        <v>30</v>
      </c>
      <c r="F132" s="55" t="s">
        <v>31</v>
      </c>
      <c r="G132" s="56" t="s">
        <v>32</v>
      </c>
      <c r="H132" s="55" t="s">
        <v>33</v>
      </c>
      <c r="I132" s="57">
        <v>69.5</v>
      </c>
      <c r="J132" s="766">
        <v>194.88</v>
      </c>
      <c r="K132" s="80"/>
      <c r="L132" s="150">
        <v>0</v>
      </c>
      <c r="M132" s="80"/>
      <c r="N132" s="150"/>
      <c r="O132" s="75">
        <v>0</v>
      </c>
      <c r="P132" s="999">
        <f t="shared" si="15"/>
        <v>0</v>
      </c>
      <c r="Q132" s="81"/>
      <c r="R132" s="150"/>
      <c r="S132" s="75">
        <v>3</v>
      </c>
      <c r="T132" s="58">
        <v>194.88</v>
      </c>
      <c r="U132" s="81"/>
      <c r="V132" s="150"/>
      <c r="W132" s="81"/>
      <c r="X132" s="150"/>
      <c r="Y132" s="60">
        <v>0</v>
      </c>
      <c r="Z132" s="999">
        <f t="shared" ref="Z132:Z144" si="16">Y132*I132</f>
        <v>0</v>
      </c>
      <c r="AA132" s="81"/>
      <c r="AB132" s="150"/>
      <c r="AC132" s="63">
        <v>0</v>
      </c>
      <c r="AD132" s="78">
        <v>0</v>
      </c>
      <c r="AE132" s="63"/>
      <c r="AF132" s="81"/>
      <c r="AG132" s="81"/>
      <c r="AH132" s="150"/>
      <c r="AI132" s="998">
        <f t="shared" si="12"/>
        <v>194.88</v>
      </c>
      <c r="AJ132" s="1025">
        <f t="shared" si="10"/>
        <v>0</v>
      </c>
    </row>
    <row r="133" spans="1:36" ht="66" x14ac:dyDescent="0.2">
      <c r="A133" s="51"/>
      <c r="B133" s="52" t="s">
        <v>160</v>
      </c>
      <c r="C133" s="74"/>
      <c r="D133" s="74">
        <v>3</v>
      </c>
      <c r="E133" s="100" t="s">
        <v>30</v>
      </c>
      <c r="F133" s="55" t="s">
        <v>31</v>
      </c>
      <c r="G133" s="56" t="s">
        <v>32</v>
      </c>
      <c r="H133" s="55" t="s">
        <v>33</v>
      </c>
      <c r="I133" s="57">
        <v>100</v>
      </c>
      <c r="J133" s="766">
        <v>475.6</v>
      </c>
      <c r="K133" s="80"/>
      <c r="L133" s="150">
        <v>0</v>
      </c>
      <c r="M133" s="80"/>
      <c r="N133" s="150"/>
      <c r="O133" s="75">
        <v>0</v>
      </c>
      <c r="P133" s="999">
        <f t="shared" si="15"/>
        <v>0</v>
      </c>
      <c r="Q133" s="81"/>
      <c r="R133" s="150"/>
      <c r="S133" s="75">
        <v>3</v>
      </c>
      <c r="T133" s="58">
        <v>475.6</v>
      </c>
      <c r="U133" s="81"/>
      <c r="V133" s="150"/>
      <c r="W133" s="81"/>
      <c r="X133" s="150"/>
      <c r="Y133" s="60">
        <v>0</v>
      </c>
      <c r="Z133" s="999">
        <f t="shared" si="16"/>
        <v>0</v>
      </c>
      <c r="AA133" s="81"/>
      <c r="AB133" s="150"/>
      <c r="AC133" s="63">
        <v>0</v>
      </c>
      <c r="AD133" s="78">
        <v>0</v>
      </c>
      <c r="AE133" s="63"/>
      <c r="AF133" s="81"/>
      <c r="AG133" s="81"/>
      <c r="AH133" s="150"/>
      <c r="AI133" s="998">
        <f t="shared" si="12"/>
        <v>475.6</v>
      </c>
      <c r="AJ133" s="1025">
        <f t="shared" si="10"/>
        <v>0</v>
      </c>
    </row>
    <row r="134" spans="1:36" ht="52.5" customHeight="1" x14ac:dyDescent="0.2">
      <c r="A134" s="51"/>
      <c r="B134" s="82" t="s">
        <v>161</v>
      </c>
      <c r="C134" s="74"/>
      <c r="D134" s="74">
        <v>8</v>
      </c>
      <c r="E134" s="100" t="s">
        <v>59</v>
      </c>
      <c r="F134" s="55" t="s">
        <v>31</v>
      </c>
      <c r="G134" s="56" t="s">
        <v>32</v>
      </c>
      <c r="H134" s="55" t="s">
        <v>33</v>
      </c>
      <c r="I134" s="57">
        <v>22.388750000000002</v>
      </c>
      <c r="J134" s="766">
        <v>179.11</v>
      </c>
      <c r="K134" s="80"/>
      <c r="L134" s="150">
        <v>0</v>
      </c>
      <c r="M134" s="80"/>
      <c r="N134" s="150"/>
      <c r="O134" s="75">
        <v>0</v>
      </c>
      <c r="P134" s="999">
        <f t="shared" si="15"/>
        <v>0</v>
      </c>
      <c r="Q134" s="81"/>
      <c r="R134" s="150"/>
      <c r="S134" s="75">
        <v>0</v>
      </c>
      <c r="T134" s="58"/>
      <c r="U134" s="81"/>
      <c r="V134" s="150"/>
      <c r="W134" s="81"/>
      <c r="X134" s="150"/>
      <c r="Y134" s="60">
        <v>0</v>
      </c>
      <c r="Z134" s="999">
        <f t="shared" si="16"/>
        <v>0</v>
      </c>
      <c r="AA134" s="81">
        <v>8</v>
      </c>
      <c r="AB134" s="150">
        <f>AA134*I134</f>
        <v>179.11</v>
      </c>
      <c r="AC134" s="63">
        <v>0</v>
      </c>
      <c r="AD134" s="78">
        <v>0</v>
      </c>
      <c r="AE134" s="63"/>
      <c r="AF134" s="81"/>
      <c r="AG134" s="81"/>
      <c r="AH134" s="150"/>
      <c r="AI134" s="998">
        <f t="shared" si="12"/>
        <v>179.11</v>
      </c>
      <c r="AJ134" s="1025">
        <f t="shared" si="10"/>
        <v>0</v>
      </c>
    </row>
    <row r="135" spans="1:36" ht="33.75" customHeight="1" x14ac:dyDescent="0.2">
      <c r="A135" s="51"/>
      <c r="B135" s="82" t="s">
        <v>162</v>
      </c>
      <c r="C135" s="74"/>
      <c r="D135" s="74">
        <v>133</v>
      </c>
      <c r="E135" s="100" t="s">
        <v>59</v>
      </c>
      <c r="F135" s="55" t="s">
        <v>31</v>
      </c>
      <c r="G135" s="56" t="s">
        <v>32</v>
      </c>
      <c r="H135" s="55" t="s">
        <v>33</v>
      </c>
      <c r="I135" s="57">
        <v>26.749600000000001</v>
      </c>
      <c r="J135" s="766">
        <v>10616.897199999999</v>
      </c>
      <c r="K135" s="80"/>
      <c r="L135" s="150">
        <v>0</v>
      </c>
      <c r="M135" s="80"/>
      <c r="N135" s="150"/>
      <c r="O135" s="75">
        <v>0</v>
      </c>
      <c r="P135" s="999">
        <f t="shared" si="15"/>
        <v>0</v>
      </c>
      <c r="Q135" s="81"/>
      <c r="R135" s="150"/>
      <c r="S135" s="75">
        <v>133</v>
      </c>
      <c r="T135" s="58">
        <f>7426.9+928+2262</f>
        <v>10616.9</v>
      </c>
      <c r="U135" s="81"/>
      <c r="V135" s="150"/>
      <c r="W135" s="81"/>
      <c r="X135" s="150"/>
      <c r="Y135" s="60">
        <v>0</v>
      </c>
      <c r="Z135" s="999">
        <f t="shared" si="16"/>
        <v>0</v>
      </c>
      <c r="AA135" s="81"/>
      <c r="AB135" s="150"/>
      <c r="AC135" s="63">
        <v>0</v>
      </c>
      <c r="AD135" s="78">
        <v>0</v>
      </c>
      <c r="AE135" s="63"/>
      <c r="AF135" s="81"/>
      <c r="AG135" s="81"/>
      <c r="AH135" s="150"/>
      <c r="AI135" s="998">
        <f t="shared" si="12"/>
        <v>10616.9</v>
      </c>
      <c r="AJ135" s="1025">
        <f t="shared" si="10"/>
        <v>2.8000000002066372E-3</v>
      </c>
    </row>
    <row r="136" spans="1:36" ht="66" x14ac:dyDescent="0.2">
      <c r="A136" s="51"/>
      <c r="B136" s="52" t="s">
        <v>163</v>
      </c>
      <c r="C136" s="74"/>
      <c r="D136" s="74">
        <v>1</v>
      </c>
      <c r="E136" s="100" t="s">
        <v>41</v>
      </c>
      <c r="F136" s="55" t="s">
        <v>31</v>
      </c>
      <c r="G136" s="56" t="s">
        <v>32</v>
      </c>
      <c r="H136" s="55" t="s">
        <v>33</v>
      </c>
      <c r="I136" s="57">
        <v>118.8</v>
      </c>
      <c r="J136" s="766">
        <v>118.8</v>
      </c>
      <c r="K136" s="80"/>
      <c r="L136" s="150">
        <v>0</v>
      </c>
      <c r="M136" s="80"/>
      <c r="N136" s="150"/>
      <c r="O136" s="75">
        <v>0</v>
      </c>
      <c r="P136" s="999">
        <f t="shared" si="15"/>
        <v>0</v>
      </c>
      <c r="Q136" s="81"/>
      <c r="R136" s="150"/>
      <c r="S136" s="75">
        <v>0</v>
      </c>
      <c r="T136" s="58"/>
      <c r="U136" s="81"/>
      <c r="V136" s="150"/>
      <c r="W136" s="81"/>
      <c r="X136" s="150"/>
      <c r="Y136" s="92">
        <v>0</v>
      </c>
      <c r="Z136" s="999">
        <f t="shared" si="16"/>
        <v>0</v>
      </c>
      <c r="AA136" s="81">
        <v>1</v>
      </c>
      <c r="AB136" s="150">
        <v>118.8</v>
      </c>
      <c r="AC136" s="63">
        <v>0</v>
      </c>
      <c r="AD136" s="78">
        <v>0</v>
      </c>
      <c r="AE136" s="63">
        <v>0</v>
      </c>
      <c r="AF136" s="81"/>
      <c r="AG136" s="81"/>
      <c r="AH136" s="150"/>
      <c r="AI136" s="998">
        <f t="shared" si="12"/>
        <v>118.8</v>
      </c>
      <c r="AJ136" s="1025">
        <f t="shared" si="10"/>
        <v>0</v>
      </c>
    </row>
    <row r="137" spans="1:36" ht="66" x14ac:dyDescent="0.2">
      <c r="A137" s="51"/>
      <c r="B137" s="73" t="s">
        <v>164</v>
      </c>
      <c r="C137" s="74"/>
      <c r="D137" s="74">
        <v>3</v>
      </c>
      <c r="E137" s="100" t="s">
        <v>59</v>
      </c>
      <c r="F137" s="55" t="s">
        <v>31</v>
      </c>
      <c r="G137" s="56" t="s">
        <v>32</v>
      </c>
      <c r="H137" s="55" t="s">
        <v>33</v>
      </c>
      <c r="I137" s="57">
        <v>141.67000000000002</v>
      </c>
      <c r="J137" s="766">
        <v>983.06000000000006</v>
      </c>
      <c r="K137" s="80"/>
      <c r="L137" s="150">
        <v>0</v>
      </c>
      <c r="M137" s="80"/>
      <c r="N137" s="150"/>
      <c r="O137" s="75">
        <v>0</v>
      </c>
      <c r="P137" s="999">
        <f t="shared" si="15"/>
        <v>0</v>
      </c>
      <c r="Q137" s="81"/>
      <c r="R137" s="150"/>
      <c r="S137" s="75">
        <v>3</v>
      </c>
      <c r="T137" s="58">
        <f>642.02+341.04</f>
        <v>983.06</v>
      </c>
      <c r="U137" s="81"/>
      <c r="V137" s="150"/>
      <c r="W137" s="81"/>
      <c r="X137" s="150"/>
      <c r="Y137" s="92">
        <v>0</v>
      </c>
      <c r="Z137" s="999">
        <f t="shared" si="16"/>
        <v>0</v>
      </c>
      <c r="AA137" s="81"/>
      <c r="AB137" s="150"/>
      <c r="AC137" s="63">
        <v>0</v>
      </c>
      <c r="AD137" s="78">
        <v>0</v>
      </c>
      <c r="AE137" s="63">
        <v>0</v>
      </c>
      <c r="AF137" s="81"/>
      <c r="AG137" s="81"/>
      <c r="AH137" s="150"/>
      <c r="AI137" s="998">
        <f t="shared" si="12"/>
        <v>983.06</v>
      </c>
      <c r="AJ137" s="1025">
        <f t="shared" ref="AJ137:AJ200" si="17">AI137-J137</f>
        <v>0</v>
      </c>
    </row>
    <row r="138" spans="1:36" s="24" customFormat="1" ht="66" x14ac:dyDescent="0.2">
      <c r="A138" s="51"/>
      <c r="B138" s="52" t="s">
        <v>165</v>
      </c>
      <c r="C138" s="74"/>
      <c r="D138" s="74">
        <v>5</v>
      </c>
      <c r="E138" s="100" t="s">
        <v>30</v>
      </c>
      <c r="F138" s="88" t="s">
        <v>31</v>
      </c>
      <c r="G138" s="107" t="s">
        <v>32</v>
      </c>
      <c r="H138" s="88" t="s">
        <v>33</v>
      </c>
      <c r="I138" s="57">
        <v>56.3</v>
      </c>
      <c r="J138" s="766">
        <v>281.5</v>
      </c>
      <c r="K138" s="89"/>
      <c r="L138" s="644">
        <v>0</v>
      </c>
      <c r="M138" s="89"/>
      <c r="N138" s="644"/>
      <c r="O138" s="75">
        <v>0</v>
      </c>
      <c r="P138" s="1000">
        <f t="shared" si="15"/>
        <v>0</v>
      </c>
      <c r="Q138" s="91"/>
      <c r="R138" s="644"/>
      <c r="S138" s="75">
        <v>2</v>
      </c>
      <c r="T138" s="58">
        <v>121.8</v>
      </c>
      <c r="U138" s="81"/>
      <c r="V138" s="644"/>
      <c r="W138" s="91"/>
      <c r="X138" s="644"/>
      <c r="Y138" s="92">
        <v>0</v>
      </c>
      <c r="Z138" s="1000">
        <f t="shared" si="16"/>
        <v>0</v>
      </c>
      <c r="AA138" s="91">
        <v>3</v>
      </c>
      <c r="AB138" s="150">
        <v>159.69999999999999</v>
      </c>
      <c r="AC138" s="63">
        <v>0</v>
      </c>
      <c r="AD138" s="78">
        <v>0</v>
      </c>
      <c r="AE138" s="940">
        <v>0</v>
      </c>
      <c r="AF138" s="91"/>
      <c r="AG138" s="91"/>
      <c r="AH138" s="644"/>
      <c r="AI138" s="998">
        <f t="shared" si="12"/>
        <v>281.5</v>
      </c>
      <c r="AJ138" s="1025">
        <f t="shared" si="17"/>
        <v>0</v>
      </c>
    </row>
    <row r="139" spans="1:36" ht="66" x14ac:dyDescent="0.2">
      <c r="A139" s="51"/>
      <c r="B139" s="85" t="s">
        <v>166</v>
      </c>
      <c r="C139" s="74"/>
      <c r="D139" s="74">
        <v>44</v>
      </c>
      <c r="E139" s="79" t="s">
        <v>30</v>
      </c>
      <c r="F139" s="55" t="s">
        <v>31</v>
      </c>
      <c r="G139" s="56" t="s">
        <v>32</v>
      </c>
      <c r="H139" s="55" t="s">
        <v>33</v>
      </c>
      <c r="I139" s="57">
        <v>143.06731818181817</v>
      </c>
      <c r="J139" s="766">
        <v>6294.9619999999995</v>
      </c>
      <c r="K139" s="80"/>
      <c r="L139" s="150">
        <v>0</v>
      </c>
      <c r="M139" s="80"/>
      <c r="N139" s="150"/>
      <c r="O139" s="75">
        <v>0</v>
      </c>
      <c r="P139" s="999">
        <f t="shared" si="15"/>
        <v>0</v>
      </c>
      <c r="Q139" s="81"/>
      <c r="R139" s="150"/>
      <c r="S139" s="75">
        <v>13</v>
      </c>
      <c r="T139" s="58">
        <v>1977.8</v>
      </c>
      <c r="U139" s="91"/>
      <c r="V139" s="150"/>
      <c r="W139" s="81"/>
      <c r="X139" s="150"/>
      <c r="Y139" s="92">
        <v>0</v>
      </c>
      <c r="Z139" s="999">
        <f t="shared" si="16"/>
        <v>0</v>
      </c>
      <c r="AA139" s="81">
        <v>31</v>
      </c>
      <c r="AB139" s="150">
        <v>4317.16</v>
      </c>
      <c r="AC139" s="63">
        <v>0</v>
      </c>
      <c r="AD139" s="78">
        <v>0</v>
      </c>
      <c r="AE139" s="63">
        <v>0</v>
      </c>
      <c r="AF139" s="81"/>
      <c r="AG139" s="81"/>
      <c r="AH139" s="150"/>
      <c r="AI139" s="998">
        <f t="shared" si="12"/>
        <v>6294.96</v>
      </c>
      <c r="AJ139" s="1025">
        <f t="shared" si="17"/>
        <v>-1.9999999994979589E-3</v>
      </c>
    </row>
    <row r="140" spans="1:36" ht="66" x14ac:dyDescent="0.2">
      <c r="A140" s="51"/>
      <c r="B140" s="52" t="s">
        <v>167</v>
      </c>
      <c r="C140" s="74"/>
      <c r="D140" s="74">
        <v>2</v>
      </c>
      <c r="E140" s="79" t="s">
        <v>30</v>
      </c>
      <c r="F140" s="55" t="s">
        <v>31</v>
      </c>
      <c r="G140" s="56" t="s">
        <v>32</v>
      </c>
      <c r="H140" s="55" t="s">
        <v>33</v>
      </c>
      <c r="I140" s="57">
        <v>2636.51</v>
      </c>
      <c r="J140" s="766">
        <v>5273.02</v>
      </c>
      <c r="K140" s="80"/>
      <c r="L140" s="150">
        <v>0</v>
      </c>
      <c r="M140" s="80"/>
      <c r="N140" s="150"/>
      <c r="O140" s="75">
        <v>0</v>
      </c>
      <c r="P140" s="999">
        <f t="shared" si="15"/>
        <v>0</v>
      </c>
      <c r="Q140" s="81"/>
      <c r="R140" s="150"/>
      <c r="S140" s="75">
        <v>0</v>
      </c>
      <c r="T140" s="58"/>
      <c r="U140" s="81"/>
      <c r="V140" s="150"/>
      <c r="W140" s="81"/>
      <c r="X140" s="150"/>
      <c r="Y140" s="60">
        <v>1</v>
      </c>
      <c r="Z140" s="999">
        <f t="shared" si="16"/>
        <v>2636.51</v>
      </c>
      <c r="AA140" s="81">
        <v>1</v>
      </c>
      <c r="AB140" s="150">
        <v>2636.51</v>
      </c>
      <c r="AC140" s="63">
        <v>0</v>
      </c>
      <c r="AD140" s="78">
        <v>0</v>
      </c>
      <c r="AE140" s="63">
        <v>0</v>
      </c>
      <c r="AF140" s="81"/>
      <c r="AG140" s="81"/>
      <c r="AH140" s="150"/>
      <c r="AI140" s="998">
        <f t="shared" si="12"/>
        <v>5273.02</v>
      </c>
      <c r="AJ140" s="1025">
        <f t="shared" si="17"/>
        <v>0</v>
      </c>
    </row>
    <row r="141" spans="1:36" ht="66" x14ac:dyDescent="0.2">
      <c r="A141" s="51"/>
      <c r="B141" s="73" t="s">
        <v>168</v>
      </c>
      <c r="C141" s="74"/>
      <c r="D141" s="74">
        <v>22</v>
      </c>
      <c r="E141" s="100" t="s">
        <v>30</v>
      </c>
      <c r="F141" s="55" t="s">
        <v>31</v>
      </c>
      <c r="G141" s="56" t="s">
        <v>32</v>
      </c>
      <c r="H141" s="55" t="s">
        <v>33</v>
      </c>
      <c r="I141" s="57">
        <v>45.414090909090909</v>
      </c>
      <c r="J141" s="766">
        <v>999.11</v>
      </c>
      <c r="K141" s="80"/>
      <c r="L141" s="150">
        <v>0</v>
      </c>
      <c r="M141" s="80"/>
      <c r="N141" s="150"/>
      <c r="O141" s="75">
        <v>0</v>
      </c>
      <c r="P141" s="999">
        <f t="shared" si="15"/>
        <v>0</v>
      </c>
      <c r="Q141" s="81"/>
      <c r="R141" s="150"/>
      <c r="S141" s="75">
        <v>0</v>
      </c>
      <c r="T141" s="58"/>
      <c r="U141" s="81"/>
      <c r="V141" s="150"/>
      <c r="W141" s="81"/>
      <c r="X141" s="150"/>
      <c r="Y141" s="60">
        <v>22</v>
      </c>
      <c r="Z141" s="999">
        <f t="shared" si="16"/>
        <v>999.11</v>
      </c>
      <c r="AA141" s="81"/>
      <c r="AB141" s="150"/>
      <c r="AC141" s="63">
        <v>0</v>
      </c>
      <c r="AD141" s="78">
        <v>0</v>
      </c>
      <c r="AE141" s="63">
        <v>0</v>
      </c>
      <c r="AF141" s="81"/>
      <c r="AG141" s="81"/>
      <c r="AH141" s="150"/>
      <c r="AI141" s="998">
        <f t="shared" si="12"/>
        <v>999.11</v>
      </c>
      <c r="AJ141" s="1025">
        <f t="shared" si="17"/>
        <v>0</v>
      </c>
    </row>
    <row r="142" spans="1:36" ht="66" x14ac:dyDescent="0.2">
      <c r="A142" s="51"/>
      <c r="B142" s="93" t="s">
        <v>169</v>
      </c>
      <c r="C142" s="74"/>
      <c r="D142" s="74">
        <v>2</v>
      </c>
      <c r="E142" s="109" t="s">
        <v>170</v>
      </c>
      <c r="F142" s="55" t="s">
        <v>31</v>
      </c>
      <c r="G142" s="56" t="s">
        <v>32</v>
      </c>
      <c r="H142" s="55" t="s">
        <v>33</v>
      </c>
      <c r="I142" s="57">
        <v>1276</v>
      </c>
      <c r="J142" s="766">
        <v>2552</v>
      </c>
      <c r="K142" s="80"/>
      <c r="L142" s="150">
        <v>0</v>
      </c>
      <c r="M142" s="80"/>
      <c r="N142" s="150"/>
      <c r="O142" s="75">
        <v>0</v>
      </c>
      <c r="P142" s="999">
        <f t="shared" si="15"/>
        <v>0</v>
      </c>
      <c r="Q142" s="81"/>
      <c r="R142" s="150"/>
      <c r="S142" s="75">
        <v>0</v>
      </c>
      <c r="T142" s="58"/>
      <c r="U142" s="81"/>
      <c r="V142" s="150"/>
      <c r="W142" s="81"/>
      <c r="X142" s="150"/>
      <c r="Y142" s="92">
        <v>2</v>
      </c>
      <c r="Z142" s="999">
        <f t="shared" si="16"/>
        <v>2552</v>
      </c>
      <c r="AA142" s="81"/>
      <c r="AB142" s="150"/>
      <c r="AC142" s="63">
        <v>0</v>
      </c>
      <c r="AD142" s="78">
        <v>0</v>
      </c>
      <c r="AE142" s="63">
        <v>0</v>
      </c>
      <c r="AF142" s="81"/>
      <c r="AG142" s="81"/>
      <c r="AH142" s="150"/>
      <c r="AI142" s="998">
        <f t="shared" ref="AI142:AI205" si="18">AF142+AH142+AD142+AB142+Z142+X142+V142+T142+R142+P142+N142+L142</f>
        <v>2552</v>
      </c>
      <c r="AJ142" s="1025">
        <f t="shared" si="17"/>
        <v>0</v>
      </c>
    </row>
    <row r="143" spans="1:36" ht="66" x14ac:dyDescent="0.2">
      <c r="A143" s="51"/>
      <c r="B143" s="52" t="s">
        <v>171</v>
      </c>
      <c r="C143" s="74"/>
      <c r="D143" s="74">
        <v>13</v>
      </c>
      <c r="E143" s="109" t="s">
        <v>30</v>
      </c>
      <c r="F143" s="55" t="s">
        <v>31</v>
      </c>
      <c r="G143" s="56" t="s">
        <v>32</v>
      </c>
      <c r="H143" s="55" t="s">
        <v>33</v>
      </c>
      <c r="I143" s="57">
        <v>47.751538461538459</v>
      </c>
      <c r="J143" s="766">
        <v>620.77</v>
      </c>
      <c r="K143" s="80"/>
      <c r="L143" s="150">
        <v>0</v>
      </c>
      <c r="M143" s="80"/>
      <c r="N143" s="150"/>
      <c r="O143" s="75">
        <v>0</v>
      </c>
      <c r="P143" s="999">
        <f t="shared" si="15"/>
        <v>0</v>
      </c>
      <c r="Q143" s="81"/>
      <c r="R143" s="150"/>
      <c r="S143" s="75">
        <v>0</v>
      </c>
      <c r="T143" s="58"/>
      <c r="U143" s="81"/>
      <c r="V143" s="150"/>
      <c r="W143" s="81"/>
      <c r="X143" s="150"/>
      <c r="Y143" s="92">
        <v>13</v>
      </c>
      <c r="Z143" s="999">
        <f t="shared" si="16"/>
        <v>620.77</v>
      </c>
      <c r="AA143" s="81"/>
      <c r="AB143" s="150"/>
      <c r="AC143" s="63">
        <v>0</v>
      </c>
      <c r="AD143" s="78">
        <v>0</v>
      </c>
      <c r="AE143" s="63">
        <v>0</v>
      </c>
      <c r="AF143" s="81"/>
      <c r="AG143" s="81"/>
      <c r="AH143" s="150"/>
      <c r="AI143" s="998">
        <f t="shared" si="18"/>
        <v>620.77</v>
      </c>
      <c r="AJ143" s="1025">
        <f t="shared" si="17"/>
        <v>0</v>
      </c>
    </row>
    <row r="144" spans="1:36" ht="66" x14ac:dyDescent="0.2">
      <c r="A144" s="51"/>
      <c r="B144" s="73" t="s">
        <v>172</v>
      </c>
      <c r="C144" s="74"/>
      <c r="D144" s="74">
        <v>11</v>
      </c>
      <c r="E144" s="109" t="s">
        <v>173</v>
      </c>
      <c r="F144" s="55" t="s">
        <v>31</v>
      </c>
      <c r="G144" s="56" t="s">
        <v>32</v>
      </c>
      <c r="H144" s="55" t="s">
        <v>33</v>
      </c>
      <c r="I144" s="57">
        <v>152.39090909090908</v>
      </c>
      <c r="J144" s="766">
        <v>1676.3</v>
      </c>
      <c r="K144" s="80"/>
      <c r="L144" s="150">
        <v>0</v>
      </c>
      <c r="M144" s="80"/>
      <c r="N144" s="150"/>
      <c r="O144" s="75">
        <v>0</v>
      </c>
      <c r="P144" s="999">
        <f t="shared" si="15"/>
        <v>0</v>
      </c>
      <c r="Q144" s="81"/>
      <c r="R144" s="150"/>
      <c r="S144" s="75">
        <v>0</v>
      </c>
      <c r="T144" s="58"/>
      <c r="U144" s="81"/>
      <c r="V144" s="150"/>
      <c r="W144" s="81"/>
      <c r="X144" s="150"/>
      <c r="Y144" s="92">
        <v>11</v>
      </c>
      <c r="Z144" s="999">
        <f t="shared" si="16"/>
        <v>1676.2999999999997</v>
      </c>
      <c r="AA144" s="81"/>
      <c r="AB144" s="150"/>
      <c r="AC144" s="63">
        <v>0</v>
      </c>
      <c r="AD144" s="78">
        <v>0</v>
      </c>
      <c r="AE144" s="63">
        <v>0</v>
      </c>
      <c r="AF144" s="81"/>
      <c r="AG144" s="81"/>
      <c r="AH144" s="150"/>
      <c r="AI144" s="998">
        <f t="shared" si="18"/>
        <v>1676.2999999999997</v>
      </c>
      <c r="AJ144" s="1025">
        <f t="shared" si="17"/>
        <v>0</v>
      </c>
    </row>
    <row r="145" spans="1:36" ht="66" x14ac:dyDescent="0.2">
      <c r="A145" s="51"/>
      <c r="B145" s="82" t="s">
        <v>174</v>
      </c>
      <c r="C145" s="74"/>
      <c r="D145" s="74">
        <v>6</v>
      </c>
      <c r="E145" s="109" t="s">
        <v>173</v>
      </c>
      <c r="F145" s="55" t="s">
        <v>31</v>
      </c>
      <c r="G145" s="56" t="s">
        <v>32</v>
      </c>
      <c r="H145" s="55" t="s">
        <v>33</v>
      </c>
      <c r="I145" s="57">
        <v>27</v>
      </c>
      <c r="J145" s="766">
        <v>162</v>
      </c>
      <c r="K145" s="80"/>
      <c r="L145" s="150">
        <v>0</v>
      </c>
      <c r="M145" s="80"/>
      <c r="N145" s="150"/>
      <c r="O145" s="75">
        <v>0</v>
      </c>
      <c r="P145" s="999">
        <f t="shared" si="15"/>
        <v>0</v>
      </c>
      <c r="Q145" s="81"/>
      <c r="R145" s="150"/>
      <c r="S145" s="75">
        <v>4</v>
      </c>
      <c r="T145" s="58">
        <v>112.75</v>
      </c>
      <c r="U145" s="81"/>
      <c r="V145" s="150"/>
      <c r="W145" s="81"/>
      <c r="X145" s="150"/>
      <c r="Y145" s="92">
        <v>2</v>
      </c>
      <c r="Z145" s="999">
        <v>49.25</v>
      </c>
      <c r="AA145" s="81"/>
      <c r="AB145" s="150"/>
      <c r="AC145" s="63">
        <v>0</v>
      </c>
      <c r="AD145" s="78">
        <v>0</v>
      </c>
      <c r="AE145" s="63">
        <v>0</v>
      </c>
      <c r="AF145" s="81"/>
      <c r="AG145" s="81"/>
      <c r="AH145" s="150"/>
      <c r="AI145" s="998">
        <f t="shared" si="18"/>
        <v>162</v>
      </c>
      <c r="AJ145" s="1025">
        <f t="shared" si="17"/>
        <v>0</v>
      </c>
    </row>
    <row r="146" spans="1:36" ht="66" x14ac:dyDescent="0.2">
      <c r="A146" s="51"/>
      <c r="B146" s="52" t="s">
        <v>175</v>
      </c>
      <c r="C146" s="74"/>
      <c r="D146" s="74">
        <v>53</v>
      </c>
      <c r="E146" s="109" t="s">
        <v>30</v>
      </c>
      <c r="F146" s="55" t="s">
        <v>31</v>
      </c>
      <c r="G146" s="56" t="s">
        <v>32</v>
      </c>
      <c r="H146" s="55" t="s">
        <v>33</v>
      </c>
      <c r="I146" s="57">
        <v>5.35</v>
      </c>
      <c r="J146" s="766">
        <v>289.54640000000001</v>
      </c>
      <c r="K146" s="80"/>
      <c r="L146" s="150">
        <v>0</v>
      </c>
      <c r="M146" s="80"/>
      <c r="N146" s="150"/>
      <c r="O146" s="75">
        <v>0</v>
      </c>
      <c r="P146" s="999">
        <f t="shared" si="15"/>
        <v>0</v>
      </c>
      <c r="Q146" s="81"/>
      <c r="R146" s="150"/>
      <c r="S146" s="75">
        <v>52</v>
      </c>
      <c r="T146" s="58">
        <v>284.2</v>
      </c>
      <c r="U146" s="81"/>
      <c r="V146" s="150"/>
      <c r="W146" s="81"/>
      <c r="X146" s="150"/>
      <c r="Y146" s="60">
        <v>1</v>
      </c>
      <c r="Z146" s="999">
        <v>5.35</v>
      </c>
      <c r="AA146" s="81"/>
      <c r="AB146" s="150"/>
      <c r="AC146" s="63">
        <v>0</v>
      </c>
      <c r="AD146" s="78">
        <v>0</v>
      </c>
      <c r="AE146" s="63">
        <v>0</v>
      </c>
      <c r="AF146" s="81"/>
      <c r="AG146" s="81"/>
      <c r="AH146" s="150"/>
      <c r="AI146" s="998">
        <f t="shared" si="18"/>
        <v>289.55</v>
      </c>
      <c r="AJ146" s="1025">
        <f t="shared" si="17"/>
        <v>3.6000000000058208E-3</v>
      </c>
    </row>
    <row r="147" spans="1:36" ht="42.75" customHeight="1" x14ac:dyDescent="0.2">
      <c r="A147" s="51"/>
      <c r="B147" s="110" t="s">
        <v>176</v>
      </c>
      <c r="C147" s="74"/>
      <c r="D147" s="74">
        <v>11</v>
      </c>
      <c r="E147" s="109" t="s">
        <v>41</v>
      </c>
      <c r="F147" s="55" t="s">
        <v>31</v>
      </c>
      <c r="G147" s="56" t="s">
        <v>32</v>
      </c>
      <c r="H147" s="55" t="s">
        <v>33</v>
      </c>
      <c r="I147" s="57">
        <v>30.772307692307695</v>
      </c>
      <c r="J147" s="766">
        <v>1482.48</v>
      </c>
      <c r="K147" s="80"/>
      <c r="L147" s="150">
        <v>0</v>
      </c>
      <c r="M147" s="80"/>
      <c r="N147" s="150"/>
      <c r="O147" s="75">
        <v>0</v>
      </c>
      <c r="P147" s="999">
        <f t="shared" si="15"/>
        <v>0</v>
      </c>
      <c r="Q147" s="81"/>
      <c r="R147" s="150"/>
      <c r="S147" s="75">
        <v>11</v>
      </c>
      <c r="T147" s="58">
        <v>1482.48</v>
      </c>
      <c r="U147" s="81"/>
      <c r="V147" s="150"/>
      <c r="W147" s="81"/>
      <c r="X147" s="150"/>
      <c r="Y147" s="92">
        <v>0</v>
      </c>
      <c r="Z147" s="999">
        <f>Y147*I147</f>
        <v>0</v>
      </c>
      <c r="AA147" s="81"/>
      <c r="AB147" s="150"/>
      <c r="AC147" s="63">
        <v>0</v>
      </c>
      <c r="AD147" s="78">
        <v>0</v>
      </c>
      <c r="AE147" s="63">
        <v>0</v>
      </c>
      <c r="AF147" s="81"/>
      <c r="AG147" s="81"/>
      <c r="AH147" s="150"/>
      <c r="AI147" s="998">
        <f t="shared" si="18"/>
        <v>1482.48</v>
      </c>
      <c r="AJ147" s="1025">
        <f t="shared" si="17"/>
        <v>0</v>
      </c>
    </row>
    <row r="148" spans="1:36" ht="46.5" customHeight="1" x14ac:dyDescent="0.2">
      <c r="A148" s="51"/>
      <c r="B148" s="52" t="s">
        <v>177</v>
      </c>
      <c r="C148" s="74"/>
      <c r="D148" s="74">
        <v>41</v>
      </c>
      <c r="E148" s="109" t="s">
        <v>30</v>
      </c>
      <c r="F148" s="55" t="s">
        <v>31</v>
      </c>
      <c r="G148" s="56" t="s">
        <v>32</v>
      </c>
      <c r="H148" s="55" t="s">
        <v>33</v>
      </c>
      <c r="I148" s="57">
        <v>37.144054054054052</v>
      </c>
      <c r="J148" s="766">
        <v>1866.2299999999996</v>
      </c>
      <c r="K148" s="80"/>
      <c r="L148" s="150">
        <v>0</v>
      </c>
      <c r="M148" s="80"/>
      <c r="N148" s="150"/>
      <c r="O148" s="75">
        <v>0</v>
      </c>
      <c r="P148" s="999">
        <f t="shared" si="15"/>
        <v>0</v>
      </c>
      <c r="Q148" s="81"/>
      <c r="R148" s="150"/>
      <c r="S148" s="75">
        <v>0</v>
      </c>
      <c r="T148" s="58"/>
      <c r="U148" s="81"/>
      <c r="V148" s="150"/>
      <c r="W148" s="81"/>
      <c r="X148" s="150"/>
      <c r="Y148" s="92">
        <v>41</v>
      </c>
      <c r="Z148" s="999">
        <v>1866.23</v>
      </c>
      <c r="AA148" s="81"/>
      <c r="AB148" s="150"/>
      <c r="AC148" s="63">
        <v>0</v>
      </c>
      <c r="AD148" s="78">
        <v>0</v>
      </c>
      <c r="AE148" s="63">
        <v>0</v>
      </c>
      <c r="AF148" s="81"/>
      <c r="AG148" s="81"/>
      <c r="AH148" s="150"/>
      <c r="AI148" s="998">
        <f t="shared" si="18"/>
        <v>1866.23</v>
      </c>
      <c r="AJ148" s="1025">
        <f t="shared" si="17"/>
        <v>0</v>
      </c>
    </row>
    <row r="149" spans="1:36" ht="66" x14ac:dyDescent="0.2">
      <c r="A149" s="51"/>
      <c r="B149" s="73" t="s">
        <v>178</v>
      </c>
      <c r="C149" s="74"/>
      <c r="D149" s="74">
        <v>30</v>
      </c>
      <c r="E149" s="109" t="s">
        <v>30</v>
      </c>
      <c r="F149" s="55" t="s">
        <v>31</v>
      </c>
      <c r="G149" s="56" t="s">
        <v>32</v>
      </c>
      <c r="H149" s="55" t="s">
        <v>33</v>
      </c>
      <c r="I149" s="57">
        <v>47.24</v>
      </c>
      <c r="J149" s="766">
        <v>1434.74</v>
      </c>
      <c r="K149" s="80"/>
      <c r="L149" s="150">
        <v>0</v>
      </c>
      <c r="M149" s="80"/>
      <c r="N149" s="150"/>
      <c r="O149" s="75">
        <v>0</v>
      </c>
      <c r="P149" s="999">
        <f t="shared" si="15"/>
        <v>0</v>
      </c>
      <c r="Q149" s="81"/>
      <c r="R149" s="150"/>
      <c r="S149" s="75">
        <v>0</v>
      </c>
      <c r="T149" s="58"/>
      <c r="U149" s="81"/>
      <c r="V149" s="150"/>
      <c r="W149" s="81"/>
      <c r="X149" s="150"/>
      <c r="Y149" s="60">
        <v>30</v>
      </c>
      <c r="Z149" s="999">
        <v>1434.74</v>
      </c>
      <c r="AA149" s="81"/>
      <c r="AB149" s="150"/>
      <c r="AC149" s="63">
        <v>0</v>
      </c>
      <c r="AD149" s="78">
        <v>0</v>
      </c>
      <c r="AE149" s="63">
        <v>0</v>
      </c>
      <c r="AF149" s="81"/>
      <c r="AG149" s="81"/>
      <c r="AH149" s="150"/>
      <c r="AI149" s="998">
        <f t="shared" si="18"/>
        <v>1434.74</v>
      </c>
      <c r="AJ149" s="1025">
        <f t="shared" si="17"/>
        <v>0</v>
      </c>
    </row>
    <row r="150" spans="1:36" ht="66" x14ac:dyDescent="0.2">
      <c r="A150" s="51"/>
      <c r="B150" s="101" t="s">
        <v>179</v>
      </c>
      <c r="C150" s="74"/>
      <c r="D150" s="74">
        <v>22</v>
      </c>
      <c r="E150" s="109" t="s">
        <v>30</v>
      </c>
      <c r="F150" s="55" t="s">
        <v>31</v>
      </c>
      <c r="G150" s="56" t="s">
        <v>32</v>
      </c>
      <c r="H150" s="55" t="s">
        <v>33</v>
      </c>
      <c r="I150" s="57">
        <v>15.707057731958763</v>
      </c>
      <c r="J150" s="766">
        <v>358.01459999999997</v>
      </c>
      <c r="K150" s="80"/>
      <c r="L150" s="150">
        <v>0</v>
      </c>
      <c r="M150" s="80"/>
      <c r="N150" s="150"/>
      <c r="O150" s="75">
        <v>0</v>
      </c>
      <c r="P150" s="999">
        <f t="shared" si="15"/>
        <v>0</v>
      </c>
      <c r="Q150" s="81"/>
      <c r="R150" s="150"/>
      <c r="S150" s="75">
        <v>8</v>
      </c>
      <c r="T150" s="58">
        <f>140.01</f>
        <v>140.01</v>
      </c>
      <c r="U150" s="81"/>
      <c r="V150" s="150"/>
      <c r="W150" s="81"/>
      <c r="X150" s="150"/>
      <c r="Y150" s="60">
        <v>14</v>
      </c>
      <c r="Z150" s="999">
        <v>218</v>
      </c>
      <c r="AA150" s="81"/>
      <c r="AB150" s="150"/>
      <c r="AC150" s="63">
        <v>0</v>
      </c>
      <c r="AD150" s="78">
        <v>0</v>
      </c>
      <c r="AE150" s="63">
        <v>0</v>
      </c>
      <c r="AF150" s="81"/>
      <c r="AG150" s="81"/>
      <c r="AH150" s="150"/>
      <c r="AI150" s="998">
        <f t="shared" si="18"/>
        <v>358.01</v>
      </c>
      <c r="AJ150" s="1025">
        <f t="shared" si="17"/>
        <v>-4.5999999999821739E-3</v>
      </c>
    </row>
    <row r="151" spans="1:36" ht="66" x14ac:dyDescent="0.2">
      <c r="A151" s="51"/>
      <c r="B151" s="93" t="s">
        <v>180</v>
      </c>
      <c r="C151" s="74"/>
      <c r="D151" s="74">
        <v>1</v>
      </c>
      <c r="E151" s="109" t="s">
        <v>30</v>
      </c>
      <c r="F151" s="55" t="s">
        <v>31</v>
      </c>
      <c r="G151" s="56" t="s">
        <v>32</v>
      </c>
      <c r="H151" s="55" t="s">
        <v>33</v>
      </c>
      <c r="I151" s="57">
        <v>21.123000000000001</v>
      </c>
      <c r="J151" s="766">
        <v>21.123000000000001</v>
      </c>
      <c r="K151" s="80"/>
      <c r="L151" s="150">
        <v>0</v>
      </c>
      <c r="M151" s="80"/>
      <c r="N151" s="150"/>
      <c r="O151" s="75">
        <v>0</v>
      </c>
      <c r="P151" s="999">
        <f t="shared" si="15"/>
        <v>0</v>
      </c>
      <c r="Q151" s="81"/>
      <c r="R151" s="150"/>
      <c r="S151" s="75">
        <v>0</v>
      </c>
      <c r="T151" s="58"/>
      <c r="U151" s="81"/>
      <c r="V151" s="150"/>
      <c r="W151" s="81">
        <v>1</v>
      </c>
      <c r="X151" s="150">
        <v>21.123000000000001</v>
      </c>
      <c r="Y151" s="92">
        <v>0</v>
      </c>
      <c r="Z151" s="999">
        <f>Y151*I151</f>
        <v>0</v>
      </c>
      <c r="AA151" s="81"/>
      <c r="AB151" s="150"/>
      <c r="AC151" s="63">
        <v>0</v>
      </c>
      <c r="AD151" s="78">
        <v>0</v>
      </c>
      <c r="AE151" s="63">
        <v>0</v>
      </c>
      <c r="AF151" s="81"/>
      <c r="AG151" s="81"/>
      <c r="AH151" s="150"/>
      <c r="AI151" s="998">
        <f t="shared" si="18"/>
        <v>21.123000000000001</v>
      </c>
      <c r="AJ151" s="1025">
        <f t="shared" si="17"/>
        <v>0</v>
      </c>
    </row>
    <row r="152" spans="1:36" ht="66" x14ac:dyDescent="0.2">
      <c r="A152" s="51"/>
      <c r="B152" s="101" t="s">
        <v>181</v>
      </c>
      <c r="C152" s="74"/>
      <c r="D152" s="74">
        <v>8</v>
      </c>
      <c r="E152" s="109" t="s">
        <v>173</v>
      </c>
      <c r="F152" s="55" t="s">
        <v>31</v>
      </c>
      <c r="G152" s="56" t="s">
        <v>32</v>
      </c>
      <c r="H152" s="55" t="s">
        <v>33</v>
      </c>
      <c r="I152" s="57">
        <v>91.68</v>
      </c>
      <c r="J152" s="766">
        <v>733.44</v>
      </c>
      <c r="K152" s="80"/>
      <c r="L152" s="150">
        <v>0</v>
      </c>
      <c r="M152" s="80"/>
      <c r="N152" s="150"/>
      <c r="O152" s="75">
        <v>0</v>
      </c>
      <c r="P152" s="999">
        <f t="shared" si="15"/>
        <v>0</v>
      </c>
      <c r="Q152" s="81"/>
      <c r="R152" s="150"/>
      <c r="S152" s="75">
        <v>0</v>
      </c>
      <c r="T152" s="58"/>
      <c r="U152" s="81"/>
      <c r="V152" s="150"/>
      <c r="W152" s="81">
        <v>8</v>
      </c>
      <c r="X152" s="150">
        <v>733.44</v>
      </c>
      <c r="Y152" s="92">
        <v>0</v>
      </c>
      <c r="Z152" s="999">
        <f>Y152*I152</f>
        <v>0</v>
      </c>
      <c r="AA152" s="81"/>
      <c r="AB152" s="150"/>
      <c r="AC152" s="63">
        <v>0</v>
      </c>
      <c r="AD152" s="78">
        <v>0</v>
      </c>
      <c r="AE152" s="63">
        <v>0</v>
      </c>
      <c r="AF152" s="81"/>
      <c r="AG152" s="81"/>
      <c r="AH152" s="150"/>
      <c r="AI152" s="998">
        <f t="shared" si="18"/>
        <v>733.44</v>
      </c>
      <c r="AJ152" s="1025">
        <f t="shared" si="17"/>
        <v>0</v>
      </c>
    </row>
    <row r="153" spans="1:36" ht="66" x14ac:dyDescent="0.2">
      <c r="A153" s="51"/>
      <c r="B153" s="52" t="s">
        <v>182</v>
      </c>
      <c r="C153" s="74"/>
      <c r="D153" s="74">
        <v>7</v>
      </c>
      <c r="E153" s="109" t="s">
        <v>183</v>
      </c>
      <c r="F153" s="55" t="s">
        <v>31</v>
      </c>
      <c r="G153" s="56" t="s">
        <v>32</v>
      </c>
      <c r="H153" s="55" t="s">
        <v>33</v>
      </c>
      <c r="I153" s="57">
        <v>29.7</v>
      </c>
      <c r="J153" s="766">
        <v>313.2</v>
      </c>
      <c r="K153" s="80"/>
      <c r="L153" s="150">
        <v>0</v>
      </c>
      <c r="M153" s="80"/>
      <c r="N153" s="150"/>
      <c r="O153" s="75">
        <v>0</v>
      </c>
      <c r="P153" s="999">
        <f t="shared" si="15"/>
        <v>0</v>
      </c>
      <c r="Q153" s="81"/>
      <c r="R153" s="150"/>
      <c r="S153" s="75">
        <v>7</v>
      </c>
      <c r="T153" s="58">
        <v>313.2</v>
      </c>
      <c r="U153" s="81"/>
      <c r="V153" s="150"/>
      <c r="W153" s="81"/>
      <c r="X153" s="150"/>
      <c r="Y153" s="92">
        <v>0</v>
      </c>
      <c r="Z153" s="999">
        <f>Y153*I153</f>
        <v>0</v>
      </c>
      <c r="AA153" s="81"/>
      <c r="AB153" s="150"/>
      <c r="AC153" s="63">
        <v>0</v>
      </c>
      <c r="AD153" s="78">
        <v>0</v>
      </c>
      <c r="AE153" s="63">
        <v>0</v>
      </c>
      <c r="AF153" s="81"/>
      <c r="AG153" s="81"/>
      <c r="AH153" s="150"/>
      <c r="AI153" s="998">
        <f t="shared" si="18"/>
        <v>313.2</v>
      </c>
      <c r="AJ153" s="1025">
        <f t="shared" si="17"/>
        <v>0</v>
      </c>
    </row>
    <row r="154" spans="1:36" ht="66" x14ac:dyDescent="0.2">
      <c r="A154" s="51"/>
      <c r="B154" s="99" t="s">
        <v>184</v>
      </c>
      <c r="C154" s="74"/>
      <c r="D154" s="74">
        <v>12</v>
      </c>
      <c r="E154" s="109" t="s">
        <v>183</v>
      </c>
      <c r="F154" s="55" t="s">
        <v>31</v>
      </c>
      <c r="G154" s="56" t="s">
        <v>32</v>
      </c>
      <c r="H154" s="55" t="s">
        <v>33</v>
      </c>
      <c r="I154" s="57">
        <v>170</v>
      </c>
      <c r="J154" s="766">
        <v>2040</v>
      </c>
      <c r="K154" s="80"/>
      <c r="L154" s="150">
        <v>0</v>
      </c>
      <c r="M154" s="80"/>
      <c r="N154" s="150"/>
      <c r="O154" s="75">
        <v>0</v>
      </c>
      <c r="P154" s="999">
        <f t="shared" si="15"/>
        <v>0</v>
      </c>
      <c r="Q154" s="81"/>
      <c r="R154" s="150"/>
      <c r="S154" s="75">
        <v>11</v>
      </c>
      <c r="T154" s="58">
        <f>51.04+104.4+1856</f>
        <v>2011.44</v>
      </c>
      <c r="U154" s="81"/>
      <c r="V154" s="150"/>
      <c r="W154" s="81"/>
      <c r="X154" s="150"/>
      <c r="Y154" s="92">
        <v>1</v>
      </c>
      <c r="Z154" s="999">
        <v>28.56</v>
      </c>
      <c r="AA154" s="81"/>
      <c r="AB154" s="150"/>
      <c r="AC154" s="63">
        <v>0</v>
      </c>
      <c r="AD154" s="78">
        <v>0</v>
      </c>
      <c r="AE154" s="63">
        <v>0</v>
      </c>
      <c r="AF154" s="81"/>
      <c r="AG154" s="81"/>
      <c r="AH154" s="150"/>
      <c r="AI154" s="998">
        <f t="shared" si="18"/>
        <v>2040</v>
      </c>
      <c r="AJ154" s="1025">
        <f t="shared" si="17"/>
        <v>0</v>
      </c>
    </row>
    <row r="155" spans="1:36" ht="66" x14ac:dyDescent="0.2">
      <c r="A155" s="51"/>
      <c r="B155" s="52" t="s">
        <v>185</v>
      </c>
      <c r="C155" s="74"/>
      <c r="D155" s="74">
        <v>100</v>
      </c>
      <c r="E155" s="111" t="s">
        <v>30</v>
      </c>
      <c r="F155" s="55" t="s">
        <v>31</v>
      </c>
      <c r="G155" s="56" t="s">
        <v>32</v>
      </c>
      <c r="H155" s="55" t="s">
        <v>33</v>
      </c>
      <c r="I155" s="57">
        <v>4.4737999999999998</v>
      </c>
      <c r="J155" s="766">
        <v>447.38000000000005</v>
      </c>
      <c r="K155" s="80"/>
      <c r="L155" s="150">
        <v>0</v>
      </c>
      <c r="M155" s="80"/>
      <c r="N155" s="150"/>
      <c r="O155" s="75">
        <v>0</v>
      </c>
      <c r="P155" s="999">
        <f t="shared" si="15"/>
        <v>0</v>
      </c>
      <c r="Q155" s="81"/>
      <c r="R155" s="150"/>
      <c r="S155" s="75">
        <v>52</v>
      </c>
      <c r="T155" s="58">
        <f>142.1+90.94</f>
        <v>233.04</v>
      </c>
      <c r="U155" s="81"/>
      <c r="V155" s="150"/>
      <c r="W155" s="81"/>
      <c r="X155" s="150"/>
      <c r="Y155" s="92">
        <v>48</v>
      </c>
      <c r="Z155" s="999">
        <v>214.34</v>
      </c>
      <c r="AA155" s="81"/>
      <c r="AB155" s="150"/>
      <c r="AC155" s="63">
        <v>0</v>
      </c>
      <c r="AD155" s="78">
        <v>0</v>
      </c>
      <c r="AE155" s="63">
        <v>0</v>
      </c>
      <c r="AF155" s="81"/>
      <c r="AG155" s="81"/>
      <c r="AH155" s="150"/>
      <c r="AI155" s="998">
        <f t="shared" si="18"/>
        <v>447.38</v>
      </c>
      <c r="AJ155" s="1025">
        <f t="shared" si="17"/>
        <v>0</v>
      </c>
    </row>
    <row r="156" spans="1:36" ht="66" x14ac:dyDescent="0.2">
      <c r="A156" s="51"/>
      <c r="B156" s="52" t="s">
        <v>186</v>
      </c>
      <c r="C156" s="74"/>
      <c r="D156" s="74">
        <v>32</v>
      </c>
      <c r="E156" s="111" t="s">
        <v>30</v>
      </c>
      <c r="F156" s="55" t="s">
        <v>31</v>
      </c>
      <c r="G156" s="56" t="s">
        <v>32</v>
      </c>
      <c r="H156" s="55" t="s">
        <v>33</v>
      </c>
      <c r="I156" s="57">
        <v>5.88</v>
      </c>
      <c r="J156" s="766">
        <v>188.22000000000003</v>
      </c>
      <c r="K156" s="80"/>
      <c r="L156" s="150">
        <v>0</v>
      </c>
      <c r="M156" s="80"/>
      <c r="N156" s="150"/>
      <c r="O156" s="75">
        <v>0</v>
      </c>
      <c r="P156" s="999">
        <f t="shared" si="15"/>
        <v>0</v>
      </c>
      <c r="Q156" s="81"/>
      <c r="R156" s="150"/>
      <c r="S156" s="75">
        <v>1</v>
      </c>
      <c r="T156" s="58">
        <v>5.8</v>
      </c>
      <c r="U156" s="81"/>
      <c r="V156" s="150"/>
      <c r="W156" s="81"/>
      <c r="X156" s="150"/>
      <c r="Y156" s="92">
        <v>31</v>
      </c>
      <c r="Z156" s="999">
        <v>182.42</v>
      </c>
      <c r="AA156" s="81"/>
      <c r="AB156" s="150"/>
      <c r="AC156" s="63">
        <v>0</v>
      </c>
      <c r="AD156" s="78">
        <v>0</v>
      </c>
      <c r="AE156" s="63">
        <v>0</v>
      </c>
      <c r="AF156" s="81"/>
      <c r="AG156" s="81"/>
      <c r="AH156" s="150"/>
      <c r="AI156" s="998">
        <f t="shared" si="18"/>
        <v>188.22</v>
      </c>
      <c r="AJ156" s="1025">
        <f t="shared" si="17"/>
        <v>0</v>
      </c>
    </row>
    <row r="157" spans="1:36" ht="66" x14ac:dyDescent="0.2">
      <c r="A157" s="51"/>
      <c r="B157" s="82" t="s">
        <v>187</v>
      </c>
      <c r="C157" s="74"/>
      <c r="D157" s="74">
        <v>1</v>
      </c>
      <c r="E157" s="111" t="s">
        <v>30</v>
      </c>
      <c r="F157" s="55" t="s">
        <v>31</v>
      </c>
      <c r="G157" s="56" t="s">
        <v>32</v>
      </c>
      <c r="H157" s="55" t="s">
        <v>33</v>
      </c>
      <c r="I157" s="57">
        <v>366.56</v>
      </c>
      <c r="J157" s="766">
        <v>366.55999999999995</v>
      </c>
      <c r="K157" s="80"/>
      <c r="L157" s="150">
        <v>0</v>
      </c>
      <c r="M157" s="80"/>
      <c r="N157" s="150"/>
      <c r="O157" s="75">
        <v>0</v>
      </c>
      <c r="P157" s="999">
        <f t="shared" si="15"/>
        <v>0</v>
      </c>
      <c r="Q157" s="81"/>
      <c r="R157" s="150"/>
      <c r="S157" s="75">
        <v>0</v>
      </c>
      <c r="T157" s="999">
        <f>I157*S157</f>
        <v>0</v>
      </c>
      <c r="U157" s="81"/>
      <c r="V157" s="150"/>
      <c r="W157" s="81"/>
      <c r="X157" s="150"/>
      <c r="Y157" s="92">
        <v>1</v>
      </c>
      <c r="Z157" s="999">
        <v>366.56</v>
      </c>
      <c r="AA157" s="81"/>
      <c r="AB157" s="150"/>
      <c r="AC157" s="63">
        <v>0</v>
      </c>
      <c r="AD157" s="78">
        <v>0</v>
      </c>
      <c r="AE157" s="63">
        <v>0</v>
      </c>
      <c r="AF157" s="81"/>
      <c r="AG157" s="81"/>
      <c r="AH157" s="150"/>
      <c r="AI157" s="998">
        <f t="shared" si="18"/>
        <v>366.56</v>
      </c>
      <c r="AJ157" s="1025">
        <f t="shared" si="17"/>
        <v>0</v>
      </c>
    </row>
    <row r="158" spans="1:36" ht="66" x14ac:dyDescent="0.2">
      <c r="A158" s="51"/>
      <c r="B158" s="52" t="s">
        <v>188</v>
      </c>
      <c r="C158" s="74"/>
      <c r="D158" s="74">
        <v>10</v>
      </c>
      <c r="E158" s="111" t="s">
        <v>30</v>
      </c>
      <c r="F158" s="55" t="s">
        <v>31</v>
      </c>
      <c r="G158" s="56" t="s">
        <v>32</v>
      </c>
      <c r="H158" s="55" t="s">
        <v>33</v>
      </c>
      <c r="I158" s="57">
        <v>327.45999999999998</v>
      </c>
      <c r="J158" s="766">
        <v>5301.5199999999995</v>
      </c>
      <c r="K158" s="80"/>
      <c r="L158" s="150">
        <v>0</v>
      </c>
      <c r="M158" s="80">
        <v>10</v>
      </c>
      <c r="N158" s="58">
        <v>4599.3999999999996</v>
      </c>
      <c r="O158" s="75">
        <v>0</v>
      </c>
      <c r="P158" s="999">
        <f t="shared" si="15"/>
        <v>0</v>
      </c>
      <c r="Q158" s="81"/>
      <c r="R158" s="150"/>
      <c r="S158" s="75">
        <v>0</v>
      </c>
      <c r="T158" s="999">
        <f>I158*S158</f>
        <v>0</v>
      </c>
      <c r="U158" s="81"/>
      <c r="V158" s="150"/>
      <c r="W158" s="81"/>
      <c r="X158" s="150"/>
      <c r="Y158" s="60">
        <v>1</v>
      </c>
      <c r="Z158" s="999">
        <v>702.12</v>
      </c>
      <c r="AA158" s="81"/>
      <c r="AB158" s="150"/>
      <c r="AC158" s="63">
        <v>0</v>
      </c>
      <c r="AD158" s="78">
        <v>0</v>
      </c>
      <c r="AE158" s="63">
        <v>0</v>
      </c>
      <c r="AF158" s="81"/>
      <c r="AG158" s="81"/>
      <c r="AH158" s="150"/>
      <c r="AI158" s="998">
        <f t="shared" si="18"/>
        <v>5301.5199999999995</v>
      </c>
      <c r="AJ158" s="1025">
        <f t="shared" si="17"/>
        <v>0</v>
      </c>
    </row>
    <row r="159" spans="1:36" ht="66" x14ac:dyDescent="0.2">
      <c r="A159" s="51"/>
      <c r="B159" s="84" t="s">
        <v>189</v>
      </c>
      <c r="C159" s="74"/>
      <c r="D159" s="74">
        <v>10</v>
      </c>
      <c r="E159" s="111" t="s">
        <v>190</v>
      </c>
      <c r="F159" s="55" t="s">
        <v>31</v>
      </c>
      <c r="G159" s="56" t="s">
        <v>32</v>
      </c>
      <c r="H159" s="55" t="s">
        <v>33</v>
      </c>
      <c r="I159" s="57">
        <v>424.74099999999999</v>
      </c>
      <c r="J159" s="766">
        <v>4247.41</v>
      </c>
      <c r="K159" s="80"/>
      <c r="L159" s="150">
        <v>0</v>
      </c>
      <c r="M159" s="80"/>
      <c r="N159" s="150"/>
      <c r="O159" s="75">
        <v>0</v>
      </c>
      <c r="P159" s="999">
        <f t="shared" si="15"/>
        <v>0</v>
      </c>
      <c r="Q159" s="81"/>
      <c r="R159" s="150"/>
      <c r="S159" s="75">
        <v>10</v>
      </c>
      <c r="T159" s="999">
        <v>4247.41</v>
      </c>
      <c r="U159" s="81"/>
      <c r="V159" s="150"/>
      <c r="W159" s="81"/>
      <c r="X159" s="150"/>
      <c r="Y159" s="92">
        <v>0</v>
      </c>
      <c r="Z159" s="999">
        <f>Y159*I159</f>
        <v>0</v>
      </c>
      <c r="AA159" s="81"/>
      <c r="AB159" s="150"/>
      <c r="AC159" s="63">
        <v>0</v>
      </c>
      <c r="AD159" s="78">
        <v>0</v>
      </c>
      <c r="AE159" s="63">
        <v>0</v>
      </c>
      <c r="AF159" s="81"/>
      <c r="AG159" s="81"/>
      <c r="AH159" s="150"/>
      <c r="AI159" s="998">
        <f t="shared" si="18"/>
        <v>4247.41</v>
      </c>
      <c r="AJ159" s="1025">
        <f t="shared" si="17"/>
        <v>0</v>
      </c>
    </row>
    <row r="160" spans="1:36" ht="66" x14ac:dyDescent="0.2">
      <c r="A160" s="51"/>
      <c r="B160" s="52" t="s">
        <v>191</v>
      </c>
      <c r="C160" s="74"/>
      <c r="D160" s="74">
        <v>4</v>
      </c>
      <c r="E160" s="111" t="s">
        <v>30</v>
      </c>
      <c r="F160" s="55" t="s">
        <v>31</v>
      </c>
      <c r="G160" s="56" t="s">
        <v>32</v>
      </c>
      <c r="H160" s="55" t="s">
        <v>33</v>
      </c>
      <c r="I160" s="57">
        <v>45.24</v>
      </c>
      <c r="J160" s="766">
        <v>180.96</v>
      </c>
      <c r="K160" s="80"/>
      <c r="L160" s="150">
        <v>0</v>
      </c>
      <c r="M160" s="80"/>
      <c r="N160" s="150"/>
      <c r="O160" s="75">
        <v>0</v>
      </c>
      <c r="P160" s="999">
        <f t="shared" si="15"/>
        <v>0</v>
      </c>
      <c r="Q160" s="81"/>
      <c r="R160" s="150"/>
      <c r="S160" s="75">
        <v>4</v>
      </c>
      <c r="T160" s="999">
        <f>I160*S160</f>
        <v>180.96</v>
      </c>
      <c r="U160" s="81"/>
      <c r="V160" s="150"/>
      <c r="W160" s="81"/>
      <c r="X160" s="150"/>
      <c r="Y160" s="60">
        <v>0</v>
      </c>
      <c r="Z160" s="999">
        <f>Y160*I160</f>
        <v>0</v>
      </c>
      <c r="AA160" s="81"/>
      <c r="AB160" s="150"/>
      <c r="AC160" s="63">
        <v>0</v>
      </c>
      <c r="AD160" s="78">
        <v>0</v>
      </c>
      <c r="AE160" s="63">
        <v>0</v>
      </c>
      <c r="AF160" s="81"/>
      <c r="AG160" s="81"/>
      <c r="AH160" s="150"/>
      <c r="AI160" s="998">
        <f t="shared" si="18"/>
        <v>180.96</v>
      </c>
      <c r="AJ160" s="1025">
        <f t="shared" si="17"/>
        <v>0</v>
      </c>
    </row>
    <row r="161" spans="1:36" ht="66" x14ac:dyDescent="0.2">
      <c r="A161" s="51"/>
      <c r="B161" s="87" t="s">
        <v>192</v>
      </c>
      <c r="C161" s="74"/>
      <c r="D161" s="74">
        <v>16</v>
      </c>
      <c r="E161" s="111" t="s">
        <v>30</v>
      </c>
      <c r="F161" s="55" t="s">
        <v>31</v>
      </c>
      <c r="G161" s="56" t="s">
        <v>32</v>
      </c>
      <c r="H161" s="55" t="s">
        <v>33</v>
      </c>
      <c r="I161" s="57">
        <v>80.62</v>
      </c>
      <c r="J161" s="766">
        <v>1289.92</v>
      </c>
      <c r="K161" s="80"/>
      <c r="L161" s="150">
        <v>0</v>
      </c>
      <c r="M161" s="80"/>
      <c r="N161" s="150"/>
      <c r="O161" s="75">
        <v>0</v>
      </c>
      <c r="P161" s="999">
        <f t="shared" si="15"/>
        <v>0</v>
      </c>
      <c r="Q161" s="81"/>
      <c r="R161" s="150"/>
      <c r="S161" s="75">
        <v>16</v>
      </c>
      <c r="T161" s="999">
        <f>I161*S161</f>
        <v>1289.92</v>
      </c>
      <c r="U161" s="81"/>
      <c r="V161" s="150"/>
      <c r="W161" s="81"/>
      <c r="X161" s="150"/>
      <c r="Y161" s="60">
        <v>0</v>
      </c>
      <c r="Z161" s="999">
        <f>Y161*I161</f>
        <v>0</v>
      </c>
      <c r="AA161" s="81"/>
      <c r="AB161" s="150"/>
      <c r="AC161" s="63">
        <v>0</v>
      </c>
      <c r="AD161" s="78">
        <v>0</v>
      </c>
      <c r="AE161" s="63">
        <v>0</v>
      </c>
      <c r="AF161" s="81"/>
      <c r="AG161" s="81"/>
      <c r="AH161" s="150"/>
      <c r="AI161" s="998">
        <f t="shared" si="18"/>
        <v>1289.92</v>
      </c>
      <c r="AJ161" s="1025">
        <f t="shared" si="17"/>
        <v>0</v>
      </c>
    </row>
    <row r="162" spans="1:36" ht="66" x14ac:dyDescent="0.2">
      <c r="A162" s="51"/>
      <c r="B162" s="87" t="s">
        <v>193</v>
      </c>
      <c r="C162" s="74"/>
      <c r="D162" s="74">
        <v>8</v>
      </c>
      <c r="E162" s="111" t="s">
        <v>49</v>
      </c>
      <c r="F162" s="55" t="s">
        <v>31</v>
      </c>
      <c r="G162" s="56" t="s">
        <v>32</v>
      </c>
      <c r="H162" s="55" t="s">
        <v>33</v>
      </c>
      <c r="I162" s="57">
        <v>154.06</v>
      </c>
      <c r="J162" s="766">
        <v>1232.48</v>
      </c>
      <c r="K162" s="80"/>
      <c r="L162" s="150">
        <v>0</v>
      </c>
      <c r="M162" s="80"/>
      <c r="N162" s="150"/>
      <c r="O162" s="75">
        <v>0</v>
      </c>
      <c r="P162" s="999">
        <f t="shared" ref="P162:P177" si="19">O162*I162</f>
        <v>0</v>
      </c>
      <c r="Q162" s="81"/>
      <c r="R162" s="150"/>
      <c r="S162" s="75">
        <v>0</v>
      </c>
      <c r="T162" s="999">
        <f>I162*S162</f>
        <v>0</v>
      </c>
      <c r="U162" s="81"/>
      <c r="V162" s="150"/>
      <c r="W162" s="81"/>
      <c r="X162" s="150"/>
      <c r="Y162" s="60">
        <v>8</v>
      </c>
      <c r="Z162" s="999">
        <f>Y162*I162</f>
        <v>1232.48</v>
      </c>
      <c r="AA162" s="81"/>
      <c r="AB162" s="150"/>
      <c r="AC162" s="63">
        <v>0</v>
      </c>
      <c r="AD162" s="78">
        <v>0</v>
      </c>
      <c r="AE162" s="63">
        <v>0</v>
      </c>
      <c r="AF162" s="81"/>
      <c r="AG162" s="81"/>
      <c r="AH162" s="150"/>
      <c r="AI162" s="998">
        <f t="shared" si="18"/>
        <v>1232.48</v>
      </c>
      <c r="AJ162" s="1025">
        <f t="shared" si="17"/>
        <v>0</v>
      </c>
    </row>
    <row r="163" spans="1:36" ht="66" x14ac:dyDescent="0.2">
      <c r="A163" s="51"/>
      <c r="B163" s="106" t="s">
        <v>194</v>
      </c>
      <c r="C163" s="74"/>
      <c r="D163" s="74">
        <v>5</v>
      </c>
      <c r="E163" s="111" t="s">
        <v>195</v>
      </c>
      <c r="F163" s="55" t="s">
        <v>31</v>
      </c>
      <c r="G163" s="56" t="s">
        <v>32</v>
      </c>
      <c r="H163" s="55" t="s">
        <v>33</v>
      </c>
      <c r="I163" s="57">
        <v>132.95599999999999</v>
      </c>
      <c r="J163" s="766">
        <v>664.78</v>
      </c>
      <c r="K163" s="80"/>
      <c r="L163" s="150">
        <v>0</v>
      </c>
      <c r="M163" s="80"/>
      <c r="N163" s="150"/>
      <c r="O163" s="75">
        <v>0</v>
      </c>
      <c r="P163" s="999">
        <f t="shared" si="19"/>
        <v>0</v>
      </c>
      <c r="Q163" s="81"/>
      <c r="R163" s="150"/>
      <c r="S163" s="75">
        <v>0</v>
      </c>
      <c r="T163" s="999">
        <f>I163*S163</f>
        <v>0</v>
      </c>
      <c r="U163" s="81"/>
      <c r="V163" s="150"/>
      <c r="W163" s="81"/>
      <c r="X163" s="150"/>
      <c r="Y163" s="60">
        <v>5</v>
      </c>
      <c r="Z163" s="999">
        <f>Y163*I163</f>
        <v>664.78</v>
      </c>
      <c r="AA163" s="81"/>
      <c r="AB163" s="150"/>
      <c r="AC163" s="63">
        <v>0</v>
      </c>
      <c r="AD163" s="78">
        <v>0</v>
      </c>
      <c r="AE163" s="63">
        <v>0</v>
      </c>
      <c r="AF163" s="81"/>
      <c r="AG163" s="81"/>
      <c r="AH163" s="150"/>
      <c r="AI163" s="998">
        <f t="shared" si="18"/>
        <v>664.78</v>
      </c>
      <c r="AJ163" s="1025">
        <f t="shared" si="17"/>
        <v>0</v>
      </c>
    </row>
    <row r="164" spans="1:36" ht="66" x14ac:dyDescent="0.2">
      <c r="A164" s="51"/>
      <c r="B164" s="87" t="s">
        <v>196</v>
      </c>
      <c r="C164" s="74"/>
      <c r="D164" s="74">
        <v>10</v>
      </c>
      <c r="E164" s="111" t="s">
        <v>30</v>
      </c>
      <c r="F164" s="55" t="s">
        <v>31</v>
      </c>
      <c r="G164" s="56" t="s">
        <v>32</v>
      </c>
      <c r="H164" s="55" t="s">
        <v>33</v>
      </c>
      <c r="I164" s="57">
        <v>84.064999999999998</v>
      </c>
      <c r="J164" s="766">
        <v>840.65</v>
      </c>
      <c r="K164" s="80"/>
      <c r="L164" s="150">
        <v>0</v>
      </c>
      <c r="M164" s="80"/>
      <c r="N164" s="150"/>
      <c r="O164" s="75">
        <v>0</v>
      </c>
      <c r="P164" s="999">
        <f t="shared" si="19"/>
        <v>0</v>
      </c>
      <c r="Q164" s="81"/>
      <c r="R164" s="150"/>
      <c r="S164" s="75">
        <v>6</v>
      </c>
      <c r="T164" s="999">
        <v>464</v>
      </c>
      <c r="U164" s="81"/>
      <c r="V164" s="150"/>
      <c r="W164" s="81"/>
      <c r="X164" s="150"/>
      <c r="Y164" s="92">
        <v>4</v>
      </c>
      <c r="Z164" s="999">
        <v>376.65</v>
      </c>
      <c r="AA164" s="81"/>
      <c r="AB164" s="150"/>
      <c r="AC164" s="63">
        <v>0</v>
      </c>
      <c r="AD164" s="78">
        <v>0</v>
      </c>
      <c r="AE164" s="63">
        <v>0</v>
      </c>
      <c r="AF164" s="81"/>
      <c r="AG164" s="81"/>
      <c r="AH164" s="150"/>
      <c r="AI164" s="998">
        <f t="shared" si="18"/>
        <v>840.65</v>
      </c>
      <c r="AJ164" s="1025">
        <f t="shared" si="17"/>
        <v>0</v>
      </c>
    </row>
    <row r="165" spans="1:36" ht="66" x14ac:dyDescent="0.2">
      <c r="A165" s="51"/>
      <c r="B165" s="93" t="s">
        <v>197</v>
      </c>
      <c r="C165" s="74"/>
      <c r="D165" s="74">
        <v>5</v>
      </c>
      <c r="E165" s="111" t="s">
        <v>30</v>
      </c>
      <c r="F165" s="55" t="s">
        <v>31</v>
      </c>
      <c r="G165" s="56" t="s">
        <v>32</v>
      </c>
      <c r="H165" s="55" t="s">
        <v>33</v>
      </c>
      <c r="I165" s="57">
        <v>27.26</v>
      </c>
      <c r="J165" s="766">
        <v>136.30000000000001</v>
      </c>
      <c r="K165" s="80"/>
      <c r="L165" s="150">
        <v>0</v>
      </c>
      <c r="M165" s="80"/>
      <c r="N165" s="150"/>
      <c r="O165" s="75">
        <v>0</v>
      </c>
      <c r="P165" s="999">
        <f t="shared" si="19"/>
        <v>0</v>
      </c>
      <c r="Q165" s="81"/>
      <c r="R165" s="150"/>
      <c r="S165" s="75">
        <v>0</v>
      </c>
      <c r="T165" s="999">
        <f>I165*S165</f>
        <v>0</v>
      </c>
      <c r="U165" s="81"/>
      <c r="V165" s="150"/>
      <c r="W165" s="81"/>
      <c r="X165" s="150"/>
      <c r="Y165" s="60">
        <v>5</v>
      </c>
      <c r="Z165" s="999">
        <f>Y165*I165</f>
        <v>136.30000000000001</v>
      </c>
      <c r="AA165" s="81"/>
      <c r="AB165" s="150"/>
      <c r="AC165" s="63">
        <v>0</v>
      </c>
      <c r="AD165" s="78">
        <v>0</v>
      </c>
      <c r="AE165" s="63">
        <v>0</v>
      </c>
      <c r="AF165" s="81"/>
      <c r="AG165" s="81"/>
      <c r="AH165" s="150"/>
      <c r="AI165" s="998">
        <f t="shared" si="18"/>
        <v>136.30000000000001</v>
      </c>
      <c r="AJ165" s="1025">
        <f t="shared" si="17"/>
        <v>0</v>
      </c>
    </row>
    <row r="166" spans="1:36" ht="66" x14ac:dyDescent="0.2">
      <c r="A166" s="51"/>
      <c r="B166" s="52" t="s">
        <v>198</v>
      </c>
      <c r="C166" s="74"/>
      <c r="D166" s="74">
        <v>4</v>
      </c>
      <c r="E166" s="111" t="s">
        <v>199</v>
      </c>
      <c r="F166" s="55" t="s">
        <v>31</v>
      </c>
      <c r="G166" s="56" t="s">
        <v>32</v>
      </c>
      <c r="H166" s="55" t="s">
        <v>33</v>
      </c>
      <c r="I166" s="57">
        <v>18.97</v>
      </c>
      <c r="J166" s="766">
        <v>115.06</v>
      </c>
      <c r="K166" s="80"/>
      <c r="L166" s="150">
        <v>0</v>
      </c>
      <c r="M166" s="80"/>
      <c r="N166" s="150"/>
      <c r="O166" s="75">
        <v>0</v>
      </c>
      <c r="P166" s="999">
        <f t="shared" si="19"/>
        <v>0</v>
      </c>
      <c r="Q166" s="81"/>
      <c r="R166" s="150"/>
      <c r="S166" s="75">
        <v>4</v>
      </c>
      <c r="T166" s="999">
        <v>115.06</v>
      </c>
      <c r="U166" s="81"/>
      <c r="V166" s="150"/>
      <c r="W166" s="81"/>
      <c r="X166" s="150"/>
      <c r="Y166" s="60">
        <v>0</v>
      </c>
      <c r="Z166" s="999">
        <v>0</v>
      </c>
      <c r="AA166" s="81">
        <v>0</v>
      </c>
      <c r="AB166" s="150"/>
      <c r="AC166" s="63">
        <v>0</v>
      </c>
      <c r="AD166" s="78">
        <v>0</v>
      </c>
      <c r="AE166" s="63">
        <v>0</v>
      </c>
      <c r="AF166" s="81"/>
      <c r="AG166" s="81"/>
      <c r="AH166" s="150"/>
      <c r="AI166" s="998">
        <f t="shared" si="18"/>
        <v>115.06</v>
      </c>
      <c r="AJ166" s="1025">
        <f t="shared" si="17"/>
        <v>0</v>
      </c>
    </row>
    <row r="167" spans="1:36" s="24" customFormat="1" ht="66" x14ac:dyDescent="0.2">
      <c r="A167" s="51"/>
      <c r="B167" s="82" t="s">
        <v>200</v>
      </c>
      <c r="C167" s="74"/>
      <c r="D167" s="74">
        <v>83</v>
      </c>
      <c r="E167" s="112" t="s">
        <v>30</v>
      </c>
      <c r="F167" s="88" t="s">
        <v>31</v>
      </c>
      <c r="G167" s="107" t="s">
        <v>32</v>
      </c>
      <c r="H167" s="88" t="s">
        <v>33</v>
      </c>
      <c r="I167" s="57">
        <v>16.317069879518069</v>
      </c>
      <c r="J167" s="766">
        <v>1354.3167999999998</v>
      </c>
      <c r="K167" s="89"/>
      <c r="L167" s="644">
        <v>0</v>
      </c>
      <c r="M167" s="89"/>
      <c r="N167" s="644"/>
      <c r="O167" s="75">
        <v>0</v>
      </c>
      <c r="P167" s="1000">
        <f t="shared" si="19"/>
        <v>0</v>
      </c>
      <c r="Q167" s="91"/>
      <c r="R167" s="644"/>
      <c r="S167" s="75">
        <v>0</v>
      </c>
      <c r="T167" s="1000">
        <f>I167*S167</f>
        <v>0</v>
      </c>
      <c r="U167" s="81"/>
      <c r="V167" s="644"/>
      <c r="W167" s="91"/>
      <c r="X167" s="644"/>
      <c r="Y167" s="92">
        <v>83</v>
      </c>
      <c r="Z167" s="1000">
        <f>Y167*I167</f>
        <v>1354.3167999999998</v>
      </c>
      <c r="AA167" s="91"/>
      <c r="AB167" s="644"/>
      <c r="AC167" s="63">
        <v>0</v>
      </c>
      <c r="AD167" s="78">
        <v>0</v>
      </c>
      <c r="AE167" s="940">
        <v>0</v>
      </c>
      <c r="AF167" s="91"/>
      <c r="AG167" s="91"/>
      <c r="AH167" s="644"/>
      <c r="AI167" s="998">
        <f t="shared" si="18"/>
        <v>1354.3167999999998</v>
      </c>
      <c r="AJ167" s="1025">
        <f t="shared" si="17"/>
        <v>0</v>
      </c>
    </row>
    <row r="168" spans="1:36" ht="66" x14ac:dyDescent="0.2">
      <c r="A168" s="51"/>
      <c r="B168" s="52" t="s">
        <v>201</v>
      </c>
      <c r="C168" s="74"/>
      <c r="D168" s="74">
        <v>104</v>
      </c>
      <c r="E168" s="111" t="s">
        <v>49</v>
      </c>
      <c r="F168" s="55" t="s">
        <v>31</v>
      </c>
      <c r="G168" s="56" t="s">
        <v>32</v>
      </c>
      <c r="H168" s="55" t="s">
        <v>33</v>
      </c>
      <c r="I168" s="57">
        <v>3.32</v>
      </c>
      <c r="J168" s="766">
        <v>345.33720000000039</v>
      </c>
      <c r="K168" s="80"/>
      <c r="L168" s="150">
        <v>0</v>
      </c>
      <c r="M168" s="80"/>
      <c r="N168" s="150"/>
      <c r="O168" s="75">
        <v>0</v>
      </c>
      <c r="P168" s="999">
        <f t="shared" si="19"/>
        <v>0</v>
      </c>
      <c r="Q168" s="81"/>
      <c r="R168" s="150"/>
      <c r="S168" s="75">
        <v>0</v>
      </c>
      <c r="T168" s="999">
        <f>I168*S168</f>
        <v>0</v>
      </c>
      <c r="U168" s="91"/>
      <c r="V168" s="150"/>
      <c r="W168" s="81"/>
      <c r="X168" s="150"/>
      <c r="Y168" s="92">
        <v>104</v>
      </c>
      <c r="Z168" s="999">
        <v>345.34</v>
      </c>
      <c r="AA168" s="81"/>
      <c r="AB168" s="150"/>
      <c r="AC168" s="63">
        <v>0</v>
      </c>
      <c r="AD168" s="78">
        <v>0</v>
      </c>
      <c r="AE168" s="63">
        <v>0</v>
      </c>
      <c r="AF168" s="81"/>
      <c r="AG168" s="81"/>
      <c r="AH168" s="150"/>
      <c r="AI168" s="998">
        <f t="shared" si="18"/>
        <v>345.34</v>
      </c>
      <c r="AJ168" s="1025">
        <f t="shared" si="17"/>
        <v>2.7999999995813596E-3</v>
      </c>
    </row>
    <row r="169" spans="1:36" ht="66" x14ac:dyDescent="0.2">
      <c r="A169" s="51"/>
      <c r="B169" s="113" t="s">
        <v>202</v>
      </c>
      <c r="C169" s="74"/>
      <c r="D169" s="74">
        <v>93</v>
      </c>
      <c r="E169" s="111" t="s">
        <v>199</v>
      </c>
      <c r="F169" s="55" t="s">
        <v>31</v>
      </c>
      <c r="G169" s="56" t="s">
        <v>32</v>
      </c>
      <c r="H169" s="55" t="s">
        <v>33</v>
      </c>
      <c r="I169" s="57">
        <v>54.692440860215065</v>
      </c>
      <c r="J169" s="766">
        <v>5086.3970000000008</v>
      </c>
      <c r="K169" s="80"/>
      <c r="L169" s="150">
        <v>0</v>
      </c>
      <c r="M169" s="80"/>
      <c r="N169" s="150"/>
      <c r="O169" s="75">
        <v>0</v>
      </c>
      <c r="P169" s="999">
        <f t="shared" si="19"/>
        <v>0</v>
      </c>
      <c r="Q169" s="81"/>
      <c r="R169" s="150"/>
      <c r="S169" s="75">
        <v>0</v>
      </c>
      <c r="T169" s="999">
        <f>I169*S169</f>
        <v>0</v>
      </c>
      <c r="U169" s="81"/>
      <c r="V169" s="150"/>
      <c r="W169" s="81"/>
      <c r="X169" s="150"/>
      <c r="Y169" s="60">
        <v>93</v>
      </c>
      <c r="Z169" s="999">
        <f>Y169*I169</f>
        <v>5086.3970000000008</v>
      </c>
      <c r="AA169" s="81"/>
      <c r="AB169" s="150"/>
      <c r="AC169" s="63">
        <v>0</v>
      </c>
      <c r="AD169" s="78">
        <v>0</v>
      </c>
      <c r="AE169" s="63">
        <v>0</v>
      </c>
      <c r="AF169" s="81"/>
      <c r="AG169" s="81"/>
      <c r="AH169" s="150"/>
      <c r="AI169" s="998">
        <f t="shared" si="18"/>
        <v>5086.3970000000008</v>
      </c>
      <c r="AJ169" s="1025">
        <f t="shared" si="17"/>
        <v>0</v>
      </c>
    </row>
    <row r="170" spans="1:36" ht="66" x14ac:dyDescent="0.2">
      <c r="A170" s="97"/>
      <c r="B170" s="84" t="s">
        <v>203</v>
      </c>
      <c r="C170" s="98"/>
      <c r="D170" s="98">
        <v>25</v>
      </c>
      <c r="E170" s="100" t="s">
        <v>30</v>
      </c>
      <c r="F170" s="55" t="s">
        <v>31</v>
      </c>
      <c r="G170" s="56" t="s">
        <v>32</v>
      </c>
      <c r="H170" s="55" t="s">
        <v>33</v>
      </c>
      <c r="I170" s="57">
        <v>98.127600000000001</v>
      </c>
      <c r="J170" s="767">
        <v>2453.19</v>
      </c>
      <c r="K170" s="80"/>
      <c r="L170" s="150">
        <v>0</v>
      </c>
      <c r="M170" s="80"/>
      <c r="N170" s="150"/>
      <c r="O170" s="75">
        <v>0</v>
      </c>
      <c r="P170" s="999">
        <f t="shared" si="19"/>
        <v>0</v>
      </c>
      <c r="Q170" s="81"/>
      <c r="R170" s="150"/>
      <c r="S170" s="75">
        <v>20</v>
      </c>
      <c r="T170" s="999">
        <v>1600.8</v>
      </c>
      <c r="U170" s="81"/>
      <c r="V170" s="150"/>
      <c r="W170" s="81"/>
      <c r="X170" s="150"/>
      <c r="Y170" s="60">
        <v>5</v>
      </c>
      <c r="Z170" s="999">
        <v>852.39</v>
      </c>
      <c r="AA170" s="81"/>
      <c r="AB170" s="150"/>
      <c r="AC170" s="63">
        <v>0</v>
      </c>
      <c r="AD170" s="78">
        <v>0</v>
      </c>
      <c r="AE170" s="63">
        <v>0</v>
      </c>
      <c r="AF170" s="81"/>
      <c r="AG170" s="81"/>
      <c r="AH170" s="150"/>
      <c r="AI170" s="998">
        <f t="shared" si="18"/>
        <v>2453.19</v>
      </c>
      <c r="AJ170" s="1025">
        <f t="shared" si="17"/>
        <v>0</v>
      </c>
    </row>
    <row r="171" spans="1:36" ht="66" x14ac:dyDescent="0.2">
      <c r="A171" s="97"/>
      <c r="B171" s="52" t="s">
        <v>204</v>
      </c>
      <c r="C171" s="98"/>
      <c r="D171" s="98">
        <v>40</v>
      </c>
      <c r="E171" s="100" t="s">
        <v>30</v>
      </c>
      <c r="F171" s="55" t="s">
        <v>31</v>
      </c>
      <c r="G171" s="56" t="s">
        <v>32</v>
      </c>
      <c r="H171" s="55" t="s">
        <v>33</v>
      </c>
      <c r="I171" s="57">
        <v>106.34</v>
      </c>
      <c r="J171" s="767">
        <v>4253.9000000000005</v>
      </c>
      <c r="K171" s="80"/>
      <c r="L171" s="150">
        <v>0</v>
      </c>
      <c r="M171" s="80"/>
      <c r="N171" s="150"/>
      <c r="O171" s="75">
        <v>0</v>
      </c>
      <c r="P171" s="999">
        <f t="shared" si="19"/>
        <v>0</v>
      </c>
      <c r="Q171" s="81"/>
      <c r="R171" s="150"/>
      <c r="S171" s="75">
        <v>40</v>
      </c>
      <c r="T171" s="999">
        <v>1523.31</v>
      </c>
      <c r="U171" s="81"/>
      <c r="V171" s="150"/>
      <c r="W171" s="81"/>
      <c r="X171" s="150"/>
      <c r="Y171" s="60"/>
      <c r="Z171" s="999">
        <v>2730.59</v>
      </c>
      <c r="AA171" s="81"/>
      <c r="AB171" s="150"/>
      <c r="AC171" s="63">
        <v>0</v>
      </c>
      <c r="AD171" s="78">
        <v>0</v>
      </c>
      <c r="AE171" s="63">
        <v>0</v>
      </c>
      <c r="AF171" s="81"/>
      <c r="AG171" s="81"/>
      <c r="AH171" s="150"/>
      <c r="AI171" s="998">
        <f t="shared" si="18"/>
        <v>4253.8999999999996</v>
      </c>
      <c r="AJ171" s="1025">
        <f t="shared" si="17"/>
        <v>0</v>
      </c>
    </row>
    <row r="172" spans="1:36" ht="66" x14ac:dyDescent="0.2">
      <c r="A172" s="51"/>
      <c r="B172" s="114" t="s">
        <v>205</v>
      </c>
      <c r="C172" s="74"/>
      <c r="D172" s="74">
        <v>18</v>
      </c>
      <c r="E172" s="100" t="s">
        <v>30</v>
      </c>
      <c r="F172" s="55" t="s">
        <v>31</v>
      </c>
      <c r="G172" s="56" t="s">
        <v>32</v>
      </c>
      <c r="H172" s="55" t="s">
        <v>33</v>
      </c>
      <c r="I172" s="57">
        <v>139.74</v>
      </c>
      <c r="J172" s="766">
        <v>2515.4</v>
      </c>
      <c r="K172" s="80"/>
      <c r="L172" s="150">
        <v>0</v>
      </c>
      <c r="M172" s="80"/>
      <c r="N172" s="150"/>
      <c r="O172" s="75">
        <v>0</v>
      </c>
      <c r="P172" s="999">
        <f t="shared" si="19"/>
        <v>0</v>
      </c>
      <c r="Q172" s="81"/>
      <c r="R172" s="150"/>
      <c r="S172" s="75">
        <v>0</v>
      </c>
      <c r="T172" s="999">
        <v>1076.48</v>
      </c>
      <c r="U172" s="81"/>
      <c r="V172" s="150"/>
      <c r="W172" s="81"/>
      <c r="X172" s="150"/>
      <c r="Y172" s="92">
        <v>18</v>
      </c>
      <c r="Z172" s="999">
        <v>1438.92</v>
      </c>
      <c r="AA172" s="81"/>
      <c r="AB172" s="150"/>
      <c r="AC172" s="63">
        <v>0</v>
      </c>
      <c r="AD172" s="78">
        <v>0</v>
      </c>
      <c r="AE172" s="63">
        <v>0</v>
      </c>
      <c r="AF172" s="81"/>
      <c r="AG172" s="81"/>
      <c r="AH172" s="150"/>
      <c r="AI172" s="998">
        <f t="shared" si="18"/>
        <v>2515.4</v>
      </c>
      <c r="AJ172" s="1025">
        <f t="shared" si="17"/>
        <v>0</v>
      </c>
    </row>
    <row r="173" spans="1:36" ht="66" x14ac:dyDescent="0.2">
      <c r="A173" s="51"/>
      <c r="B173" s="115" t="s">
        <v>206</v>
      </c>
      <c r="C173" s="74"/>
      <c r="D173" s="74">
        <v>117</v>
      </c>
      <c r="E173" s="100" t="s">
        <v>30</v>
      </c>
      <c r="F173" s="55" t="s">
        <v>31</v>
      </c>
      <c r="G173" s="56" t="s">
        <v>32</v>
      </c>
      <c r="H173" s="55" t="s">
        <v>33</v>
      </c>
      <c r="I173" s="57">
        <v>29.67089743589743</v>
      </c>
      <c r="J173" s="766">
        <v>3471.4949999999994</v>
      </c>
      <c r="K173" s="80"/>
      <c r="L173" s="150">
        <v>0</v>
      </c>
      <c r="M173" s="80"/>
      <c r="N173" s="150"/>
      <c r="O173" s="75">
        <v>0</v>
      </c>
      <c r="P173" s="999">
        <f t="shared" si="19"/>
        <v>0</v>
      </c>
      <c r="Q173" s="81"/>
      <c r="R173" s="150"/>
      <c r="S173" s="75">
        <v>0</v>
      </c>
      <c r="T173" s="999">
        <f>I173*S173</f>
        <v>0</v>
      </c>
      <c r="U173" s="81"/>
      <c r="V173" s="150"/>
      <c r="W173" s="81"/>
      <c r="X173" s="150"/>
      <c r="Y173" s="60">
        <v>117</v>
      </c>
      <c r="Z173" s="999">
        <f>Y173*I173</f>
        <v>3471.4949999999994</v>
      </c>
      <c r="AA173" s="81"/>
      <c r="AB173" s="150"/>
      <c r="AC173" s="63">
        <v>0</v>
      </c>
      <c r="AD173" s="78">
        <v>0</v>
      </c>
      <c r="AE173" s="63">
        <v>0</v>
      </c>
      <c r="AF173" s="81"/>
      <c r="AG173" s="81"/>
      <c r="AH173" s="150"/>
      <c r="AI173" s="998">
        <f t="shared" si="18"/>
        <v>3471.4949999999994</v>
      </c>
      <c r="AJ173" s="1025">
        <f t="shared" si="17"/>
        <v>0</v>
      </c>
    </row>
    <row r="174" spans="1:36" ht="66" x14ac:dyDescent="0.2">
      <c r="A174" s="51"/>
      <c r="B174" s="116" t="s">
        <v>207</v>
      </c>
      <c r="C174" s="74"/>
      <c r="D174" s="74">
        <v>13</v>
      </c>
      <c r="E174" s="74" t="s">
        <v>24</v>
      </c>
      <c r="F174" s="55" t="s">
        <v>31</v>
      </c>
      <c r="G174" s="56" t="s">
        <v>32</v>
      </c>
      <c r="H174" s="55" t="s">
        <v>33</v>
      </c>
      <c r="I174" s="57">
        <v>28.007692307692309</v>
      </c>
      <c r="J174" s="766">
        <v>364.1</v>
      </c>
      <c r="K174" s="80"/>
      <c r="L174" s="150">
        <v>0</v>
      </c>
      <c r="M174" s="80"/>
      <c r="N174" s="150"/>
      <c r="O174" s="75">
        <v>0</v>
      </c>
      <c r="P174" s="999">
        <f t="shared" si="19"/>
        <v>0</v>
      </c>
      <c r="Q174" s="81"/>
      <c r="R174" s="150"/>
      <c r="S174" s="75">
        <v>0</v>
      </c>
      <c r="T174" s="999">
        <f>I174*S174</f>
        <v>0</v>
      </c>
      <c r="U174" s="81"/>
      <c r="V174" s="150"/>
      <c r="W174" s="81"/>
      <c r="X174" s="150"/>
      <c r="Y174" s="60">
        <v>13</v>
      </c>
      <c r="Z174" s="999">
        <f>Y174*I174</f>
        <v>364.1</v>
      </c>
      <c r="AA174" s="81"/>
      <c r="AB174" s="150"/>
      <c r="AC174" s="63">
        <v>0</v>
      </c>
      <c r="AD174" s="78">
        <v>0</v>
      </c>
      <c r="AE174" s="63">
        <v>0</v>
      </c>
      <c r="AF174" s="81"/>
      <c r="AG174" s="81"/>
      <c r="AH174" s="150"/>
      <c r="AI174" s="998">
        <f t="shared" si="18"/>
        <v>364.1</v>
      </c>
      <c r="AJ174" s="1025">
        <f t="shared" si="17"/>
        <v>0</v>
      </c>
    </row>
    <row r="175" spans="1:36" s="24" customFormat="1" ht="66" x14ac:dyDescent="0.2">
      <c r="A175" s="51"/>
      <c r="B175" s="52" t="s">
        <v>208</v>
      </c>
      <c r="C175" s="74"/>
      <c r="D175" s="74">
        <v>28</v>
      </c>
      <c r="E175" s="74" t="s">
        <v>30</v>
      </c>
      <c r="F175" s="88" t="s">
        <v>31</v>
      </c>
      <c r="G175" s="56" t="s">
        <v>32</v>
      </c>
      <c r="H175" s="55" t="s">
        <v>33</v>
      </c>
      <c r="I175" s="57">
        <v>38.788571428571423</v>
      </c>
      <c r="J175" s="766">
        <v>1086.08</v>
      </c>
      <c r="K175" s="89"/>
      <c r="L175" s="644">
        <v>0</v>
      </c>
      <c r="M175" s="89"/>
      <c r="N175" s="644"/>
      <c r="O175" s="75">
        <v>0</v>
      </c>
      <c r="P175" s="1000">
        <f t="shared" si="19"/>
        <v>0</v>
      </c>
      <c r="Q175" s="91"/>
      <c r="R175" s="644"/>
      <c r="S175" s="75">
        <v>20</v>
      </c>
      <c r="T175" s="1000">
        <v>960.48</v>
      </c>
      <c r="U175" s="81"/>
      <c r="V175" s="644"/>
      <c r="W175" s="91"/>
      <c r="X175" s="644"/>
      <c r="Y175" s="92">
        <v>8</v>
      </c>
      <c r="Z175" s="1000">
        <v>125.6</v>
      </c>
      <c r="AA175" s="91"/>
      <c r="AB175" s="644"/>
      <c r="AC175" s="63">
        <v>0</v>
      </c>
      <c r="AD175" s="78">
        <v>0</v>
      </c>
      <c r="AE175" s="940">
        <v>0</v>
      </c>
      <c r="AF175" s="91"/>
      <c r="AG175" s="91"/>
      <c r="AH175" s="644"/>
      <c r="AI175" s="998">
        <f t="shared" si="18"/>
        <v>1086.08</v>
      </c>
      <c r="AJ175" s="1025">
        <f t="shared" si="17"/>
        <v>0</v>
      </c>
    </row>
    <row r="176" spans="1:36" s="24" customFormat="1" ht="66" x14ac:dyDescent="0.2">
      <c r="A176" s="51"/>
      <c r="B176" s="93" t="s">
        <v>209</v>
      </c>
      <c r="C176" s="74"/>
      <c r="D176" s="74">
        <v>25</v>
      </c>
      <c r="E176" s="74" t="s">
        <v>24</v>
      </c>
      <c r="F176" s="88" t="s">
        <v>31</v>
      </c>
      <c r="G176" s="56" t="s">
        <v>32</v>
      </c>
      <c r="H176" s="55" t="s">
        <v>33</v>
      </c>
      <c r="I176" s="57">
        <v>53.644040000000004</v>
      </c>
      <c r="J176" s="766">
        <v>1341.1010000000001</v>
      </c>
      <c r="K176" s="89"/>
      <c r="L176" s="644">
        <v>0</v>
      </c>
      <c r="M176" s="89"/>
      <c r="N176" s="644"/>
      <c r="O176" s="75">
        <v>0</v>
      </c>
      <c r="P176" s="1000">
        <f t="shared" si="19"/>
        <v>0</v>
      </c>
      <c r="Q176" s="91"/>
      <c r="R176" s="644"/>
      <c r="S176" s="75">
        <v>12</v>
      </c>
      <c r="T176" s="1000">
        <v>603.20000000000005</v>
      </c>
      <c r="U176" s="91"/>
      <c r="V176" s="644"/>
      <c r="W176" s="91"/>
      <c r="X176" s="644"/>
      <c r="Y176" s="60">
        <v>13</v>
      </c>
      <c r="Z176" s="1000">
        <v>737.9</v>
      </c>
      <c r="AA176" s="91"/>
      <c r="AB176" s="644"/>
      <c r="AC176" s="63">
        <v>0</v>
      </c>
      <c r="AD176" s="78">
        <v>0</v>
      </c>
      <c r="AE176" s="940">
        <v>0</v>
      </c>
      <c r="AF176" s="91"/>
      <c r="AG176" s="91"/>
      <c r="AH176" s="644"/>
      <c r="AI176" s="998">
        <f t="shared" si="18"/>
        <v>1341.1</v>
      </c>
      <c r="AJ176" s="1025">
        <f t="shared" si="17"/>
        <v>-1.0000000002037268E-3</v>
      </c>
    </row>
    <row r="177" spans="1:118" s="24" customFormat="1" ht="66" x14ac:dyDescent="0.2">
      <c r="A177" s="51"/>
      <c r="B177" s="52" t="s">
        <v>210</v>
      </c>
      <c r="C177" s="74"/>
      <c r="D177" s="74">
        <v>28</v>
      </c>
      <c r="E177" s="74" t="s">
        <v>24</v>
      </c>
      <c r="F177" s="88" t="s">
        <v>31</v>
      </c>
      <c r="G177" s="56" t="s">
        <v>32</v>
      </c>
      <c r="H177" s="55" t="s">
        <v>33</v>
      </c>
      <c r="I177" s="57">
        <v>41.340357142857151</v>
      </c>
      <c r="J177" s="766">
        <v>1157.5300000000002</v>
      </c>
      <c r="K177" s="89"/>
      <c r="L177" s="644">
        <v>0</v>
      </c>
      <c r="M177" s="89"/>
      <c r="N177" s="644"/>
      <c r="O177" s="75">
        <v>0</v>
      </c>
      <c r="P177" s="1000">
        <f t="shared" si="19"/>
        <v>0</v>
      </c>
      <c r="Q177" s="91"/>
      <c r="R177" s="644"/>
      <c r="S177" s="75">
        <v>20</v>
      </c>
      <c r="T177" s="1000">
        <v>990.64</v>
      </c>
      <c r="U177" s="91"/>
      <c r="V177" s="644"/>
      <c r="W177" s="91"/>
      <c r="X177" s="644"/>
      <c r="Y177" s="92">
        <v>8</v>
      </c>
      <c r="Z177" s="1000">
        <v>166.89</v>
      </c>
      <c r="AA177" s="91"/>
      <c r="AB177" s="644"/>
      <c r="AC177" s="63">
        <v>0</v>
      </c>
      <c r="AD177" s="78">
        <v>0</v>
      </c>
      <c r="AE177" s="940">
        <v>0</v>
      </c>
      <c r="AF177" s="91"/>
      <c r="AG177" s="91"/>
      <c r="AH177" s="644"/>
      <c r="AI177" s="998">
        <f t="shared" si="18"/>
        <v>1157.53</v>
      </c>
      <c r="AJ177" s="1025">
        <f t="shared" si="17"/>
        <v>0</v>
      </c>
    </row>
    <row r="178" spans="1:118" s="24" customFormat="1" ht="24" x14ac:dyDescent="0.2">
      <c r="A178" s="117">
        <v>21103</v>
      </c>
      <c r="B178" s="118" t="s">
        <v>211</v>
      </c>
      <c r="C178" s="119"/>
      <c r="D178" s="119"/>
      <c r="E178" s="119"/>
      <c r="F178" s="119"/>
      <c r="G178" s="119"/>
      <c r="H178" s="119"/>
      <c r="I178" s="120"/>
      <c r="J178" s="769">
        <v>0</v>
      </c>
      <c r="K178" s="122"/>
      <c r="L178" s="917">
        <v>0</v>
      </c>
      <c r="M178" s="122"/>
      <c r="N178" s="917"/>
      <c r="O178" s="75">
        <v>0</v>
      </c>
      <c r="P178" s="1001"/>
      <c r="Q178" s="124"/>
      <c r="R178" s="917"/>
      <c r="S178" s="75">
        <v>0</v>
      </c>
      <c r="T178" s="1001">
        <v>0</v>
      </c>
      <c r="U178" s="91"/>
      <c r="V178" s="917"/>
      <c r="W178" s="124"/>
      <c r="X178" s="917"/>
      <c r="Y178" s="125">
        <v>0</v>
      </c>
      <c r="Z178" s="1001">
        <v>0</v>
      </c>
      <c r="AA178" s="124"/>
      <c r="AB178" s="917"/>
      <c r="AC178" s="941">
        <v>0</v>
      </c>
      <c r="AD178" s="123">
        <v>0</v>
      </c>
      <c r="AE178" s="941"/>
      <c r="AF178" s="124"/>
      <c r="AG178" s="124"/>
      <c r="AH178" s="917"/>
      <c r="AI178" s="998">
        <f t="shared" si="18"/>
        <v>0</v>
      </c>
      <c r="AJ178" s="1025">
        <f t="shared" si="17"/>
        <v>0</v>
      </c>
    </row>
    <row r="179" spans="1:118" s="873" customFormat="1" ht="24" x14ac:dyDescent="0.2">
      <c r="A179" s="117">
        <v>21104</v>
      </c>
      <c r="B179" s="118" t="s">
        <v>212</v>
      </c>
      <c r="C179" s="119"/>
      <c r="D179" s="738"/>
      <c r="E179" s="126"/>
      <c r="F179" s="127"/>
      <c r="G179" s="127"/>
      <c r="H179" s="127"/>
      <c r="I179" s="120"/>
      <c r="J179" s="770">
        <v>5417.75</v>
      </c>
      <c r="K179" s="122"/>
      <c r="L179" s="128">
        <v>0</v>
      </c>
      <c r="M179" s="122"/>
      <c r="N179" s="128">
        <f>N180</f>
        <v>0</v>
      </c>
      <c r="O179" s="871">
        <v>0</v>
      </c>
      <c r="P179" s="128">
        <f>P180</f>
        <v>0</v>
      </c>
      <c r="Q179" s="124"/>
      <c r="R179" s="128">
        <f>R180</f>
        <v>0</v>
      </c>
      <c r="S179" s="871">
        <v>0</v>
      </c>
      <c r="T179" s="128">
        <v>0</v>
      </c>
      <c r="U179" s="124"/>
      <c r="V179" s="128">
        <f>V180</f>
        <v>0</v>
      </c>
      <c r="W179" s="124"/>
      <c r="X179" s="128">
        <f>X180</f>
        <v>0</v>
      </c>
      <c r="Y179" s="129"/>
      <c r="Z179" s="128">
        <f>Z180</f>
        <v>5417.75</v>
      </c>
      <c r="AA179" s="124"/>
      <c r="AB179" s="128">
        <f>AB180</f>
        <v>0</v>
      </c>
      <c r="AC179" s="121">
        <f>AC180</f>
        <v>0</v>
      </c>
      <c r="AD179" s="128">
        <f>AD180</f>
        <v>0</v>
      </c>
      <c r="AE179" s="121">
        <f>AE180</f>
        <v>0</v>
      </c>
      <c r="AF179" s="128">
        <f>AF180</f>
        <v>0</v>
      </c>
      <c r="AG179" s="124"/>
      <c r="AH179" s="128">
        <f>AH180</f>
        <v>0</v>
      </c>
      <c r="AI179" s="1026">
        <f t="shared" si="18"/>
        <v>5417.75</v>
      </c>
      <c r="AJ179" s="1025">
        <f t="shared" si="17"/>
        <v>0</v>
      </c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</row>
    <row r="180" spans="1:118" s="131" customFormat="1" ht="66" x14ac:dyDescent="0.2">
      <c r="A180" s="51"/>
      <c r="B180" s="130" t="s">
        <v>213</v>
      </c>
      <c r="C180" s="74"/>
      <c r="D180" s="74">
        <v>13</v>
      </c>
      <c r="E180" s="79" t="s">
        <v>30</v>
      </c>
      <c r="F180" s="88" t="s">
        <v>31</v>
      </c>
      <c r="G180" s="56" t="s">
        <v>32</v>
      </c>
      <c r="H180" s="55" t="s">
        <v>33</v>
      </c>
      <c r="I180" s="57">
        <v>416.75</v>
      </c>
      <c r="J180" s="766">
        <v>5417.75</v>
      </c>
      <c r="K180" s="80"/>
      <c r="L180" s="150">
        <v>0</v>
      </c>
      <c r="M180" s="80"/>
      <c r="N180" s="150"/>
      <c r="O180" s="75">
        <v>0</v>
      </c>
      <c r="P180" s="1000">
        <f>O180*I180</f>
        <v>0</v>
      </c>
      <c r="Q180" s="81"/>
      <c r="R180" s="150"/>
      <c r="S180" s="75">
        <v>0</v>
      </c>
      <c r="T180" s="1000">
        <f>S180*I180</f>
        <v>0</v>
      </c>
      <c r="U180" s="81"/>
      <c r="V180" s="150"/>
      <c r="W180" s="81"/>
      <c r="X180" s="150"/>
      <c r="Y180" s="60">
        <v>13</v>
      </c>
      <c r="Z180" s="1000">
        <f>Y180*I180</f>
        <v>5417.75</v>
      </c>
      <c r="AA180" s="81"/>
      <c r="AB180" s="150"/>
      <c r="AC180" s="63">
        <v>0</v>
      </c>
      <c r="AD180" s="90">
        <f>AC180*I180</f>
        <v>0</v>
      </c>
      <c r="AE180" s="63">
        <v>0</v>
      </c>
      <c r="AF180" s="81">
        <v>0</v>
      </c>
      <c r="AG180" s="81"/>
      <c r="AH180" s="150"/>
      <c r="AI180" s="998">
        <f t="shared" si="18"/>
        <v>5417.75</v>
      </c>
      <c r="AJ180" s="1025">
        <f t="shared" si="17"/>
        <v>0</v>
      </c>
      <c r="AK180" s="518"/>
      <c r="AL180" s="518"/>
      <c r="AM180" s="518"/>
      <c r="AN180" s="518"/>
      <c r="AO180" s="518"/>
      <c r="AP180" s="518"/>
      <c r="AQ180" s="518"/>
      <c r="AR180" s="518"/>
      <c r="AS180" s="518"/>
      <c r="AT180" s="518"/>
      <c r="AU180" s="518"/>
      <c r="AV180" s="518"/>
      <c r="AW180" s="518"/>
      <c r="AX180" s="518"/>
      <c r="AY180" s="518"/>
      <c r="AZ180" s="518"/>
      <c r="BA180" s="518"/>
      <c r="BB180" s="518"/>
      <c r="BC180" s="518"/>
      <c r="BD180" s="518"/>
      <c r="BE180" s="518"/>
      <c r="BF180" s="518"/>
      <c r="BG180" s="518"/>
      <c r="BH180" s="518"/>
      <c r="BI180" s="518"/>
      <c r="BJ180" s="518"/>
      <c r="BK180" s="518"/>
      <c r="BL180" s="518"/>
      <c r="BM180" s="518"/>
      <c r="BN180" s="518"/>
      <c r="BO180" s="518"/>
      <c r="BP180" s="518"/>
      <c r="BQ180" s="518"/>
      <c r="BR180" s="518"/>
      <c r="BS180" s="518"/>
      <c r="BT180" s="518"/>
      <c r="BU180" s="518"/>
      <c r="BV180" s="518"/>
      <c r="BW180" s="518"/>
      <c r="BX180" s="518"/>
      <c r="BY180" s="518"/>
      <c r="BZ180" s="518"/>
      <c r="CA180" s="518"/>
      <c r="CB180" s="518"/>
      <c r="CC180" s="518"/>
      <c r="CD180" s="518"/>
      <c r="CE180" s="518"/>
      <c r="CF180" s="518"/>
      <c r="CG180" s="518"/>
      <c r="CH180" s="518"/>
      <c r="CI180" s="518"/>
      <c r="CJ180" s="518"/>
      <c r="CK180" s="518"/>
      <c r="CL180" s="518"/>
      <c r="CM180" s="518"/>
      <c r="CN180" s="518"/>
      <c r="CO180" s="518"/>
      <c r="CP180" s="518"/>
      <c r="CQ180" s="518"/>
      <c r="CR180" s="518"/>
      <c r="CS180" s="518"/>
      <c r="CT180" s="518"/>
      <c r="CU180" s="518"/>
      <c r="CV180" s="518"/>
      <c r="CW180" s="518"/>
      <c r="CX180" s="518"/>
      <c r="CY180" s="518"/>
      <c r="CZ180" s="518"/>
      <c r="DA180" s="518"/>
      <c r="DB180" s="518"/>
      <c r="DC180" s="518"/>
      <c r="DD180" s="518"/>
      <c r="DE180" s="518"/>
      <c r="DF180" s="518"/>
      <c r="DG180" s="518"/>
      <c r="DH180" s="518"/>
      <c r="DI180" s="518"/>
      <c r="DJ180" s="518"/>
      <c r="DK180" s="518"/>
      <c r="DL180" s="518"/>
      <c r="DM180" s="518"/>
      <c r="DN180" s="518"/>
    </row>
    <row r="181" spans="1:118" x14ac:dyDescent="0.2">
      <c r="A181" s="51"/>
      <c r="B181" s="132"/>
      <c r="C181" s="74"/>
      <c r="D181" s="74"/>
      <c r="E181" s="79"/>
      <c r="F181" s="133"/>
      <c r="G181" s="133"/>
      <c r="H181" s="133"/>
      <c r="I181" s="57"/>
      <c r="J181" s="766"/>
      <c r="K181" s="136"/>
      <c r="L181" s="469">
        <v>0</v>
      </c>
      <c r="M181" s="136"/>
      <c r="N181" s="469"/>
      <c r="O181" s="75">
        <v>0</v>
      </c>
      <c r="P181" s="1002"/>
      <c r="Q181" s="138"/>
      <c r="R181" s="469"/>
      <c r="S181" s="75">
        <v>0</v>
      </c>
      <c r="T181" s="1002"/>
      <c r="U181" s="81"/>
      <c r="V181" s="469"/>
      <c r="W181" s="138"/>
      <c r="X181" s="469"/>
      <c r="Y181" s="139"/>
      <c r="Z181" s="1002"/>
      <c r="AA181" s="138"/>
      <c r="AB181" s="469"/>
      <c r="AC181" s="942"/>
      <c r="AD181" s="137"/>
      <c r="AE181" s="942"/>
      <c r="AF181" s="138"/>
      <c r="AG181" s="138"/>
      <c r="AH181" s="469"/>
      <c r="AI181" s="998">
        <f t="shared" si="18"/>
        <v>0</v>
      </c>
      <c r="AJ181" s="1025">
        <f t="shared" si="17"/>
        <v>0</v>
      </c>
    </row>
    <row r="182" spans="1:118" s="873" customFormat="1" ht="24" customHeight="1" x14ac:dyDescent="0.2">
      <c r="A182" s="117">
        <v>21105</v>
      </c>
      <c r="B182" s="118" t="s">
        <v>214</v>
      </c>
      <c r="C182" s="119"/>
      <c r="D182" s="119"/>
      <c r="E182" s="119"/>
      <c r="F182" s="119"/>
      <c r="G182" s="119"/>
      <c r="H182" s="119"/>
      <c r="I182" s="120"/>
      <c r="J182" s="769">
        <v>0</v>
      </c>
      <c r="K182" s="122"/>
      <c r="L182" s="917">
        <v>0</v>
      </c>
      <c r="M182" s="122"/>
      <c r="N182" s="917"/>
      <c r="O182" s="871">
        <v>0</v>
      </c>
      <c r="P182" s="1001">
        <f>O182*I182</f>
        <v>0</v>
      </c>
      <c r="Q182" s="124"/>
      <c r="R182" s="917"/>
      <c r="S182" s="871">
        <v>0</v>
      </c>
      <c r="T182" s="1001">
        <f>S182*I182</f>
        <v>0</v>
      </c>
      <c r="U182" s="917">
        <f>S182*I182</f>
        <v>0</v>
      </c>
      <c r="V182" s="917"/>
      <c r="W182" s="124"/>
      <c r="X182" s="917"/>
      <c r="Y182" s="125"/>
      <c r="Z182" s="1001">
        <f>Y182*I182</f>
        <v>0</v>
      </c>
      <c r="AA182" s="124"/>
      <c r="AB182" s="917"/>
      <c r="AC182" s="941"/>
      <c r="AD182" s="123">
        <v>0</v>
      </c>
      <c r="AE182" s="941"/>
      <c r="AF182" s="124"/>
      <c r="AG182" s="124"/>
      <c r="AH182" s="917"/>
      <c r="AI182" s="1026">
        <f t="shared" si="18"/>
        <v>0</v>
      </c>
      <c r="AJ182" s="1025">
        <f t="shared" si="17"/>
        <v>0</v>
      </c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</row>
    <row r="183" spans="1:118" s="24" customFormat="1" ht="16.5" customHeight="1" x14ac:dyDescent="0.2">
      <c r="A183" s="51"/>
      <c r="B183" s="140"/>
      <c r="C183" s="74"/>
      <c r="D183" s="79"/>
      <c r="E183" s="74"/>
      <c r="F183" s="74"/>
      <c r="G183" s="74"/>
      <c r="H183" s="74"/>
      <c r="I183" s="141"/>
      <c r="J183" s="112"/>
      <c r="K183" s="142"/>
      <c r="L183" s="918">
        <v>0</v>
      </c>
      <c r="M183" s="142"/>
      <c r="N183" s="918"/>
      <c r="O183" s="75">
        <v>0</v>
      </c>
      <c r="P183" s="1003"/>
      <c r="Q183" s="144"/>
      <c r="R183" s="918"/>
      <c r="S183" s="75">
        <v>0</v>
      </c>
      <c r="T183" s="1003"/>
      <c r="U183" s="124"/>
      <c r="V183" s="918"/>
      <c r="W183" s="144"/>
      <c r="X183" s="918"/>
      <c r="Y183" s="145"/>
      <c r="Z183" s="1003"/>
      <c r="AA183" s="144"/>
      <c r="AB183" s="918"/>
      <c r="AC183" s="943"/>
      <c r="AD183" s="143"/>
      <c r="AE183" s="943"/>
      <c r="AF183" s="146"/>
      <c r="AG183" s="144"/>
      <c r="AH183" s="918"/>
      <c r="AI183" s="998">
        <f t="shared" si="18"/>
        <v>0</v>
      </c>
      <c r="AJ183" s="1025">
        <f t="shared" si="17"/>
        <v>0</v>
      </c>
    </row>
    <row r="184" spans="1:118" s="873" customFormat="1" ht="30" customHeight="1" x14ac:dyDescent="0.2">
      <c r="A184" s="117">
        <v>21106</v>
      </c>
      <c r="B184" s="118" t="s">
        <v>215</v>
      </c>
      <c r="C184" s="119"/>
      <c r="D184" s="126"/>
      <c r="E184" s="119"/>
      <c r="F184" s="119"/>
      <c r="G184" s="119"/>
      <c r="H184" s="119"/>
      <c r="I184" s="120"/>
      <c r="J184" s="771">
        <v>956777.83434000006</v>
      </c>
      <c r="K184" s="122"/>
      <c r="L184" s="917">
        <f>SUM(L185:L277)</f>
        <v>0</v>
      </c>
      <c r="M184" s="122"/>
      <c r="N184" s="917">
        <f>SUM(N185:N277)</f>
        <v>0</v>
      </c>
      <c r="O184" s="871">
        <v>0</v>
      </c>
      <c r="P184" s="917">
        <f>SUM(P185:P277)</f>
        <v>0</v>
      </c>
      <c r="Q184" s="124"/>
      <c r="R184" s="917">
        <f>SUM(R185:R277)</f>
        <v>0</v>
      </c>
      <c r="S184" s="871">
        <v>0</v>
      </c>
      <c r="T184" s="917">
        <f>SUM(T185:T277)</f>
        <v>490004.19999999978</v>
      </c>
      <c r="U184" s="124"/>
      <c r="V184" s="917">
        <f>SUM(V185:V277)</f>
        <v>0</v>
      </c>
      <c r="W184" s="124"/>
      <c r="X184" s="917">
        <f>SUM(X185:X277)</f>
        <v>0</v>
      </c>
      <c r="Y184" s="147">
        <v>0</v>
      </c>
      <c r="Z184" s="917">
        <f>SUM(Z185:Z277)</f>
        <v>466773.63434000011</v>
      </c>
      <c r="AA184" s="124"/>
      <c r="AB184" s="917"/>
      <c r="AC184" s="917">
        <f>SUM(AC185:AC277)</f>
        <v>0</v>
      </c>
      <c r="AD184" s="122">
        <f>SUM(AD185:AD277)</f>
        <v>0</v>
      </c>
      <c r="AE184" s="148">
        <f>SUM(AE185:AE277)</f>
        <v>0</v>
      </c>
      <c r="AF184" s="122">
        <f>SUM(AF185:AF277)</f>
        <v>0</v>
      </c>
      <c r="AG184" s="124"/>
      <c r="AH184" s="917"/>
      <c r="AI184" s="1026">
        <f t="shared" si="18"/>
        <v>956777.83433999983</v>
      </c>
      <c r="AJ184" s="1025">
        <f t="shared" si="17"/>
        <v>0</v>
      </c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</row>
    <row r="185" spans="1:118" ht="66" x14ac:dyDescent="0.2">
      <c r="A185" s="51"/>
      <c r="B185" s="93" t="s">
        <v>216</v>
      </c>
      <c r="C185" s="149"/>
      <c r="D185" s="149">
        <v>1</v>
      </c>
      <c r="E185" s="109" t="s">
        <v>41</v>
      </c>
      <c r="F185" s="88" t="s">
        <v>31</v>
      </c>
      <c r="G185" s="56" t="s">
        <v>32</v>
      </c>
      <c r="H185" s="55" t="s">
        <v>33</v>
      </c>
      <c r="I185" s="57">
        <v>156.82</v>
      </c>
      <c r="J185" s="772">
        <v>156.82</v>
      </c>
      <c r="K185" s="80"/>
      <c r="L185" s="150">
        <v>0</v>
      </c>
      <c r="M185" s="80"/>
      <c r="N185" s="150"/>
      <c r="O185" s="75">
        <v>0</v>
      </c>
      <c r="P185" s="1000">
        <f>O185*I185</f>
        <v>0</v>
      </c>
      <c r="Q185" s="81"/>
      <c r="R185" s="150"/>
      <c r="S185" s="75">
        <v>0</v>
      </c>
      <c r="T185" s="1000"/>
      <c r="U185" s="81"/>
      <c r="V185" s="150"/>
      <c r="W185" s="81"/>
      <c r="X185" s="150"/>
      <c r="Y185" s="60">
        <v>1</v>
      </c>
      <c r="Z185" s="1000">
        <v>156.82</v>
      </c>
      <c r="AA185" s="81"/>
      <c r="AB185" s="150"/>
      <c r="AC185" s="63">
        <v>0</v>
      </c>
      <c r="AD185" s="90">
        <f t="shared" ref="AD185:AD216" si="20">AC185*I185</f>
        <v>0</v>
      </c>
      <c r="AE185" s="63">
        <v>0</v>
      </c>
      <c r="AF185" s="150">
        <v>0</v>
      </c>
      <c r="AG185" s="81"/>
      <c r="AH185" s="150"/>
      <c r="AI185" s="998">
        <f t="shared" si="18"/>
        <v>156.82</v>
      </c>
      <c r="AJ185" s="1025">
        <f t="shared" si="17"/>
        <v>0</v>
      </c>
    </row>
    <row r="186" spans="1:118" ht="68.25" customHeight="1" x14ac:dyDescent="0.2">
      <c r="A186" s="51"/>
      <c r="B186" s="93" t="s">
        <v>217</v>
      </c>
      <c r="C186" s="149"/>
      <c r="D186" s="149">
        <v>10</v>
      </c>
      <c r="E186" s="109" t="s">
        <v>30</v>
      </c>
      <c r="F186" s="88" t="s">
        <v>31</v>
      </c>
      <c r="G186" s="56" t="s">
        <v>32</v>
      </c>
      <c r="H186" s="55" t="s">
        <v>33</v>
      </c>
      <c r="I186" s="57">
        <v>200</v>
      </c>
      <c r="J186" s="772">
        <v>2000</v>
      </c>
      <c r="K186" s="80"/>
      <c r="L186" s="150">
        <v>0</v>
      </c>
      <c r="M186" s="80"/>
      <c r="N186" s="150"/>
      <c r="O186" s="75">
        <v>0</v>
      </c>
      <c r="P186" s="1000">
        <f>O186*I186</f>
        <v>0</v>
      </c>
      <c r="Q186" s="81"/>
      <c r="R186" s="150"/>
      <c r="S186" s="75">
        <v>0</v>
      </c>
      <c r="T186" s="1000"/>
      <c r="U186" s="81"/>
      <c r="V186" s="150"/>
      <c r="W186" s="81"/>
      <c r="X186" s="150"/>
      <c r="Y186" s="60">
        <v>10</v>
      </c>
      <c r="Z186" s="1000">
        <v>2000</v>
      </c>
      <c r="AA186" s="81"/>
      <c r="AB186" s="150"/>
      <c r="AC186" s="63">
        <v>0</v>
      </c>
      <c r="AD186" s="90">
        <f t="shared" si="20"/>
        <v>0</v>
      </c>
      <c r="AE186" s="63">
        <v>0</v>
      </c>
      <c r="AF186" s="150">
        <v>0</v>
      </c>
      <c r="AG186" s="81"/>
      <c r="AH186" s="150"/>
      <c r="AI186" s="998">
        <f t="shared" si="18"/>
        <v>2000</v>
      </c>
      <c r="AJ186" s="1025">
        <f t="shared" si="17"/>
        <v>0</v>
      </c>
    </row>
    <row r="187" spans="1:118" ht="66" x14ac:dyDescent="0.2">
      <c r="A187" s="51"/>
      <c r="B187" s="102" t="s">
        <v>218</v>
      </c>
      <c r="C187" s="149"/>
      <c r="D187" s="149">
        <v>101</v>
      </c>
      <c r="E187" s="100" t="s">
        <v>30</v>
      </c>
      <c r="F187" s="55" t="s">
        <v>31</v>
      </c>
      <c r="G187" s="56" t="s">
        <v>32</v>
      </c>
      <c r="H187" s="55" t="s">
        <v>33</v>
      </c>
      <c r="I187" s="57">
        <v>1.02</v>
      </c>
      <c r="J187" s="772">
        <v>113.68</v>
      </c>
      <c r="K187" s="80"/>
      <c r="L187" s="150">
        <v>0</v>
      </c>
      <c r="M187" s="80"/>
      <c r="N187" s="150"/>
      <c r="O187" s="75">
        <v>0</v>
      </c>
      <c r="P187" s="1000">
        <f>O187*I187</f>
        <v>0</v>
      </c>
      <c r="Q187" s="81"/>
      <c r="R187" s="150"/>
      <c r="S187" s="75">
        <v>101</v>
      </c>
      <c r="T187" s="58">
        <v>113.68</v>
      </c>
      <c r="U187" s="81"/>
      <c r="V187" s="150"/>
      <c r="W187" s="81"/>
      <c r="X187" s="150"/>
      <c r="Y187" s="60">
        <v>0</v>
      </c>
      <c r="Z187" s="1000"/>
      <c r="AA187" s="81"/>
      <c r="AB187" s="150"/>
      <c r="AC187" s="63">
        <v>0</v>
      </c>
      <c r="AD187" s="90">
        <f t="shared" si="20"/>
        <v>0</v>
      </c>
      <c r="AE187" s="63">
        <v>0</v>
      </c>
      <c r="AF187" s="150">
        <v>0</v>
      </c>
      <c r="AG187" s="81"/>
      <c r="AH187" s="150"/>
      <c r="AI187" s="998">
        <f t="shared" si="18"/>
        <v>113.68</v>
      </c>
      <c r="AJ187" s="1025">
        <f t="shared" si="17"/>
        <v>0</v>
      </c>
    </row>
    <row r="188" spans="1:118" ht="66" x14ac:dyDescent="0.2">
      <c r="A188" s="51"/>
      <c r="B188" s="84" t="s">
        <v>219</v>
      </c>
      <c r="C188" s="149"/>
      <c r="D188" s="149">
        <v>101</v>
      </c>
      <c r="E188" s="79" t="s">
        <v>30</v>
      </c>
      <c r="F188" s="88" t="s">
        <v>31</v>
      </c>
      <c r="G188" s="56" t="s">
        <v>32</v>
      </c>
      <c r="H188" s="55" t="s">
        <v>33</v>
      </c>
      <c r="I188" s="57">
        <v>12.35</v>
      </c>
      <c r="J188" s="772">
        <v>1248.1600000000001</v>
      </c>
      <c r="K188" s="80"/>
      <c r="L188" s="150">
        <v>0</v>
      </c>
      <c r="M188" s="80"/>
      <c r="N188" s="150"/>
      <c r="O188" s="75">
        <v>0</v>
      </c>
      <c r="P188" s="1000"/>
      <c r="Q188" s="81"/>
      <c r="R188" s="150"/>
      <c r="S188" s="75">
        <v>101</v>
      </c>
      <c r="T188" s="58">
        <v>1248.1600000000001</v>
      </c>
      <c r="U188" s="81"/>
      <c r="V188" s="150"/>
      <c r="W188" s="81"/>
      <c r="X188" s="150"/>
      <c r="Y188" s="60">
        <v>0</v>
      </c>
      <c r="Z188" s="1000"/>
      <c r="AA188" s="81"/>
      <c r="AB188" s="150"/>
      <c r="AC188" s="63">
        <v>0</v>
      </c>
      <c r="AD188" s="90">
        <f t="shared" si="20"/>
        <v>0</v>
      </c>
      <c r="AE188" s="63">
        <v>0</v>
      </c>
      <c r="AF188" s="150">
        <v>0</v>
      </c>
      <c r="AG188" s="81"/>
      <c r="AH188" s="150"/>
      <c r="AI188" s="998">
        <f t="shared" si="18"/>
        <v>1248.1600000000001</v>
      </c>
      <c r="AJ188" s="1025">
        <f t="shared" si="17"/>
        <v>0</v>
      </c>
    </row>
    <row r="189" spans="1:118" ht="66" x14ac:dyDescent="0.2">
      <c r="A189" s="51"/>
      <c r="B189" s="93" t="s">
        <v>220</v>
      </c>
      <c r="C189" s="149"/>
      <c r="D189" s="149">
        <v>2</v>
      </c>
      <c r="E189" s="109" t="s">
        <v>49</v>
      </c>
      <c r="F189" s="88" t="s">
        <v>31</v>
      </c>
      <c r="G189" s="56" t="s">
        <v>32</v>
      </c>
      <c r="H189" s="55" t="s">
        <v>33</v>
      </c>
      <c r="I189" s="57">
        <v>70</v>
      </c>
      <c r="J189" s="772">
        <v>140</v>
      </c>
      <c r="K189" s="80"/>
      <c r="L189" s="150">
        <v>0</v>
      </c>
      <c r="M189" s="80"/>
      <c r="N189" s="150"/>
      <c r="O189" s="75">
        <v>0</v>
      </c>
      <c r="P189" s="1000">
        <f>O189*I189</f>
        <v>0</v>
      </c>
      <c r="Q189" s="81"/>
      <c r="R189" s="150"/>
      <c r="S189" s="75">
        <v>0</v>
      </c>
      <c r="T189" s="58"/>
      <c r="U189" s="81"/>
      <c r="V189" s="150"/>
      <c r="W189" s="81"/>
      <c r="X189" s="150"/>
      <c r="Y189" s="60">
        <v>2</v>
      </c>
      <c r="Z189" s="1000">
        <v>140</v>
      </c>
      <c r="AA189" s="81"/>
      <c r="AB189" s="150"/>
      <c r="AC189" s="63">
        <v>0</v>
      </c>
      <c r="AD189" s="90">
        <f t="shared" si="20"/>
        <v>0</v>
      </c>
      <c r="AE189" s="63">
        <v>0</v>
      </c>
      <c r="AF189" s="150">
        <v>0</v>
      </c>
      <c r="AG189" s="81"/>
      <c r="AH189" s="150"/>
      <c r="AI189" s="998">
        <f t="shared" si="18"/>
        <v>140</v>
      </c>
      <c r="AJ189" s="1025">
        <f t="shared" si="17"/>
        <v>0</v>
      </c>
    </row>
    <row r="190" spans="1:118" ht="27" customHeight="1" x14ac:dyDescent="0.2">
      <c r="A190" s="51"/>
      <c r="B190" s="93" t="s">
        <v>221</v>
      </c>
      <c r="C190" s="149"/>
      <c r="D190" s="149">
        <v>0</v>
      </c>
      <c r="E190" s="109" t="s">
        <v>195</v>
      </c>
      <c r="F190" s="55" t="s">
        <v>31</v>
      </c>
      <c r="G190" s="56" t="s">
        <v>32</v>
      </c>
      <c r="H190" s="55" t="s">
        <v>33</v>
      </c>
      <c r="I190" s="57">
        <v>81</v>
      </c>
      <c r="J190" s="772">
        <v>0</v>
      </c>
      <c r="K190" s="80"/>
      <c r="L190" s="150">
        <v>0</v>
      </c>
      <c r="M190" s="80"/>
      <c r="N190" s="150"/>
      <c r="O190" s="75">
        <v>0</v>
      </c>
      <c r="P190" s="1000">
        <f>O190*I190</f>
        <v>0</v>
      </c>
      <c r="Q190" s="81"/>
      <c r="R190" s="150"/>
      <c r="S190" s="75">
        <v>0</v>
      </c>
      <c r="T190" s="58"/>
      <c r="U190" s="81"/>
      <c r="V190" s="150"/>
      <c r="W190" s="81"/>
      <c r="X190" s="150"/>
      <c r="Y190" s="60">
        <v>0</v>
      </c>
      <c r="Z190" s="1000">
        <v>0</v>
      </c>
      <c r="AA190" s="81"/>
      <c r="AB190" s="150"/>
      <c r="AC190" s="63">
        <v>0</v>
      </c>
      <c r="AD190" s="90">
        <f t="shared" si="20"/>
        <v>0</v>
      </c>
      <c r="AE190" s="63">
        <v>0</v>
      </c>
      <c r="AF190" s="150">
        <v>0</v>
      </c>
      <c r="AG190" s="81"/>
      <c r="AH190" s="150"/>
      <c r="AI190" s="998">
        <f t="shared" si="18"/>
        <v>0</v>
      </c>
      <c r="AJ190" s="1025">
        <f t="shared" si="17"/>
        <v>0</v>
      </c>
    </row>
    <row r="191" spans="1:118" ht="27" customHeight="1" x14ac:dyDescent="0.2">
      <c r="A191" s="51"/>
      <c r="B191" s="93" t="s">
        <v>222</v>
      </c>
      <c r="C191" s="149"/>
      <c r="D191" s="149">
        <v>0</v>
      </c>
      <c r="E191" s="109" t="s">
        <v>195</v>
      </c>
      <c r="F191" s="55" t="s">
        <v>31</v>
      </c>
      <c r="G191" s="56" t="s">
        <v>32</v>
      </c>
      <c r="H191" s="55" t="s">
        <v>33</v>
      </c>
      <c r="I191" s="57">
        <v>81</v>
      </c>
      <c r="J191" s="772">
        <v>0</v>
      </c>
      <c r="K191" s="80"/>
      <c r="L191" s="150">
        <v>0</v>
      </c>
      <c r="M191" s="80"/>
      <c r="N191" s="150"/>
      <c r="O191" s="75">
        <v>0</v>
      </c>
      <c r="P191" s="999">
        <f>O191*I191</f>
        <v>0</v>
      </c>
      <c r="Q191" s="81"/>
      <c r="R191" s="150"/>
      <c r="S191" s="75">
        <v>0</v>
      </c>
      <c r="T191" s="58"/>
      <c r="U191" s="81"/>
      <c r="V191" s="150"/>
      <c r="W191" s="81"/>
      <c r="X191" s="150"/>
      <c r="Y191" s="60">
        <v>0</v>
      </c>
      <c r="Z191" s="1000">
        <v>0</v>
      </c>
      <c r="AA191" s="81"/>
      <c r="AB191" s="150"/>
      <c r="AC191" s="63">
        <v>0</v>
      </c>
      <c r="AD191" s="78">
        <f t="shared" si="20"/>
        <v>0</v>
      </c>
      <c r="AE191" s="63">
        <v>0</v>
      </c>
      <c r="AF191" s="150">
        <v>0</v>
      </c>
      <c r="AG191" s="81"/>
      <c r="AH191" s="150"/>
      <c r="AI191" s="998">
        <f t="shared" si="18"/>
        <v>0</v>
      </c>
      <c r="AJ191" s="1025">
        <f t="shared" si="17"/>
        <v>0</v>
      </c>
    </row>
    <row r="192" spans="1:118" ht="66" x14ac:dyDescent="0.2">
      <c r="A192" s="51"/>
      <c r="B192" s="52" t="s">
        <v>223</v>
      </c>
      <c r="C192" s="151"/>
      <c r="D192" s="151">
        <v>344</v>
      </c>
      <c r="E192" s="79" t="s">
        <v>30</v>
      </c>
      <c r="F192" s="88" t="s">
        <v>31</v>
      </c>
      <c r="G192" s="56" t="s">
        <v>32</v>
      </c>
      <c r="H192" s="55" t="s">
        <v>33</v>
      </c>
      <c r="I192" s="57">
        <v>19.899999999999999</v>
      </c>
      <c r="J192" s="773">
        <v>6845.7920000000013</v>
      </c>
      <c r="K192" s="80"/>
      <c r="L192" s="150">
        <v>0</v>
      </c>
      <c r="M192" s="80"/>
      <c r="N192" s="150"/>
      <c r="O192" s="75">
        <v>0</v>
      </c>
      <c r="P192" s="999"/>
      <c r="Q192" s="81"/>
      <c r="R192" s="150"/>
      <c r="S192" s="75">
        <v>291</v>
      </c>
      <c r="T192" s="58">
        <v>5800</v>
      </c>
      <c r="U192" s="81"/>
      <c r="V192" s="150"/>
      <c r="W192" s="81"/>
      <c r="X192" s="150"/>
      <c r="Y192" s="60">
        <v>53</v>
      </c>
      <c r="Z192" s="1000">
        <v>1045.7920000000013</v>
      </c>
      <c r="AA192" s="81"/>
      <c r="AB192" s="150"/>
      <c r="AC192" s="63">
        <v>0</v>
      </c>
      <c r="AD192" s="78">
        <f t="shared" si="20"/>
        <v>0</v>
      </c>
      <c r="AE192" s="63">
        <v>0</v>
      </c>
      <c r="AF192" s="150">
        <v>0</v>
      </c>
      <c r="AG192" s="81"/>
      <c r="AH192" s="150"/>
      <c r="AI192" s="998">
        <f t="shared" si="18"/>
        <v>6845.7920000000013</v>
      </c>
      <c r="AJ192" s="1025">
        <f t="shared" si="17"/>
        <v>0</v>
      </c>
    </row>
    <row r="193" spans="1:36" ht="66" x14ac:dyDescent="0.2">
      <c r="A193" s="51"/>
      <c r="B193" s="52" t="s">
        <v>224</v>
      </c>
      <c r="C193" s="151"/>
      <c r="D193" s="151">
        <v>193</v>
      </c>
      <c r="E193" s="79" t="s">
        <v>30</v>
      </c>
      <c r="F193" s="55" t="s">
        <v>31</v>
      </c>
      <c r="G193" s="56" t="s">
        <v>32</v>
      </c>
      <c r="H193" s="55" t="s">
        <v>33</v>
      </c>
      <c r="I193" s="57">
        <v>115.51948186528499</v>
      </c>
      <c r="J193" s="773">
        <v>22295.260000000002</v>
      </c>
      <c r="K193" s="80"/>
      <c r="L193" s="150">
        <v>0</v>
      </c>
      <c r="M193" s="80"/>
      <c r="N193" s="150"/>
      <c r="O193" s="75">
        <v>0</v>
      </c>
      <c r="P193" s="999"/>
      <c r="Q193" s="81"/>
      <c r="R193" s="150"/>
      <c r="S193" s="75">
        <v>134</v>
      </c>
      <c r="T193" s="58">
        <v>15578.8</v>
      </c>
      <c r="U193" s="81"/>
      <c r="V193" s="150"/>
      <c r="W193" s="81"/>
      <c r="X193" s="150"/>
      <c r="Y193" s="60">
        <v>59</v>
      </c>
      <c r="Z193" s="1000">
        <v>6716.4600000000028</v>
      </c>
      <c r="AA193" s="81"/>
      <c r="AB193" s="150"/>
      <c r="AC193" s="63">
        <v>0</v>
      </c>
      <c r="AD193" s="78">
        <f t="shared" si="20"/>
        <v>0</v>
      </c>
      <c r="AE193" s="63">
        <v>0</v>
      </c>
      <c r="AF193" s="150">
        <v>0</v>
      </c>
      <c r="AG193" s="81"/>
      <c r="AH193" s="150"/>
      <c r="AI193" s="998">
        <f t="shared" si="18"/>
        <v>22295.260000000002</v>
      </c>
      <c r="AJ193" s="1025">
        <f t="shared" si="17"/>
        <v>0</v>
      </c>
    </row>
    <row r="194" spans="1:36" ht="66" x14ac:dyDescent="0.2">
      <c r="A194" s="51"/>
      <c r="B194" s="102" t="s">
        <v>225</v>
      </c>
      <c r="C194" s="149"/>
      <c r="D194" s="149">
        <v>3</v>
      </c>
      <c r="E194" s="100" t="s">
        <v>30</v>
      </c>
      <c r="F194" s="55" t="s">
        <v>31</v>
      </c>
      <c r="G194" s="56" t="s">
        <v>32</v>
      </c>
      <c r="H194" s="55" t="s">
        <v>33</v>
      </c>
      <c r="I194" s="57">
        <v>57.620000000000005</v>
      </c>
      <c r="J194" s="772">
        <v>172.86</v>
      </c>
      <c r="K194" s="80"/>
      <c r="L194" s="150">
        <v>0</v>
      </c>
      <c r="M194" s="80"/>
      <c r="N194" s="150"/>
      <c r="O194" s="75">
        <v>0</v>
      </c>
      <c r="P194" s="999">
        <f t="shared" ref="P194:P225" si="21">O194*I194</f>
        <v>0</v>
      </c>
      <c r="Q194" s="81"/>
      <c r="R194" s="150"/>
      <c r="S194" s="75">
        <v>0</v>
      </c>
      <c r="T194" s="58"/>
      <c r="U194" s="81"/>
      <c r="V194" s="150"/>
      <c r="W194" s="81"/>
      <c r="X194" s="150"/>
      <c r="Y194" s="60">
        <v>3</v>
      </c>
      <c r="Z194" s="1000">
        <v>172.86</v>
      </c>
      <c r="AA194" s="81"/>
      <c r="AB194" s="150"/>
      <c r="AC194" s="63">
        <v>0</v>
      </c>
      <c r="AD194" s="78">
        <f t="shared" si="20"/>
        <v>0</v>
      </c>
      <c r="AE194" s="63">
        <v>0</v>
      </c>
      <c r="AF194" s="150">
        <v>0</v>
      </c>
      <c r="AG194" s="81"/>
      <c r="AH194" s="150"/>
      <c r="AI194" s="998">
        <f t="shared" si="18"/>
        <v>172.86</v>
      </c>
      <c r="AJ194" s="1025">
        <f t="shared" si="17"/>
        <v>0</v>
      </c>
    </row>
    <row r="195" spans="1:36" ht="66" x14ac:dyDescent="0.2">
      <c r="A195" s="51"/>
      <c r="B195" s="102" t="s">
        <v>226</v>
      </c>
      <c r="C195" s="149"/>
      <c r="D195" s="149">
        <v>28</v>
      </c>
      <c r="E195" s="100" t="s">
        <v>30</v>
      </c>
      <c r="F195" s="55" t="s">
        <v>31</v>
      </c>
      <c r="G195" s="56" t="s">
        <v>32</v>
      </c>
      <c r="H195" s="55" t="s">
        <v>33</v>
      </c>
      <c r="I195" s="57">
        <v>104.88428571428572</v>
      </c>
      <c r="J195" s="772">
        <v>2936.76</v>
      </c>
      <c r="K195" s="80"/>
      <c r="L195" s="150">
        <v>0</v>
      </c>
      <c r="M195" s="80"/>
      <c r="N195" s="150"/>
      <c r="O195" s="75">
        <v>0</v>
      </c>
      <c r="P195" s="999">
        <f t="shared" si="21"/>
        <v>0</v>
      </c>
      <c r="Q195" s="81"/>
      <c r="R195" s="150"/>
      <c r="S195" s="75">
        <v>27</v>
      </c>
      <c r="T195" s="58">
        <v>2894.2</v>
      </c>
      <c r="U195" s="81"/>
      <c r="V195" s="150"/>
      <c r="W195" s="81"/>
      <c r="X195" s="150"/>
      <c r="Y195" s="60">
        <v>1</v>
      </c>
      <c r="Z195" s="1000">
        <v>42.5600000000004</v>
      </c>
      <c r="AA195" s="81"/>
      <c r="AB195" s="150"/>
      <c r="AC195" s="63">
        <v>0</v>
      </c>
      <c r="AD195" s="78">
        <f t="shared" si="20"/>
        <v>0</v>
      </c>
      <c r="AE195" s="63">
        <v>0</v>
      </c>
      <c r="AF195" s="150">
        <v>0</v>
      </c>
      <c r="AG195" s="81"/>
      <c r="AH195" s="150"/>
      <c r="AI195" s="998">
        <f t="shared" si="18"/>
        <v>2936.76</v>
      </c>
      <c r="AJ195" s="1025">
        <f t="shared" si="17"/>
        <v>0</v>
      </c>
    </row>
    <row r="196" spans="1:36" ht="66" x14ac:dyDescent="0.2">
      <c r="A196" s="51"/>
      <c r="B196" s="102" t="s">
        <v>227</v>
      </c>
      <c r="C196" s="149"/>
      <c r="D196" s="149">
        <v>13</v>
      </c>
      <c r="E196" s="100" t="s">
        <v>30</v>
      </c>
      <c r="F196" s="55" t="s">
        <v>31</v>
      </c>
      <c r="G196" s="56" t="s">
        <v>32</v>
      </c>
      <c r="H196" s="55" t="s">
        <v>33</v>
      </c>
      <c r="I196" s="57">
        <v>42.83</v>
      </c>
      <c r="J196" s="772">
        <v>1169.03</v>
      </c>
      <c r="K196" s="80"/>
      <c r="L196" s="150">
        <v>0</v>
      </c>
      <c r="M196" s="80"/>
      <c r="N196" s="150"/>
      <c r="O196" s="75">
        <v>0</v>
      </c>
      <c r="P196" s="999">
        <f t="shared" si="21"/>
        <v>0</v>
      </c>
      <c r="Q196" s="81"/>
      <c r="R196" s="150"/>
      <c r="S196" s="75">
        <v>0</v>
      </c>
      <c r="T196" s="58">
        <v>556.79999999999995</v>
      </c>
      <c r="U196" s="81"/>
      <c r="V196" s="150"/>
      <c r="W196" s="81"/>
      <c r="X196" s="150"/>
      <c r="Y196" s="60">
        <v>0</v>
      </c>
      <c r="Z196" s="1000">
        <v>612.23</v>
      </c>
      <c r="AA196" s="81"/>
      <c r="AB196" s="150"/>
      <c r="AC196" s="63">
        <v>0</v>
      </c>
      <c r="AD196" s="78">
        <f t="shared" si="20"/>
        <v>0</v>
      </c>
      <c r="AE196" s="63">
        <v>0</v>
      </c>
      <c r="AF196" s="150">
        <v>0</v>
      </c>
      <c r="AG196" s="81"/>
      <c r="AH196" s="150"/>
      <c r="AI196" s="998">
        <f t="shared" si="18"/>
        <v>1169.03</v>
      </c>
      <c r="AJ196" s="1025">
        <f t="shared" si="17"/>
        <v>0</v>
      </c>
    </row>
    <row r="197" spans="1:36" ht="66" x14ac:dyDescent="0.2">
      <c r="A197" s="51"/>
      <c r="B197" s="52" t="s">
        <v>228</v>
      </c>
      <c r="C197" s="149"/>
      <c r="D197" s="149">
        <v>8</v>
      </c>
      <c r="E197" s="100" t="s">
        <v>30</v>
      </c>
      <c r="F197" s="55" t="s">
        <v>31</v>
      </c>
      <c r="G197" s="56" t="s">
        <v>32</v>
      </c>
      <c r="H197" s="55" t="s">
        <v>33</v>
      </c>
      <c r="I197" s="57">
        <v>196.04</v>
      </c>
      <c r="J197" s="772">
        <v>1600</v>
      </c>
      <c r="K197" s="80"/>
      <c r="L197" s="150">
        <v>0</v>
      </c>
      <c r="M197" s="80"/>
      <c r="N197" s="150"/>
      <c r="O197" s="75">
        <v>0</v>
      </c>
      <c r="P197" s="999">
        <f t="shared" si="21"/>
        <v>0</v>
      </c>
      <c r="Q197" s="81"/>
      <c r="R197" s="150"/>
      <c r="S197" s="75">
        <v>0</v>
      </c>
      <c r="T197" s="58">
        <v>1568.32</v>
      </c>
      <c r="U197" s="81"/>
      <c r="V197" s="150"/>
      <c r="W197" s="81"/>
      <c r="X197" s="150"/>
      <c r="Y197" s="60">
        <v>0</v>
      </c>
      <c r="Z197" s="1000">
        <v>31.680000000000064</v>
      </c>
      <c r="AA197" s="81"/>
      <c r="AB197" s="150"/>
      <c r="AC197" s="63">
        <v>0</v>
      </c>
      <c r="AD197" s="78">
        <f t="shared" si="20"/>
        <v>0</v>
      </c>
      <c r="AE197" s="63">
        <v>0</v>
      </c>
      <c r="AF197" s="150">
        <v>0</v>
      </c>
      <c r="AG197" s="81"/>
      <c r="AH197" s="150"/>
      <c r="AI197" s="998">
        <f t="shared" si="18"/>
        <v>1600</v>
      </c>
      <c r="AJ197" s="1025">
        <f t="shared" si="17"/>
        <v>0</v>
      </c>
    </row>
    <row r="198" spans="1:36" ht="66" x14ac:dyDescent="0.2">
      <c r="A198" s="51"/>
      <c r="B198" s="52" t="s">
        <v>229</v>
      </c>
      <c r="C198" s="151"/>
      <c r="D198" s="151">
        <v>6</v>
      </c>
      <c r="E198" s="79" t="s">
        <v>41</v>
      </c>
      <c r="F198" s="55" t="s">
        <v>31</v>
      </c>
      <c r="G198" s="56" t="s">
        <v>32</v>
      </c>
      <c r="H198" s="55" t="s">
        <v>33</v>
      </c>
      <c r="I198" s="57">
        <v>348</v>
      </c>
      <c r="J198" s="773">
        <v>2088</v>
      </c>
      <c r="K198" s="80"/>
      <c r="L198" s="150">
        <v>0</v>
      </c>
      <c r="M198" s="80"/>
      <c r="N198" s="150"/>
      <c r="O198" s="75">
        <v>0</v>
      </c>
      <c r="P198" s="999">
        <f t="shared" si="21"/>
        <v>0</v>
      </c>
      <c r="Q198" s="81"/>
      <c r="R198" s="150"/>
      <c r="S198" s="75">
        <v>0</v>
      </c>
      <c r="T198" s="58"/>
      <c r="U198" s="81"/>
      <c r="V198" s="150"/>
      <c r="W198" s="81"/>
      <c r="X198" s="150"/>
      <c r="Y198" s="60">
        <v>6</v>
      </c>
      <c r="Z198" s="1000">
        <v>2088</v>
      </c>
      <c r="AA198" s="81"/>
      <c r="AB198" s="150"/>
      <c r="AC198" s="63">
        <v>0</v>
      </c>
      <c r="AD198" s="78">
        <f t="shared" si="20"/>
        <v>0</v>
      </c>
      <c r="AE198" s="63">
        <v>0</v>
      </c>
      <c r="AF198" s="150">
        <v>0</v>
      </c>
      <c r="AG198" s="81"/>
      <c r="AH198" s="150"/>
      <c r="AI198" s="998">
        <f t="shared" si="18"/>
        <v>2088</v>
      </c>
      <c r="AJ198" s="1025">
        <f t="shared" si="17"/>
        <v>0</v>
      </c>
    </row>
    <row r="199" spans="1:36" ht="66" x14ac:dyDescent="0.2">
      <c r="A199" s="51"/>
      <c r="B199" s="52" t="s">
        <v>230</v>
      </c>
      <c r="C199" s="149"/>
      <c r="D199" s="149">
        <v>18</v>
      </c>
      <c r="E199" s="100" t="s">
        <v>41</v>
      </c>
      <c r="F199" s="55" t="s">
        <v>31</v>
      </c>
      <c r="G199" s="56" t="s">
        <v>32</v>
      </c>
      <c r="H199" s="55" t="s">
        <v>33</v>
      </c>
      <c r="I199" s="57">
        <v>12.372999999999999</v>
      </c>
      <c r="J199" s="772">
        <v>567.12</v>
      </c>
      <c r="K199" s="80"/>
      <c r="L199" s="150">
        <v>0</v>
      </c>
      <c r="M199" s="80"/>
      <c r="N199" s="150"/>
      <c r="O199" s="75">
        <v>0</v>
      </c>
      <c r="P199" s="999">
        <f t="shared" si="21"/>
        <v>0</v>
      </c>
      <c r="Q199" s="81"/>
      <c r="R199" s="150"/>
      <c r="S199" s="75">
        <v>0</v>
      </c>
      <c r="T199" s="58">
        <v>222.72</v>
      </c>
      <c r="U199" s="81"/>
      <c r="V199" s="150"/>
      <c r="W199" s="81"/>
      <c r="X199" s="150"/>
      <c r="Y199" s="60">
        <v>0</v>
      </c>
      <c r="Z199" s="1000">
        <v>344.4</v>
      </c>
      <c r="AA199" s="81"/>
      <c r="AB199" s="150"/>
      <c r="AC199" s="63">
        <v>0</v>
      </c>
      <c r="AD199" s="78">
        <f t="shared" si="20"/>
        <v>0</v>
      </c>
      <c r="AE199" s="63">
        <v>0</v>
      </c>
      <c r="AF199" s="150">
        <v>0</v>
      </c>
      <c r="AG199" s="81"/>
      <c r="AH199" s="150"/>
      <c r="AI199" s="998">
        <f t="shared" si="18"/>
        <v>567.12</v>
      </c>
      <c r="AJ199" s="1025">
        <f t="shared" si="17"/>
        <v>0</v>
      </c>
    </row>
    <row r="200" spans="1:36" ht="66" x14ac:dyDescent="0.2">
      <c r="A200" s="51"/>
      <c r="B200" s="52" t="s">
        <v>231</v>
      </c>
      <c r="C200" s="149"/>
      <c r="D200" s="149">
        <v>47</v>
      </c>
      <c r="E200" s="100" t="s">
        <v>41</v>
      </c>
      <c r="F200" s="55" t="s">
        <v>31</v>
      </c>
      <c r="G200" s="56" t="s">
        <v>32</v>
      </c>
      <c r="H200" s="55" t="s">
        <v>33</v>
      </c>
      <c r="I200" s="57">
        <v>2.0699999999999998</v>
      </c>
      <c r="J200" s="772">
        <v>417.6</v>
      </c>
      <c r="K200" s="80"/>
      <c r="L200" s="150">
        <v>0</v>
      </c>
      <c r="M200" s="80"/>
      <c r="N200" s="150"/>
      <c r="O200" s="75">
        <v>0</v>
      </c>
      <c r="P200" s="999">
        <f t="shared" si="21"/>
        <v>0</v>
      </c>
      <c r="Q200" s="81"/>
      <c r="R200" s="150"/>
      <c r="S200" s="75">
        <v>0</v>
      </c>
      <c r="T200" s="58">
        <v>97.44</v>
      </c>
      <c r="U200" s="81"/>
      <c r="V200" s="150"/>
      <c r="W200" s="81"/>
      <c r="X200" s="150"/>
      <c r="Y200" s="60">
        <v>0</v>
      </c>
      <c r="Z200" s="1000">
        <v>320.16000000000003</v>
      </c>
      <c r="AA200" s="81"/>
      <c r="AB200" s="150"/>
      <c r="AC200" s="63">
        <v>0</v>
      </c>
      <c r="AD200" s="78">
        <f t="shared" si="20"/>
        <v>0</v>
      </c>
      <c r="AE200" s="63">
        <v>0</v>
      </c>
      <c r="AF200" s="150">
        <v>0</v>
      </c>
      <c r="AG200" s="81"/>
      <c r="AH200" s="150"/>
      <c r="AI200" s="998">
        <f t="shared" si="18"/>
        <v>417.6</v>
      </c>
      <c r="AJ200" s="1025">
        <f t="shared" si="17"/>
        <v>0</v>
      </c>
    </row>
    <row r="201" spans="1:36" ht="26.25" customHeight="1" x14ac:dyDescent="0.2">
      <c r="A201" s="51"/>
      <c r="B201" s="93" t="s">
        <v>232</v>
      </c>
      <c r="C201" s="149"/>
      <c r="D201" s="149">
        <v>6</v>
      </c>
      <c r="E201" s="109" t="s">
        <v>41</v>
      </c>
      <c r="F201" s="55" t="s">
        <v>31</v>
      </c>
      <c r="G201" s="56" t="s">
        <v>32</v>
      </c>
      <c r="H201" s="55" t="s">
        <v>33</v>
      </c>
      <c r="I201" s="57">
        <v>445.41666666666669</v>
      </c>
      <c r="J201" s="772">
        <v>2672.5</v>
      </c>
      <c r="K201" s="80"/>
      <c r="L201" s="150">
        <v>0</v>
      </c>
      <c r="M201" s="80"/>
      <c r="N201" s="150"/>
      <c r="O201" s="75">
        <v>0</v>
      </c>
      <c r="P201" s="999">
        <f t="shared" si="21"/>
        <v>0</v>
      </c>
      <c r="Q201" s="81"/>
      <c r="R201" s="150"/>
      <c r="S201" s="75">
        <v>0</v>
      </c>
      <c r="T201" s="58"/>
      <c r="U201" s="81"/>
      <c r="V201" s="150"/>
      <c r="W201" s="81"/>
      <c r="X201" s="150"/>
      <c r="Y201" s="60">
        <v>0</v>
      </c>
      <c r="Z201" s="1000">
        <v>2672.5</v>
      </c>
      <c r="AA201" s="81"/>
      <c r="AB201" s="150"/>
      <c r="AC201" s="63">
        <v>0</v>
      </c>
      <c r="AD201" s="78">
        <f t="shared" si="20"/>
        <v>0</v>
      </c>
      <c r="AE201" s="63">
        <v>0</v>
      </c>
      <c r="AF201" s="150">
        <v>0</v>
      </c>
      <c r="AG201" s="81"/>
      <c r="AH201" s="150"/>
      <c r="AI201" s="998">
        <f t="shared" si="18"/>
        <v>2672.5</v>
      </c>
      <c r="AJ201" s="1025">
        <f t="shared" ref="AJ201:AJ264" si="22">AI201-J201</f>
        <v>0</v>
      </c>
    </row>
    <row r="202" spans="1:36" ht="26.25" customHeight="1" x14ac:dyDescent="0.2">
      <c r="A202" s="51"/>
      <c r="B202" s="93" t="s">
        <v>233</v>
      </c>
      <c r="C202" s="149"/>
      <c r="D202" s="149">
        <v>0</v>
      </c>
      <c r="E202" s="109" t="s">
        <v>234</v>
      </c>
      <c r="F202" s="55" t="s">
        <v>31</v>
      </c>
      <c r="G202" s="56" t="s">
        <v>32</v>
      </c>
      <c r="H202" s="55" t="s">
        <v>33</v>
      </c>
      <c r="I202" s="57">
        <v>244.59</v>
      </c>
      <c r="J202" s="772">
        <v>0</v>
      </c>
      <c r="K202" s="80"/>
      <c r="L202" s="150">
        <v>0</v>
      </c>
      <c r="M202" s="80"/>
      <c r="N202" s="150"/>
      <c r="O202" s="75">
        <v>0</v>
      </c>
      <c r="P202" s="999">
        <f t="shared" si="21"/>
        <v>0</v>
      </c>
      <c r="Q202" s="81"/>
      <c r="R202" s="150"/>
      <c r="S202" s="75">
        <v>0</v>
      </c>
      <c r="T202" s="58">
        <v>0</v>
      </c>
      <c r="U202" s="81"/>
      <c r="V202" s="150"/>
      <c r="W202" s="81"/>
      <c r="X202" s="150"/>
      <c r="Y202" s="60">
        <v>0</v>
      </c>
      <c r="Z202" s="1000">
        <v>0</v>
      </c>
      <c r="AA202" s="81"/>
      <c r="AB202" s="150"/>
      <c r="AC202" s="63">
        <v>0</v>
      </c>
      <c r="AD202" s="78">
        <f t="shared" si="20"/>
        <v>0</v>
      </c>
      <c r="AE202" s="63">
        <v>0</v>
      </c>
      <c r="AF202" s="150">
        <v>0</v>
      </c>
      <c r="AG202" s="81"/>
      <c r="AH202" s="150"/>
      <c r="AI202" s="998">
        <f t="shared" si="18"/>
        <v>0</v>
      </c>
      <c r="AJ202" s="1025">
        <f t="shared" si="22"/>
        <v>0</v>
      </c>
    </row>
    <row r="203" spans="1:36" ht="35.25" customHeight="1" x14ac:dyDescent="0.2">
      <c r="A203" s="51"/>
      <c r="B203" s="93" t="s">
        <v>235</v>
      </c>
      <c r="C203" s="149"/>
      <c r="D203" s="149">
        <v>2</v>
      </c>
      <c r="E203" s="109" t="s">
        <v>41</v>
      </c>
      <c r="F203" s="55" t="s">
        <v>31</v>
      </c>
      <c r="G203" s="56" t="s">
        <v>32</v>
      </c>
      <c r="H203" s="55" t="s">
        <v>33</v>
      </c>
      <c r="I203" s="57">
        <v>75.474999999999994</v>
      </c>
      <c r="J203" s="772">
        <v>150.94999999999999</v>
      </c>
      <c r="K203" s="80"/>
      <c r="L203" s="150">
        <v>0</v>
      </c>
      <c r="M203" s="80"/>
      <c r="N203" s="150"/>
      <c r="O203" s="75">
        <v>0</v>
      </c>
      <c r="P203" s="999">
        <f t="shared" si="21"/>
        <v>0</v>
      </c>
      <c r="Q203" s="81"/>
      <c r="R203" s="150"/>
      <c r="S203" s="75">
        <v>0</v>
      </c>
      <c r="T203" s="58">
        <v>0</v>
      </c>
      <c r="U203" s="81"/>
      <c r="V203" s="150"/>
      <c r="W203" s="81"/>
      <c r="X203" s="150"/>
      <c r="Y203" s="60">
        <v>2</v>
      </c>
      <c r="Z203" s="1000">
        <v>150.94999999999999</v>
      </c>
      <c r="AA203" s="81"/>
      <c r="AB203" s="150"/>
      <c r="AC203" s="63">
        <v>0</v>
      </c>
      <c r="AD203" s="78">
        <f t="shared" si="20"/>
        <v>0</v>
      </c>
      <c r="AE203" s="63">
        <v>0</v>
      </c>
      <c r="AF203" s="150">
        <v>0</v>
      </c>
      <c r="AG203" s="81"/>
      <c r="AH203" s="150"/>
      <c r="AI203" s="998">
        <f t="shared" si="18"/>
        <v>150.94999999999999</v>
      </c>
      <c r="AJ203" s="1025">
        <f t="shared" si="22"/>
        <v>0</v>
      </c>
    </row>
    <row r="204" spans="1:36" ht="66" x14ac:dyDescent="0.2">
      <c r="A204" s="51"/>
      <c r="B204" s="84" t="s">
        <v>236</v>
      </c>
      <c r="C204" s="149"/>
      <c r="D204" s="149">
        <v>38</v>
      </c>
      <c r="E204" s="79" t="s">
        <v>234</v>
      </c>
      <c r="F204" s="55" t="s">
        <v>31</v>
      </c>
      <c r="G204" s="56" t="s">
        <v>32</v>
      </c>
      <c r="H204" s="55" t="s">
        <v>33</v>
      </c>
      <c r="I204" s="57">
        <v>28.18</v>
      </c>
      <c r="J204" s="772">
        <v>1070.6804</v>
      </c>
      <c r="K204" s="80"/>
      <c r="L204" s="150">
        <v>0</v>
      </c>
      <c r="M204" s="80"/>
      <c r="N204" s="150"/>
      <c r="O204" s="75">
        <v>0</v>
      </c>
      <c r="P204" s="999">
        <f t="shared" si="21"/>
        <v>0</v>
      </c>
      <c r="Q204" s="81"/>
      <c r="R204" s="150"/>
      <c r="S204" s="75">
        <v>0</v>
      </c>
      <c r="T204" s="58">
        <v>1070.68</v>
      </c>
      <c r="U204" s="81"/>
      <c r="V204" s="150"/>
      <c r="W204" s="81"/>
      <c r="X204" s="150"/>
      <c r="Y204" s="60">
        <v>0</v>
      </c>
      <c r="Z204" s="1000">
        <v>3.9999999989959178E-4</v>
      </c>
      <c r="AA204" s="81"/>
      <c r="AB204" s="150"/>
      <c r="AC204" s="63">
        <v>0</v>
      </c>
      <c r="AD204" s="78">
        <f t="shared" si="20"/>
        <v>0</v>
      </c>
      <c r="AE204" s="63">
        <v>0</v>
      </c>
      <c r="AF204" s="150">
        <v>0</v>
      </c>
      <c r="AG204" s="81"/>
      <c r="AH204" s="150"/>
      <c r="AI204" s="998">
        <f t="shared" si="18"/>
        <v>1070.6804</v>
      </c>
      <c r="AJ204" s="1025">
        <f t="shared" si="22"/>
        <v>0</v>
      </c>
    </row>
    <row r="205" spans="1:36" ht="66" x14ac:dyDescent="0.2">
      <c r="A205" s="51"/>
      <c r="B205" s="93" t="s">
        <v>237</v>
      </c>
      <c r="C205" s="149"/>
      <c r="D205" s="149">
        <v>20</v>
      </c>
      <c r="E205" s="79" t="s">
        <v>41</v>
      </c>
      <c r="F205" s="55" t="s">
        <v>31</v>
      </c>
      <c r="G205" s="56" t="s">
        <v>32</v>
      </c>
      <c r="H205" s="55" t="s">
        <v>33</v>
      </c>
      <c r="I205" s="57">
        <v>10.09</v>
      </c>
      <c r="J205" s="772">
        <v>805.43200000000013</v>
      </c>
      <c r="K205" s="80"/>
      <c r="L205" s="150">
        <v>0</v>
      </c>
      <c r="M205" s="80"/>
      <c r="N205" s="150"/>
      <c r="O205" s="75">
        <v>0</v>
      </c>
      <c r="P205" s="999">
        <f t="shared" si="21"/>
        <v>0</v>
      </c>
      <c r="Q205" s="81"/>
      <c r="R205" s="150"/>
      <c r="S205" s="75">
        <v>0</v>
      </c>
      <c r="T205" s="58">
        <v>201.84</v>
      </c>
      <c r="U205" s="81"/>
      <c r="V205" s="150"/>
      <c r="W205" s="81"/>
      <c r="X205" s="150"/>
      <c r="Y205" s="60">
        <v>0</v>
      </c>
      <c r="Z205" s="1000">
        <v>603.5920000000001</v>
      </c>
      <c r="AA205" s="81"/>
      <c r="AB205" s="150"/>
      <c r="AC205" s="63">
        <v>0</v>
      </c>
      <c r="AD205" s="78">
        <f t="shared" si="20"/>
        <v>0</v>
      </c>
      <c r="AE205" s="63">
        <v>0</v>
      </c>
      <c r="AF205" s="150">
        <v>0</v>
      </c>
      <c r="AG205" s="81"/>
      <c r="AH205" s="150"/>
      <c r="AI205" s="998">
        <f t="shared" si="18"/>
        <v>805.43200000000013</v>
      </c>
      <c r="AJ205" s="1025">
        <f t="shared" si="22"/>
        <v>0</v>
      </c>
    </row>
    <row r="206" spans="1:36" ht="66" x14ac:dyDescent="0.2">
      <c r="A206" s="51"/>
      <c r="B206" s="52" t="s">
        <v>238</v>
      </c>
      <c r="C206" s="151"/>
      <c r="D206" s="151">
        <v>2</v>
      </c>
      <c r="E206" s="79" t="s">
        <v>41</v>
      </c>
      <c r="F206" s="55" t="s">
        <v>31</v>
      </c>
      <c r="G206" s="56" t="s">
        <v>32</v>
      </c>
      <c r="H206" s="55" t="s">
        <v>33</v>
      </c>
      <c r="I206" s="57">
        <v>39.985050000000001</v>
      </c>
      <c r="J206" s="773">
        <v>79.970100000000002</v>
      </c>
      <c r="K206" s="80"/>
      <c r="L206" s="150">
        <v>0</v>
      </c>
      <c r="M206" s="80"/>
      <c r="N206" s="150"/>
      <c r="O206" s="75">
        <v>0</v>
      </c>
      <c r="P206" s="999">
        <f t="shared" si="21"/>
        <v>0</v>
      </c>
      <c r="Q206" s="81"/>
      <c r="R206" s="150"/>
      <c r="S206" s="75">
        <v>0</v>
      </c>
      <c r="T206" s="58"/>
      <c r="U206" s="81"/>
      <c r="V206" s="150"/>
      <c r="W206" s="81"/>
      <c r="X206" s="150"/>
      <c r="Y206" s="60">
        <v>2</v>
      </c>
      <c r="Z206" s="1000">
        <v>79.970100000000002</v>
      </c>
      <c r="AA206" s="81"/>
      <c r="AB206" s="150"/>
      <c r="AC206" s="63">
        <v>0</v>
      </c>
      <c r="AD206" s="78">
        <f t="shared" si="20"/>
        <v>0</v>
      </c>
      <c r="AE206" s="63">
        <v>0</v>
      </c>
      <c r="AF206" s="150">
        <v>0</v>
      </c>
      <c r="AG206" s="81"/>
      <c r="AH206" s="150"/>
      <c r="AI206" s="998">
        <f t="shared" ref="AI206:AI269" si="23">AF206+AH206+AD206+AB206+Z206+X206+V206+T206+R206+P206+N206+L206</f>
        <v>79.970100000000002</v>
      </c>
      <c r="AJ206" s="1025">
        <f t="shared" si="22"/>
        <v>0</v>
      </c>
    </row>
    <row r="207" spans="1:36" s="24" customFormat="1" ht="66" x14ac:dyDescent="0.2">
      <c r="A207" s="51"/>
      <c r="B207" s="52" t="s">
        <v>239</v>
      </c>
      <c r="C207" s="152"/>
      <c r="D207" s="152">
        <v>334</v>
      </c>
      <c r="E207" s="153" t="s">
        <v>41</v>
      </c>
      <c r="F207" s="88" t="s">
        <v>31</v>
      </c>
      <c r="G207" s="107" t="s">
        <v>32</v>
      </c>
      <c r="H207" s="88" t="s">
        <v>33</v>
      </c>
      <c r="I207" s="108">
        <v>10.49</v>
      </c>
      <c r="J207" s="774">
        <v>66506.008999999991</v>
      </c>
      <c r="K207" s="89"/>
      <c r="L207" s="644">
        <v>0</v>
      </c>
      <c r="M207" s="89"/>
      <c r="N207" s="644"/>
      <c r="O207" s="75">
        <v>0</v>
      </c>
      <c r="P207" s="1000">
        <f t="shared" si="21"/>
        <v>0</v>
      </c>
      <c r="Q207" s="91"/>
      <c r="R207" s="644"/>
      <c r="S207" s="75">
        <f>T207/I207</f>
        <v>334.06673021925644</v>
      </c>
      <c r="T207" s="58">
        <v>3504.36</v>
      </c>
      <c r="U207" s="91"/>
      <c r="V207" s="644"/>
      <c r="W207" s="91"/>
      <c r="X207" s="644"/>
      <c r="Y207" s="92">
        <v>0</v>
      </c>
      <c r="Z207" s="1000">
        <v>63001.64899999999</v>
      </c>
      <c r="AA207" s="91"/>
      <c r="AB207" s="644"/>
      <c r="AC207" s="940">
        <v>0</v>
      </c>
      <c r="AD207" s="90">
        <f t="shared" si="20"/>
        <v>0</v>
      </c>
      <c r="AE207" s="940">
        <v>0</v>
      </c>
      <c r="AF207" s="644">
        <v>0</v>
      </c>
      <c r="AG207" s="91"/>
      <c r="AH207" s="644"/>
      <c r="AI207" s="1015">
        <f t="shared" si="23"/>
        <v>66506.008999999991</v>
      </c>
      <c r="AJ207" s="1025">
        <f t="shared" si="22"/>
        <v>0</v>
      </c>
    </row>
    <row r="208" spans="1:36" ht="66" x14ac:dyDescent="0.2">
      <c r="A208" s="83"/>
      <c r="B208" s="52" t="s">
        <v>240</v>
      </c>
      <c r="C208" s="152"/>
      <c r="D208" s="152">
        <v>145</v>
      </c>
      <c r="E208" s="153" t="s">
        <v>41</v>
      </c>
      <c r="F208" s="55" t="s">
        <v>31</v>
      </c>
      <c r="G208" s="56" t="s">
        <v>32</v>
      </c>
      <c r="H208" s="55" t="s">
        <v>33</v>
      </c>
      <c r="I208" s="57">
        <v>223.13</v>
      </c>
      <c r="J208" s="774">
        <v>32353.558000000001</v>
      </c>
      <c r="K208" s="80"/>
      <c r="L208" s="150">
        <v>0</v>
      </c>
      <c r="M208" s="80"/>
      <c r="N208" s="150"/>
      <c r="O208" s="75">
        <v>0</v>
      </c>
      <c r="P208" s="999">
        <f t="shared" si="21"/>
        <v>0</v>
      </c>
      <c r="Q208" s="81"/>
      <c r="R208" s="150"/>
      <c r="S208" s="75">
        <v>145</v>
      </c>
      <c r="T208" s="58">
        <v>32353.559999999998</v>
      </c>
      <c r="U208" s="81"/>
      <c r="V208" s="150"/>
      <c r="W208" s="81"/>
      <c r="X208" s="150"/>
      <c r="Y208" s="60">
        <v>0</v>
      </c>
      <c r="Z208" s="1000">
        <v>-1.9999999967694748E-3</v>
      </c>
      <c r="AA208" s="81"/>
      <c r="AB208" s="150"/>
      <c r="AC208" s="63">
        <v>0</v>
      </c>
      <c r="AD208" s="78">
        <f t="shared" si="20"/>
        <v>0</v>
      </c>
      <c r="AE208" s="63">
        <v>0</v>
      </c>
      <c r="AF208" s="150">
        <v>0</v>
      </c>
      <c r="AG208" s="81"/>
      <c r="AH208" s="150"/>
      <c r="AI208" s="998">
        <f t="shared" si="23"/>
        <v>32353.558000000001</v>
      </c>
      <c r="AJ208" s="1025">
        <f t="shared" si="22"/>
        <v>0</v>
      </c>
    </row>
    <row r="209" spans="1:36" ht="66" x14ac:dyDescent="0.2">
      <c r="A209" s="83"/>
      <c r="B209" s="102" t="s">
        <v>241</v>
      </c>
      <c r="C209" s="154"/>
      <c r="D209" s="154">
        <v>30</v>
      </c>
      <c r="E209" s="100" t="s">
        <v>30</v>
      </c>
      <c r="F209" s="55" t="s">
        <v>31</v>
      </c>
      <c r="G209" s="56" t="s">
        <v>32</v>
      </c>
      <c r="H209" s="55" t="s">
        <v>33</v>
      </c>
      <c r="I209" s="57">
        <v>35</v>
      </c>
      <c r="J209" s="775">
        <v>1050</v>
      </c>
      <c r="K209" s="80"/>
      <c r="L209" s="150">
        <v>0</v>
      </c>
      <c r="M209" s="80"/>
      <c r="N209" s="150"/>
      <c r="O209" s="75">
        <v>0</v>
      </c>
      <c r="P209" s="999">
        <f t="shared" si="21"/>
        <v>0</v>
      </c>
      <c r="Q209" s="81"/>
      <c r="R209" s="150"/>
      <c r="S209" s="75">
        <v>0</v>
      </c>
      <c r="T209" s="58"/>
      <c r="U209" s="81"/>
      <c r="V209" s="150"/>
      <c r="W209" s="81"/>
      <c r="X209" s="150"/>
      <c r="Y209" s="60">
        <v>30</v>
      </c>
      <c r="Z209" s="1000">
        <v>1050</v>
      </c>
      <c r="AA209" s="81"/>
      <c r="AB209" s="150"/>
      <c r="AC209" s="63">
        <v>0</v>
      </c>
      <c r="AD209" s="78">
        <f t="shared" si="20"/>
        <v>0</v>
      </c>
      <c r="AE209" s="63">
        <v>0</v>
      </c>
      <c r="AF209" s="150">
        <v>0</v>
      </c>
      <c r="AG209" s="81"/>
      <c r="AH209" s="150"/>
      <c r="AI209" s="998">
        <f t="shared" si="23"/>
        <v>1050</v>
      </c>
      <c r="AJ209" s="1025">
        <f t="shared" si="22"/>
        <v>0</v>
      </c>
    </row>
    <row r="210" spans="1:36" ht="66" x14ac:dyDescent="0.2">
      <c r="A210" s="83"/>
      <c r="B210" s="102" t="s">
        <v>242</v>
      </c>
      <c r="C210" s="154"/>
      <c r="D210" s="154">
        <v>50</v>
      </c>
      <c r="E210" s="100" t="s">
        <v>30</v>
      </c>
      <c r="F210" s="55" t="s">
        <v>31</v>
      </c>
      <c r="G210" s="56" t="s">
        <v>32</v>
      </c>
      <c r="H210" s="55" t="s">
        <v>33</v>
      </c>
      <c r="I210" s="57">
        <v>13.9</v>
      </c>
      <c r="J210" s="775">
        <v>695</v>
      </c>
      <c r="K210" s="80"/>
      <c r="L210" s="150">
        <v>0</v>
      </c>
      <c r="M210" s="80"/>
      <c r="N210" s="150"/>
      <c r="O210" s="75">
        <v>0</v>
      </c>
      <c r="P210" s="999">
        <f t="shared" si="21"/>
        <v>0</v>
      </c>
      <c r="Q210" s="81"/>
      <c r="R210" s="150"/>
      <c r="S210" s="75">
        <v>0</v>
      </c>
      <c r="T210" s="58"/>
      <c r="U210" s="81"/>
      <c r="V210" s="150"/>
      <c r="W210" s="81"/>
      <c r="X210" s="150"/>
      <c r="Y210" s="60">
        <v>50</v>
      </c>
      <c r="Z210" s="1000">
        <v>695</v>
      </c>
      <c r="AA210" s="81"/>
      <c r="AB210" s="150"/>
      <c r="AC210" s="63">
        <v>0</v>
      </c>
      <c r="AD210" s="78">
        <f t="shared" si="20"/>
        <v>0</v>
      </c>
      <c r="AE210" s="63">
        <v>0</v>
      </c>
      <c r="AF210" s="150">
        <v>0</v>
      </c>
      <c r="AG210" s="81"/>
      <c r="AH210" s="150"/>
      <c r="AI210" s="998">
        <f t="shared" si="23"/>
        <v>695</v>
      </c>
      <c r="AJ210" s="1025">
        <f t="shared" si="22"/>
        <v>0</v>
      </c>
    </row>
    <row r="211" spans="1:36" ht="66" x14ac:dyDescent="0.2">
      <c r="A211" s="83"/>
      <c r="B211" s="93" t="s">
        <v>243</v>
      </c>
      <c r="C211" s="154"/>
      <c r="D211" s="154">
        <v>34</v>
      </c>
      <c r="E211" s="109" t="s">
        <v>244</v>
      </c>
      <c r="F211" s="55" t="s">
        <v>31</v>
      </c>
      <c r="G211" s="56" t="s">
        <v>32</v>
      </c>
      <c r="H211" s="55" t="s">
        <v>33</v>
      </c>
      <c r="I211" s="57">
        <v>1.3800000000000001</v>
      </c>
      <c r="J211" s="775">
        <v>46.92</v>
      </c>
      <c r="K211" s="80"/>
      <c r="L211" s="150">
        <v>0</v>
      </c>
      <c r="M211" s="80"/>
      <c r="N211" s="150"/>
      <c r="O211" s="75">
        <v>0</v>
      </c>
      <c r="P211" s="999">
        <f t="shared" si="21"/>
        <v>0</v>
      </c>
      <c r="Q211" s="81"/>
      <c r="R211" s="150"/>
      <c r="S211" s="75">
        <v>0</v>
      </c>
      <c r="T211" s="58"/>
      <c r="U211" s="81"/>
      <c r="V211" s="150"/>
      <c r="W211" s="81"/>
      <c r="X211" s="150"/>
      <c r="Y211" s="60">
        <v>34</v>
      </c>
      <c r="Z211" s="1000">
        <v>46.92</v>
      </c>
      <c r="AA211" s="81"/>
      <c r="AB211" s="150"/>
      <c r="AC211" s="63">
        <v>0</v>
      </c>
      <c r="AD211" s="78">
        <f t="shared" si="20"/>
        <v>0</v>
      </c>
      <c r="AE211" s="63">
        <v>0</v>
      </c>
      <c r="AF211" s="150">
        <v>0</v>
      </c>
      <c r="AG211" s="81"/>
      <c r="AH211" s="150"/>
      <c r="AI211" s="998">
        <f t="shared" si="23"/>
        <v>46.92</v>
      </c>
      <c r="AJ211" s="1025">
        <f t="shared" si="22"/>
        <v>0</v>
      </c>
    </row>
    <row r="212" spans="1:36" ht="66" x14ac:dyDescent="0.2">
      <c r="A212" s="83"/>
      <c r="B212" s="93" t="s">
        <v>245</v>
      </c>
      <c r="C212" s="154"/>
      <c r="D212" s="154">
        <v>50</v>
      </c>
      <c r="E212" s="109" t="s">
        <v>30</v>
      </c>
      <c r="F212" s="55" t="s">
        <v>31</v>
      </c>
      <c r="G212" s="56" t="s">
        <v>32</v>
      </c>
      <c r="H212" s="55" t="s">
        <v>33</v>
      </c>
      <c r="I212" s="57">
        <v>3.32</v>
      </c>
      <c r="J212" s="775">
        <v>166</v>
      </c>
      <c r="K212" s="80"/>
      <c r="L212" s="150">
        <v>0</v>
      </c>
      <c r="M212" s="80"/>
      <c r="N212" s="150"/>
      <c r="O212" s="75">
        <v>0</v>
      </c>
      <c r="P212" s="999">
        <f t="shared" si="21"/>
        <v>0</v>
      </c>
      <c r="Q212" s="81"/>
      <c r="R212" s="150"/>
      <c r="S212" s="75">
        <v>0</v>
      </c>
      <c r="T212" s="58"/>
      <c r="U212" s="81"/>
      <c r="V212" s="150"/>
      <c r="W212" s="81"/>
      <c r="X212" s="150"/>
      <c r="Y212" s="60">
        <v>50</v>
      </c>
      <c r="Z212" s="1000">
        <v>166</v>
      </c>
      <c r="AA212" s="81"/>
      <c r="AB212" s="150"/>
      <c r="AC212" s="63">
        <v>0</v>
      </c>
      <c r="AD212" s="78">
        <f t="shared" si="20"/>
        <v>0</v>
      </c>
      <c r="AE212" s="63">
        <v>0</v>
      </c>
      <c r="AF212" s="150">
        <v>0</v>
      </c>
      <c r="AG212" s="81"/>
      <c r="AH212" s="150"/>
      <c r="AI212" s="998">
        <f t="shared" si="23"/>
        <v>166</v>
      </c>
      <c r="AJ212" s="1025">
        <f t="shared" si="22"/>
        <v>0</v>
      </c>
    </row>
    <row r="213" spans="1:36" ht="66" x14ac:dyDescent="0.2">
      <c r="A213" s="83"/>
      <c r="B213" s="93" t="s">
        <v>246</v>
      </c>
      <c r="C213" s="154"/>
      <c r="D213" s="154">
        <v>12</v>
      </c>
      <c r="E213" s="79" t="s">
        <v>41</v>
      </c>
      <c r="F213" s="55" t="s">
        <v>31</v>
      </c>
      <c r="G213" s="56" t="s">
        <v>32</v>
      </c>
      <c r="H213" s="55" t="s">
        <v>33</v>
      </c>
      <c r="I213" s="57">
        <v>171.72</v>
      </c>
      <c r="J213" s="775">
        <v>2060.64</v>
      </c>
      <c r="K213" s="80"/>
      <c r="L213" s="150">
        <v>0</v>
      </c>
      <c r="M213" s="80"/>
      <c r="N213" s="150"/>
      <c r="O213" s="75">
        <v>0</v>
      </c>
      <c r="P213" s="999">
        <f t="shared" si="21"/>
        <v>0</v>
      </c>
      <c r="Q213" s="81"/>
      <c r="R213" s="150"/>
      <c r="S213" s="75">
        <v>0</v>
      </c>
      <c r="T213" s="58"/>
      <c r="U213" s="81"/>
      <c r="V213" s="150"/>
      <c r="W213" s="81"/>
      <c r="X213" s="150"/>
      <c r="Y213" s="60">
        <v>12</v>
      </c>
      <c r="Z213" s="1000">
        <v>2060.64</v>
      </c>
      <c r="AA213" s="81"/>
      <c r="AB213" s="150"/>
      <c r="AC213" s="63">
        <v>0</v>
      </c>
      <c r="AD213" s="78">
        <f t="shared" si="20"/>
        <v>0</v>
      </c>
      <c r="AE213" s="63">
        <v>0</v>
      </c>
      <c r="AF213" s="150">
        <v>0</v>
      </c>
      <c r="AG213" s="81"/>
      <c r="AH213" s="150"/>
      <c r="AI213" s="998">
        <f t="shared" si="23"/>
        <v>2060.64</v>
      </c>
      <c r="AJ213" s="1025">
        <f t="shared" si="22"/>
        <v>0</v>
      </c>
    </row>
    <row r="214" spans="1:36" ht="66" x14ac:dyDescent="0.2">
      <c r="A214" s="155"/>
      <c r="B214" s="52" t="s">
        <v>247</v>
      </c>
      <c r="C214" s="156"/>
      <c r="D214" s="156">
        <v>175</v>
      </c>
      <c r="E214" s="79" t="s">
        <v>41</v>
      </c>
      <c r="F214" s="55" t="s">
        <v>31</v>
      </c>
      <c r="G214" s="56" t="s">
        <v>32</v>
      </c>
      <c r="H214" s="55" t="s">
        <v>33</v>
      </c>
      <c r="I214" s="57">
        <v>82.883686857142848</v>
      </c>
      <c r="J214" s="776">
        <v>14504.645199999999</v>
      </c>
      <c r="K214" s="80"/>
      <c r="L214" s="150">
        <v>0</v>
      </c>
      <c r="M214" s="80"/>
      <c r="N214" s="150"/>
      <c r="O214" s="75">
        <v>0</v>
      </c>
      <c r="P214" s="999">
        <f t="shared" si="21"/>
        <v>0</v>
      </c>
      <c r="Q214" s="81"/>
      <c r="R214" s="150"/>
      <c r="S214" s="75">
        <v>140</v>
      </c>
      <c r="T214" s="58">
        <v>11619.72</v>
      </c>
      <c r="U214" s="81"/>
      <c r="V214" s="150"/>
      <c r="W214" s="81"/>
      <c r="X214" s="150"/>
      <c r="Y214" s="60">
        <v>35</v>
      </c>
      <c r="Z214" s="1000">
        <v>2884.9251999999997</v>
      </c>
      <c r="AA214" s="81"/>
      <c r="AB214" s="150"/>
      <c r="AC214" s="63">
        <v>0</v>
      </c>
      <c r="AD214" s="78">
        <f t="shared" si="20"/>
        <v>0</v>
      </c>
      <c r="AE214" s="63">
        <v>0</v>
      </c>
      <c r="AF214" s="150">
        <v>0</v>
      </c>
      <c r="AG214" s="81"/>
      <c r="AH214" s="150"/>
      <c r="AI214" s="998">
        <f t="shared" si="23"/>
        <v>14504.645199999999</v>
      </c>
      <c r="AJ214" s="1025">
        <f t="shared" si="22"/>
        <v>0</v>
      </c>
    </row>
    <row r="215" spans="1:36" ht="66" x14ac:dyDescent="0.2">
      <c r="A215" s="155"/>
      <c r="B215" s="52" t="s">
        <v>248</v>
      </c>
      <c r="C215" s="156"/>
      <c r="D215" s="156">
        <v>53</v>
      </c>
      <c r="E215" s="79" t="s">
        <v>41</v>
      </c>
      <c r="F215" s="55" t="s">
        <v>31</v>
      </c>
      <c r="G215" s="56" t="s">
        <v>32</v>
      </c>
      <c r="H215" s="55" t="s">
        <v>33</v>
      </c>
      <c r="I215" s="57">
        <v>150.22830188679245</v>
      </c>
      <c r="J215" s="776">
        <v>7962.0999999999995</v>
      </c>
      <c r="K215" s="80"/>
      <c r="L215" s="150">
        <v>0</v>
      </c>
      <c r="M215" s="80"/>
      <c r="N215" s="150"/>
      <c r="O215" s="75">
        <v>0</v>
      </c>
      <c r="P215" s="999">
        <f t="shared" si="21"/>
        <v>0</v>
      </c>
      <c r="Q215" s="81"/>
      <c r="R215" s="150"/>
      <c r="S215" s="75">
        <v>19</v>
      </c>
      <c r="T215" s="58">
        <v>2898.84</v>
      </c>
      <c r="U215" s="81"/>
      <c r="V215" s="150"/>
      <c r="W215" s="81"/>
      <c r="X215" s="150"/>
      <c r="Y215" s="60">
        <v>34</v>
      </c>
      <c r="Z215" s="1000">
        <v>5063.2599999999993</v>
      </c>
      <c r="AA215" s="81"/>
      <c r="AB215" s="150"/>
      <c r="AC215" s="63">
        <v>0</v>
      </c>
      <c r="AD215" s="78">
        <f t="shared" si="20"/>
        <v>0</v>
      </c>
      <c r="AE215" s="63">
        <v>0</v>
      </c>
      <c r="AF215" s="150">
        <v>0</v>
      </c>
      <c r="AG215" s="81"/>
      <c r="AH215" s="150"/>
      <c r="AI215" s="998">
        <f t="shared" si="23"/>
        <v>7962.0999999999995</v>
      </c>
      <c r="AJ215" s="1025">
        <f t="shared" si="22"/>
        <v>0</v>
      </c>
    </row>
    <row r="216" spans="1:36" ht="66" x14ac:dyDescent="0.2">
      <c r="A216" s="155"/>
      <c r="B216" s="52" t="s">
        <v>249</v>
      </c>
      <c r="C216" s="156"/>
      <c r="D216" s="156">
        <v>6</v>
      </c>
      <c r="E216" s="79" t="s">
        <v>41</v>
      </c>
      <c r="F216" s="55" t="s">
        <v>31</v>
      </c>
      <c r="G216" s="56" t="s">
        <v>32</v>
      </c>
      <c r="H216" s="55" t="s">
        <v>33</v>
      </c>
      <c r="I216" s="57">
        <v>351.17833333333328</v>
      </c>
      <c r="J216" s="776">
        <v>2107.0699999999997</v>
      </c>
      <c r="K216" s="80"/>
      <c r="L216" s="150">
        <v>0</v>
      </c>
      <c r="M216" s="80"/>
      <c r="N216" s="150"/>
      <c r="O216" s="75">
        <v>0</v>
      </c>
      <c r="P216" s="999">
        <f t="shared" si="21"/>
        <v>0</v>
      </c>
      <c r="Q216" s="81"/>
      <c r="R216" s="150"/>
      <c r="S216" s="75">
        <v>0</v>
      </c>
      <c r="T216" s="58"/>
      <c r="U216" s="81"/>
      <c r="V216" s="150"/>
      <c r="W216" s="81"/>
      <c r="X216" s="150"/>
      <c r="Y216" s="60">
        <v>6</v>
      </c>
      <c r="Z216" s="1000">
        <v>2107.0699999999997</v>
      </c>
      <c r="AA216" s="81"/>
      <c r="AB216" s="150"/>
      <c r="AC216" s="63">
        <v>0</v>
      </c>
      <c r="AD216" s="78">
        <f t="shared" si="20"/>
        <v>0</v>
      </c>
      <c r="AE216" s="63">
        <v>0</v>
      </c>
      <c r="AF216" s="150">
        <v>0</v>
      </c>
      <c r="AG216" s="81"/>
      <c r="AH216" s="150"/>
      <c r="AI216" s="998">
        <f t="shared" si="23"/>
        <v>2107.0699999999997</v>
      </c>
      <c r="AJ216" s="1025">
        <f t="shared" si="22"/>
        <v>0</v>
      </c>
    </row>
    <row r="217" spans="1:36" ht="66" x14ac:dyDescent="0.2">
      <c r="A217" s="155"/>
      <c r="B217" s="93" t="s">
        <v>250</v>
      </c>
      <c r="C217" s="157"/>
      <c r="D217" s="157">
        <v>6</v>
      </c>
      <c r="E217" s="109" t="s">
        <v>30</v>
      </c>
      <c r="F217" s="55" t="s">
        <v>31</v>
      </c>
      <c r="G217" s="56" t="s">
        <v>32</v>
      </c>
      <c r="H217" s="55" t="s">
        <v>33</v>
      </c>
      <c r="I217" s="57">
        <v>19</v>
      </c>
      <c r="J217" s="777">
        <v>114</v>
      </c>
      <c r="K217" s="80"/>
      <c r="L217" s="150">
        <v>0</v>
      </c>
      <c r="M217" s="80"/>
      <c r="N217" s="150"/>
      <c r="O217" s="75">
        <v>0</v>
      </c>
      <c r="P217" s="999">
        <f t="shared" si="21"/>
        <v>0</v>
      </c>
      <c r="Q217" s="81"/>
      <c r="R217" s="150"/>
      <c r="S217" s="75">
        <v>0</v>
      </c>
      <c r="T217" s="58"/>
      <c r="U217" s="81"/>
      <c r="V217" s="150"/>
      <c r="W217" s="81"/>
      <c r="X217" s="150"/>
      <c r="Y217" s="60">
        <v>6</v>
      </c>
      <c r="Z217" s="1000">
        <v>114</v>
      </c>
      <c r="AA217" s="81"/>
      <c r="AB217" s="150"/>
      <c r="AC217" s="63">
        <v>0</v>
      </c>
      <c r="AD217" s="78">
        <f t="shared" ref="AD217:AD248" si="24">AC217*I217</f>
        <v>0</v>
      </c>
      <c r="AE217" s="63">
        <v>0</v>
      </c>
      <c r="AF217" s="150">
        <v>0</v>
      </c>
      <c r="AG217" s="81"/>
      <c r="AH217" s="150"/>
      <c r="AI217" s="998">
        <f t="shared" si="23"/>
        <v>114</v>
      </c>
      <c r="AJ217" s="1025">
        <f t="shared" si="22"/>
        <v>0</v>
      </c>
    </row>
    <row r="218" spans="1:36" ht="66" x14ac:dyDescent="0.2">
      <c r="A218" s="155"/>
      <c r="B218" s="52" t="s">
        <v>125</v>
      </c>
      <c r="C218" s="156"/>
      <c r="D218" s="156">
        <v>9</v>
      </c>
      <c r="E218" s="79" t="s">
        <v>24</v>
      </c>
      <c r="F218" s="55" t="s">
        <v>31</v>
      </c>
      <c r="G218" s="56" t="s">
        <v>32</v>
      </c>
      <c r="H218" s="55" t="s">
        <v>33</v>
      </c>
      <c r="I218" s="57">
        <v>356.58333333333331</v>
      </c>
      <c r="J218" s="776">
        <v>3209.25</v>
      </c>
      <c r="K218" s="80"/>
      <c r="L218" s="150">
        <v>0</v>
      </c>
      <c r="M218" s="80"/>
      <c r="N218" s="150"/>
      <c r="O218" s="75">
        <v>0</v>
      </c>
      <c r="P218" s="999">
        <f t="shared" si="21"/>
        <v>0</v>
      </c>
      <c r="Q218" s="81"/>
      <c r="R218" s="150"/>
      <c r="S218" s="75">
        <v>0</v>
      </c>
      <c r="T218" s="58"/>
      <c r="U218" s="81"/>
      <c r="V218" s="150"/>
      <c r="W218" s="81"/>
      <c r="X218" s="150"/>
      <c r="Y218" s="60">
        <v>9</v>
      </c>
      <c r="Z218" s="1000">
        <v>3209.25</v>
      </c>
      <c r="AA218" s="81"/>
      <c r="AB218" s="150"/>
      <c r="AC218" s="63">
        <v>0</v>
      </c>
      <c r="AD218" s="78">
        <f t="shared" si="24"/>
        <v>0</v>
      </c>
      <c r="AE218" s="63">
        <v>0</v>
      </c>
      <c r="AF218" s="150">
        <v>0</v>
      </c>
      <c r="AG218" s="81"/>
      <c r="AH218" s="150"/>
      <c r="AI218" s="998">
        <f t="shared" si="23"/>
        <v>3209.25</v>
      </c>
      <c r="AJ218" s="1025">
        <f t="shared" si="22"/>
        <v>0</v>
      </c>
    </row>
    <row r="219" spans="1:36" ht="66" x14ac:dyDescent="0.2">
      <c r="A219" s="155"/>
      <c r="B219" s="85" t="s">
        <v>251</v>
      </c>
      <c r="C219" s="157"/>
      <c r="D219" s="157">
        <v>19</v>
      </c>
      <c r="E219" s="111" t="s">
        <v>30</v>
      </c>
      <c r="F219" s="55" t="s">
        <v>31</v>
      </c>
      <c r="G219" s="56" t="s">
        <v>32</v>
      </c>
      <c r="H219" s="55" t="s">
        <v>33</v>
      </c>
      <c r="I219" s="57">
        <v>51.375263157894736</v>
      </c>
      <c r="J219" s="777">
        <v>976.13</v>
      </c>
      <c r="K219" s="80"/>
      <c r="L219" s="150">
        <v>0</v>
      </c>
      <c r="M219" s="80"/>
      <c r="N219" s="150"/>
      <c r="O219" s="75">
        <v>0</v>
      </c>
      <c r="P219" s="999">
        <f t="shared" si="21"/>
        <v>0</v>
      </c>
      <c r="Q219" s="81"/>
      <c r="R219" s="150"/>
      <c r="S219" s="75">
        <v>0</v>
      </c>
      <c r="T219" s="58"/>
      <c r="U219" s="81"/>
      <c r="V219" s="150"/>
      <c r="W219" s="81"/>
      <c r="X219" s="150"/>
      <c r="Y219" s="60">
        <v>19</v>
      </c>
      <c r="Z219" s="1000">
        <v>976.13</v>
      </c>
      <c r="AA219" s="81"/>
      <c r="AB219" s="150"/>
      <c r="AC219" s="63">
        <v>0</v>
      </c>
      <c r="AD219" s="78">
        <f t="shared" si="24"/>
        <v>0</v>
      </c>
      <c r="AE219" s="63">
        <v>0</v>
      </c>
      <c r="AF219" s="150">
        <v>0</v>
      </c>
      <c r="AG219" s="81"/>
      <c r="AH219" s="150"/>
      <c r="AI219" s="998">
        <f t="shared" si="23"/>
        <v>976.13</v>
      </c>
      <c r="AJ219" s="1025">
        <f t="shared" si="22"/>
        <v>0</v>
      </c>
    </row>
    <row r="220" spans="1:36" ht="33.75" customHeight="1" x14ac:dyDescent="0.2">
      <c r="A220" s="155"/>
      <c r="B220" s="85" t="s">
        <v>128</v>
      </c>
      <c r="C220" s="157"/>
      <c r="D220" s="157">
        <v>4</v>
      </c>
      <c r="E220" s="111" t="s">
        <v>30</v>
      </c>
      <c r="F220" s="55" t="s">
        <v>31</v>
      </c>
      <c r="G220" s="56" t="s">
        <v>32</v>
      </c>
      <c r="H220" s="55" t="s">
        <v>33</v>
      </c>
      <c r="I220" s="57">
        <v>251.26750000000001</v>
      </c>
      <c r="J220" s="777">
        <v>1005.07</v>
      </c>
      <c r="K220" s="80"/>
      <c r="L220" s="150">
        <v>0</v>
      </c>
      <c r="M220" s="80"/>
      <c r="N220" s="150"/>
      <c r="O220" s="75">
        <v>0</v>
      </c>
      <c r="P220" s="999">
        <f t="shared" si="21"/>
        <v>0</v>
      </c>
      <c r="Q220" s="81"/>
      <c r="R220" s="150"/>
      <c r="S220" s="75">
        <v>0</v>
      </c>
      <c r="T220" s="58"/>
      <c r="U220" s="81"/>
      <c r="V220" s="150"/>
      <c r="W220" s="81"/>
      <c r="X220" s="150"/>
      <c r="Y220" s="60">
        <v>4</v>
      </c>
      <c r="Z220" s="1000">
        <v>1005.07</v>
      </c>
      <c r="AA220" s="81"/>
      <c r="AB220" s="150"/>
      <c r="AC220" s="63">
        <v>0</v>
      </c>
      <c r="AD220" s="78">
        <f t="shared" si="24"/>
        <v>0</v>
      </c>
      <c r="AE220" s="63">
        <v>0</v>
      </c>
      <c r="AF220" s="150">
        <v>0</v>
      </c>
      <c r="AG220" s="81"/>
      <c r="AH220" s="150"/>
      <c r="AI220" s="998">
        <f t="shared" si="23"/>
        <v>1005.07</v>
      </c>
      <c r="AJ220" s="1025">
        <f t="shared" si="22"/>
        <v>0</v>
      </c>
    </row>
    <row r="221" spans="1:36" ht="66" x14ac:dyDescent="0.2">
      <c r="A221" s="83"/>
      <c r="B221" s="102" t="s">
        <v>252</v>
      </c>
      <c r="C221" s="154"/>
      <c r="D221" s="154">
        <v>6</v>
      </c>
      <c r="E221" s="100" t="s">
        <v>253</v>
      </c>
      <c r="F221" s="55" t="s">
        <v>31</v>
      </c>
      <c r="G221" s="56" t="s">
        <v>32</v>
      </c>
      <c r="H221" s="55" t="s">
        <v>33</v>
      </c>
      <c r="I221" s="57">
        <v>19.41333333333333</v>
      </c>
      <c r="J221" s="775">
        <v>116.47999999999999</v>
      </c>
      <c r="K221" s="80"/>
      <c r="L221" s="150">
        <v>0</v>
      </c>
      <c r="M221" s="80"/>
      <c r="N221" s="150"/>
      <c r="O221" s="75">
        <v>0</v>
      </c>
      <c r="P221" s="999">
        <f t="shared" si="21"/>
        <v>0</v>
      </c>
      <c r="Q221" s="81"/>
      <c r="R221" s="150"/>
      <c r="S221" s="75">
        <v>0</v>
      </c>
      <c r="T221" s="58"/>
      <c r="U221" s="81"/>
      <c r="V221" s="150"/>
      <c r="W221" s="81"/>
      <c r="X221" s="150"/>
      <c r="Y221" s="60">
        <v>6</v>
      </c>
      <c r="Z221" s="1000">
        <v>116.47999999999999</v>
      </c>
      <c r="AA221" s="81"/>
      <c r="AB221" s="150"/>
      <c r="AC221" s="63">
        <v>0</v>
      </c>
      <c r="AD221" s="78">
        <f t="shared" si="24"/>
        <v>0</v>
      </c>
      <c r="AE221" s="63">
        <v>0</v>
      </c>
      <c r="AF221" s="150">
        <v>0</v>
      </c>
      <c r="AG221" s="81"/>
      <c r="AH221" s="150"/>
      <c r="AI221" s="998">
        <f t="shared" si="23"/>
        <v>116.47999999999999</v>
      </c>
      <c r="AJ221" s="1025">
        <f t="shared" si="22"/>
        <v>0</v>
      </c>
    </row>
    <row r="222" spans="1:36" ht="66" x14ac:dyDescent="0.2">
      <c r="A222" s="83"/>
      <c r="B222" s="52" t="s">
        <v>254</v>
      </c>
      <c r="C222" s="152"/>
      <c r="D222" s="152">
        <v>11</v>
      </c>
      <c r="E222" s="79" t="s">
        <v>41</v>
      </c>
      <c r="F222" s="55" t="s">
        <v>31</v>
      </c>
      <c r="G222" s="56" t="s">
        <v>32</v>
      </c>
      <c r="H222" s="55" t="s">
        <v>33</v>
      </c>
      <c r="I222" s="57">
        <v>23.437963636363634</v>
      </c>
      <c r="J222" s="774">
        <v>257.81759999999997</v>
      </c>
      <c r="K222" s="80"/>
      <c r="L222" s="150">
        <v>0</v>
      </c>
      <c r="M222" s="80"/>
      <c r="N222" s="150"/>
      <c r="O222" s="75">
        <v>0</v>
      </c>
      <c r="P222" s="999">
        <f t="shared" si="21"/>
        <v>0</v>
      </c>
      <c r="Q222" s="81"/>
      <c r="R222" s="150"/>
      <c r="S222" s="75">
        <v>0</v>
      </c>
      <c r="T222" s="58"/>
      <c r="U222" s="81"/>
      <c r="V222" s="150"/>
      <c r="W222" s="81"/>
      <c r="X222" s="150"/>
      <c r="Y222" s="60">
        <v>11</v>
      </c>
      <c r="Z222" s="1000">
        <v>257.81759999999997</v>
      </c>
      <c r="AA222" s="81"/>
      <c r="AB222" s="150"/>
      <c r="AC222" s="63">
        <v>0</v>
      </c>
      <c r="AD222" s="78">
        <f t="shared" si="24"/>
        <v>0</v>
      </c>
      <c r="AE222" s="63">
        <v>0</v>
      </c>
      <c r="AF222" s="150">
        <v>0</v>
      </c>
      <c r="AG222" s="81"/>
      <c r="AH222" s="150"/>
      <c r="AI222" s="998">
        <f t="shared" si="23"/>
        <v>257.81759999999997</v>
      </c>
      <c r="AJ222" s="1025">
        <f t="shared" si="22"/>
        <v>0</v>
      </c>
    </row>
    <row r="223" spans="1:36" ht="66" x14ac:dyDescent="0.2">
      <c r="A223" s="83"/>
      <c r="B223" s="158" t="s">
        <v>255</v>
      </c>
      <c r="C223" s="152"/>
      <c r="D223" s="152">
        <v>25</v>
      </c>
      <c r="E223" s="79" t="s">
        <v>253</v>
      </c>
      <c r="F223" s="55" t="s">
        <v>31</v>
      </c>
      <c r="G223" s="56" t="s">
        <v>32</v>
      </c>
      <c r="H223" s="55" t="s">
        <v>33</v>
      </c>
      <c r="I223" s="57">
        <v>15.195104000000001</v>
      </c>
      <c r="J223" s="774">
        <v>379.87760000000003</v>
      </c>
      <c r="K223" s="80"/>
      <c r="L223" s="150">
        <v>0</v>
      </c>
      <c r="M223" s="80"/>
      <c r="N223" s="150"/>
      <c r="O223" s="75">
        <v>0</v>
      </c>
      <c r="P223" s="999">
        <f t="shared" si="21"/>
        <v>0</v>
      </c>
      <c r="Q223" s="81"/>
      <c r="R223" s="150"/>
      <c r="S223" s="75">
        <v>0</v>
      </c>
      <c r="T223" s="58"/>
      <c r="U223" s="81"/>
      <c r="V223" s="150"/>
      <c r="W223" s="81"/>
      <c r="X223" s="150"/>
      <c r="Y223" s="60">
        <v>25</v>
      </c>
      <c r="Z223" s="1000">
        <v>379.87760000000003</v>
      </c>
      <c r="AA223" s="81"/>
      <c r="AB223" s="150"/>
      <c r="AC223" s="63">
        <v>0</v>
      </c>
      <c r="AD223" s="78">
        <f t="shared" si="24"/>
        <v>0</v>
      </c>
      <c r="AE223" s="63">
        <v>0</v>
      </c>
      <c r="AF223" s="150">
        <v>0</v>
      </c>
      <c r="AG223" s="81"/>
      <c r="AH223" s="150"/>
      <c r="AI223" s="998">
        <f t="shared" si="23"/>
        <v>379.87760000000003</v>
      </c>
      <c r="AJ223" s="1025">
        <f t="shared" si="22"/>
        <v>0</v>
      </c>
    </row>
    <row r="224" spans="1:36" ht="66" x14ac:dyDescent="0.2">
      <c r="A224" s="83"/>
      <c r="B224" s="52" t="s">
        <v>256</v>
      </c>
      <c r="C224" s="152"/>
      <c r="D224" s="152">
        <v>11</v>
      </c>
      <c r="E224" s="79" t="s">
        <v>253</v>
      </c>
      <c r="F224" s="55" t="s">
        <v>31</v>
      </c>
      <c r="G224" s="56" t="s">
        <v>32</v>
      </c>
      <c r="H224" s="55" t="s">
        <v>33</v>
      </c>
      <c r="I224" s="57">
        <v>15.840000000000002</v>
      </c>
      <c r="J224" s="774">
        <v>174.24</v>
      </c>
      <c r="K224" s="80"/>
      <c r="L224" s="150">
        <v>0</v>
      </c>
      <c r="M224" s="80"/>
      <c r="N224" s="150"/>
      <c r="O224" s="75">
        <v>0</v>
      </c>
      <c r="P224" s="999">
        <f t="shared" si="21"/>
        <v>0</v>
      </c>
      <c r="Q224" s="81"/>
      <c r="R224" s="150"/>
      <c r="S224" s="75">
        <v>0</v>
      </c>
      <c r="T224" s="58"/>
      <c r="U224" s="81"/>
      <c r="V224" s="150"/>
      <c r="W224" s="81"/>
      <c r="X224" s="150"/>
      <c r="Y224" s="60">
        <v>11</v>
      </c>
      <c r="Z224" s="1000">
        <v>174.24</v>
      </c>
      <c r="AA224" s="81"/>
      <c r="AB224" s="150"/>
      <c r="AC224" s="63">
        <v>0</v>
      </c>
      <c r="AD224" s="78">
        <f t="shared" si="24"/>
        <v>0</v>
      </c>
      <c r="AE224" s="63">
        <v>0</v>
      </c>
      <c r="AF224" s="150">
        <v>0</v>
      </c>
      <c r="AG224" s="81"/>
      <c r="AH224" s="150"/>
      <c r="AI224" s="998">
        <f t="shared" si="23"/>
        <v>174.24</v>
      </c>
      <c r="AJ224" s="1025">
        <f t="shared" si="22"/>
        <v>0</v>
      </c>
    </row>
    <row r="225" spans="1:36" ht="43.5" customHeight="1" x14ac:dyDescent="0.2">
      <c r="A225" s="83"/>
      <c r="B225" s="158" t="s">
        <v>257</v>
      </c>
      <c r="C225" s="152"/>
      <c r="D225" s="152">
        <v>59</v>
      </c>
      <c r="E225" s="79" t="s">
        <v>41</v>
      </c>
      <c r="F225" s="55" t="s">
        <v>31</v>
      </c>
      <c r="G225" s="56" t="s">
        <v>32</v>
      </c>
      <c r="H225" s="55" t="s">
        <v>33</v>
      </c>
      <c r="I225" s="57">
        <v>34.307186440677967</v>
      </c>
      <c r="J225" s="774">
        <v>2024.124</v>
      </c>
      <c r="K225" s="80"/>
      <c r="L225" s="150">
        <v>0</v>
      </c>
      <c r="M225" s="80"/>
      <c r="N225" s="150"/>
      <c r="O225" s="75">
        <v>0</v>
      </c>
      <c r="P225" s="999">
        <f t="shared" si="21"/>
        <v>0</v>
      </c>
      <c r="Q225" s="81"/>
      <c r="R225" s="150"/>
      <c r="S225" s="75">
        <v>0</v>
      </c>
      <c r="T225" s="58"/>
      <c r="U225" s="81"/>
      <c r="V225" s="150"/>
      <c r="W225" s="81"/>
      <c r="X225" s="150"/>
      <c r="Y225" s="60">
        <v>59</v>
      </c>
      <c r="Z225" s="1000">
        <v>2024.124</v>
      </c>
      <c r="AA225" s="81"/>
      <c r="AB225" s="150"/>
      <c r="AC225" s="63">
        <v>0</v>
      </c>
      <c r="AD225" s="78">
        <f t="shared" si="24"/>
        <v>0</v>
      </c>
      <c r="AE225" s="63">
        <v>0</v>
      </c>
      <c r="AF225" s="150">
        <v>0</v>
      </c>
      <c r="AG225" s="81"/>
      <c r="AH225" s="150"/>
      <c r="AI225" s="998">
        <f t="shared" si="23"/>
        <v>2024.124</v>
      </c>
      <c r="AJ225" s="1025">
        <f t="shared" si="22"/>
        <v>0</v>
      </c>
    </row>
    <row r="226" spans="1:36" ht="66" x14ac:dyDescent="0.2">
      <c r="A226" s="83"/>
      <c r="B226" s="159" t="s">
        <v>258</v>
      </c>
      <c r="C226" s="152"/>
      <c r="D226" s="152">
        <v>250</v>
      </c>
      <c r="E226" s="79" t="s">
        <v>41</v>
      </c>
      <c r="F226" s="55" t="s">
        <v>31</v>
      </c>
      <c r="G226" s="56" t="s">
        <v>32</v>
      </c>
      <c r="H226" s="55" t="s">
        <v>33</v>
      </c>
      <c r="I226" s="57">
        <v>34.057984000000005</v>
      </c>
      <c r="J226" s="774">
        <v>8514.496000000001</v>
      </c>
      <c r="K226" s="80"/>
      <c r="L226" s="150">
        <v>0</v>
      </c>
      <c r="M226" s="80"/>
      <c r="N226" s="150"/>
      <c r="O226" s="75">
        <v>0</v>
      </c>
      <c r="P226" s="999">
        <f t="shared" ref="P226:P257" si="25">O226*I226</f>
        <v>0</v>
      </c>
      <c r="Q226" s="81"/>
      <c r="R226" s="150"/>
      <c r="S226" s="75">
        <v>0</v>
      </c>
      <c r="T226" s="58"/>
      <c r="U226" s="81"/>
      <c r="V226" s="150"/>
      <c r="W226" s="81"/>
      <c r="X226" s="150"/>
      <c r="Y226" s="60">
        <v>250</v>
      </c>
      <c r="Z226" s="1000">
        <v>8514.496000000001</v>
      </c>
      <c r="AA226" s="81"/>
      <c r="AB226" s="150"/>
      <c r="AC226" s="63">
        <v>0</v>
      </c>
      <c r="AD226" s="78">
        <f t="shared" si="24"/>
        <v>0</v>
      </c>
      <c r="AE226" s="63">
        <v>0</v>
      </c>
      <c r="AF226" s="150">
        <v>0</v>
      </c>
      <c r="AG226" s="81"/>
      <c r="AH226" s="150"/>
      <c r="AI226" s="998">
        <f t="shared" si="23"/>
        <v>8514.496000000001</v>
      </c>
      <c r="AJ226" s="1025">
        <f t="shared" si="22"/>
        <v>0</v>
      </c>
    </row>
    <row r="227" spans="1:36" ht="66" x14ac:dyDescent="0.2">
      <c r="A227" s="83"/>
      <c r="B227" s="93" t="s">
        <v>259</v>
      </c>
      <c r="C227" s="154"/>
      <c r="D227" s="154">
        <v>9</v>
      </c>
      <c r="E227" s="109" t="s">
        <v>41</v>
      </c>
      <c r="F227" s="55" t="s">
        <v>31</v>
      </c>
      <c r="G227" s="56" t="s">
        <v>32</v>
      </c>
      <c r="H227" s="55" t="s">
        <v>33</v>
      </c>
      <c r="I227" s="57">
        <v>96.811777777777777</v>
      </c>
      <c r="J227" s="775">
        <v>871.30600000000004</v>
      </c>
      <c r="K227" s="80"/>
      <c r="L227" s="150">
        <v>0</v>
      </c>
      <c r="M227" s="80"/>
      <c r="N227" s="150"/>
      <c r="O227" s="75">
        <v>0</v>
      </c>
      <c r="P227" s="999">
        <f t="shared" si="25"/>
        <v>0</v>
      </c>
      <c r="Q227" s="81"/>
      <c r="R227" s="150"/>
      <c r="S227" s="75">
        <v>0</v>
      </c>
      <c r="T227" s="58"/>
      <c r="U227" s="81"/>
      <c r="V227" s="150"/>
      <c r="W227" s="81"/>
      <c r="X227" s="150"/>
      <c r="Y227" s="60">
        <v>9</v>
      </c>
      <c r="Z227" s="1000">
        <v>871.30600000000004</v>
      </c>
      <c r="AA227" s="81"/>
      <c r="AB227" s="150"/>
      <c r="AC227" s="63">
        <v>0</v>
      </c>
      <c r="AD227" s="78">
        <f t="shared" si="24"/>
        <v>0</v>
      </c>
      <c r="AE227" s="63">
        <v>0</v>
      </c>
      <c r="AF227" s="150">
        <v>0</v>
      </c>
      <c r="AG227" s="81"/>
      <c r="AH227" s="150"/>
      <c r="AI227" s="998">
        <f t="shared" si="23"/>
        <v>871.30600000000004</v>
      </c>
      <c r="AJ227" s="1025">
        <f t="shared" si="22"/>
        <v>0</v>
      </c>
    </row>
    <row r="228" spans="1:36" ht="66" x14ac:dyDescent="0.2">
      <c r="A228" s="83"/>
      <c r="B228" s="52" t="s">
        <v>260</v>
      </c>
      <c r="C228" s="152"/>
      <c r="D228" s="152">
        <v>10</v>
      </c>
      <c r="E228" s="79" t="s">
        <v>30</v>
      </c>
      <c r="F228" s="55" t="s">
        <v>31</v>
      </c>
      <c r="G228" s="56" t="s">
        <v>32</v>
      </c>
      <c r="H228" s="55" t="s">
        <v>33</v>
      </c>
      <c r="I228" s="57">
        <v>32</v>
      </c>
      <c r="J228" s="774">
        <v>320</v>
      </c>
      <c r="K228" s="80"/>
      <c r="L228" s="150">
        <v>0</v>
      </c>
      <c r="M228" s="80"/>
      <c r="N228" s="150"/>
      <c r="O228" s="75">
        <v>0</v>
      </c>
      <c r="P228" s="999">
        <f t="shared" si="25"/>
        <v>0</v>
      </c>
      <c r="Q228" s="81"/>
      <c r="R228" s="150"/>
      <c r="S228" s="75">
        <v>0</v>
      </c>
      <c r="T228" s="58">
        <v>220.4</v>
      </c>
      <c r="U228" s="81"/>
      <c r="V228" s="150"/>
      <c r="W228" s="81"/>
      <c r="X228" s="150"/>
      <c r="Y228" s="60">
        <v>10</v>
      </c>
      <c r="Z228" s="1000">
        <v>99.6</v>
      </c>
      <c r="AA228" s="81"/>
      <c r="AB228" s="150"/>
      <c r="AC228" s="63">
        <v>0</v>
      </c>
      <c r="AD228" s="78">
        <f t="shared" si="24"/>
        <v>0</v>
      </c>
      <c r="AE228" s="63">
        <v>0</v>
      </c>
      <c r="AF228" s="150">
        <v>0</v>
      </c>
      <c r="AG228" s="81"/>
      <c r="AH228" s="150"/>
      <c r="AI228" s="998">
        <f t="shared" si="23"/>
        <v>320</v>
      </c>
      <c r="AJ228" s="1025">
        <f t="shared" si="22"/>
        <v>0</v>
      </c>
    </row>
    <row r="229" spans="1:36" ht="66" x14ac:dyDescent="0.2">
      <c r="A229" s="155"/>
      <c r="B229" s="103" t="s">
        <v>261</v>
      </c>
      <c r="C229" s="156"/>
      <c r="D229" s="156">
        <v>9971</v>
      </c>
      <c r="E229" s="160" t="s">
        <v>24</v>
      </c>
      <c r="F229" s="55" t="s">
        <v>31</v>
      </c>
      <c r="G229" s="56" t="s">
        <v>32</v>
      </c>
      <c r="H229" s="55" t="s">
        <v>33</v>
      </c>
      <c r="I229" s="57">
        <v>2.4969999999999999</v>
      </c>
      <c r="J229" s="776">
        <v>24903</v>
      </c>
      <c r="K229" s="80"/>
      <c r="L229" s="150">
        <v>0</v>
      </c>
      <c r="M229" s="80"/>
      <c r="N229" s="150"/>
      <c r="O229" s="75">
        <v>0</v>
      </c>
      <c r="P229" s="999">
        <f t="shared" si="25"/>
        <v>0</v>
      </c>
      <c r="Q229" s="81"/>
      <c r="R229" s="150"/>
      <c r="S229" s="75">
        <v>9971</v>
      </c>
      <c r="T229" s="58">
        <v>24903</v>
      </c>
      <c r="U229" s="81"/>
      <c r="V229" s="150"/>
      <c r="W229" s="81"/>
      <c r="X229" s="150"/>
      <c r="Y229" s="60">
        <v>0</v>
      </c>
      <c r="Z229" s="1000">
        <v>0</v>
      </c>
      <c r="AA229" s="81"/>
      <c r="AB229" s="150"/>
      <c r="AC229" s="63">
        <v>0</v>
      </c>
      <c r="AD229" s="78">
        <f t="shared" si="24"/>
        <v>0</v>
      </c>
      <c r="AE229" s="63">
        <v>0</v>
      </c>
      <c r="AF229" s="150">
        <v>0</v>
      </c>
      <c r="AG229" s="81"/>
      <c r="AH229" s="150"/>
      <c r="AI229" s="998">
        <f t="shared" si="23"/>
        <v>24903</v>
      </c>
      <c r="AJ229" s="1025">
        <f t="shared" si="22"/>
        <v>0</v>
      </c>
    </row>
    <row r="230" spans="1:36" ht="66" x14ac:dyDescent="0.2">
      <c r="A230" s="155"/>
      <c r="B230" s="161" t="s">
        <v>262</v>
      </c>
      <c r="C230" s="157"/>
      <c r="D230" s="157">
        <v>100</v>
      </c>
      <c r="E230" s="160" t="s">
        <v>263</v>
      </c>
      <c r="F230" s="55" t="s">
        <v>31</v>
      </c>
      <c r="G230" s="56" t="s">
        <v>32</v>
      </c>
      <c r="H230" s="55" t="s">
        <v>33</v>
      </c>
      <c r="I230" s="57">
        <v>4.67</v>
      </c>
      <c r="J230" s="777">
        <v>467</v>
      </c>
      <c r="K230" s="80"/>
      <c r="L230" s="150">
        <v>0</v>
      </c>
      <c r="M230" s="80"/>
      <c r="N230" s="150"/>
      <c r="O230" s="75">
        <v>0</v>
      </c>
      <c r="P230" s="999">
        <f t="shared" si="25"/>
        <v>0</v>
      </c>
      <c r="Q230" s="81"/>
      <c r="R230" s="150"/>
      <c r="S230" s="75">
        <v>81</v>
      </c>
      <c r="T230" s="58">
        <v>382.8</v>
      </c>
      <c r="U230" s="81"/>
      <c r="V230" s="150"/>
      <c r="W230" s="81"/>
      <c r="X230" s="150"/>
      <c r="Y230" s="60">
        <v>19</v>
      </c>
      <c r="Z230" s="1000">
        <v>84.199999999999989</v>
      </c>
      <c r="AA230" s="81"/>
      <c r="AB230" s="150"/>
      <c r="AC230" s="63">
        <v>0</v>
      </c>
      <c r="AD230" s="78">
        <f t="shared" si="24"/>
        <v>0</v>
      </c>
      <c r="AE230" s="63">
        <v>0</v>
      </c>
      <c r="AF230" s="150">
        <v>0</v>
      </c>
      <c r="AG230" s="81"/>
      <c r="AH230" s="150"/>
      <c r="AI230" s="998">
        <f t="shared" si="23"/>
        <v>467</v>
      </c>
      <c r="AJ230" s="1025">
        <f t="shared" si="22"/>
        <v>0</v>
      </c>
    </row>
    <row r="231" spans="1:36" ht="66" x14ac:dyDescent="0.2">
      <c r="A231" s="155"/>
      <c r="B231" s="103" t="s">
        <v>264</v>
      </c>
      <c r="C231" s="156"/>
      <c r="D231" s="156">
        <v>3250</v>
      </c>
      <c r="E231" s="162" t="s">
        <v>263</v>
      </c>
      <c r="F231" s="55" t="s">
        <v>31</v>
      </c>
      <c r="G231" s="56" t="s">
        <v>32</v>
      </c>
      <c r="H231" s="55" t="s">
        <v>33</v>
      </c>
      <c r="I231" s="57">
        <v>2.2638996614342872</v>
      </c>
      <c r="J231" s="776">
        <v>12388.119999999999</v>
      </c>
      <c r="K231" s="80"/>
      <c r="L231" s="150">
        <v>0</v>
      </c>
      <c r="M231" s="80"/>
      <c r="N231" s="150"/>
      <c r="O231" s="75">
        <v>0</v>
      </c>
      <c r="P231" s="999">
        <f t="shared" si="25"/>
        <v>0</v>
      </c>
      <c r="Q231" s="81"/>
      <c r="R231" s="150"/>
      <c r="S231" s="75">
        <v>3250</v>
      </c>
      <c r="T231" s="58">
        <v>12388.119999999999</v>
      </c>
      <c r="U231" s="81"/>
      <c r="V231" s="150"/>
      <c r="W231" s="81"/>
      <c r="X231" s="150"/>
      <c r="Y231" s="60">
        <v>0</v>
      </c>
      <c r="Z231" s="1000">
        <v>0</v>
      </c>
      <c r="AA231" s="81"/>
      <c r="AB231" s="150"/>
      <c r="AC231" s="63">
        <v>0</v>
      </c>
      <c r="AD231" s="78">
        <f t="shared" si="24"/>
        <v>0</v>
      </c>
      <c r="AE231" s="63">
        <v>0</v>
      </c>
      <c r="AF231" s="150">
        <v>0</v>
      </c>
      <c r="AG231" s="81"/>
      <c r="AH231" s="150"/>
      <c r="AI231" s="998">
        <f t="shared" si="23"/>
        <v>12388.119999999999</v>
      </c>
      <c r="AJ231" s="1025">
        <f t="shared" si="22"/>
        <v>0</v>
      </c>
    </row>
    <row r="232" spans="1:36" ht="66" x14ac:dyDescent="0.2">
      <c r="A232" s="155"/>
      <c r="B232" s="163" t="s">
        <v>265</v>
      </c>
      <c r="C232" s="157"/>
      <c r="D232" s="157">
        <v>129</v>
      </c>
      <c r="E232" s="162" t="s">
        <v>263</v>
      </c>
      <c r="F232" s="55" t="s">
        <v>31</v>
      </c>
      <c r="G232" s="56" t="s">
        <v>32</v>
      </c>
      <c r="H232" s="55" t="s">
        <v>33</v>
      </c>
      <c r="I232" s="57">
        <v>4.5261240310077522</v>
      </c>
      <c r="J232" s="777">
        <v>583.87</v>
      </c>
      <c r="K232" s="80"/>
      <c r="L232" s="150">
        <v>0</v>
      </c>
      <c r="M232" s="80"/>
      <c r="N232" s="150"/>
      <c r="O232" s="75">
        <v>0</v>
      </c>
      <c r="P232" s="999">
        <f t="shared" si="25"/>
        <v>0</v>
      </c>
      <c r="Q232" s="81"/>
      <c r="R232" s="150"/>
      <c r="S232" s="75">
        <v>84</v>
      </c>
      <c r="T232" s="58">
        <v>382.8</v>
      </c>
      <c r="U232" s="81"/>
      <c r="V232" s="150"/>
      <c r="W232" s="81"/>
      <c r="X232" s="150"/>
      <c r="Y232" s="60">
        <v>45</v>
      </c>
      <c r="Z232" s="1000">
        <v>201.07</v>
      </c>
      <c r="AA232" s="81"/>
      <c r="AB232" s="150"/>
      <c r="AC232" s="63">
        <v>0</v>
      </c>
      <c r="AD232" s="78">
        <f t="shared" si="24"/>
        <v>0</v>
      </c>
      <c r="AE232" s="63">
        <v>0</v>
      </c>
      <c r="AF232" s="150">
        <v>0</v>
      </c>
      <c r="AG232" s="81"/>
      <c r="AH232" s="150"/>
      <c r="AI232" s="998">
        <f t="shared" si="23"/>
        <v>583.87</v>
      </c>
      <c r="AJ232" s="1025">
        <f t="shared" si="22"/>
        <v>0</v>
      </c>
    </row>
    <row r="233" spans="1:36" ht="66" x14ac:dyDescent="0.2">
      <c r="A233" s="155"/>
      <c r="B233" s="164" t="s">
        <v>163</v>
      </c>
      <c r="C233" s="157"/>
      <c r="D233" s="157">
        <v>6</v>
      </c>
      <c r="E233" s="165" t="s">
        <v>41</v>
      </c>
      <c r="F233" s="55" t="s">
        <v>31</v>
      </c>
      <c r="G233" s="56" t="s">
        <v>32</v>
      </c>
      <c r="H233" s="55" t="s">
        <v>33</v>
      </c>
      <c r="I233" s="57">
        <v>113.09499999999998</v>
      </c>
      <c r="J233" s="777">
        <v>678.56999999999994</v>
      </c>
      <c r="K233" s="80"/>
      <c r="L233" s="150">
        <v>0</v>
      </c>
      <c r="M233" s="80"/>
      <c r="N233" s="150"/>
      <c r="O233" s="75">
        <v>0</v>
      </c>
      <c r="P233" s="999">
        <f t="shared" si="25"/>
        <v>0</v>
      </c>
      <c r="Q233" s="81"/>
      <c r="R233" s="150"/>
      <c r="S233" s="75">
        <v>0</v>
      </c>
      <c r="T233" s="58"/>
      <c r="U233" s="81"/>
      <c r="V233" s="150"/>
      <c r="W233" s="81"/>
      <c r="X233" s="150"/>
      <c r="Y233" s="60">
        <v>6</v>
      </c>
      <c r="Z233" s="1000">
        <v>678.56999999999994</v>
      </c>
      <c r="AA233" s="81"/>
      <c r="AB233" s="150"/>
      <c r="AC233" s="63">
        <v>0</v>
      </c>
      <c r="AD233" s="78">
        <f t="shared" si="24"/>
        <v>0</v>
      </c>
      <c r="AE233" s="63">
        <v>0</v>
      </c>
      <c r="AF233" s="150">
        <v>0</v>
      </c>
      <c r="AG233" s="81"/>
      <c r="AH233" s="150"/>
      <c r="AI233" s="998">
        <f t="shared" si="23"/>
        <v>678.56999999999994</v>
      </c>
      <c r="AJ233" s="1025">
        <f t="shared" si="22"/>
        <v>0</v>
      </c>
    </row>
    <row r="234" spans="1:36" ht="66" x14ac:dyDescent="0.2">
      <c r="A234" s="155"/>
      <c r="B234" s="166" t="s">
        <v>266</v>
      </c>
      <c r="C234" s="157"/>
      <c r="D234" s="157">
        <v>200</v>
      </c>
      <c r="E234" s="162" t="s">
        <v>30</v>
      </c>
      <c r="F234" s="55" t="s">
        <v>31</v>
      </c>
      <c r="G234" s="56" t="s">
        <v>32</v>
      </c>
      <c r="H234" s="55" t="s">
        <v>33</v>
      </c>
      <c r="I234" s="57">
        <v>1.62</v>
      </c>
      <c r="J234" s="777">
        <v>324</v>
      </c>
      <c r="K234" s="80"/>
      <c r="L234" s="150">
        <v>0</v>
      </c>
      <c r="M234" s="80"/>
      <c r="N234" s="150"/>
      <c r="O234" s="75">
        <v>0</v>
      </c>
      <c r="P234" s="999">
        <f t="shared" si="25"/>
        <v>0</v>
      </c>
      <c r="Q234" s="81"/>
      <c r="R234" s="150"/>
      <c r="S234" s="75">
        <v>0</v>
      </c>
      <c r="T234" s="58"/>
      <c r="U234" s="81"/>
      <c r="V234" s="150"/>
      <c r="W234" s="81"/>
      <c r="X234" s="150"/>
      <c r="Y234" s="60">
        <v>200</v>
      </c>
      <c r="Z234" s="1000">
        <v>324</v>
      </c>
      <c r="AA234" s="81"/>
      <c r="AB234" s="150"/>
      <c r="AC234" s="63">
        <v>0</v>
      </c>
      <c r="AD234" s="78">
        <f t="shared" si="24"/>
        <v>0</v>
      </c>
      <c r="AE234" s="63">
        <v>0</v>
      </c>
      <c r="AF234" s="150">
        <v>0</v>
      </c>
      <c r="AG234" s="81"/>
      <c r="AH234" s="150"/>
      <c r="AI234" s="998">
        <f t="shared" si="23"/>
        <v>324</v>
      </c>
      <c r="AJ234" s="1025">
        <f t="shared" si="22"/>
        <v>0</v>
      </c>
    </row>
    <row r="235" spans="1:36" ht="66" x14ac:dyDescent="0.2">
      <c r="A235" s="155"/>
      <c r="B235" s="167" t="s">
        <v>267</v>
      </c>
      <c r="C235" s="157"/>
      <c r="D235" s="157">
        <v>5</v>
      </c>
      <c r="E235" s="168" t="s">
        <v>234</v>
      </c>
      <c r="F235" s="55" t="s">
        <v>31</v>
      </c>
      <c r="G235" s="56" t="s">
        <v>32</v>
      </c>
      <c r="H235" s="55" t="s">
        <v>33</v>
      </c>
      <c r="I235" s="57">
        <v>199.96600000000001</v>
      </c>
      <c r="J235" s="777">
        <v>999.83</v>
      </c>
      <c r="K235" s="80"/>
      <c r="L235" s="150">
        <v>0</v>
      </c>
      <c r="M235" s="80"/>
      <c r="N235" s="150"/>
      <c r="O235" s="75">
        <v>0</v>
      </c>
      <c r="P235" s="999">
        <f t="shared" si="25"/>
        <v>0</v>
      </c>
      <c r="Q235" s="81"/>
      <c r="R235" s="150"/>
      <c r="S235" s="75">
        <v>4</v>
      </c>
      <c r="T235" s="58">
        <v>974.4</v>
      </c>
      <c r="U235" s="81"/>
      <c r="V235" s="150"/>
      <c r="W235" s="81"/>
      <c r="X235" s="150"/>
      <c r="Y235" s="60">
        <v>1</v>
      </c>
      <c r="Z235" s="1000">
        <v>25.430000000000064</v>
      </c>
      <c r="AA235" s="81"/>
      <c r="AB235" s="150"/>
      <c r="AC235" s="63">
        <v>0</v>
      </c>
      <c r="AD235" s="78">
        <f t="shared" si="24"/>
        <v>0</v>
      </c>
      <c r="AE235" s="63">
        <v>0</v>
      </c>
      <c r="AF235" s="150">
        <v>0</v>
      </c>
      <c r="AG235" s="81"/>
      <c r="AH235" s="150"/>
      <c r="AI235" s="998">
        <f t="shared" si="23"/>
        <v>999.83</v>
      </c>
      <c r="AJ235" s="1025">
        <f t="shared" si="22"/>
        <v>0</v>
      </c>
    </row>
    <row r="236" spans="1:36" ht="66" x14ac:dyDescent="0.2">
      <c r="A236" s="155"/>
      <c r="B236" s="166" t="s">
        <v>268</v>
      </c>
      <c r="C236" s="157"/>
      <c r="D236" s="157">
        <v>760</v>
      </c>
      <c r="E236" s="162" t="s">
        <v>30</v>
      </c>
      <c r="F236" s="55" t="s">
        <v>31</v>
      </c>
      <c r="G236" s="56" t="s">
        <v>32</v>
      </c>
      <c r="H236" s="55" t="s">
        <v>33</v>
      </c>
      <c r="I236" s="57">
        <v>5.9511842105263151</v>
      </c>
      <c r="J236" s="777">
        <v>4522.8999999999996</v>
      </c>
      <c r="K236" s="80"/>
      <c r="L236" s="150">
        <v>0</v>
      </c>
      <c r="M236" s="80"/>
      <c r="N236" s="150"/>
      <c r="O236" s="75">
        <v>0</v>
      </c>
      <c r="P236" s="999">
        <f t="shared" si="25"/>
        <v>0</v>
      </c>
      <c r="Q236" s="81"/>
      <c r="R236" s="150"/>
      <c r="S236" s="75">
        <v>158</v>
      </c>
      <c r="T236" s="58">
        <v>939.6</v>
      </c>
      <c r="U236" s="81"/>
      <c r="V236" s="150"/>
      <c r="W236" s="81"/>
      <c r="X236" s="150"/>
      <c r="Y236" s="60">
        <v>602</v>
      </c>
      <c r="Z236" s="1000">
        <v>3583.2999999999997</v>
      </c>
      <c r="AA236" s="81"/>
      <c r="AB236" s="150"/>
      <c r="AC236" s="63">
        <v>0</v>
      </c>
      <c r="AD236" s="78">
        <f t="shared" si="24"/>
        <v>0</v>
      </c>
      <c r="AE236" s="63">
        <v>0</v>
      </c>
      <c r="AF236" s="150">
        <v>0</v>
      </c>
      <c r="AG236" s="81"/>
      <c r="AH236" s="150"/>
      <c r="AI236" s="998">
        <f t="shared" si="23"/>
        <v>4522.8999999999996</v>
      </c>
      <c r="AJ236" s="1025">
        <f t="shared" si="22"/>
        <v>0</v>
      </c>
    </row>
    <row r="237" spans="1:36" ht="66" x14ac:dyDescent="0.2">
      <c r="A237" s="155"/>
      <c r="B237" s="169" t="s">
        <v>269</v>
      </c>
      <c r="C237" s="157"/>
      <c r="D237" s="157">
        <v>3</v>
      </c>
      <c r="E237" s="162" t="s">
        <v>234</v>
      </c>
      <c r="F237" s="55" t="s">
        <v>31</v>
      </c>
      <c r="G237" s="56" t="s">
        <v>32</v>
      </c>
      <c r="H237" s="55" t="s">
        <v>33</v>
      </c>
      <c r="I237" s="57">
        <v>278</v>
      </c>
      <c r="J237" s="777">
        <v>1505.6799999999998</v>
      </c>
      <c r="K237" s="80"/>
      <c r="L237" s="150">
        <v>0</v>
      </c>
      <c r="M237" s="80"/>
      <c r="N237" s="150"/>
      <c r="O237" s="75">
        <v>0</v>
      </c>
      <c r="P237" s="999">
        <f t="shared" si="25"/>
        <v>0</v>
      </c>
      <c r="Q237" s="81"/>
      <c r="R237" s="150"/>
      <c r="S237" s="75">
        <v>3</v>
      </c>
      <c r="T237" s="58">
        <v>1505.68</v>
      </c>
      <c r="U237" s="81"/>
      <c r="V237" s="150"/>
      <c r="W237" s="81"/>
      <c r="X237" s="150"/>
      <c r="Y237" s="60">
        <v>0</v>
      </c>
      <c r="Z237" s="1000">
        <v>0</v>
      </c>
      <c r="AA237" s="81"/>
      <c r="AB237" s="150"/>
      <c r="AC237" s="63">
        <v>0</v>
      </c>
      <c r="AD237" s="78">
        <f t="shared" si="24"/>
        <v>0</v>
      </c>
      <c r="AE237" s="63">
        <v>0</v>
      </c>
      <c r="AF237" s="150">
        <v>0</v>
      </c>
      <c r="AG237" s="81"/>
      <c r="AH237" s="150"/>
      <c r="AI237" s="998">
        <f t="shared" si="23"/>
        <v>1505.68</v>
      </c>
      <c r="AJ237" s="1025">
        <f t="shared" si="22"/>
        <v>0</v>
      </c>
    </row>
    <row r="238" spans="1:36" ht="66" x14ac:dyDescent="0.2">
      <c r="A238" s="155"/>
      <c r="B238" s="102" t="s">
        <v>270</v>
      </c>
      <c r="C238" s="157"/>
      <c r="D238" s="157">
        <v>10</v>
      </c>
      <c r="E238" s="165" t="s">
        <v>30</v>
      </c>
      <c r="F238" s="55" t="s">
        <v>31</v>
      </c>
      <c r="G238" s="56" t="s">
        <v>32</v>
      </c>
      <c r="H238" s="55" t="s">
        <v>33</v>
      </c>
      <c r="I238" s="57">
        <v>3.9899999999999998</v>
      </c>
      <c r="J238" s="777">
        <v>39.9</v>
      </c>
      <c r="K238" s="80"/>
      <c r="L238" s="150">
        <v>0</v>
      </c>
      <c r="M238" s="80"/>
      <c r="N238" s="150"/>
      <c r="O238" s="75">
        <v>0</v>
      </c>
      <c r="P238" s="999">
        <f t="shared" si="25"/>
        <v>0</v>
      </c>
      <c r="Q238" s="81"/>
      <c r="R238" s="150"/>
      <c r="S238" s="75">
        <v>0</v>
      </c>
      <c r="T238" s="58"/>
      <c r="U238" s="81"/>
      <c r="V238" s="150"/>
      <c r="W238" s="81"/>
      <c r="X238" s="150"/>
      <c r="Y238" s="60">
        <v>10</v>
      </c>
      <c r="Z238" s="1000">
        <v>39.9</v>
      </c>
      <c r="AA238" s="81"/>
      <c r="AB238" s="150"/>
      <c r="AC238" s="63">
        <v>0</v>
      </c>
      <c r="AD238" s="78">
        <f t="shared" si="24"/>
        <v>0</v>
      </c>
      <c r="AE238" s="63">
        <v>0</v>
      </c>
      <c r="AF238" s="150">
        <v>0</v>
      </c>
      <c r="AG238" s="81"/>
      <c r="AH238" s="150"/>
      <c r="AI238" s="998">
        <f t="shared" si="23"/>
        <v>39.9</v>
      </c>
      <c r="AJ238" s="1025">
        <f t="shared" si="22"/>
        <v>0</v>
      </c>
    </row>
    <row r="239" spans="1:36" ht="66" x14ac:dyDescent="0.2">
      <c r="A239" s="155"/>
      <c r="B239" s="52" t="s">
        <v>271</v>
      </c>
      <c r="C239" s="157"/>
      <c r="D239" s="157">
        <v>998</v>
      </c>
      <c r="E239" s="162" t="s">
        <v>30</v>
      </c>
      <c r="F239" s="55" t="s">
        <v>31</v>
      </c>
      <c r="G239" s="56" t="s">
        <v>32</v>
      </c>
      <c r="H239" s="55" t="s">
        <v>33</v>
      </c>
      <c r="I239" s="57">
        <v>5.7652004008016036</v>
      </c>
      <c r="J239" s="777">
        <v>5753.67</v>
      </c>
      <c r="K239" s="80"/>
      <c r="L239" s="150">
        <v>0</v>
      </c>
      <c r="M239" s="80"/>
      <c r="N239" s="150"/>
      <c r="O239" s="75">
        <v>0</v>
      </c>
      <c r="P239" s="999">
        <f t="shared" si="25"/>
        <v>0</v>
      </c>
      <c r="Q239" s="81"/>
      <c r="R239" s="150"/>
      <c r="S239" s="75">
        <v>800</v>
      </c>
      <c r="T239" s="58">
        <v>4619.1400000000003</v>
      </c>
      <c r="U239" s="81"/>
      <c r="V239" s="150"/>
      <c r="W239" s="81"/>
      <c r="X239" s="150"/>
      <c r="Y239" s="60">
        <v>198</v>
      </c>
      <c r="Z239" s="1000">
        <v>1134.5299999999997</v>
      </c>
      <c r="AA239" s="81"/>
      <c r="AB239" s="150"/>
      <c r="AC239" s="63">
        <v>0</v>
      </c>
      <c r="AD239" s="78">
        <f t="shared" si="24"/>
        <v>0</v>
      </c>
      <c r="AE239" s="63">
        <v>0</v>
      </c>
      <c r="AF239" s="150">
        <v>0</v>
      </c>
      <c r="AG239" s="81"/>
      <c r="AH239" s="150"/>
      <c r="AI239" s="998">
        <f t="shared" si="23"/>
        <v>5753.67</v>
      </c>
      <c r="AJ239" s="1025">
        <f t="shared" si="22"/>
        <v>0</v>
      </c>
    </row>
    <row r="240" spans="1:36" ht="34.5" customHeight="1" x14ac:dyDescent="0.2">
      <c r="A240" s="155"/>
      <c r="B240" s="93" t="s">
        <v>272</v>
      </c>
      <c r="C240" s="157"/>
      <c r="D240" s="157">
        <v>7</v>
      </c>
      <c r="E240" s="162" t="s">
        <v>41</v>
      </c>
      <c r="F240" s="55" t="s">
        <v>31</v>
      </c>
      <c r="G240" s="56" t="s">
        <v>32</v>
      </c>
      <c r="H240" s="55" t="s">
        <v>33</v>
      </c>
      <c r="I240" s="57">
        <v>291</v>
      </c>
      <c r="J240" s="777">
        <v>1879.2</v>
      </c>
      <c r="K240" s="80"/>
      <c r="L240" s="150">
        <v>0</v>
      </c>
      <c r="M240" s="80"/>
      <c r="N240" s="150"/>
      <c r="O240" s="75">
        <v>0</v>
      </c>
      <c r="P240" s="999">
        <f t="shared" si="25"/>
        <v>0</v>
      </c>
      <c r="Q240" s="81"/>
      <c r="R240" s="150"/>
      <c r="S240" s="75">
        <v>7</v>
      </c>
      <c r="T240" s="58">
        <v>1879.2</v>
      </c>
      <c r="U240" s="81"/>
      <c r="V240" s="150"/>
      <c r="W240" s="81"/>
      <c r="X240" s="150"/>
      <c r="Y240" s="60">
        <v>0</v>
      </c>
      <c r="Z240" s="1000">
        <v>0</v>
      </c>
      <c r="AA240" s="81"/>
      <c r="AB240" s="150"/>
      <c r="AC240" s="63">
        <v>0</v>
      </c>
      <c r="AD240" s="78">
        <f t="shared" si="24"/>
        <v>0</v>
      </c>
      <c r="AE240" s="63">
        <v>0</v>
      </c>
      <c r="AF240" s="150">
        <v>0</v>
      </c>
      <c r="AG240" s="81"/>
      <c r="AH240" s="150"/>
      <c r="AI240" s="998">
        <f t="shared" si="23"/>
        <v>1879.2</v>
      </c>
      <c r="AJ240" s="1025">
        <f t="shared" si="22"/>
        <v>0</v>
      </c>
    </row>
    <row r="241" spans="1:36" ht="66" x14ac:dyDescent="0.2">
      <c r="A241" s="155"/>
      <c r="B241" s="52" t="s">
        <v>273</v>
      </c>
      <c r="C241" s="156"/>
      <c r="D241" s="156">
        <v>2918</v>
      </c>
      <c r="E241" s="160" t="s">
        <v>41</v>
      </c>
      <c r="F241" s="55" t="s">
        <v>31</v>
      </c>
      <c r="G241" s="56" t="s">
        <v>32</v>
      </c>
      <c r="H241" s="55" t="s">
        <v>33</v>
      </c>
      <c r="I241" s="57">
        <v>109.31449451679235</v>
      </c>
      <c r="J241" s="776">
        <v>318979.69500000007</v>
      </c>
      <c r="K241" s="80"/>
      <c r="L241" s="150">
        <v>0</v>
      </c>
      <c r="M241" s="80"/>
      <c r="N241" s="150"/>
      <c r="O241" s="75">
        <v>0</v>
      </c>
      <c r="P241" s="999">
        <f t="shared" si="25"/>
        <v>0</v>
      </c>
      <c r="Q241" s="81"/>
      <c r="R241" s="150"/>
      <c r="S241" s="75">
        <v>1473.12</v>
      </c>
      <c r="T241" s="58">
        <v>161026.56</v>
      </c>
      <c r="U241" s="81"/>
      <c r="V241" s="150"/>
      <c r="W241" s="81"/>
      <c r="X241" s="150"/>
      <c r="Y241" s="60">
        <v>1445</v>
      </c>
      <c r="Z241" s="1000">
        <v>157953.13500000007</v>
      </c>
      <c r="AA241" s="81"/>
      <c r="AB241" s="150"/>
      <c r="AC241" s="63">
        <v>0</v>
      </c>
      <c r="AD241" s="78">
        <f t="shared" si="24"/>
        <v>0</v>
      </c>
      <c r="AE241" s="63">
        <v>0</v>
      </c>
      <c r="AF241" s="150">
        <v>0</v>
      </c>
      <c r="AG241" s="81"/>
      <c r="AH241" s="150"/>
      <c r="AI241" s="998">
        <f t="shared" si="23"/>
        <v>318979.69500000007</v>
      </c>
      <c r="AJ241" s="1025">
        <f t="shared" si="22"/>
        <v>0</v>
      </c>
    </row>
    <row r="242" spans="1:36" ht="66" x14ac:dyDescent="0.2">
      <c r="A242" s="155"/>
      <c r="B242" s="52" t="s">
        <v>274</v>
      </c>
      <c r="C242" s="156"/>
      <c r="D242" s="156">
        <v>1546</v>
      </c>
      <c r="E242" s="160" t="s">
        <v>41</v>
      </c>
      <c r="F242" s="55" t="s">
        <v>31</v>
      </c>
      <c r="G242" s="56" t="s">
        <v>32</v>
      </c>
      <c r="H242" s="55" t="s">
        <v>33</v>
      </c>
      <c r="I242" s="57">
        <v>136.1111947606727</v>
      </c>
      <c r="J242" s="776">
        <v>210427.90710000001</v>
      </c>
      <c r="K242" s="80"/>
      <c r="L242" s="150">
        <v>0</v>
      </c>
      <c r="M242" s="80"/>
      <c r="N242" s="150"/>
      <c r="O242" s="75">
        <v>0</v>
      </c>
      <c r="P242" s="999">
        <f t="shared" si="25"/>
        <v>0</v>
      </c>
      <c r="Q242" s="81"/>
      <c r="R242" s="150"/>
      <c r="S242" s="75">
        <v>703.27</v>
      </c>
      <c r="T242" s="58">
        <v>95722.04</v>
      </c>
      <c r="U242" s="81"/>
      <c r="V242" s="150"/>
      <c r="W242" s="81"/>
      <c r="X242" s="150"/>
      <c r="Y242" s="60">
        <v>843</v>
      </c>
      <c r="Z242" s="1000">
        <v>114705.86710000002</v>
      </c>
      <c r="AA242" s="81"/>
      <c r="AB242" s="150"/>
      <c r="AC242" s="63">
        <v>0</v>
      </c>
      <c r="AD242" s="78">
        <f t="shared" si="24"/>
        <v>0</v>
      </c>
      <c r="AE242" s="63">
        <v>0</v>
      </c>
      <c r="AF242" s="150">
        <v>0</v>
      </c>
      <c r="AG242" s="81"/>
      <c r="AH242" s="150"/>
      <c r="AI242" s="998">
        <f t="shared" si="23"/>
        <v>210427.90710000001</v>
      </c>
      <c r="AJ242" s="1025">
        <f t="shared" si="22"/>
        <v>0</v>
      </c>
    </row>
    <row r="243" spans="1:36" ht="24" customHeight="1" x14ac:dyDescent="0.2">
      <c r="A243" s="155"/>
      <c r="B243" s="170" t="s">
        <v>164</v>
      </c>
      <c r="C243" s="157"/>
      <c r="D243" s="157">
        <v>8</v>
      </c>
      <c r="E243" s="79" t="s">
        <v>41</v>
      </c>
      <c r="F243" s="55" t="s">
        <v>31</v>
      </c>
      <c r="G243" s="56" t="s">
        <v>32</v>
      </c>
      <c r="H243" s="55" t="s">
        <v>33</v>
      </c>
      <c r="I243" s="57">
        <v>179.61212499999999</v>
      </c>
      <c r="J243" s="777">
        <v>1436.8969999999999</v>
      </c>
      <c r="K243" s="80"/>
      <c r="L243" s="150">
        <v>0</v>
      </c>
      <c r="M243" s="80"/>
      <c r="N243" s="150"/>
      <c r="O243" s="75">
        <v>0</v>
      </c>
      <c r="P243" s="999">
        <f t="shared" si="25"/>
        <v>0</v>
      </c>
      <c r="Q243" s="81"/>
      <c r="R243" s="150"/>
      <c r="S243" s="75">
        <v>0</v>
      </c>
      <c r="T243" s="58"/>
      <c r="U243" s="81"/>
      <c r="V243" s="150"/>
      <c r="W243" s="81"/>
      <c r="X243" s="150"/>
      <c r="Y243" s="60">
        <v>8</v>
      </c>
      <c r="Z243" s="1000">
        <v>1436.8969999999999</v>
      </c>
      <c r="AA243" s="81"/>
      <c r="AB243" s="150"/>
      <c r="AC243" s="63">
        <v>0</v>
      </c>
      <c r="AD243" s="78">
        <f t="shared" si="24"/>
        <v>0</v>
      </c>
      <c r="AE243" s="63">
        <v>0</v>
      </c>
      <c r="AF243" s="150">
        <v>0</v>
      </c>
      <c r="AG243" s="81"/>
      <c r="AH243" s="150"/>
      <c r="AI243" s="998">
        <f t="shared" si="23"/>
        <v>1436.8969999999999</v>
      </c>
      <c r="AJ243" s="1025">
        <f t="shared" si="22"/>
        <v>0</v>
      </c>
    </row>
    <row r="244" spans="1:36" ht="66" x14ac:dyDescent="0.2">
      <c r="A244" s="155"/>
      <c r="B244" s="102" t="s">
        <v>275</v>
      </c>
      <c r="C244" s="157"/>
      <c r="D244" s="157">
        <v>4</v>
      </c>
      <c r="E244" s="100" t="s">
        <v>276</v>
      </c>
      <c r="F244" s="55" t="s">
        <v>31</v>
      </c>
      <c r="G244" s="56" t="s">
        <v>32</v>
      </c>
      <c r="H244" s="55" t="s">
        <v>33</v>
      </c>
      <c r="I244" s="57">
        <v>60</v>
      </c>
      <c r="J244" s="777">
        <v>349.6</v>
      </c>
      <c r="K244" s="80"/>
      <c r="L244" s="150">
        <v>0</v>
      </c>
      <c r="M244" s="80"/>
      <c r="N244" s="150"/>
      <c r="O244" s="75">
        <v>0</v>
      </c>
      <c r="P244" s="999">
        <f t="shared" si="25"/>
        <v>0</v>
      </c>
      <c r="Q244" s="81"/>
      <c r="R244" s="150"/>
      <c r="S244" s="75">
        <v>4</v>
      </c>
      <c r="T244" s="58">
        <v>349.6</v>
      </c>
      <c r="U244" s="81"/>
      <c r="V244" s="150"/>
      <c r="W244" s="81"/>
      <c r="X244" s="150"/>
      <c r="Y244" s="60">
        <v>0</v>
      </c>
      <c r="Z244" s="1000">
        <v>0</v>
      </c>
      <c r="AA244" s="81"/>
      <c r="AB244" s="150"/>
      <c r="AC244" s="63">
        <v>0</v>
      </c>
      <c r="AD244" s="78">
        <f t="shared" si="24"/>
        <v>0</v>
      </c>
      <c r="AE244" s="63">
        <v>0</v>
      </c>
      <c r="AF244" s="150">
        <v>0</v>
      </c>
      <c r="AG244" s="81"/>
      <c r="AH244" s="150"/>
      <c r="AI244" s="998">
        <f t="shared" si="23"/>
        <v>349.6</v>
      </c>
      <c r="AJ244" s="1025">
        <f t="shared" si="22"/>
        <v>0</v>
      </c>
    </row>
    <row r="245" spans="1:36" ht="34.5" customHeight="1" x14ac:dyDescent="0.2">
      <c r="A245" s="155"/>
      <c r="B245" s="102" t="s">
        <v>172</v>
      </c>
      <c r="C245" s="157"/>
      <c r="D245" s="157">
        <v>2</v>
      </c>
      <c r="E245" s="100" t="s">
        <v>30</v>
      </c>
      <c r="F245" s="55" t="s">
        <v>31</v>
      </c>
      <c r="G245" s="56" t="s">
        <v>32</v>
      </c>
      <c r="H245" s="55" t="s">
        <v>33</v>
      </c>
      <c r="I245" s="57">
        <v>172.26</v>
      </c>
      <c r="J245" s="777">
        <v>556.79999999999995</v>
      </c>
      <c r="K245" s="80"/>
      <c r="L245" s="150">
        <v>0</v>
      </c>
      <c r="M245" s="80"/>
      <c r="N245" s="150"/>
      <c r="O245" s="75">
        <v>0</v>
      </c>
      <c r="P245" s="999">
        <f t="shared" si="25"/>
        <v>0</v>
      </c>
      <c r="Q245" s="81"/>
      <c r="R245" s="150"/>
      <c r="S245" s="75">
        <v>2</v>
      </c>
      <c r="T245" s="58">
        <v>556.79999999999995</v>
      </c>
      <c r="U245" s="81"/>
      <c r="V245" s="150"/>
      <c r="W245" s="81"/>
      <c r="X245" s="150"/>
      <c r="Y245" s="60">
        <v>0</v>
      </c>
      <c r="Z245" s="1000">
        <v>0</v>
      </c>
      <c r="AA245" s="81"/>
      <c r="AB245" s="150"/>
      <c r="AC245" s="63">
        <v>0</v>
      </c>
      <c r="AD245" s="78">
        <f t="shared" si="24"/>
        <v>0</v>
      </c>
      <c r="AE245" s="63">
        <v>0</v>
      </c>
      <c r="AF245" s="150">
        <v>0</v>
      </c>
      <c r="AG245" s="81"/>
      <c r="AH245" s="150"/>
      <c r="AI245" s="998">
        <f t="shared" si="23"/>
        <v>556.79999999999995</v>
      </c>
      <c r="AJ245" s="1025">
        <f t="shared" si="22"/>
        <v>0</v>
      </c>
    </row>
    <row r="246" spans="1:36" ht="66" x14ac:dyDescent="0.2">
      <c r="A246" s="155"/>
      <c r="B246" s="73" t="s">
        <v>277</v>
      </c>
      <c r="C246" s="157"/>
      <c r="D246" s="157">
        <v>1101</v>
      </c>
      <c r="E246" s="79" t="s">
        <v>263</v>
      </c>
      <c r="F246" s="55" t="s">
        <v>31</v>
      </c>
      <c r="G246" s="56" t="s">
        <v>32</v>
      </c>
      <c r="H246" s="55" t="s">
        <v>33</v>
      </c>
      <c r="I246" s="57">
        <v>6.5427272727272729</v>
      </c>
      <c r="J246" s="777">
        <v>8804.4</v>
      </c>
      <c r="K246" s="80"/>
      <c r="L246" s="150">
        <v>0</v>
      </c>
      <c r="M246" s="80"/>
      <c r="N246" s="150"/>
      <c r="O246" s="75">
        <v>0</v>
      </c>
      <c r="P246" s="999">
        <f t="shared" si="25"/>
        <v>0</v>
      </c>
      <c r="Q246" s="81"/>
      <c r="R246" s="150"/>
      <c r="S246" s="75">
        <v>1101</v>
      </c>
      <c r="T246" s="58">
        <v>8804.4</v>
      </c>
      <c r="U246" s="81"/>
      <c r="V246" s="150"/>
      <c r="W246" s="81"/>
      <c r="X246" s="150"/>
      <c r="Y246" s="60">
        <v>0</v>
      </c>
      <c r="Z246" s="1000">
        <v>0</v>
      </c>
      <c r="AA246" s="81"/>
      <c r="AB246" s="150"/>
      <c r="AC246" s="63">
        <v>0</v>
      </c>
      <c r="AD246" s="78">
        <f t="shared" si="24"/>
        <v>0</v>
      </c>
      <c r="AE246" s="63">
        <v>0</v>
      </c>
      <c r="AF246" s="150">
        <v>0</v>
      </c>
      <c r="AG246" s="81"/>
      <c r="AH246" s="150"/>
      <c r="AI246" s="998">
        <f t="shared" si="23"/>
        <v>8804.4</v>
      </c>
      <c r="AJ246" s="1025">
        <f t="shared" si="22"/>
        <v>0</v>
      </c>
    </row>
    <row r="247" spans="1:36" ht="66" x14ac:dyDescent="0.2">
      <c r="A247" s="155"/>
      <c r="B247" s="84" t="s">
        <v>278</v>
      </c>
      <c r="C247" s="157"/>
      <c r="D247" s="157">
        <v>3600</v>
      </c>
      <c r="E247" s="79" t="s">
        <v>263</v>
      </c>
      <c r="F247" s="55" t="s">
        <v>31</v>
      </c>
      <c r="G247" s="56" t="s">
        <v>32</v>
      </c>
      <c r="H247" s="55" t="s">
        <v>33</v>
      </c>
      <c r="I247" s="57">
        <v>5.1875555555555559</v>
      </c>
      <c r="J247" s="777">
        <v>18675.2</v>
      </c>
      <c r="K247" s="80"/>
      <c r="L247" s="150">
        <v>0</v>
      </c>
      <c r="M247" s="80"/>
      <c r="N247" s="150"/>
      <c r="O247" s="75">
        <v>0</v>
      </c>
      <c r="P247" s="999">
        <f t="shared" si="25"/>
        <v>0</v>
      </c>
      <c r="Q247" s="81"/>
      <c r="R247" s="150"/>
      <c r="S247" s="75">
        <v>0</v>
      </c>
      <c r="T247" s="58">
        <v>9817.08</v>
      </c>
      <c r="U247" s="81"/>
      <c r="V247" s="150"/>
      <c r="W247" s="81"/>
      <c r="X247" s="150"/>
      <c r="Y247" s="60">
        <v>0</v>
      </c>
      <c r="Z247" s="1000">
        <v>8858.1200000000008</v>
      </c>
      <c r="AA247" s="81"/>
      <c r="AB247" s="150"/>
      <c r="AC247" s="63">
        <v>0</v>
      </c>
      <c r="AD247" s="78">
        <f t="shared" si="24"/>
        <v>0</v>
      </c>
      <c r="AE247" s="63">
        <v>0</v>
      </c>
      <c r="AF247" s="150">
        <v>0</v>
      </c>
      <c r="AG247" s="81"/>
      <c r="AH247" s="150"/>
      <c r="AI247" s="998">
        <f t="shared" si="23"/>
        <v>18675.2</v>
      </c>
      <c r="AJ247" s="1025">
        <f t="shared" si="22"/>
        <v>0</v>
      </c>
    </row>
    <row r="248" spans="1:36" ht="66" x14ac:dyDescent="0.2">
      <c r="A248" s="155"/>
      <c r="B248" s="84" t="s">
        <v>279</v>
      </c>
      <c r="C248" s="157"/>
      <c r="D248" s="157">
        <v>3100</v>
      </c>
      <c r="E248" s="79" t="s">
        <v>263</v>
      </c>
      <c r="F248" s="55" t="s">
        <v>31</v>
      </c>
      <c r="G248" s="56" t="s">
        <v>32</v>
      </c>
      <c r="H248" s="55" t="s">
        <v>33</v>
      </c>
      <c r="I248" s="57">
        <v>6.3367096774193543</v>
      </c>
      <c r="J248" s="777">
        <v>19643.8</v>
      </c>
      <c r="K248" s="80"/>
      <c r="L248" s="150">
        <v>0</v>
      </c>
      <c r="M248" s="80"/>
      <c r="N248" s="150"/>
      <c r="O248" s="75">
        <v>0</v>
      </c>
      <c r="P248" s="999">
        <f t="shared" si="25"/>
        <v>0</v>
      </c>
      <c r="Q248" s="81"/>
      <c r="R248" s="150"/>
      <c r="S248" s="75">
        <v>2070</v>
      </c>
      <c r="T248" s="58">
        <v>13126.56</v>
      </c>
      <c r="U248" s="81"/>
      <c r="V248" s="150"/>
      <c r="W248" s="81"/>
      <c r="X248" s="150"/>
      <c r="Y248" s="60">
        <v>1030</v>
      </c>
      <c r="Z248" s="1000">
        <v>6517.24</v>
      </c>
      <c r="AA248" s="81"/>
      <c r="AB248" s="150"/>
      <c r="AC248" s="63">
        <v>0</v>
      </c>
      <c r="AD248" s="78">
        <f t="shared" si="24"/>
        <v>0</v>
      </c>
      <c r="AE248" s="63">
        <v>0</v>
      </c>
      <c r="AF248" s="150">
        <v>0</v>
      </c>
      <c r="AG248" s="81"/>
      <c r="AH248" s="150"/>
      <c r="AI248" s="998">
        <f t="shared" si="23"/>
        <v>19643.8</v>
      </c>
      <c r="AJ248" s="1025">
        <f t="shared" si="22"/>
        <v>0</v>
      </c>
    </row>
    <row r="249" spans="1:36" ht="66" x14ac:dyDescent="0.2">
      <c r="A249" s="155"/>
      <c r="B249" s="84" t="s">
        <v>280</v>
      </c>
      <c r="C249" s="157"/>
      <c r="D249" s="157">
        <v>3600</v>
      </c>
      <c r="E249" s="79" t="s">
        <v>263</v>
      </c>
      <c r="F249" s="55" t="s">
        <v>31</v>
      </c>
      <c r="G249" s="56" t="s">
        <v>32</v>
      </c>
      <c r="H249" s="55" t="s">
        <v>33</v>
      </c>
      <c r="I249" s="57">
        <v>5.6044444444444448</v>
      </c>
      <c r="J249" s="777">
        <v>20176</v>
      </c>
      <c r="K249" s="80"/>
      <c r="L249" s="150">
        <v>0</v>
      </c>
      <c r="M249" s="80"/>
      <c r="N249" s="150"/>
      <c r="O249" s="75">
        <v>0</v>
      </c>
      <c r="P249" s="999">
        <f t="shared" si="25"/>
        <v>0</v>
      </c>
      <c r="Q249" s="81"/>
      <c r="R249" s="150"/>
      <c r="S249" s="75">
        <v>1939</v>
      </c>
      <c r="T249" s="58">
        <v>10859.92</v>
      </c>
      <c r="U249" s="81"/>
      <c r="V249" s="150"/>
      <c r="W249" s="81"/>
      <c r="X249" s="150"/>
      <c r="Y249" s="60">
        <v>1661</v>
      </c>
      <c r="Z249" s="1000">
        <v>9316.08</v>
      </c>
      <c r="AA249" s="81"/>
      <c r="AB249" s="150"/>
      <c r="AC249" s="63">
        <v>0</v>
      </c>
      <c r="AD249" s="78">
        <f t="shared" ref="AD249:AD277" si="26">AC249*I249</f>
        <v>0</v>
      </c>
      <c r="AE249" s="63">
        <v>0</v>
      </c>
      <c r="AF249" s="150">
        <v>0</v>
      </c>
      <c r="AG249" s="81"/>
      <c r="AH249" s="150"/>
      <c r="AI249" s="998">
        <f t="shared" si="23"/>
        <v>20176</v>
      </c>
      <c r="AJ249" s="1025">
        <f t="shared" si="22"/>
        <v>0</v>
      </c>
    </row>
    <row r="250" spans="1:36" ht="66" x14ac:dyDescent="0.2">
      <c r="A250" s="155"/>
      <c r="B250" s="86" t="s">
        <v>281</v>
      </c>
      <c r="C250" s="157"/>
      <c r="D250" s="157">
        <v>154</v>
      </c>
      <c r="E250" s="105" t="s">
        <v>282</v>
      </c>
      <c r="F250" s="55" t="s">
        <v>31</v>
      </c>
      <c r="G250" s="56" t="s">
        <v>32</v>
      </c>
      <c r="H250" s="55" t="s">
        <v>33</v>
      </c>
      <c r="I250" s="57">
        <v>40.29549006622517</v>
      </c>
      <c r="J250" s="777">
        <v>6167.7490000000007</v>
      </c>
      <c r="K250" s="80"/>
      <c r="L250" s="150">
        <v>0</v>
      </c>
      <c r="M250" s="80"/>
      <c r="N250" s="150"/>
      <c r="O250" s="75">
        <v>0</v>
      </c>
      <c r="P250" s="999">
        <f t="shared" si="25"/>
        <v>0</v>
      </c>
      <c r="Q250" s="81"/>
      <c r="R250" s="150"/>
      <c r="S250" s="75">
        <v>0</v>
      </c>
      <c r="T250" s="58"/>
      <c r="U250" s="81"/>
      <c r="V250" s="150"/>
      <c r="W250" s="81"/>
      <c r="X250" s="150"/>
      <c r="Y250" s="60">
        <v>154</v>
      </c>
      <c r="Z250" s="1000">
        <v>6167.7490000000007</v>
      </c>
      <c r="AA250" s="81"/>
      <c r="AB250" s="150"/>
      <c r="AC250" s="63">
        <v>0</v>
      </c>
      <c r="AD250" s="78">
        <f t="shared" si="26"/>
        <v>0</v>
      </c>
      <c r="AE250" s="63">
        <v>0</v>
      </c>
      <c r="AF250" s="150">
        <v>0</v>
      </c>
      <c r="AG250" s="81"/>
      <c r="AH250" s="150"/>
      <c r="AI250" s="998">
        <f t="shared" si="23"/>
        <v>6167.7490000000007</v>
      </c>
      <c r="AJ250" s="1025">
        <f t="shared" si="22"/>
        <v>0</v>
      </c>
    </row>
    <row r="251" spans="1:36" ht="66" x14ac:dyDescent="0.2">
      <c r="A251" s="155"/>
      <c r="B251" s="99" t="s">
        <v>283</v>
      </c>
      <c r="C251" s="157"/>
      <c r="D251" s="157">
        <v>63</v>
      </c>
      <c r="E251" s="79" t="s">
        <v>190</v>
      </c>
      <c r="F251" s="55" t="s">
        <v>31</v>
      </c>
      <c r="G251" s="56" t="s">
        <v>32</v>
      </c>
      <c r="H251" s="55" t="s">
        <v>33</v>
      </c>
      <c r="I251" s="57">
        <v>28.41</v>
      </c>
      <c r="J251" s="777">
        <v>1704.6</v>
      </c>
      <c r="K251" s="80"/>
      <c r="L251" s="150">
        <v>0</v>
      </c>
      <c r="M251" s="80"/>
      <c r="N251" s="150"/>
      <c r="O251" s="75">
        <v>0</v>
      </c>
      <c r="P251" s="999">
        <f t="shared" si="25"/>
        <v>0</v>
      </c>
      <c r="Q251" s="81"/>
      <c r="R251" s="150"/>
      <c r="S251" s="75">
        <v>0</v>
      </c>
      <c r="T251" s="58"/>
      <c r="U251" s="81"/>
      <c r="V251" s="150"/>
      <c r="W251" s="81"/>
      <c r="X251" s="150"/>
      <c r="Y251" s="60">
        <v>63</v>
      </c>
      <c r="Z251" s="1000">
        <v>1704.6</v>
      </c>
      <c r="AA251" s="81"/>
      <c r="AB251" s="150"/>
      <c r="AC251" s="63">
        <v>0</v>
      </c>
      <c r="AD251" s="78">
        <f t="shared" si="26"/>
        <v>0</v>
      </c>
      <c r="AE251" s="63">
        <v>0</v>
      </c>
      <c r="AF251" s="150">
        <v>0</v>
      </c>
      <c r="AG251" s="81"/>
      <c r="AH251" s="150"/>
      <c r="AI251" s="998">
        <f t="shared" si="23"/>
        <v>1704.6</v>
      </c>
      <c r="AJ251" s="1025">
        <f t="shared" si="22"/>
        <v>0</v>
      </c>
    </row>
    <row r="252" spans="1:36" ht="66" x14ac:dyDescent="0.2">
      <c r="A252" s="155"/>
      <c r="B252" s="52" t="s">
        <v>284</v>
      </c>
      <c r="C252" s="156"/>
      <c r="D252" s="156">
        <v>22</v>
      </c>
      <c r="E252" s="79" t="s">
        <v>41</v>
      </c>
      <c r="F252" s="55" t="s">
        <v>31</v>
      </c>
      <c r="G252" s="56" t="s">
        <v>32</v>
      </c>
      <c r="H252" s="55" t="s">
        <v>33</v>
      </c>
      <c r="I252" s="57">
        <v>94.000000000000014</v>
      </c>
      <c r="J252" s="776">
        <v>2068.0000000000005</v>
      </c>
      <c r="K252" s="80"/>
      <c r="L252" s="150">
        <v>0</v>
      </c>
      <c r="M252" s="80"/>
      <c r="N252" s="150"/>
      <c r="O252" s="75">
        <v>0</v>
      </c>
      <c r="P252" s="999">
        <f t="shared" si="25"/>
        <v>0</v>
      </c>
      <c r="Q252" s="81"/>
      <c r="R252" s="150"/>
      <c r="S252" s="75">
        <v>0</v>
      </c>
      <c r="T252" s="58"/>
      <c r="U252" s="81"/>
      <c r="V252" s="150"/>
      <c r="W252" s="81"/>
      <c r="X252" s="150"/>
      <c r="Y252" s="60">
        <v>22</v>
      </c>
      <c r="Z252" s="1000">
        <v>2068.0000000000005</v>
      </c>
      <c r="AA252" s="81"/>
      <c r="AB252" s="150"/>
      <c r="AC252" s="63">
        <v>0</v>
      </c>
      <c r="AD252" s="78">
        <f t="shared" si="26"/>
        <v>0</v>
      </c>
      <c r="AE252" s="63">
        <v>0</v>
      </c>
      <c r="AF252" s="150">
        <v>0</v>
      </c>
      <c r="AG252" s="81"/>
      <c r="AH252" s="150"/>
      <c r="AI252" s="998">
        <f t="shared" si="23"/>
        <v>2068.0000000000005</v>
      </c>
      <c r="AJ252" s="1025">
        <f t="shared" si="22"/>
        <v>0</v>
      </c>
    </row>
    <row r="253" spans="1:36" ht="33" customHeight="1" x14ac:dyDescent="0.2">
      <c r="A253" s="155"/>
      <c r="B253" s="52" t="s">
        <v>177</v>
      </c>
      <c r="C253" s="157"/>
      <c r="D253" s="157">
        <v>1359</v>
      </c>
      <c r="E253" s="100" t="s">
        <v>30</v>
      </c>
      <c r="F253" s="55" t="s">
        <v>31</v>
      </c>
      <c r="G253" s="56" t="s">
        <v>32</v>
      </c>
      <c r="H253" s="55" t="s">
        <v>33</v>
      </c>
      <c r="I253" s="57">
        <v>33.084273534072899</v>
      </c>
      <c r="J253" s="777">
        <v>45076.443139999996</v>
      </c>
      <c r="K253" s="80"/>
      <c r="L253" s="150">
        <v>0</v>
      </c>
      <c r="M253" s="80"/>
      <c r="N253" s="150"/>
      <c r="O253" s="75">
        <v>0</v>
      </c>
      <c r="P253" s="999">
        <f t="shared" si="25"/>
        <v>0</v>
      </c>
      <c r="Q253" s="81"/>
      <c r="R253" s="150"/>
      <c r="S253" s="75">
        <v>1306.58</v>
      </c>
      <c r="T253" s="58">
        <v>43221.599999999999</v>
      </c>
      <c r="U253" s="81"/>
      <c r="V253" s="150"/>
      <c r="W253" s="81"/>
      <c r="X253" s="150"/>
      <c r="Y253" s="60">
        <v>52</v>
      </c>
      <c r="Z253" s="1000">
        <v>1854.8431399999972</v>
      </c>
      <c r="AA253" s="81"/>
      <c r="AB253" s="150"/>
      <c r="AC253" s="63">
        <v>0</v>
      </c>
      <c r="AD253" s="78">
        <f t="shared" si="26"/>
        <v>0</v>
      </c>
      <c r="AE253" s="63">
        <v>0</v>
      </c>
      <c r="AF253" s="150">
        <v>0</v>
      </c>
      <c r="AG253" s="81"/>
      <c r="AH253" s="150"/>
      <c r="AI253" s="998">
        <f t="shared" si="23"/>
        <v>45076.443139999996</v>
      </c>
      <c r="AJ253" s="1025">
        <f t="shared" si="22"/>
        <v>0</v>
      </c>
    </row>
    <row r="254" spans="1:36" ht="40.5" customHeight="1" x14ac:dyDescent="0.2">
      <c r="A254" s="155"/>
      <c r="B254" s="52" t="s">
        <v>178</v>
      </c>
      <c r="C254" s="157"/>
      <c r="D254" s="157">
        <v>356</v>
      </c>
      <c r="E254" s="100" t="s">
        <v>30</v>
      </c>
      <c r="F254" s="55" t="s">
        <v>31</v>
      </c>
      <c r="G254" s="56" t="s">
        <v>32</v>
      </c>
      <c r="H254" s="55" t="s">
        <v>33</v>
      </c>
      <c r="I254" s="57">
        <v>36.843148172757481</v>
      </c>
      <c r="J254" s="777">
        <v>13067.587600000001</v>
      </c>
      <c r="K254" s="80"/>
      <c r="L254" s="150">
        <v>0</v>
      </c>
      <c r="M254" s="80"/>
      <c r="N254" s="150"/>
      <c r="O254" s="75">
        <v>0</v>
      </c>
      <c r="P254" s="999">
        <f t="shared" si="25"/>
        <v>0</v>
      </c>
      <c r="Q254" s="81"/>
      <c r="R254" s="150"/>
      <c r="S254" s="75">
        <f>T254/I254</f>
        <v>232.3579939439056</v>
      </c>
      <c r="T254" s="58">
        <v>8560.7999999999993</v>
      </c>
      <c r="U254" s="81"/>
      <c r="V254" s="150"/>
      <c r="W254" s="81"/>
      <c r="X254" s="150"/>
      <c r="Y254" s="60">
        <v>124</v>
      </c>
      <c r="Z254" s="1000">
        <v>4506.7876000000015</v>
      </c>
      <c r="AA254" s="81"/>
      <c r="AB254" s="150"/>
      <c r="AC254" s="63">
        <v>0</v>
      </c>
      <c r="AD254" s="78">
        <f t="shared" si="26"/>
        <v>0</v>
      </c>
      <c r="AE254" s="63">
        <v>0</v>
      </c>
      <c r="AF254" s="150">
        <v>0</v>
      </c>
      <c r="AG254" s="81"/>
      <c r="AH254" s="150"/>
      <c r="AI254" s="998">
        <f t="shared" si="23"/>
        <v>13067.587600000001</v>
      </c>
      <c r="AJ254" s="1025">
        <f t="shared" si="22"/>
        <v>0</v>
      </c>
    </row>
    <row r="255" spans="1:36" ht="66" x14ac:dyDescent="0.2">
      <c r="A255" s="155"/>
      <c r="B255" s="52" t="s">
        <v>285</v>
      </c>
      <c r="C255" s="157"/>
      <c r="D255" s="157">
        <v>2511.64</v>
      </c>
      <c r="E255" s="109" t="s">
        <v>30</v>
      </c>
      <c r="F255" s="55" t="s">
        <v>31</v>
      </c>
      <c r="G255" s="56" t="s">
        <v>32</v>
      </c>
      <c r="H255" s="55" t="s">
        <v>33</v>
      </c>
      <c r="I255" s="57">
        <v>59.39</v>
      </c>
      <c r="J255" s="777">
        <v>59.39</v>
      </c>
      <c r="K255" s="80"/>
      <c r="L255" s="150">
        <v>0</v>
      </c>
      <c r="M255" s="80"/>
      <c r="N255" s="150"/>
      <c r="O255" s="75">
        <v>0</v>
      </c>
      <c r="P255" s="999">
        <f t="shared" si="25"/>
        <v>0</v>
      </c>
      <c r="Q255" s="81"/>
      <c r="R255" s="150"/>
      <c r="S255" s="75">
        <v>0</v>
      </c>
      <c r="T255" s="58"/>
      <c r="U255" s="81"/>
      <c r="V255" s="150"/>
      <c r="W255" s="81"/>
      <c r="X255" s="150"/>
      <c r="Y255" s="60">
        <v>2512</v>
      </c>
      <c r="Z255" s="1000">
        <v>59.39</v>
      </c>
      <c r="AA255" s="81"/>
      <c r="AB255" s="150"/>
      <c r="AC255" s="63">
        <v>0</v>
      </c>
      <c r="AD255" s="78">
        <f t="shared" si="26"/>
        <v>0</v>
      </c>
      <c r="AE255" s="63">
        <v>0</v>
      </c>
      <c r="AF255" s="150">
        <v>0</v>
      </c>
      <c r="AG255" s="81"/>
      <c r="AH255" s="150"/>
      <c r="AI255" s="998">
        <f t="shared" si="23"/>
        <v>59.39</v>
      </c>
      <c r="AJ255" s="1025">
        <f t="shared" si="22"/>
        <v>0</v>
      </c>
    </row>
    <row r="256" spans="1:36" ht="66" x14ac:dyDescent="0.2">
      <c r="A256" s="155"/>
      <c r="B256" s="73" t="s">
        <v>286</v>
      </c>
      <c r="C256" s="157"/>
      <c r="D256" s="157">
        <v>32</v>
      </c>
      <c r="E256" s="109" t="s">
        <v>30</v>
      </c>
      <c r="F256" s="55" t="s">
        <v>31</v>
      </c>
      <c r="G256" s="56" t="s">
        <v>32</v>
      </c>
      <c r="H256" s="55" t="s">
        <v>33</v>
      </c>
      <c r="I256" s="57">
        <v>481.88718749999998</v>
      </c>
      <c r="J256" s="777">
        <v>15420.39</v>
      </c>
      <c r="K256" s="80"/>
      <c r="L256" s="150">
        <v>0</v>
      </c>
      <c r="M256" s="80"/>
      <c r="N256" s="150"/>
      <c r="O256" s="75">
        <v>0</v>
      </c>
      <c r="P256" s="999">
        <f t="shared" si="25"/>
        <v>0</v>
      </c>
      <c r="Q256" s="81"/>
      <c r="R256" s="150"/>
      <c r="S256" s="75">
        <v>0</v>
      </c>
      <c r="T256" s="58"/>
      <c r="U256" s="81"/>
      <c r="V256" s="150"/>
      <c r="W256" s="81"/>
      <c r="X256" s="150"/>
      <c r="Y256" s="60">
        <v>32</v>
      </c>
      <c r="Z256" s="1000">
        <v>15420.39</v>
      </c>
      <c r="AA256" s="81"/>
      <c r="AB256" s="150"/>
      <c r="AC256" s="63">
        <v>0</v>
      </c>
      <c r="AD256" s="78">
        <f t="shared" si="26"/>
        <v>0</v>
      </c>
      <c r="AE256" s="63">
        <v>0</v>
      </c>
      <c r="AF256" s="150">
        <v>0</v>
      </c>
      <c r="AG256" s="81"/>
      <c r="AH256" s="150"/>
      <c r="AI256" s="998">
        <f t="shared" si="23"/>
        <v>15420.39</v>
      </c>
      <c r="AJ256" s="1025">
        <f t="shared" si="22"/>
        <v>0</v>
      </c>
    </row>
    <row r="257" spans="1:36" ht="23.25" customHeight="1" x14ac:dyDescent="0.2">
      <c r="A257" s="155"/>
      <c r="B257" s="73" t="s">
        <v>187</v>
      </c>
      <c r="C257" s="157"/>
      <c r="D257" s="157">
        <v>5</v>
      </c>
      <c r="E257" s="109" t="s">
        <v>30</v>
      </c>
      <c r="F257" s="55" t="s">
        <v>31</v>
      </c>
      <c r="G257" s="56" t="s">
        <v>32</v>
      </c>
      <c r="H257" s="55" t="s">
        <v>33</v>
      </c>
      <c r="I257" s="57">
        <v>500</v>
      </c>
      <c r="J257" s="777">
        <v>2500</v>
      </c>
      <c r="K257" s="80"/>
      <c r="L257" s="150">
        <v>0</v>
      </c>
      <c r="M257" s="80"/>
      <c r="N257" s="150"/>
      <c r="O257" s="75">
        <v>0</v>
      </c>
      <c r="P257" s="999">
        <f t="shared" si="25"/>
        <v>0</v>
      </c>
      <c r="Q257" s="81"/>
      <c r="R257" s="150"/>
      <c r="S257" s="75">
        <v>0</v>
      </c>
      <c r="T257" s="58"/>
      <c r="U257" s="81"/>
      <c r="V257" s="150"/>
      <c r="W257" s="81"/>
      <c r="X257" s="150"/>
      <c r="Y257" s="60">
        <v>5</v>
      </c>
      <c r="Z257" s="1000">
        <v>2500</v>
      </c>
      <c r="AA257" s="81"/>
      <c r="AB257" s="150"/>
      <c r="AC257" s="63">
        <v>0</v>
      </c>
      <c r="AD257" s="78">
        <f t="shared" si="26"/>
        <v>0</v>
      </c>
      <c r="AE257" s="63">
        <v>0</v>
      </c>
      <c r="AF257" s="150">
        <v>0</v>
      </c>
      <c r="AG257" s="81"/>
      <c r="AH257" s="150"/>
      <c r="AI257" s="998">
        <f t="shared" si="23"/>
        <v>2500</v>
      </c>
      <c r="AJ257" s="1025">
        <f t="shared" si="22"/>
        <v>0</v>
      </c>
    </row>
    <row r="258" spans="1:36" ht="66" x14ac:dyDescent="0.2">
      <c r="A258" s="155"/>
      <c r="B258" s="52" t="s">
        <v>287</v>
      </c>
      <c r="C258" s="157"/>
      <c r="D258" s="157">
        <v>1</v>
      </c>
      <c r="E258" s="109" t="s">
        <v>41</v>
      </c>
      <c r="F258" s="55" t="s">
        <v>31</v>
      </c>
      <c r="G258" s="56" t="s">
        <v>32</v>
      </c>
      <c r="H258" s="55" t="s">
        <v>33</v>
      </c>
      <c r="I258" s="57">
        <v>15.16</v>
      </c>
      <c r="J258" s="777">
        <v>15.16</v>
      </c>
      <c r="K258" s="80"/>
      <c r="L258" s="150">
        <v>0</v>
      </c>
      <c r="M258" s="80"/>
      <c r="N258" s="150"/>
      <c r="O258" s="75">
        <v>0</v>
      </c>
      <c r="P258" s="999">
        <f t="shared" ref="P258:P277" si="27">O258*I258</f>
        <v>0</v>
      </c>
      <c r="Q258" s="81"/>
      <c r="R258" s="150"/>
      <c r="S258" s="75">
        <v>0</v>
      </c>
      <c r="T258" s="58"/>
      <c r="U258" s="81"/>
      <c r="V258" s="150"/>
      <c r="W258" s="81"/>
      <c r="X258" s="150"/>
      <c r="Y258" s="60">
        <v>1</v>
      </c>
      <c r="Z258" s="1000">
        <v>15.16</v>
      </c>
      <c r="AA258" s="81"/>
      <c r="AB258" s="150"/>
      <c r="AC258" s="63">
        <v>0</v>
      </c>
      <c r="AD258" s="78">
        <f t="shared" si="26"/>
        <v>0</v>
      </c>
      <c r="AE258" s="63">
        <v>0</v>
      </c>
      <c r="AF258" s="150">
        <v>0</v>
      </c>
      <c r="AG258" s="81"/>
      <c r="AH258" s="150"/>
      <c r="AI258" s="998">
        <f t="shared" si="23"/>
        <v>15.16</v>
      </c>
      <c r="AJ258" s="1025">
        <f t="shared" si="22"/>
        <v>0</v>
      </c>
    </row>
    <row r="259" spans="1:36" ht="66" x14ac:dyDescent="0.2">
      <c r="A259" s="155"/>
      <c r="B259" s="73" t="s">
        <v>288</v>
      </c>
      <c r="C259" s="157"/>
      <c r="D259" s="157">
        <v>2</v>
      </c>
      <c r="E259" s="109" t="s">
        <v>41</v>
      </c>
      <c r="F259" s="55" t="s">
        <v>31</v>
      </c>
      <c r="G259" s="56" t="s">
        <v>32</v>
      </c>
      <c r="H259" s="55" t="s">
        <v>33</v>
      </c>
      <c r="I259" s="57">
        <v>156.6</v>
      </c>
      <c r="J259" s="777">
        <v>313.2</v>
      </c>
      <c r="K259" s="80"/>
      <c r="L259" s="150">
        <v>0</v>
      </c>
      <c r="M259" s="80"/>
      <c r="N259" s="150"/>
      <c r="O259" s="75">
        <v>0</v>
      </c>
      <c r="P259" s="999">
        <f t="shared" si="27"/>
        <v>0</v>
      </c>
      <c r="Q259" s="81"/>
      <c r="R259" s="150"/>
      <c r="S259" s="75">
        <v>0</v>
      </c>
      <c r="T259" s="58"/>
      <c r="U259" s="81"/>
      <c r="V259" s="150"/>
      <c r="W259" s="81"/>
      <c r="X259" s="150"/>
      <c r="Y259" s="60">
        <v>2</v>
      </c>
      <c r="Z259" s="1000">
        <v>313.2</v>
      </c>
      <c r="AA259" s="81"/>
      <c r="AB259" s="150"/>
      <c r="AC259" s="63">
        <v>0</v>
      </c>
      <c r="AD259" s="78">
        <f t="shared" si="26"/>
        <v>0</v>
      </c>
      <c r="AE259" s="63">
        <v>0</v>
      </c>
      <c r="AF259" s="150">
        <v>0</v>
      </c>
      <c r="AG259" s="81"/>
      <c r="AH259" s="150"/>
      <c r="AI259" s="998">
        <f t="shared" si="23"/>
        <v>313.2</v>
      </c>
      <c r="AJ259" s="1025">
        <f t="shared" si="22"/>
        <v>0</v>
      </c>
    </row>
    <row r="260" spans="1:36" ht="30" customHeight="1" x14ac:dyDescent="0.2">
      <c r="A260" s="155"/>
      <c r="B260" s="73" t="s">
        <v>289</v>
      </c>
      <c r="C260" s="157"/>
      <c r="D260" s="157">
        <v>6</v>
      </c>
      <c r="E260" s="109" t="s">
        <v>41</v>
      </c>
      <c r="F260" s="55" t="s">
        <v>31</v>
      </c>
      <c r="G260" s="56" t="s">
        <v>32</v>
      </c>
      <c r="H260" s="55" t="s">
        <v>33</v>
      </c>
      <c r="I260" s="57">
        <v>62.639999999999993</v>
      </c>
      <c r="J260" s="777">
        <v>375.84</v>
      </c>
      <c r="K260" s="80"/>
      <c r="L260" s="150">
        <v>0</v>
      </c>
      <c r="M260" s="80"/>
      <c r="N260" s="150"/>
      <c r="O260" s="75">
        <v>0</v>
      </c>
      <c r="P260" s="999">
        <f t="shared" si="27"/>
        <v>0</v>
      </c>
      <c r="Q260" s="81"/>
      <c r="R260" s="150"/>
      <c r="S260" s="75">
        <v>0</v>
      </c>
      <c r="T260" s="58"/>
      <c r="U260" s="81"/>
      <c r="V260" s="150"/>
      <c r="W260" s="81"/>
      <c r="X260" s="150"/>
      <c r="Y260" s="60">
        <v>6</v>
      </c>
      <c r="Z260" s="1000">
        <v>375.84</v>
      </c>
      <c r="AA260" s="81"/>
      <c r="AB260" s="150"/>
      <c r="AC260" s="63">
        <v>0</v>
      </c>
      <c r="AD260" s="78">
        <f t="shared" si="26"/>
        <v>0</v>
      </c>
      <c r="AE260" s="63">
        <v>0</v>
      </c>
      <c r="AF260" s="150">
        <v>0</v>
      </c>
      <c r="AG260" s="81"/>
      <c r="AH260" s="150"/>
      <c r="AI260" s="998">
        <f t="shared" si="23"/>
        <v>375.84</v>
      </c>
      <c r="AJ260" s="1025">
        <f t="shared" si="22"/>
        <v>0</v>
      </c>
    </row>
    <row r="261" spans="1:36" ht="31.5" customHeight="1" x14ac:dyDescent="0.2">
      <c r="A261" s="155"/>
      <c r="B261" s="73" t="s">
        <v>290</v>
      </c>
      <c r="C261" s="157"/>
      <c r="D261" s="157">
        <v>8</v>
      </c>
      <c r="E261" s="109" t="s">
        <v>41</v>
      </c>
      <c r="F261" s="55" t="s">
        <v>31</v>
      </c>
      <c r="G261" s="56" t="s">
        <v>32</v>
      </c>
      <c r="H261" s="55" t="s">
        <v>33</v>
      </c>
      <c r="I261" s="57">
        <v>50.94</v>
      </c>
      <c r="J261" s="777">
        <v>407.52</v>
      </c>
      <c r="K261" s="80"/>
      <c r="L261" s="150">
        <v>0</v>
      </c>
      <c r="M261" s="80"/>
      <c r="N261" s="150"/>
      <c r="O261" s="75">
        <v>0</v>
      </c>
      <c r="P261" s="999">
        <f t="shared" si="27"/>
        <v>0</v>
      </c>
      <c r="Q261" s="81"/>
      <c r="R261" s="150"/>
      <c r="S261" s="75">
        <v>0</v>
      </c>
      <c r="T261" s="58"/>
      <c r="U261" s="81"/>
      <c r="V261" s="150"/>
      <c r="W261" s="81"/>
      <c r="X261" s="150"/>
      <c r="Y261" s="60">
        <v>8</v>
      </c>
      <c r="Z261" s="1000">
        <v>407.52</v>
      </c>
      <c r="AA261" s="81"/>
      <c r="AB261" s="150"/>
      <c r="AC261" s="63">
        <v>0</v>
      </c>
      <c r="AD261" s="78">
        <f t="shared" si="26"/>
        <v>0</v>
      </c>
      <c r="AE261" s="63">
        <v>0</v>
      </c>
      <c r="AF261" s="150">
        <v>0</v>
      </c>
      <c r="AG261" s="81"/>
      <c r="AH261" s="150"/>
      <c r="AI261" s="998">
        <f t="shared" si="23"/>
        <v>407.52</v>
      </c>
      <c r="AJ261" s="1025">
        <f t="shared" si="22"/>
        <v>0</v>
      </c>
    </row>
    <row r="262" spans="1:36" ht="66" x14ac:dyDescent="0.2">
      <c r="A262" s="155"/>
      <c r="B262" s="52" t="s">
        <v>291</v>
      </c>
      <c r="C262" s="157"/>
      <c r="D262" s="157">
        <v>50</v>
      </c>
      <c r="E262" s="100" t="s">
        <v>41</v>
      </c>
      <c r="F262" s="55" t="s">
        <v>31</v>
      </c>
      <c r="G262" s="56" t="s">
        <v>32</v>
      </c>
      <c r="H262" s="55" t="s">
        <v>33</v>
      </c>
      <c r="I262" s="57">
        <v>58.439120000000003</v>
      </c>
      <c r="J262" s="777">
        <v>2921.9560000000001</v>
      </c>
      <c r="K262" s="80"/>
      <c r="L262" s="150">
        <v>0</v>
      </c>
      <c r="M262" s="80"/>
      <c r="N262" s="150"/>
      <c r="O262" s="75">
        <v>0</v>
      </c>
      <c r="P262" s="999">
        <f t="shared" si="27"/>
        <v>0</v>
      </c>
      <c r="Q262" s="81"/>
      <c r="R262" s="150"/>
      <c r="S262" s="75">
        <v>0</v>
      </c>
      <c r="T262" s="58"/>
      <c r="U262" s="81"/>
      <c r="V262" s="150"/>
      <c r="W262" s="81"/>
      <c r="X262" s="150"/>
      <c r="Y262" s="60">
        <v>50</v>
      </c>
      <c r="Z262" s="1000">
        <v>2921.9560000000001</v>
      </c>
      <c r="AA262" s="81"/>
      <c r="AB262" s="150"/>
      <c r="AC262" s="63">
        <v>0</v>
      </c>
      <c r="AD262" s="78">
        <f t="shared" si="26"/>
        <v>0</v>
      </c>
      <c r="AE262" s="63">
        <v>0</v>
      </c>
      <c r="AF262" s="150">
        <v>0</v>
      </c>
      <c r="AG262" s="81"/>
      <c r="AH262" s="150"/>
      <c r="AI262" s="998">
        <f t="shared" si="23"/>
        <v>2921.9560000000001</v>
      </c>
      <c r="AJ262" s="1025">
        <f t="shared" si="22"/>
        <v>0</v>
      </c>
    </row>
    <row r="263" spans="1:36" ht="66" x14ac:dyDescent="0.2">
      <c r="A263" s="155"/>
      <c r="B263" s="93" t="s">
        <v>292</v>
      </c>
      <c r="C263" s="149"/>
      <c r="D263" s="149">
        <v>11</v>
      </c>
      <c r="E263" s="109" t="s">
        <v>41</v>
      </c>
      <c r="F263" s="55" t="s">
        <v>31</v>
      </c>
      <c r="G263" s="56" t="s">
        <v>32</v>
      </c>
      <c r="H263" s="55" t="s">
        <v>33</v>
      </c>
      <c r="I263" s="57">
        <v>88</v>
      </c>
      <c r="J263" s="772">
        <v>968</v>
      </c>
      <c r="K263" s="80"/>
      <c r="L263" s="150">
        <v>0</v>
      </c>
      <c r="M263" s="80"/>
      <c r="N263" s="150"/>
      <c r="O263" s="75">
        <v>0</v>
      </c>
      <c r="P263" s="999">
        <f t="shared" si="27"/>
        <v>0</v>
      </c>
      <c r="Q263" s="81"/>
      <c r="R263" s="150"/>
      <c r="S263" s="75">
        <v>0</v>
      </c>
      <c r="T263" s="58"/>
      <c r="U263" s="81"/>
      <c r="V263" s="150"/>
      <c r="W263" s="81"/>
      <c r="X263" s="150"/>
      <c r="Y263" s="60">
        <v>11</v>
      </c>
      <c r="Z263" s="1000">
        <v>968</v>
      </c>
      <c r="AA263" s="81"/>
      <c r="AB263" s="150"/>
      <c r="AC263" s="63">
        <v>0</v>
      </c>
      <c r="AD263" s="78">
        <f t="shared" si="26"/>
        <v>0</v>
      </c>
      <c r="AE263" s="63">
        <v>0</v>
      </c>
      <c r="AF263" s="150">
        <v>0</v>
      </c>
      <c r="AG263" s="81"/>
      <c r="AH263" s="150"/>
      <c r="AI263" s="998">
        <f t="shared" si="23"/>
        <v>968</v>
      </c>
      <c r="AJ263" s="1025">
        <f t="shared" si="22"/>
        <v>0</v>
      </c>
    </row>
    <row r="264" spans="1:36" ht="66" x14ac:dyDescent="0.2">
      <c r="A264" s="155"/>
      <c r="B264" s="52" t="s">
        <v>293</v>
      </c>
      <c r="C264" s="157"/>
      <c r="D264" s="157">
        <v>3</v>
      </c>
      <c r="E264" s="109" t="s">
        <v>41</v>
      </c>
      <c r="F264" s="55" t="s">
        <v>31</v>
      </c>
      <c r="G264" s="56" t="s">
        <v>32</v>
      </c>
      <c r="H264" s="55" t="s">
        <v>33</v>
      </c>
      <c r="I264" s="57">
        <v>1508</v>
      </c>
      <c r="J264" s="777">
        <v>4524</v>
      </c>
      <c r="K264" s="80"/>
      <c r="L264" s="150">
        <v>0</v>
      </c>
      <c r="M264" s="80"/>
      <c r="N264" s="150"/>
      <c r="O264" s="75">
        <v>0</v>
      </c>
      <c r="P264" s="999">
        <f t="shared" si="27"/>
        <v>0</v>
      </c>
      <c r="Q264" s="81"/>
      <c r="R264" s="150"/>
      <c r="S264" s="75">
        <v>1</v>
      </c>
      <c r="T264" s="58">
        <v>320.16000000000003</v>
      </c>
      <c r="U264" s="81"/>
      <c r="V264" s="150"/>
      <c r="W264" s="81"/>
      <c r="X264" s="150"/>
      <c r="Y264" s="60">
        <v>2</v>
      </c>
      <c r="Z264" s="1000">
        <v>4203.84</v>
      </c>
      <c r="AA264" s="81"/>
      <c r="AB264" s="150"/>
      <c r="AC264" s="63">
        <v>0</v>
      </c>
      <c r="AD264" s="78">
        <f t="shared" si="26"/>
        <v>0</v>
      </c>
      <c r="AE264" s="63">
        <v>0</v>
      </c>
      <c r="AF264" s="150">
        <v>0</v>
      </c>
      <c r="AG264" s="81"/>
      <c r="AH264" s="150"/>
      <c r="AI264" s="998">
        <f t="shared" si="23"/>
        <v>4524</v>
      </c>
      <c r="AJ264" s="1025">
        <f t="shared" si="22"/>
        <v>0</v>
      </c>
    </row>
    <row r="265" spans="1:36" ht="66" x14ac:dyDescent="0.2">
      <c r="A265" s="155"/>
      <c r="B265" s="101" t="s">
        <v>294</v>
      </c>
      <c r="C265" s="157"/>
      <c r="D265" s="157">
        <v>1</v>
      </c>
      <c r="E265" s="109" t="s">
        <v>41</v>
      </c>
      <c r="F265" s="55" t="s">
        <v>31</v>
      </c>
      <c r="G265" s="56" t="s">
        <v>32</v>
      </c>
      <c r="H265" s="55" t="s">
        <v>33</v>
      </c>
      <c r="I265" s="57">
        <v>100.1</v>
      </c>
      <c r="J265" s="777">
        <v>100.1</v>
      </c>
      <c r="K265" s="80"/>
      <c r="L265" s="150">
        <v>0</v>
      </c>
      <c r="M265" s="80"/>
      <c r="N265" s="150"/>
      <c r="O265" s="75">
        <v>0</v>
      </c>
      <c r="P265" s="999">
        <f t="shared" si="27"/>
        <v>0</v>
      </c>
      <c r="Q265" s="81"/>
      <c r="R265" s="150"/>
      <c r="S265" s="75">
        <v>0</v>
      </c>
      <c r="T265" s="58"/>
      <c r="U265" s="81"/>
      <c r="V265" s="150"/>
      <c r="W265" s="81"/>
      <c r="X265" s="150"/>
      <c r="Y265" s="60">
        <v>1</v>
      </c>
      <c r="Z265" s="1000">
        <v>100.1</v>
      </c>
      <c r="AA265" s="81"/>
      <c r="AB265" s="150"/>
      <c r="AC265" s="63">
        <v>0</v>
      </c>
      <c r="AD265" s="78">
        <f t="shared" si="26"/>
        <v>0</v>
      </c>
      <c r="AE265" s="63">
        <v>0</v>
      </c>
      <c r="AF265" s="150">
        <v>0</v>
      </c>
      <c r="AG265" s="81"/>
      <c r="AH265" s="150"/>
      <c r="AI265" s="998">
        <f t="shared" si="23"/>
        <v>100.1</v>
      </c>
      <c r="AJ265" s="1025">
        <f t="shared" ref="AJ265:AJ328" si="28">AI265-J265</f>
        <v>0</v>
      </c>
    </row>
    <row r="266" spans="1:36" ht="66" x14ac:dyDescent="0.2">
      <c r="A266" s="155"/>
      <c r="B266" s="84" t="s">
        <v>295</v>
      </c>
      <c r="C266" s="157"/>
      <c r="D266" s="157">
        <v>1</v>
      </c>
      <c r="E266" s="79" t="s">
        <v>41</v>
      </c>
      <c r="F266" s="55" t="s">
        <v>31</v>
      </c>
      <c r="G266" s="56" t="s">
        <v>32</v>
      </c>
      <c r="H266" s="55" t="s">
        <v>33</v>
      </c>
      <c r="I266" s="57">
        <v>125.41</v>
      </c>
      <c r="J266" s="777">
        <v>125.41</v>
      </c>
      <c r="K266" s="80"/>
      <c r="L266" s="150">
        <v>0</v>
      </c>
      <c r="M266" s="80"/>
      <c r="N266" s="150"/>
      <c r="O266" s="75">
        <v>0</v>
      </c>
      <c r="P266" s="999">
        <f t="shared" si="27"/>
        <v>0</v>
      </c>
      <c r="Q266" s="81"/>
      <c r="R266" s="150"/>
      <c r="S266" s="75">
        <v>0</v>
      </c>
      <c r="T266" s="58"/>
      <c r="U266" s="81"/>
      <c r="V266" s="150"/>
      <c r="W266" s="81"/>
      <c r="X266" s="150"/>
      <c r="Y266" s="60">
        <v>1</v>
      </c>
      <c r="Z266" s="1000">
        <v>125.41</v>
      </c>
      <c r="AA266" s="81"/>
      <c r="AB266" s="150"/>
      <c r="AC266" s="63">
        <v>0</v>
      </c>
      <c r="AD266" s="78">
        <f t="shared" si="26"/>
        <v>0</v>
      </c>
      <c r="AE266" s="63">
        <v>0</v>
      </c>
      <c r="AF266" s="150">
        <v>0</v>
      </c>
      <c r="AG266" s="81"/>
      <c r="AH266" s="150"/>
      <c r="AI266" s="998">
        <f t="shared" si="23"/>
        <v>125.41</v>
      </c>
      <c r="AJ266" s="1025">
        <f t="shared" si="28"/>
        <v>0</v>
      </c>
    </row>
    <row r="267" spans="1:36" ht="66" x14ac:dyDescent="0.2">
      <c r="A267" s="155"/>
      <c r="B267" s="101" t="s">
        <v>296</v>
      </c>
      <c r="C267" s="157"/>
      <c r="D267" s="157">
        <v>61.507331378299121</v>
      </c>
      <c r="E267" s="109" t="s">
        <v>30</v>
      </c>
      <c r="F267" s="55" t="s">
        <v>31</v>
      </c>
      <c r="G267" s="56" t="s">
        <v>32</v>
      </c>
      <c r="H267" s="55" t="s">
        <v>33</v>
      </c>
      <c r="I267" s="57">
        <v>13.640769230769232</v>
      </c>
      <c r="J267" s="777">
        <v>838.99</v>
      </c>
      <c r="K267" s="80"/>
      <c r="L267" s="150">
        <v>0</v>
      </c>
      <c r="M267" s="80"/>
      <c r="N267" s="150"/>
      <c r="O267" s="75">
        <v>0</v>
      </c>
      <c r="P267" s="999">
        <f t="shared" si="27"/>
        <v>0</v>
      </c>
      <c r="Q267" s="81"/>
      <c r="R267" s="150"/>
      <c r="S267" s="75">
        <f>T267/I267</f>
        <v>46.431399086448991</v>
      </c>
      <c r="T267" s="58">
        <v>633.36</v>
      </c>
      <c r="U267" s="81"/>
      <c r="V267" s="150"/>
      <c r="W267" s="81"/>
      <c r="X267" s="150"/>
      <c r="Y267" s="60">
        <v>15</v>
      </c>
      <c r="Z267" s="1000">
        <v>205.63</v>
      </c>
      <c r="AA267" s="81"/>
      <c r="AB267" s="150"/>
      <c r="AC267" s="63">
        <v>0</v>
      </c>
      <c r="AD267" s="78">
        <f t="shared" si="26"/>
        <v>0</v>
      </c>
      <c r="AE267" s="63">
        <v>0</v>
      </c>
      <c r="AF267" s="150">
        <v>0</v>
      </c>
      <c r="AG267" s="81"/>
      <c r="AH267" s="150"/>
      <c r="AI267" s="998">
        <f t="shared" si="23"/>
        <v>838.99</v>
      </c>
      <c r="AJ267" s="1025">
        <f t="shared" si="28"/>
        <v>0</v>
      </c>
    </row>
    <row r="268" spans="1:36" ht="66" x14ac:dyDescent="0.2">
      <c r="A268" s="155"/>
      <c r="B268" s="93" t="s">
        <v>297</v>
      </c>
      <c r="C268" s="157"/>
      <c r="D268" s="157">
        <v>4</v>
      </c>
      <c r="E268" s="109" t="s">
        <v>30</v>
      </c>
      <c r="F268" s="55" t="s">
        <v>31</v>
      </c>
      <c r="G268" s="56" t="s">
        <v>32</v>
      </c>
      <c r="H268" s="55" t="s">
        <v>33</v>
      </c>
      <c r="I268" s="57">
        <v>20.2</v>
      </c>
      <c r="J268" s="777">
        <v>80.8</v>
      </c>
      <c r="K268" s="80"/>
      <c r="L268" s="150">
        <v>0</v>
      </c>
      <c r="M268" s="80"/>
      <c r="N268" s="150"/>
      <c r="O268" s="75">
        <v>0</v>
      </c>
      <c r="P268" s="999">
        <f t="shared" si="27"/>
        <v>0</v>
      </c>
      <c r="Q268" s="81"/>
      <c r="R268" s="150"/>
      <c r="S268" s="75">
        <v>0</v>
      </c>
      <c r="T268" s="58"/>
      <c r="U268" s="81"/>
      <c r="V268" s="150"/>
      <c r="W268" s="81"/>
      <c r="X268" s="150"/>
      <c r="Y268" s="60">
        <v>4</v>
      </c>
      <c r="Z268" s="1000">
        <v>80.8</v>
      </c>
      <c r="AA268" s="81"/>
      <c r="AB268" s="150"/>
      <c r="AC268" s="63">
        <v>0</v>
      </c>
      <c r="AD268" s="78">
        <f t="shared" si="26"/>
        <v>0</v>
      </c>
      <c r="AE268" s="63">
        <v>0</v>
      </c>
      <c r="AF268" s="150">
        <v>0</v>
      </c>
      <c r="AG268" s="81"/>
      <c r="AH268" s="150"/>
      <c r="AI268" s="998">
        <f t="shared" si="23"/>
        <v>80.8</v>
      </c>
      <c r="AJ268" s="1025">
        <f t="shared" si="28"/>
        <v>0</v>
      </c>
    </row>
    <row r="269" spans="1:36" ht="66" x14ac:dyDescent="0.2">
      <c r="A269" s="155"/>
      <c r="B269" s="52" t="s">
        <v>298</v>
      </c>
      <c r="C269" s="156"/>
      <c r="D269" s="156">
        <v>375</v>
      </c>
      <c r="E269" s="79" t="s">
        <v>49</v>
      </c>
      <c r="F269" s="55" t="s">
        <v>31</v>
      </c>
      <c r="G269" s="56" t="s">
        <v>32</v>
      </c>
      <c r="H269" s="55" t="s">
        <v>33</v>
      </c>
      <c r="I269" s="57">
        <v>3.3686666666666665</v>
      </c>
      <c r="J269" s="776">
        <v>1263.25</v>
      </c>
      <c r="K269" s="80"/>
      <c r="L269" s="150">
        <v>0</v>
      </c>
      <c r="M269" s="80"/>
      <c r="N269" s="150"/>
      <c r="O269" s="75">
        <v>0</v>
      </c>
      <c r="P269" s="999">
        <f t="shared" si="27"/>
        <v>0</v>
      </c>
      <c r="Q269" s="81"/>
      <c r="R269" s="150"/>
      <c r="S269" s="75">
        <v>0</v>
      </c>
      <c r="T269" s="58"/>
      <c r="U269" s="81"/>
      <c r="V269" s="150"/>
      <c r="W269" s="81"/>
      <c r="X269" s="150"/>
      <c r="Y269" s="60">
        <v>375</v>
      </c>
      <c r="Z269" s="1000">
        <v>1263.25</v>
      </c>
      <c r="AA269" s="81"/>
      <c r="AB269" s="150"/>
      <c r="AC269" s="63">
        <v>0</v>
      </c>
      <c r="AD269" s="78">
        <f t="shared" si="26"/>
        <v>0</v>
      </c>
      <c r="AE269" s="63">
        <v>0</v>
      </c>
      <c r="AF269" s="150">
        <v>0</v>
      </c>
      <c r="AG269" s="81"/>
      <c r="AH269" s="150"/>
      <c r="AI269" s="998">
        <f t="shared" si="23"/>
        <v>1263.25</v>
      </c>
      <c r="AJ269" s="1025">
        <f t="shared" si="28"/>
        <v>0</v>
      </c>
    </row>
    <row r="270" spans="1:36" ht="66" x14ac:dyDescent="0.2">
      <c r="A270" s="155"/>
      <c r="B270" s="52" t="s">
        <v>299</v>
      </c>
      <c r="C270" s="157"/>
      <c r="D270" s="157">
        <v>592</v>
      </c>
      <c r="E270" s="109" t="s">
        <v>300</v>
      </c>
      <c r="F270" s="55" t="s">
        <v>31</v>
      </c>
      <c r="G270" s="56" t="s">
        <v>32</v>
      </c>
      <c r="H270" s="55" t="s">
        <v>33</v>
      </c>
      <c r="I270" s="57">
        <v>4.6488697123519458</v>
      </c>
      <c r="J270" s="777">
        <v>4148.1620000000003</v>
      </c>
      <c r="K270" s="80"/>
      <c r="L270" s="150">
        <v>0</v>
      </c>
      <c r="M270" s="80"/>
      <c r="N270" s="150"/>
      <c r="O270" s="75">
        <v>0</v>
      </c>
      <c r="P270" s="999">
        <f t="shared" si="27"/>
        <v>0</v>
      </c>
      <c r="Q270" s="81"/>
      <c r="R270" s="150"/>
      <c r="S270" s="75">
        <v>592</v>
      </c>
      <c r="T270" s="58">
        <v>4148.16</v>
      </c>
      <c r="U270" s="81"/>
      <c r="V270" s="150"/>
      <c r="W270" s="81"/>
      <c r="X270" s="150"/>
      <c r="Y270" s="60">
        <v>0</v>
      </c>
      <c r="Z270" s="1000">
        <v>2.0000000004074536E-3</v>
      </c>
      <c r="AA270" s="81"/>
      <c r="AB270" s="150"/>
      <c r="AC270" s="63">
        <v>0</v>
      </c>
      <c r="AD270" s="78">
        <f t="shared" si="26"/>
        <v>0</v>
      </c>
      <c r="AE270" s="63">
        <v>0</v>
      </c>
      <c r="AF270" s="150">
        <v>0</v>
      </c>
      <c r="AG270" s="81"/>
      <c r="AH270" s="150"/>
      <c r="AI270" s="998">
        <f t="shared" ref="AI270:AI319" si="29">AF270+AH270+AD270+AB270+Z270+X270+V270+T270+R270+P270+N270+L270</f>
        <v>4148.1620000000003</v>
      </c>
      <c r="AJ270" s="1025">
        <f t="shared" si="28"/>
        <v>0</v>
      </c>
    </row>
    <row r="271" spans="1:36" ht="66" x14ac:dyDescent="0.2">
      <c r="A271" s="155"/>
      <c r="B271" s="52" t="s">
        <v>301</v>
      </c>
      <c r="C271" s="157"/>
      <c r="D271" s="157">
        <v>523</v>
      </c>
      <c r="E271" s="109" t="s">
        <v>30</v>
      </c>
      <c r="F271" s="55" t="s">
        <v>31</v>
      </c>
      <c r="G271" s="56" t="s">
        <v>32</v>
      </c>
      <c r="H271" s="55" t="s">
        <v>33</v>
      </c>
      <c r="I271" s="57">
        <v>5.3698202676864248</v>
      </c>
      <c r="J271" s="777">
        <v>2808.4160000000002</v>
      </c>
      <c r="K271" s="80"/>
      <c r="L271" s="150">
        <v>0</v>
      </c>
      <c r="M271" s="80"/>
      <c r="N271" s="150"/>
      <c r="O271" s="75">
        <v>0</v>
      </c>
      <c r="P271" s="999">
        <f t="shared" si="27"/>
        <v>0</v>
      </c>
      <c r="Q271" s="81"/>
      <c r="R271" s="150"/>
      <c r="S271" s="75">
        <f>T271/I271</f>
        <v>393.70032787165428</v>
      </c>
      <c r="T271" s="58">
        <v>2114.1</v>
      </c>
      <c r="U271" s="81"/>
      <c r="V271" s="150"/>
      <c r="W271" s="81"/>
      <c r="X271" s="150"/>
      <c r="Y271" s="60">
        <v>129</v>
      </c>
      <c r="Z271" s="1000">
        <v>694.31600000000026</v>
      </c>
      <c r="AA271" s="81"/>
      <c r="AB271" s="150"/>
      <c r="AC271" s="63">
        <v>0</v>
      </c>
      <c r="AD271" s="78">
        <f t="shared" si="26"/>
        <v>0</v>
      </c>
      <c r="AE271" s="63">
        <v>0</v>
      </c>
      <c r="AF271" s="150">
        <v>0</v>
      </c>
      <c r="AG271" s="81"/>
      <c r="AH271" s="150"/>
      <c r="AI271" s="998">
        <f t="shared" si="29"/>
        <v>2808.4160000000002</v>
      </c>
      <c r="AJ271" s="1025">
        <f t="shared" si="28"/>
        <v>0</v>
      </c>
    </row>
    <row r="272" spans="1:36" ht="66" x14ac:dyDescent="0.2">
      <c r="A272" s="155"/>
      <c r="B272" s="52" t="s">
        <v>302</v>
      </c>
      <c r="C272" s="157"/>
      <c r="D272" s="157">
        <v>5</v>
      </c>
      <c r="E272" s="109" t="s">
        <v>41</v>
      </c>
      <c r="F272" s="55" t="s">
        <v>31</v>
      </c>
      <c r="G272" s="56" t="s">
        <v>32</v>
      </c>
      <c r="H272" s="55" t="s">
        <v>33</v>
      </c>
      <c r="I272" s="57">
        <v>68.959999999999994</v>
      </c>
      <c r="J272" s="777">
        <v>1278.32</v>
      </c>
      <c r="K272" s="80"/>
      <c r="L272" s="150">
        <v>0</v>
      </c>
      <c r="M272" s="80"/>
      <c r="N272" s="150"/>
      <c r="O272" s="75">
        <v>0</v>
      </c>
      <c r="P272" s="999">
        <f t="shared" si="27"/>
        <v>0</v>
      </c>
      <c r="Q272" s="81"/>
      <c r="R272" s="150"/>
      <c r="S272" s="75">
        <v>5</v>
      </c>
      <c r="T272" s="58">
        <v>1278.32</v>
      </c>
      <c r="U272" s="81"/>
      <c r="V272" s="150"/>
      <c r="W272" s="81"/>
      <c r="X272" s="150"/>
      <c r="Y272" s="60">
        <v>0</v>
      </c>
      <c r="Z272" s="1000">
        <v>0</v>
      </c>
      <c r="AA272" s="81"/>
      <c r="AB272" s="150"/>
      <c r="AC272" s="63">
        <v>0</v>
      </c>
      <c r="AD272" s="78">
        <f t="shared" si="26"/>
        <v>0</v>
      </c>
      <c r="AE272" s="63">
        <v>0</v>
      </c>
      <c r="AF272" s="150">
        <v>0</v>
      </c>
      <c r="AG272" s="81"/>
      <c r="AH272" s="150"/>
      <c r="AI272" s="998">
        <f t="shared" si="29"/>
        <v>1278.32</v>
      </c>
      <c r="AJ272" s="1025">
        <f t="shared" si="28"/>
        <v>0</v>
      </c>
    </row>
    <row r="273" spans="1:118" ht="66" x14ac:dyDescent="0.2">
      <c r="A273" s="155"/>
      <c r="B273" s="73" t="s">
        <v>303</v>
      </c>
      <c r="C273" s="157"/>
      <c r="D273" s="157">
        <v>3</v>
      </c>
      <c r="E273" s="109" t="s">
        <v>41</v>
      </c>
      <c r="F273" s="55" t="s">
        <v>31</v>
      </c>
      <c r="G273" s="56" t="s">
        <v>32</v>
      </c>
      <c r="H273" s="55" t="s">
        <v>33</v>
      </c>
      <c r="I273" s="57">
        <v>92.8</v>
      </c>
      <c r="J273" s="777">
        <v>278.39999999999998</v>
      </c>
      <c r="K273" s="80"/>
      <c r="L273" s="150">
        <v>0</v>
      </c>
      <c r="M273" s="80"/>
      <c r="N273" s="150"/>
      <c r="O273" s="75">
        <v>0</v>
      </c>
      <c r="P273" s="999">
        <f t="shared" si="27"/>
        <v>0</v>
      </c>
      <c r="Q273" s="81"/>
      <c r="R273" s="150"/>
      <c r="S273" s="75">
        <v>2</v>
      </c>
      <c r="T273" s="58">
        <v>243.6</v>
      </c>
      <c r="U273" s="81"/>
      <c r="V273" s="150"/>
      <c r="W273" s="81"/>
      <c r="X273" s="150"/>
      <c r="Y273" s="60">
        <v>1</v>
      </c>
      <c r="Z273" s="1000">
        <v>34.799999999999983</v>
      </c>
      <c r="AA273" s="81"/>
      <c r="AB273" s="150"/>
      <c r="AC273" s="63">
        <v>0</v>
      </c>
      <c r="AD273" s="78">
        <f t="shared" si="26"/>
        <v>0</v>
      </c>
      <c r="AE273" s="63">
        <v>0</v>
      </c>
      <c r="AF273" s="150">
        <v>0</v>
      </c>
      <c r="AG273" s="81"/>
      <c r="AH273" s="150"/>
      <c r="AI273" s="998">
        <f t="shared" si="29"/>
        <v>278.39999999999998</v>
      </c>
      <c r="AJ273" s="1025">
        <f t="shared" si="28"/>
        <v>0</v>
      </c>
    </row>
    <row r="274" spans="1:118" ht="66" x14ac:dyDescent="0.2">
      <c r="A274" s="155"/>
      <c r="B274" s="130" t="s">
        <v>304</v>
      </c>
      <c r="C274" s="157"/>
      <c r="D274" s="157">
        <v>14</v>
      </c>
      <c r="E274" s="171" t="s">
        <v>300</v>
      </c>
      <c r="F274" s="55" t="s">
        <v>31</v>
      </c>
      <c r="G274" s="56" t="s">
        <v>32</v>
      </c>
      <c r="H274" s="55" t="s">
        <v>33</v>
      </c>
      <c r="I274" s="57">
        <v>83.666153846153847</v>
      </c>
      <c r="J274" s="777">
        <v>1296.8800000000001</v>
      </c>
      <c r="K274" s="80"/>
      <c r="L274" s="150">
        <v>0</v>
      </c>
      <c r="M274" s="80"/>
      <c r="N274" s="150"/>
      <c r="O274" s="75">
        <v>0</v>
      </c>
      <c r="P274" s="999">
        <f t="shared" si="27"/>
        <v>0</v>
      </c>
      <c r="Q274" s="81"/>
      <c r="R274" s="150"/>
      <c r="S274" s="75">
        <v>14</v>
      </c>
      <c r="T274" s="58">
        <v>1296.8800000000001</v>
      </c>
      <c r="U274" s="81"/>
      <c r="V274" s="150"/>
      <c r="W274" s="81"/>
      <c r="X274" s="150"/>
      <c r="Y274" s="60">
        <v>0</v>
      </c>
      <c r="Z274" s="1000">
        <v>0</v>
      </c>
      <c r="AA274" s="81"/>
      <c r="AB274" s="150"/>
      <c r="AC274" s="63">
        <v>0</v>
      </c>
      <c r="AD274" s="78">
        <f t="shared" si="26"/>
        <v>0</v>
      </c>
      <c r="AE274" s="63">
        <v>0</v>
      </c>
      <c r="AF274" s="150">
        <v>0</v>
      </c>
      <c r="AG274" s="81"/>
      <c r="AH274" s="150"/>
      <c r="AI274" s="998">
        <f t="shared" si="29"/>
        <v>1296.8800000000001</v>
      </c>
      <c r="AJ274" s="1025">
        <f t="shared" si="28"/>
        <v>0</v>
      </c>
    </row>
    <row r="275" spans="1:118" ht="66" x14ac:dyDescent="0.2">
      <c r="A275" s="155"/>
      <c r="B275" s="93" t="s">
        <v>305</v>
      </c>
      <c r="C275" s="157"/>
      <c r="D275" s="157">
        <v>11</v>
      </c>
      <c r="E275" s="109" t="s">
        <v>41</v>
      </c>
      <c r="F275" s="55" t="s">
        <v>31</v>
      </c>
      <c r="G275" s="56" t="s">
        <v>32</v>
      </c>
      <c r="H275" s="55" t="s">
        <v>33</v>
      </c>
      <c r="I275" s="57">
        <v>11.9</v>
      </c>
      <c r="J275" s="777">
        <v>130.9</v>
      </c>
      <c r="K275" s="80"/>
      <c r="L275" s="150">
        <v>0</v>
      </c>
      <c r="M275" s="80"/>
      <c r="N275" s="150"/>
      <c r="O275" s="75">
        <v>0</v>
      </c>
      <c r="P275" s="999">
        <f t="shared" si="27"/>
        <v>0</v>
      </c>
      <c r="Q275" s="81"/>
      <c r="R275" s="150"/>
      <c r="S275" s="75">
        <v>0</v>
      </c>
      <c r="T275" s="58"/>
      <c r="U275" s="81"/>
      <c r="V275" s="150"/>
      <c r="W275" s="81"/>
      <c r="X275" s="150"/>
      <c r="Y275" s="60">
        <v>11</v>
      </c>
      <c r="Z275" s="1000">
        <v>130.9</v>
      </c>
      <c r="AA275" s="81"/>
      <c r="AB275" s="150"/>
      <c r="AC275" s="63">
        <v>0</v>
      </c>
      <c r="AD275" s="78">
        <f t="shared" si="26"/>
        <v>0</v>
      </c>
      <c r="AE275" s="63">
        <v>0</v>
      </c>
      <c r="AF275" s="150">
        <v>0</v>
      </c>
      <c r="AG275" s="81"/>
      <c r="AH275" s="150"/>
      <c r="AI275" s="998">
        <f t="shared" si="29"/>
        <v>130.9</v>
      </c>
      <c r="AJ275" s="1025">
        <f t="shared" si="28"/>
        <v>0</v>
      </c>
    </row>
    <row r="276" spans="1:118" ht="66" x14ac:dyDescent="0.2">
      <c r="A276" s="155"/>
      <c r="B276" s="52" t="s">
        <v>306</v>
      </c>
      <c r="C276" s="157"/>
      <c r="D276" s="157">
        <v>39</v>
      </c>
      <c r="E276" s="100" t="s">
        <v>41</v>
      </c>
      <c r="F276" s="55" t="s">
        <v>31</v>
      </c>
      <c r="G276" s="56" t="s">
        <v>32</v>
      </c>
      <c r="H276" s="55" t="s">
        <v>33</v>
      </c>
      <c r="I276" s="57">
        <v>63.708810256410267</v>
      </c>
      <c r="J276" s="777">
        <v>2484.6436000000003</v>
      </c>
      <c r="K276" s="80"/>
      <c r="L276" s="150">
        <v>0</v>
      </c>
      <c r="M276" s="80"/>
      <c r="N276" s="150"/>
      <c r="O276" s="75">
        <v>0</v>
      </c>
      <c r="P276" s="999">
        <f t="shared" si="27"/>
        <v>0</v>
      </c>
      <c r="Q276" s="81"/>
      <c r="R276" s="150"/>
      <c r="S276" s="75">
        <v>0</v>
      </c>
      <c r="T276" s="58"/>
      <c r="U276" s="81"/>
      <c r="V276" s="150"/>
      <c r="W276" s="81"/>
      <c r="X276" s="150"/>
      <c r="Y276" s="60">
        <v>39</v>
      </c>
      <c r="Z276" s="1000">
        <v>2484.6436000000003</v>
      </c>
      <c r="AA276" s="81"/>
      <c r="AB276" s="150"/>
      <c r="AC276" s="63">
        <v>0</v>
      </c>
      <c r="AD276" s="78">
        <f t="shared" si="26"/>
        <v>0</v>
      </c>
      <c r="AE276" s="63">
        <v>0</v>
      </c>
      <c r="AF276" s="150">
        <v>0</v>
      </c>
      <c r="AG276" s="81"/>
      <c r="AH276" s="150"/>
      <c r="AI276" s="998">
        <f t="shared" si="29"/>
        <v>2484.6436000000003</v>
      </c>
      <c r="AJ276" s="1025">
        <f t="shared" si="28"/>
        <v>0</v>
      </c>
    </row>
    <row r="277" spans="1:118" ht="66" x14ac:dyDescent="0.2">
      <c r="A277" s="155"/>
      <c r="B277" s="52" t="s">
        <v>307</v>
      </c>
      <c r="C277" s="157"/>
      <c r="D277" s="157">
        <v>62</v>
      </c>
      <c r="E277" s="172" t="s">
        <v>41</v>
      </c>
      <c r="F277" s="55" t="s">
        <v>31</v>
      </c>
      <c r="G277" s="56" t="s">
        <v>32</v>
      </c>
      <c r="H277" s="55" t="s">
        <v>33</v>
      </c>
      <c r="I277" s="57">
        <v>21.166774193548385</v>
      </c>
      <c r="J277" s="777">
        <v>1312.34</v>
      </c>
      <c r="K277" s="80"/>
      <c r="L277" s="150">
        <v>0</v>
      </c>
      <c r="M277" s="80"/>
      <c r="N277" s="150"/>
      <c r="O277" s="75">
        <v>0</v>
      </c>
      <c r="P277" s="999">
        <f t="shared" si="27"/>
        <v>0</v>
      </c>
      <c r="Q277" s="81"/>
      <c r="R277" s="150"/>
      <c r="S277" s="75">
        <v>0</v>
      </c>
      <c r="T277" s="58"/>
      <c r="U277" s="81"/>
      <c r="V277" s="150"/>
      <c r="W277" s="81"/>
      <c r="X277" s="150"/>
      <c r="Y277" s="60">
        <v>62</v>
      </c>
      <c r="Z277" s="1000">
        <v>1312.34</v>
      </c>
      <c r="AA277" s="81"/>
      <c r="AB277" s="150"/>
      <c r="AC277" s="63">
        <v>0</v>
      </c>
      <c r="AD277" s="78">
        <f t="shared" si="26"/>
        <v>0</v>
      </c>
      <c r="AE277" s="63">
        <v>0</v>
      </c>
      <c r="AF277" s="150">
        <v>0</v>
      </c>
      <c r="AG277" s="81"/>
      <c r="AH277" s="150"/>
      <c r="AI277" s="998">
        <f t="shared" si="29"/>
        <v>1312.34</v>
      </c>
      <c r="AJ277" s="1025">
        <f t="shared" si="28"/>
        <v>0</v>
      </c>
    </row>
    <row r="278" spans="1:118" s="24" customFormat="1" ht="28.5" customHeight="1" x14ac:dyDescent="0.2">
      <c r="A278" s="117">
        <v>21107</v>
      </c>
      <c r="B278" s="118" t="s">
        <v>308</v>
      </c>
      <c r="C278" s="173"/>
      <c r="D278" s="173"/>
      <c r="E278" s="174"/>
      <c r="F278" s="175"/>
      <c r="G278" s="175"/>
      <c r="H278" s="175"/>
      <c r="I278" s="176"/>
      <c r="J278" s="778">
        <v>0</v>
      </c>
      <c r="K278" s="122"/>
      <c r="L278" s="917">
        <f>L279:L279</f>
        <v>0</v>
      </c>
      <c r="M278" s="122"/>
      <c r="N278" s="917">
        <f>N279:N279</f>
        <v>0</v>
      </c>
      <c r="O278" s="75">
        <v>0</v>
      </c>
      <c r="P278" s="917">
        <f>P279:P279</f>
        <v>0</v>
      </c>
      <c r="Q278" s="124"/>
      <c r="R278" s="917">
        <f>R279:R279</f>
        <v>0</v>
      </c>
      <c r="S278" s="75">
        <v>0</v>
      </c>
      <c r="T278" s="917">
        <f>T279:T279</f>
        <v>0</v>
      </c>
      <c r="U278" s="124"/>
      <c r="V278" s="917">
        <f>V279:V279</f>
        <v>0</v>
      </c>
      <c r="W278" s="124"/>
      <c r="X278" s="917">
        <f>X279:X279</f>
        <v>0</v>
      </c>
      <c r="Y278" s="60">
        <v>0</v>
      </c>
      <c r="Z278" s="917">
        <f>Z279:Z279</f>
        <v>0</v>
      </c>
      <c r="AA278" s="124"/>
      <c r="AB278" s="917">
        <f>AB279:AB279</f>
        <v>0</v>
      </c>
      <c r="AC278" s="63">
        <v>0</v>
      </c>
      <c r="AD278" s="122">
        <f>AD279:AD279</f>
        <v>0</v>
      </c>
      <c r="AE278" s="941"/>
      <c r="AF278" s="122">
        <f>AF279:AF279</f>
        <v>0</v>
      </c>
      <c r="AG278" s="124"/>
      <c r="AH278" s="917">
        <f>AH279:AH279</f>
        <v>0</v>
      </c>
      <c r="AI278" s="998">
        <f t="shared" si="29"/>
        <v>0</v>
      </c>
      <c r="AJ278" s="1025">
        <f t="shared" si="28"/>
        <v>0</v>
      </c>
    </row>
    <row r="279" spans="1:118" x14ac:dyDescent="0.2">
      <c r="A279" s="83"/>
      <c r="B279" s="73"/>
      <c r="C279" s="177"/>
      <c r="D279" s="177"/>
      <c r="E279" s="160"/>
      <c r="F279" s="178"/>
      <c r="G279" s="178"/>
      <c r="H279" s="178"/>
      <c r="I279" s="108"/>
      <c r="J279" s="779"/>
      <c r="K279" s="136"/>
      <c r="L279" s="469">
        <v>0</v>
      </c>
      <c r="M279" s="136"/>
      <c r="N279" s="469">
        <v>0</v>
      </c>
      <c r="O279" s="75">
        <v>0</v>
      </c>
      <c r="P279" s="469">
        <v>0</v>
      </c>
      <c r="Q279" s="138"/>
      <c r="R279" s="469">
        <v>0</v>
      </c>
      <c r="S279" s="75">
        <v>0</v>
      </c>
      <c r="T279" s="469">
        <v>0</v>
      </c>
      <c r="U279" s="138"/>
      <c r="V279" s="469">
        <v>0</v>
      </c>
      <c r="W279" s="138"/>
      <c r="X279" s="469">
        <v>0</v>
      </c>
      <c r="Y279" s="60">
        <v>0</v>
      </c>
      <c r="Z279" s="469">
        <v>0</v>
      </c>
      <c r="AA279" s="138"/>
      <c r="AB279" s="469">
        <v>0</v>
      </c>
      <c r="AC279" s="63">
        <v>0</v>
      </c>
      <c r="AD279" s="136">
        <v>0</v>
      </c>
      <c r="AE279" s="942"/>
      <c r="AF279" s="136">
        <v>0</v>
      </c>
      <c r="AG279" s="138"/>
      <c r="AH279" s="469">
        <v>0</v>
      </c>
      <c r="AI279" s="998">
        <f t="shared" si="29"/>
        <v>0</v>
      </c>
      <c r="AJ279" s="1025">
        <f t="shared" si="28"/>
        <v>0</v>
      </c>
    </row>
    <row r="280" spans="1:118" s="877" customFormat="1" ht="24" x14ac:dyDescent="0.2">
      <c r="A280" s="272">
        <v>212</v>
      </c>
      <c r="B280" s="887" t="s">
        <v>309</v>
      </c>
      <c r="C280" s="888"/>
      <c r="D280" s="888"/>
      <c r="E280" s="507"/>
      <c r="F280" s="508"/>
      <c r="G280" s="508"/>
      <c r="H280" s="508"/>
      <c r="I280" s="277"/>
      <c r="J280" s="889">
        <v>0</v>
      </c>
      <c r="K280" s="278"/>
      <c r="L280" s="919">
        <f>L281+L283+L285+L287</f>
        <v>0</v>
      </c>
      <c r="M280" s="278"/>
      <c r="N280" s="919">
        <f>N281+N283+N285+N287</f>
        <v>0</v>
      </c>
      <c r="O280" s="875">
        <v>0</v>
      </c>
      <c r="P280" s="919">
        <f>P281+P283+P285+P287</f>
        <v>0</v>
      </c>
      <c r="Q280" s="279"/>
      <c r="R280" s="919">
        <f>R281+R283+R285+R287</f>
        <v>0</v>
      </c>
      <c r="S280" s="875">
        <v>0</v>
      </c>
      <c r="T280" s="919">
        <f>T281+T283+T285+T287</f>
        <v>0</v>
      </c>
      <c r="U280" s="279"/>
      <c r="V280" s="919">
        <f>V281+V283+V285+V287</f>
        <v>0</v>
      </c>
      <c r="W280" s="279"/>
      <c r="X280" s="919">
        <f>X281+X283+X285+X287</f>
        <v>0</v>
      </c>
      <c r="Y280" s="373">
        <v>0</v>
      </c>
      <c r="Z280" s="919">
        <f>Z281+Z283+Z285+Z287</f>
        <v>0</v>
      </c>
      <c r="AA280" s="279"/>
      <c r="AB280" s="919">
        <f>AB281+AB283+AB285+AB287</f>
        <v>0</v>
      </c>
      <c r="AC280" s="930">
        <v>0</v>
      </c>
      <c r="AD280" s="278">
        <f>AD281+AD283+AD285+AD287</f>
        <v>0</v>
      </c>
      <c r="AE280" s="944"/>
      <c r="AF280" s="278">
        <f>AF281+AF283+AF285+AF287</f>
        <v>0</v>
      </c>
      <c r="AG280" s="279"/>
      <c r="AH280" s="919">
        <f>AH281+AH283+AH285+AH287</f>
        <v>0</v>
      </c>
      <c r="AI280" s="1027">
        <f t="shared" si="29"/>
        <v>0</v>
      </c>
      <c r="AJ280" s="1025">
        <f t="shared" si="28"/>
        <v>0</v>
      </c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</row>
    <row r="281" spans="1:118" s="873" customFormat="1" ht="24" x14ac:dyDescent="0.2">
      <c r="A281" s="117">
        <v>21201</v>
      </c>
      <c r="B281" s="179" t="s">
        <v>310</v>
      </c>
      <c r="C281" s="173"/>
      <c r="D281" s="173"/>
      <c r="E281" s="174"/>
      <c r="F281" s="175"/>
      <c r="G281" s="175"/>
      <c r="H281" s="175"/>
      <c r="I281" s="176"/>
      <c r="J281" s="778">
        <v>0</v>
      </c>
      <c r="K281" s="122"/>
      <c r="L281" s="917">
        <v>0</v>
      </c>
      <c r="M281" s="122"/>
      <c r="N281" s="917">
        <v>0</v>
      </c>
      <c r="O281" s="871">
        <v>0</v>
      </c>
      <c r="P281" s="917">
        <v>0</v>
      </c>
      <c r="Q281" s="124"/>
      <c r="R281" s="917">
        <v>0</v>
      </c>
      <c r="S281" s="871">
        <v>0</v>
      </c>
      <c r="T281" s="917">
        <v>0</v>
      </c>
      <c r="U281" s="124"/>
      <c r="V281" s="917">
        <v>0</v>
      </c>
      <c r="W281" s="124"/>
      <c r="X281" s="917">
        <v>0</v>
      </c>
      <c r="Y281" s="872">
        <v>0</v>
      </c>
      <c r="Z281" s="917">
        <v>0</v>
      </c>
      <c r="AA281" s="124"/>
      <c r="AB281" s="917">
        <v>0</v>
      </c>
      <c r="AC281" s="993">
        <v>0</v>
      </c>
      <c r="AD281" s="122">
        <v>0</v>
      </c>
      <c r="AE281" s="941"/>
      <c r="AF281" s="122">
        <v>0</v>
      </c>
      <c r="AG281" s="124"/>
      <c r="AH281" s="917">
        <v>0</v>
      </c>
      <c r="AI281" s="1026">
        <f t="shared" si="29"/>
        <v>0</v>
      </c>
      <c r="AJ281" s="1025">
        <f t="shared" si="28"/>
        <v>0</v>
      </c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</row>
    <row r="282" spans="1:118" x14ac:dyDescent="0.2">
      <c r="A282" s="83"/>
      <c r="B282" s="180"/>
      <c r="C282" s="177"/>
      <c r="D282" s="177"/>
      <c r="E282" s="160"/>
      <c r="F282" s="178"/>
      <c r="G282" s="178"/>
      <c r="H282" s="178"/>
      <c r="I282" s="57"/>
      <c r="J282" s="779"/>
      <c r="K282" s="136"/>
      <c r="L282" s="469">
        <v>0</v>
      </c>
      <c r="M282" s="136"/>
      <c r="N282" s="469">
        <v>0</v>
      </c>
      <c r="O282" s="75">
        <v>0</v>
      </c>
      <c r="P282" s="469">
        <v>0</v>
      </c>
      <c r="Q282" s="138"/>
      <c r="R282" s="469">
        <v>0</v>
      </c>
      <c r="S282" s="75">
        <v>0</v>
      </c>
      <c r="T282" s="469">
        <v>0</v>
      </c>
      <c r="U282" s="138"/>
      <c r="V282" s="469">
        <v>0</v>
      </c>
      <c r="W282" s="138"/>
      <c r="X282" s="469">
        <v>0</v>
      </c>
      <c r="Y282" s="60">
        <v>0</v>
      </c>
      <c r="Z282" s="469">
        <v>0</v>
      </c>
      <c r="AA282" s="138"/>
      <c r="AB282" s="469">
        <v>0</v>
      </c>
      <c r="AC282" s="63">
        <v>0</v>
      </c>
      <c r="AD282" s="136">
        <v>0</v>
      </c>
      <c r="AE282" s="942"/>
      <c r="AF282" s="136">
        <v>0</v>
      </c>
      <c r="AG282" s="138"/>
      <c r="AH282" s="469">
        <v>0</v>
      </c>
      <c r="AI282" s="998">
        <f t="shared" si="29"/>
        <v>0</v>
      </c>
      <c r="AJ282" s="1025">
        <f t="shared" si="28"/>
        <v>0</v>
      </c>
    </row>
    <row r="283" spans="1:118" s="873" customFormat="1" ht="24" x14ac:dyDescent="0.2">
      <c r="A283" s="117">
        <v>21202</v>
      </c>
      <c r="B283" s="179" t="s">
        <v>311</v>
      </c>
      <c r="C283" s="173"/>
      <c r="D283" s="173"/>
      <c r="E283" s="174"/>
      <c r="F283" s="175"/>
      <c r="G283" s="175"/>
      <c r="H283" s="175"/>
      <c r="I283" s="176"/>
      <c r="J283" s="778">
        <v>0</v>
      </c>
      <c r="K283" s="122"/>
      <c r="L283" s="917">
        <v>0</v>
      </c>
      <c r="M283" s="122"/>
      <c r="N283" s="917">
        <v>0</v>
      </c>
      <c r="O283" s="871">
        <v>0</v>
      </c>
      <c r="P283" s="917">
        <v>0</v>
      </c>
      <c r="Q283" s="124"/>
      <c r="R283" s="917">
        <v>0</v>
      </c>
      <c r="S283" s="871">
        <v>0</v>
      </c>
      <c r="T283" s="917">
        <v>0</v>
      </c>
      <c r="U283" s="124"/>
      <c r="V283" s="917">
        <v>0</v>
      </c>
      <c r="W283" s="124"/>
      <c r="X283" s="917">
        <v>0</v>
      </c>
      <c r="Y283" s="872">
        <v>0</v>
      </c>
      <c r="Z283" s="917">
        <v>0</v>
      </c>
      <c r="AA283" s="124"/>
      <c r="AB283" s="917">
        <v>0</v>
      </c>
      <c r="AC283" s="993">
        <v>0</v>
      </c>
      <c r="AD283" s="122">
        <v>0</v>
      </c>
      <c r="AE283" s="941"/>
      <c r="AF283" s="122">
        <v>0</v>
      </c>
      <c r="AG283" s="124"/>
      <c r="AH283" s="917">
        <v>0</v>
      </c>
      <c r="AI283" s="1026">
        <f t="shared" si="29"/>
        <v>0</v>
      </c>
      <c r="AJ283" s="1025">
        <f t="shared" si="28"/>
        <v>0</v>
      </c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</row>
    <row r="284" spans="1:118" s="24" customFormat="1" x14ac:dyDescent="0.2">
      <c r="A284" s="51"/>
      <c r="B284" s="181"/>
      <c r="C284" s="177"/>
      <c r="D284" s="177"/>
      <c r="E284" s="160"/>
      <c r="F284" s="178"/>
      <c r="G284" s="178"/>
      <c r="H284" s="178"/>
      <c r="I284" s="108"/>
      <c r="J284" s="779"/>
      <c r="K284" s="142"/>
      <c r="L284" s="918">
        <v>0</v>
      </c>
      <c r="M284" s="142"/>
      <c r="N284" s="918">
        <v>0</v>
      </c>
      <c r="O284" s="75">
        <v>0</v>
      </c>
      <c r="P284" s="918">
        <v>0</v>
      </c>
      <c r="Q284" s="144"/>
      <c r="R284" s="918">
        <v>0</v>
      </c>
      <c r="S284" s="75">
        <v>0</v>
      </c>
      <c r="T284" s="918">
        <v>0</v>
      </c>
      <c r="U284" s="144"/>
      <c r="V284" s="918">
        <v>0</v>
      </c>
      <c r="W284" s="144"/>
      <c r="X284" s="918">
        <v>0</v>
      </c>
      <c r="Y284" s="60">
        <v>0</v>
      </c>
      <c r="Z284" s="918">
        <v>0</v>
      </c>
      <c r="AA284" s="144"/>
      <c r="AB284" s="918">
        <v>0</v>
      </c>
      <c r="AC284" s="63">
        <v>0</v>
      </c>
      <c r="AD284" s="142">
        <v>0</v>
      </c>
      <c r="AE284" s="945"/>
      <c r="AF284" s="142">
        <v>0</v>
      </c>
      <c r="AG284" s="144"/>
      <c r="AH284" s="918">
        <v>0</v>
      </c>
      <c r="AI284" s="998">
        <f t="shared" si="29"/>
        <v>0</v>
      </c>
      <c r="AJ284" s="1025">
        <f t="shared" si="28"/>
        <v>0</v>
      </c>
    </row>
    <row r="285" spans="1:118" s="873" customFormat="1" ht="36" x14ac:dyDescent="0.2">
      <c r="A285" s="117">
        <v>21203</v>
      </c>
      <c r="B285" s="179" t="s">
        <v>312</v>
      </c>
      <c r="C285" s="173"/>
      <c r="D285" s="173"/>
      <c r="E285" s="174"/>
      <c r="F285" s="175"/>
      <c r="G285" s="175"/>
      <c r="H285" s="175"/>
      <c r="I285" s="176"/>
      <c r="J285" s="778">
        <v>0</v>
      </c>
      <c r="K285" s="122"/>
      <c r="L285" s="917">
        <v>0</v>
      </c>
      <c r="M285" s="122"/>
      <c r="N285" s="917">
        <v>0</v>
      </c>
      <c r="O285" s="871">
        <v>0</v>
      </c>
      <c r="P285" s="917">
        <v>0</v>
      </c>
      <c r="Q285" s="124"/>
      <c r="R285" s="917">
        <v>0</v>
      </c>
      <c r="S285" s="871">
        <v>0</v>
      </c>
      <c r="T285" s="917">
        <v>0</v>
      </c>
      <c r="U285" s="124"/>
      <c r="V285" s="917">
        <v>0</v>
      </c>
      <c r="W285" s="124"/>
      <c r="X285" s="917">
        <v>0</v>
      </c>
      <c r="Y285" s="872">
        <v>0</v>
      </c>
      <c r="Z285" s="917">
        <v>0</v>
      </c>
      <c r="AA285" s="124"/>
      <c r="AB285" s="917">
        <v>0</v>
      </c>
      <c r="AC285" s="993">
        <v>0</v>
      </c>
      <c r="AD285" s="122">
        <v>0</v>
      </c>
      <c r="AE285" s="941"/>
      <c r="AF285" s="122">
        <v>0</v>
      </c>
      <c r="AG285" s="124"/>
      <c r="AH285" s="917">
        <v>0</v>
      </c>
      <c r="AI285" s="1026">
        <f t="shared" si="29"/>
        <v>0</v>
      </c>
      <c r="AJ285" s="1025">
        <f t="shared" si="28"/>
        <v>0</v>
      </c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</row>
    <row r="286" spans="1:118" s="24" customFormat="1" x14ac:dyDescent="0.2">
      <c r="A286" s="51"/>
      <c r="B286" s="181"/>
      <c r="C286" s="177"/>
      <c r="D286" s="177"/>
      <c r="E286" s="160"/>
      <c r="F286" s="178"/>
      <c r="G286" s="178"/>
      <c r="H286" s="178"/>
      <c r="I286" s="108"/>
      <c r="J286" s="779"/>
      <c r="K286" s="142"/>
      <c r="L286" s="918">
        <v>0</v>
      </c>
      <c r="M286" s="142"/>
      <c r="N286" s="918">
        <v>0</v>
      </c>
      <c r="O286" s="75">
        <v>0</v>
      </c>
      <c r="P286" s="918">
        <v>0</v>
      </c>
      <c r="Q286" s="144"/>
      <c r="R286" s="918">
        <v>0</v>
      </c>
      <c r="S286" s="75">
        <v>0</v>
      </c>
      <c r="T286" s="918">
        <v>0</v>
      </c>
      <c r="U286" s="144"/>
      <c r="V286" s="918">
        <v>0</v>
      </c>
      <c r="W286" s="144"/>
      <c r="X286" s="918">
        <v>0</v>
      </c>
      <c r="Y286" s="60">
        <v>0</v>
      </c>
      <c r="Z286" s="918">
        <v>0</v>
      </c>
      <c r="AA286" s="144"/>
      <c r="AB286" s="918">
        <v>0</v>
      </c>
      <c r="AC286" s="63">
        <v>0</v>
      </c>
      <c r="AD286" s="142">
        <v>0</v>
      </c>
      <c r="AE286" s="945"/>
      <c r="AF286" s="142">
        <v>0</v>
      </c>
      <c r="AG286" s="144"/>
      <c r="AH286" s="918">
        <v>0</v>
      </c>
      <c r="AI286" s="998">
        <f t="shared" si="29"/>
        <v>0</v>
      </c>
      <c r="AJ286" s="1025">
        <f t="shared" si="28"/>
        <v>0</v>
      </c>
    </row>
    <row r="287" spans="1:118" s="873" customFormat="1" ht="36" x14ac:dyDescent="0.2">
      <c r="A287" s="117">
        <v>21204</v>
      </c>
      <c r="B287" s="179" t="s">
        <v>313</v>
      </c>
      <c r="C287" s="173"/>
      <c r="D287" s="173"/>
      <c r="E287" s="174"/>
      <c r="F287" s="175"/>
      <c r="G287" s="175"/>
      <c r="H287" s="175"/>
      <c r="I287" s="176"/>
      <c r="J287" s="778">
        <v>0</v>
      </c>
      <c r="K287" s="122"/>
      <c r="L287" s="917">
        <v>0</v>
      </c>
      <c r="M287" s="122"/>
      <c r="N287" s="917">
        <v>0</v>
      </c>
      <c r="O287" s="871">
        <v>0</v>
      </c>
      <c r="P287" s="917">
        <v>0</v>
      </c>
      <c r="Q287" s="124"/>
      <c r="R287" s="917">
        <v>0</v>
      </c>
      <c r="S287" s="871">
        <v>0</v>
      </c>
      <c r="T287" s="917">
        <v>0</v>
      </c>
      <c r="U287" s="124"/>
      <c r="V287" s="917">
        <v>0</v>
      </c>
      <c r="W287" s="124"/>
      <c r="X287" s="917">
        <v>0</v>
      </c>
      <c r="Y287" s="872">
        <v>0</v>
      </c>
      <c r="Z287" s="917">
        <v>0</v>
      </c>
      <c r="AA287" s="124"/>
      <c r="AB287" s="917">
        <v>0</v>
      </c>
      <c r="AC287" s="993">
        <v>0</v>
      </c>
      <c r="AD287" s="122">
        <v>0</v>
      </c>
      <c r="AE287" s="941"/>
      <c r="AF287" s="122">
        <v>0</v>
      </c>
      <c r="AG287" s="124"/>
      <c r="AH287" s="917">
        <v>0</v>
      </c>
      <c r="AI287" s="1026">
        <f t="shared" si="29"/>
        <v>0</v>
      </c>
      <c r="AJ287" s="1025">
        <f t="shared" si="28"/>
        <v>0</v>
      </c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</row>
    <row r="288" spans="1:118" s="24" customFormat="1" x14ac:dyDescent="0.2">
      <c r="A288" s="51"/>
      <c r="B288" s="52"/>
      <c r="C288" s="177"/>
      <c r="D288" s="177"/>
      <c r="E288" s="160"/>
      <c r="F288" s="178"/>
      <c r="G288" s="178"/>
      <c r="H288" s="178"/>
      <c r="I288" s="108"/>
      <c r="J288" s="779"/>
      <c r="K288" s="142"/>
      <c r="L288" s="918">
        <v>0</v>
      </c>
      <c r="M288" s="142"/>
      <c r="N288" s="918">
        <v>0</v>
      </c>
      <c r="O288" s="75">
        <v>0</v>
      </c>
      <c r="P288" s="918">
        <v>0</v>
      </c>
      <c r="Q288" s="144"/>
      <c r="R288" s="918">
        <v>0</v>
      </c>
      <c r="S288" s="75">
        <v>0</v>
      </c>
      <c r="T288" s="918">
        <v>0</v>
      </c>
      <c r="U288" s="144"/>
      <c r="V288" s="918">
        <v>0</v>
      </c>
      <c r="W288" s="144"/>
      <c r="X288" s="918">
        <v>0</v>
      </c>
      <c r="Y288" s="60">
        <v>0</v>
      </c>
      <c r="Z288" s="918">
        <v>0</v>
      </c>
      <c r="AA288" s="144"/>
      <c r="AB288" s="918">
        <v>0</v>
      </c>
      <c r="AC288" s="63">
        <v>0</v>
      </c>
      <c r="AD288" s="142">
        <v>0</v>
      </c>
      <c r="AE288" s="945"/>
      <c r="AF288" s="142">
        <v>0</v>
      </c>
      <c r="AG288" s="144"/>
      <c r="AH288" s="918">
        <v>0</v>
      </c>
      <c r="AI288" s="998">
        <f t="shared" si="29"/>
        <v>0</v>
      </c>
      <c r="AJ288" s="1025">
        <f t="shared" si="28"/>
        <v>0</v>
      </c>
    </row>
    <row r="289" spans="1:118" s="877" customFormat="1" ht="24" x14ac:dyDescent="0.2">
      <c r="A289" s="272">
        <v>213</v>
      </c>
      <c r="B289" s="887" t="s">
        <v>314</v>
      </c>
      <c r="C289" s="888"/>
      <c r="D289" s="888"/>
      <c r="E289" s="507"/>
      <c r="F289" s="508"/>
      <c r="G289" s="508"/>
      <c r="H289" s="508"/>
      <c r="I289" s="277"/>
      <c r="J289" s="889">
        <v>0</v>
      </c>
      <c r="K289" s="278"/>
      <c r="L289" s="919">
        <f>L290</f>
        <v>0</v>
      </c>
      <c r="M289" s="278"/>
      <c r="N289" s="919">
        <f>N290</f>
        <v>0</v>
      </c>
      <c r="O289" s="875">
        <v>0</v>
      </c>
      <c r="P289" s="919">
        <f>P290</f>
        <v>0</v>
      </c>
      <c r="Q289" s="279"/>
      <c r="R289" s="919">
        <f>R290</f>
        <v>0</v>
      </c>
      <c r="S289" s="875">
        <v>0</v>
      </c>
      <c r="T289" s="919">
        <f>T290</f>
        <v>0</v>
      </c>
      <c r="U289" s="279"/>
      <c r="V289" s="919">
        <f>V290</f>
        <v>0</v>
      </c>
      <c r="W289" s="279"/>
      <c r="X289" s="919">
        <f>X290</f>
        <v>0</v>
      </c>
      <c r="Y289" s="373">
        <v>0</v>
      </c>
      <c r="Z289" s="919">
        <f>Z290</f>
        <v>0</v>
      </c>
      <c r="AA289" s="279"/>
      <c r="AB289" s="919">
        <f>AB290</f>
        <v>0</v>
      </c>
      <c r="AC289" s="930">
        <v>0</v>
      </c>
      <c r="AD289" s="278">
        <f>AD290</f>
        <v>0</v>
      </c>
      <c r="AE289" s="944"/>
      <c r="AF289" s="278">
        <f>AF290</f>
        <v>0</v>
      </c>
      <c r="AG289" s="279"/>
      <c r="AH289" s="919">
        <f>AH290</f>
        <v>0</v>
      </c>
      <c r="AI289" s="1027">
        <f t="shared" si="29"/>
        <v>0</v>
      </c>
      <c r="AJ289" s="1025">
        <f t="shared" si="28"/>
        <v>0</v>
      </c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</row>
    <row r="290" spans="1:118" s="873" customFormat="1" ht="24" x14ac:dyDescent="0.2">
      <c r="A290" s="117">
        <v>21301</v>
      </c>
      <c r="B290" s="179" t="s">
        <v>315</v>
      </c>
      <c r="C290" s="173"/>
      <c r="D290" s="173"/>
      <c r="E290" s="174"/>
      <c r="F290" s="175"/>
      <c r="G290" s="175"/>
      <c r="H290" s="175"/>
      <c r="I290" s="176"/>
      <c r="J290" s="778">
        <v>0</v>
      </c>
      <c r="K290" s="122"/>
      <c r="L290" s="917">
        <f>L291</f>
        <v>0</v>
      </c>
      <c r="M290" s="122"/>
      <c r="N290" s="917">
        <f>N291</f>
        <v>0</v>
      </c>
      <c r="O290" s="871">
        <v>0</v>
      </c>
      <c r="P290" s="917">
        <f>P291</f>
        <v>0</v>
      </c>
      <c r="Q290" s="124"/>
      <c r="R290" s="917">
        <f>R291</f>
        <v>0</v>
      </c>
      <c r="S290" s="871">
        <v>0</v>
      </c>
      <c r="T290" s="917">
        <f>T291</f>
        <v>0</v>
      </c>
      <c r="U290" s="124"/>
      <c r="V290" s="917">
        <f>V291</f>
        <v>0</v>
      </c>
      <c r="W290" s="124"/>
      <c r="X290" s="917">
        <f>X291</f>
        <v>0</v>
      </c>
      <c r="Y290" s="872">
        <v>0</v>
      </c>
      <c r="Z290" s="917">
        <f>Z291</f>
        <v>0</v>
      </c>
      <c r="AA290" s="124"/>
      <c r="AB290" s="917">
        <f>AB291</f>
        <v>0</v>
      </c>
      <c r="AC290" s="993">
        <v>0</v>
      </c>
      <c r="AD290" s="122">
        <f>AD291</f>
        <v>0</v>
      </c>
      <c r="AE290" s="941"/>
      <c r="AF290" s="122">
        <f>AF291</f>
        <v>0</v>
      </c>
      <c r="AG290" s="124"/>
      <c r="AH290" s="917">
        <f>AH291</f>
        <v>0</v>
      </c>
      <c r="AI290" s="1026">
        <f t="shared" si="29"/>
        <v>0</v>
      </c>
      <c r="AJ290" s="1025">
        <f t="shared" si="28"/>
        <v>0</v>
      </c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</row>
    <row r="291" spans="1:118" s="24" customFormat="1" x14ac:dyDescent="0.2">
      <c r="A291" s="51"/>
      <c r="B291" s="181"/>
      <c r="C291" s="177"/>
      <c r="D291" s="177"/>
      <c r="E291" s="160"/>
      <c r="F291" s="178"/>
      <c r="G291" s="178"/>
      <c r="H291" s="178"/>
      <c r="I291" s="108"/>
      <c r="J291" s="779"/>
      <c r="K291" s="142"/>
      <c r="L291" s="918">
        <v>0</v>
      </c>
      <c r="M291" s="142"/>
      <c r="N291" s="918">
        <v>0</v>
      </c>
      <c r="O291" s="75">
        <v>0</v>
      </c>
      <c r="P291" s="918">
        <v>0</v>
      </c>
      <c r="Q291" s="144"/>
      <c r="R291" s="918">
        <v>0</v>
      </c>
      <c r="S291" s="75">
        <v>0</v>
      </c>
      <c r="T291" s="918">
        <v>0</v>
      </c>
      <c r="U291" s="144"/>
      <c r="V291" s="918">
        <v>0</v>
      </c>
      <c r="W291" s="144"/>
      <c r="X291" s="918">
        <v>0</v>
      </c>
      <c r="Y291" s="60">
        <v>0</v>
      </c>
      <c r="Z291" s="918">
        <v>0</v>
      </c>
      <c r="AA291" s="144"/>
      <c r="AB291" s="918">
        <v>0</v>
      </c>
      <c r="AC291" s="63">
        <v>0</v>
      </c>
      <c r="AD291" s="142">
        <v>0</v>
      </c>
      <c r="AE291" s="945"/>
      <c r="AF291" s="142">
        <v>0</v>
      </c>
      <c r="AG291" s="144"/>
      <c r="AH291" s="918">
        <v>0</v>
      </c>
      <c r="AI291" s="998">
        <f t="shared" si="29"/>
        <v>0</v>
      </c>
      <c r="AJ291" s="1025">
        <f t="shared" si="28"/>
        <v>0</v>
      </c>
    </row>
    <row r="292" spans="1:118" s="894" customFormat="1" ht="36" x14ac:dyDescent="0.2">
      <c r="A292" s="272">
        <v>214</v>
      </c>
      <c r="B292" s="273" t="s">
        <v>316</v>
      </c>
      <c r="C292" s="890"/>
      <c r="D292" s="890"/>
      <c r="E292" s="891"/>
      <c r="F292" s="892"/>
      <c r="G292" s="892"/>
      <c r="H292" s="892"/>
      <c r="I292" s="277"/>
      <c r="J292" s="893">
        <v>79484.73</v>
      </c>
      <c r="K292" s="371"/>
      <c r="L292" s="876">
        <f>L293</f>
        <v>0</v>
      </c>
      <c r="M292" s="371"/>
      <c r="N292" s="876">
        <f>N293</f>
        <v>0</v>
      </c>
      <c r="O292" s="875">
        <v>0</v>
      </c>
      <c r="P292" s="876">
        <f>P293</f>
        <v>0</v>
      </c>
      <c r="Q292" s="372"/>
      <c r="R292" s="876">
        <f>R293</f>
        <v>0</v>
      </c>
      <c r="S292" s="875">
        <v>0</v>
      </c>
      <c r="T292" s="876">
        <f>T293</f>
        <v>0</v>
      </c>
      <c r="U292" s="372"/>
      <c r="V292" s="876">
        <f>V293</f>
        <v>0</v>
      </c>
      <c r="W292" s="372"/>
      <c r="X292" s="876">
        <f>X293</f>
        <v>0</v>
      </c>
      <c r="Y292" s="373">
        <v>0</v>
      </c>
      <c r="Z292" s="876">
        <f>Z293</f>
        <v>79484.73</v>
      </c>
      <c r="AA292" s="372"/>
      <c r="AB292" s="876">
        <f>AB293</f>
        <v>0</v>
      </c>
      <c r="AC292" s="930">
        <v>0</v>
      </c>
      <c r="AD292" s="371">
        <f>AD293</f>
        <v>0</v>
      </c>
      <c r="AE292" s="946">
        <f>AE293</f>
        <v>0</v>
      </c>
      <c r="AF292" s="371">
        <f>AF293</f>
        <v>0</v>
      </c>
      <c r="AG292" s="372"/>
      <c r="AH292" s="876">
        <f>AH293</f>
        <v>0</v>
      </c>
      <c r="AI292" s="1027">
        <f t="shared" si="29"/>
        <v>79484.73</v>
      </c>
      <c r="AJ292" s="1025">
        <f t="shared" si="28"/>
        <v>0</v>
      </c>
      <c r="AK292" s="518"/>
      <c r="AL292" s="518"/>
      <c r="AM292" s="518"/>
      <c r="AN292" s="518"/>
      <c r="AO292" s="518"/>
      <c r="AP292" s="518"/>
      <c r="AQ292" s="518"/>
      <c r="AR292" s="518"/>
      <c r="AS292" s="518"/>
      <c r="AT292" s="518"/>
      <c r="AU292" s="518"/>
      <c r="AV292" s="518"/>
      <c r="AW292" s="518"/>
      <c r="AX292" s="518"/>
      <c r="AY292" s="518"/>
      <c r="AZ292" s="518"/>
      <c r="BA292" s="518"/>
      <c r="BB292" s="518"/>
      <c r="BC292" s="518"/>
      <c r="BD292" s="518"/>
      <c r="BE292" s="518"/>
      <c r="BF292" s="518"/>
      <c r="BG292" s="518"/>
      <c r="BH292" s="518"/>
      <c r="BI292" s="518"/>
      <c r="BJ292" s="518"/>
      <c r="BK292" s="518"/>
      <c r="BL292" s="518"/>
      <c r="BM292" s="518"/>
      <c r="BN292" s="518"/>
      <c r="BO292" s="518"/>
      <c r="BP292" s="518"/>
      <c r="BQ292" s="518"/>
      <c r="BR292" s="518"/>
      <c r="BS292" s="518"/>
      <c r="BT292" s="518"/>
      <c r="BU292" s="518"/>
      <c r="BV292" s="518"/>
      <c r="BW292" s="518"/>
      <c r="BX292" s="518"/>
      <c r="BY292" s="518"/>
      <c r="BZ292" s="518"/>
      <c r="CA292" s="518"/>
      <c r="CB292" s="518"/>
      <c r="CC292" s="518"/>
      <c r="CD292" s="518"/>
      <c r="CE292" s="518"/>
      <c r="CF292" s="518"/>
      <c r="CG292" s="518"/>
      <c r="CH292" s="518"/>
      <c r="CI292" s="518"/>
      <c r="CJ292" s="518"/>
      <c r="CK292" s="518"/>
      <c r="CL292" s="518"/>
      <c r="CM292" s="518"/>
      <c r="CN292" s="518"/>
      <c r="CO292" s="518"/>
      <c r="CP292" s="518"/>
      <c r="CQ292" s="518"/>
      <c r="CR292" s="518"/>
      <c r="CS292" s="518"/>
      <c r="CT292" s="518"/>
      <c r="CU292" s="518"/>
      <c r="CV292" s="518"/>
      <c r="CW292" s="518"/>
      <c r="CX292" s="518"/>
      <c r="CY292" s="518"/>
      <c r="CZ292" s="518"/>
      <c r="DA292" s="518"/>
      <c r="DB292" s="518"/>
      <c r="DC292" s="518"/>
      <c r="DD292" s="518"/>
      <c r="DE292" s="518"/>
      <c r="DF292" s="518"/>
      <c r="DG292" s="518"/>
      <c r="DH292" s="518"/>
      <c r="DI292" s="518"/>
      <c r="DJ292" s="518"/>
      <c r="DK292" s="518"/>
      <c r="DL292" s="518"/>
      <c r="DM292" s="518"/>
      <c r="DN292" s="518"/>
    </row>
    <row r="293" spans="1:118" s="901" customFormat="1" ht="15" x14ac:dyDescent="0.2">
      <c r="A293" s="182">
        <v>21401</v>
      </c>
      <c r="B293" s="183" t="s">
        <v>317</v>
      </c>
      <c r="C293" s="184"/>
      <c r="D293" s="184"/>
      <c r="E293" s="185"/>
      <c r="F293" s="186"/>
      <c r="G293" s="186"/>
      <c r="H293" s="186"/>
      <c r="I293" s="176"/>
      <c r="J293" s="780">
        <v>79484.73</v>
      </c>
      <c r="K293" s="187"/>
      <c r="L293" s="874">
        <f>SUM(L294:L314)</f>
        <v>0</v>
      </c>
      <c r="M293" s="187"/>
      <c r="N293" s="874">
        <f>SUM(N294:N314)</f>
        <v>0</v>
      </c>
      <c r="O293" s="871">
        <v>0</v>
      </c>
      <c r="P293" s="874">
        <f>SUM(P294:P314)</f>
        <v>0</v>
      </c>
      <c r="Q293" s="188"/>
      <c r="R293" s="874">
        <f>SUM(R294:R314)</f>
        <v>0</v>
      </c>
      <c r="S293" s="871">
        <v>0</v>
      </c>
      <c r="T293" s="874">
        <f>SUM(T294:T314)</f>
        <v>0</v>
      </c>
      <c r="U293" s="188"/>
      <c r="V293" s="874">
        <f>SUM(V294:V314)</f>
        <v>0</v>
      </c>
      <c r="W293" s="188"/>
      <c r="X293" s="874">
        <f>SUM(X294:X314)</f>
        <v>0</v>
      </c>
      <c r="Y293" s="872">
        <v>0</v>
      </c>
      <c r="Z293" s="874">
        <f>SUM(Z294:Z314)</f>
        <v>79484.73</v>
      </c>
      <c r="AA293" s="188"/>
      <c r="AB293" s="874">
        <f>SUM(AB294:AB314)</f>
        <v>0</v>
      </c>
      <c r="AC293" s="993">
        <v>0</v>
      </c>
      <c r="AD293" s="187">
        <f>SUM(AD294:AD314)</f>
        <v>0</v>
      </c>
      <c r="AE293" s="947">
        <f>SUM(AE294:AE314)</f>
        <v>0</v>
      </c>
      <c r="AF293" s="187">
        <f>SUM(AF294:AF314)</f>
        <v>0</v>
      </c>
      <c r="AG293" s="188"/>
      <c r="AH293" s="874">
        <f>SUM(AH294:AH314)</f>
        <v>0</v>
      </c>
      <c r="AI293" s="1026">
        <f t="shared" si="29"/>
        <v>79484.73</v>
      </c>
      <c r="AJ293" s="1025">
        <f t="shared" si="28"/>
        <v>0</v>
      </c>
      <c r="AK293" s="518"/>
      <c r="AL293" s="518"/>
      <c r="AM293" s="518"/>
      <c r="AN293" s="518"/>
      <c r="AO293" s="518"/>
      <c r="AP293" s="518"/>
      <c r="AQ293" s="518"/>
      <c r="AR293" s="518"/>
      <c r="AS293" s="518"/>
      <c r="AT293" s="518"/>
      <c r="AU293" s="518"/>
      <c r="AV293" s="518"/>
      <c r="AW293" s="518"/>
      <c r="AX293" s="518"/>
      <c r="AY293" s="518"/>
      <c r="AZ293" s="518"/>
      <c r="BA293" s="518"/>
      <c r="BB293" s="518"/>
      <c r="BC293" s="518"/>
      <c r="BD293" s="518"/>
      <c r="BE293" s="518"/>
      <c r="BF293" s="518"/>
      <c r="BG293" s="518"/>
      <c r="BH293" s="518"/>
      <c r="BI293" s="518"/>
      <c r="BJ293" s="518"/>
      <c r="BK293" s="518"/>
      <c r="BL293" s="518"/>
      <c r="BM293" s="518"/>
      <c r="BN293" s="518"/>
      <c r="BO293" s="518"/>
      <c r="BP293" s="518"/>
      <c r="BQ293" s="518"/>
      <c r="BR293" s="518"/>
      <c r="BS293" s="518"/>
      <c r="BT293" s="518"/>
      <c r="BU293" s="518"/>
      <c r="BV293" s="518"/>
      <c r="BW293" s="518"/>
      <c r="BX293" s="518"/>
      <c r="BY293" s="518"/>
      <c r="BZ293" s="518"/>
      <c r="CA293" s="518"/>
      <c r="CB293" s="518"/>
      <c r="CC293" s="518"/>
      <c r="CD293" s="518"/>
      <c r="CE293" s="518"/>
      <c r="CF293" s="518"/>
      <c r="CG293" s="518"/>
      <c r="CH293" s="518"/>
      <c r="CI293" s="518"/>
      <c r="CJ293" s="518"/>
      <c r="CK293" s="518"/>
      <c r="CL293" s="518"/>
      <c r="CM293" s="518"/>
      <c r="CN293" s="518"/>
      <c r="CO293" s="518"/>
      <c r="CP293" s="518"/>
      <c r="CQ293" s="518"/>
      <c r="CR293" s="518"/>
      <c r="CS293" s="518"/>
      <c r="CT293" s="518"/>
      <c r="CU293" s="518"/>
      <c r="CV293" s="518"/>
      <c r="CW293" s="518"/>
      <c r="CX293" s="518"/>
      <c r="CY293" s="518"/>
      <c r="CZ293" s="518"/>
      <c r="DA293" s="518"/>
      <c r="DB293" s="518"/>
      <c r="DC293" s="518"/>
      <c r="DD293" s="518"/>
      <c r="DE293" s="518"/>
      <c r="DF293" s="518"/>
      <c r="DG293" s="518"/>
      <c r="DH293" s="518"/>
      <c r="DI293" s="518"/>
      <c r="DJ293" s="518"/>
      <c r="DK293" s="518"/>
      <c r="DL293" s="518"/>
      <c r="DM293" s="518"/>
      <c r="DN293" s="518"/>
    </row>
    <row r="294" spans="1:118" s="195" customFormat="1" ht="66" x14ac:dyDescent="0.2">
      <c r="A294" s="51"/>
      <c r="B294" s="52" t="s">
        <v>318</v>
      </c>
      <c r="C294" s="74"/>
      <c r="D294" s="189">
        <v>5</v>
      </c>
      <c r="E294" s="189" t="s">
        <v>30</v>
      </c>
      <c r="F294" s="190" t="s">
        <v>31</v>
      </c>
      <c r="G294" s="191" t="s">
        <v>32</v>
      </c>
      <c r="H294" s="190" t="s">
        <v>33</v>
      </c>
      <c r="I294" s="192">
        <v>486</v>
      </c>
      <c r="J294" s="781">
        <v>1316</v>
      </c>
      <c r="K294" s="89"/>
      <c r="L294" s="644">
        <v>0</v>
      </c>
      <c r="M294" s="89"/>
      <c r="N294" s="644"/>
      <c r="O294" s="75">
        <v>0</v>
      </c>
      <c r="P294" s="1004">
        <f t="shared" ref="P294:P314" si="30">O294*I294</f>
        <v>0</v>
      </c>
      <c r="Q294" s="194"/>
      <c r="R294" s="920"/>
      <c r="S294" s="75">
        <v>0</v>
      </c>
      <c r="T294" s="1004"/>
      <c r="U294" s="194"/>
      <c r="V294" s="920"/>
      <c r="W294" s="194"/>
      <c r="X294" s="920"/>
      <c r="Y294" s="60">
        <v>5</v>
      </c>
      <c r="Z294" s="1004">
        <v>1316</v>
      </c>
      <c r="AA294" s="194"/>
      <c r="AB294" s="920"/>
      <c r="AC294" s="63">
        <v>0</v>
      </c>
      <c r="AD294" s="193">
        <f t="shared" ref="AD294:AD314" si="31">AC294*I294</f>
        <v>0</v>
      </c>
      <c r="AE294" s="948">
        <v>0</v>
      </c>
      <c r="AF294" s="150">
        <v>0</v>
      </c>
      <c r="AG294" s="194"/>
      <c r="AH294" s="920"/>
      <c r="AI294" s="998">
        <f t="shared" si="29"/>
        <v>1316</v>
      </c>
      <c r="AJ294" s="1025">
        <f t="shared" si="28"/>
        <v>0</v>
      </c>
    </row>
    <row r="295" spans="1:118" s="195" customFormat="1" ht="66" x14ac:dyDescent="0.2">
      <c r="A295" s="51"/>
      <c r="B295" s="84" t="s">
        <v>319</v>
      </c>
      <c r="C295" s="74"/>
      <c r="D295" s="74">
        <v>3</v>
      </c>
      <c r="E295" s="74" t="s">
        <v>30</v>
      </c>
      <c r="F295" s="55" t="s">
        <v>31</v>
      </c>
      <c r="G295" s="56" t="s">
        <v>32</v>
      </c>
      <c r="H295" s="55" t="s">
        <v>33</v>
      </c>
      <c r="I295" s="108">
        <v>149</v>
      </c>
      <c r="J295" s="766">
        <v>447</v>
      </c>
      <c r="K295" s="89"/>
      <c r="L295" s="644">
        <v>0</v>
      </c>
      <c r="M295" s="89"/>
      <c r="N295" s="644"/>
      <c r="O295" s="75">
        <v>0</v>
      </c>
      <c r="P295" s="999">
        <f t="shared" si="30"/>
        <v>0</v>
      </c>
      <c r="Q295" s="91"/>
      <c r="R295" s="644"/>
      <c r="S295" s="75">
        <v>0</v>
      </c>
      <c r="T295" s="999"/>
      <c r="U295" s="91"/>
      <c r="V295" s="644"/>
      <c r="W295" s="91"/>
      <c r="X295" s="644"/>
      <c r="Y295" s="60">
        <v>3</v>
      </c>
      <c r="Z295" s="999">
        <v>447</v>
      </c>
      <c r="AA295" s="91"/>
      <c r="AB295" s="644"/>
      <c r="AC295" s="63">
        <v>0</v>
      </c>
      <c r="AD295" s="78">
        <f t="shared" si="31"/>
        <v>0</v>
      </c>
      <c r="AE295" s="940">
        <v>0</v>
      </c>
      <c r="AF295" s="150">
        <v>0</v>
      </c>
      <c r="AG295" s="91"/>
      <c r="AH295" s="644"/>
      <c r="AI295" s="998">
        <f t="shared" si="29"/>
        <v>447</v>
      </c>
      <c r="AJ295" s="1025">
        <f t="shared" si="28"/>
        <v>0</v>
      </c>
    </row>
    <row r="296" spans="1:118" s="195" customFormat="1" ht="66" x14ac:dyDescent="0.2">
      <c r="A296" s="51"/>
      <c r="B296" s="52" t="s">
        <v>320</v>
      </c>
      <c r="C296" s="74"/>
      <c r="D296" s="74">
        <v>4</v>
      </c>
      <c r="E296" s="74" t="s">
        <v>30</v>
      </c>
      <c r="F296" s="55" t="s">
        <v>31</v>
      </c>
      <c r="G296" s="56" t="s">
        <v>32</v>
      </c>
      <c r="H296" s="55" t="s">
        <v>33</v>
      </c>
      <c r="I296" s="108">
        <v>151.20249999999999</v>
      </c>
      <c r="J296" s="766">
        <v>604.80999999999995</v>
      </c>
      <c r="K296" s="89"/>
      <c r="L296" s="644">
        <v>0</v>
      </c>
      <c r="M296" s="89"/>
      <c r="N296" s="644"/>
      <c r="O296" s="75">
        <v>0</v>
      </c>
      <c r="P296" s="999">
        <f t="shared" si="30"/>
        <v>0</v>
      </c>
      <c r="Q296" s="91"/>
      <c r="R296" s="644"/>
      <c r="S296" s="75">
        <v>0</v>
      </c>
      <c r="T296" s="999"/>
      <c r="U296" s="91"/>
      <c r="V296" s="644"/>
      <c r="W296" s="91"/>
      <c r="X296" s="644"/>
      <c r="Y296" s="60">
        <v>4</v>
      </c>
      <c r="Z296" s="999">
        <v>604.80999999999995</v>
      </c>
      <c r="AA296" s="91"/>
      <c r="AB296" s="644"/>
      <c r="AC296" s="63">
        <v>0</v>
      </c>
      <c r="AD296" s="78">
        <f t="shared" si="31"/>
        <v>0</v>
      </c>
      <c r="AE296" s="940">
        <v>0</v>
      </c>
      <c r="AF296" s="150">
        <v>0</v>
      </c>
      <c r="AG296" s="91"/>
      <c r="AH296" s="644"/>
      <c r="AI296" s="998">
        <f t="shared" si="29"/>
        <v>604.80999999999995</v>
      </c>
      <c r="AJ296" s="1025">
        <f t="shared" si="28"/>
        <v>0</v>
      </c>
    </row>
    <row r="297" spans="1:118" s="195" customFormat="1" ht="66" x14ac:dyDescent="0.2">
      <c r="A297" s="51"/>
      <c r="B297" s="52" t="s">
        <v>321</v>
      </c>
      <c r="C297" s="74"/>
      <c r="D297" s="74">
        <v>2</v>
      </c>
      <c r="E297" s="74" t="s">
        <v>30</v>
      </c>
      <c r="F297" s="55" t="s">
        <v>31</v>
      </c>
      <c r="G297" s="56" t="s">
        <v>32</v>
      </c>
      <c r="H297" s="55" t="s">
        <v>33</v>
      </c>
      <c r="I297" s="108">
        <v>139.65</v>
      </c>
      <c r="J297" s="766">
        <v>279.3</v>
      </c>
      <c r="K297" s="89"/>
      <c r="L297" s="644">
        <v>0</v>
      </c>
      <c r="M297" s="89"/>
      <c r="N297" s="644"/>
      <c r="O297" s="75">
        <v>0</v>
      </c>
      <c r="P297" s="999">
        <f t="shared" si="30"/>
        <v>0</v>
      </c>
      <c r="Q297" s="91"/>
      <c r="R297" s="644"/>
      <c r="S297" s="75">
        <v>0</v>
      </c>
      <c r="T297" s="999"/>
      <c r="U297" s="91"/>
      <c r="V297" s="644"/>
      <c r="W297" s="91"/>
      <c r="X297" s="644"/>
      <c r="Y297" s="60">
        <v>2</v>
      </c>
      <c r="Z297" s="999">
        <v>279.3</v>
      </c>
      <c r="AA297" s="91"/>
      <c r="AB297" s="644"/>
      <c r="AC297" s="63">
        <v>0</v>
      </c>
      <c r="AD297" s="78">
        <f t="shared" si="31"/>
        <v>0</v>
      </c>
      <c r="AE297" s="940">
        <v>0</v>
      </c>
      <c r="AF297" s="150">
        <v>0</v>
      </c>
      <c r="AG297" s="91"/>
      <c r="AH297" s="644"/>
      <c r="AI297" s="998">
        <f t="shared" si="29"/>
        <v>279.3</v>
      </c>
      <c r="AJ297" s="1025">
        <f t="shared" si="28"/>
        <v>0</v>
      </c>
    </row>
    <row r="298" spans="1:118" s="195" customFormat="1" ht="66" x14ac:dyDescent="0.2">
      <c r="A298" s="51"/>
      <c r="B298" s="52" t="s">
        <v>322</v>
      </c>
      <c r="C298" s="74"/>
      <c r="D298" s="74">
        <v>2</v>
      </c>
      <c r="E298" s="74" t="s">
        <v>30</v>
      </c>
      <c r="F298" s="55" t="s">
        <v>31</v>
      </c>
      <c r="G298" s="56" t="s">
        <v>32</v>
      </c>
      <c r="H298" s="55" t="s">
        <v>33</v>
      </c>
      <c r="I298" s="108">
        <v>1620</v>
      </c>
      <c r="J298" s="766">
        <v>3240</v>
      </c>
      <c r="K298" s="89"/>
      <c r="L298" s="644">
        <v>0</v>
      </c>
      <c r="M298" s="89"/>
      <c r="N298" s="644"/>
      <c r="O298" s="75">
        <v>0</v>
      </c>
      <c r="P298" s="999">
        <f t="shared" si="30"/>
        <v>0</v>
      </c>
      <c r="Q298" s="91"/>
      <c r="R298" s="644"/>
      <c r="S298" s="75">
        <v>0</v>
      </c>
      <c r="T298" s="999"/>
      <c r="U298" s="91"/>
      <c r="V298" s="644"/>
      <c r="W298" s="91"/>
      <c r="X298" s="644"/>
      <c r="Y298" s="60">
        <v>2</v>
      </c>
      <c r="Z298" s="999">
        <v>3240</v>
      </c>
      <c r="AA298" s="91"/>
      <c r="AB298" s="644"/>
      <c r="AC298" s="63">
        <v>0</v>
      </c>
      <c r="AD298" s="78">
        <f t="shared" si="31"/>
        <v>0</v>
      </c>
      <c r="AE298" s="940">
        <v>0</v>
      </c>
      <c r="AF298" s="150">
        <v>0</v>
      </c>
      <c r="AG298" s="91"/>
      <c r="AH298" s="644"/>
      <c r="AI298" s="998">
        <f t="shared" si="29"/>
        <v>3240</v>
      </c>
      <c r="AJ298" s="1025">
        <f t="shared" si="28"/>
        <v>0</v>
      </c>
    </row>
    <row r="299" spans="1:118" s="195" customFormat="1" ht="66" x14ac:dyDescent="0.2">
      <c r="A299" s="51"/>
      <c r="B299" s="52" t="s">
        <v>323</v>
      </c>
      <c r="C299" s="74"/>
      <c r="D299" s="74">
        <v>2</v>
      </c>
      <c r="E299" s="74" t="s">
        <v>30</v>
      </c>
      <c r="F299" s="55" t="s">
        <v>31</v>
      </c>
      <c r="G299" s="56" t="s">
        <v>32</v>
      </c>
      <c r="H299" s="55" t="s">
        <v>33</v>
      </c>
      <c r="I299" s="108">
        <v>290.52</v>
      </c>
      <c r="J299" s="766">
        <v>581.04</v>
      </c>
      <c r="K299" s="89"/>
      <c r="L299" s="644">
        <v>0</v>
      </c>
      <c r="M299" s="89"/>
      <c r="N299" s="644"/>
      <c r="O299" s="75">
        <v>0</v>
      </c>
      <c r="P299" s="999">
        <f t="shared" si="30"/>
        <v>0</v>
      </c>
      <c r="Q299" s="91"/>
      <c r="R299" s="644"/>
      <c r="S299" s="75">
        <v>0</v>
      </c>
      <c r="T299" s="1000"/>
      <c r="U299" s="91"/>
      <c r="V299" s="644"/>
      <c r="W299" s="91"/>
      <c r="X299" s="644"/>
      <c r="Y299" s="60">
        <v>2</v>
      </c>
      <c r="Z299" s="1000">
        <v>581.04</v>
      </c>
      <c r="AA299" s="91"/>
      <c r="AB299" s="644"/>
      <c r="AC299" s="63">
        <v>0</v>
      </c>
      <c r="AD299" s="90">
        <f t="shared" si="31"/>
        <v>0</v>
      </c>
      <c r="AE299" s="940">
        <v>0</v>
      </c>
      <c r="AF299" s="150">
        <v>0</v>
      </c>
      <c r="AG299" s="91"/>
      <c r="AH299" s="644"/>
      <c r="AI299" s="998">
        <f t="shared" si="29"/>
        <v>581.04</v>
      </c>
      <c r="AJ299" s="1025">
        <f t="shared" si="28"/>
        <v>0</v>
      </c>
    </row>
    <row r="300" spans="1:118" s="195" customFormat="1" ht="66" x14ac:dyDescent="0.2">
      <c r="A300" s="51"/>
      <c r="B300" s="52" t="s">
        <v>324</v>
      </c>
      <c r="C300" s="74"/>
      <c r="D300" s="74">
        <v>4</v>
      </c>
      <c r="E300" s="74" t="s">
        <v>30</v>
      </c>
      <c r="F300" s="55" t="s">
        <v>31</v>
      </c>
      <c r="G300" s="56" t="s">
        <v>32</v>
      </c>
      <c r="H300" s="55" t="s">
        <v>33</v>
      </c>
      <c r="I300" s="108">
        <v>290.7</v>
      </c>
      <c r="J300" s="766">
        <v>1162.8</v>
      </c>
      <c r="K300" s="89"/>
      <c r="L300" s="644">
        <v>0</v>
      </c>
      <c r="M300" s="89"/>
      <c r="N300" s="644"/>
      <c r="O300" s="75">
        <v>0</v>
      </c>
      <c r="P300" s="999">
        <f t="shared" si="30"/>
        <v>0</v>
      </c>
      <c r="Q300" s="91"/>
      <c r="R300" s="644"/>
      <c r="S300" s="75">
        <v>0</v>
      </c>
      <c r="T300" s="1000"/>
      <c r="U300" s="91"/>
      <c r="V300" s="644"/>
      <c r="W300" s="91"/>
      <c r="X300" s="644"/>
      <c r="Y300" s="60">
        <v>4</v>
      </c>
      <c r="Z300" s="1000">
        <v>1162.8</v>
      </c>
      <c r="AA300" s="91"/>
      <c r="AB300" s="644"/>
      <c r="AC300" s="63">
        <v>0</v>
      </c>
      <c r="AD300" s="90">
        <f t="shared" si="31"/>
        <v>0</v>
      </c>
      <c r="AE300" s="940">
        <v>0</v>
      </c>
      <c r="AF300" s="150">
        <v>0</v>
      </c>
      <c r="AG300" s="91"/>
      <c r="AH300" s="644"/>
      <c r="AI300" s="998">
        <f t="shared" si="29"/>
        <v>1162.8</v>
      </c>
      <c r="AJ300" s="1025">
        <f t="shared" si="28"/>
        <v>0</v>
      </c>
    </row>
    <row r="301" spans="1:118" s="195" customFormat="1" ht="66" x14ac:dyDescent="0.2">
      <c r="A301" s="51"/>
      <c r="B301" s="52" t="s">
        <v>325</v>
      </c>
      <c r="C301" s="74"/>
      <c r="D301" s="74">
        <v>3</v>
      </c>
      <c r="E301" s="74" t="s">
        <v>30</v>
      </c>
      <c r="F301" s="55" t="s">
        <v>31</v>
      </c>
      <c r="G301" s="56" t="s">
        <v>32</v>
      </c>
      <c r="H301" s="55" t="s">
        <v>33</v>
      </c>
      <c r="I301" s="108">
        <v>754</v>
      </c>
      <c r="J301" s="766">
        <v>2262</v>
      </c>
      <c r="K301" s="89"/>
      <c r="L301" s="644">
        <v>0</v>
      </c>
      <c r="M301" s="89"/>
      <c r="N301" s="644"/>
      <c r="O301" s="75">
        <v>0</v>
      </c>
      <c r="P301" s="999">
        <f t="shared" si="30"/>
        <v>0</v>
      </c>
      <c r="Q301" s="91"/>
      <c r="R301" s="644"/>
      <c r="S301" s="75">
        <v>0</v>
      </c>
      <c r="T301" s="1000"/>
      <c r="U301" s="91"/>
      <c r="V301" s="644"/>
      <c r="W301" s="91"/>
      <c r="X301" s="644"/>
      <c r="Y301" s="60">
        <v>3</v>
      </c>
      <c r="Z301" s="1000">
        <v>2262</v>
      </c>
      <c r="AA301" s="91"/>
      <c r="AB301" s="644"/>
      <c r="AC301" s="63">
        <v>0</v>
      </c>
      <c r="AD301" s="90">
        <f t="shared" si="31"/>
        <v>0</v>
      </c>
      <c r="AE301" s="940">
        <v>0</v>
      </c>
      <c r="AF301" s="150">
        <v>0</v>
      </c>
      <c r="AG301" s="91"/>
      <c r="AH301" s="644"/>
      <c r="AI301" s="998">
        <f t="shared" si="29"/>
        <v>2262</v>
      </c>
      <c r="AJ301" s="1025">
        <f t="shared" si="28"/>
        <v>0</v>
      </c>
    </row>
    <row r="302" spans="1:118" s="195" customFormat="1" ht="66" x14ac:dyDescent="0.2">
      <c r="A302" s="51"/>
      <c r="B302" s="52" t="s">
        <v>326</v>
      </c>
      <c r="C302" s="74"/>
      <c r="D302" s="74">
        <v>3</v>
      </c>
      <c r="E302" s="74" t="s">
        <v>30</v>
      </c>
      <c r="F302" s="55" t="s">
        <v>31</v>
      </c>
      <c r="G302" s="56" t="s">
        <v>32</v>
      </c>
      <c r="H302" s="55" t="s">
        <v>33</v>
      </c>
      <c r="I302" s="108">
        <v>754</v>
      </c>
      <c r="J302" s="766">
        <v>2262</v>
      </c>
      <c r="K302" s="89"/>
      <c r="L302" s="644">
        <v>0</v>
      </c>
      <c r="M302" s="89"/>
      <c r="N302" s="644"/>
      <c r="O302" s="75">
        <v>0</v>
      </c>
      <c r="P302" s="999">
        <f t="shared" si="30"/>
        <v>0</v>
      </c>
      <c r="Q302" s="91"/>
      <c r="R302" s="644"/>
      <c r="S302" s="75">
        <v>0</v>
      </c>
      <c r="T302" s="1000"/>
      <c r="U302" s="91"/>
      <c r="V302" s="644"/>
      <c r="W302" s="91"/>
      <c r="X302" s="644"/>
      <c r="Y302" s="60">
        <v>3</v>
      </c>
      <c r="Z302" s="1000">
        <v>2262</v>
      </c>
      <c r="AA302" s="91"/>
      <c r="AB302" s="644"/>
      <c r="AC302" s="63">
        <v>0</v>
      </c>
      <c r="AD302" s="90">
        <f t="shared" si="31"/>
        <v>0</v>
      </c>
      <c r="AE302" s="940">
        <v>0</v>
      </c>
      <c r="AF302" s="150">
        <v>0</v>
      </c>
      <c r="AG302" s="91"/>
      <c r="AH302" s="644"/>
      <c r="AI302" s="998">
        <f t="shared" si="29"/>
        <v>2262</v>
      </c>
      <c r="AJ302" s="1025">
        <f t="shared" si="28"/>
        <v>0</v>
      </c>
    </row>
    <row r="303" spans="1:118" s="195" customFormat="1" ht="66" x14ac:dyDescent="0.2">
      <c r="A303" s="51"/>
      <c r="B303" s="52" t="s">
        <v>327</v>
      </c>
      <c r="C303" s="74"/>
      <c r="D303" s="74">
        <v>3</v>
      </c>
      <c r="E303" s="74" t="s">
        <v>30</v>
      </c>
      <c r="F303" s="55" t="s">
        <v>31</v>
      </c>
      <c r="G303" s="56" t="s">
        <v>32</v>
      </c>
      <c r="H303" s="55" t="s">
        <v>33</v>
      </c>
      <c r="I303" s="108">
        <v>754</v>
      </c>
      <c r="J303" s="766">
        <v>2262</v>
      </c>
      <c r="K303" s="89"/>
      <c r="L303" s="644">
        <v>0</v>
      </c>
      <c r="M303" s="89"/>
      <c r="N303" s="644"/>
      <c r="O303" s="75">
        <v>0</v>
      </c>
      <c r="P303" s="999">
        <f t="shared" si="30"/>
        <v>0</v>
      </c>
      <c r="Q303" s="91"/>
      <c r="R303" s="644"/>
      <c r="S303" s="75">
        <v>0</v>
      </c>
      <c r="T303" s="1000"/>
      <c r="U303" s="91"/>
      <c r="V303" s="644"/>
      <c r="W303" s="91"/>
      <c r="X303" s="644"/>
      <c r="Y303" s="60">
        <v>3</v>
      </c>
      <c r="Z303" s="1000">
        <v>2262</v>
      </c>
      <c r="AA303" s="91"/>
      <c r="AB303" s="644"/>
      <c r="AC303" s="63">
        <v>0</v>
      </c>
      <c r="AD303" s="90">
        <f t="shared" si="31"/>
        <v>0</v>
      </c>
      <c r="AE303" s="940">
        <v>0</v>
      </c>
      <c r="AF303" s="150">
        <v>0</v>
      </c>
      <c r="AG303" s="91"/>
      <c r="AH303" s="644"/>
      <c r="AI303" s="998">
        <f t="shared" si="29"/>
        <v>2262</v>
      </c>
      <c r="AJ303" s="1025">
        <f t="shared" si="28"/>
        <v>0</v>
      </c>
    </row>
    <row r="304" spans="1:118" s="195" customFormat="1" ht="66" x14ac:dyDescent="0.2">
      <c r="A304" s="51"/>
      <c r="B304" s="52" t="s">
        <v>328</v>
      </c>
      <c r="C304" s="74"/>
      <c r="D304" s="74">
        <v>4</v>
      </c>
      <c r="E304" s="74" t="s">
        <v>30</v>
      </c>
      <c r="F304" s="55" t="s">
        <v>31</v>
      </c>
      <c r="G304" s="56" t="s">
        <v>32</v>
      </c>
      <c r="H304" s="55" t="s">
        <v>33</v>
      </c>
      <c r="I304" s="108">
        <v>1080</v>
      </c>
      <c r="J304" s="766">
        <v>4320</v>
      </c>
      <c r="K304" s="89"/>
      <c r="L304" s="644">
        <v>0</v>
      </c>
      <c r="M304" s="89"/>
      <c r="N304" s="644"/>
      <c r="O304" s="75">
        <v>0</v>
      </c>
      <c r="P304" s="999">
        <f t="shared" si="30"/>
        <v>0</v>
      </c>
      <c r="Q304" s="91"/>
      <c r="R304" s="644"/>
      <c r="S304" s="75">
        <v>0</v>
      </c>
      <c r="T304" s="1000"/>
      <c r="U304" s="91"/>
      <c r="V304" s="644"/>
      <c r="W304" s="91"/>
      <c r="X304" s="644"/>
      <c r="Y304" s="60">
        <v>4</v>
      </c>
      <c r="Z304" s="1000">
        <v>4320</v>
      </c>
      <c r="AA304" s="91"/>
      <c r="AB304" s="644"/>
      <c r="AC304" s="63">
        <v>0</v>
      </c>
      <c r="AD304" s="90">
        <f t="shared" si="31"/>
        <v>0</v>
      </c>
      <c r="AE304" s="940">
        <v>0</v>
      </c>
      <c r="AF304" s="150">
        <v>0</v>
      </c>
      <c r="AG304" s="91"/>
      <c r="AH304" s="644"/>
      <c r="AI304" s="998">
        <f t="shared" si="29"/>
        <v>4320</v>
      </c>
      <c r="AJ304" s="1025">
        <f t="shared" si="28"/>
        <v>0</v>
      </c>
    </row>
    <row r="305" spans="1:118" s="195" customFormat="1" ht="66" x14ac:dyDescent="0.2">
      <c r="A305" s="51"/>
      <c r="B305" s="52" t="s">
        <v>329</v>
      </c>
      <c r="C305" s="74"/>
      <c r="D305" s="74">
        <v>4</v>
      </c>
      <c r="E305" s="74" t="s">
        <v>41</v>
      </c>
      <c r="F305" s="55" t="s">
        <v>31</v>
      </c>
      <c r="G305" s="56" t="s">
        <v>32</v>
      </c>
      <c r="H305" s="55" t="s">
        <v>33</v>
      </c>
      <c r="I305" s="108">
        <v>250</v>
      </c>
      <c r="J305" s="766">
        <v>1000</v>
      </c>
      <c r="K305" s="89"/>
      <c r="L305" s="644">
        <v>0</v>
      </c>
      <c r="M305" s="89"/>
      <c r="N305" s="644"/>
      <c r="O305" s="75">
        <v>0</v>
      </c>
      <c r="P305" s="999">
        <f t="shared" si="30"/>
        <v>0</v>
      </c>
      <c r="Q305" s="91"/>
      <c r="R305" s="644"/>
      <c r="S305" s="75">
        <v>0</v>
      </c>
      <c r="T305" s="1000"/>
      <c r="U305" s="91"/>
      <c r="V305" s="644"/>
      <c r="W305" s="91"/>
      <c r="X305" s="644"/>
      <c r="Y305" s="60">
        <v>4</v>
      </c>
      <c r="Z305" s="1000">
        <v>1000</v>
      </c>
      <c r="AA305" s="91"/>
      <c r="AB305" s="644"/>
      <c r="AC305" s="63">
        <v>0</v>
      </c>
      <c r="AD305" s="90">
        <f t="shared" si="31"/>
        <v>0</v>
      </c>
      <c r="AE305" s="940">
        <v>0</v>
      </c>
      <c r="AF305" s="150">
        <v>0</v>
      </c>
      <c r="AG305" s="91"/>
      <c r="AH305" s="644"/>
      <c r="AI305" s="998">
        <f t="shared" si="29"/>
        <v>1000</v>
      </c>
      <c r="AJ305" s="1025">
        <f t="shared" si="28"/>
        <v>0</v>
      </c>
    </row>
    <row r="306" spans="1:118" s="195" customFormat="1" ht="66" x14ac:dyDescent="0.2">
      <c r="A306" s="51"/>
      <c r="B306" s="52" t="s">
        <v>330</v>
      </c>
      <c r="C306" s="74"/>
      <c r="D306" s="74">
        <v>3</v>
      </c>
      <c r="E306" s="74" t="s">
        <v>41</v>
      </c>
      <c r="F306" s="55" t="s">
        <v>31</v>
      </c>
      <c r="G306" s="56" t="s">
        <v>32</v>
      </c>
      <c r="H306" s="55" t="s">
        <v>33</v>
      </c>
      <c r="I306" s="108">
        <v>800</v>
      </c>
      <c r="J306" s="766">
        <v>2400</v>
      </c>
      <c r="K306" s="89"/>
      <c r="L306" s="644">
        <v>0</v>
      </c>
      <c r="M306" s="89"/>
      <c r="N306" s="644"/>
      <c r="O306" s="75">
        <v>0</v>
      </c>
      <c r="P306" s="999">
        <f t="shared" si="30"/>
        <v>0</v>
      </c>
      <c r="Q306" s="91"/>
      <c r="R306" s="644"/>
      <c r="S306" s="75">
        <v>0</v>
      </c>
      <c r="T306" s="1000"/>
      <c r="U306" s="91"/>
      <c r="V306" s="644"/>
      <c r="W306" s="91"/>
      <c r="X306" s="644"/>
      <c r="Y306" s="60">
        <v>3</v>
      </c>
      <c r="Z306" s="1000">
        <v>2400</v>
      </c>
      <c r="AA306" s="91"/>
      <c r="AB306" s="644"/>
      <c r="AC306" s="63">
        <v>0</v>
      </c>
      <c r="AD306" s="90">
        <f t="shared" si="31"/>
        <v>0</v>
      </c>
      <c r="AE306" s="940">
        <v>0</v>
      </c>
      <c r="AF306" s="150">
        <v>0</v>
      </c>
      <c r="AG306" s="91"/>
      <c r="AH306" s="644"/>
      <c r="AI306" s="998">
        <f t="shared" si="29"/>
        <v>2400</v>
      </c>
      <c r="AJ306" s="1025">
        <f t="shared" si="28"/>
        <v>0</v>
      </c>
    </row>
    <row r="307" spans="1:118" s="195" customFormat="1" ht="66" x14ac:dyDescent="0.2">
      <c r="A307" s="51"/>
      <c r="B307" s="87" t="s">
        <v>331</v>
      </c>
      <c r="C307" s="74"/>
      <c r="D307" s="74">
        <v>11</v>
      </c>
      <c r="E307" s="74" t="s">
        <v>30</v>
      </c>
      <c r="F307" s="55" t="s">
        <v>31</v>
      </c>
      <c r="G307" s="56" t="s">
        <v>32</v>
      </c>
      <c r="H307" s="55" t="s">
        <v>33</v>
      </c>
      <c r="I307" s="108">
        <v>563.76</v>
      </c>
      <c r="J307" s="766">
        <v>6201.36</v>
      </c>
      <c r="K307" s="89"/>
      <c r="L307" s="644">
        <v>0</v>
      </c>
      <c r="M307" s="89"/>
      <c r="N307" s="644"/>
      <c r="O307" s="75">
        <v>0</v>
      </c>
      <c r="P307" s="999">
        <f t="shared" si="30"/>
        <v>0</v>
      </c>
      <c r="Q307" s="91"/>
      <c r="R307" s="644"/>
      <c r="S307" s="75">
        <v>0</v>
      </c>
      <c r="T307" s="1000"/>
      <c r="U307" s="91"/>
      <c r="V307" s="644"/>
      <c r="W307" s="91"/>
      <c r="X307" s="644"/>
      <c r="Y307" s="60">
        <v>11</v>
      </c>
      <c r="Z307" s="1000">
        <v>6201.36</v>
      </c>
      <c r="AA307" s="91"/>
      <c r="AB307" s="644"/>
      <c r="AC307" s="63">
        <v>0</v>
      </c>
      <c r="AD307" s="90">
        <f t="shared" si="31"/>
        <v>0</v>
      </c>
      <c r="AE307" s="940">
        <v>0</v>
      </c>
      <c r="AF307" s="150">
        <v>0</v>
      </c>
      <c r="AG307" s="91"/>
      <c r="AH307" s="644"/>
      <c r="AI307" s="998">
        <f t="shared" si="29"/>
        <v>6201.36</v>
      </c>
      <c r="AJ307" s="1025">
        <f t="shared" si="28"/>
        <v>0</v>
      </c>
    </row>
    <row r="308" spans="1:118" s="195" customFormat="1" ht="66" x14ac:dyDescent="0.2">
      <c r="A308" s="51"/>
      <c r="B308" s="84" t="s">
        <v>332</v>
      </c>
      <c r="C308" s="74"/>
      <c r="D308" s="74">
        <v>5</v>
      </c>
      <c r="E308" s="74" t="s">
        <v>30</v>
      </c>
      <c r="F308" s="55" t="s">
        <v>31</v>
      </c>
      <c r="G308" s="56" t="s">
        <v>32</v>
      </c>
      <c r="H308" s="55" t="s">
        <v>33</v>
      </c>
      <c r="I308" s="108">
        <v>1869.5</v>
      </c>
      <c r="J308" s="766">
        <v>9347.5</v>
      </c>
      <c r="K308" s="89"/>
      <c r="L308" s="644">
        <v>0</v>
      </c>
      <c r="M308" s="89"/>
      <c r="N308" s="644"/>
      <c r="O308" s="75">
        <v>0</v>
      </c>
      <c r="P308" s="999">
        <f t="shared" si="30"/>
        <v>0</v>
      </c>
      <c r="Q308" s="91"/>
      <c r="R308" s="644"/>
      <c r="S308" s="75">
        <v>0</v>
      </c>
      <c r="T308" s="1000"/>
      <c r="U308" s="91"/>
      <c r="V308" s="644"/>
      <c r="W308" s="91"/>
      <c r="X308" s="644"/>
      <c r="Y308" s="60">
        <v>5</v>
      </c>
      <c r="Z308" s="1000">
        <v>9347.5</v>
      </c>
      <c r="AA308" s="91"/>
      <c r="AB308" s="644"/>
      <c r="AC308" s="63">
        <v>0</v>
      </c>
      <c r="AD308" s="90">
        <f t="shared" si="31"/>
        <v>0</v>
      </c>
      <c r="AE308" s="940">
        <v>0</v>
      </c>
      <c r="AF308" s="150">
        <v>0</v>
      </c>
      <c r="AG308" s="91"/>
      <c r="AH308" s="644"/>
      <c r="AI308" s="998">
        <f t="shared" si="29"/>
        <v>9347.5</v>
      </c>
      <c r="AJ308" s="1025">
        <f t="shared" si="28"/>
        <v>0</v>
      </c>
    </row>
    <row r="309" spans="1:118" s="195" customFormat="1" ht="66" x14ac:dyDescent="0.2">
      <c r="A309" s="51"/>
      <c r="B309" s="52" t="s">
        <v>333</v>
      </c>
      <c r="C309" s="74"/>
      <c r="D309" s="74">
        <v>4</v>
      </c>
      <c r="E309" s="74" t="s">
        <v>30</v>
      </c>
      <c r="F309" s="55" t="s">
        <v>31</v>
      </c>
      <c r="G309" s="56" t="s">
        <v>32</v>
      </c>
      <c r="H309" s="55" t="s">
        <v>33</v>
      </c>
      <c r="I309" s="108">
        <v>3201.6</v>
      </c>
      <c r="J309" s="766">
        <v>12806.4</v>
      </c>
      <c r="K309" s="89"/>
      <c r="L309" s="644">
        <v>0</v>
      </c>
      <c r="M309" s="89"/>
      <c r="N309" s="644"/>
      <c r="O309" s="75">
        <v>0</v>
      </c>
      <c r="P309" s="999">
        <f t="shared" si="30"/>
        <v>0</v>
      </c>
      <c r="Q309" s="91"/>
      <c r="R309" s="644"/>
      <c r="S309" s="75">
        <v>0</v>
      </c>
      <c r="T309" s="1000"/>
      <c r="U309" s="91"/>
      <c r="V309" s="644"/>
      <c r="W309" s="91"/>
      <c r="X309" s="644"/>
      <c r="Y309" s="60">
        <v>4</v>
      </c>
      <c r="Z309" s="1000">
        <v>12806.4</v>
      </c>
      <c r="AA309" s="91"/>
      <c r="AB309" s="644"/>
      <c r="AC309" s="63">
        <v>0</v>
      </c>
      <c r="AD309" s="90">
        <f t="shared" si="31"/>
        <v>0</v>
      </c>
      <c r="AE309" s="940">
        <v>0</v>
      </c>
      <c r="AF309" s="150">
        <v>0</v>
      </c>
      <c r="AG309" s="91"/>
      <c r="AH309" s="644"/>
      <c r="AI309" s="998">
        <f t="shared" si="29"/>
        <v>12806.4</v>
      </c>
      <c r="AJ309" s="1025">
        <f t="shared" si="28"/>
        <v>0</v>
      </c>
    </row>
    <row r="310" spans="1:118" s="195" customFormat="1" ht="66" x14ac:dyDescent="0.2">
      <c r="A310" s="51"/>
      <c r="B310" s="102" t="s">
        <v>334</v>
      </c>
      <c r="C310" s="74"/>
      <c r="D310" s="74">
        <v>4</v>
      </c>
      <c r="E310" s="74" t="s">
        <v>30</v>
      </c>
      <c r="F310" s="55" t="s">
        <v>31</v>
      </c>
      <c r="G310" s="56" t="s">
        <v>32</v>
      </c>
      <c r="H310" s="55" t="s">
        <v>33</v>
      </c>
      <c r="I310" s="108">
        <v>1869.5</v>
      </c>
      <c r="J310" s="766">
        <v>17587.330000000002</v>
      </c>
      <c r="K310" s="89"/>
      <c r="L310" s="644">
        <v>0</v>
      </c>
      <c r="M310" s="89"/>
      <c r="N310" s="644"/>
      <c r="O310" s="75">
        <v>0</v>
      </c>
      <c r="P310" s="999">
        <f t="shared" si="30"/>
        <v>0</v>
      </c>
      <c r="Q310" s="91"/>
      <c r="R310" s="644"/>
      <c r="S310" s="75">
        <v>0</v>
      </c>
      <c r="T310" s="1000"/>
      <c r="U310" s="91"/>
      <c r="V310" s="644"/>
      <c r="W310" s="91"/>
      <c r="X310" s="644"/>
      <c r="Y310" s="60">
        <v>4</v>
      </c>
      <c r="Z310" s="1000">
        <v>17587.330000000002</v>
      </c>
      <c r="AA310" s="91"/>
      <c r="AB310" s="644"/>
      <c r="AC310" s="63">
        <v>0</v>
      </c>
      <c r="AD310" s="90">
        <f t="shared" si="31"/>
        <v>0</v>
      </c>
      <c r="AE310" s="940">
        <v>0</v>
      </c>
      <c r="AF310" s="150">
        <v>0</v>
      </c>
      <c r="AG310" s="91"/>
      <c r="AH310" s="644"/>
      <c r="AI310" s="998">
        <f t="shared" si="29"/>
        <v>17587.330000000002</v>
      </c>
      <c r="AJ310" s="1025">
        <f t="shared" si="28"/>
        <v>0</v>
      </c>
    </row>
    <row r="311" spans="1:118" s="195" customFormat="1" ht="66" x14ac:dyDescent="0.2">
      <c r="A311" s="51"/>
      <c r="B311" s="52" t="s">
        <v>335</v>
      </c>
      <c r="C311" s="74"/>
      <c r="D311" s="74">
        <v>5</v>
      </c>
      <c r="E311" s="74" t="s">
        <v>30</v>
      </c>
      <c r="F311" s="55" t="s">
        <v>31</v>
      </c>
      <c r="G311" s="56" t="s">
        <v>32</v>
      </c>
      <c r="H311" s="55" t="s">
        <v>33</v>
      </c>
      <c r="I311" s="108">
        <v>1002.24</v>
      </c>
      <c r="J311" s="766">
        <v>5011.2</v>
      </c>
      <c r="K311" s="89"/>
      <c r="L311" s="644">
        <v>0</v>
      </c>
      <c r="M311" s="89"/>
      <c r="N311" s="644"/>
      <c r="O311" s="75">
        <v>0</v>
      </c>
      <c r="P311" s="999">
        <f t="shared" si="30"/>
        <v>0</v>
      </c>
      <c r="Q311" s="91"/>
      <c r="R311" s="644"/>
      <c r="S311" s="75">
        <v>0</v>
      </c>
      <c r="T311" s="1000"/>
      <c r="U311" s="91"/>
      <c r="V311" s="644"/>
      <c r="W311" s="91"/>
      <c r="X311" s="644"/>
      <c r="Y311" s="60">
        <v>5</v>
      </c>
      <c r="Z311" s="1000">
        <v>5011.2</v>
      </c>
      <c r="AA311" s="91"/>
      <c r="AB311" s="644"/>
      <c r="AC311" s="63">
        <v>0</v>
      </c>
      <c r="AD311" s="90">
        <f t="shared" si="31"/>
        <v>0</v>
      </c>
      <c r="AE311" s="940">
        <v>0</v>
      </c>
      <c r="AF311" s="150">
        <v>0</v>
      </c>
      <c r="AG311" s="91"/>
      <c r="AH311" s="644"/>
      <c r="AI311" s="998">
        <f t="shared" si="29"/>
        <v>5011.2</v>
      </c>
      <c r="AJ311" s="1025">
        <f t="shared" si="28"/>
        <v>0</v>
      </c>
    </row>
    <row r="312" spans="1:118" s="195" customFormat="1" ht="66" x14ac:dyDescent="0.2">
      <c r="A312" s="51"/>
      <c r="B312" s="52" t="s">
        <v>336</v>
      </c>
      <c r="C312" s="74"/>
      <c r="D312" s="74">
        <v>5</v>
      </c>
      <c r="E312" s="74" t="s">
        <v>30</v>
      </c>
      <c r="F312" s="55" t="s">
        <v>31</v>
      </c>
      <c r="G312" s="56" t="s">
        <v>32</v>
      </c>
      <c r="H312" s="55" t="s">
        <v>33</v>
      </c>
      <c r="I312" s="108">
        <v>781.87400000000002</v>
      </c>
      <c r="J312" s="766">
        <v>3909.37</v>
      </c>
      <c r="K312" s="89"/>
      <c r="L312" s="644">
        <v>0</v>
      </c>
      <c r="M312" s="89"/>
      <c r="N312" s="644"/>
      <c r="O312" s="75">
        <v>0</v>
      </c>
      <c r="P312" s="999">
        <f t="shared" si="30"/>
        <v>0</v>
      </c>
      <c r="Q312" s="91"/>
      <c r="R312" s="644"/>
      <c r="S312" s="75">
        <v>0</v>
      </c>
      <c r="T312" s="1000"/>
      <c r="U312" s="91"/>
      <c r="V312" s="644"/>
      <c r="W312" s="91"/>
      <c r="X312" s="644"/>
      <c r="Y312" s="60">
        <v>5</v>
      </c>
      <c r="Z312" s="1000">
        <v>3909.37</v>
      </c>
      <c r="AA312" s="91"/>
      <c r="AB312" s="644"/>
      <c r="AC312" s="63">
        <v>0</v>
      </c>
      <c r="AD312" s="90">
        <f t="shared" si="31"/>
        <v>0</v>
      </c>
      <c r="AE312" s="940">
        <v>0</v>
      </c>
      <c r="AF312" s="150">
        <v>0</v>
      </c>
      <c r="AG312" s="91"/>
      <c r="AH312" s="644"/>
      <c r="AI312" s="998">
        <f t="shared" si="29"/>
        <v>3909.37</v>
      </c>
      <c r="AJ312" s="1025">
        <f t="shared" si="28"/>
        <v>0</v>
      </c>
    </row>
    <row r="313" spans="1:118" s="195" customFormat="1" ht="66" x14ac:dyDescent="0.2">
      <c r="A313" s="51"/>
      <c r="B313" s="52" t="s">
        <v>337</v>
      </c>
      <c r="C313" s="74"/>
      <c r="D313" s="74">
        <v>1</v>
      </c>
      <c r="E313" s="74" t="s">
        <v>30</v>
      </c>
      <c r="F313" s="55" t="s">
        <v>31</v>
      </c>
      <c r="G313" s="56" t="s">
        <v>32</v>
      </c>
      <c r="H313" s="55" t="s">
        <v>33</v>
      </c>
      <c r="I313" s="108">
        <v>1027.3599999999999</v>
      </c>
      <c r="J313" s="766">
        <v>1027.3599999999999</v>
      </c>
      <c r="K313" s="89"/>
      <c r="L313" s="644">
        <v>0</v>
      </c>
      <c r="M313" s="89"/>
      <c r="N313" s="644"/>
      <c r="O313" s="75">
        <v>0</v>
      </c>
      <c r="P313" s="999">
        <f t="shared" si="30"/>
        <v>0</v>
      </c>
      <c r="Q313" s="91"/>
      <c r="R313" s="644"/>
      <c r="S313" s="75">
        <v>0</v>
      </c>
      <c r="T313" s="1000"/>
      <c r="U313" s="91"/>
      <c r="V313" s="644"/>
      <c r="W313" s="91"/>
      <c r="X313" s="644"/>
      <c r="Y313" s="60">
        <v>1</v>
      </c>
      <c r="Z313" s="1000">
        <v>1027.3599999999999</v>
      </c>
      <c r="AA313" s="91"/>
      <c r="AB313" s="644"/>
      <c r="AC313" s="63">
        <v>0</v>
      </c>
      <c r="AD313" s="90">
        <f t="shared" si="31"/>
        <v>0</v>
      </c>
      <c r="AE313" s="940">
        <v>0</v>
      </c>
      <c r="AF313" s="150">
        <v>0</v>
      </c>
      <c r="AG313" s="91"/>
      <c r="AH313" s="644"/>
      <c r="AI313" s="998">
        <f t="shared" si="29"/>
        <v>1027.3599999999999</v>
      </c>
      <c r="AJ313" s="1025">
        <f t="shared" si="28"/>
        <v>0</v>
      </c>
    </row>
    <row r="314" spans="1:118" s="195" customFormat="1" ht="66" x14ac:dyDescent="0.2">
      <c r="A314" s="51"/>
      <c r="B314" s="196" t="s">
        <v>338</v>
      </c>
      <c r="C314" s="177"/>
      <c r="D314" s="177">
        <v>3</v>
      </c>
      <c r="E314" s="177" t="s">
        <v>30</v>
      </c>
      <c r="F314" s="197" t="s">
        <v>31</v>
      </c>
      <c r="G314" s="198" t="s">
        <v>32</v>
      </c>
      <c r="H314" s="197" t="s">
        <v>33</v>
      </c>
      <c r="I314" s="199">
        <v>485.75333333333333</v>
      </c>
      <c r="J314" s="779">
        <v>1457.26</v>
      </c>
      <c r="K314" s="89"/>
      <c r="L314" s="644">
        <v>0</v>
      </c>
      <c r="M314" s="89"/>
      <c r="N314" s="644"/>
      <c r="O314" s="75">
        <v>0</v>
      </c>
      <c r="P314" s="1018">
        <f t="shared" si="30"/>
        <v>0</v>
      </c>
      <c r="Q314" s="200"/>
      <c r="R314" s="1016"/>
      <c r="S314" s="75">
        <v>0</v>
      </c>
      <c r="T314" s="1005"/>
      <c r="U314" s="200"/>
      <c r="V314" s="1016"/>
      <c r="W314" s="200"/>
      <c r="X314" s="1016"/>
      <c r="Y314" s="60">
        <v>3</v>
      </c>
      <c r="Z314" s="1005">
        <v>1457.26</v>
      </c>
      <c r="AA314" s="200"/>
      <c r="AB314" s="1016"/>
      <c r="AC314" s="63">
        <v>0</v>
      </c>
      <c r="AD314" s="201">
        <f t="shared" si="31"/>
        <v>0</v>
      </c>
      <c r="AE314" s="949">
        <v>0</v>
      </c>
      <c r="AF314" s="150">
        <v>0</v>
      </c>
      <c r="AG314" s="91"/>
      <c r="AH314" s="644"/>
      <c r="AI314" s="998">
        <f t="shared" si="29"/>
        <v>1457.26</v>
      </c>
      <c r="AJ314" s="1025">
        <f t="shared" si="28"/>
        <v>0</v>
      </c>
    </row>
    <row r="315" spans="1:118" s="877" customFormat="1" ht="21.75" customHeight="1" x14ac:dyDescent="0.25">
      <c r="A315" s="895">
        <v>215</v>
      </c>
      <c r="B315" s="273" t="s">
        <v>339</v>
      </c>
      <c r="C315" s="274"/>
      <c r="D315" s="274"/>
      <c r="E315" s="274"/>
      <c r="F315" s="313"/>
      <c r="G315" s="313"/>
      <c r="H315" s="313"/>
      <c r="I315" s="277"/>
      <c r="J315" s="794">
        <v>98604.479999999996</v>
      </c>
      <c r="K315" s="278"/>
      <c r="L315" s="919">
        <f>L316+L318+L320+L323</f>
        <v>0</v>
      </c>
      <c r="M315" s="278"/>
      <c r="N315" s="919">
        <f>N316+N318+N320+N323</f>
        <v>0</v>
      </c>
      <c r="O315" s="875">
        <v>0</v>
      </c>
      <c r="P315" s="919">
        <f>P316+P318+P320+P323</f>
        <v>0</v>
      </c>
      <c r="Q315" s="896"/>
      <c r="R315" s="919">
        <f>R316+R318+R320+R323</f>
        <v>0</v>
      </c>
      <c r="S315" s="875">
        <v>0</v>
      </c>
      <c r="T315" s="919">
        <f>T316+T318+T320+T323</f>
        <v>4824</v>
      </c>
      <c r="U315" s="896"/>
      <c r="V315" s="919">
        <f>V316+V318+V320+V323</f>
        <v>0</v>
      </c>
      <c r="W315" s="896"/>
      <c r="X315" s="919">
        <f>X316+X318+X320+X323</f>
        <v>0</v>
      </c>
      <c r="Y315" s="373">
        <v>0</v>
      </c>
      <c r="Z315" s="919">
        <f>Z316+Z318+Z320+Z323</f>
        <v>93780.479999999996</v>
      </c>
      <c r="AA315" s="896"/>
      <c r="AB315" s="919">
        <f>AB316+AB318+AB320+AB323</f>
        <v>0</v>
      </c>
      <c r="AC315" s="930">
        <v>0</v>
      </c>
      <c r="AD315" s="278">
        <f>AD316+AD318+AD320+AD323</f>
        <v>0</v>
      </c>
      <c r="AE315" s="950">
        <f>AE316+AE318+AE320+AE323</f>
        <v>0</v>
      </c>
      <c r="AF315" s="278">
        <f>AF316+AF318+AF320+AF323</f>
        <v>0</v>
      </c>
      <c r="AG315" s="897"/>
      <c r="AH315" s="919">
        <f>AH316+AH318+AH320+AH323</f>
        <v>0</v>
      </c>
      <c r="AI315" s="1027">
        <f t="shared" si="29"/>
        <v>98604.479999999996</v>
      </c>
      <c r="AJ315" s="1025">
        <f t="shared" si="28"/>
        <v>0</v>
      </c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</row>
    <row r="316" spans="1:118" s="873" customFormat="1" ht="24" x14ac:dyDescent="0.2">
      <c r="A316" s="117">
        <v>21501</v>
      </c>
      <c r="B316" s="202" t="s">
        <v>340</v>
      </c>
      <c r="C316" s="119"/>
      <c r="D316" s="119"/>
      <c r="E316" s="126"/>
      <c r="F316" s="127"/>
      <c r="G316" s="127"/>
      <c r="H316" s="127"/>
      <c r="I316" s="176"/>
      <c r="J316" s="769">
        <v>0</v>
      </c>
      <c r="K316" s="122"/>
      <c r="L316" s="917">
        <f>L317</f>
        <v>0</v>
      </c>
      <c r="M316" s="122"/>
      <c r="N316" s="917">
        <f>N317</f>
        <v>0</v>
      </c>
      <c r="O316" s="871">
        <v>0</v>
      </c>
      <c r="P316" s="917">
        <f>P317</f>
        <v>0</v>
      </c>
      <c r="Q316" s="124"/>
      <c r="R316" s="917">
        <f>R317</f>
        <v>0</v>
      </c>
      <c r="S316" s="871">
        <v>0</v>
      </c>
      <c r="T316" s="917">
        <f>T317</f>
        <v>0</v>
      </c>
      <c r="U316" s="124"/>
      <c r="V316" s="917">
        <f>V317</f>
        <v>0</v>
      </c>
      <c r="W316" s="124"/>
      <c r="X316" s="917">
        <f>X317</f>
        <v>0</v>
      </c>
      <c r="Y316" s="872">
        <v>0</v>
      </c>
      <c r="Z316" s="917">
        <f>Z317</f>
        <v>0</v>
      </c>
      <c r="AA316" s="124"/>
      <c r="AB316" s="917">
        <f>AB317</f>
        <v>0</v>
      </c>
      <c r="AC316" s="993">
        <v>0</v>
      </c>
      <c r="AD316" s="122">
        <f>AD317</f>
        <v>0</v>
      </c>
      <c r="AE316" s="941"/>
      <c r="AF316" s="122">
        <f>AF317</f>
        <v>0</v>
      </c>
      <c r="AG316" s="124"/>
      <c r="AH316" s="917">
        <f>AH317</f>
        <v>0</v>
      </c>
      <c r="AI316" s="1026">
        <f t="shared" si="29"/>
        <v>0</v>
      </c>
      <c r="AJ316" s="1025">
        <f t="shared" si="28"/>
        <v>0</v>
      </c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</row>
    <row r="317" spans="1:118" x14ac:dyDescent="0.2">
      <c r="A317" s="51"/>
      <c r="B317" s="203"/>
      <c r="C317" s="74"/>
      <c r="D317" s="401"/>
      <c r="E317" s="204"/>
      <c r="F317" s="205"/>
      <c r="G317" s="205"/>
      <c r="H317" s="205"/>
      <c r="I317" s="57"/>
      <c r="J317" s="768"/>
      <c r="K317" s="136"/>
      <c r="L317" s="469">
        <v>0</v>
      </c>
      <c r="M317" s="136"/>
      <c r="N317" s="469">
        <v>0</v>
      </c>
      <c r="O317" s="75">
        <v>0</v>
      </c>
      <c r="P317" s="469">
        <v>0</v>
      </c>
      <c r="Q317" s="138"/>
      <c r="R317" s="469">
        <v>0</v>
      </c>
      <c r="S317" s="75">
        <v>0</v>
      </c>
      <c r="T317" s="469">
        <v>0</v>
      </c>
      <c r="U317" s="138"/>
      <c r="V317" s="469">
        <v>0</v>
      </c>
      <c r="W317" s="138"/>
      <c r="X317" s="469">
        <v>0</v>
      </c>
      <c r="Y317" s="60">
        <v>0</v>
      </c>
      <c r="Z317" s="469">
        <v>0</v>
      </c>
      <c r="AA317" s="138"/>
      <c r="AB317" s="469">
        <v>0</v>
      </c>
      <c r="AC317" s="63">
        <v>0</v>
      </c>
      <c r="AD317" s="136">
        <v>0</v>
      </c>
      <c r="AE317" s="942"/>
      <c r="AF317" s="136">
        <v>0</v>
      </c>
      <c r="AG317" s="138"/>
      <c r="AH317" s="469">
        <v>0</v>
      </c>
      <c r="AI317" s="998">
        <f t="shared" si="29"/>
        <v>0</v>
      </c>
      <c r="AJ317" s="1025">
        <f t="shared" si="28"/>
        <v>0</v>
      </c>
    </row>
    <row r="318" spans="1:118" s="873" customFormat="1" ht="24" x14ac:dyDescent="0.2">
      <c r="A318" s="117">
        <v>21502</v>
      </c>
      <c r="B318" s="118" t="s">
        <v>341</v>
      </c>
      <c r="C318" s="119"/>
      <c r="D318" s="119"/>
      <c r="E318" s="119"/>
      <c r="F318" s="206"/>
      <c r="G318" s="206"/>
      <c r="H318" s="206"/>
      <c r="I318" s="176"/>
      <c r="J318" s="769">
        <v>5080.8</v>
      </c>
      <c r="K318" s="122"/>
      <c r="L318" s="917">
        <f>L319</f>
        <v>0</v>
      </c>
      <c r="M318" s="122"/>
      <c r="N318" s="917">
        <f>N319</f>
        <v>0</v>
      </c>
      <c r="O318" s="871">
        <v>0</v>
      </c>
      <c r="P318" s="917">
        <f>P319</f>
        <v>0</v>
      </c>
      <c r="Q318" s="124"/>
      <c r="R318" s="917">
        <f>R319</f>
        <v>0</v>
      </c>
      <c r="S318" s="871">
        <v>0</v>
      </c>
      <c r="T318" s="917">
        <f>T319</f>
        <v>0</v>
      </c>
      <c r="U318" s="124"/>
      <c r="V318" s="917">
        <f>V319</f>
        <v>0</v>
      </c>
      <c r="W318" s="124"/>
      <c r="X318" s="917">
        <f>X319</f>
        <v>0</v>
      </c>
      <c r="Y318" s="872">
        <v>0</v>
      </c>
      <c r="Z318" s="917">
        <f>Z319</f>
        <v>5080.8</v>
      </c>
      <c r="AA318" s="124"/>
      <c r="AB318" s="917">
        <f>AB319</f>
        <v>0</v>
      </c>
      <c r="AC318" s="993">
        <v>0</v>
      </c>
      <c r="AD318" s="122">
        <f>AD319</f>
        <v>0</v>
      </c>
      <c r="AE318" s="941"/>
      <c r="AF318" s="122">
        <f>AF319</f>
        <v>0</v>
      </c>
      <c r="AG318" s="124"/>
      <c r="AH318" s="917">
        <f>AH319</f>
        <v>0</v>
      </c>
      <c r="AI318" s="1026">
        <f t="shared" si="29"/>
        <v>5080.8</v>
      </c>
      <c r="AJ318" s="1025">
        <f t="shared" si="28"/>
        <v>0</v>
      </c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</row>
    <row r="319" spans="1:118" x14ac:dyDescent="0.2">
      <c r="A319" s="51"/>
      <c r="B319" s="207" t="s">
        <v>342</v>
      </c>
      <c r="C319" s="208"/>
      <c r="D319" s="208">
        <v>1</v>
      </c>
      <c r="E319" s="209"/>
      <c r="F319" s="210"/>
      <c r="G319" s="210"/>
      <c r="H319" s="210"/>
      <c r="I319" s="211"/>
      <c r="J319" s="782">
        <v>5080.8</v>
      </c>
      <c r="K319" s="136"/>
      <c r="L319" s="469">
        <v>0</v>
      </c>
      <c r="M319" s="136"/>
      <c r="N319" s="469">
        <v>0</v>
      </c>
      <c r="O319" s="75">
        <v>0</v>
      </c>
      <c r="P319" s="469">
        <v>0</v>
      </c>
      <c r="Q319" s="138"/>
      <c r="R319" s="469">
        <v>0</v>
      </c>
      <c r="S319" s="75">
        <v>0</v>
      </c>
      <c r="T319" s="469">
        <v>0</v>
      </c>
      <c r="U319" s="138"/>
      <c r="V319" s="469">
        <v>0</v>
      </c>
      <c r="W319" s="138"/>
      <c r="X319" s="469">
        <v>0</v>
      </c>
      <c r="Y319" s="60">
        <v>1</v>
      </c>
      <c r="Z319" s="469">
        <v>5080.8</v>
      </c>
      <c r="AA319" s="138"/>
      <c r="AB319" s="469">
        <v>0</v>
      </c>
      <c r="AC319" s="63">
        <v>0</v>
      </c>
      <c r="AD319" s="136">
        <v>0</v>
      </c>
      <c r="AE319" s="942"/>
      <c r="AF319" s="136">
        <v>0</v>
      </c>
      <c r="AG319" s="138"/>
      <c r="AH319" s="469">
        <v>0</v>
      </c>
      <c r="AI319" s="998">
        <f t="shared" si="29"/>
        <v>5080.8</v>
      </c>
      <c r="AJ319" s="1025">
        <f t="shared" si="28"/>
        <v>0</v>
      </c>
    </row>
    <row r="320" spans="1:118" s="873" customFormat="1" ht="15" x14ac:dyDescent="0.25">
      <c r="A320" s="117">
        <v>21503</v>
      </c>
      <c r="B320" s="118" t="s">
        <v>343</v>
      </c>
      <c r="C320" s="119"/>
      <c r="D320" s="126"/>
      <c r="E320" s="119"/>
      <c r="F320" s="206"/>
      <c r="G320" s="206"/>
      <c r="H320" s="206"/>
      <c r="I320" s="176"/>
      <c r="J320" s="771">
        <v>17610</v>
      </c>
      <c r="K320" s="122"/>
      <c r="L320" s="917">
        <f>L321+L322</f>
        <v>0</v>
      </c>
      <c r="M320" s="122"/>
      <c r="N320" s="917">
        <f>N321+N322</f>
        <v>0</v>
      </c>
      <c r="O320" s="871">
        <v>0</v>
      </c>
      <c r="P320" s="917">
        <f>P321+P322</f>
        <v>0</v>
      </c>
      <c r="Q320" s="213"/>
      <c r="R320" s="917">
        <f>R321+R322</f>
        <v>0</v>
      </c>
      <c r="S320" s="871">
        <v>0</v>
      </c>
      <c r="T320" s="917">
        <f>T321+T322</f>
        <v>0</v>
      </c>
      <c r="U320" s="213"/>
      <c r="V320" s="917">
        <f>V321+V322</f>
        <v>0</v>
      </c>
      <c r="W320" s="213"/>
      <c r="X320" s="917">
        <f>X321+X322</f>
        <v>0</v>
      </c>
      <c r="Y320" s="872">
        <v>0</v>
      </c>
      <c r="Z320" s="917">
        <f>Z321+Z322</f>
        <v>17610</v>
      </c>
      <c r="AA320" s="213"/>
      <c r="AB320" s="917">
        <f>AB321+AB322</f>
        <v>0</v>
      </c>
      <c r="AC320" s="993">
        <v>0</v>
      </c>
      <c r="AD320" s="122">
        <f>AD321+AD322</f>
        <v>0</v>
      </c>
      <c r="AE320" s="148">
        <f>AE321+AE322</f>
        <v>0</v>
      </c>
      <c r="AF320" s="122">
        <f>AF321+AF322</f>
        <v>0</v>
      </c>
      <c r="AG320" s="213"/>
      <c r="AH320" s="917">
        <f>AH321+AH322</f>
        <v>0</v>
      </c>
      <c r="AI320" s="917">
        <f>AI321+AI322</f>
        <v>17610</v>
      </c>
      <c r="AJ320" s="1025">
        <f t="shared" si="28"/>
        <v>0</v>
      </c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</row>
    <row r="321" spans="1:118" ht="66" x14ac:dyDescent="0.2">
      <c r="A321" s="83"/>
      <c r="B321" s="214" t="s">
        <v>344</v>
      </c>
      <c r="C321" s="215"/>
      <c r="D321" s="215">
        <v>6</v>
      </c>
      <c r="E321" s="216" t="s">
        <v>30</v>
      </c>
      <c r="F321" s="55" t="s">
        <v>31</v>
      </c>
      <c r="G321" s="56" t="s">
        <v>32</v>
      </c>
      <c r="H321" s="55" t="s">
        <v>33</v>
      </c>
      <c r="I321" s="211">
        <v>2800</v>
      </c>
      <c r="J321" s="783">
        <v>16800</v>
      </c>
      <c r="K321" s="80"/>
      <c r="L321" s="150">
        <v>0</v>
      </c>
      <c r="M321" s="80"/>
      <c r="N321" s="150"/>
      <c r="O321" s="75">
        <v>0</v>
      </c>
      <c r="P321" s="999">
        <f>O321*I321</f>
        <v>0</v>
      </c>
      <c r="Q321" s="81"/>
      <c r="R321" s="150"/>
      <c r="S321" s="75">
        <v>0</v>
      </c>
      <c r="T321" s="1000"/>
      <c r="U321" s="81"/>
      <c r="V321" s="150"/>
      <c r="W321" s="81"/>
      <c r="X321" s="150"/>
      <c r="Y321" s="60">
        <v>6</v>
      </c>
      <c r="Z321" s="1000">
        <v>16800</v>
      </c>
      <c r="AA321" s="81"/>
      <c r="AB321" s="150"/>
      <c r="AC321" s="63">
        <v>0</v>
      </c>
      <c r="AD321" s="90">
        <f>AC321*I321</f>
        <v>0</v>
      </c>
      <c r="AE321" s="63">
        <v>0</v>
      </c>
      <c r="AF321" s="150">
        <v>0</v>
      </c>
      <c r="AG321" s="81"/>
      <c r="AH321" s="150"/>
      <c r="AI321" s="998">
        <f>AF321+AH321+AD321+AB321+Z321+X321+V321+T321+R321+P321+N321+L321</f>
        <v>16800</v>
      </c>
      <c r="AJ321" s="1025">
        <f t="shared" si="28"/>
        <v>0</v>
      </c>
    </row>
    <row r="322" spans="1:118" ht="24" customHeight="1" x14ac:dyDescent="0.2">
      <c r="A322" s="83"/>
      <c r="B322" s="217" t="s">
        <v>337</v>
      </c>
      <c r="C322" s="149"/>
      <c r="D322" s="149">
        <v>1</v>
      </c>
      <c r="E322" s="109" t="s">
        <v>41</v>
      </c>
      <c r="F322" s="55" t="s">
        <v>31</v>
      </c>
      <c r="G322" s="56" t="s">
        <v>32</v>
      </c>
      <c r="H322" s="55" t="s">
        <v>33</v>
      </c>
      <c r="I322" s="211">
        <v>810</v>
      </c>
      <c r="J322" s="772">
        <v>810</v>
      </c>
      <c r="K322" s="80"/>
      <c r="L322" s="150">
        <v>0</v>
      </c>
      <c r="M322" s="80"/>
      <c r="N322" s="150"/>
      <c r="O322" s="75">
        <v>0</v>
      </c>
      <c r="P322" s="999">
        <f>O322*I322</f>
        <v>0</v>
      </c>
      <c r="Q322" s="81"/>
      <c r="R322" s="150"/>
      <c r="S322" s="75">
        <v>0</v>
      </c>
      <c r="T322" s="1000"/>
      <c r="U322" s="81"/>
      <c r="V322" s="150"/>
      <c r="W322" s="81"/>
      <c r="X322" s="150"/>
      <c r="Y322" s="60">
        <v>1</v>
      </c>
      <c r="Z322" s="1000">
        <v>810</v>
      </c>
      <c r="AA322" s="81"/>
      <c r="AB322" s="150"/>
      <c r="AC322" s="63">
        <v>0</v>
      </c>
      <c r="AD322" s="90">
        <f>AC322*I322</f>
        <v>0</v>
      </c>
      <c r="AE322" s="63">
        <v>0</v>
      </c>
      <c r="AF322" s="150">
        <v>0</v>
      </c>
      <c r="AG322" s="81"/>
      <c r="AH322" s="150"/>
      <c r="AI322" s="998">
        <f>AF322+AH322+AD322+AB322+Z322+X322+V322+T322+R322+P322+N322+L322</f>
        <v>810</v>
      </c>
      <c r="AJ322" s="1025">
        <f t="shared" si="28"/>
        <v>0</v>
      </c>
    </row>
    <row r="323" spans="1:118" s="873" customFormat="1" ht="15" x14ac:dyDescent="0.25">
      <c r="A323" s="117">
        <v>21504</v>
      </c>
      <c r="B323" s="118" t="s">
        <v>345</v>
      </c>
      <c r="C323" s="119"/>
      <c r="D323" s="126"/>
      <c r="E323" s="119"/>
      <c r="F323" s="206"/>
      <c r="G323" s="206"/>
      <c r="H323" s="206"/>
      <c r="I323" s="176"/>
      <c r="J323" s="771">
        <v>75913.679999999993</v>
      </c>
      <c r="K323" s="122"/>
      <c r="L323" s="917">
        <f>SUM(L324:L331)</f>
        <v>0</v>
      </c>
      <c r="M323" s="122"/>
      <c r="N323" s="917">
        <f>SUM(N324:N331)</f>
        <v>0</v>
      </c>
      <c r="O323" s="871">
        <v>0</v>
      </c>
      <c r="P323" s="917">
        <f>SUM(P324:P331)</f>
        <v>0</v>
      </c>
      <c r="Q323" s="213"/>
      <c r="R323" s="917">
        <f>SUM(R324:R331)</f>
        <v>0</v>
      </c>
      <c r="S323" s="871">
        <v>0</v>
      </c>
      <c r="T323" s="917">
        <f>SUM(T324:T331)</f>
        <v>4824</v>
      </c>
      <c r="U323" s="213"/>
      <c r="V323" s="917">
        <f>SUM(V324:V331)</f>
        <v>0</v>
      </c>
      <c r="W323" s="213"/>
      <c r="X323" s="917">
        <f>SUM(X324:X331)</f>
        <v>0</v>
      </c>
      <c r="Y323" s="872">
        <v>0</v>
      </c>
      <c r="Z323" s="917">
        <f>SUM(Z324:Z331)</f>
        <v>71089.679999999993</v>
      </c>
      <c r="AA323" s="213"/>
      <c r="AB323" s="917">
        <f>SUM(AB324:AB331)</f>
        <v>0</v>
      </c>
      <c r="AC323" s="993">
        <v>0</v>
      </c>
      <c r="AD323" s="122">
        <f>SUM(AD324:AD331)</f>
        <v>0</v>
      </c>
      <c r="AE323" s="148">
        <f>AE324+AE325+AE326+AE327+AE328+AE329+AE330+AE331</f>
        <v>0</v>
      </c>
      <c r="AF323" s="122">
        <f>SUM(AF324:AF331)</f>
        <v>0</v>
      </c>
      <c r="AG323" s="213"/>
      <c r="AH323" s="917">
        <f>SUM(AH324:AH331)</f>
        <v>0</v>
      </c>
      <c r="AI323" s="917">
        <f>SUM(AI324:AI331)</f>
        <v>75913.679999999993</v>
      </c>
      <c r="AJ323" s="1025">
        <f t="shared" si="28"/>
        <v>0</v>
      </c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</row>
    <row r="324" spans="1:118" ht="66" x14ac:dyDescent="0.2">
      <c r="A324" s="51"/>
      <c r="B324" s="103" t="s">
        <v>346</v>
      </c>
      <c r="C324" s="189"/>
      <c r="D324" s="189">
        <v>5</v>
      </c>
      <c r="E324" s="209" t="s">
        <v>41</v>
      </c>
      <c r="F324" s="55" t="s">
        <v>31</v>
      </c>
      <c r="G324" s="56" t="s">
        <v>32</v>
      </c>
      <c r="H324" s="55" t="s">
        <v>33</v>
      </c>
      <c r="I324" s="211">
        <v>1000</v>
      </c>
      <c r="J324" s="781">
        <v>5000</v>
      </c>
      <c r="K324" s="80"/>
      <c r="L324" s="150">
        <v>0</v>
      </c>
      <c r="M324" s="80"/>
      <c r="N324" s="150"/>
      <c r="O324" s="75">
        <v>0</v>
      </c>
      <c r="P324" s="999">
        <f t="shared" ref="P324:P331" si="32">O324*I324</f>
        <v>0</v>
      </c>
      <c r="Q324" s="81"/>
      <c r="R324" s="150"/>
      <c r="S324" s="75">
        <v>0</v>
      </c>
      <c r="T324" s="1000"/>
      <c r="U324" s="81"/>
      <c r="V324" s="150"/>
      <c r="W324" s="81"/>
      <c r="X324" s="150"/>
      <c r="Y324" s="60">
        <v>5</v>
      </c>
      <c r="Z324" s="1000">
        <v>5000</v>
      </c>
      <c r="AA324" s="81"/>
      <c r="AB324" s="150"/>
      <c r="AC324" s="63">
        <v>0</v>
      </c>
      <c r="AD324" s="90">
        <f t="shared" ref="AD324:AD331" si="33">AC324*I324</f>
        <v>0</v>
      </c>
      <c r="AE324" s="63">
        <v>0</v>
      </c>
      <c r="AF324" s="150">
        <v>0</v>
      </c>
      <c r="AG324" s="81"/>
      <c r="AH324" s="150"/>
      <c r="AI324" s="998">
        <f t="shared" ref="AI324:AI331" si="34">AF324+AH324+AD324+AB324+Z324+X324+V324+T324+R324+P324+N324+L324</f>
        <v>5000</v>
      </c>
      <c r="AJ324" s="1025">
        <f t="shared" si="28"/>
        <v>0</v>
      </c>
    </row>
    <row r="325" spans="1:118" ht="66" x14ac:dyDescent="0.2">
      <c r="A325" s="51"/>
      <c r="B325" s="218" t="s">
        <v>347</v>
      </c>
      <c r="C325" s="74"/>
      <c r="D325" s="74">
        <v>4</v>
      </c>
      <c r="E325" s="79" t="s">
        <v>41</v>
      </c>
      <c r="F325" s="55" t="s">
        <v>31</v>
      </c>
      <c r="G325" s="56" t="s">
        <v>32</v>
      </c>
      <c r="H325" s="55" t="s">
        <v>33</v>
      </c>
      <c r="I325" s="211">
        <v>2241.6999999999998</v>
      </c>
      <c r="J325" s="766">
        <v>8966.7999999999993</v>
      </c>
      <c r="K325" s="80"/>
      <c r="L325" s="150">
        <v>0</v>
      </c>
      <c r="M325" s="80"/>
      <c r="N325" s="150"/>
      <c r="O325" s="75">
        <v>0</v>
      </c>
      <c r="P325" s="999">
        <f t="shared" si="32"/>
        <v>0</v>
      </c>
      <c r="Q325" s="81"/>
      <c r="R325" s="150"/>
      <c r="S325" s="75">
        <v>0</v>
      </c>
      <c r="T325" s="1000"/>
      <c r="U325" s="81"/>
      <c r="V325" s="150"/>
      <c r="W325" s="81"/>
      <c r="X325" s="150"/>
      <c r="Y325" s="60">
        <v>4</v>
      </c>
      <c r="Z325" s="1000">
        <v>8966.7999999999993</v>
      </c>
      <c r="AA325" s="81"/>
      <c r="AB325" s="150"/>
      <c r="AC325" s="63">
        <v>0</v>
      </c>
      <c r="AD325" s="90">
        <f t="shared" si="33"/>
        <v>0</v>
      </c>
      <c r="AE325" s="63">
        <v>0</v>
      </c>
      <c r="AF325" s="150">
        <v>0</v>
      </c>
      <c r="AG325" s="81"/>
      <c r="AH325" s="150"/>
      <c r="AI325" s="998">
        <f t="shared" si="34"/>
        <v>8966.7999999999993</v>
      </c>
      <c r="AJ325" s="1025">
        <f t="shared" si="28"/>
        <v>0</v>
      </c>
    </row>
    <row r="326" spans="1:118" ht="66" x14ac:dyDescent="0.2">
      <c r="A326" s="51"/>
      <c r="B326" s="218" t="s">
        <v>348</v>
      </c>
      <c r="C326" s="74"/>
      <c r="D326" s="74">
        <v>4</v>
      </c>
      <c r="E326" s="79" t="s">
        <v>41</v>
      </c>
      <c r="F326" s="55" t="s">
        <v>31</v>
      </c>
      <c r="G326" s="56" t="s">
        <v>32</v>
      </c>
      <c r="H326" s="55" t="s">
        <v>33</v>
      </c>
      <c r="I326" s="211">
        <v>2286.36</v>
      </c>
      <c r="J326" s="766">
        <v>9145.44</v>
      </c>
      <c r="K326" s="80"/>
      <c r="L326" s="150">
        <v>0</v>
      </c>
      <c r="M326" s="80"/>
      <c r="N326" s="150"/>
      <c r="O326" s="75">
        <v>0</v>
      </c>
      <c r="P326" s="999">
        <f t="shared" si="32"/>
        <v>0</v>
      </c>
      <c r="Q326" s="81"/>
      <c r="R326" s="150"/>
      <c r="S326" s="75">
        <v>0</v>
      </c>
      <c r="T326" s="1000"/>
      <c r="U326" s="81"/>
      <c r="V326" s="150"/>
      <c r="W326" s="81"/>
      <c r="X326" s="150"/>
      <c r="Y326" s="60">
        <v>4</v>
      </c>
      <c r="Z326" s="1000">
        <v>9145.44</v>
      </c>
      <c r="AA326" s="81"/>
      <c r="AB326" s="150"/>
      <c r="AC326" s="63">
        <v>0</v>
      </c>
      <c r="AD326" s="90">
        <f t="shared" si="33"/>
        <v>0</v>
      </c>
      <c r="AE326" s="63">
        <v>0</v>
      </c>
      <c r="AF326" s="150">
        <v>0</v>
      </c>
      <c r="AG326" s="81"/>
      <c r="AH326" s="150"/>
      <c r="AI326" s="998">
        <f t="shared" si="34"/>
        <v>9145.44</v>
      </c>
      <c r="AJ326" s="1025">
        <f t="shared" si="28"/>
        <v>0</v>
      </c>
    </row>
    <row r="327" spans="1:118" ht="66" x14ac:dyDescent="0.2">
      <c r="A327" s="51"/>
      <c r="B327" s="218" t="s">
        <v>349</v>
      </c>
      <c r="C327" s="74"/>
      <c r="D327" s="74">
        <v>4</v>
      </c>
      <c r="E327" s="79" t="s">
        <v>41</v>
      </c>
      <c r="F327" s="55" t="s">
        <v>31</v>
      </c>
      <c r="G327" s="56" t="s">
        <v>32</v>
      </c>
      <c r="H327" s="55" t="s">
        <v>33</v>
      </c>
      <c r="I327" s="211">
        <v>3453.03</v>
      </c>
      <c r="J327" s="766">
        <v>13812.12</v>
      </c>
      <c r="K327" s="80"/>
      <c r="L327" s="150">
        <v>0</v>
      </c>
      <c r="M327" s="80"/>
      <c r="N327" s="150"/>
      <c r="O327" s="75">
        <v>0</v>
      </c>
      <c r="P327" s="999">
        <f t="shared" si="32"/>
        <v>0</v>
      </c>
      <c r="Q327" s="81"/>
      <c r="R327" s="150"/>
      <c r="S327" s="75">
        <v>0</v>
      </c>
      <c r="T327" s="1000"/>
      <c r="U327" s="81"/>
      <c r="V327" s="150"/>
      <c r="W327" s="81"/>
      <c r="X327" s="150"/>
      <c r="Y327" s="60">
        <v>4</v>
      </c>
      <c r="Z327" s="1000">
        <v>13812.12</v>
      </c>
      <c r="AA327" s="81"/>
      <c r="AB327" s="150"/>
      <c r="AC327" s="63">
        <v>0</v>
      </c>
      <c r="AD327" s="90">
        <f t="shared" si="33"/>
        <v>0</v>
      </c>
      <c r="AE327" s="63">
        <v>0</v>
      </c>
      <c r="AF327" s="150">
        <v>0</v>
      </c>
      <c r="AG327" s="81"/>
      <c r="AH327" s="150"/>
      <c r="AI327" s="998">
        <f t="shared" si="34"/>
        <v>13812.12</v>
      </c>
      <c r="AJ327" s="1025">
        <f t="shared" si="28"/>
        <v>0</v>
      </c>
    </row>
    <row r="328" spans="1:118" ht="66" x14ac:dyDescent="0.2">
      <c r="A328" s="51"/>
      <c r="B328" s="218" t="s">
        <v>350</v>
      </c>
      <c r="C328" s="74"/>
      <c r="D328" s="74">
        <v>21</v>
      </c>
      <c r="E328" s="79" t="s">
        <v>41</v>
      </c>
      <c r="F328" s="55" t="s">
        <v>31</v>
      </c>
      <c r="G328" s="56" t="s">
        <v>32</v>
      </c>
      <c r="H328" s="55" t="s">
        <v>33</v>
      </c>
      <c r="I328" s="211">
        <v>400.89619047619044</v>
      </c>
      <c r="J328" s="766">
        <v>8418.82</v>
      </c>
      <c r="K328" s="80"/>
      <c r="L328" s="150">
        <v>0</v>
      </c>
      <c r="M328" s="80"/>
      <c r="N328" s="150"/>
      <c r="O328" s="75">
        <v>0</v>
      </c>
      <c r="P328" s="999">
        <f t="shared" si="32"/>
        <v>0</v>
      </c>
      <c r="Q328" s="81"/>
      <c r="R328" s="150"/>
      <c r="S328" s="75">
        <v>0</v>
      </c>
      <c r="T328" s="1000"/>
      <c r="U328" s="81"/>
      <c r="V328" s="150"/>
      <c r="W328" s="81"/>
      <c r="X328" s="150"/>
      <c r="Y328" s="60">
        <v>21</v>
      </c>
      <c r="Z328" s="1000">
        <v>8418.82</v>
      </c>
      <c r="AA328" s="81"/>
      <c r="AB328" s="150"/>
      <c r="AC328" s="63">
        <v>0</v>
      </c>
      <c r="AD328" s="90">
        <f t="shared" si="33"/>
        <v>0</v>
      </c>
      <c r="AE328" s="63">
        <v>0</v>
      </c>
      <c r="AF328" s="150">
        <v>0</v>
      </c>
      <c r="AG328" s="81"/>
      <c r="AH328" s="150"/>
      <c r="AI328" s="998">
        <f t="shared" si="34"/>
        <v>8418.82</v>
      </c>
      <c r="AJ328" s="1025">
        <f t="shared" si="28"/>
        <v>0</v>
      </c>
    </row>
    <row r="329" spans="1:118" ht="66" x14ac:dyDescent="0.2">
      <c r="A329" s="51"/>
      <c r="B329" s="218" t="s">
        <v>351</v>
      </c>
      <c r="C329" s="74"/>
      <c r="D329" s="74">
        <v>6</v>
      </c>
      <c r="E329" s="79" t="s">
        <v>41</v>
      </c>
      <c r="F329" s="88" t="s">
        <v>31</v>
      </c>
      <c r="G329" s="56" t="s">
        <v>32</v>
      </c>
      <c r="H329" s="55" t="s">
        <v>33</v>
      </c>
      <c r="I329" s="211">
        <v>2574.9450000000002</v>
      </c>
      <c r="J329" s="766">
        <v>15449.67</v>
      </c>
      <c r="K329" s="80"/>
      <c r="L329" s="150">
        <v>0</v>
      </c>
      <c r="M329" s="80"/>
      <c r="N329" s="150"/>
      <c r="O329" s="75">
        <v>0</v>
      </c>
      <c r="P329" s="999">
        <f t="shared" si="32"/>
        <v>0</v>
      </c>
      <c r="Q329" s="81"/>
      <c r="R329" s="150"/>
      <c r="S329" s="75">
        <v>2</v>
      </c>
      <c r="T329" s="1000">
        <v>4824</v>
      </c>
      <c r="U329" s="81"/>
      <c r="V329" s="150"/>
      <c r="W329" s="81"/>
      <c r="X329" s="150"/>
      <c r="Y329" s="60">
        <v>4</v>
      </c>
      <c r="Z329" s="1000">
        <v>10625.67</v>
      </c>
      <c r="AA329" s="81"/>
      <c r="AB329" s="150"/>
      <c r="AC329" s="63">
        <v>0</v>
      </c>
      <c r="AD329" s="90">
        <f t="shared" si="33"/>
        <v>0</v>
      </c>
      <c r="AE329" s="63">
        <v>0</v>
      </c>
      <c r="AF329" s="150">
        <v>0</v>
      </c>
      <c r="AG329" s="81"/>
      <c r="AH329" s="150"/>
      <c r="AI329" s="998">
        <f t="shared" si="34"/>
        <v>15449.67</v>
      </c>
      <c r="AJ329" s="1025">
        <f t="shared" ref="AJ329:AJ392" si="35">AI329-J329</f>
        <v>0</v>
      </c>
    </row>
    <row r="330" spans="1:118" ht="66" x14ac:dyDescent="0.2">
      <c r="A330" s="51"/>
      <c r="B330" s="219" t="s">
        <v>352</v>
      </c>
      <c r="C330" s="74"/>
      <c r="D330" s="74">
        <v>4</v>
      </c>
      <c r="E330" s="79" t="s">
        <v>41</v>
      </c>
      <c r="F330" s="55" t="s">
        <v>31</v>
      </c>
      <c r="G330" s="56" t="s">
        <v>32</v>
      </c>
      <c r="H330" s="55" t="s">
        <v>33</v>
      </c>
      <c r="I330" s="211">
        <v>2330.2075</v>
      </c>
      <c r="J330" s="766">
        <v>9320.83</v>
      </c>
      <c r="K330" s="80"/>
      <c r="L330" s="150">
        <v>0</v>
      </c>
      <c r="M330" s="80"/>
      <c r="N330" s="150"/>
      <c r="O330" s="75">
        <v>0</v>
      </c>
      <c r="P330" s="999">
        <f t="shared" si="32"/>
        <v>0</v>
      </c>
      <c r="Q330" s="81"/>
      <c r="R330" s="150"/>
      <c r="S330" s="75">
        <v>0</v>
      </c>
      <c r="T330" s="1000"/>
      <c r="U330" s="81"/>
      <c r="V330" s="150"/>
      <c r="W330" s="81"/>
      <c r="X330" s="150"/>
      <c r="Y330" s="60">
        <v>4</v>
      </c>
      <c r="Z330" s="1000">
        <v>9320.83</v>
      </c>
      <c r="AA330" s="81"/>
      <c r="AB330" s="150"/>
      <c r="AC330" s="63">
        <v>0</v>
      </c>
      <c r="AD330" s="90">
        <f t="shared" si="33"/>
        <v>0</v>
      </c>
      <c r="AE330" s="63">
        <v>0</v>
      </c>
      <c r="AF330" s="150">
        <v>0</v>
      </c>
      <c r="AG330" s="81"/>
      <c r="AH330" s="150"/>
      <c r="AI330" s="998">
        <f t="shared" si="34"/>
        <v>9320.83</v>
      </c>
      <c r="AJ330" s="1025">
        <f t="shared" si="35"/>
        <v>0</v>
      </c>
    </row>
    <row r="331" spans="1:118" ht="40.5" customHeight="1" x14ac:dyDescent="0.2">
      <c r="A331" s="51"/>
      <c r="B331" s="220" t="s">
        <v>345</v>
      </c>
      <c r="C331" s="74"/>
      <c r="D331" s="74">
        <v>10</v>
      </c>
      <c r="E331" s="79" t="s">
        <v>41</v>
      </c>
      <c r="F331" s="55" t="s">
        <v>31</v>
      </c>
      <c r="G331" s="56" t="s">
        <v>32</v>
      </c>
      <c r="H331" s="55" t="s">
        <v>33</v>
      </c>
      <c r="I331" s="211">
        <v>580</v>
      </c>
      <c r="J331" s="766">
        <v>5800</v>
      </c>
      <c r="K331" s="80"/>
      <c r="L331" s="150">
        <v>0</v>
      </c>
      <c r="M331" s="80"/>
      <c r="N331" s="150"/>
      <c r="O331" s="75">
        <v>0</v>
      </c>
      <c r="P331" s="999">
        <f t="shared" si="32"/>
        <v>0</v>
      </c>
      <c r="Q331" s="81"/>
      <c r="R331" s="150"/>
      <c r="S331" s="75">
        <v>0</v>
      </c>
      <c r="T331" s="1000"/>
      <c r="U331" s="81"/>
      <c r="V331" s="150"/>
      <c r="W331" s="81"/>
      <c r="X331" s="150"/>
      <c r="Y331" s="60">
        <v>10</v>
      </c>
      <c r="Z331" s="1000">
        <v>5800</v>
      </c>
      <c r="AA331" s="81"/>
      <c r="AB331" s="150"/>
      <c r="AC331" s="63">
        <v>0</v>
      </c>
      <c r="AD331" s="90">
        <f t="shared" si="33"/>
        <v>0</v>
      </c>
      <c r="AE331" s="63">
        <v>0</v>
      </c>
      <c r="AF331" s="150">
        <v>0</v>
      </c>
      <c r="AG331" s="81"/>
      <c r="AH331" s="150"/>
      <c r="AI331" s="998">
        <f t="shared" si="34"/>
        <v>5800</v>
      </c>
      <c r="AJ331" s="1025">
        <f t="shared" si="35"/>
        <v>0</v>
      </c>
    </row>
    <row r="332" spans="1:118" s="877" customFormat="1" ht="15" x14ac:dyDescent="0.25">
      <c r="A332" s="272">
        <v>216</v>
      </c>
      <c r="B332" s="273" t="s">
        <v>353</v>
      </c>
      <c r="C332" s="274"/>
      <c r="D332" s="282"/>
      <c r="E332" s="438"/>
      <c r="F332" s="439"/>
      <c r="G332" s="439"/>
      <c r="H332" s="439"/>
      <c r="I332" s="277"/>
      <c r="J332" s="898">
        <v>839771.40439999988</v>
      </c>
      <c r="K332" s="278"/>
      <c r="L332" s="919">
        <f>L333+L406+L450</f>
        <v>0</v>
      </c>
      <c r="M332" s="278"/>
      <c r="N332" s="919">
        <f>N333+N406+N450</f>
        <v>0</v>
      </c>
      <c r="O332" s="875">
        <v>0</v>
      </c>
      <c r="P332" s="919">
        <f>P333+P406+P450</f>
        <v>32470.14</v>
      </c>
      <c r="Q332" s="896"/>
      <c r="R332" s="919">
        <f>R333+R406+R450</f>
        <v>0</v>
      </c>
      <c r="S332" s="875">
        <v>0</v>
      </c>
      <c r="T332" s="919">
        <f>T333+T406+T450</f>
        <v>588078.40399999998</v>
      </c>
      <c r="U332" s="896"/>
      <c r="V332" s="919">
        <f>V333+V406+V450</f>
        <v>0</v>
      </c>
      <c r="W332" s="896"/>
      <c r="X332" s="919">
        <f>X333+X406+X450</f>
        <v>8091.47</v>
      </c>
      <c r="Y332" s="373">
        <v>0</v>
      </c>
      <c r="Z332" s="919">
        <f>Z333+Z406+Z450</f>
        <v>195550.20039999994</v>
      </c>
      <c r="AA332" s="896"/>
      <c r="AB332" s="919">
        <f>AB333+AB406+AB450</f>
        <v>15581.189999999999</v>
      </c>
      <c r="AC332" s="930">
        <v>0</v>
      </c>
      <c r="AD332" s="278">
        <f>AD333+AD406+AD450</f>
        <v>0</v>
      </c>
      <c r="AE332" s="951">
        <f>AE333+AE406+AE450</f>
        <v>0</v>
      </c>
      <c r="AF332" s="278">
        <f>AF333+AF406+AF450</f>
        <v>0</v>
      </c>
      <c r="AG332" s="896"/>
      <c r="AH332" s="919">
        <f>AH333+AH406+AH450</f>
        <v>0</v>
      </c>
      <c r="AI332" s="919">
        <f>AI333+AI406+AI450</f>
        <v>839771.4044</v>
      </c>
      <c r="AJ332" s="1025">
        <f t="shared" si="35"/>
        <v>0</v>
      </c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</row>
    <row r="333" spans="1:118" s="873" customFormat="1" ht="24" x14ac:dyDescent="0.25">
      <c r="A333" s="117">
        <v>21601</v>
      </c>
      <c r="B333" s="118" t="s">
        <v>354</v>
      </c>
      <c r="C333" s="119"/>
      <c r="D333" s="126"/>
      <c r="E333" s="119"/>
      <c r="F333" s="206"/>
      <c r="G333" s="206"/>
      <c r="H333" s="206"/>
      <c r="I333" s="176"/>
      <c r="J333" s="771">
        <v>407592.99439999991</v>
      </c>
      <c r="K333" s="122"/>
      <c r="L333" s="917">
        <f>SUM(L334:L405)</f>
        <v>0</v>
      </c>
      <c r="M333" s="122"/>
      <c r="N333" s="917">
        <f>SUM(N334:N405)</f>
        <v>0</v>
      </c>
      <c r="O333" s="871">
        <v>0</v>
      </c>
      <c r="P333" s="917">
        <f>SUM(P334:P405)</f>
        <v>0</v>
      </c>
      <c r="Q333" s="213"/>
      <c r="R333" s="917">
        <f>SUM(R334:R405)</f>
        <v>0</v>
      </c>
      <c r="S333" s="871">
        <v>0</v>
      </c>
      <c r="T333" s="917">
        <f>SUM(T334:T405)</f>
        <v>299152.10400000005</v>
      </c>
      <c r="U333" s="213"/>
      <c r="V333" s="917">
        <f>SUM(V334:V405)</f>
        <v>0</v>
      </c>
      <c r="W333" s="213"/>
      <c r="X333" s="917">
        <f>SUM(X334:X405)</f>
        <v>0</v>
      </c>
      <c r="Y333" s="872">
        <v>0</v>
      </c>
      <c r="Z333" s="917">
        <f>SUM(Z334:Z405)</f>
        <v>108440.89039999997</v>
      </c>
      <c r="AA333" s="213"/>
      <c r="AB333" s="917">
        <f>SUM(AB334:AB405)</f>
        <v>0</v>
      </c>
      <c r="AC333" s="993">
        <v>0</v>
      </c>
      <c r="AD333" s="122">
        <f>SUM(AD334:AD405)</f>
        <v>0</v>
      </c>
      <c r="AE333" s="148">
        <f>SUM(AE334:AE404)</f>
        <v>0</v>
      </c>
      <c r="AF333" s="122">
        <f>SUM(AF334:AF405)</f>
        <v>0</v>
      </c>
      <c r="AG333" s="213"/>
      <c r="AH333" s="917">
        <f>SUM(AH334:AH405)</f>
        <v>0</v>
      </c>
      <c r="AI333" s="917">
        <f>SUM(AI334:AI405)</f>
        <v>407592.99439999991</v>
      </c>
      <c r="AJ333" s="1025">
        <f t="shared" si="35"/>
        <v>0</v>
      </c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</row>
    <row r="334" spans="1:118" ht="66" x14ac:dyDescent="0.2">
      <c r="A334" s="97"/>
      <c r="B334" s="103" t="s">
        <v>355</v>
      </c>
      <c r="C334" s="221"/>
      <c r="D334" s="221">
        <v>26</v>
      </c>
      <c r="E334" s="209" t="s">
        <v>356</v>
      </c>
      <c r="F334" s="55" t="s">
        <v>31</v>
      </c>
      <c r="G334" s="56" t="s">
        <v>32</v>
      </c>
      <c r="H334" s="55" t="s">
        <v>33</v>
      </c>
      <c r="I334" s="211">
        <v>183.59</v>
      </c>
      <c r="J334" s="784">
        <v>820.13999999999987</v>
      </c>
      <c r="K334" s="80"/>
      <c r="L334" s="150">
        <v>0</v>
      </c>
      <c r="M334" s="80"/>
      <c r="N334" s="150"/>
      <c r="O334" s="75">
        <v>0</v>
      </c>
      <c r="P334" s="999">
        <f t="shared" ref="P334:P365" si="36">O334*I334</f>
        <v>0</v>
      </c>
      <c r="Q334" s="81"/>
      <c r="R334" s="150"/>
      <c r="S334" s="75">
        <v>0</v>
      </c>
      <c r="T334" s="1000"/>
      <c r="U334" s="81"/>
      <c r="V334" s="150"/>
      <c r="W334" s="81"/>
      <c r="X334" s="150"/>
      <c r="Y334" s="60">
        <v>26</v>
      </c>
      <c r="Z334" s="1000">
        <v>820.13999999999987</v>
      </c>
      <c r="AA334" s="81"/>
      <c r="AB334" s="150"/>
      <c r="AC334" s="63">
        <v>0</v>
      </c>
      <c r="AD334" s="90">
        <f t="shared" ref="AD334:AD365" si="37">AC334*I334</f>
        <v>0</v>
      </c>
      <c r="AE334" s="63">
        <v>0</v>
      </c>
      <c r="AF334" s="150">
        <v>0</v>
      </c>
      <c r="AG334" s="81"/>
      <c r="AH334" s="150"/>
      <c r="AI334" s="998">
        <f t="shared" ref="AI334:AI365" si="38">AF334+AH334+AD334+AB334+Z334+X334+V334+T334+R334+P334+N334+L334</f>
        <v>820.13999999999987</v>
      </c>
      <c r="AJ334" s="1025">
        <f t="shared" si="35"/>
        <v>0</v>
      </c>
    </row>
    <row r="335" spans="1:118" ht="66" x14ac:dyDescent="0.2">
      <c r="A335" s="79"/>
      <c r="B335" s="103" t="s">
        <v>357</v>
      </c>
      <c r="C335" s="221"/>
      <c r="D335" s="221">
        <v>19</v>
      </c>
      <c r="E335" s="79" t="s">
        <v>30</v>
      </c>
      <c r="F335" s="55" t="s">
        <v>31</v>
      </c>
      <c r="G335" s="56" t="s">
        <v>32</v>
      </c>
      <c r="H335" s="55" t="s">
        <v>33</v>
      </c>
      <c r="I335" s="211">
        <v>64.494210526315797</v>
      </c>
      <c r="J335" s="784">
        <v>1225.3900000000001</v>
      </c>
      <c r="K335" s="80"/>
      <c r="L335" s="150">
        <v>0</v>
      </c>
      <c r="M335" s="80"/>
      <c r="N335" s="150"/>
      <c r="O335" s="75">
        <v>0</v>
      </c>
      <c r="P335" s="999">
        <f t="shared" si="36"/>
        <v>0</v>
      </c>
      <c r="Q335" s="81"/>
      <c r="R335" s="150"/>
      <c r="S335" s="75">
        <f>T335/I335</f>
        <v>12.240323488848448</v>
      </c>
      <c r="T335" s="1000">
        <v>789.43000000000006</v>
      </c>
      <c r="U335" s="81"/>
      <c r="V335" s="150"/>
      <c r="W335" s="81"/>
      <c r="X335" s="150"/>
      <c r="Y335" s="60">
        <v>7</v>
      </c>
      <c r="Z335" s="1000">
        <v>435.96000000000004</v>
      </c>
      <c r="AA335" s="81"/>
      <c r="AB335" s="150"/>
      <c r="AC335" s="63">
        <v>0</v>
      </c>
      <c r="AD335" s="90">
        <f t="shared" si="37"/>
        <v>0</v>
      </c>
      <c r="AE335" s="63">
        <v>0</v>
      </c>
      <c r="AF335" s="150">
        <v>0</v>
      </c>
      <c r="AG335" s="81"/>
      <c r="AH335" s="150"/>
      <c r="AI335" s="998">
        <f t="shared" si="38"/>
        <v>1225.3900000000001</v>
      </c>
      <c r="AJ335" s="1025">
        <f t="shared" si="35"/>
        <v>0</v>
      </c>
    </row>
    <row r="336" spans="1:118" ht="66" x14ac:dyDescent="0.2">
      <c r="A336" s="79"/>
      <c r="B336" s="222" t="s">
        <v>358</v>
      </c>
      <c r="C336" s="98"/>
      <c r="D336" s="98">
        <v>40</v>
      </c>
      <c r="E336" s="79" t="s">
        <v>30</v>
      </c>
      <c r="F336" s="55" t="s">
        <v>31</v>
      </c>
      <c r="G336" s="56" t="s">
        <v>32</v>
      </c>
      <c r="H336" s="55" t="s">
        <v>33</v>
      </c>
      <c r="I336" s="211">
        <v>60.052999999999997</v>
      </c>
      <c r="J336" s="767">
        <v>2402.12</v>
      </c>
      <c r="K336" s="80"/>
      <c r="L336" s="150">
        <v>0</v>
      </c>
      <c r="M336" s="80"/>
      <c r="N336" s="150"/>
      <c r="O336" s="75">
        <v>0</v>
      </c>
      <c r="P336" s="999">
        <f t="shared" si="36"/>
        <v>0</v>
      </c>
      <c r="Q336" s="81"/>
      <c r="R336" s="150"/>
      <c r="S336" s="75">
        <f>T336/I336</f>
        <v>10.817111551462876</v>
      </c>
      <c r="T336" s="1000">
        <v>649.6</v>
      </c>
      <c r="U336" s="81"/>
      <c r="V336" s="150"/>
      <c r="W336" s="81"/>
      <c r="X336" s="150"/>
      <c r="Y336" s="60">
        <v>29</v>
      </c>
      <c r="Z336" s="1000">
        <v>1752.52</v>
      </c>
      <c r="AA336" s="81"/>
      <c r="AB336" s="150"/>
      <c r="AC336" s="63">
        <v>0</v>
      </c>
      <c r="AD336" s="90">
        <f t="shared" si="37"/>
        <v>0</v>
      </c>
      <c r="AE336" s="63">
        <v>0</v>
      </c>
      <c r="AF336" s="150">
        <v>0</v>
      </c>
      <c r="AG336" s="81"/>
      <c r="AH336" s="150"/>
      <c r="AI336" s="998">
        <f t="shared" si="38"/>
        <v>2402.12</v>
      </c>
      <c r="AJ336" s="1025">
        <f t="shared" si="35"/>
        <v>0</v>
      </c>
    </row>
    <row r="337" spans="1:36" ht="66" x14ac:dyDescent="0.2">
      <c r="A337" s="79"/>
      <c r="B337" s="222" t="s">
        <v>359</v>
      </c>
      <c r="C337" s="98"/>
      <c r="D337" s="98">
        <v>123</v>
      </c>
      <c r="E337" s="79" t="s">
        <v>30</v>
      </c>
      <c r="F337" s="55" t="s">
        <v>31</v>
      </c>
      <c r="G337" s="56" t="s">
        <v>32</v>
      </c>
      <c r="H337" s="55" t="s">
        <v>33</v>
      </c>
      <c r="I337" s="211">
        <v>64.01772357723577</v>
      </c>
      <c r="J337" s="767">
        <v>7874.1799999999994</v>
      </c>
      <c r="K337" s="80"/>
      <c r="L337" s="150">
        <v>0</v>
      </c>
      <c r="M337" s="80"/>
      <c r="N337" s="150"/>
      <c r="O337" s="75">
        <v>0</v>
      </c>
      <c r="P337" s="999">
        <f t="shared" si="36"/>
        <v>0</v>
      </c>
      <c r="Q337" s="81"/>
      <c r="R337" s="150"/>
      <c r="S337" s="75">
        <f>T337/I337</f>
        <v>31.093889141472509</v>
      </c>
      <c r="T337" s="1000">
        <v>1990.56</v>
      </c>
      <c r="U337" s="81"/>
      <c r="V337" s="150"/>
      <c r="W337" s="81"/>
      <c r="X337" s="150"/>
      <c r="Y337" s="60">
        <v>92</v>
      </c>
      <c r="Z337" s="1000">
        <v>5883.619999999999</v>
      </c>
      <c r="AA337" s="81"/>
      <c r="AB337" s="150"/>
      <c r="AC337" s="63">
        <v>0</v>
      </c>
      <c r="AD337" s="90">
        <f t="shared" si="37"/>
        <v>0</v>
      </c>
      <c r="AE337" s="63">
        <v>0</v>
      </c>
      <c r="AF337" s="150">
        <v>0</v>
      </c>
      <c r="AG337" s="81"/>
      <c r="AH337" s="150"/>
      <c r="AI337" s="998">
        <f t="shared" si="38"/>
        <v>7874.1799999999985</v>
      </c>
      <c r="AJ337" s="1025">
        <f t="shared" si="35"/>
        <v>0</v>
      </c>
    </row>
    <row r="338" spans="1:36" ht="66" x14ac:dyDescent="0.2">
      <c r="A338" s="79"/>
      <c r="B338" s="52" t="s">
        <v>360</v>
      </c>
      <c r="C338" s="98"/>
      <c r="D338" s="98">
        <v>3</v>
      </c>
      <c r="E338" s="105" t="s">
        <v>30</v>
      </c>
      <c r="F338" s="55" t="s">
        <v>31</v>
      </c>
      <c r="G338" s="56" t="s">
        <v>32</v>
      </c>
      <c r="H338" s="55" t="s">
        <v>33</v>
      </c>
      <c r="I338" s="211">
        <v>250</v>
      </c>
      <c r="J338" s="767">
        <v>716.58999999999992</v>
      </c>
      <c r="K338" s="80"/>
      <c r="L338" s="150">
        <v>0</v>
      </c>
      <c r="M338" s="80"/>
      <c r="N338" s="150"/>
      <c r="O338" s="75">
        <v>0</v>
      </c>
      <c r="P338" s="999">
        <f t="shared" si="36"/>
        <v>0</v>
      </c>
      <c r="Q338" s="81"/>
      <c r="R338" s="150"/>
      <c r="S338" s="75">
        <f>T338/I338</f>
        <v>2.5984000000000003</v>
      </c>
      <c r="T338" s="1000">
        <v>649.6</v>
      </c>
      <c r="U338" s="81"/>
      <c r="V338" s="150"/>
      <c r="W338" s="81"/>
      <c r="X338" s="150"/>
      <c r="Y338" s="60">
        <v>0</v>
      </c>
      <c r="Z338" s="1000">
        <v>66.989999999999895</v>
      </c>
      <c r="AA338" s="81"/>
      <c r="AB338" s="150"/>
      <c r="AC338" s="63">
        <v>0</v>
      </c>
      <c r="AD338" s="90">
        <f t="shared" si="37"/>
        <v>0</v>
      </c>
      <c r="AE338" s="63">
        <v>0</v>
      </c>
      <c r="AF338" s="150">
        <v>0</v>
      </c>
      <c r="AG338" s="81"/>
      <c r="AH338" s="150"/>
      <c r="AI338" s="998">
        <f t="shared" si="38"/>
        <v>716.58999999999992</v>
      </c>
      <c r="AJ338" s="1025">
        <f t="shared" si="35"/>
        <v>0</v>
      </c>
    </row>
    <row r="339" spans="1:36" ht="66" x14ac:dyDescent="0.2">
      <c r="A339" s="79"/>
      <c r="B339" s="93" t="s">
        <v>361</v>
      </c>
      <c r="C339" s="98"/>
      <c r="D339" s="98">
        <v>1</v>
      </c>
      <c r="E339" s="109" t="s">
        <v>30</v>
      </c>
      <c r="F339" s="55" t="s">
        <v>31</v>
      </c>
      <c r="G339" s="56" t="s">
        <v>32</v>
      </c>
      <c r="H339" s="55" t="s">
        <v>33</v>
      </c>
      <c r="I339" s="211">
        <v>20.04</v>
      </c>
      <c r="J339" s="767">
        <v>20.04</v>
      </c>
      <c r="K339" s="80"/>
      <c r="L339" s="150">
        <v>0</v>
      </c>
      <c r="M339" s="80"/>
      <c r="N339" s="150"/>
      <c r="O339" s="75">
        <v>0</v>
      </c>
      <c r="P339" s="999">
        <f t="shared" si="36"/>
        <v>0</v>
      </c>
      <c r="Q339" s="81"/>
      <c r="R339" s="150"/>
      <c r="S339" s="75">
        <v>0</v>
      </c>
      <c r="T339" s="1000"/>
      <c r="U339" s="81"/>
      <c r="V339" s="150"/>
      <c r="W339" s="81"/>
      <c r="X339" s="150"/>
      <c r="Y339" s="60">
        <v>1</v>
      </c>
      <c r="Z339" s="1000">
        <v>20.04</v>
      </c>
      <c r="AA339" s="81"/>
      <c r="AB339" s="150"/>
      <c r="AC339" s="63">
        <v>0</v>
      </c>
      <c r="AD339" s="90">
        <f t="shared" si="37"/>
        <v>0</v>
      </c>
      <c r="AE339" s="63">
        <v>0</v>
      </c>
      <c r="AF339" s="150">
        <v>0</v>
      </c>
      <c r="AG339" s="81"/>
      <c r="AH339" s="150"/>
      <c r="AI339" s="998">
        <f t="shared" si="38"/>
        <v>20.04</v>
      </c>
      <c r="AJ339" s="1025">
        <f t="shared" si="35"/>
        <v>0</v>
      </c>
    </row>
    <row r="340" spans="1:36" ht="66" x14ac:dyDescent="0.2">
      <c r="A340" s="79"/>
      <c r="B340" s="52" t="s">
        <v>362</v>
      </c>
      <c r="C340" s="98"/>
      <c r="D340" s="98">
        <v>25</v>
      </c>
      <c r="E340" s="79" t="s">
        <v>30</v>
      </c>
      <c r="F340" s="55" t="s">
        <v>31</v>
      </c>
      <c r="G340" s="56" t="s">
        <v>32</v>
      </c>
      <c r="H340" s="55" t="s">
        <v>33</v>
      </c>
      <c r="I340" s="211">
        <v>20.021666666666665</v>
      </c>
      <c r="J340" s="767">
        <v>763.93000000000006</v>
      </c>
      <c r="K340" s="80"/>
      <c r="L340" s="150">
        <v>0</v>
      </c>
      <c r="M340" s="80"/>
      <c r="N340" s="150"/>
      <c r="O340" s="75">
        <v>0</v>
      </c>
      <c r="P340" s="999">
        <f t="shared" si="36"/>
        <v>0</v>
      </c>
      <c r="Q340" s="81"/>
      <c r="R340" s="150"/>
      <c r="S340" s="75">
        <v>25</v>
      </c>
      <c r="T340" s="1000">
        <v>763.93</v>
      </c>
      <c r="U340" s="81"/>
      <c r="V340" s="150"/>
      <c r="W340" s="81"/>
      <c r="X340" s="150"/>
      <c r="Y340" s="60">
        <v>0</v>
      </c>
      <c r="Z340" s="1000">
        <v>0</v>
      </c>
      <c r="AA340" s="81"/>
      <c r="AB340" s="150"/>
      <c r="AC340" s="63">
        <v>0</v>
      </c>
      <c r="AD340" s="90">
        <f t="shared" si="37"/>
        <v>0</v>
      </c>
      <c r="AE340" s="63">
        <v>0</v>
      </c>
      <c r="AF340" s="150">
        <v>0</v>
      </c>
      <c r="AG340" s="81"/>
      <c r="AH340" s="150"/>
      <c r="AI340" s="998">
        <f t="shared" si="38"/>
        <v>763.93</v>
      </c>
      <c r="AJ340" s="1025">
        <f t="shared" si="35"/>
        <v>0</v>
      </c>
    </row>
    <row r="341" spans="1:36" ht="66" x14ac:dyDescent="0.2">
      <c r="A341" s="79"/>
      <c r="B341" s="130" t="s">
        <v>363</v>
      </c>
      <c r="C341" s="98"/>
      <c r="D341" s="98">
        <v>62</v>
      </c>
      <c r="E341" s="79" t="s">
        <v>59</v>
      </c>
      <c r="F341" s="55" t="s">
        <v>31</v>
      </c>
      <c r="G341" s="56" t="s">
        <v>32</v>
      </c>
      <c r="H341" s="55" t="s">
        <v>33</v>
      </c>
      <c r="I341" s="211">
        <v>30.032258064516128</v>
      </c>
      <c r="J341" s="767">
        <v>1862</v>
      </c>
      <c r="K341" s="80"/>
      <c r="L341" s="150">
        <v>0</v>
      </c>
      <c r="M341" s="80"/>
      <c r="N341" s="150"/>
      <c r="O341" s="75">
        <v>0</v>
      </c>
      <c r="P341" s="999">
        <f t="shared" si="36"/>
        <v>0</v>
      </c>
      <c r="Q341" s="81"/>
      <c r="R341" s="150"/>
      <c r="S341" s="75">
        <f>T341/I341</f>
        <v>3.3966809881847477</v>
      </c>
      <c r="T341" s="1000">
        <v>102.01</v>
      </c>
      <c r="U341" s="81"/>
      <c r="V341" s="150"/>
      <c r="W341" s="81"/>
      <c r="X341" s="150"/>
      <c r="Y341" s="60">
        <v>59</v>
      </c>
      <c r="Z341" s="1000">
        <v>1759.99</v>
      </c>
      <c r="AA341" s="81"/>
      <c r="AB341" s="150"/>
      <c r="AC341" s="63">
        <v>0</v>
      </c>
      <c r="AD341" s="90">
        <f t="shared" si="37"/>
        <v>0</v>
      </c>
      <c r="AE341" s="63">
        <v>0</v>
      </c>
      <c r="AF341" s="150">
        <v>0</v>
      </c>
      <c r="AG341" s="81"/>
      <c r="AH341" s="150"/>
      <c r="AI341" s="998">
        <f t="shared" si="38"/>
        <v>1862</v>
      </c>
      <c r="AJ341" s="1025">
        <f t="shared" si="35"/>
        <v>0</v>
      </c>
    </row>
    <row r="342" spans="1:36" ht="27.75" customHeight="1" x14ac:dyDescent="0.2">
      <c r="A342" s="79"/>
      <c r="B342" s="73" t="s">
        <v>364</v>
      </c>
      <c r="C342" s="98"/>
      <c r="D342" s="98">
        <v>0</v>
      </c>
      <c r="E342" s="109" t="s">
        <v>365</v>
      </c>
      <c r="F342" s="55" t="s">
        <v>31</v>
      </c>
      <c r="G342" s="56" t="s">
        <v>32</v>
      </c>
      <c r="H342" s="55" t="s">
        <v>33</v>
      </c>
      <c r="I342" s="211">
        <v>46.38</v>
      </c>
      <c r="J342" s="767">
        <v>0</v>
      </c>
      <c r="K342" s="80"/>
      <c r="L342" s="150">
        <v>0</v>
      </c>
      <c r="M342" s="80"/>
      <c r="N342" s="150"/>
      <c r="O342" s="75">
        <v>0</v>
      </c>
      <c r="P342" s="999">
        <f t="shared" si="36"/>
        <v>0</v>
      </c>
      <c r="Q342" s="81"/>
      <c r="R342" s="150"/>
      <c r="S342" s="75">
        <v>0</v>
      </c>
      <c r="T342" s="1000"/>
      <c r="U342" s="81"/>
      <c r="V342" s="150"/>
      <c r="W342" s="81"/>
      <c r="X342" s="150"/>
      <c r="Y342" s="60">
        <v>0</v>
      </c>
      <c r="Z342" s="1000">
        <v>0</v>
      </c>
      <c r="AA342" s="81"/>
      <c r="AB342" s="150"/>
      <c r="AC342" s="63">
        <v>0</v>
      </c>
      <c r="AD342" s="90">
        <f t="shared" si="37"/>
        <v>0</v>
      </c>
      <c r="AE342" s="63">
        <v>0</v>
      </c>
      <c r="AF342" s="150">
        <v>0</v>
      </c>
      <c r="AG342" s="81"/>
      <c r="AH342" s="150"/>
      <c r="AI342" s="998">
        <f t="shared" si="38"/>
        <v>0</v>
      </c>
      <c r="AJ342" s="1025">
        <f t="shared" si="35"/>
        <v>0</v>
      </c>
    </row>
    <row r="343" spans="1:36" ht="27.75" customHeight="1" x14ac:dyDescent="0.2">
      <c r="A343" s="79"/>
      <c r="B343" s="73" t="s">
        <v>366</v>
      </c>
      <c r="C343" s="98"/>
      <c r="D343" s="98">
        <v>0</v>
      </c>
      <c r="E343" s="109" t="s">
        <v>365</v>
      </c>
      <c r="F343" s="55" t="s">
        <v>31</v>
      </c>
      <c r="G343" s="56" t="s">
        <v>32</v>
      </c>
      <c r="H343" s="55" t="s">
        <v>33</v>
      </c>
      <c r="I343" s="211">
        <v>66.09</v>
      </c>
      <c r="J343" s="767">
        <v>0</v>
      </c>
      <c r="K343" s="80"/>
      <c r="L343" s="150">
        <v>0</v>
      </c>
      <c r="M343" s="80"/>
      <c r="N343" s="150"/>
      <c r="O343" s="75">
        <v>0</v>
      </c>
      <c r="P343" s="999">
        <f t="shared" si="36"/>
        <v>0</v>
      </c>
      <c r="Q343" s="81"/>
      <c r="R343" s="150"/>
      <c r="S343" s="75">
        <v>0</v>
      </c>
      <c r="T343" s="1000"/>
      <c r="U343" s="81"/>
      <c r="V343" s="150"/>
      <c r="W343" s="81"/>
      <c r="X343" s="150"/>
      <c r="Y343" s="60">
        <v>0</v>
      </c>
      <c r="Z343" s="1000">
        <v>0</v>
      </c>
      <c r="AA343" s="81"/>
      <c r="AB343" s="150"/>
      <c r="AC343" s="63">
        <v>0</v>
      </c>
      <c r="AD343" s="90">
        <f t="shared" si="37"/>
        <v>0</v>
      </c>
      <c r="AE343" s="63">
        <v>0</v>
      </c>
      <c r="AF343" s="150">
        <v>0</v>
      </c>
      <c r="AG343" s="81"/>
      <c r="AH343" s="150"/>
      <c r="AI343" s="998">
        <f t="shared" si="38"/>
        <v>0</v>
      </c>
      <c r="AJ343" s="1025">
        <f t="shared" si="35"/>
        <v>0</v>
      </c>
    </row>
    <row r="344" spans="1:36" ht="27.75" customHeight="1" x14ac:dyDescent="0.2">
      <c r="A344" s="79"/>
      <c r="B344" s="73" t="s">
        <v>367</v>
      </c>
      <c r="C344" s="98"/>
      <c r="D344" s="98">
        <v>0</v>
      </c>
      <c r="E344" s="109" t="s">
        <v>365</v>
      </c>
      <c r="F344" s="55" t="s">
        <v>31</v>
      </c>
      <c r="G344" s="56" t="s">
        <v>32</v>
      </c>
      <c r="H344" s="55" t="s">
        <v>33</v>
      </c>
      <c r="I344" s="211">
        <v>56.97</v>
      </c>
      <c r="J344" s="767">
        <v>0</v>
      </c>
      <c r="K344" s="80"/>
      <c r="L344" s="150">
        <v>0</v>
      </c>
      <c r="M344" s="80"/>
      <c r="N344" s="150"/>
      <c r="O344" s="75">
        <v>0</v>
      </c>
      <c r="P344" s="999">
        <f t="shared" si="36"/>
        <v>0</v>
      </c>
      <c r="Q344" s="81"/>
      <c r="R344" s="150"/>
      <c r="S344" s="75">
        <v>0</v>
      </c>
      <c r="T344" s="1000"/>
      <c r="U344" s="81"/>
      <c r="V344" s="150"/>
      <c r="W344" s="81"/>
      <c r="X344" s="150"/>
      <c r="Y344" s="60">
        <v>0</v>
      </c>
      <c r="Z344" s="1000">
        <v>0</v>
      </c>
      <c r="AA344" s="81"/>
      <c r="AB344" s="150"/>
      <c r="AC344" s="63">
        <v>0</v>
      </c>
      <c r="AD344" s="90">
        <f t="shared" si="37"/>
        <v>0</v>
      </c>
      <c r="AE344" s="63">
        <v>0</v>
      </c>
      <c r="AF344" s="150">
        <v>0</v>
      </c>
      <c r="AG344" s="81"/>
      <c r="AH344" s="150"/>
      <c r="AI344" s="998">
        <f t="shared" si="38"/>
        <v>0</v>
      </c>
      <c r="AJ344" s="1025">
        <f t="shared" si="35"/>
        <v>0</v>
      </c>
    </row>
    <row r="345" spans="1:36" ht="66" x14ac:dyDescent="0.2">
      <c r="A345" s="79"/>
      <c r="B345" s="52" t="s">
        <v>368</v>
      </c>
      <c r="C345" s="98"/>
      <c r="D345" s="98">
        <v>43</v>
      </c>
      <c r="E345" s="79" t="s">
        <v>30</v>
      </c>
      <c r="F345" s="55" t="s">
        <v>31</v>
      </c>
      <c r="G345" s="56" t="s">
        <v>32</v>
      </c>
      <c r="H345" s="55" t="s">
        <v>33</v>
      </c>
      <c r="I345" s="211">
        <v>18.397674418604648</v>
      </c>
      <c r="J345" s="767">
        <v>791.09999999999991</v>
      </c>
      <c r="K345" s="80"/>
      <c r="L345" s="150">
        <v>0</v>
      </c>
      <c r="M345" s="80"/>
      <c r="N345" s="150"/>
      <c r="O345" s="75">
        <v>0</v>
      </c>
      <c r="P345" s="999">
        <f t="shared" si="36"/>
        <v>0</v>
      </c>
      <c r="Q345" s="81"/>
      <c r="R345" s="150"/>
      <c r="S345" s="75">
        <v>9</v>
      </c>
      <c r="T345" s="1000">
        <v>159.66</v>
      </c>
      <c r="U345" s="81"/>
      <c r="V345" s="150"/>
      <c r="W345" s="81"/>
      <c r="X345" s="150"/>
      <c r="Y345" s="60">
        <v>34</v>
      </c>
      <c r="Z345" s="1000">
        <v>631.43999999999994</v>
      </c>
      <c r="AA345" s="81"/>
      <c r="AB345" s="150"/>
      <c r="AC345" s="63">
        <v>0</v>
      </c>
      <c r="AD345" s="90">
        <f t="shared" si="37"/>
        <v>0</v>
      </c>
      <c r="AE345" s="63">
        <v>0</v>
      </c>
      <c r="AF345" s="150">
        <v>0</v>
      </c>
      <c r="AG345" s="81"/>
      <c r="AH345" s="150"/>
      <c r="AI345" s="998">
        <f t="shared" si="38"/>
        <v>791.09999999999991</v>
      </c>
      <c r="AJ345" s="1025">
        <f t="shared" si="35"/>
        <v>0</v>
      </c>
    </row>
    <row r="346" spans="1:36" ht="66" x14ac:dyDescent="0.2">
      <c r="A346" s="79"/>
      <c r="B346" s="52" t="s">
        <v>369</v>
      </c>
      <c r="C346" s="98"/>
      <c r="D346" s="98">
        <v>86</v>
      </c>
      <c r="E346" s="79" t="s">
        <v>30</v>
      </c>
      <c r="F346" s="55" t="s">
        <v>31</v>
      </c>
      <c r="G346" s="56" t="s">
        <v>32</v>
      </c>
      <c r="H346" s="55" t="s">
        <v>33</v>
      </c>
      <c r="I346" s="211">
        <v>37.107790697674417</v>
      </c>
      <c r="J346" s="767">
        <v>3191.27</v>
      </c>
      <c r="K346" s="80"/>
      <c r="L346" s="150">
        <v>0</v>
      </c>
      <c r="M346" s="80"/>
      <c r="N346" s="150"/>
      <c r="O346" s="75">
        <v>0</v>
      </c>
      <c r="P346" s="999">
        <f t="shared" si="36"/>
        <v>0</v>
      </c>
      <c r="Q346" s="81"/>
      <c r="R346" s="150"/>
      <c r="S346" s="75">
        <f>T346/I346</f>
        <v>65.305154374277322</v>
      </c>
      <c r="T346" s="1000">
        <v>2423.33</v>
      </c>
      <c r="U346" s="81"/>
      <c r="V346" s="150"/>
      <c r="W346" s="81"/>
      <c r="X346" s="150"/>
      <c r="Y346" s="60">
        <v>21</v>
      </c>
      <c r="Z346" s="1000">
        <v>767.94</v>
      </c>
      <c r="AA346" s="81"/>
      <c r="AB346" s="150"/>
      <c r="AC346" s="63">
        <v>0</v>
      </c>
      <c r="AD346" s="90">
        <f t="shared" si="37"/>
        <v>0</v>
      </c>
      <c r="AE346" s="63">
        <v>0</v>
      </c>
      <c r="AF346" s="150">
        <v>0</v>
      </c>
      <c r="AG346" s="81"/>
      <c r="AH346" s="150"/>
      <c r="AI346" s="998">
        <f t="shared" si="38"/>
        <v>3191.27</v>
      </c>
      <c r="AJ346" s="1025">
        <f t="shared" si="35"/>
        <v>0</v>
      </c>
    </row>
    <row r="347" spans="1:36" ht="66" x14ac:dyDescent="0.2">
      <c r="A347" s="79"/>
      <c r="B347" s="52" t="s">
        <v>370</v>
      </c>
      <c r="C347" s="98"/>
      <c r="D347" s="98">
        <v>62</v>
      </c>
      <c r="E347" s="79" t="s">
        <v>30</v>
      </c>
      <c r="F347" s="55" t="s">
        <v>31</v>
      </c>
      <c r="G347" s="56" t="s">
        <v>32</v>
      </c>
      <c r="H347" s="55" t="s">
        <v>33</v>
      </c>
      <c r="I347" s="211">
        <v>82.070000000000007</v>
      </c>
      <c r="J347" s="767">
        <v>5066.6499999999996</v>
      </c>
      <c r="K347" s="80"/>
      <c r="L347" s="150">
        <v>0</v>
      </c>
      <c r="M347" s="80"/>
      <c r="N347" s="150"/>
      <c r="O347" s="75">
        <v>0</v>
      </c>
      <c r="P347" s="999">
        <f t="shared" si="36"/>
        <v>0</v>
      </c>
      <c r="Q347" s="81"/>
      <c r="R347" s="150"/>
      <c r="S347" s="75">
        <v>62</v>
      </c>
      <c r="T347" s="1000">
        <v>5066.6499999999996</v>
      </c>
      <c r="U347" s="81"/>
      <c r="V347" s="150"/>
      <c r="W347" s="81"/>
      <c r="X347" s="150"/>
      <c r="Y347" s="60"/>
      <c r="Z347" s="1000">
        <v>0</v>
      </c>
      <c r="AA347" s="81"/>
      <c r="AB347" s="150"/>
      <c r="AC347" s="63">
        <v>0</v>
      </c>
      <c r="AD347" s="90">
        <f t="shared" si="37"/>
        <v>0</v>
      </c>
      <c r="AE347" s="63">
        <v>0</v>
      </c>
      <c r="AF347" s="150">
        <v>0</v>
      </c>
      <c r="AG347" s="81"/>
      <c r="AH347" s="150"/>
      <c r="AI347" s="998">
        <f t="shared" si="38"/>
        <v>5066.6499999999996</v>
      </c>
      <c r="AJ347" s="1025">
        <f t="shared" si="35"/>
        <v>0</v>
      </c>
    </row>
    <row r="348" spans="1:36" ht="66" x14ac:dyDescent="0.2">
      <c r="A348" s="79"/>
      <c r="B348" s="101" t="s">
        <v>371</v>
      </c>
      <c r="C348" s="98"/>
      <c r="D348" s="98">
        <v>155</v>
      </c>
      <c r="E348" s="109" t="s">
        <v>372</v>
      </c>
      <c r="F348" s="55" t="s">
        <v>31</v>
      </c>
      <c r="G348" s="56" t="s">
        <v>32</v>
      </c>
      <c r="H348" s="55" t="s">
        <v>33</v>
      </c>
      <c r="I348" s="211">
        <v>134.56077419354838</v>
      </c>
      <c r="J348" s="767">
        <v>20856.919999999998</v>
      </c>
      <c r="K348" s="80"/>
      <c r="L348" s="150">
        <v>0</v>
      </c>
      <c r="M348" s="80"/>
      <c r="N348" s="150"/>
      <c r="O348" s="75">
        <v>0</v>
      </c>
      <c r="P348" s="999">
        <f t="shared" si="36"/>
        <v>0</v>
      </c>
      <c r="Q348" s="81"/>
      <c r="R348" s="150"/>
      <c r="S348" s="75">
        <f>T348/I348</f>
        <v>127.16893242146972</v>
      </c>
      <c r="T348" s="1000">
        <v>17111.95</v>
      </c>
      <c r="U348" s="81"/>
      <c r="V348" s="150"/>
      <c r="W348" s="81"/>
      <c r="X348" s="150"/>
      <c r="Y348" s="60">
        <v>28</v>
      </c>
      <c r="Z348" s="1000">
        <v>3744.9699999999975</v>
      </c>
      <c r="AA348" s="81"/>
      <c r="AB348" s="150"/>
      <c r="AC348" s="63">
        <v>0</v>
      </c>
      <c r="AD348" s="90">
        <f t="shared" si="37"/>
        <v>0</v>
      </c>
      <c r="AE348" s="63">
        <v>0</v>
      </c>
      <c r="AF348" s="150">
        <v>0</v>
      </c>
      <c r="AG348" s="81"/>
      <c r="AH348" s="150"/>
      <c r="AI348" s="998">
        <f t="shared" si="38"/>
        <v>20856.919999999998</v>
      </c>
      <c r="AJ348" s="1025">
        <f t="shared" si="35"/>
        <v>0</v>
      </c>
    </row>
    <row r="349" spans="1:36" ht="66" x14ac:dyDescent="0.2">
      <c r="A349" s="79"/>
      <c r="B349" s="101" t="s">
        <v>373</v>
      </c>
      <c r="C349" s="98"/>
      <c r="D349" s="98">
        <v>20</v>
      </c>
      <c r="E349" s="109" t="s">
        <v>30</v>
      </c>
      <c r="F349" s="55" t="s">
        <v>31</v>
      </c>
      <c r="G349" s="56" t="s">
        <v>32</v>
      </c>
      <c r="H349" s="55" t="s">
        <v>33</v>
      </c>
      <c r="I349" s="211">
        <v>30</v>
      </c>
      <c r="J349" s="767">
        <v>600</v>
      </c>
      <c r="K349" s="80"/>
      <c r="L349" s="150">
        <v>0</v>
      </c>
      <c r="M349" s="80"/>
      <c r="N349" s="150"/>
      <c r="O349" s="75">
        <v>0</v>
      </c>
      <c r="P349" s="999">
        <f t="shared" si="36"/>
        <v>0</v>
      </c>
      <c r="Q349" s="81"/>
      <c r="R349" s="150"/>
      <c r="S349" s="75">
        <v>0</v>
      </c>
      <c r="T349" s="1000"/>
      <c r="U349" s="81"/>
      <c r="V349" s="150"/>
      <c r="W349" s="81"/>
      <c r="X349" s="150"/>
      <c r="Y349" s="60">
        <v>20</v>
      </c>
      <c r="Z349" s="1000">
        <v>600</v>
      </c>
      <c r="AA349" s="81"/>
      <c r="AB349" s="150"/>
      <c r="AC349" s="63">
        <v>0</v>
      </c>
      <c r="AD349" s="90">
        <f t="shared" si="37"/>
        <v>0</v>
      </c>
      <c r="AE349" s="63">
        <v>0</v>
      </c>
      <c r="AF349" s="150">
        <v>0</v>
      </c>
      <c r="AG349" s="81"/>
      <c r="AH349" s="150"/>
      <c r="AI349" s="998">
        <f t="shared" si="38"/>
        <v>600</v>
      </c>
      <c r="AJ349" s="1025">
        <f t="shared" si="35"/>
        <v>0</v>
      </c>
    </row>
    <row r="350" spans="1:36" ht="66" x14ac:dyDescent="0.2">
      <c r="A350" s="79"/>
      <c r="B350" s="130" t="s">
        <v>374</v>
      </c>
      <c r="C350" s="98"/>
      <c r="D350" s="98">
        <v>11</v>
      </c>
      <c r="E350" s="109" t="s">
        <v>30</v>
      </c>
      <c r="F350" s="55" t="s">
        <v>31</v>
      </c>
      <c r="G350" s="56" t="s">
        <v>32</v>
      </c>
      <c r="H350" s="55" t="s">
        <v>33</v>
      </c>
      <c r="I350" s="211">
        <v>31.760909090909092</v>
      </c>
      <c r="J350" s="767">
        <v>349.37</v>
      </c>
      <c r="K350" s="80"/>
      <c r="L350" s="150">
        <v>0</v>
      </c>
      <c r="M350" s="80"/>
      <c r="N350" s="150"/>
      <c r="O350" s="75">
        <v>0</v>
      </c>
      <c r="P350" s="999">
        <f t="shared" si="36"/>
        <v>0</v>
      </c>
      <c r="Q350" s="81"/>
      <c r="R350" s="150"/>
      <c r="S350" s="75">
        <f>T350/I350</f>
        <v>7.2425508772934135</v>
      </c>
      <c r="T350" s="1000">
        <v>230.03</v>
      </c>
      <c r="U350" s="81"/>
      <c r="V350" s="150"/>
      <c r="W350" s="81"/>
      <c r="X350" s="150"/>
      <c r="Y350" s="60">
        <v>4</v>
      </c>
      <c r="Z350" s="1000">
        <v>119.34</v>
      </c>
      <c r="AA350" s="81"/>
      <c r="AB350" s="150"/>
      <c r="AC350" s="63">
        <v>0</v>
      </c>
      <c r="AD350" s="90">
        <f t="shared" si="37"/>
        <v>0</v>
      </c>
      <c r="AE350" s="63">
        <v>0</v>
      </c>
      <c r="AF350" s="150">
        <v>0</v>
      </c>
      <c r="AG350" s="81"/>
      <c r="AH350" s="150"/>
      <c r="AI350" s="998">
        <f t="shared" si="38"/>
        <v>349.37</v>
      </c>
      <c r="AJ350" s="1025">
        <f t="shared" si="35"/>
        <v>0</v>
      </c>
    </row>
    <row r="351" spans="1:36" ht="66" x14ac:dyDescent="0.2">
      <c r="A351" s="79"/>
      <c r="B351" s="52" t="s">
        <v>375</v>
      </c>
      <c r="C351" s="98"/>
      <c r="D351" s="98">
        <v>88</v>
      </c>
      <c r="E351" s="79" t="s">
        <v>30</v>
      </c>
      <c r="F351" s="55" t="s">
        <v>31</v>
      </c>
      <c r="G351" s="56" t="s">
        <v>32</v>
      </c>
      <c r="H351" s="55" t="s">
        <v>33</v>
      </c>
      <c r="I351" s="211">
        <v>30.690909090909091</v>
      </c>
      <c r="J351" s="767">
        <v>2700.8</v>
      </c>
      <c r="K351" s="80"/>
      <c r="L351" s="150">
        <v>0</v>
      </c>
      <c r="M351" s="80"/>
      <c r="N351" s="150"/>
      <c r="O351" s="75">
        <v>0</v>
      </c>
      <c r="P351" s="999">
        <f t="shared" si="36"/>
        <v>0</v>
      </c>
      <c r="Q351" s="81"/>
      <c r="R351" s="150"/>
      <c r="S351" s="75">
        <f>T351/I351</f>
        <v>23.457760663507109</v>
      </c>
      <c r="T351" s="1000">
        <v>719.94</v>
      </c>
      <c r="U351" s="81"/>
      <c r="V351" s="150"/>
      <c r="W351" s="81"/>
      <c r="X351" s="150"/>
      <c r="Y351" s="60">
        <v>65</v>
      </c>
      <c r="Z351" s="1000">
        <v>1980.8600000000001</v>
      </c>
      <c r="AA351" s="81"/>
      <c r="AB351" s="150"/>
      <c r="AC351" s="63">
        <v>0</v>
      </c>
      <c r="AD351" s="90">
        <f t="shared" si="37"/>
        <v>0</v>
      </c>
      <c r="AE351" s="63">
        <v>0</v>
      </c>
      <c r="AF351" s="150">
        <v>0</v>
      </c>
      <c r="AG351" s="81"/>
      <c r="AH351" s="150"/>
      <c r="AI351" s="998">
        <f t="shared" si="38"/>
        <v>2700.8</v>
      </c>
      <c r="AJ351" s="1025">
        <f t="shared" si="35"/>
        <v>0</v>
      </c>
    </row>
    <row r="352" spans="1:36" ht="66" x14ac:dyDescent="0.2">
      <c r="A352" s="79"/>
      <c r="B352" s="94" t="s">
        <v>376</v>
      </c>
      <c r="C352" s="98"/>
      <c r="D352" s="98">
        <v>50</v>
      </c>
      <c r="E352" s="79" t="s">
        <v>30</v>
      </c>
      <c r="F352" s="55" t="s">
        <v>31</v>
      </c>
      <c r="G352" s="56" t="s">
        <v>32</v>
      </c>
      <c r="H352" s="55" t="s">
        <v>33</v>
      </c>
      <c r="I352" s="211">
        <v>86.629607843137265</v>
      </c>
      <c r="J352" s="767">
        <v>4411.4500000000007</v>
      </c>
      <c r="K352" s="80"/>
      <c r="L352" s="150">
        <v>0</v>
      </c>
      <c r="M352" s="80"/>
      <c r="N352" s="150"/>
      <c r="O352" s="75">
        <v>0</v>
      </c>
      <c r="P352" s="999">
        <f t="shared" si="36"/>
        <v>0</v>
      </c>
      <c r="Q352" s="81"/>
      <c r="R352" s="150"/>
      <c r="S352" s="75">
        <f>T352/I352</f>
        <v>28.609849007833663</v>
      </c>
      <c r="T352" s="1000">
        <v>2478.46</v>
      </c>
      <c r="U352" s="81"/>
      <c r="V352" s="150"/>
      <c r="W352" s="81"/>
      <c r="X352" s="150"/>
      <c r="Y352" s="60">
        <v>21</v>
      </c>
      <c r="Z352" s="1000">
        <v>1932.9900000000007</v>
      </c>
      <c r="AA352" s="81"/>
      <c r="AB352" s="150"/>
      <c r="AC352" s="63">
        <v>0</v>
      </c>
      <c r="AD352" s="90">
        <f t="shared" si="37"/>
        <v>0</v>
      </c>
      <c r="AE352" s="63">
        <v>0</v>
      </c>
      <c r="AF352" s="150">
        <v>0</v>
      </c>
      <c r="AG352" s="81"/>
      <c r="AH352" s="150"/>
      <c r="AI352" s="998">
        <f t="shared" si="38"/>
        <v>4411.4500000000007</v>
      </c>
      <c r="AJ352" s="1025">
        <f t="shared" si="35"/>
        <v>0</v>
      </c>
    </row>
    <row r="353" spans="1:36" ht="66" x14ac:dyDescent="0.2">
      <c r="A353" s="79"/>
      <c r="B353" s="52" t="s">
        <v>377</v>
      </c>
      <c r="C353" s="98"/>
      <c r="D353" s="98">
        <v>38</v>
      </c>
      <c r="E353" s="79" t="s">
        <v>30</v>
      </c>
      <c r="F353" s="55" t="s">
        <v>31</v>
      </c>
      <c r="G353" s="56" t="s">
        <v>32</v>
      </c>
      <c r="H353" s="55" t="s">
        <v>33</v>
      </c>
      <c r="I353" s="211">
        <v>30.779459459459456</v>
      </c>
      <c r="J353" s="767">
        <v>1145.5</v>
      </c>
      <c r="K353" s="80"/>
      <c r="L353" s="150">
        <v>0</v>
      </c>
      <c r="M353" s="80"/>
      <c r="N353" s="150"/>
      <c r="O353" s="75">
        <v>0</v>
      </c>
      <c r="P353" s="999">
        <f t="shared" si="36"/>
        <v>0</v>
      </c>
      <c r="Q353" s="81"/>
      <c r="R353" s="150"/>
      <c r="S353" s="75">
        <v>38</v>
      </c>
      <c r="T353" s="1000">
        <v>1145.5</v>
      </c>
      <c r="U353" s="81"/>
      <c r="V353" s="150"/>
      <c r="W353" s="81"/>
      <c r="X353" s="150"/>
      <c r="Y353" s="60">
        <v>0</v>
      </c>
      <c r="Z353" s="1000">
        <v>0</v>
      </c>
      <c r="AA353" s="81"/>
      <c r="AB353" s="150"/>
      <c r="AC353" s="63">
        <v>0</v>
      </c>
      <c r="AD353" s="90">
        <f t="shared" si="37"/>
        <v>0</v>
      </c>
      <c r="AE353" s="63">
        <v>0</v>
      </c>
      <c r="AF353" s="150">
        <v>0</v>
      </c>
      <c r="AG353" s="81"/>
      <c r="AH353" s="150"/>
      <c r="AI353" s="998">
        <f t="shared" si="38"/>
        <v>1145.5</v>
      </c>
      <c r="AJ353" s="1025">
        <f t="shared" si="35"/>
        <v>0</v>
      </c>
    </row>
    <row r="354" spans="1:36" ht="66" x14ac:dyDescent="0.2">
      <c r="A354" s="79"/>
      <c r="B354" s="52" t="s">
        <v>378</v>
      </c>
      <c r="C354" s="98"/>
      <c r="D354" s="98">
        <v>10</v>
      </c>
      <c r="E354" s="79" t="s">
        <v>30</v>
      </c>
      <c r="F354" s="55" t="s">
        <v>31</v>
      </c>
      <c r="G354" s="56" t="s">
        <v>32</v>
      </c>
      <c r="H354" s="55" t="s">
        <v>33</v>
      </c>
      <c r="I354" s="211">
        <v>67.849999999999994</v>
      </c>
      <c r="J354" s="767">
        <v>678.5</v>
      </c>
      <c r="K354" s="80"/>
      <c r="L354" s="150">
        <v>0</v>
      </c>
      <c r="M354" s="80"/>
      <c r="N354" s="150"/>
      <c r="O354" s="75">
        <v>0</v>
      </c>
      <c r="P354" s="999">
        <f t="shared" si="36"/>
        <v>0</v>
      </c>
      <c r="Q354" s="81"/>
      <c r="R354" s="150"/>
      <c r="S354" s="75">
        <v>4</v>
      </c>
      <c r="T354" s="1000">
        <v>307.39999999999998</v>
      </c>
      <c r="U354" s="81"/>
      <c r="V354" s="150"/>
      <c r="W354" s="81"/>
      <c r="X354" s="150"/>
      <c r="Y354" s="60">
        <v>6</v>
      </c>
      <c r="Z354" s="1000">
        <v>371.1</v>
      </c>
      <c r="AA354" s="81"/>
      <c r="AB354" s="150"/>
      <c r="AC354" s="63">
        <v>0</v>
      </c>
      <c r="AD354" s="90">
        <f t="shared" si="37"/>
        <v>0</v>
      </c>
      <c r="AE354" s="63">
        <v>0</v>
      </c>
      <c r="AF354" s="150">
        <v>0</v>
      </c>
      <c r="AG354" s="81"/>
      <c r="AH354" s="150"/>
      <c r="AI354" s="998">
        <f t="shared" si="38"/>
        <v>678.5</v>
      </c>
      <c r="AJ354" s="1025">
        <f t="shared" si="35"/>
        <v>0</v>
      </c>
    </row>
    <row r="355" spans="1:36" ht="66" x14ac:dyDescent="0.2">
      <c r="A355" s="79"/>
      <c r="B355" s="93" t="s">
        <v>379</v>
      </c>
      <c r="C355" s="74"/>
      <c r="D355" s="74">
        <v>1</v>
      </c>
      <c r="E355" s="109" t="s">
        <v>195</v>
      </c>
      <c r="F355" s="55" t="s">
        <v>31</v>
      </c>
      <c r="G355" s="56" t="s">
        <v>32</v>
      </c>
      <c r="H355" s="55" t="s">
        <v>33</v>
      </c>
      <c r="I355" s="211">
        <v>33.840000000000003</v>
      </c>
      <c r="J355" s="766">
        <v>33.840000000000003</v>
      </c>
      <c r="K355" s="80"/>
      <c r="L355" s="150">
        <v>0</v>
      </c>
      <c r="M355" s="80"/>
      <c r="N355" s="150"/>
      <c r="O355" s="75">
        <v>0</v>
      </c>
      <c r="P355" s="999">
        <f t="shared" si="36"/>
        <v>0</v>
      </c>
      <c r="Q355" s="81"/>
      <c r="R355" s="150"/>
      <c r="S355" s="75">
        <v>0</v>
      </c>
      <c r="T355" s="1000"/>
      <c r="U355" s="81"/>
      <c r="V355" s="150"/>
      <c r="W355" s="81"/>
      <c r="X355" s="150"/>
      <c r="Y355" s="60">
        <v>1</v>
      </c>
      <c r="Z355" s="1000">
        <v>33.840000000000003</v>
      </c>
      <c r="AA355" s="81"/>
      <c r="AB355" s="150"/>
      <c r="AC355" s="63">
        <v>0</v>
      </c>
      <c r="AD355" s="90">
        <f t="shared" si="37"/>
        <v>0</v>
      </c>
      <c r="AE355" s="63">
        <v>0</v>
      </c>
      <c r="AF355" s="150">
        <v>0</v>
      </c>
      <c r="AG355" s="81"/>
      <c r="AH355" s="150"/>
      <c r="AI355" s="998">
        <f t="shared" si="38"/>
        <v>33.840000000000003</v>
      </c>
      <c r="AJ355" s="1025">
        <f t="shared" si="35"/>
        <v>0</v>
      </c>
    </row>
    <row r="356" spans="1:36" ht="66" x14ac:dyDescent="0.2">
      <c r="A356" s="79"/>
      <c r="B356" s="93" t="s">
        <v>380</v>
      </c>
      <c r="C356" s="98"/>
      <c r="D356" s="98">
        <v>1</v>
      </c>
      <c r="E356" s="109" t="s">
        <v>372</v>
      </c>
      <c r="F356" s="55" t="s">
        <v>31</v>
      </c>
      <c r="G356" s="56" t="s">
        <v>32</v>
      </c>
      <c r="H356" s="55" t="s">
        <v>33</v>
      </c>
      <c r="I356" s="211">
        <v>382</v>
      </c>
      <c r="J356" s="767">
        <v>356.08</v>
      </c>
      <c r="K356" s="80"/>
      <c r="L356" s="150">
        <v>0</v>
      </c>
      <c r="M356" s="80"/>
      <c r="N356" s="150"/>
      <c r="O356" s="75">
        <v>0</v>
      </c>
      <c r="P356" s="999">
        <f t="shared" si="36"/>
        <v>0</v>
      </c>
      <c r="Q356" s="81"/>
      <c r="R356" s="150"/>
      <c r="S356" s="75">
        <v>0</v>
      </c>
      <c r="T356" s="1000"/>
      <c r="U356" s="81"/>
      <c r="V356" s="150"/>
      <c r="W356" s="81"/>
      <c r="X356" s="150"/>
      <c r="Y356" s="60">
        <v>1</v>
      </c>
      <c r="Z356" s="1000">
        <v>356.08</v>
      </c>
      <c r="AA356" s="81"/>
      <c r="AB356" s="150"/>
      <c r="AC356" s="63">
        <v>0</v>
      </c>
      <c r="AD356" s="90">
        <f t="shared" si="37"/>
        <v>0</v>
      </c>
      <c r="AE356" s="63">
        <v>0</v>
      </c>
      <c r="AF356" s="150">
        <v>0</v>
      </c>
      <c r="AG356" s="81"/>
      <c r="AH356" s="150"/>
      <c r="AI356" s="998">
        <f t="shared" si="38"/>
        <v>356.08</v>
      </c>
      <c r="AJ356" s="1025">
        <f t="shared" si="35"/>
        <v>0</v>
      </c>
    </row>
    <row r="357" spans="1:36" ht="66" x14ac:dyDescent="0.2">
      <c r="A357" s="79"/>
      <c r="B357" s="52" t="s">
        <v>381</v>
      </c>
      <c r="C357" s="98"/>
      <c r="D357" s="98">
        <v>7</v>
      </c>
      <c r="E357" s="79" t="s">
        <v>30</v>
      </c>
      <c r="F357" s="55" t="s">
        <v>31</v>
      </c>
      <c r="G357" s="56" t="s">
        <v>32</v>
      </c>
      <c r="H357" s="55" t="s">
        <v>33</v>
      </c>
      <c r="I357" s="211">
        <v>23.681666666666668</v>
      </c>
      <c r="J357" s="767">
        <v>916.28</v>
      </c>
      <c r="K357" s="80"/>
      <c r="L357" s="150">
        <v>0</v>
      </c>
      <c r="M357" s="80"/>
      <c r="N357" s="150"/>
      <c r="O357" s="75">
        <v>0</v>
      </c>
      <c r="P357" s="999">
        <f t="shared" si="36"/>
        <v>0</v>
      </c>
      <c r="Q357" s="81"/>
      <c r="R357" s="150"/>
      <c r="S357" s="75">
        <v>7</v>
      </c>
      <c r="T357" s="1000">
        <v>916.28</v>
      </c>
      <c r="U357" s="81"/>
      <c r="V357" s="150"/>
      <c r="W357" s="81"/>
      <c r="X357" s="150"/>
      <c r="Y357" s="60">
        <v>0</v>
      </c>
      <c r="Z357" s="1000">
        <v>0</v>
      </c>
      <c r="AA357" s="81"/>
      <c r="AB357" s="150"/>
      <c r="AC357" s="63">
        <v>0</v>
      </c>
      <c r="AD357" s="90">
        <f t="shared" si="37"/>
        <v>0</v>
      </c>
      <c r="AE357" s="63">
        <v>0</v>
      </c>
      <c r="AF357" s="150">
        <v>0</v>
      </c>
      <c r="AG357" s="81"/>
      <c r="AH357" s="150"/>
      <c r="AI357" s="998">
        <f t="shared" si="38"/>
        <v>916.28</v>
      </c>
      <c r="AJ357" s="1025">
        <f t="shared" si="35"/>
        <v>0</v>
      </c>
    </row>
    <row r="358" spans="1:36" ht="66" x14ac:dyDescent="0.2">
      <c r="A358" s="79"/>
      <c r="B358" s="52" t="s">
        <v>382</v>
      </c>
      <c r="C358" s="98"/>
      <c r="D358" s="98">
        <v>40</v>
      </c>
      <c r="E358" s="79" t="s">
        <v>30</v>
      </c>
      <c r="F358" s="55" t="s">
        <v>31</v>
      </c>
      <c r="G358" s="56" t="s">
        <v>32</v>
      </c>
      <c r="H358" s="55" t="s">
        <v>33</v>
      </c>
      <c r="I358" s="211">
        <v>92.04</v>
      </c>
      <c r="J358" s="767">
        <v>3681.94</v>
      </c>
      <c r="K358" s="80"/>
      <c r="L358" s="150">
        <v>0</v>
      </c>
      <c r="M358" s="80"/>
      <c r="N358" s="150"/>
      <c r="O358" s="75">
        <v>0</v>
      </c>
      <c r="P358" s="999">
        <f t="shared" si="36"/>
        <v>0</v>
      </c>
      <c r="Q358" s="81"/>
      <c r="R358" s="150"/>
      <c r="S358" s="75">
        <f>T358/I358</f>
        <v>14.053889613211647</v>
      </c>
      <c r="T358" s="1000">
        <v>1293.52</v>
      </c>
      <c r="U358" s="81"/>
      <c r="V358" s="150"/>
      <c r="W358" s="81"/>
      <c r="X358" s="150"/>
      <c r="Y358" s="60">
        <v>26</v>
      </c>
      <c r="Z358" s="1000">
        <v>2388.42</v>
      </c>
      <c r="AA358" s="81"/>
      <c r="AB358" s="150"/>
      <c r="AC358" s="63">
        <v>0</v>
      </c>
      <c r="AD358" s="90">
        <f t="shared" si="37"/>
        <v>0</v>
      </c>
      <c r="AE358" s="63">
        <v>0</v>
      </c>
      <c r="AF358" s="150">
        <v>0</v>
      </c>
      <c r="AG358" s="81"/>
      <c r="AH358" s="150"/>
      <c r="AI358" s="998">
        <f t="shared" si="38"/>
        <v>3681.94</v>
      </c>
      <c r="AJ358" s="1025">
        <f t="shared" si="35"/>
        <v>0</v>
      </c>
    </row>
    <row r="359" spans="1:36" ht="66" x14ac:dyDescent="0.2">
      <c r="A359" s="79"/>
      <c r="B359" s="84" t="s">
        <v>383</v>
      </c>
      <c r="C359" s="98"/>
      <c r="D359" s="98">
        <v>240</v>
      </c>
      <c r="E359" s="79" t="s">
        <v>30</v>
      </c>
      <c r="F359" s="55" t="s">
        <v>31</v>
      </c>
      <c r="G359" s="56" t="s">
        <v>32</v>
      </c>
      <c r="H359" s="55" t="s">
        <v>33</v>
      </c>
      <c r="I359" s="211">
        <v>45.713375000000006</v>
      </c>
      <c r="J359" s="767">
        <v>10971.210000000001</v>
      </c>
      <c r="K359" s="80"/>
      <c r="L359" s="150">
        <v>0</v>
      </c>
      <c r="M359" s="80"/>
      <c r="N359" s="150"/>
      <c r="O359" s="75">
        <v>0</v>
      </c>
      <c r="P359" s="999">
        <f t="shared" si="36"/>
        <v>0</v>
      </c>
      <c r="Q359" s="81"/>
      <c r="R359" s="150"/>
      <c r="S359" s="75">
        <f>T359/I359</f>
        <v>175.09864454330923</v>
      </c>
      <c r="T359" s="1000">
        <v>8004.35</v>
      </c>
      <c r="U359" s="81"/>
      <c r="V359" s="150"/>
      <c r="W359" s="81"/>
      <c r="X359" s="150"/>
      <c r="Y359" s="60">
        <v>65</v>
      </c>
      <c r="Z359" s="1000">
        <v>2966.8600000000006</v>
      </c>
      <c r="AA359" s="81"/>
      <c r="AB359" s="150"/>
      <c r="AC359" s="63">
        <v>0</v>
      </c>
      <c r="AD359" s="90">
        <f t="shared" si="37"/>
        <v>0</v>
      </c>
      <c r="AE359" s="63">
        <v>0</v>
      </c>
      <c r="AF359" s="150">
        <v>0</v>
      </c>
      <c r="AG359" s="81"/>
      <c r="AH359" s="150"/>
      <c r="AI359" s="998">
        <f t="shared" si="38"/>
        <v>10971.210000000001</v>
      </c>
      <c r="AJ359" s="1025">
        <f t="shared" si="35"/>
        <v>0</v>
      </c>
    </row>
    <row r="360" spans="1:36" ht="66" x14ac:dyDescent="0.2">
      <c r="A360" s="79"/>
      <c r="B360" s="52" t="s">
        <v>384</v>
      </c>
      <c r="C360" s="98"/>
      <c r="D360" s="98">
        <v>24</v>
      </c>
      <c r="E360" s="79" t="s">
        <v>30</v>
      </c>
      <c r="F360" s="55" t="s">
        <v>31</v>
      </c>
      <c r="G360" s="56" t="s">
        <v>32</v>
      </c>
      <c r="H360" s="55" t="s">
        <v>33</v>
      </c>
      <c r="I360" s="211">
        <v>253.82919999999999</v>
      </c>
      <c r="J360" s="767">
        <v>5958.9599999999991</v>
      </c>
      <c r="K360" s="80"/>
      <c r="L360" s="150">
        <v>0</v>
      </c>
      <c r="M360" s="80"/>
      <c r="N360" s="150"/>
      <c r="O360" s="75">
        <v>0</v>
      </c>
      <c r="P360" s="999">
        <f t="shared" si="36"/>
        <v>0</v>
      </c>
      <c r="Q360" s="81"/>
      <c r="R360" s="150"/>
      <c r="S360" s="75">
        <f>T360/I360</f>
        <v>10.090564836512113</v>
      </c>
      <c r="T360" s="1000">
        <v>2561.2800000000002</v>
      </c>
      <c r="U360" s="81"/>
      <c r="V360" s="150"/>
      <c r="W360" s="81"/>
      <c r="X360" s="150"/>
      <c r="Y360" s="60">
        <v>14</v>
      </c>
      <c r="Z360" s="1000">
        <v>3397.6799999999989</v>
      </c>
      <c r="AA360" s="81"/>
      <c r="AB360" s="150"/>
      <c r="AC360" s="63">
        <v>0</v>
      </c>
      <c r="AD360" s="90">
        <f t="shared" si="37"/>
        <v>0</v>
      </c>
      <c r="AE360" s="63">
        <v>0</v>
      </c>
      <c r="AF360" s="150">
        <v>0</v>
      </c>
      <c r="AG360" s="81"/>
      <c r="AH360" s="150"/>
      <c r="AI360" s="998">
        <f t="shared" si="38"/>
        <v>5958.9599999999991</v>
      </c>
      <c r="AJ360" s="1025">
        <f t="shared" si="35"/>
        <v>0</v>
      </c>
    </row>
    <row r="361" spans="1:36" ht="66" x14ac:dyDescent="0.2">
      <c r="A361" s="79"/>
      <c r="B361" s="93" t="s">
        <v>385</v>
      </c>
      <c r="C361" s="98"/>
      <c r="D361" s="98">
        <v>5</v>
      </c>
      <c r="E361" s="109" t="s">
        <v>173</v>
      </c>
      <c r="F361" s="55" t="s">
        <v>31</v>
      </c>
      <c r="G361" s="56" t="s">
        <v>32</v>
      </c>
      <c r="H361" s="55" t="s">
        <v>33</v>
      </c>
      <c r="I361" s="211">
        <v>28.594999999999999</v>
      </c>
      <c r="J361" s="767">
        <v>164.22</v>
      </c>
      <c r="K361" s="80"/>
      <c r="L361" s="150">
        <v>0</v>
      </c>
      <c r="M361" s="80"/>
      <c r="N361" s="150"/>
      <c r="O361" s="75">
        <v>0</v>
      </c>
      <c r="P361" s="999">
        <f t="shared" si="36"/>
        <v>0</v>
      </c>
      <c r="Q361" s="81"/>
      <c r="R361" s="150"/>
      <c r="S361" s="75">
        <v>0</v>
      </c>
      <c r="T361" s="1000"/>
      <c r="U361" s="81"/>
      <c r="V361" s="150"/>
      <c r="W361" s="81"/>
      <c r="X361" s="150"/>
      <c r="Y361" s="60">
        <v>5</v>
      </c>
      <c r="Z361" s="1000">
        <v>164.22</v>
      </c>
      <c r="AA361" s="81"/>
      <c r="AB361" s="150"/>
      <c r="AC361" s="63">
        <v>0</v>
      </c>
      <c r="AD361" s="90">
        <f t="shared" si="37"/>
        <v>0</v>
      </c>
      <c r="AE361" s="63">
        <v>0</v>
      </c>
      <c r="AF361" s="150">
        <v>0</v>
      </c>
      <c r="AG361" s="81"/>
      <c r="AH361" s="150"/>
      <c r="AI361" s="998">
        <f t="shared" si="38"/>
        <v>164.22</v>
      </c>
      <c r="AJ361" s="1025">
        <f t="shared" si="35"/>
        <v>0</v>
      </c>
    </row>
    <row r="362" spans="1:36" ht="66" x14ac:dyDescent="0.2">
      <c r="A362" s="74"/>
      <c r="B362" s="52" t="s">
        <v>386</v>
      </c>
      <c r="C362" s="74"/>
      <c r="D362" s="74">
        <v>8</v>
      </c>
      <c r="E362" s="79" t="s">
        <v>30</v>
      </c>
      <c r="F362" s="55" t="s">
        <v>31</v>
      </c>
      <c r="G362" s="56" t="s">
        <v>32</v>
      </c>
      <c r="H362" s="55" t="s">
        <v>33</v>
      </c>
      <c r="I362" s="211">
        <v>25.775714285714287</v>
      </c>
      <c r="J362" s="766">
        <v>187.78</v>
      </c>
      <c r="K362" s="80"/>
      <c r="L362" s="150">
        <v>0</v>
      </c>
      <c r="M362" s="80"/>
      <c r="N362" s="150"/>
      <c r="O362" s="75">
        <v>0</v>
      </c>
      <c r="P362" s="999">
        <f t="shared" si="36"/>
        <v>0</v>
      </c>
      <c r="Q362" s="81"/>
      <c r="R362" s="150"/>
      <c r="S362" s="75">
        <v>8</v>
      </c>
      <c r="T362" s="1000">
        <v>187.78</v>
      </c>
      <c r="U362" s="81"/>
      <c r="V362" s="150"/>
      <c r="W362" s="81"/>
      <c r="X362" s="150"/>
      <c r="Y362" s="60">
        <v>0</v>
      </c>
      <c r="Z362" s="1000">
        <v>0</v>
      </c>
      <c r="AA362" s="81"/>
      <c r="AB362" s="150"/>
      <c r="AC362" s="63">
        <v>0</v>
      </c>
      <c r="AD362" s="90">
        <f t="shared" si="37"/>
        <v>0</v>
      </c>
      <c r="AE362" s="63">
        <v>0</v>
      </c>
      <c r="AF362" s="150">
        <v>0</v>
      </c>
      <c r="AG362" s="81"/>
      <c r="AH362" s="150"/>
      <c r="AI362" s="998">
        <f t="shared" si="38"/>
        <v>187.78</v>
      </c>
      <c r="AJ362" s="1025">
        <f t="shared" si="35"/>
        <v>0</v>
      </c>
    </row>
    <row r="363" spans="1:36" ht="66" x14ac:dyDescent="0.2">
      <c r="A363" s="74"/>
      <c r="B363" s="52" t="s">
        <v>387</v>
      </c>
      <c r="C363" s="74"/>
      <c r="D363" s="74">
        <v>6</v>
      </c>
      <c r="E363" s="79" t="s">
        <v>30</v>
      </c>
      <c r="F363" s="55" t="s">
        <v>31</v>
      </c>
      <c r="G363" s="56" t="s">
        <v>32</v>
      </c>
      <c r="H363" s="55" t="s">
        <v>33</v>
      </c>
      <c r="I363" s="211">
        <v>19.405999999999999</v>
      </c>
      <c r="J363" s="766">
        <v>509.99</v>
      </c>
      <c r="K363" s="80"/>
      <c r="L363" s="150">
        <v>0</v>
      </c>
      <c r="M363" s="80"/>
      <c r="N363" s="150"/>
      <c r="O363" s="75">
        <v>0</v>
      </c>
      <c r="P363" s="999">
        <f t="shared" si="36"/>
        <v>0</v>
      </c>
      <c r="Q363" s="81"/>
      <c r="R363" s="150"/>
      <c r="S363" s="75">
        <v>6</v>
      </c>
      <c r="T363" s="1000">
        <v>509.99</v>
      </c>
      <c r="U363" s="81"/>
      <c r="V363" s="150"/>
      <c r="W363" s="81"/>
      <c r="X363" s="150"/>
      <c r="Y363" s="60">
        <v>0</v>
      </c>
      <c r="Z363" s="1000">
        <v>0</v>
      </c>
      <c r="AA363" s="81"/>
      <c r="AB363" s="150"/>
      <c r="AC363" s="63">
        <v>0</v>
      </c>
      <c r="AD363" s="90">
        <f t="shared" si="37"/>
        <v>0</v>
      </c>
      <c r="AE363" s="63">
        <v>0</v>
      </c>
      <c r="AF363" s="150">
        <v>0</v>
      </c>
      <c r="AG363" s="81"/>
      <c r="AH363" s="150"/>
      <c r="AI363" s="998">
        <f t="shared" si="38"/>
        <v>509.99</v>
      </c>
      <c r="AJ363" s="1025">
        <f t="shared" si="35"/>
        <v>0</v>
      </c>
    </row>
    <row r="364" spans="1:36" ht="66" x14ac:dyDescent="0.2">
      <c r="A364" s="74"/>
      <c r="B364" s="52" t="s">
        <v>388</v>
      </c>
      <c r="C364" s="74"/>
      <c r="D364" s="74">
        <v>25</v>
      </c>
      <c r="E364" s="79" t="s">
        <v>30</v>
      </c>
      <c r="F364" s="55" t="s">
        <v>31</v>
      </c>
      <c r="G364" s="56" t="s">
        <v>32</v>
      </c>
      <c r="H364" s="55" t="s">
        <v>33</v>
      </c>
      <c r="I364" s="211">
        <v>22.851999999999997</v>
      </c>
      <c r="J364" s="766">
        <v>545.1099999999999</v>
      </c>
      <c r="K364" s="80"/>
      <c r="L364" s="150">
        <v>0</v>
      </c>
      <c r="M364" s="80"/>
      <c r="N364" s="150"/>
      <c r="O364" s="75">
        <v>0</v>
      </c>
      <c r="P364" s="999">
        <f t="shared" si="36"/>
        <v>0</v>
      </c>
      <c r="Q364" s="81"/>
      <c r="R364" s="150"/>
      <c r="S364" s="75">
        <v>25</v>
      </c>
      <c r="T364" s="1000">
        <v>545.11</v>
      </c>
      <c r="U364" s="81"/>
      <c r="V364" s="150"/>
      <c r="W364" s="81"/>
      <c r="X364" s="150"/>
      <c r="Y364" s="60">
        <v>0</v>
      </c>
      <c r="Z364" s="1000">
        <v>0</v>
      </c>
      <c r="AA364" s="81"/>
      <c r="AB364" s="150"/>
      <c r="AC364" s="63">
        <v>0</v>
      </c>
      <c r="AD364" s="90">
        <f t="shared" si="37"/>
        <v>0</v>
      </c>
      <c r="AE364" s="63">
        <v>0</v>
      </c>
      <c r="AF364" s="150">
        <v>0</v>
      </c>
      <c r="AG364" s="81"/>
      <c r="AH364" s="150"/>
      <c r="AI364" s="998">
        <f t="shared" si="38"/>
        <v>545.11</v>
      </c>
      <c r="AJ364" s="1025">
        <f t="shared" si="35"/>
        <v>0</v>
      </c>
    </row>
    <row r="365" spans="1:36" ht="66" x14ac:dyDescent="0.2">
      <c r="A365" s="74"/>
      <c r="B365" s="93" t="s">
        <v>389</v>
      </c>
      <c r="C365" s="74"/>
      <c r="D365" s="74">
        <v>1</v>
      </c>
      <c r="E365" s="109" t="s">
        <v>30</v>
      </c>
      <c r="F365" s="55" t="s">
        <v>31</v>
      </c>
      <c r="G365" s="56" t="s">
        <v>32</v>
      </c>
      <c r="H365" s="55" t="s">
        <v>33</v>
      </c>
      <c r="I365" s="211">
        <v>18.53</v>
      </c>
      <c r="J365" s="766">
        <v>18.53</v>
      </c>
      <c r="K365" s="80"/>
      <c r="L365" s="150">
        <v>0</v>
      </c>
      <c r="M365" s="80"/>
      <c r="N365" s="150"/>
      <c r="O365" s="75">
        <v>0</v>
      </c>
      <c r="P365" s="999">
        <f t="shared" si="36"/>
        <v>0</v>
      </c>
      <c r="Q365" s="81"/>
      <c r="R365" s="150"/>
      <c r="S365" s="75">
        <v>0</v>
      </c>
      <c r="T365" s="1000"/>
      <c r="U365" s="81"/>
      <c r="V365" s="150"/>
      <c r="W365" s="81"/>
      <c r="X365" s="150"/>
      <c r="Y365" s="60">
        <v>1</v>
      </c>
      <c r="Z365" s="1000">
        <v>18.53</v>
      </c>
      <c r="AA365" s="81"/>
      <c r="AB365" s="150"/>
      <c r="AC365" s="63">
        <v>0</v>
      </c>
      <c r="AD365" s="90">
        <f t="shared" si="37"/>
        <v>0</v>
      </c>
      <c r="AE365" s="63">
        <v>0</v>
      </c>
      <c r="AF365" s="150">
        <v>0</v>
      </c>
      <c r="AG365" s="81"/>
      <c r="AH365" s="150"/>
      <c r="AI365" s="998">
        <f t="shared" si="38"/>
        <v>18.53</v>
      </c>
      <c r="AJ365" s="1025">
        <f t="shared" si="35"/>
        <v>0</v>
      </c>
    </row>
    <row r="366" spans="1:36" ht="66" x14ac:dyDescent="0.2">
      <c r="A366" s="74"/>
      <c r="B366" s="223" t="s">
        <v>390</v>
      </c>
      <c r="C366" s="74"/>
      <c r="D366" s="74">
        <v>150</v>
      </c>
      <c r="E366" s="109" t="s">
        <v>372</v>
      </c>
      <c r="F366" s="55" t="s">
        <v>31</v>
      </c>
      <c r="G366" s="56" t="s">
        <v>32</v>
      </c>
      <c r="H366" s="55" t="s">
        <v>33</v>
      </c>
      <c r="I366" s="211">
        <v>153.36590604026847</v>
      </c>
      <c r="J366" s="766">
        <v>38860</v>
      </c>
      <c r="K366" s="80"/>
      <c r="L366" s="150">
        <v>0</v>
      </c>
      <c r="M366" s="80"/>
      <c r="N366" s="150"/>
      <c r="O366" s="75">
        <v>0</v>
      </c>
      <c r="P366" s="999">
        <f t="shared" ref="P366:P397" si="39">O366*I366</f>
        <v>0</v>
      </c>
      <c r="Q366" s="81"/>
      <c r="R366" s="150"/>
      <c r="S366" s="75">
        <v>150</v>
      </c>
      <c r="T366" s="1000">
        <v>38860</v>
      </c>
      <c r="U366" s="81"/>
      <c r="V366" s="150"/>
      <c r="W366" s="81"/>
      <c r="X366" s="150"/>
      <c r="Y366" s="60">
        <v>0</v>
      </c>
      <c r="Z366" s="1000">
        <v>0</v>
      </c>
      <c r="AA366" s="81"/>
      <c r="AB366" s="150"/>
      <c r="AC366" s="63">
        <v>0</v>
      </c>
      <c r="AD366" s="90">
        <f t="shared" ref="AD366:AD397" si="40">AC366*I366</f>
        <v>0</v>
      </c>
      <c r="AE366" s="63">
        <v>0</v>
      </c>
      <c r="AF366" s="150">
        <v>0</v>
      </c>
      <c r="AG366" s="81"/>
      <c r="AH366" s="150"/>
      <c r="AI366" s="998">
        <f t="shared" ref="AI366:AI397" si="41">AF366+AH366+AD366+AB366+Z366+X366+V366+T366+R366+P366+N366+L366</f>
        <v>38860</v>
      </c>
      <c r="AJ366" s="1025">
        <f t="shared" si="35"/>
        <v>0</v>
      </c>
    </row>
    <row r="367" spans="1:36" ht="66" x14ac:dyDescent="0.2">
      <c r="A367" s="74"/>
      <c r="B367" s="93" t="s">
        <v>391</v>
      </c>
      <c r="C367" s="74"/>
      <c r="D367" s="74">
        <v>1</v>
      </c>
      <c r="E367" s="109" t="s">
        <v>30</v>
      </c>
      <c r="F367" s="55" t="s">
        <v>31</v>
      </c>
      <c r="G367" s="56" t="s">
        <v>32</v>
      </c>
      <c r="H367" s="55" t="s">
        <v>33</v>
      </c>
      <c r="I367" s="211">
        <v>25.84</v>
      </c>
      <c r="J367" s="766">
        <v>25.84</v>
      </c>
      <c r="K367" s="80"/>
      <c r="L367" s="150">
        <v>0</v>
      </c>
      <c r="M367" s="80"/>
      <c r="N367" s="150"/>
      <c r="O367" s="75">
        <v>0</v>
      </c>
      <c r="P367" s="999">
        <f t="shared" si="39"/>
        <v>0</v>
      </c>
      <c r="Q367" s="81"/>
      <c r="R367" s="150"/>
      <c r="S367" s="75">
        <v>0</v>
      </c>
      <c r="T367" s="1000"/>
      <c r="U367" s="81"/>
      <c r="V367" s="150"/>
      <c r="W367" s="81"/>
      <c r="X367" s="150"/>
      <c r="Y367" s="60">
        <v>1</v>
      </c>
      <c r="Z367" s="1000">
        <v>25.84</v>
      </c>
      <c r="AA367" s="81"/>
      <c r="AB367" s="150"/>
      <c r="AC367" s="63">
        <v>0</v>
      </c>
      <c r="AD367" s="90">
        <f t="shared" si="40"/>
        <v>0</v>
      </c>
      <c r="AE367" s="63">
        <v>0</v>
      </c>
      <c r="AF367" s="150">
        <v>0</v>
      </c>
      <c r="AG367" s="81"/>
      <c r="AH367" s="150"/>
      <c r="AI367" s="998">
        <f t="shared" si="41"/>
        <v>25.84</v>
      </c>
      <c r="AJ367" s="1025">
        <f t="shared" si="35"/>
        <v>0</v>
      </c>
    </row>
    <row r="368" spans="1:36" ht="66" x14ac:dyDescent="0.2">
      <c r="A368" s="74"/>
      <c r="B368" s="52" t="s">
        <v>392</v>
      </c>
      <c r="C368" s="74"/>
      <c r="D368" s="74">
        <v>30</v>
      </c>
      <c r="E368" s="79" t="s">
        <v>30</v>
      </c>
      <c r="F368" s="55" t="s">
        <v>31</v>
      </c>
      <c r="G368" s="56" t="s">
        <v>32</v>
      </c>
      <c r="H368" s="55" t="s">
        <v>33</v>
      </c>
      <c r="I368" s="211">
        <v>11.576666666666666</v>
      </c>
      <c r="J368" s="766">
        <v>347.3</v>
      </c>
      <c r="K368" s="80"/>
      <c r="L368" s="150">
        <v>0</v>
      </c>
      <c r="M368" s="80"/>
      <c r="N368" s="150"/>
      <c r="O368" s="75">
        <v>0</v>
      </c>
      <c r="P368" s="999">
        <f t="shared" si="39"/>
        <v>0</v>
      </c>
      <c r="Q368" s="81"/>
      <c r="R368" s="150"/>
      <c r="S368" s="75">
        <v>17</v>
      </c>
      <c r="T368" s="1000">
        <v>201.84</v>
      </c>
      <c r="U368" s="81"/>
      <c r="V368" s="150"/>
      <c r="W368" s="81"/>
      <c r="X368" s="150"/>
      <c r="Y368" s="60">
        <v>13</v>
      </c>
      <c r="Z368" s="1000">
        <v>145.46</v>
      </c>
      <c r="AA368" s="81"/>
      <c r="AB368" s="150"/>
      <c r="AC368" s="63">
        <v>0</v>
      </c>
      <c r="AD368" s="90">
        <f t="shared" si="40"/>
        <v>0</v>
      </c>
      <c r="AE368" s="63">
        <v>0</v>
      </c>
      <c r="AF368" s="150">
        <v>0</v>
      </c>
      <c r="AG368" s="81"/>
      <c r="AH368" s="150"/>
      <c r="AI368" s="998">
        <f t="shared" si="41"/>
        <v>347.3</v>
      </c>
      <c r="AJ368" s="1025">
        <f t="shared" si="35"/>
        <v>0</v>
      </c>
    </row>
    <row r="369" spans="1:36" ht="66" x14ac:dyDescent="0.2">
      <c r="A369" s="74"/>
      <c r="B369" s="52" t="s">
        <v>393</v>
      </c>
      <c r="C369" s="74"/>
      <c r="D369" s="74">
        <v>44</v>
      </c>
      <c r="E369" s="79" t="s">
        <v>30</v>
      </c>
      <c r="F369" s="55" t="s">
        <v>31</v>
      </c>
      <c r="G369" s="56" t="s">
        <v>32</v>
      </c>
      <c r="H369" s="55" t="s">
        <v>33</v>
      </c>
      <c r="I369" s="211">
        <v>315.07045454545454</v>
      </c>
      <c r="J369" s="766">
        <v>13863.099999999999</v>
      </c>
      <c r="K369" s="80"/>
      <c r="L369" s="150">
        <v>0</v>
      </c>
      <c r="M369" s="80"/>
      <c r="N369" s="150"/>
      <c r="O369" s="75">
        <v>0</v>
      </c>
      <c r="P369" s="999">
        <f t="shared" si="39"/>
        <v>0</v>
      </c>
      <c r="Q369" s="81"/>
      <c r="R369" s="150"/>
      <c r="S369" s="75">
        <v>29</v>
      </c>
      <c r="T369" s="1000">
        <v>9377.44</v>
      </c>
      <c r="U369" s="81"/>
      <c r="V369" s="150"/>
      <c r="W369" s="81"/>
      <c r="X369" s="150"/>
      <c r="Y369" s="60">
        <v>15</v>
      </c>
      <c r="Z369" s="1000">
        <v>4485.659999999998</v>
      </c>
      <c r="AA369" s="81"/>
      <c r="AB369" s="150"/>
      <c r="AC369" s="63">
        <v>0</v>
      </c>
      <c r="AD369" s="90">
        <f t="shared" si="40"/>
        <v>0</v>
      </c>
      <c r="AE369" s="63">
        <v>0</v>
      </c>
      <c r="AF369" s="150">
        <v>0</v>
      </c>
      <c r="AG369" s="81"/>
      <c r="AH369" s="150"/>
      <c r="AI369" s="998">
        <f t="shared" si="41"/>
        <v>13863.099999999999</v>
      </c>
      <c r="AJ369" s="1025">
        <f t="shared" si="35"/>
        <v>0</v>
      </c>
    </row>
    <row r="370" spans="1:36" ht="66" x14ac:dyDescent="0.2">
      <c r="A370" s="74"/>
      <c r="B370" s="52" t="s">
        <v>394</v>
      </c>
      <c r="C370" s="74"/>
      <c r="D370" s="74">
        <v>21</v>
      </c>
      <c r="E370" s="79" t="s">
        <v>30</v>
      </c>
      <c r="F370" s="55" t="s">
        <v>31</v>
      </c>
      <c r="G370" s="56" t="s">
        <v>32</v>
      </c>
      <c r="H370" s="55" t="s">
        <v>33</v>
      </c>
      <c r="I370" s="211">
        <v>46.887</v>
      </c>
      <c r="J370" s="766">
        <v>1017.55</v>
      </c>
      <c r="K370" s="80"/>
      <c r="L370" s="150">
        <v>0</v>
      </c>
      <c r="M370" s="80"/>
      <c r="N370" s="150"/>
      <c r="O370" s="75">
        <v>0</v>
      </c>
      <c r="P370" s="999">
        <f t="shared" si="39"/>
        <v>0</v>
      </c>
      <c r="Q370" s="81"/>
      <c r="R370" s="150"/>
      <c r="S370" s="75">
        <v>21</v>
      </c>
      <c r="T370" s="1000">
        <v>1017.55</v>
      </c>
      <c r="U370" s="150"/>
      <c r="V370" s="150"/>
      <c r="W370" s="81"/>
      <c r="X370" s="150"/>
      <c r="Y370" s="60">
        <v>0</v>
      </c>
      <c r="Z370" s="1000">
        <v>0</v>
      </c>
      <c r="AA370" s="81"/>
      <c r="AB370" s="150"/>
      <c r="AC370" s="63">
        <v>0</v>
      </c>
      <c r="AD370" s="90">
        <f t="shared" si="40"/>
        <v>0</v>
      </c>
      <c r="AE370" s="63">
        <v>0</v>
      </c>
      <c r="AF370" s="150">
        <v>0</v>
      </c>
      <c r="AG370" s="81"/>
      <c r="AH370" s="150"/>
      <c r="AI370" s="998">
        <f t="shared" si="41"/>
        <v>1017.55</v>
      </c>
      <c r="AJ370" s="1025">
        <f t="shared" si="35"/>
        <v>0</v>
      </c>
    </row>
    <row r="371" spans="1:36" ht="66" x14ac:dyDescent="0.2">
      <c r="A371" s="74"/>
      <c r="B371" s="220" t="s">
        <v>395</v>
      </c>
      <c r="C371" s="74"/>
      <c r="D371" s="74">
        <v>136</v>
      </c>
      <c r="E371" s="79" t="s">
        <v>396</v>
      </c>
      <c r="F371" s="55" t="s">
        <v>31</v>
      </c>
      <c r="G371" s="56" t="s">
        <v>32</v>
      </c>
      <c r="H371" s="55" t="s">
        <v>33</v>
      </c>
      <c r="I371" s="211">
        <v>19.694890510948905</v>
      </c>
      <c r="J371" s="766">
        <v>2618.3900000000003</v>
      </c>
      <c r="K371" s="80"/>
      <c r="L371" s="150">
        <v>0</v>
      </c>
      <c r="M371" s="80"/>
      <c r="N371" s="150"/>
      <c r="O371" s="75">
        <v>0</v>
      </c>
      <c r="P371" s="999">
        <f t="shared" si="39"/>
        <v>0</v>
      </c>
      <c r="Q371" s="81"/>
      <c r="R371" s="150"/>
      <c r="S371" s="75">
        <f>T371/I371</f>
        <v>97.182566155214587</v>
      </c>
      <c r="T371" s="1000">
        <v>1914</v>
      </c>
      <c r="U371" s="81"/>
      <c r="V371" s="150"/>
      <c r="W371" s="81"/>
      <c r="X371" s="150"/>
      <c r="Y371" s="60">
        <v>39</v>
      </c>
      <c r="Z371" s="1000">
        <v>704.39000000000033</v>
      </c>
      <c r="AA371" s="81"/>
      <c r="AB371" s="150"/>
      <c r="AC371" s="63">
        <v>0</v>
      </c>
      <c r="AD371" s="90">
        <f t="shared" si="40"/>
        <v>0</v>
      </c>
      <c r="AE371" s="63">
        <v>0</v>
      </c>
      <c r="AF371" s="150">
        <v>0</v>
      </c>
      <c r="AG371" s="81"/>
      <c r="AH371" s="150"/>
      <c r="AI371" s="998">
        <f t="shared" si="41"/>
        <v>2618.3900000000003</v>
      </c>
      <c r="AJ371" s="1025">
        <f t="shared" si="35"/>
        <v>0</v>
      </c>
    </row>
    <row r="372" spans="1:36" ht="66" x14ac:dyDescent="0.2">
      <c r="A372" s="74"/>
      <c r="B372" s="224" t="s">
        <v>397</v>
      </c>
      <c r="C372" s="74"/>
      <c r="D372" s="74">
        <v>5</v>
      </c>
      <c r="E372" s="225" t="s">
        <v>30</v>
      </c>
      <c r="F372" s="55" t="s">
        <v>31</v>
      </c>
      <c r="G372" s="56" t="s">
        <v>32</v>
      </c>
      <c r="H372" s="55" t="s">
        <v>33</v>
      </c>
      <c r="I372" s="211">
        <v>92</v>
      </c>
      <c r="J372" s="766">
        <v>395.99</v>
      </c>
      <c r="K372" s="80"/>
      <c r="L372" s="150">
        <v>0</v>
      </c>
      <c r="M372" s="80"/>
      <c r="N372" s="150"/>
      <c r="O372" s="75">
        <v>0</v>
      </c>
      <c r="P372" s="999">
        <f t="shared" si="39"/>
        <v>0</v>
      </c>
      <c r="Q372" s="81"/>
      <c r="R372" s="150"/>
      <c r="S372" s="75">
        <v>4</v>
      </c>
      <c r="T372" s="1000">
        <v>389.99</v>
      </c>
      <c r="U372" s="81"/>
      <c r="V372" s="150"/>
      <c r="W372" s="81"/>
      <c r="X372" s="150"/>
      <c r="Y372" s="60">
        <v>1</v>
      </c>
      <c r="Z372" s="1000">
        <v>6</v>
      </c>
      <c r="AA372" s="81"/>
      <c r="AB372" s="150"/>
      <c r="AC372" s="63">
        <v>0</v>
      </c>
      <c r="AD372" s="90">
        <f t="shared" si="40"/>
        <v>0</v>
      </c>
      <c r="AE372" s="63">
        <v>0</v>
      </c>
      <c r="AF372" s="150">
        <v>0</v>
      </c>
      <c r="AG372" s="81"/>
      <c r="AH372" s="150"/>
      <c r="AI372" s="998">
        <f t="shared" si="41"/>
        <v>395.99</v>
      </c>
      <c r="AJ372" s="1025">
        <f t="shared" si="35"/>
        <v>0</v>
      </c>
    </row>
    <row r="373" spans="1:36" ht="66" x14ac:dyDescent="0.2">
      <c r="A373" s="74"/>
      <c r="B373" s="223" t="s">
        <v>398</v>
      </c>
      <c r="C373" s="74"/>
      <c r="D373" s="74">
        <v>5</v>
      </c>
      <c r="E373" s="109" t="s">
        <v>253</v>
      </c>
      <c r="F373" s="55" t="s">
        <v>31</v>
      </c>
      <c r="G373" s="56" t="s">
        <v>32</v>
      </c>
      <c r="H373" s="55" t="s">
        <v>33</v>
      </c>
      <c r="I373" s="211">
        <f>Z373/D373</f>
        <v>24.402000000000001</v>
      </c>
      <c r="J373" s="766">
        <v>122.01</v>
      </c>
      <c r="K373" s="80"/>
      <c r="L373" s="150">
        <v>0</v>
      </c>
      <c r="M373" s="80"/>
      <c r="N373" s="150"/>
      <c r="O373" s="75">
        <v>0</v>
      </c>
      <c r="P373" s="999">
        <f t="shared" si="39"/>
        <v>0</v>
      </c>
      <c r="Q373" s="81"/>
      <c r="R373" s="150"/>
      <c r="S373" s="75">
        <v>0</v>
      </c>
      <c r="T373" s="1000"/>
      <c r="U373" s="150"/>
      <c r="V373" s="150"/>
      <c r="W373" s="81"/>
      <c r="X373" s="150"/>
      <c r="Y373" s="60">
        <v>5</v>
      </c>
      <c r="Z373" s="1000">
        <v>122.01</v>
      </c>
      <c r="AA373" s="81"/>
      <c r="AB373" s="150"/>
      <c r="AC373" s="63">
        <v>0</v>
      </c>
      <c r="AD373" s="90">
        <f t="shared" si="40"/>
        <v>0</v>
      </c>
      <c r="AE373" s="63">
        <v>0</v>
      </c>
      <c r="AF373" s="150">
        <v>0</v>
      </c>
      <c r="AG373" s="81"/>
      <c r="AH373" s="150"/>
      <c r="AI373" s="998">
        <f t="shared" si="41"/>
        <v>122.01</v>
      </c>
      <c r="AJ373" s="1025">
        <f t="shared" si="35"/>
        <v>0</v>
      </c>
    </row>
    <row r="374" spans="1:36" ht="66" x14ac:dyDescent="0.2">
      <c r="A374" s="74"/>
      <c r="B374" s="220" t="s">
        <v>399</v>
      </c>
      <c r="C374" s="74"/>
      <c r="D374" s="74">
        <v>2119</v>
      </c>
      <c r="E374" s="79" t="s">
        <v>30</v>
      </c>
      <c r="F374" s="55" t="s">
        <v>31</v>
      </c>
      <c r="G374" s="56" t="s">
        <v>32</v>
      </c>
      <c r="H374" s="55" t="s">
        <v>33</v>
      </c>
      <c r="I374" s="211">
        <v>34.259207173194902</v>
      </c>
      <c r="J374" s="766">
        <v>72595.259999999995</v>
      </c>
      <c r="K374" s="80"/>
      <c r="L374" s="150">
        <v>0</v>
      </c>
      <c r="M374" s="80"/>
      <c r="N374" s="150"/>
      <c r="O374" s="75">
        <v>0</v>
      </c>
      <c r="P374" s="999">
        <f t="shared" si="39"/>
        <v>0</v>
      </c>
      <c r="Q374" s="81"/>
      <c r="R374" s="150"/>
      <c r="S374" s="75">
        <f>T374/I374</f>
        <v>1755.764507214383</v>
      </c>
      <c r="T374" s="1000">
        <v>60151.1</v>
      </c>
      <c r="U374" s="81"/>
      <c r="V374" s="150"/>
      <c r="W374" s="81"/>
      <c r="X374" s="150"/>
      <c r="Y374" s="60">
        <v>363</v>
      </c>
      <c r="Z374" s="1000">
        <v>12444.159999999996</v>
      </c>
      <c r="AA374" s="81"/>
      <c r="AB374" s="150"/>
      <c r="AC374" s="63">
        <v>0</v>
      </c>
      <c r="AD374" s="90">
        <f t="shared" si="40"/>
        <v>0</v>
      </c>
      <c r="AE374" s="63">
        <v>0</v>
      </c>
      <c r="AF374" s="150">
        <v>0</v>
      </c>
      <c r="AG374" s="81"/>
      <c r="AH374" s="150"/>
      <c r="AI374" s="998">
        <f t="shared" si="41"/>
        <v>72595.259999999995</v>
      </c>
      <c r="AJ374" s="1025">
        <f t="shared" si="35"/>
        <v>0</v>
      </c>
    </row>
    <row r="375" spans="1:36" ht="66" x14ac:dyDescent="0.2">
      <c r="A375" s="74"/>
      <c r="B375" s="52" t="s">
        <v>400</v>
      </c>
      <c r="C375" s="74"/>
      <c r="D375" s="74">
        <v>37</v>
      </c>
      <c r="E375" s="79" t="s">
        <v>372</v>
      </c>
      <c r="F375" s="55" t="s">
        <v>31</v>
      </c>
      <c r="G375" s="56" t="s">
        <v>32</v>
      </c>
      <c r="H375" s="55" t="s">
        <v>33</v>
      </c>
      <c r="I375" s="211">
        <v>381.9997222222222</v>
      </c>
      <c r="J375" s="766">
        <v>14616</v>
      </c>
      <c r="K375" s="80"/>
      <c r="L375" s="150">
        <v>0</v>
      </c>
      <c r="M375" s="80"/>
      <c r="N375" s="150"/>
      <c r="O375" s="75">
        <v>0</v>
      </c>
      <c r="P375" s="999">
        <f t="shared" si="39"/>
        <v>0</v>
      </c>
      <c r="Q375" s="81"/>
      <c r="R375" s="150"/>
      <c r="S375" s="75">
        <v>37</v>
      </c>
      <c r="T375" s="1000">
        <v>14616</v>
      </c>
      <c r="U375" s="81"/>
      <c r="V375" s="150"/>
      <c r="W375" s="81"/>
      <c r="X375" s="150"/>
      <c r="Y375" s="60">
        <v>0</v>
      </c>
      <c r="Z375" s="1000">
        <v>0</v>
      </c>
      <c r="AA375" s="81"/>
      <c r="AB375" s="150"/>
      <c r="AC375" s="63">
        <v>0</v>
      </c>
      <c r="AD375" s="90">
        <f t="shared" si="40"/>
        <v>0</v>
      </c>
      <c r="AE375" s="63">
        <v>0</v>
      </c>
      <c r="AF375" s="150">
        <v>0</v>
      </c>
      <c r="AG375" s="81"/>
      <c r="AH375" s="150"/>
      <c r="AI375" s="998">
        <f t="shared" si="41"/>
        <v>14616</v>
      </c>
      <c r="AJ375" s="1025">
        <f t="shared" si="35"/>
        <v>0</v>
      </c>
    </row>
    <row r="376" spans="1:36" ht="66" x14ac:dyDescent="0.2">
      <c r="A376" s="74"/>
      <c r="B376" s="84" t="s">
        <v>401</v>
      </c>
      <c r="C376" s="74"/>
      <c r="D376" s="74">
        <v>1159</v>
      </c>
      <c r="E376" s="79" t="s">
        <v>356</v>
      </c>
      <c r="F376" s="55" t="s">
        <v>31</v>
      </c>
      <c r="G376" s="56" t="s">
        <v>32</v>
      </c>
      <c r="H376" s="55" t="s">
        <v>33</v>
      </c>
      <c r="I376" s="211">
        <v>12.02</v>
      </c>
      <c r="J376" s="766">
        <v>13933.209999999992</v>
      </c>
      <c r="K376" s="80"/>
      <c r="L376" s="150">
        <v>0</v>
      </c>
      <c r="M376" s="80"/>
      <c r="N376" s="150"/>
      <c r="O376" s="75">
        <v>0</v>
      </c>
      <c r="P376" s="999">
        <f t="shared" si="39"/>
        <v>0</v>
      </c>
      <c r="Q376" s="81"/>
      <c r="R376" s="150"/>
      <c r="S376" s="75">
        <f>T376/I376</f>
        <v>845.76322795341105</v>
      </c>
      <c r="T376" s="1000">
        <v>10166.074000000001</v>
      </c>
      <c r="U376" s="81"/>
      <c r="V376" s="150"/>
      <c r="W376" s="81"/>
      <c r="X376" s="150"/>
      <c r="Y376" s="60">
        <v>313</v>
      </c>
      <c r="Z376" s="1000">
        <v>3767.1359999999913</v>
      </c>
      <c r="AA376" s="81"/>
      <c r="AB376" s="150"/>
      <c r="AC376" s="63">
        <v>0</v>
      </c>
      <c r="AD376" s="90">
        <f t="shared" si="40"/>
        <v>0</v>
      </c>
      <c r="AE376" s="63">
        <v>0</v>
      </c>
      <c r="AF376" s="150">
        <v>0</v>
      </c>
      <c r="AG376" s="81"/>
      <c r="AH376" s="150"/>
      <c r="AI376" s="998">
        <f t="shared" si="41"/>
        <v>13933.209999999992</v>
      </c>
      <c r="AJ376" s="1025">
        <f t="shared" si="35"/>
        <v>0</v>
      </c>
    </row>
    <row r="377" spans="1:36" ht="66" x14ac:dyDescent="0.2">
      <c r="A377" s="74"/>
      <c r="B377" s="101" t="s">
        <v>402</v>
      </c>
      <c r="C377" s="74"/>
      <c r="D377" s="74">
        <v>21</v>
      </c>
      <c r="E377" s="171" t="s">
        <v>372</v>
      </c>
      <c r="F377" s="55" t="s">
        <v>31</v>
      </c>
      <c r="G377" s="56" t="s">
        <v>32</v>
      </c>
      <c r="H377" s="55" t="s">
        <v>33</v>
      </c>
      <c r="I377" s="211">
        <v>1327</v>
      </c>
      <c r="J377" s="766">
        <v>27872.02</v>
      </c>
      <c r="K377" s="80"/>
      <c r="L377" s="150">
        <v>0</v>
      </c>
      <c r="M377" s="80"/>
      <c r="N377" s="150"/>
      <c r="O377" s="75">
        <v>0</v>
      </c>
      <c r="P377" s="999">
        <f t="shared" si="39"/>
        <v>0</v>
      </c>
      <c r="Q377" s="81"/>
      <c r="R377" s="150"/>
      <c r="S377" s="75">
        <f>T377/I377</f>
        <v>21.003782969103241</v>
      </c>
      <c r="T377" s="1000">
        <v>27872.02</v>
      </c>
      <c r="U377" s="81"/>
      <c r="V377" s="150"/>
      <c r="W377" s="81"/>
      <c r="X377" s="150"/>
      <c r="Y377" s="60">
        <v>0</v>
      </c>
      <c r="Z377" s="1000">
        <v>0</v>
      </c>
      <c r="AA377" s="81"/>
      <c r="AB377" s="150"/>
      <c r="AC377" s="63">
        <v>0</v>
      </c>
      <c r="AD377" s="90">
        <f t="shared" si="40"/>
        <v>0</v>
      </c>
      <c r="AE377" s="63">
        <v>0</v>
      </c>
      <c r="AF377" s="150">
        <v>0</v>
      </c>
      <c r="AG377" s="81"/>
      <c r="AH377" s="150"/>
      <c r="AI377" s="998">
        <f t="shared" si="41"/>
        <v>27872.02</v>
      </c>
      <c r="AJ377" s="1025">
        <f t="shared" si="35"/>
        <v>0</v>
      </c>
    </row>
    <row r="378" spans="1:36" ht="66" x14ac:dyDescent="0.2">
      <c r="A378" s="74"/>
      <c r="B378" s="52" t="s">
        <v>403</v>
      </c>
      <c r="C378" s="74"/>
      <c r="D378" s="74">
        <v>563</v>
      </c>
      <c r="E378" s="74" t="s">
        <v>30</v>
      </c>
      <c r="F378" s="55" t="s">
        <v>31</v>
      </c>
      <c r="G378" s="56" t="s">
        <v>32</v>
      </c>
      <c r="H378" s="55" t="s">
        <v>33</v>
      </c>
      <c r="I378" s="211">
        <v>48.63557371225577</v>
      </c>
      <c r="J378" s="766">
        <v>27381.827999999998</v>
      </c>
      <c r="K378" s="80"/>
      <c r="L378" s="150">
        <v>0</v>
      </c>
      <c r="M378" s="80"/>
      <c r="N378" s="150"/>
      <c r="O378" s="75">
        <v>0</v>
      </c>
      <c r="P378" s="999">
        <f t="shared" si="39"/>
        <v>0</v>
      </c>
      <c r="Q378" s="81"/>
      <c r="R378" s="150"/>
      <c r="S378" s="75">
        <v>0</v>
      </c>
      <c r="T378" s="1000"/>
      <c r="U378" s="81"/>
      <c r="V378" s="150"/>
      <c r="W378" s="81"/>
      <c r="X378" s="150"/>
      <c r="Y378" s="60">
        <v>563</v>
      </c>
      <c r="Z378" s="1000">
        <v>27381.827999999998</v>
      </c>
      <c r="AA378" s="81"/>
      <c r="AB378" s="150"/>
      <c r="AC378" s="63">
        <v>0</v>
      </c>
      <c r="AD378" s="90">
        <f t="shared" si="40"/>
        <v>0</v>
      </c>
      <c r="AE378" s="63">
        <v>0</v>
      </c>
      <c r="AF378" s="150">
        <v>0</v>
      </c>
      <c r="AG378" s="81"/>
      <c r="AH378" s="150"/>
      <c r="AI378" s="998">
        <f t="shared" si="41"/>
        <v>27381.827999999998</v>
      </c>
      <c r="AJ378" s="1025">
        <f t="shared" si="35"/>
        <v>0</v>
      </c>
    </row>
    <row r="379" spans="1:36" ht="66" x14ac:dyDescent="0.2">
      <c r="A379" s="74"/>
      <c r="B379" s="52" t="s">
        <v>404</v>
      </c>
      <c r="C379" s="74"/>
      <c r="D379" s="74">
        <v>21</v>
      </c>
      <c r="E379" s="74" t="s">
        <v>30</v>
      </c>
      <c r="F379" s="55" t="s">
        <v>31</v>
      </c>
      <c r="G379" s="56" t="s">
        <v>32</v>
      </c>
      <c r="H379" s="55" t="s">
        <v>33</v>
      </c>
      <c r="I379" s="211">
        <v>67.743809523809531</v>
      </c>
      <c r="J379" s="766">
        <v>1422.6200000000001</v>
      </c>
      <c r="K379" s="80"/>
      <c r="L379" s="150">
        <v>0</v>
      </c>
      <c r="M379" s="80"/>
      <c r="N379" s="150"/>
      <c r="O379" s="75">
        <v>0</v>
      </c>
      <c r="P379" s="999">
        <f t="shared" si="39"/>
        <v>0</v>
      </c>
      <c r="Q379" s="81"/>
      <c r="R379" s="150"/>
      <c r="S379" s="75">
        <f>T379/I379</f>
        <v>20.274029607344193</v>
      </c>
      <c r="T379" s="1000">
        <v>1373.44</v>
      </c>
      <c r="U379" s="81"/>
      <c r="V379" s="150"/>
      <c r="W379" s="81"/>
      <c r="X379" s="150"/>
      <c r="Y379" s="60">
        <v>1</v>
      </c>
      <c r="Z379" s="1000">
        <v>49.180000000000064</v>
      </c>
      <c r="AA379" s="81"/>
      <c r="AB379" s="150"/>
      <c r="AC379" s="63">
        <v>0</v>
      </c>
      <c r="AD379" s="90">
        <f t="shared" si="40"/>
        <v>0</v>
      </c>
      <c r="AE379" s="63">
        <v>0</v>
      </c>
      <c r="AF379" s="150">
        <v>0</v>
      </c>
      <c r="AG379" s="81"/>
      <c r="AH379" s="150"/>
      <c r="AI379" s="998">
        <f t="shared" si="41"/>
        <v>1422.6200000000001</v>
      </c>
      <c r="AJ379" s="1025">
        <f t="shared" si="35"/>
        <v>0</v>
      </c>
    </row>
    <row r="380" spans="1:36" ht="66" x14ac:dyDescent="0.2">
      <c r="A380" s="74"/>
      <c r="B380" s="93" t="s">
        <v>405</v>
      </c>
      <c r="C380" s="74"/>
      <c r="D380" s="74">
        <v>1</v>
      </c>
      <c r="E380" s="171" t="s">
        <v>30</v>
      </c>
      <c r="F380" s="55" t="s">
        <v>31</v>
      </c>
      <c r="G380" s="56" t="s">
        <v>32</v>
      </c>
      <c r="H380" s="55" t="s">
        <v>33</v>
      </c>
      <c r="I380" s="211">
        <v>22.42</v>
      </c>
      <c r="J380" s="766">
        <v>22.42</v>
      </c>
      <c r="K380" s="80"/>
      <c r="L380" s="150">
        <v>0</v>
      </c>
      <c r="M380" s="80"/>
      <c r="N380" s="150"/>
      <c r="O380" s="75">
        <v>0</v>
      </c>
      <c r="P380" s="999">
        <f t="shared" si="39"/>
        <v>0</v>
      </c>
      <c r="Q380" s="81"/>
      <c r="R380" s="150"/>
      <c r="S380" s="75">
        <v>0</v>
      </c>
      <c r="T380" s="1000"/>
      <c r="U380" s="81"/>
      <c r="V380" s="150"/>
      <c r="W380" s="81"/>
      <c r="X380" s="150"/>
      <c r="Y380" s="60">
        <v>1</v>
      </c>
      <c r="Z380" s="1000">
        <v>22.42</v>
      </c>
      <c r="AA380" s="81"/>
      <c r="AB380" s="150"/>
      <c r="AC380" s="63">
        <v>0</v>
      </c>
      <c r="AD380" s="90">
        <f t="shared" si="40"/>
        <v>0</v>
      </c>
      <c r="AE380" s="63">
        <v>0</v>
      </c>
      <c r="AF380" s="150">
        <v>0</v>
      </c>
      <c r="AG380" s="81"/>
      <c r="AH380" s="150"/>
      <c r="AI380" s="998">
        <f t="shared" si="41"/>
        <v>22.42</v>
      </c>
      <c r="AJ380" s="1025">
        <f t="shared" si="35"/>
        <v>0</v>
      </c>
    </row>
    <row r="381" spans="1:36" ht="66" x14ac:dyDescent="0.2">
      <c r="A381" s="74"/>
      <c r="B381" s="130" t="s">
        <v>406</v>
      </c>
      <c r="C381" s="74"/>
      <c r="D381" s="74">
        <v>6</v>
      </c>
      <c r="E381" s="171" t="s">
        <v>30</v>
      </c>
      <c r="F381" s="55" t="s">
        <v>31</v>
      </c>
      <c r="G381" s="56" t="s">
        <v>32</v>
      </c>
      <c r="H381" s="55" t="s">
        <v>33</v>
      </c>
      <c r="I381" s="211">
        <v>91.881666666666661</v>
      </c>
      <c r="J381" s="766">
        <v>551.29</v>
      </c>
      <c r="K381" s="80"/>
      <c r="L381" s="150">
        <v>0</v>
      </c>
      <c r="M381" s="80"/>
      <c r="N381" s="150"/>
      <c r="O381" s="75">
        <v>0</v>
      </c>
      <c r="P381" s="999">
        <f t="shared" si="39"/>
        <v>0</v>
      </c>
      <c r="Q381" s="81"/>
      <c r="R381" s="150"/>
      <c r="S381" s="75">
        <v>0</v>
      </c>
      <c r="T381" s="1000"/>
      <c r="U381" s="81"/>
      <c r="V381" s="150"/>
      <c r="W381" s="81"/>
      <c r="X381" s="150"/>
      <c r="Y381" s="60">
        <v>6</v>
      </c>
      <c r="Z381" s="1000">
        <v>551.29</v>
      </c>
      <c r="AA381" s="81"/>
      <c r="AB381" s="150"/>
      <c r="AC381" s="63">
        <v>0</v>
      </c>
      <c r="AD381" s="90">
        <f t="shared" si="40"/>
        <v>0</v>
      </c>
      <c r="AE381" s="63">
        <v>0</v>
      </c>
      <c r="AF381" s="150">
        <v>0</v>
      </c>
      <c r="AG381" s="81"/>
      <c r="AH381" s="150"/>
      <c r="AI381" s="998">
        <f t="shared" si="41"/>
        <v>551.29</v>
      </c>
      <c r="AJ381" s="1025">
        <f t="shared" si="35"/>
        <v>0</v>
      </c>
    </row>
    <row r="382" spans="1:36" ht="66" x14ac:dyDescent="0.2">
      <c r="A382" s="74"/>
      <c r="B382" s="130" t="s">
        <v>407</v>
      </c>
      <c r="C382" s="74"/>
      <c r="D382" s="74">
        <v>201</v>
      </c>
      <c r="E382" s="171" t="s">
        <v>30</v>
      </c>
      <c r="F382" s="55" t="s">
        <v>31</v>
      </c>
      <c r="G382" s="56" t="s">
        <v>32</v>
      </c>
      <c r="H382" s="55" t="s">
        <v>33</v>
      </c>
      <c r="I382" s="211">
        <v>14.511592039800997</v>
      </c>
      <c r="J382" s="766">
        <v>2916.8300000000004</v>
      </c>
      <c r="K382" s="80"/>
      <c r="L382" s="150">
        <v>0</v>
      </c>
      <c r="M382" s="80"/>
      <c r="N382" s="150"/>
      <c r="O382" s="75">
        <v>0</v>
      </c>
      <c r="P382" s="999">
        <f t="shared" si="39"/>
        <v>0</v>
      </c>
      <c r="Q382" s="81"/>
      <c r="R382" s="150"/>
      <c r="S382" s="75">
        <v>0</v>
      </c>
      <c r="T382" s="1000"/>
      <c r="U382" s="81"/>
      <c r="V382" s="150"/>
      <c r="W382" s="81"/>
      <c r="X382" s="150"/>
      <c r="Y382" s="60">
        <v>201</v>
      </c>
      <c r="Z382" s="1000">
        <v>2916.8300000000004</v>
      </c>
      <c r="AA382" s="81"/>
      <c r="AB382" s="150"/>
      <c r="AC382" s="63">
        <v>0</v>
      </c>
      <c r="AD382" s="90">
        <f t="shared" si="40"/>
        <v>0</v>
      </c>
      <c r="AE382" s="63">
        <v>0</v>
      </c>
      <c r="AF382" s="150">
        <v>0</v>
      </c>
      <c r="AG382" s="81"/>
      <c r="AH382" s="150"/>
      <c r="AI382" s="998">
        <f t="shared" si="41"/>
        <v>2916.8300000000004</v>
      </c>
      <c r="AJ382" s="1025">
        <f t="shared" si="35"/>
        <v>0</v>
      </c>
    </row>
    <row r="383" spans="1:36" ht="66" x14ac:dyDescent="0.2">
      <c r="A383" s="74"/>
      <c r="B383" s="52" t="s">
        <v>408</v>
      </c>
      <c r="C383" s="74"/>
      <c r="D383" s="74">
        <v>60</v>
      </c>
      <c r="E383" s="74" t="s">
        <v>30</v>
      </c>
      <c r="F383" s="55" t="s">
        <v>31</v>
      </c>
      <c r="G383" s="56" t="s">
        <v>32</v>
      </c>
      <c r="H383" s="55" t="s">
        <v>33</v>
      </c>
      <c r="I383" s="211">
        <v>31.32</v>
      </c>
      <c r="J383" s="766">
        <v>1879.2</v>
      </c>
      <c r="K383" s="80"/>
      <c r="L383" s="150">
        <v>0</v>
      </c>
      <c r="M383" s="80"/>
      <c r="N383" s="150"/>
      <c r="O383" s="75">
        <v>0</v>
      </c>
      <c r="P383" s="999">
        <f t="shared" si="39"/>
        <v>0</v>
      </c>
      <c r="Q383" s="81"/>
      <c r="R383" s="150"/>
      <c r="S383" s="75">
        <v>0</v>
      </c>
      <c r="T383" s="1000"/>
      <c r="U383" s="81"/>
      <c r="V383" s="150"/>
      <c r="W383" s="81"/>
      <c r="X383" s="150"/>
      <c r="Y383" s="60">
        <v>60</v>
      </c>
      <c r="Z383" s="1000">
        <v>1879.2</v>
      </c>
      <c r="AA383" s="81"/>
      <c r="AB383" s="150"/>
      <c r="AC383" s="63">
        <v>0</v>
      </c>
      <c r="AD383" s="90">
        <f t="shared" si="40"/>
        <v>0</v>
      </c>
      <c r="AE383" s="63">
        <v>0</v>
      </c>
      <c r="AF383" s="150">
        <v>0</v>
      </c>
      <c r="AG383" s="81"/>
      <c r="AH383" s="150"/>
      <c r="AI383" s="998">
        <f t="shared" si="41"/>
        <v>1879.2</v>
      </c>
      <c r="AJ383" s="1025">
        <f t="shared" si="35"/>
        <v>0</v>
      </c>
    </row>
    <row r="384" spans="1:36" ht="66" x14ac:dyDescent="0.2">
      <c r="A384" s="74"/>
      <c r="B384" s="52" t="s">
        <v>409</v>
      </c>
      <c r="C384" s="74"/>
      <c r="D384" s="74">
        <v>219</v>
      </c>
      <c r="E384" s="74" t="s">
        <v>30</v>
      </c>
      <c r="F384" s="55" t="s">
        <v>31</v>
      </c>
      <c r="G384" s="56" t="s">
        <v>32</v>
      </c>
      <c r="H384" s="55" t="s">
        <v>33</v>
      </c>
      <c r="I384" s="211">
        <v>12.41</v>
      </c>
      <c r="J384" s="766">
        <v>2718.5479999999998</v>
      </c>
      <c r="K384" s="80"/>
      <c r="L384" s="150">
        <v>0</v>
      </c>
      <c r="M384" s="80"/>
      <c r="N384" s="150"/>
      <c r="O384" s="75">
        <v>0</v>
      </c>
      <c r="P384" s="999">
        <f t="shared" si="39"/>
        <v>0</v>
      </c>
      <c r="Q384" s="81"/>
      <c r="R384" s="150"/>
      <c r="S384" s="75">
        <f>T384/I384</f>
        <v>201.50926672038679</v>
      </c>
      <c r="T384" s="1000">
        <v>2500.73</v>
      </c>
      <c r="U384" s="81"/>
      <c r="V384" s="150"/>
      <c r="W384" s="81"/>
      <c r="X384" s="150"/>
      <c r="Y384" s="60">
        <v>17</v>
      </c>
      <c r="Z384" s="1000">
        <v>217.81799999999976</v>
      </c>
      <c r="AA384" s="81"/>
      <c r="AB384" s="150"/>
      <c r="AC384" s="63">
        <v>0</v>
      </c>
      <c r="AD384" s="90">
        <f t="shared" si="40"/>
        <v>0</v>
      </c>
      <c r="AE384" s="63">
        <v>0</v>
      </c>
      <c r="AF384" s="150">
        <v>0</v>
      </c>
      <c r="AG384" s="81"/>
      <c r="AH384" s="150"/>
      <c r="AI384" s="998">
        <f t="shared" si="41"/>
        <v>2718.5479999999998</v>
      </c>
      <c r="AJ384" s="1025">
        <f t="shared" si="35"/>
        <v>0</v>
      </c>
    </row>
    <row r="385" spans="1:36" ht="66" x14ac:dyDescent="0.2">
      <c r="A385" s="74"/>
      <c r="B385" s="52" t="s">
        <v>410</v>
      </c>
      <c r="C385" s="74"/>
      <c r="D385" s="74">
        <v>176</v>
      </c>
      <c r="E385" s="74" t="s">
        <v>30</v>
      </c>
      <c r="F385" s="55" t="s">
        <v>31</v>
      </c>
      <c r="G385" s="56" t="s">
        <v>32</v>
      </c>
      <c r="H385" s="55" t="s">
        <v>33</v>
      </c>
      <c r="I385" s="211">
        <v>37.236022727272719</v>
      </c>
      <c r="J385" s="766">
        <v>6553.5399999999991</v>
      </c>
      <c r="K385" s="80"/>
      <c r="L385" s="150">
        <v>0</v>
      </c>
      <c r="M385" s="80"/>
      <c r="N385" s="150"/>
      <c r="O385" s="75">
        <v>0</v>
      </c>
      <c r="P385" s="999">
        <f t="shared" si="39"/>
        <v>0</v>
      </c>
      <c r="Q385" s="81"/>
      <c r="R385" s="150"/>
      <c r="S385" s="75">
        <f>T385/I385</f>
        <v>116.78502915981288</v>
      </c>
      <c r="T385" s="1000">
        <v>4348.6099999999997</v>
      </c>
      <c r="U385" s="81"/>
      <c r="V385" s="150"/>
      <c r="W385" s="81"/>
      <c r="X385" s="150"/>
      <c r="Y385" s="60">
        <v>59</v>
      </c>
      <c r="Z385" s="1000">
        <v>2204.9299999999994</v>
      </c>
      <c r="AA385" s="81"/>
      <c r="AB385" s="150"/>
      <c r="AC385" s="63">
        <v>0</v>
      </c>
      <c r="AD385" s="90">
        <f t="shared" si="40"/>
        <v>0</v>
      </c>
      <c r="AE385" s="63">
        <v>0</v>
      </c>
      <c r="AF385" s="150">
        <v>0</v>
      </c>
      <c r="AG385" s="81"/>
      <c r="AH385" s="150"/>
      <c r="AI385" s="998">
        <f t="shared" si="41"/>
        <v>6553.5399999999991</v>
      </c>
      <c r="AJ385" s="1025">
        <f t="shared" si="35"/>
        <v>0</v>
      </c>
    </row>
    <row r="386" spans="1:36" ht="66" x14ac:dyDescent="0.2">
      <c r="A386" s="74"/>
      <c r="B386" s="52" t="s">
        <v>411</v>
      </c>
      <c r="C386" s="74"/>
      <c r="D386" s="74">
        <v>20</v>
      </c>
      <c r="E386" s="74" t="s">
        <v>30</v>
      </c>
      <c r="F386" s="55" t="s">
        <v>31</v>
      </c>
      <c r="G386" s="56" t="s">
        <v>32</v>
      </c>
      <c r="H386" s="55" t="s">
        <v>33</v>
      </c>
      <c r="I386" s="211">
        <v>71.270399999999995</v>
      </c>
      <c r="J386" s="766">
        <v>1425.4079999999999</v>
      </c>
      <c r="K386" s="80"/>
      <c r="L386" s="150">
        <v>0</v>
      </c>
      <c r="M386" s="80"/>
      <c r="N386" s="150"/>
      <c r="O386" s="75">
        <v>0</v>
      </c>
      <c r="P386" s="999">
        <f t="shared" si="39"/>
        <v>0</v>
      </c>
      <c r="Q386" s="81"/>
      <c r="R386" s="150"/>
      <c r="S386" s="75">
        <f>T386/I386</f>
        <v>14.671167834051724</v>
      </c>
      <c r="T386" s="1000">
        <v>1045.6199999999999</v>
      </c>
      <c r="U386" s="81"/>
      <c r="V386" s="150"/>
      <c r="W386" s="81"/>
      <c r="X386" s="150"/>
      <c r="Y386" s="60">
        <v>5</v>
      </c>
      <c r="Z386" s="1000">
        <v>379.78800000000001</v>
      </c>
      <c r="AA386" s="81"/>
      <c r="AB386" s="150"/>
      <c r="AC386" s="63">
        <v>0</v>
      </c>
      <c r="AD386" s="90">
        <f t="shared" si="40"/>
        <v>0</v>
      </c>
      <c r="AE386" s="63">
        <v>0</v>
      </c>
      <c r="AF386" s="150">
        <v>0</v>
      </c>
      <c r="AG386" s="81"/>
      <c r="AH386" s="150"/>
      <c r="AI386" s="998">
        <f t="shared" si="41"/>
        <v>1425.4079999999999</v>
      </c>
      <c r="AJ386" s="1025">
        <f t="shared" si="35"/>
        <v>0</v>
      </c>
    </row>
    <row r="387" spans="1:36" ht="66" x14ac:dyDescent="0.2">
      <c r="A387" s="74"/>
      <c r="B387" s="52" t="s">
        <v>412</v>
      </c>
      <c r="C387" s="74"/>
      <c r="D387" s="74">
        <v>24</v>
      </c>
      <c r="E387" s="74" t="s">
        <v>30</v>
      </c>
      <c r="F387" s="55" t="s">
        <v>31</v>
      </c>
      <c r="G387" s="56" t="s">
        <v>32</v>
      </c>
      <c r="H387" s="55" t="s">
        <v>33</v>
      </c>
      <c r="I387" s="211">
        <v>100.82982608695653</v>
      </c>
      <c r="J387" s="766">
        <v>2828.8760000000002</v>
      </c>
      <c r="K387" s="80"/>
      <c r="L387" s="150">
        <v>0</v>
      </c>
      <c r="M387" s="80"/>
      <c r="N387" s="150"/>
      <c r="O387" s="75">
        <v>0</v>
      </c>
      <c r="P387" s="999">
        <f t="shared" si="39"/>
        <v>0</v>
      </c>
      <c r="Q387" s="81"/>
      <c r="R387" s="150"/>
      <c r="S387" s="75">
        <v>24</v>
      </c>
      <c r="T387" s="1000">
        <v>2828.88</v>
      </c>
      <c r="U387" s="81"/>
      <c r="V387" s="150"/>
      <c r="W387" s="81"/>
      <c r="X387" s="150"/>
      <c r="Y387" s="60">
        <v>0</v>
      </c>
      <c r="Z387" s="1000">
        <v>-3.9999999999054126E-3</v>
      </c>
      <c r="AA387" s="81"/>
      <c r="AB387" s="150"/>
      <c r="AC387" s="63">
        <v>0</v>
      </c>
      <c r="AD387" s="90">
        <f t="shared" si="40"/>
        <v>0</v>
      </c>
      <c r="AE387" s="63">
        <v>0</v>
      </c>
      <c r="AF387" s="150">
        <v>0</v>
      </c>
      <c r="AG387" s="81"/>
      <c r="AH387" s="150"/>
      <c r="AI387" s="998">
        <f t="shared" si="41"/>
        <v>2828.8760000000002</v>
      </c>
      <c r="AJ387" s="1025">
        <f t="shared" si="35"/>
        <v>0</v>
      </c>
    </row>
    <row r="388" spans="1:36" ht="66" x14ac:dyDescent="0.2">
      <c r="A388" s="74"/>
      <c r="B388" s="52" t="s">
        <v>413</v>
      </c>
      <c r="C388" s="74"/>
      <c r="D388" s="74">
        <v>3</v>
      </c>
      <c r="E388" s="74" t="s">
        <v>30</v>
      </c>
      <c r="F388" s="55" t="s">
        <v>31</v>
      </c>
      <c r="G388" s="56" t="s">
        <v>32</v>
      </c>
      <c r="H388" s="55" t="s">
        <v>33</v>
      </c>
      <c r="I388" s="211">
        <v>24.453333333333333</v>
      </c>
      <c r="J388" s="766">
        <v>73.36</v>
      </c>
      <c r="K388" s="80"/>
      <c r="L388" s="150">
        <v>0</v>
      </c>
      <c r="M388" s="80"/>
      <c r="N388" s="150"/>
      <c r="O388" s="75">
        <v>0</v>
      </c>
      <c r="P388" s="999">
        <f t="shared" si="39"/>
        <v>0</v>
      </c>
      <c r="Q388" s="81"/>
      <c r="R388" s="150"/>
      <c r="S388" s="75">
        <v>0</v>
      </c>
      <c r="T388" s="1000"/>
      <c r="U388" s="81"/>
      <c r="V388" s="150"/>
      <c r="W388" s="81"/>
      <c r="X388" s="150"/>
      <c r="Y388" s="60">
        <v>3</v>
      </c>
      <c r="Z388" s="1000">
        <v>73.36</v>
      </c>
      <c r="AA388" s="81"/>
      <c r="AB388" s="150"/>
      <c r="AC388" s="63">
        <v>0</v>
      </c>
      <c r="AD388" s="90">
        <f t="shared" si="40"/>
        <v>0</v>
      </c>
      <c r="AE388" s="63">
        <v>0</v>
      </c>
      <c r="AF388" s="150">
        <v>0</v>
      </c>
      <c r="AG388" s="81"/>
      <c r="AH388" s="150"/>
      <c r="AI388" s="998">
        <f t="shared" si="41"/>
        <v>73.36</v>
      </c>
      <c r="AJ388" s="1025">
        <f t="shared" si="35"/>
        <v>0</v>
      </c>
    </row>
    <row r="389" spans="1:36" ht="66" x14ac:dyDescent="0.2">
      <c r="A389" s="74"/>
      <c r="B389" s="93" t="s">
        <v>414</v>
      </c>
      <c r="C389" s="74"/>
      <c r="D389" s="74">
        <v>1</v>
      </c>
      <c r="E389" s="171" t="s">
        <v>415</v>
      </c>
      <c r="F389" s="55" t="s">
        <v>31</v>
      </c>
      <c r="G389" s="56" t="s">
        <v>32</v>
      </c>
      <c r="H389" s="55" t="s">
        <v>33</v>
      </c>
      <c r="I389" s="211">
        <v>59.16</v>
      </c>
      <c r="J389" s="766">
        <v>59.16</v>
      </c>
      <c r="K389" s="80"/>
      <c r="L389" s="150">
        <v>0</v>
      </c>
      <c r="M389" s="80"/>
      <c r="N389" s="150"/>
      <c r="O389" s="75">
        <v>0</v>
      </c>
      <c r="P389" s="999">
        <f t="shared" si="39"/>
        <v>0</v>
      </c>
      <c r="Q389" s="81"/>
      <c r="R389" s="150"/>
      <c r="S389" s="75">
        <v>0</v>
      </c>
      <c r="T389" s="1000"/>
      <c r="U389" s="81"/>
      <c r="V389" s="150"/>
      <c r="W389" s="81"/>
      <c r="X389" s="150"/>
      <c r="Y389" s="60">
        <v>1</v>
      </c>
      <c r="Z389" s="1000">
        <v>59.16</v>
      </c>
      <c r="AA389" s="81"/>
      <c r="AB389" s="150"/>
      <c r="AC389" s="63">
        <v>0</v>
      </c>
      <c r="AD389" s="90">
        <f t="shared" si="40"/>
        <v>0</v>
      </c>
      <c r="AE389" s="63">
        <v>0</v>
      </c>
      <c r="AF389" s="150">
        <v>0</v>
      </c>
      <c r="AG389" s="81"/>
      <c r="AH389" s="150"/>
      <c r="AI389" s="998">
        <f t="shared" si="41"/>
        <v>59.16</v>
      </c>
      <c r="AJ389" s="1025">
        <f t="shared" si="35"/>
        <v>0</v>
      </c>
    </row>
    <row r="390" spans="1:36" ht="28.5" customHeight="1" x14ac:dyDescent="0.2">
      <c r="A390" s="74"/>
      <c r="B390" s="101" t="s">
        <v>416</v>
      </c>
      <c r="C390" s="74"/>
      <c r="D390" s="74">
        <v>2091</v>
      </c>
      <c r="E390" s="171" t="s">
        <v>30</v>
      </c>
      <c r="F390" s="55" t="s">
        <v>31</v>
      </c>
      <c r="G390" s="56" t="s">
        <v>32</v>
      </c>
      <c r="H390" s="55" t="s">
        <v>33</v>
      </c>
      <c r="I390" s="211">
        <v>14.792797704447633</v>
      </c>
      <c r="J390" s="766">
        <v>30931.74</v>
      </c>
      <c r="K390" s="80"/>
      <c r="L390" s="150">
        <v>0</v>
      </c>
      <c r="M390" s="80"/>
      <c r="N390" s="150"/>
      <c r="O390" s="75">
        <v>0</v>
      </c>
      <c r="P390" s="999">
        <f t="shared" si="39"/>
        <v>0</v>
      </c>
      <c r="Q390" s="81"/>
      <c r="R390" s="150"/>
      <c r="S390" s="75">
        <f>T390/I390</f>
        <v>1622.5166110926834</v>
      </c>
      <c r="T390" s="1000">
        <v>24001.56</v>
      </c>
      <c r="U390" s="81"/>
      <c r="V390" s="150"/>
      <c r="W390" s="81"/>
      <c r="X390" s="150"/>
      <c r="Y390" s="60">
        <v>468</v>
      </c>
      <c r="Z390" s="1000">
        <v>6930.18</v>
      </c>
      <c r="AA390" s="81"/>
      <c r="AB390" s="150"/>
      <c r="AC390" s="63">
        <v>0</v>
      </c>
      <c r="AD390" s="90">
        <f t="shared" si="40"/>
        <v>0</v>
      </c>
      <c r="AE390" s="63">
        <v>0</v>
      </c>
      <c r="AF390" s="150">
        <v>0</v>
      </c>
      <c r="AG390" s="81"/>
      <c r="AH390" s="150"/>
      <c r="AI390" s="998">
        <f t="shared" si="41"/>
        <v>30931.74</v>
      </c>
      <c r="AJ390" s="1025">
        <f t="shared" si="35"/>
        <v>0</v>
      </c>
    </row>
    <row r="391" spans="1:36" ht="66" x14ac:dyDescent="0.2">
      <c r="A391" s="74"/>
      <c r="B391" s="223" t="s">
        <v>417</v>
      </c>
      <c r="C391" s="74"/>
      <c r="D391" s="74">
        <v>10</v>
      </c>
      <c r="E391" s="109" t="s">
        <v>30</v>
      </c>
      <c r="F391" s="55" t="s">
        <v>31</v>
      </c>
      <c r="G391" s="56" t="s">
        <v>32</v>
      </c>
      <c r="H391" s="55" t="s">
        <v>33</v>
      </c>
      <c r="I391" s="211">
        <v>32</v>
      </c>
      <c r="J391" s="766">
        <v>320</v>
      </c>
      <c r="K391" s="80"/>
      <c r="L391" s="150">
        <v>0</v>
      </c>
      <c r="M391" s="80"/>
      <c r="N391" s="150"/>
      <c r="O391" s="75">
        <v>0</v>
      </c>
      <c r="P391" s="999">
        <f t="shared" si="39"/>
        <v>0</v>
      </c>
      <c r="Q391" s="81"/>
      <c r="R391" s="150"/>
      <c r="S391" s="75">
        <v>9</v>
      </c>
      <c r="T391" s="1000">
        <v>300</v>
      </c>
      <c r="U391" s="81"/>
      <c r="V391" s="150"/>
      <c r="W391" s="81"/>
      <c r="X391" s="150"/>
      <c r="Y391" s="60">
        <v>1</v>
      </c>
      <c r="Z391" s="1000">
        <v>20</v>
      </c>
      <c r="AA391" s="81"/>
      <c r="AB391" s="150"/>
      <c r="AC391" s="63">
        <v>0</v>
      </c>
      <c r="AD391" s="90">
        <f t="shared" si="40"/>
        <v>0</v>
      </c>
      <c r="AE391" s="63">
        <v>0</v>
      </c>
      <c r="AF391" s="150">
        <v>0</v>
      </c>
      <c r="AG391" s="81"/>
      <c r="AH391" s="150"/>
      <c r="AI391" s="998">
        <f t="shared" si="41"/>
        <v>320</v>
      </c>
      <c r="AJ391" s="1025">
        <f t="shared" si="35"/>
        <v>0</v>
      </c>
    </row>
    <row r="392" spans="1:36" ht="66" x14ac:dyDescent="0.2">
      <c r="A392" s="74"/>
      <c r="B392" s="220" t="s">
        <v>418</v>
      </c>
      <c r="C392" s="74"/>
      <c r="D392" s="74">
        <v>115</v>
      </c>
      <c r="E392" s="79" t="s">
        <v>372</v>
      </c>
      <c r="F392" s="55" t="s">
        <v>31</v>
      </c>
      <c r="G392" s="56" t="s">
        <v>32</v>
      </c>
      <c r="H392" s="55" t="s">
        <v>33</v>
      </c>
      <c r="I392" s="211">
        <v>207.64070175438599</v>
      </c>
      <c r="J392" s="766">
        <v>25264.799999999999</v>
      </c>
      <c r="K392" s="80"/>
      <c r="L392" s="150">
        <v>0</v>
      </c>
      <c r="M392" s="80"/>
      <c r="N392" s="150"/>
      <c r="O392" s="75">
        <v>0</v>
      </c>
      <c r="P392" s="999">
        <f t="shared" si="39"/>
        <v>0</v>
      </c>
      <c r="Q392" s="81"/>
      <c r="R392" s="150"/>
      <c r="S392" s="75">
        <v>115</v>
      </c>
      <c r="T392" s="1000">
        <v>25264.799999999999</v>
      </c>
      <c r="U392" s="81"/>
      <c r="V392" s="150"/>
      <c r="W392" s="81"/>
      <c r="X392" s="150"/>
      <c r="Y392" s="60">
        <v>0</v>
      </c>
      <c r="Z392" s="1000">
        <v>0</v>
      </c>
      <c r="AA392" s="81"/>
      <c r="AB392" s="150"/>
      <c r="AC392" s="63">
        <v>0</v>
      </c>
      <c r="AD392" s="90">
        <f t="shared" si="40"/>
        <v>0</v>
      </c>
      <c r="AE392" s="63">
        <v>0</v>
      </c>
      <c r="AF392" s="150">
        <v>0</v>
      </c>
      <c r="AG392" s="81"/>
      <c r="AH392" s="150"/>
      <c r="AI392" s="998">
        <f t="shared" si="41"/>
        <v>25264.799999999999</v>
      </c>
      <c r="AJ392" s="1025">
        <f t="shared" si="35"/>
        <v>0</v>
      </c>
    </row>
    <row r="393" spans="1:36" ht="66" x14ac:dyDescent="0.2">
      <c r="A393" s="74"/>
      <c r="B393" s="220" t="s">
        <v>419</v>
      </c>
      <c r="C393" s="74"/>
      <c r="D393" s="74">
        <v>9</v>
      </c>
      <c r="E393" s="79" t="s">
        <v>30</v>
      </c>
      <c r="F393" s="55" t="s">
        <v>31</v>
      </c>
      <c r="G393" s="56" t="s">
        <v>32</v>
      </c>
      <c r="H393" s="55" t="s">
        <v>33</v>
      </c>
      <c r="I393" s="211">
        <v>50.620000000000005</v>
      </c>
      <c r="J393" s="766">
        <v>1039.3600000000001</v>
      </c>
      <c r="K393" s="80"/>
      <c r="L393" s="150">
        <v>0</v>
      </c>
      <c r="M393" s="80"/>
      <c r="N393" s="150"/>
      <c r="O393" s="75">
        <v>0</v>
      </c>
      <c r="P393" s="999">
        <f t="shared" si="39"/>
        <v>0</v>
      </c>
      <c r="Q393" s="81"/>
      <c r="R393" s="150"/>
      <c r="S393" s="75">
        <v>9</v>
      </c>
      <c r="T393" s="1000">
        <v>1039.3599999999999</v>
      </c>
      <c r="U393" s="81"/>
      <c r="V393" s="150"/>
      <c r="W393" s="81"/>
      <c r="X393" s="150"/>
      <c r="Y393" s="60">
        <v>0</v>
      </c>
      <c r="Z393" s="1000">
        <v>0</v>
      </c>
      <c r="AA393" s="81"/>
      <c r="AB393" s="150"/>
      <c r="AC393" s="63">
        <v>0</v>
      </c>
      <c r="AD393" s="90">
        <f t="shared" si="40"/>
        <v>0</v>
      </c>
      <c r="AE393" s="63">
        <v>0</v>
      </c>
      <c r="AF393" s="150">
        <v>0</v>
      </c>
      <c r="AG393" s="81"/>
      <c r="AH393" s="150"/>
      <c r="AI393" s="998">
        <f t="shared" si="41"/>
        <v>1039.3599999999999</v>
      </c>
      <c r="AJ393" s="1025">
        <f t="shared" ref="AJ393:AJ456" si="42">AI393-J393</f>
        <v>0</v>
      </c>
    </row>
    <row r="394" spans="1:36" ht="66" x14ac:dyDescent="0.2">
      <c r="A394" s="74"/>
      <c r="B394" s="226" t="s">
        <v>420</v>
      </c>
      <c r="C394" s="74"/>
      <c r="D394" s="74">
        <v>19</v>
      </c>
      <c r="E394" s="79" t="s">
        <v>30</v>
      </c>
      <c r="F394" s="55" t="s">
        <v>31</v>
      </c>
      <c r="G394" s="56" t="s">
        <v>32</v>
      </c>
      <c r="H394" s="55" t="s">
        <v>33</v>
      </c>
      <c r="I394" s="211">
        <v>54.286111111111119</v>
      </c>
      <c r="J394" s="766">
        <v>1301.52</v>
      </c>
      <c r="K394" s="80"/>
      <c r="L394" s="150">
        <v>0</v>
      </c>
      <c r="M394" s="80"/>
      <c r="N394" s="150"/>
      <c r="O394" s="75">
        <v>0</v>
      </c>
      <c r="P394" s="999">
        <f t="shared" si="39"/>
        <v>0</v>
      </c>
      <c r="Q394" s="81"/>
      <c r="R394" s="150"/>
      <c r="S394" s="75">
        <v>19</v>
      </c>
      <c r="T394" s="1000">
        <v>1301.52</v>
      </c>
      <c r="U394" s="81"/>
      <c r="V394" s="150"/>
      <c r="W394" s="81"/>
      <c r="X394" s="150"/>
      <c r="Y394" s="60">
        <v>0</v>
      </c>
      <c r="Z394" s="1000">
        <v>0</v>
      </c>
      <c r="AA394" s="81"/>
      <c r="AB394" s="150"/>
      <c r="AC394" s="63">
        <v>0</v>
      </c>
      <c r="AD394" s="90">
        <f t="shared" si="40"/>
        <v>0</v>
      </c>
      <c r="AE394" s="63">
        <v>0</v>
      </c>
      <c r="AF394" s="150">
        <v>0</v>
      </c>
      <c r="AG394" s="81"/>
      <c r="AH394" s="150"/>
      <c r="AI394" s="998">
        <f t="shared" si="41"/>
        <v>1301.52</v>
      </c>
      <c r="AJ394" s="1025">
        <f t="shared" si="42"/>
        <v>0</v>
      </c>
    </row>
    <row r="395" spans="1:36" ht="66" x14ac:dyDescent="0.2">
      <c r="A395" s="74"/>
      <c r="B395" s="220" t="s">
        <v>421</v>
      </c>
      <c r="C395" s="74"/>
      <c r="D395" s="74">
        <v>245</v>
      </c>
      <c r="E395" s="79" t="s">
        <v>30</v>
      </c>
      <c r="F395" s="55" t="s">
        <v>31</v>
      </c>
      <c r="G395" s="56" t="s">
        <v>32</v>
      </c>
      <c r="H395" s="55" t="s">
        <v>33</v>
      </c>
      <c r="I395" s="211">
        <v>23.035795918367345</v>
      </c>
      <c r="J395" s="766">
        <v>5643.7699999999995</v>
      </c>
      <c r="K395" s="80"/>
      <c r="L395" s="150">
        <v>0</v>
      </c>
      <c r="M395" s="80"/>
      <c r="N395" s="150"/>
      <c r="O395" s="75">
        <v>0</v>
      </c>
      <c r="P395" s="999">
        <f t="shared" si="39"/>
        <v>0</v>
      </c>
      <c r="Q395" s="81"/>
      <c r="R395" s="150"/>
      <c r="S395" s="75">
        <f>T395/I395</f>
        <v>58.876628565657356</v>
      </c>
      <c r="T395" s="1000">
        <v>1356.27</v>
      </c>
      <c r="U395" s="81"/>
      <c r="V395" s="150"/>
      <c r="W395" s="81"/>
      <c r="X395" s="150"/>
      <c r="Y395" s="60">
        <v>186</v>
      </c>
      <c r="Z395" s="1000">
        <v>4287.5</v>
      </c>
      <c r="AA395" s="81"/>
      <c r="AB395" s="150"/>
      <c r="AC395" s="63">
        <v>0</v>
      </c>
      <c r="AD395" s="90">
        <f t="shared" si="40"/>
        <v>0</v>
      </c>
      <c r="AE395" s="63">
        <v>0</v>
      </c>
      <c r="AF395" s="150">
        <v>0</v>
      </c>
      <c r="AG395" s="81"/>
      <c r="AH395" s="150"/>
      <c r="AI395" s="998">
        <f t="shared" si="41"/>
        <v>5643.77</v>
      </c>
      <c r="AJ395" s="1025">
        <f t="shared" si="42"/>
        <v>0</v>
      </c>
    </row>
    <row r="396" spans="1:36" ht="66" x14ac:dyDescent="0.2">
      <c r="A396" s="74"/>
      <c r="B396" s="227" t="s">
        <v>422</v>
      </c>
      <c r="C396" s="74"/>
      <c r="D396" s="74">
        <v>46</v>
      </c>
      <c r="E396" s="79" t="s">
        <v>30</v>
      </c>
      <c r="F396" s="55" t="s">
        <v>31</v>
      </c>
      <c r="G396" s="56" t="s">
        <v>32</v>
      </c>
      <c r="H396" s="55" t="s">
        <v>33</v>
      </c>
      <c r="I396" s="211">
        <v>174.03130434782608</v>
      </c>
      <c r="J396" s="766">
        <v>8005.44</v>
      </c>
      <c r="K396" s="80"/>
      <c r="L396" s="150">
        <v>0</v>
      </c>
      <c r="M396" s="80"/>
      <c r="N396" s="150"/>
      <c r="O396" s="75">
        <v>0</v>
      </c>
      <c r="P396" s="999">
        <f t="shared" si="39"/>
        <v>0</v>
      </c>
      <c r="Q396" s="81"/>
      <c r="R396" s="150"/>
      <c r="S396" s="75">
        <f>T396/I396</f>
        <v>42.008419274893079</v>
      </c>
      <c r="T396" s="1000">
        <v>7310.7800000000007</v>
      </c>
      <c r="U396" s="81"/>
      <c r="V396" s="150"/>
      <c r="W396" s="81"/>
      <c r="X396" s="150"/>
      <c r="Y396" s="60">
        <v>4</v>
      </c>
      <c r="Z396" s="1000">
        <v>694.65999999999894</v>
      </c>
      <c r="AA396" s="81"/>
      <c r="AB396" s="150"/>
      <c r="AC396" s="63">
        <v>0</v>
      </c>
      <c r="AD396" s="90">
        <f t="shared" si="40"/>
        <v>0</v>
      </c>
      <c r="AE396" s="63">
        <v>0</v>
      </c>
      <c r="AF396" s="150">
        <v>0</v>
      </c>
      <c r="AG396" s="81"/>
      <c r="AH396" s="150"/>
      <c r="AI396" s="998">
        <f t="shared" si="41"/>
        <v>8005.44</v>
      </c>
      <c r="AJ396" s="1025">
        <f t="shared" si="42"/>
        <v>0</v>
      </c>
    </row>
    <row r="397" spans="1:36" ht="66" x14ac:dyDescent="0.2">
      <c r="A397" s="74"/>
      <c r="B397" s="220" t="s">
        <v>423</v>
      </c>
      <c r="C397" s="74"/>
      <c r="D397" s="74">
        <v>3</v>
      </c>
      <c r="E397" s="79" t="s">
        <v>30</v>
      </c>
      <c r="F397" s="55" t="s">
        <v>31</v>
      </c>
      <c r="G397" s="56" t="s">
        <v>32</v>
      </c>
      <c r="H397" s="55" t="s">
        <v>33</v>
      </c>
      <c r="I397" s="211">
        <v>43.63</v>
      </c>
      <c r="J397" s="766">
        <v>170.01</v>
      </c>
      <c r="K397" s="80"/>
      <c r="L397" s="150">
        <v>0</v>
      </c>
      <c r="M397" s="80"/>
      <c r="N397" s="150"/>
      <c r="O397" s="75">
        <v>0</v>
      </c>
      <c r="P397" s="999">
        <f t="shared" si="39"/>
        <v>0</v>
      </c>
      <c r="Q397" s="81"/>
      <c r="R397" s="150"/>
      <c r="S397" s="75">
        <v>3</v>
      </c>
      <c r="T397" s="1000">
        <v>170.01</v>
      </c>
      <c r="U397" s="81"/>
      <c r="V397" s="150"/>
      <c r="W397" s="81"/>
      <c r="X397" s="150"/>
      <c r="Y397" s="60">
        <v>0</v>
      </c>
      <c r="Z397" s="1000">
        <v>0</v>
      </c>
      <c r="AA397" s="81"/>
      <c r="AB397" s="150"/>
      <c r="AC397" s="63">
        <v>0</v>
      </c>
      <c r="AD397" s="90">
        <f t="shared" si="40"/>
        <v>0</v>
      </c>
      <c r="AE397" s="63">
        <v>0</v>
      </c>
      <c r="AF397" s="150">
        <v>0</v>
      </c>
      <c r="AG397" s="81"/>
      <c r="AH397" s="150"/>
      <c r="AI397" s="998">
        <f t="shared" si="41"/>
        <v>170.01</v>
      </c>
      <c r="AJ397" s="1025">
        <f t="shared" si="42"/>
        <v>0</v>
      </c>
    </row>
    <row r="398" spans="1:36" ht="66" x14ac:dyDescent="0.2">
      <c r="A398" s="74"/>
      <c r="B398" s="227" t="s">
        <v>424</v>
      </c>
      <c r="C398" s="74"/>
      <c r="D398" s="74">
        <v>12</v>
      </c>
      <c r="E398" s="79" t="s">
        <v>30</v>
      </c>
      <c r="F398" s="55" t="s">
        <v>31</v>
      </c>
      <c r="G398" s="56" t="s">
        <v>32</v>
      </c>
      <c r="H398" s="55" t="s">
        <v>33</v>
      </c>
      <c r="I398" s="211">
        <v>60</v>
      </c>
      <c r="J398" s="766">
        <v>1573.06</v>
      </c>
      <c r="K398" s="80"/>
      <c r="L398" s="150">
        <v>0</v>
      </c>
      <c r="M398" s="80"/>
      <c r="N398" s="150"/>
      <c r="O398" s="75">
        <v>0</v>
      </c>
      <c r="P398" s="999">
        <f t="shared" ref="P398:P404" si="43">O398*I398</f>
        <v>0</v>
      </c>
      <c r="Q398" s="81"/>
      <c r="R398" s="150"/>
      <c r="S398" s="75">
        <v>12</v>
      </c>
      <c r="T398" s="1000">
        <v>1573.06</v>
      </c>
      <c r="U398" s="81"/>
      <c r="V398" s="150"/>
      <c r="W398" s="81"/>
      <c r="X398" s="150"/>
      <c r="Y398" s="60">
        <v>0</v>
      </c>
      <c r="Z398" s="1000">
        <v>0</v>
      </c>
      <c r="AA398" s="81"/>
      <c r="AB398" s="150"/>
      <c r="AC398" s="63">
        <v>0</v>
      </c>
      <c r="AD398" s="90">
        <f t="shared" ref="AD398:AD404" si="44">AC398*I398</f>
        <v>0</v>
      </c>
      <c r="AE398" s="63">
        <v>0</v>
      </c>
      <c r="AF398" s="150">
        <v>0</v>
      </c>
      <c r="AG398" s="81"/>
      <c r="AH398" s="150"/>
      <c r="AI398" s="998">
        <f t="shared" ref="AI398:AI405" si="45">AF398+AH398+AD398+AB398+Z398+X398+V398+T398+R398+P398+N398+L398</f>
        <v>1573.06</v>
      </c>
      <c r="AJ398" s="1025">
        <f t="shared" si="42"/>
        <v>0</v>
      </c>
    </row>
    <row r="399" spans="1:36" ht="66" x14ac:dyDescent="0.2">
      <c r="A399" s="74"/>
      <c r="B399" s="227" t="s">
        <v>425</v>
      </c>
      <c r="C399" s="74"/>
      <c r="D399" s="74">
        <v>22</v>
      </c>
      <c r="E399" s="79" t="s">
        <v>30</v>
      </c>
      <c r="F399" s="55" t="s">
        <v>31</v>
      </c>
      <c r="G399" s="56" t="s">
        <v>32</v>
      </c>
      <c r="H399" s="55" t="s">
        <v>33</v>
      </c>
      <c r="I399" s="211">
        <v>35</v>
      </c>
      <c r="J399" s="766">
        <v>770</v>
      </c>
      <c r="K399" s="80"/>
      <c r="L399" s="150">
        <v>0</v>
      </c>
      <c r="M399" s="80"/>
      <c r="N399" s="150"/>
      <c r="O399" s="75">
        <v>0</v>
      </c>
      <c r="P399" s="999">
        <f t="shared" si="43"/>
        <v>0</v>
      </c>
      <c r="Q399" s="81"/>
      <c r="R399" s="150"/>
      <c r="S399" s="75">
        <f>T399/I399</f>
        <v>21.031142857142857</v>
      </c>
      <c r="T399" s="1000">
        <v>736.09</v>
      </c>
      <c r="V399" s="150"/>
      <c r="W399" s="81"/>
      <c r="X399" s="150"/>
      <c r="Y399" s="60">
        <v>1</v>
      </c>
      <c r="Z399" s="1000">
        <v>33.909999999999968</v>
      </c>
      <c r="AA399" s="81"/>
      <c r="AB399" s="150"/>
      <c r="AC399" s="63">
        <v>0</v>
      </c>
      <c r="AD399" s="90">
        <f t="shared" si="44"/>
        <v>0</v>
      </c>
      <c r="AE399" s="63">
        <v>0</v>
      </c>
      <c r="AF399" s="150">
        <v>0</v>
      </c>
      <c r="AG399" s="81"/>
      <c r="AH399" s="150"/>
      <c r="AI399" s="998">
        <f t="shared" si="45"/>
        <v>770</v>
      </c>
      <c r="AJ399" s="1025">
        <f t="shared" si="42"/>
        <v>0</v>
      </c>
    </row>
    <row r="400" spans="1:36" s="24" customFormat="1" ht="66" x14ac:dyDescent="0.2">
      <c r="A400" s="74"/>
      <c r="B400" s="226" t="s">
        <v>426</v>
      </c>
      <c r="C400" s="74"/>
      <c r="D400" s="74">
        <v>12</v>
      </c>
      <c r="E400" s="79" t="s">
        <v>372</v>
      </c>
      <c r="F400" s="88" t="s">
        <v>31</v>
      </c>
      <c r="G400" s="107" t="s">
        <v>32</v>
      </c>
      <c r="H400" s="88" t="s">
        <v>33</v>
      </c>
      <c r="I400" s="192">
        <f>4584+218.4</f>
        <v>4802.3999999999996</v>
      </c>
      <c r="J400" s="766">
        <v>4802.3999999999996</v>
      </c>
      <c r="K400" s="89"/>
      <c r="L400" s="644">
        <v>0</v>
      </c>
      <c r="M400" s="89"/>
      <c r="N400" s="644"/>
      <c r="O400" s="75">
        <v>0</v>
      </c>
      <c r="P400" s="1000">
        <f t="shared" si="43"/>
        <v>0</v>
      </c>
      <c r="Q400" s="91"/>
      <c r="R400" s="644"/>
      <c r="S400" s="75">
        <v>12</v>
      </c>
      <c r="T400" s="1000">
        <v>4802.3999999999996</v>
      </c>
      <c r="U400" s="91"/>
      <c r="V400" s="644"/>
      <c r="W400" s="91"/>
      <c r="X400" s="644"/>
      <c r="Y400" s="92">
        <v>0</v>
      </c>
      <c r="Z400" s="1000"/>
      <c r="AA400" s="91"/>
      <c r="AB400" s="644"/>
      <c r="AC400" s="940">
        <v>0</v>
      </c>
      <c r="AD400" s="90">
        <f t="shared" si="44"/>
        <v>0</v>
      </c>
      <c r="AE400" s="940">
        <v>0</v>
      </c>
      <c r="AF400" s="644">
        <v>0</v>
      </c>
      <c r="AG400" s="91"/>
      <c r="AH400" s="644"/>
      <c r="AI400" s="1015">
        <f t="shared" si="45"/>
        <v>4802.3999999999996</v>
      </c>
      <c r="AJ400" s="1025">
        <f t="shared" si="42"/>
        <v>0</v>
      </c>
    </row>
    <row r="401" spans="1:118" ht="66" x14ac:dyDescent="0.2">
      <c r="A401" s="74"/>
      <c r="B401" s="220" t="s">
        <v>427</v>
      </c>
      <c r="C401" s="74"/>
      <c r="D401" s="74">
        <v>1</v>
      </c>
      <c r="E401" s="79" t="s">
        <v>372</v>
      </c>
      <c r="F401" s="55" t="s">
        <v>31</v>
      </c>
      <c r="G401" s="56" t="s">
        <v>32</v>
      </c>
      <c r="H401" s="55" t="s">
        <v>33</v>
      </c>
      <c r="I401" s="211">
        <f>382-218.4</f>
        <v>163.6</v>
      </c>
      <c r="J401" s="766">
        <v>163.6</v>
      </c>
      <c r="K401" s="80"/>
      <c r="L401" s="150">
        <v>0</v>
      </c>
      <c r="M401" s="80"/>
      <c r="N401" s="150"/>
      <c r="O401" s="75">
        <v>0</v>
      </c>
      <c r="P401" s="999">
        <f t="shared" si="43"/>
        <v>0</v>
      </c>
      <c r="Q401" s="81"/>
      <c r="R401" s="150"/>
      <c r="S401" s="75"/>
      <c r="T401" s="1000"/>
      <c r="U401" s="81"/>
      <c r="V401" s="150"/>
      <c r="W401" s="81"/>
      <c r="X401" s="150"/>
      <c r="Y401" s="60">
        <v>1</v>
      </c>
      <c r="Z401" s="1000">
        <v>163.6</v>
      </c>
      <c r="AA401" s="81"/>
      <c r="AB401" s="150"/>
      <c r="AC401" s="63">
        <v>0</v>
      </c>
      <c r="AD401" s="90">
        <f t="shared" si="44"/>
        <v>0</v>
      </c>
      <c r="AE401" s="63">
        <v>0</v>
      </c>
      <c r="AF401" s="150">
        <v>0</v>
      </c>
      <c r="AG401" s="81"/>
      <c r="AH401" s="150"/>
      <c r="AI401" s="998">
        <f t="shared" si="45"/>
        <v>163.6</v>
      </c>
      <c r="AJ401" s="1025">
        <f t="shared" si="42"/>
        <v>0</v>
      </c>
    </row>
    <row r="402" spans="1:118" ht="66" x14ac:dyDescent="0.2">
      <c r="A402" s="74"/>
      <c r="B402" s="227" t="s">
        <v>428</v>
      </c>
      <c r="C402" s="74"/>
      <c r="D402" s="74">
        <v>1</v>
      </c>
      <c r="E402" s="109" t="s">
        <v>30</v>
      </c>
      <c r="F402" s="55" t="s">
        <v>31</v>
      </c>
      <c r="G402" s="56" t="s">
        <v>32</v>
      </c>
      <c r="H402" s="55" t="s">
        <v>33</v>
      </c>
      <c r="I402" s="211">
        <v>15.97</v>
      </c>
      <c r="J402" s="766">
        <v>15.97</v>
      </c>
      <c r="K402" s="80"/>
      <c r="L402" s="150">
        <v>0</v>
      </c>
      <c r="M402" s="80"/>
      <c r="N402" s="150"/>
      <c r="O402" s="75">
        <v>0</v>
      </c>
      <c r="P402" s="999">
        <f t="shared" si="43"/>
        <v>0</v>
      </c>
      <c r="Q402" s="81"/>
      <c r="R402" s="150"/>
      <c r="S402" s="75">
        <v>0</v>
      </c>
      <c r="T402" s="1000"/>
      <c r="U402" s="81"/>
      <c r="V402" s="150"/>
      <c r="W402" s="81"/>
      <c r="X402" s="150"/>
      <c r="Y402" s="60">
        <v>1</v>
      </c>
      <c r="Z402" s="1000">
        <v>15.97</v>
      </c>
      <c r="AA402" s="81"/>
      <c r="AB402" s="150"/>
      <c r="AC402" s="63">
        <v>0</v>
      </c>
      <c r="AD402" s="90">
        <f t="shared" si="44"/>
        <v>0</v>
      </c>
      <c r="AE402" s="63">
        <v>0</v>
      </c>
      <c r="AF402" s="150">
        <v>0</v>
      </c>
      <c r="AG402" s="81"/>
      <c r="AH402" s="150"/>
      <c r="AI402" s="998">
        <f t="shared" si="45"/>
        <v>15.97</v>
      </c>
      <c r="AJ402" s="1025">
        <f t="shared" si="42"/>
        <v>0</v>
      </c>
    </row>
    <row r="403" spans="1:118" ht="66" x14ac:dyDescent="0.2">
      <c r="A403" s="74"/>
      <c r="B403" s="226" t="s">
        <v>429</v>
      </c>
      <c r="C403" s="74"/>
      <c r="D403" s="74">
        <v>155</v>
      </c>
      <c r="E403" s="79" t="s">
        <v>30</v>
      </c>
      <c r="F403" s="55" t="s">
        <v>31</v>
      </c>
      <c r="G403" s="56" t="s">
        <v>32</v>
      </c>
      <c r="H403" s="55" t="s">
        <v>33</v>
      </c>
      <c r="I403" s="211">
        <v>78.116492903225819</v>
      </c>
      <c r="J403" s="766">
        <v>12108.056400000001</v>
      </c>
      <c r="K403" s="80"/>
      <c r="L403" s="150">
        <v>0</v>
      </c>
      <c r="M403" s="80"/>
      <c r="N403" s="150"/>
      <c r="O403" s="75">
        <v>0</v>
      </c>
      <c r="P403" s="999">
        <f t="shared" si="43"/>
        <v>0</v>
      </c>
      <c r="Q403" s="81"/>
      <c r="R403" s="150"/>
      <c r="S403" s="75">
        <f>T403/I403</f>
        <v>48.088308376231204</v>
      </c>
      <c r="T403" s="1000">
        <v>3756.49</v>
      </c>
      <c r="U403" s="81"/>
      <c r="V403" s="150"/>
      <c r="W403" s="81"/>
      <c r="X403" s="150"/>
      <c r="Y403" s="60">
        <v>107</v>
      </c>
      <c r="Z403" s="1000">
        <v>8351.5664000000015</v>
      </c>
      <c r="AA403" s="81"/>
      <c r="AB403" s="150"/>
      <c r="AC403" s="63">
        <v>0</v>
      </c>
      <c r="AD403" s="90">
        <f t="shared" si="44"/>
        <v>0</v>
      </c>
      <c r="AE403" s="63">
        <v>0</v>
      </c>
      <c r="AF403" s="150">
        <v>0</v>
      </c>
      <c r="AG403" s="81"/>
      <c r="AH403" s="150"/>
      <c r="AI403" s="998">
        <f t="shared" si="45"/>
        <v>12108.056400000001</v>
      </c>
      <c r="AJ403" s="1025">
        <f t="shared" si="42"/>
        <v>0</v>
      </c>
    </row>
    <row r="404" spans="1:118" ht="66" x14ac:dyDescent="0.2">
      <c r="A404" s="74"/>
      <c r="B404" s="220" t="s">
        <v>430</v>
      </c>
      <c r="C404" s="74"/>
      <c r="D404" s="74">
        <v>22</v>
      </c>
      <c r="E404" s="79" t="s">
        <v>30</v>
      </c>
      <c r="F404" s="55" t="s">
        <v>31</v>
      </c>
      <c r="G404" s="56" t="s">
        <v>32</v>
      </c>
      <c r="H404" s="55" t="s">
        <v>33</v>
      </c>
      <c r="I404" s="211">
        <v>101.5464347826087</v>
      </c>
      <c r="J404" s="766">
        <v>2163.6280000000002</v>
      </c>
      <c r="K404" s="80"/>
      <c r="L404" s="150">
        <v>0</v>
      </c>
      <c r="M404" s="80"/>
      <c r="N404" s="150"/>
      <c r="O404" s="75">
        <v>0</v>
      </c>
      <c r="P404" s="999">
        <f t="shared" si="43"/>
        <v>0</v>
      </c>
      <c r="Q404" s="81"/>
      <c r="R404" s="150"/>
      <c r="S404" s="75">
        <f>T404/I404</f>
        <v>18.416303871263864</v>
      </c>
      <c r="T404" s="1000">
        <v>1870.11</v>
      </c>
      <c r="U404" s="81"/>
      <c r="V404" s="150"/>
      <c r="W404" s="81"/>
      <c r="X404" s="150"/>
      <c r="Y404" s="60">
        <v>4</v>
      </c>
      <c r="Z404" s="1000">
        <v>293.51800000000026</v>
      </c>
      <c r="AA404" s="81"/>
      <c r="AB404" s="150"/>
      <c r="AC404" s="63">
        <v>0</v>
      </c>
      <c r="AD404" s="90">
        <f t="shared" si="44"/>
        <v>0</v>
      </c>
      <c r="AE404" s="63">
        <v>0</v>
      </c>
      <c r="AF404" s="150">
        <v>0</v>
      </c>
      <c r="AG404" s="81"/>
      <c r="AH404" s="150"/>
      <c r="AI404" s="998">
        <f t="shared" si="45"/>
        <v>2163.6280000000002</v>
      </c>
      <c r="AJ404" s="1025">
        <f t="shared" si="42"/>
        <v>0</v>
      </c>
    </row>
    <row r="405" spans="1:118" ht="24" x14ac:dyDescent="0.2">
      <c r="A405" s="74"/>
      <c r="B405" s="220" t="s">
        <v>431</v>
      </c>
      <c r="C405" s="74"/>
      <c r="D405" s="79">
        <v>1</v>
      </c>
      <c r="E405" s="79"/>
      <c r="F405" s="55"/>
      <c r="G405" s="56"/>
      <c r="H405" s="55"/>
      <c r="I405" s="211"/>
      <c r="J405" s="112">
        <v>400</v>
      </c>
      <c r="K405" s="80"/>
      <c r="L405" s="150">
        <v>0</v>
      </c>
      <c r="M405" s="80"/>
      <c r="N405" s="150"/>
      <c r="O405" s="75">
        <v>0</v>
      </c>
      <c r="P405" s="1019"/>
      <c r="Q405" s="81"/>
      <c r="R405" s="150"/>
      <c r="S405" s="75">
        <v>1</v>
      </c>
      <c r="T405" s="1006">
        <v>400</v>
      </c>
      <c r="U405" s="81"/>
      <c r="V405" s="150"/>
      <c r="W405" s="81"/>
      <c r="X405" s="150"/>
      <c r="Y405" s="60">
        <v>0</v>
      </c>
      <c r="Z405" s="1006">
        <v>0</v>
      </c>
      <c r="AA405" s="81"/>
      <c r="AB405" s="150"/>
      <c r="AC405" s="63">
        <v>0</v>
      </c>
      <c r="AD405" s="229"/>
      <c r="AE405" s="952"/>
      <c r="AF405" s="150">
        <v>0</v>
      </c>
      <c r="AG405" s="81"/>
      <c r="AH405" s="150"/>
      <c r="AI405" s="998">
        <f t="shared" si="45"/>
        <v>400</v>
      </c>
      <c r="AJ405" s="1025">
        <f t="shared" si="42"/>
        <v>0</v>
      </c>
    </row>
    <row r="406" spans="1:118" s="900" customFormat="1" ht="26.25" customHeight="1" x14ac:dyDescent="0.2">
      <c r="A406" s="42">
        <v>21602</v>
      </c>
      <c r="B406" s="43" t="s">
        <v>432</v>
      </c>
      <c r="C406" s="44"/>
      <c r="D406" s="45"/>
      <c r="E406" s="44"/>
      <c r="F406" s="239"/>
      <c r="G406" s="239"/>
      <c r="H406" s="239"/>
      <c r="I406" s="47"/>
      <c r="J406" s="790">
        <v>418422.57</v>
      </c>
      <c r="K406" s="374"/>
      <c r="L406" s="882">
        <f>SUM(L407:L449)</f>
        <v>0</v>
      </c>
      <c r="M406" s="374"/>
      <c r="N406" s="882">
        <f>SUM(N407:N449)</f>
        <v>0</v>
      </c>
      <c r="O406" s="238">
        <v>0</v>
      </c>
      <c r="P406" s="882">
        <f>SUM(P407:P449)</f>
        <v>32470.14</v>
      </c>
      <c r="Q406" s="899"/>
      <c r="R406" s="882">
        <f>SUM(R407:R449)</f>
        <v>0</v>
      </c>
      <c r="S406" s="238">
        <v>0</v>
      </c>
      <c r="T406" s="882">
        <f>SUM(T407:T449)</f>
        <v>280577.31999999995</v>
      </c>
      <c r="U406" s="899"/>
      <c r="V406" s="882">
        <f>SUM(V407:V449)</f>
        <v>0</v>
      </c>
      <c r="W406" s="899"/>
      <c r="X406" s="882">
        <f>SUM(X407:X449)</f>
        <v>7700.27</v>
      </c>
      <c r="Y406" s="376">
        <v>0</v>
      </c>
      <c r="Z406" s="882">
        <f>SUM(Z407:Z449)</f>
        <v>82093.64999999998</v>
      </c>
      <c r="AA406" s="899"/>
      <c r="AB406" s="882">
        <f>SUM(AB407:AB449)</f>
        <v>15581.189999999999</v>
      </c>
      <c r="AC406" s="931">
        <v>0</v>
      </c>
      <c r="AD406" s="374">
        <f>SUM(AD407:AD449)</f>
        <v>0</v>
      </c>
      <c r="AE406" s="953">
        <f>SUM(AE407:AE449)</f>
        <v>0</v>
      </c>
      <c r="AF406" s="374">
        <f>SUM(AF407:AF449)</f>
        <v>0</v>
      </c>
      <c r="AG406" s="899"/>
      <c r="AH406" s="882">
        <f>SUM(AH407:AH449)</f>
        <v>0</v>
      </c>
      <c r="AI406" s="882">
        <f>SUM(AI407:AI449)</f>
        <v>418422.57000000007</v>
      </c>
      <c r="AJ406" s="1025">
        <f t="shared" si="42"/>
        <v>0</v>
      </c>
      <c r="AK406" s="518"/>
      <c r="AL406" s="518"/>
      <c r="AM406" s="518"/>
      <c r="AN406" s="518"/>
      <c r="AO406" s="518"/>
      <c r="AP406" s="518"/>
      <c r="AQ406" s="518"/>
      <c r="AR406" s="518"/>
      <c r="AS406" s="518"/>
      <c r="AT406" s="518"/>
      <c r="AU406" s="518"/>
      <c r="AV406" s="518"/>
      <c r="AW406" s="518"/>
      <c r="AX406" s="518"/>
      <c r="AY406" s="518"/>
      <c r="AZ406" s="518"/>
      <c r="BA406" s="518"/>
      <c r="BB406" s="518"/>
      <c r="BC406" s="518"/>
      <c r="BD406" s="518"/>
      <c r="BE406" s="518"/>
      <c r="BF406" s="518"/>
      <c r="BG406" s="518"/>
      <c r="BH406" s="518"/>
      <c r="BI406" s="518"/>
      <c r="BJ406" s="518"/>
      <c r="BK406" s="518"/>
      <c r="BL406" s="518"/>
      <c r="BM406" s="518"/>
      <c r="BN406" s="518"/>
      <c r="BO406" s="518"/>
      <c r="BP406" s="518"/>
      <c r="BQ406" s="518"/>
      <c r="BR406" s="518"/>
      <c r="BS406" s="518"/>
      <c r="BT406" s="518"/>
      <c r="BU406" s="518"/>
      <c r="BV406" s="518"/>
      <c r="BW406" s="518"/>
      <c r="BX406" s="518"/>
      <c r="BY406" s="518"/>
      <c r="BZ406" s="518"/>
      <c r="CA406" s="518"/>
      <c r="CB406" s="518"/>
      <c r="CC406" s="518"/>
      <c r="CD406" s="518"/>
      <c r="CE406" s="518"/>
      <c r="CF406" s="518"/>
      <c r="CG406" s="518"/>
      <c r="CH406" s="518"/>
      <c r="CI406" s="518"/>
      <c r="CJ406" s="518"/>
      <c r="CK406" s="518"/>
      <c r="CL406" s="518"/>
      <c r="CM406" s="518"/>
      <c r="CN406" s="518"/>
      <c r="CO406" s="518"/>
      <c r="CP406" s="518"/>
      <c r="CQ406" s="518"/>
      <c r="CR406" s="518"/>
      <c r="CS406" s="518"/>
      <c r="CT406" s="518"/>
      <c r="CU406" s="518"/>
      <c r="CV406" s="518"/>
      <c r="CW406" s="518"/>
      <c r="CX406" s="518"/>
      <c r="CY406" s="518"/>
      <c r="CZ406" s="518"/>
      <c r="DA406" s="518"/>
      <c r="DB406" s="518"/>
      <c r="DC406" s="518"/>
      <c r="DD406" s="518"/>
      <c r="DE406" s="518"/>
      <c r="DF406" s="518"/>
      <c r="DG406" s="518"/>
      <c r="DH406" s="518"/>
      <c r="DI406" s="518"/>
      <c r="DJ406" s="518"/>
      <c r="DK406" s="518"/>
      <c r="DL406" s="518"/>
      <c r="DM406" s="518"/>
      <c r="DN406" s="518"/>
    </row>
    <row r="407" spans="1:118" ht="66" x14ac:dyDescent="0.2">
      <c r="A407" s="51"/>
      <c r="B407" s="220" t="s">
        <v>433</v>
      </c>
      <c r="C407" s="74"/>
      <c r="D407" s="74">
        <v>20</v>
      </c>
      <c r="E407" s="79" t="s">
        <v>30</v>
      </c>
      <c r="F407" s="55" t="s">
        <v>31</v>
      </c>
      <c r="G407" s="56" t="s">
        <v>32</v>
      </c>
      <c r="H407" s="55" t="s">
        <v>33</v>
      </c>
      <c r="I407" s="211">
        <v>91.454499999999996</v>
      </c>
      <c r="J407" s="766">
        <v>1829.09</v>
      </c>
      <c r="K407" s="80"/>
      <c r="L407" s="150">
        <v>0</v>
      </c>
      <c r="M407" s="80"/>
      <c r="N407" s="150"/>
      <c r="O407" s="75">
        <v>0</v>
      </c>
      <c r="P407" s="999">
        <f t="shared" ref="P407:P448" si="46">O407*I407</f>
        <v>0</v>
      </c>
      <c r="Q407" s="81"/>
      <c r="R407" s="150"/>
      <c r="S407" s="75">
        <v>2</v>
      </c>
      <c r="T407" s="1000">
        <v>206.48</v>
      </c>
      <c r="U407" s="81"/>
      <c r="V407" s="150"/>
      <c r="W407" s="81"/>
      <c r="X407" s="150"/>
      <c r="Y407" s="60">
        <v>18</v>
      </c>
      <c r="Z407" s="1000">
        <v>1622.61</v>
      </c>
      <c r="AA407" s="81"/>
      <c r="AB407" s="150"/>
      <c r="AC407" s="63">
        <v>0</v>
      </c>
      <c r="AD407" s="90">
        <f t="shared" ref="AD407:AD449" si="47">AC407*I407</f>
        <v>0</v>
      </c>
      <c r="AE407" s="63">
        <v>0</v>
      </c>
      <c r="AF407" s="150">
        <v>0</v>
      </c>
      <c r="AG407" s="81"/>
      <c r="AH407" s="150"/>
      <c r="AI407" s="998">
        <f t="shared" ref="AI407:AI449" si="48">AF407+AH407+AD407+AB407+Z407+X407+V407+T407+R407+P407+N407+L407</f>
        <v>1829.09</v>
      </c>
      <c r="AJ407" s="1025">
        <f t="shared" si="42"/>
        <v>0</v>
      </c>
    </row>
    <row r="408" spans="1:118" ht="66" x14ac:dyDescent="0.2">
      <c r="A408" s="51"/>
      <c r="B408" s="230" t="s">
        <v>434</v>
      </c>
      <c r="C408" s="74"/>
      <c r="D408" s="74">
        <v>407</v>
      </c>
      <c r="E408" s="79" t="s">
        <v>30</v>
      </c>
      <c r="F408" s="55" t="s">
        <v>31</v>
      </c>
      <c r="G408" s="56" t="s">
        <v>32</v>
      </c>
      <c r="H408" s="55" t="s">
        <v>33</v>
      </c>
      <c r="I408" s="211">
        <v>22.62</v>
      </c>
      <c r="J408" s="766">
        <v>9206.34</v>
      </c>
      <c r="K408" s="80"/>
      <c r="L408" s="150">
        <v>0</v>
      </c>
      <c r="M408" s="80"/>
      <c r="N408" s="150"/>
      <c r="O408" s="75">
        <v>0</v>
      </c>
      <c r="P408" s="999">
        <f t="shared" si="46"/>
        <v>0</v>
      </c>
      <c r="Q408" s="81"/>
      <c r="R408" s="150"/>
      <c r="S408" s="75">
        <v>0</v>
      </c>
      <c r="T408" s="1000"/>
      <c r="U408" s="81"/>
      <c r="V408" s="150"/>
      <c r="W408" s="81"/>
      <c r="X408" s="150"/>
      <c r="Y408" s="60">
        <v>407</v>
      </c>
      <c r="Z408" s="1000">
        <v>9206.34</v>
      </c>
      <c r="AA408" s="81"/>
      <c r="AB408" s="150"/>
      <c r="AC408" s="63">
        <v>0</v>
      </c>
      <c r="AD408" s="90">
        <f t="shared" si="47"/>
        <v>0</v>
      </c>
      <c r="AE408" s="63">
        <v>0</v>
      </c>
      <c r="AF408" s="150">
        <v>0</v>
      </c>
      <c r="AG408" s="81"/>
      <c r="AH408" s="150"/>
      <c r="AI408" s="998">
        <f t="shared" si="48"/>
        <v>9206.34</v>
      </c>
      <c r="AJ408" s="1025">
        <f t="shared" si="42"/>
        <v>0</v>
      </c>
    </row>
    <row r="409" spans="1:118" ht="66" x14ac:dyDescent="0.2">
      <c r="A409" s="51"/>
      <c r="B409" s="130" t="s">
        <v>435</v>
      </c>
      <c r="C409" s="74"/>
      <c r="D409" s="74">
        <v>52</v>
      </c>
      <c r="E409" s="79" t="s">
        <v>30</v>
      </c>
      <c r="F409" s="55" t="s">
        <v>31</v>
      </c>
      <c r="G409" s="56" t="s">
        <v>32</v>
      </c>
      <c r="H409" s="55" t="s">
        <v>33</v>
      </c>
      <c r="I409" s="211">
        <v>87.879807692307693</v>
      </c>
      <c r="J409" s="766">
        <f>4569.75-17.45</f>
        <v>4552.3</v>
      </c>
      <c r="K409" s="80"/>
      <c r="L409" s="150">
        <v>0</v>
      </c>
      <c r="M409" s="80"/>
      <c r="N409" s="150"/>
      <c r="O409" s="75">
        <v>0</v>
      </c>
      <c r="P409" s="999">
        <f t="shared" si="46"/>
        <v>0</v>
      </c>
      <c r="Q409" s="81"/>
      <c r="R409" s="150"/>
      <c r="S409" s="75">
        <f>T409/I409</f>
        <v>21.779747250943707</v>
      </c>
      <c r="T409" s="1000">
        <v>1914</v>
      </c>
      <c r="U409" s="81"/>
      <c r="V409" s="150"/>
      <c r="W409" s="81"/>
      <c r="X409" s="150"/>
      <c r="Y409" s="60">
        <v>30</v>
      </c>
      <c r="Z409" s="1000">
        <f>2655.75-17.45</f>
        <v>2638.3</v>
      </c>
      <c r="AA409" s="81"/>
      <c r="AB409" s="150"/>
      <c r="AC409" s="63">
        <v>0</v>
      </c>
      <c r="AD409" s="90">
        <f t="shared" si="47"/>
        <v>0</v>
      </c>
      <c r="AE409" s="63">
        <v>0</v>
      </c>
      <c r="AF409" s="150">
        <v>0</v>
      </c>
      <c r="AG409" s="81"/>
      <c r="AH409" s="150"/>
      <c r="AI409" s="998">
        <f t="shared" si="48"/>
        <v>4552.3</v>
      </c>
      <c r="AJ409" s="1025">
        <f t="shared" si="42"/>
        <v>0</v>
      </c>
    </row>
    <row r="410" spans="1:118" ht="66" x14ac:dyDescent="0.2">
      <c r="A410" s="51"/>
      <c r="B410" s="52" t="s">
        <v>436</v>
      </c>
      <c r="C410" s="74"/>
      <c r="D410" s="74">
        <v>16</v>
      </c>
      <c r="E410" s="79" t="s">
        <v>30</v>
      </c>
      <c r="F410" s="55" t="s">
        <v>31</v>
      </c>
      <c r="G410" s="56" t="s">
        <v>32</v>
      </c>
      <c r="H410" s="55" t="s">
        <v>33</v>
      </c>
      <c r="I410" s="211">
        <v>40.089374999999997</v>
      </c>
      <c r="J410" s="766">
        <f>641.43+17.45</f>
        <v>658.88</v>
      </c>
      <c r="K410" s="80"/>
      <c r="L410" s="150">
        <v>0</v>
      </c>
      <c r="M410" s="80"/>
      <c r="N410" s="150"/>
      <c r="O410" s="75">
        <v>0</v>
      </c>
      <c r="P410" s="999">
        <f t="shared" si="46"/>
        <v>0</v>
      </c>
      <c r="Q410" s="81"/>
      <c r="R410" s="150"/>
      <c r="S410" s="75">
        <v>16</v>
      </c>
      <c r="T410" s="1000">
        <v>658.88</v>
      </c>
      <c r="U410" s="81"/>
      <c r="V410" s="150"/>
      <c r="W410" s="81"/>
      <c r="X410" s="150"/>
      <c r="Y410" s="60"/>
      <c r="Z410" s="1000"/>
      <c r="AA410" s="81"/>
      <c r="AB410" s="150"/>
      <c r="AC410" s="63">
        <v>0</v>
      </c>
      <c r="AD410" s="90">
        <f t="shared" si="47"/>
        <v>0</v>
      </c>
      <c r="AE410" s="63">
        <v>0</v>
      </c>
      <c r="AF410" s="150">
        <v>0</v>
      </c>
      <c r="AG410" s="81"/>
      <c r="AH410" s="150"/>
      <c r="AI410" s="998">
        <f t="shared" si="48"/>
        <v>658.88</v>
      </c>
      <c r="AJ410" s="1025">
        <f t="shared" si="42"/>
        <v>0</v>
      </c>
    </row>
    <row r="411" spans="1:118" ht="66" x14ac:dyDescent="0.2">
      <c r="A411" s="51"/>
      <c r="B411" s="52" t="s">
        <v>437</v>
      </c>
      <c r="C411" s="74"/>
      <c r="D411" s="74">
        <v>7</v>
      </c>
      <c r="E411" s="79" t="s">
        <v>30</v>
      </c>
      <c r="F411" s="55" t="s">
        <v>31</v>
      </c>
      <c r="G411" s="56" t="s">
        <v>32</v>
      </c>
      <c r="H411" s="55" t="s">
        <v>33</v>
      </c>
      <c r="I411" s="211">
        <v>108.99375000000001</v>
      </c>
      <c r="J411" s="766">
        <v>871.95</v>
      </c>
      <c r="K411" s="80"/>
      <c r="L411" s="150">
        <v>0</v>
      </c>
      <c r="M411" s="80"/>
      <c r="N411" s="150"/>
      <c r="O411" s="75">
        <v>0</v>
      </c>
      <c r="P411" s="999">
        <f t="shared" si="46"/>
        <v>0</v>
      </c>
      <c r="Q411" s="81"/>
      <c r="R411" s="150"/>
      <c r="S411" s="75">
        <f>T411/I411</f>
        <v>3.3205573714089112</v>
      </c>
      <c r="T411" s="1000">
        <v>361.92</v>
      </c>
      <c r="U411" s="81"/>
      <c r="V411" s="150"/>
      <c r="W411" s="81"/>
      <c r="X411" s="150"/>
      <c r="Y411" s="60">
        <v>4</v>
      </c>
      <c r="Z411" s="1000">
        <f>510.03</f>
        <v>510.03</v>
      </c>
      <c r="AA411" s="81"/>
      <c r="AB411" s="150"/>
      <c r="AC411" s="63">
        <v>0</v>
      </c>
      <c r="AD411" s="90">
        <f t="shared" si="47"/>
        <v>0</v>
      </c>
      <c r="AE411" s="63">
        <v>0</v>
      </c>
      <c r="AF411" s="150">
        <v>0</v>
      </c>
      <c r="AG411" s="81"/>
      <c r="AH411" s="150"/>
      <c r="AI411" s="998">
        <f t="shared" si="48"/>
        <v>871.95</v>
      </c>
      <c r="AJ411" s="1025">
        <f t="shared" si="42"/>
        <v>0</v>
      </c>
    </row>
    <row r="412" spans="1:118" ht="66" x14ac:dyDescent="0.2">
      <c r="A412" s="51"/>
      <c r="B412" s="52" t="s">
        <v>438</v>
      </c>
      <c r="C412" s="74"/>
      <c r="D412" s="74">
        <v>7</v>
      </c>
      <c r="E412" s="79" t="s">
        <v>30</v>
      </c>
      <c r="F412" s="55" t="s">
        <v>31</v>
      </c>
      <c r="G412" s="56" t="s">
        <v>32</v>
      </c>
      <c r="H412" s="55" t="s">
        <v>33</v>
      </c>
      <c r="I412" s="211">
        <v>27.561666666666667</v>
      </c>
      <c r="J412" s="766">
        <v>180.96</v>
      </c>
      <c r="K412" s="80"/>
      <c r="L412" s="150">
        <v>0</v>
      </c>
      <c r="M412" s="80"/>
      <c r="N412" s="150"/>
      <c r="O412" s="75">
        <v>0</v>
      </c>
      <c r="P412" s="999">
        <f t="shared" si="46"/>
        <v>0</v>
      </c>
      <c r="Q412" s="81"/>
      <c r="R412" s="150"/>
      <c r="S412" s="75">
        <v>7</v>
      </c>
      <c r="T412" s="1000">
        <v>180.96</v>
      </c>
      <c r="U412" s="81"/>
      <c r="V412" s="150"/>
      <c r="W412" s="81"/>
      <c r="X412" s="150"/>
      <c r="Y412" s="60">
        <v>0</v>
      </c>
      <c r="Z412" s="1000"/>
      <c r="AA412" s="81"/>
      <c r="AB412" s="150"/>
      <c r="AC412" s="63">
        <v>0</v>
      </c>
      <c r="AD412" s="90">
        <f t="shared" si="47"/>
        <v>0</v>
      </c>
      <c r="AE412" s="63">
        <v>0</v>
      </c>
      <c r="AF412" s="150">
        <v>0</v>
      </c>
      <c r="AG412" s="81"/>
      <c r="AH412" s="150"/>
      <c r="AI412" s="998">
        <f t="shared" si="48"/>
        <v>180.96</v>
      </c>
      <c r="AJ412" s="1025">
        <f t="shared" si="42"/>
        <v>0</v>
      </c>
    </row>
    <row r="413" spans="1:118" ht="66" x14ac:dyDescent="0.2">
      <c r="A413" s="51"/>
      <c r="B413" s="52" t="s">
        <v>439</v>
      </c>
      <c r="C413" s="74"/>
      <c r="D413" s="74">
        <v>58</v>
      </c>
      <c r="E413" s="79" t="s">
        <v>30</v>
      </c>
      <c r="F413" s="55" t="s">
        <v>31</v>
      </c>
      <c r="G413" s="56" t="s">
        <v>32</v>
      </c>
      <c r="H413" s="55" t="s">
        <v>33</v>
      </c>
      <c r="I413" s="211">
        <v>183.33844827586205</v>
      </c>
      <c r="J413" s="766">
        <v>10633.63</v>
      </c>
      <c r="K413" s="80"/>
      <c r="L413" s="150">
        <v>0</v>
      </c>
      <c r="M413" s="80"/>
      <c r="N413" s="150"/>
      <c r="O413" s="75">
        <v>0</v>
      </c>
      <c r="P413" s="999">
        <f t="shared" si="46"/>
        <v>0</v>
      </c>
      <c r="Q413" s="81"/>
      <c r="R413" s="150"/>
      <c r="S413" s="75">
        <v>26</v>
      </c>
      <c r="T413" s="1000">
        <v>4802.3999999999996</v>
      </c>
      <c r="U413" s="81"/>
      <c r="V413" s="150"/>
      <c r="W413" s="81"/>
      <c r="X413" s="150"/>
      <c r="Y413" s="60">
        <v>32</v>
      </c>
      <c r="Z413" s="1000">
        <v>5831.23</v>
      </c>
      <c r="AA413" s="81"/>
      <c r="AB413" s="150"/>
      <c r="AC413" s="63">
        <v>0</v>
      </c>
      <c r="AD413" s="90">
        <f t="shared" si="47"/>
        <v>0</v>
      </c>
      <c r="AE413" s="63">
        <v>0</v>
      </c>
      <c r="AF413" s="150">
        <v>0</v>
      </c>
      <c r="AG413" s="81"/>
      <c r="AH413" s="150"/>
      <c r="AI413" s="998">
        <f t="shared" si="48"/>
        <v>10633.63</v>
      </c>
      <c r="AJ413" s="1025">
        <f t="shared" si="42"/>
        <v>0</v>
      </c>
    </row>
    <row r="414" spans="1:118" ht="66" x14ac:dyDescent="0.2">
      <c r="A414" s="51"/>
      <c r="B414" s="52" t="s">
        <v>440</v>
      </c>
      <c r="C414" s="74"/>
      <c r="D414" s="74">
        <v>12</v>
      </c>
      <c r="E414" s="79" t="s">
        <v>30</v>
      </c>
      <c r="F414" s="55" t="s">
        <v>31</v>
      </c>
      <c r="G414" s="56" t="s">
        <v>32</v>
      </c>
      <c r="H414" s="55" t="s">
        <v>33</v>
      </c>
      <c r="I414" s="211">
        <v>88.786666666666676</v>
      </c>
      <c r="J414" s="766">
        <v>1065.44</v>
      </c>
      <c r="K414" s="80"/>
      <c r="L414" s="150">
        <v>0</v>
      </c>
      <c r="M414" s="80"/>
      <c r="N414" s="150"/>
      <c r="O414" s="75">
        <v>0</v>
      </c>
      <c r="P414" s="999">
        <f t="shared" si="46"/>
        <v>0</v>
      </c>
      <c r="Q414" s="81"/>
      <c r="R414" s="150"/>
      <c r="S414" s="75">
        <v>11</v>
      </c>
      <c r="T414" s="1000">
        <v>1013.93</v>
      </c>
      <c r="U414" s="81"/>
      <c r="V414" s="150"/>
      <c r="W414" s="81">
        <v>1</v>
      </c>
      <c r="X414" s="150">
        <v>51.51</v>
      </c>
      <c r="Y414" s="60">
        <v>0</v>
      </c>
      <c r="Z414" s="1000"/>
      <c r="AA414" s="81"/>
      <c r="AB414" s="150"/>
      <c r="AC414" s="63">
        <v>0</v>
      </c>
      <c r="AD414" s="90">
        <f t="shared" si="47"/>
        <v>0</v>
      </c>
      <c r="AE414" s="63">
        <v>0</v>
      </c>
      <c r="AF414" s="150">
        <v>0</v>
      </c>
      <c r="AG414" s="81"/>
      <c r="AH414" s="150"/>
      <c r="AI414" s="998">
        <f t="shared" si="48"/>
        <v>1065.44</v>
      </c>
      <c r="AJ414" s="1025">
        <f t="shared" si="42"/>
        <v>0</v>
      </c>
    </row>
    <row r="415" spans="1:118" ht="66" x14ac:dyDescent="0.2">
      <c r="A415" s="51"/>
      <c r="B415" s="52" t="s">
        <v>441</v>
      </c>
      <c r="C415" s="74"/>
      <c r="D415" s="74">
        <v>30</v>
      </c>
      <c r="E415" s="79" t="s">
        <v>30</v>
      </c>
      <c r="F415" s="55" t="s">
        <v>31</v>
      </c>
      <c r="G415" s="56" t="s">
        <v>32</v>
      </c>
      <c r="H415" s="55" t="s">
        <v>33</v>
      </c>
      <c r="I415" s="211">
        <v>38.511999999999993</v>
      </c>
      <c r="J415" s="766">
        <v>1155.3599999999999</v>
      </c>
      <c r="K415" s="80"/>
      <c r="L415" s="150">
        <v>0</v>
      </c>
      <c r="M415" s="80"/>
      <c r="N415" s="150"/>
      <c r="O415" s="75">
        <v>0</v>
      </c>
      <c r="P415" s="999">
        <f t="shared" si="46"/>
        <v>0</v>
      </c>
      <c r="Q415" s="81"/>
      <c r="R415" s="150"/>
      <c r="S415" s="75">
        <v>28</v>
      </c>
      <c r="T415" s="1000">
        <v>810.14</v>
      </c>
      <c r="U415" s="81"/>
      <c r="V415" s="150"/>
      <c r="W415" s="81">
        <v>2</v>
      </c>
      <c r="X415" s="150">
        <v>345.22</v>
      </c>
      <c r="Y415" s="60">
        <v>0</v>
      </c>
      <c r="Z415" s="1000"/>
      <c r="AA415" s="81"/>
      <c r="AB415" s="150"/>
      <c r="AC415" s="63">
        <v>0</v>
      </c>
      <c r="AD415" s="90">
        <f t="shared" si="47"/>
        <v>0</v>
      </c>
      <c r="AE415" s="63">
        <v>0</v>
      </c>
      <c r="AF415" s="150">
        <v>0</v>
      </c>
      <c r="AG415" s="81"/>
      <c r="AH415" s="150"/>
      <c r="AI415" s="998">
        <f t="shared" si="48"/>
        <v>1155.3600000000001</v>
      </c>
      <c r="AJ415" s="1025">
        <f t="shared" si="42"/>
        <v>0</v>
      </c>
    </row>
    <row r="416" spans="1:118" ht="66" x14ac:dyDescent="0.2">
      <c r="A416" s="51"/>
      <c r="B416" s="130" t="s">
        <v>442</v>
      </c>
      <c r="C416" s="74"/>
      <c r="D416" s="74">
        <v>320</v>
      </c>
      <c r="E416" s="79" t="s">
        <v>30</v>
      </c>
      <c r="F416" s="55" t="s">
        <v>31</v>
      </c>
      <c r="G416" s="56" t="s">
        <v>32</v>
      </c>
      <c r="H416" s="55" t="s">
        <v>33</v>
      </c>
      <c r="I416" s="211">
        <v>49.285499999999999</v>
      </c>
      <c r="J416" s="766">
        <v>15771.36</v>
      </c>
      <c r="K416" s="80"/>
      <c r="L416" s="150">
        <v>0</v>
      </c>
      <c r="M416" s="80"/>
      <c r="N416" s="150"/>
      <c r="O416" s="75">
        <v>0</v>
      </c>
      <c r="P416" s="999">
        <f t="shared" si="46"/>
        <v>0</v>
      </c>
      <c r="Q416" s="81"/>
      <c r="R416" s="150"/>
      <c r="S416" s="75">
        <v>160</v>
      </c>
      <c r="T416" s="1000">
        <v>4549.5200000000004</v>
      </c>
      <c r="U416" s="81"/>
      <c r="V416" s="150"/>
      <c r="W416" s="81"/>
      <c r="X416" s="150"/>
      <c r="Y416" s="60">
        <v>160</v>
      </c>
      <c r="Z416" s="1000">
        <v>11221.84</v>
      </c>
      <c r="AA416" s="81"/>
      <c r="AB416" s="150"/>
      <c r="AC416" s="63">
        <v>0</v>
      </c>
      <c r="AD416" s="90">
        <f t="shared" si="47"/>
        <v>0</v>
      </c>
      <c r="AE416" s="63">
        <v>0</v>
      </c>
      <c r="AF416" s="150">
        <v>0</v>
      </c>
      <c r="AG416" s="81"/>
      <c r="AH416" s="150"/>
      <c r="AI416" s="998">
        <f t="shared" si="48"/>
        <v>15771.36</v>
      </c>
      <c r="AJ416" s="1025">
        <f t="shared" si="42"/>
        <v>0</v>
      </c>
    </row>
    <row r="417" spans="1:36" ht="66" x14ac:dyDescent="0.2">
      <c r="A417" s="51"/>
      <c r="B417" s="102" t="s">
        <v>443</v>
      </c>
      <c r="C417" s="74"/>
      <c r="D417" s="74">
        <v>309</v>
      </c>
      <c r="E417" s="79" t="s">
        <v>30</v>
      </c>
      <c r="F417" s="55" t="s">
        <v>31</v>
      </c>
      <c r="G417" s="56" t="s">
        <v>32</v>
      </c>
      <c r="H417" s="55" t="s">
        <v>33</v>
      </c>
      <c r="I417" s="211">
        <v>55.018090614886731</v>
      </c>
      <c r="J417" s="766">
        <v>17000.59</v>
      </c>
      <c r="K417" s="80"/>
      <c r="L417" s="150">
        <v>0</v>
      </c>
      <c r="M417" s="80"/>
      <c r="N417" s="150"/>
      <c r="O417" s="75">
        <v>0</v>
      </c>
      <c r="P417" s="999">
        <f t="shared" si="46"/>
        <v>0</v>
      </c>
      <c r="Q417" s="81"/>
      <c r="R417" s="150"/>
      <c r="S417" s="75">
        <v>50</v>
      </c>
      <c r="T417" s="1000">
        <v>1495.96</v>
      </c>
      <c r="U417" s="81"/>
      <c r="V417" s="150"/>
      <c r="W417" s="81"/>
      <c r="X417" s="150"/>
      <c r="Y417" s="60">
        <v>0</v>
      </c>
      <c r="Z417" s="1000"/>
      <c r="AA417" s="81">
        <v>250</v>
      </c>
      <c r="AB417" s="150">
        <v>15504.63</v>
      </c>
      <c r="AC417" s="63">
        <v>0</v>
      </c>
      <c r="AD417" s="90">
        <f t="shared" si="47"/>
        <v>0</v>
      </c>
      <c r="AE417" s="63">
        <v>0</v>
      </c>
      <c r="AF417" s="150">
        <v>0</v>
      </c>
      <c r="AG417" s="81"/>
      <c r="AH417" s="150"/>
      <c r="AI417" s="998">
        <f t="shared" si="48"/>
        <v>17000.59</v>
      </c>
      <c r="AJ417" s="1025">
        <f t="shared" si="42"/>
        <v>0</v>
      </c>
    </row>
    <row r="418" spans="1:36" ht="66" x14ac:dyDescent="0.2">
      <c r="A418" s="51"/>
      <c r="B418" s="231" t="s">
        <v>444</v>
      </c>
      <c r="C418" s="74"/>
      <c r="D418" s="74">
        <v>1</v>
      </c>
      <c r="E418" s="109" t="s">
        <v>30</v>
      </c>
      <c r="F418" s="55" t="s">
        <v>31</v>
      </c>
      <c r="G418" s="56" t="s">
        <v>32</v>
      </c>
      <c r="H418" s="55" t="s">
        <v>33</v>
      </c>
      <c r="I418" s="211">
        <v>76.56</v>
      </c>
      <c r="J418" s="766">
        <v>76.56</v>
      </c>
      <c r="K418" s="80"/>
      <c r="L418" s="150">
        <v>0</v>
      </c>
      <c r="M418" s="80"/>
      <c r="N418" s="150"/>
      <c r="O418" s="75">
        <v>0</v>
      </c>
      <c r="P418" s="999">
        <f t="shared" si="46"/>
        <v>0</v>
      </c>
      <c r="Q418" s="81"/>
      <c r="R418" s="150"/>
      <c r="S418" s="75"/>
      <c r="T418" s="1000"/>
      <c r="U418" s="81"/>
      <c r="V418" s="150"/>
      <c r="W418" s="81"/>
      <c r="X418" s="150"/>
      <c r="Y418" s="60">
        <v>0</v>
      </c>
      <c r="Z418" s="1000"/>
      <c r="AA418" s="81">
        <v>1</v>
      </c>
      <c r="AB418" s="150">
        <v>76.56</v>
      </c>
      <c r="AC418" s="63">
        <v>0</v>
      </c>
      <c r="AD418" s="90">
        <f t="shared" si="47"/>
        <v>0</v>
      </c>
      <c r="AE418" s="63">
        <v>0</v>
      </c>
      <c r="AF418" s="150">
        <v>0</v>
      </c>
      <c r="AG418" s="81"/>
      <c r="AH418" s="150"/>
      <c r="AI418" s="998">
        <f t="shared" si="48"/>
        <v>76.56</v>
      </c>
      <c r="AJ418" s="1025">
        <f t="shared" si="42"/>
        <v>0</v>
      </c>
    </row>
    <row r="419" spans="1:36" ht="66" x14ac:dyDescent="0.2">
      <c r="A419" s="51"/>
      <c r="B419" s="130" t="s">
        <v>445</v>
      </c>
      <c r="C419" s="74"/>
      <c r="D419" s="74">
        <v>16</v>
      </c>
      <c r="E419" s="79" t="s">
        <v>49</v>
      </c>
      <c r="F419" s="55" t="s">
        <v>31</v>
      </c>
      <c r="G419" s="56" t="s">
        <v>32</v>
      </c>
      <c r="H419" s="55" t="s">
        <v>33</v>
      </c>
      <c r="I419" s="211">
        <v>301.04000000000002</v>
      </c>
      <c r="J419" s="766">
        <v>4816.6400000000003</v>
      </c>
      <c r="K419" s="80"/>
      <c r="L419" s="150">
        <v>0</v>
      </c>
      <c r="M419" s="80"/>
      <c r="N419" s="150"/>
      <c r="O419" s="75">
        <v>0</v>
      </c>
      <c r="P419" s="999">
        <f t="shared" si="46"/>
        <v>0</v>
      </c>
      <c r="Q419" s="81"/>
      <c r="R419" s="150"/>
      <c r="S419" s="75"/>
      <c r="T419" s="1000"/>
      <c r="U419" s="81"/>
      <c r="V419" s="150"/>
      <c r="W419" s="81"/>
      <c r="X419" s="150"/>
      <c r="Y419" s="60">
        <v>16</v>
      </c>
      <c r="Z419" s="1000">
        <v>4816.6400000000003</v>
      </c>
      <c r="AA419" s="81"/>
      <c r="AB419" s="150"/>
      <c r="AC419" s="63">
        <v>0</v>
      </c>
      <c r="AD419" s="90">
        <f t="shared" si="47"/>
        <v>0</v>
      </c>
      <c r="AE419" s="63">
        <v>0</v>
      </c>
      <c r="AF419" s="150">
        <v>0</v>
      </c>
      <c r="AG419" s="81"/>
      <c r="AH419" s="150"/>
      <c r="AI419" s="998">
        <f t="shared" si="48"/>
        <v>4816.6400000000003</v>
      </c>
      <c r="AJ419" s="1025">
        <f t="shared" si="42"/>
        <v>0</v>
      </c>
    </row>
    <row r="420" spans="1:36" ht="66" x14ac:dyDescent="0.2">
      <c r="A420" s="51"/>
      <c r="B420" s="52" t="s">
        <v>446</v>
      </c>
      <c r="C420" s="74"/>
      <c r="D420" s="74">
        <v>61</v>
      </c>
      <c r="E420" s="79" t="s">
        <v>30</v>
      </c>
      <c r="F420" s="55" t="s">
        <v>31</v>
      </c>
      <c r="G420" s="56" t="s">
        <v>32</v>
      </c>
      <c r="H420" s="55" t="s">
        <v>33</v>
      </c>
      <c r="I420" s="211">
        <v>100.22399999999999</v>
      </c>
      <c r="J420" s="766">
        <v>6612</v>
      </c>
      <c r="K420" s="80"/>
      <c r="L420" s="150">
        <v>0</v>
      </c>
      <c r="M420" s="80"/>
      <c r="N420" s="150"/>
      <c r="O420" s="75">
        <v>0</v>
      </c>
      <c r="P420" s="999">
        <f t="shared" si="46"/>
        <v>0</v>
      </c>
      <c r="Q420" s="81"/>
      <c r="R420" s="150"/>
      <c r="S420" s="75">
        <v>61</v>
      </c>
      <c r="T420" s="1000">
        <v>6612</v>
      </c>
      <c r="U420" s="81">
        <v>44</v>
      </c>
      <c r="V420" s="150"/>
      <c r="W420" s="81"/>
      <c r="X420" s="150"/>
      <c r="Y420" s="60">
        <v>0</v>
      </c>
      <c r="Z420" s="1000"/>
      <c r="AA420" s="81"/>
      <c r="AB420" s="150"/>
      <c r="AC420" s="63">
        <v>0</v>
      </c>
      <c r="AD420" s="90">
        <f t="shared" si="47"/>
        <v>0</v>
      </c>
      <c r="AE420" s="63">
        <v>0</v>
      </c>
      <c r="AF420" s="150">
        <v>0</v>
      </c>
      <c r="AG420" s="81"/>
      <c r="AH420" s="150"/>
      <c r="AI420" s="998">
        <f t="shared" si="48"/>
        <v>6612</v>
      </c>
      <c r="AJ420" s="1025">
        <f t="shared" si="42"/>
        <v>0</v>
      </c>
    </row>
    <row r="421" spans="1:36" ht="66" x14ac:dyDescent="0.2">
      <c r="A421" s="51"/>
      <c r="B421" s="231" t="s">
        <v>447</v>
      </c>
      <c r="C421" s="74"/>
      <c r="D421" s="74">
        <v>44</v>
      </c>
      <c r="E421" s="79" t="s">
        <v>30</v>
      </c>
      <c r="F421" s="55" t="s">
        <v>31</v>
      </c>
      <c r="G421" s="56" t="s">
        <v>32</v>
      </c>
      <c r="H421" s="55" t="s">
        <v>33</v>
      </c>
      <c r="I421" s="211">
        <v>24.197500000000002</v>
      </c>
      <c r="J421" s="766">
        <v>1064.69</v>
      </c>
      <c r="K421" s="80"/>
      <c r="L421" s="150">
        <v>0</v>
      </c>
      <c r="M421" s="80"/>
      <c r="N421" s="150"/>
      <c r="O421" s="75">
        <v>0</v>
      </c>
      <c r="P421" s="999">
        <f t="shared" si="46"/>
        <v>0</v>
      </c>
      <c r="Q421" s="81"/>
      <c r="R421" s="150"/>
      <c r="S421" s="75"/>
      <c r="T421" s="1000"/>
      <c r="U421" s="81">
        <v>4</v>
      </c>
      <c r="V421" s="150"/>
      <c r="W421" s="81"/>
      <c r="X421" s="150">
        <v>1064.69</v>
      </c>
      <c r="Y421" s="60">
        <v>0</v>
      </c>
      <c r="Z421" s="1000"/>
      <c r="AA421" s="81"/>
      <c r="AB421" s="150"/>
      <c r="AC421" s="63">
        <v>0</v>
      </c>
      <c r="AD421" s="90">
        <f t="shared" si="47"/>
        <v>0</v>
      </c>
      <c r="AE421" s="63">
        <v>0</v>
      </c>
      <c r="AF421" s="150">
        <v>0</v>
      </c>
      <c r="AG421" s="81"/>
      <c r="AH421" s="150"/>
      <c r="AI421" s="998">
        <f t="shared" si="48"/>
        <v>1064.69</v>
      </c>
      <c r="AJ421" s="1025">
        <f t="shared" si="42"/>
        <v>0</v>
      </c>
    </row>
    <row r="422" spans="1:36" ht="66" x14ac:dyDescent="0.2">
      <c r="A422" s="51"/>
      <c r="B422" s="130" t="s">
        <v>448</v>
      </c>
      <c r="C422" s="74"/>
      <c r="D422" s="74">
        <v>264</v>
      </c>
      <c r="E422" s="79" t="s">
        <v>30</v>
      </c>
      <c r="F422" s="55" t="s">
        <v>31</v>
      </c>
      <c r="G422" s="56" t="s">
        <v>32</v>
      </c>
      <c r="H422" s="55" t="s">
        <v>33</v>
      </c>
      <c r="I422" s="211">
        <v>21.529583333333335</v>
      </c>
      <c r="J422" s="766">
        <v>5683.81</v>
      </c>
      <c r="K422" s="80"/>
      <c r="L422" s="150">
        <v>0</v>
      </c>
      <c r="M422" s="80"/>
      <c r="N422" s="150"/>
      <c r="O422" s="75">
        <v>0</v>
      </c>
      <c r="P422" s="999">
        <f t="shared" si="46"/>
        <v>0</v>
      </c>
      <c r="Q422" s="81"/>
      <c r="R422" s="150"/>
      <c r="S422" s="75">
        <v>260</v>
      </c>
      <c r="T422" s="1000">
        <v>5334.84</v>
      </c>
      <c r="U422" s="81">
        <v>300</v>
      </c>
      <c r="V422" s="150"/>
      <c r="W422" s="81"/>
      <c r="X422" s="150">
        <v>348.97</v>
      </c>
      <c r="Y422" s="60">
        <v>0</v>
      </c>
      <c r="Z422" s="1000"/>
      <c r="AA422" s="81"/>
      <c r="AB422" s="150"/>
      <c r="AC422" s="63">
        <v>0</v>
      </c>
      <c r="AD422" s="90">
        <f t="shared" si="47"/>
        <v>0</v>
      </c>
      <c r="AE422" s="63">
        <v>0</v>
      </c>
      <c r="AF422" s="150">
        <v>0</v>
      </c>
      <c r="AG422" s="81"/>
      <c r="AH422" s="150"/>
      <c r="AI422" s="998">
        <f t="shared" si="48"/>
        <v>5683.81</v>
      </c>
      <c r="AJ422" s="1025">
        <f t="shared" si="42"/>
        <v>0</v>
      </c>
    </row>
    <row r="423" spans="1:36" ht="66" x14ac:dyDescent="0.2">
      <c r="A423" s="51"/>
      <c r="B423" s="52" t="s">
        <v>449</v>
      </c>
      <c r="C423" s="74"/>
      <c r="D423" s="74">
        <v>300</v>
      </c>
      <c r="E423" s="79" t="s">
        <v>30</v>
      </c>
      <c r="F423" s="55" t="s">
        <v>31</v>
      </c>
      <c r="G423" s="56" t="s">
        <v>32</v>
      </c>
      <c r="H423" s="55" t="s">
        <v>33</v>
      </c>
      <c r="I423" s="211">
        <v>18.559999999999999</v>
      </c>
      <c r="J423" s="766">
        <v>5568</v>
      </c>
      <c r="K423" s="80"/>
      <c r="L423" s="150">
        <v>0</v>
      </c>
      <c r="M423" s="80"/>
      <c r="N423" s="150"/>
      <c r="O423" s="75">
        <v>0</v>
      </c>
      <c r="P423" s="999">
        <f t="shared" si="46"/>
        <v>0</v>
      </c>
      <c r="Q423" s="81"/>
      <c r="R423" s="150"/>
      <c r="S423" s="75">
        <v>0</v>
      </c>
      <c r="T423" s="1000"/>
      <c r="U423" s="81"/>
      <c r="V423" s="150"/>
      <c r="W423" s="81"/>
      <c r="X423" s="150">
        <v>5568</v>
      </c>
      <c r="Y423" s="60">
        <v>0</v>
      </c>
      <c r="Z423" s="1000"/>
      <c r="AA423" s="81"/>
      <c r="AB423" s="150"/>
      <c r="AC423" s="63">
        <v>0</v>
      </c>
      <c r="AD423" s="90">
        <f t="shared" si="47"/>
        <v>0</v>
      </c>
      <c r="AE423" s="63">
        <v>0</v>
      </c>
      <c r="AF423" s="150">
        <v>0</v>
      </c>
      <c r="AG423" s="81"/>
      <c r="AH423" s="150"/>
      <c r="AI423" s="998">
        <f t="shared" si="48"/>
        <v>5568</v>
      </c>
      <c r="AJ423" s="1025">
        <f t="shared" si="42"/>
        <v>0</v>
      </c>
    </row>
    <row r="424" spans="1:36" ht="66" x14ac:dyDescent="0.2">
      <c r="A424" s="51"/>
      <c r="B424" s="52" t="s">
        <v>450</v>
      </c>
      <c r="C424" s="74"/>
      <c r="D424" s="74">
        <v>41</v>
      </c>
      <c r="E424" s="79" t="s">
        <v>30</v>
      </c>
      <c r="F424" s="55" t="s">
        <v>31</v>
      </c>
      <c r="G424" s="56" t="s">
        <v>32</v>
      </c>
      <c r="H424" s="55" t="s">
        <v>33</v>
      </c>
      <c r="I424" s="211">
        <v>11.6465</v>
      </c>
      <c r="J424" s="766">
        <v>599.95000000000005</v>
      </c>
      <c r="K424" s="80"/>
      <c r="L424" s="150">
        <v>0</v>
      </c>
      <c r="M424" s="80"/>
      <c r="N424" s="150"/>
      <c r="O424" s="75">
        <v>0</v>
      </c>
      <c r="P424" s="999">
        <f t="shared" si="46"/>
        <v>0</v>
      </c>
      <c r="Q424" s="81"/>
      <c r="R424" s="150"/>
      <c r="S424" s="75">
        <v>0</v>
      </c>
      <c r="T424" s="1000">
        <v>599.95000000000005</v>
      </c>
      <c r="U424" s="81"/>
      <c r="V424" s="150"/>
      <c r="W424" s="81"/>
      <c r="X424" s="150"/>
      <c r="Y424" s="60">
        <v>0</v>
      </c>
      <c r="Z424" s="1000"/>
      <c r="AA424" s="81"/>
      <c r="AB424" s="150"/>
      <c r="AC424" s="63">
        <v>0</v>
      </c>
      <c r="AD424" s="90">
        <f t="shared" si="47"/>
        <v>0</v>
      </c>
      <c r="AE424" s="63">
        <v>0</v>
      </c>
      <c r="AF424" s="150">
        <v>0</v>
      </c>
      <c r="AG424" s="81"/>
      <c r="AH424" s="150"/>
      <c r="AI424" s="998">
        <f t="shared" si="48"/>
        <v>599.95000000000005</v>
      </c>
      <c r="AJ424" s="1025">
        <f t="shared" si="42"/>
        <v>0</v>
      </c>
    </row>
    <row r="425" spans="1:36" ht="66" x14ac:dyDescent="0.2">
      <c r="A425" s="51"/>
      <c r="B425" s="113" t="s">
        <v>451</v>
      </c>
      <c r="C425" s="74"/>
      <c r="D425" s="74">
        <v>1</v>
      </c>
      <c r="E425" s="109" t="s">
        <v>30</v>
      </c>
      <c r="F425" s="55" t="s">
        <v>31</v>
      </c>
      <c r="G425" s="56" t="s">
        <v>32</v>
      </c>
      <c r="H425" s="55" t="s">
        <v>33</v>
      </c>
      <c r="I425" s="211">
        <v>102.08</v>
      </c>
      <c r="J425" s="766">
        <v>102.08</v>
      </c>
      <c r="K425" s="80"/>
      <c r="L425" s="150">
        <v>0</v>
      </c>
      <c r="M425" s="80"/>
      <c r="N425" s="150"/>
      <c r="O425" s="75">
        <v>0</v>
      </c>
      <c r="P425" s="999">
        <f t="shared" si="46"/>
        <v>0</v>
      </c>
      <c r="Q425" s="81"/>
      <c r="R425" s="150"/>
      <c r="S425" s="75">
        <v>0</v>
      </c>
      <c r="T425" s="1000">
        <v>0</v>
      </c>
      <c r="U425" s="81"/>
      <c r="V425" s="150"/>
      <c r="W425" s="81">
        <v>1</v>
      </c>
      <c r="X425" s="150">
        <v>102.08</v>
      </c>
      <c r="Y425" s="60">
        <v>0</v>
      </c>
      <c r="Z425" s="1000"/>
      <c r="AA425" s="81"/>
      <c r="AB425" s="150"/>
      <c r="AC425" s="63">
        <v>0</v>
      </c>
      <c r="AD425" s="90">
        <f t="shared" si="47"/>
        <v>0</v>
      </c>
      <c r="AE425" s="63">
        <v>0</v>
      </c>
      <c r="AF425" s="150">
        <v>0</v>
      </c>
      <c r="AG425" s="81"/>
      <c r="AH425" s="150"/>
      <c r="AI425" s="998">
        <f t="shared" si="48"/>
        <v>102.08</v>
      </c>
      <c r="AJ425" s="1025">
        <f t="shared" si="42"/>
        <v>0</v>
      </c>
    </row>
    <row r="426" spans="1:36" ht="66" x14ac:dyDescent="0.2">
      <c r="A426" s="51"/>
      <c r="B426" s="52" t="s">
        <v>452</v>
      </c>
      <c r="C426" s="74"/>
      <c r="D426" s="74">
        <v>30</v>
      </c>
      <c r="E426" s="105" t="s">
        <v>41</v>
      </c>
      <c r="F426" s="55" t="s">
        <v>31</v>
      </c>
      <c r="G426" s="56" t="s">
        <v>32</v>
      </c>
      <c r="H426" s="55" t="s">
        <v>33</v>
      </c>
      <c r="I426" s="211">
        <v>52.669999999999995</v>
      </c>
      <c r="J426" s="766">
        <v>1580.1</v>
      </c>
      <c r="K426" s="80"/>
      <c r="L426" s="150">
        <v>0</v>
      </c>
      <c r="M426" s="80"/>
      <c r="N426" s="150"/>
      <c r="O426" s="75">
        <v>0</v>
      </c>
      <c r="P426" s="999">
        <f t="shared" si="46"/>
        <v>0</v>
      </c>
      <c r="Q426" s="81"/>
      <c r="R426" s="150"/>
      <c r="S426" s="75">
        <v>0</v>
      </c>
      <c r="T426" s="1000"/>
      <c r="U426" s="81"/>
      <c r="V426" s="150"/>
      <c r="W426" s="81"/>
      <c r="X426" s="150"/>
      <c r="Y426" s="60">
        <v>30</v>
      </c>
      <c r="Z426" s="1000">
        <v>1580.1</v>
      </c>
      <c r="AA426" s="81"/>
      <c r="AB426" s="150"/>
      <c r="AC426" s="63">
        <v>0</v>
      </c>
      <c r="AD426" s="90">
        <f t="shared" si="47"/>
        <v>0</v>
      </c>
      <c r="AE426" s="63">
        <v>0</v>
      </c>
      <c r="AF426" s="150">
        <v>0</v>
      </c>
      <c r="AG426" s="81"/>
      <c r="AH426" s="150"/>
      <c r="AI426" s="998">
        <f t="shared" si="48"/>
        <v>1580.1</v>
      </c>
      <c r="AJ426" s="1025">
        <f t="shared" si="42"/>
        <v>0</v>
      </c>
    </row>
    <row r="427" spans="1:36" ht="66" x14ac:dyDescent="0.2">
      <c r="A427" s="51"/>
      <c r="B427" s="52" t="s">
        <v>453</v>
      </c>
      <c r="C427" s="74"/>
      <c r="D427" s="74">
        <v>7</v>
      </c>
      <c r="E427" s="79" t="s">
        <v>30</v>
      </c>
      <c r="F427" s="55" t="s">
        <v>31</v>
      </c>
      <c r="G427" s="56" t="s">
        <v>32</v>
      </c>
      <c r="H427" s="55" t="s">
        <v>33</v>
      </c>
      <c r="I427" s="211">
        <v>113.37833333333333</v>
      </c>
      <c r="J427" s="766">
        <v>709.92</v>
      </c>
      <c r="K427" s="80"/>
      <c r="L427" s="150">
        <v>0</v>
      </c>
      <c r="M427" s="80"/>
      <c r="N427" s="150"/>
      <c r="O427" s="75">
        <v>0</v>
      </c>
      <c r="P427" s="999">
        <f t="shared" si="46"/>
        <v>0</v>
      </c>
      <c r="Q427" s="81"/>
      <c r="R427" s="150"/>
      <c r="S427" s="75">
        <v>7</v>
      </c>
      <c r="T427" s="1000">
        <v>709.92</v>
      </c>
      <c r="U427" s="81"/>
      <c r="V427" s="150"/>
      <c r="W427" s="81"/>
      <c r="X427" s="150"/>
      <c r="Y427" s="60">
        <v>0</v>
      </c>
      <c r="Z427" s="1000"/>
      <c r="AA427" s="81"/>
      <c r="AB427" s="150"/>
      <c r="AC427" s="63">
        <v>0</v>
      </c>
      <c r="AD427" s="90">
        <f t="shared" si="47"/>
        <v>0</v>
      </c>
      <c r="AE427" s="63">
        <v>0</v>
      </c>
      <c r="AF427" s="150">
        <v>0</v>
      </c>
      <c r="AG427" s="81"/>
      <c r="AH427" s="150"/>
      <c r="AI427" s="998">
        <f t="shared" si="48"/>
        <v>709.92</v>
      </c>
      <c r="AJ427" s="1025">
        <f t="shared" si="42"/>
        <v>0</v>
      </c>
    </row>
    <row r="428" spans="1:36" ht="41.25" customHeight="1" x14ac:dyDescent="0.2">
      <c r="A428" s="51"/>
      <c r="B428" s="130" t="s">
        <v>454</v>
      </c>
      <c r="C428" s="74"/>
      <c r="D428" s="74">
        <v>22</v>
      </c>
      <c r="E428" s="79" t="s">
        <v>30</v>
      </c>
      <c r="F428" s="55" t="s">
        <v>31</v>
      </c>
      <c r="G428" s="56" t="s">
        <v>32</v>
      </c>
      <c r="H428" s="55" t="s">
        <v>33</v>
      </c>
      <c r="I428" s="211">
        <v>21.5</v>
      </c>
      <c r="J428" s="766">
        <v>473</v>
      </c>
      <c r="K428" s="80"/>
      <c r="L428" s="150">
        <v>0</v>
      </c>
      <c r="M428" s="80"/>
      <c r="N428" s="150"/>
      <c r="O428" s="75">
        <v>0</v>
      </c>
      <c r="P428" s="999">
        <f t="shared" si="46"/>
        <v>0</v>
      </c>
      <c r="Q428" s="81"/>
      <c r="R428" s="150"/>
      <c r="S428" s="75">
        <v>0</v>
      </c>
      <c r="T428" s="1000">
        <v>374.12</v>
      </c>
      <c r="U428" s="81"/>
      <c r="V428" s="150"/>
      <c r="W428" s="81"/>
      <c r="X428" s="150"/>
      <c r="Y428" s="60">
        <v>22</v>
      </c>
      <c r="Z428" s="1000">
        <v>98.88</v>
      </c>
      <c r="AA428" s="81"/>
      <c r="AB428" s="150"/>
      <c r="AC428" s="63">
        <v>0</v>
      </c>
      <c r="AD428" s="90">
        <f t="shared" si="47"/>
        <v>0</v>
      </c>
      <c r="AE428" s="63">
        <v>0</v>
      </c>
      <c r="AF428" s="150">
        <v>0</v>
      </c>
      <c r="AG428" s="81"/>
      <c r="AH428" s="150"/>
      <c r="AI428" s="998">
        <f t="shared" si="48"/>
        <v>473</v>
      </c>
      <c r="AJ428" s="1025">
        <f t="shared" si="42"/>
        <v>0</v>
      </c>
    </row>
    <row r="429" spans="1:36" ht="66" x14ac:dyDescent="0.2">
      <c r="A429" s="51"/>
      <c r="B429" s="130" t="s">
        <v>455</v>
      </c>
      <c r="C429" s="74"/>
      <c r="D429" s="74">
        <v>166</v>
      </c>
      <c r="E429" s="79" t="s">
        <v>49</v>
      </c>
      <c r="F429" s="55" t="s">
        <v>31</v>
      </c>
      <c r="G429" s="56" t="s">
        <v>32</v>
      </c>
      <c r="H429" s="55" t="s">
        <v>33</v>
      </c>
      <c r="I429" s="211">
        <v>29.615060240963853</v>
      </c>
      <c r="J429" s="766">
        <v>4916.0999999999995</v>
      </c>
      <c r="K429" s="80"/>
      <c r="L429" s="150">
        <v>0</v>
      </c>
      <c r="M429" s="80"/>
      <c r="N429" s="150"/>
      <c r="O429" s="75">
        <v>0</v>
      </c>
      <c r="P429" s="999">
        <f t="shared" si="46"/>
        <v>0</v>
      </c>
      <c r="Q429" s="81"/>
      <c r="R429" s="150"/>
      <c r="S429" s="75">
        <v>80</v>
      </c>
      <c r="T429" s="1000">
        <v>2122.7799999999997</v>
      </c>
      <c r="U429" s="81"/>
      <c r="V429" s="150"/>
      <c r="W429" s="81"/>
      <c r="X429" s="150"/>
      <c r="Y429" s="60">
        <v>86</v>
      </c>
      <c r="Z429" s="1000">
        <v>2793.32</v>
      </c>
      <c r="AA429" s="81"/>
      <c r="AB429" s="150"/>
      <c r="AC429" s="63">
        <v>0</v>
      </c>
      <c r="AD429" s="90">
        <f t="shared" si="47"/>
        <v>0</v>
      </c>
      <c r="AE429" s="63">
        <v>0</v>
      </c>
      <c r="AF429" s="150">
        <v>0</v>
      </c>
      <c r="AG429" s="81"/>
      <c r="AH429" s="150"/>
      <c r="AI429" s="998">
        <f t="shared" si="48"/>
        <v>4916.1000000000004</v>
      </c>
      <c r="AJ429" s="1025">
        <f t="shared" si="42"/>
        <v>0</v>
      </c>
    </row>
    <row r="430" spans="1:36" ht="66" x14ac:dyDescent="0.2">
      <c r="A430" s="51"/>
      <c r="B430" s="220" t="s">
        <v>456</v>
      </c>
      <c r="C430" s="74"/>
      <c r="D430" s="74">
        <v>412</v>
      </c>
      <c r="E430" s="79" t="s">
        <v>41</v>
      </c>
      <c r="F430" s="55" t="s">
        <v>31</v>
      </c>
      <c r="G430" s="56" t="s">
        <v>32</v>
      </c>
      <c r="H430" s="55" t="s">
        <v>33</v>
      </c>
      <c r="I430" s="211">
        <v>365.90041262135924</v>
      </c>
      <c r="J430" s="766">
        <v>150750.97</v>
      </c>
      <c r="K430" s="80"/>
      <c r="L430" s="150">
        <v>0</v>
      </c>
      <c r="M430" s="80"/>
      <c r="N430" s="150"/>
      <c r="O430" s="75">
        <v>0</v>
      </c>
      <c r="P430" s="999">
        <f t="shared" si="46"/>
        <v>0</v>
      </c>
      <c r="Q430" s="81"/>
      <c r="R430" s="150"/>
      <c r="S430" s="75">
        <v>380</v>
      </c>
      <c r="T430" s="1000">
        <v>133260.80000000002</v>
      </c>
      <c r="U430" s="81"/>
      <c r="V430" s="150"/>
      <c r="W430" s="81"/>
      <c r="X430" s="150"/>
      <c r="Y430" s="60">
        <v>32</v>
      </c>
      <c r="Z430" s="1000">
        <v>17490.169999999998</v>
      </c>
      <c r="AA430" s="81"/>
      <c r="AB430" s="150"/>
      <c r="AC430" s="63">
        <v>0</v>
      </c>
      <c r="AD430" s="90">
        <f t="shared" si="47"/>
        <v>0</v>
      </c>
      <c r="AE430" s="63">
        <v>0</v>
      </c>
      <c r="AF430" s="150">
        <v>0</v>
      </c>
      <c r="AG430" s="81"/>
      <c r="AH430" s="150"/>
      <c r="AI430" s="998">
        <f t="shared" si="48"/>
        <v>150750.97000000003</v>
      </c>
      <c r="AJ430" s="1025">
        <f t="shared" si="42"/>
        <v>0</v>
      </c>
    </row>
    <row r="431" spans="1:36" ht="24.75" customHeight="1" x14ac:dyDescent="0.2">
      <c r="A431" s="51"/>
      <c r="B431" s="220" t="s">
        <v>457</v>
      </c>
      <c r="C431" s="74"/>
      <c r="D431" s="74">
        <v>3</v>
      </c>
      <c r="E431" s="79" t="s">
        <v>41</v>
      </c>
      <c r="F431" s="55" t="s">
        <v>31</v>
      </c>
      <c r="G431" s="56" t="s">
        <v>32</v>
      </c>
      <c r="H431" s="55" t="s">
        <v>33</v>
      </c>
      <c r="I431" s="211">
        <v>272</v>
      </c>
      <c r="J431" s="766">
        <v>816</v>
      </c>
      <c r="K431" s="80"/>
      <c r="L431" s="150">
        <v>0</v>
      </c>
      <c r="M431" s="80"/>
      <c r="N431" s="150"/>
      <c r="O431" s="75">
        <v>0</v>
      </c>
      <c r="P431" s="999">
        <f t="shared" si="46"/>
        <v>0</v>
      </c>
      <c r="Q431" s="81"/>
      <c r="R431" s="150"/>
      <c r="S431" s="75">
        <v>2</v>
      </c>
      <c r="T431" s="1000">
        <v>643.79999999999995</v>
      </c>
      <c r="U431" s="81"/>
      <c r="V431" s="150"/>
      <c r="W431" s="81"/>
      <c r="X431" s="150"/>
      <c r="Y431" s="60">
        <v>1</v>
      </c>
      <c r="Z431" s="1000">
        <v>172.2</v>
      </c>
      <c r="AA431" s="81"/>
      <c r="AB431" s="150"/>
      <c r="AC431" s="63">
        <v>0</v>
      </c>
      <c r="AD431" s="90">
        <f t="shared" si="47"/>
        <v>0</v>
      </c>
      <c r="AE431" s="63">
        <v>0</v>
      </c>
      <c r="AF431" s="150">
        <v>0</v>
      </c>
      <c r="AG431" s="81"/>
      <c r="AH431" s="150"/>
      <c r="AI431" s="998">
        <f t="shared" si="48"/>
        <v>816</v>
      </c>
      <c r="AJ431" s="1025">
        <f t="shared" si="42"/>
        <v>0</v>
      </c>
    </row>
    <row r="432" spans="1:36" ht="66" x14ac:dyDescent="0.2">
      <c r="A432" s="51"/>
      <c r="B432" s="228" t="s">
        <v>458</v>
      </c>
      <c r="C432" s="74"/>
      <c r="D432" s="74">
        <v>29</v>
      </c>
      <c r="E432" s="109" t="s">
        <v>49</v>
      </c>
      <c r="F432" s="55" t="s">
        <v>31</v>
      </c>
      <c r="G432" s="56" t="s">
        <v>32</v>
      </c>
      <c r="H432" s="55" t="s">
        <v>33</v>
      </c>
      <c r="I432" s="211">
        <v>374.93931034482756</v>
      </c>
      <c r="J432" s="766">
        <v>10873.24</v>
      </c>
      <c r="K432" s="80"/>
      <c r="L432" s="150">
        <v>0</v>
      </c>
      <c r="M432" s="80"/>
      <c r="N432" s="150"/>
      <c r="O432" s="75">
        <v>0</v>
      </c>
      <c r="P432" s="999">
        <f t="shared" si="46"/>
        <v>0</v>
      </c>
      <c r="Q432" s="81"/>
      <c r="R432" s="150"/>
      <c r="S432" s="75">
        <v>27</v>
      </c>
      <c r="T432" s="1000">
        <v>10653.44</v>
      </c>
      <c r="U432" s="81"/>
      <c r="V432" s="150"/>
      <c r="W432" s="81">
        <v>2</v>
      </c>
      <c r="X432" s="150">
        <v>219.8</v>
      </c>
      <c r="Y432" s="60">
        <v>0</v>
      </c>
      <c r="Z432" s="1000"/>
      <c r="AA432" s="81"/>
      <c r="AB432" s="150"/>
      <c r="AC432" s="63">
        <v>0</v>
      </c>
      <c r="AD432" s="90">
        <f t="shared" si="47"/>
        <v>0</v>
      </c>
      <c r="AE432" s="63">
        <v>0</v>
      </c>
      <c r="AF432" s="150">
        <v>0</v>
      </c>
      <c r="AG432" s="81"/>
      <c r="AH432" s="150"/>
      <c r="AI432" s="998">
        <f t="shared" si="48"/>
        <v>10873.24</v>
      </c>
      <c r="AJ432" s="1025">
        <f t="shared" si="42"/>
        <v>0</v>
      </c>
    </row>
    <row r="433" spans="1:36" ht="66" x14ac:dyDescent="0.2">
      <c r="A433" s="51"/>
      <c r="B433" s="227" t="s">
        <v>459</v>
      </c>
      <c r="C433" s="74"/>
      <c r="D433" s="74">
        <v>476</v>
      </c>
      <c r="E433" s="79" t="s">
        <v>30</v>
      </c>
      <c r="F433" s="55" t="s">
        <v>31</v>
      </c>
      <c r="G433" s="56" t="s">
        <v>32</v>
      </c>
      <c r="H433" s="55" t="s">
        <v>33</v>
      </c>
      <c r="I433" s="211">
        <v>21.867831578947367</v>
      </c>
      <c r="J433" s="766">
        <v>23460.129999999997</v>
      </c>
      <c r="K433" s="80"/>
      <c r="L433" s="150">
        <v>0</v>
      </c>
      <c r="M433" s="80"/>
      <c r="N433" s="150"/>
      <c r="O433" s="75">
        <v>0</v>
      </c>
      <c r="P433" s="999">
        <f t="shared" si="46"/>
        <v>0</v>
      </c>
      <c r="Q433" s="81"/>
      <c r="R433" s="150"/>
      <c r="S433" s="75">
        <v>476</v>
      </c>
      <c r="T433" s="1000">
        <v>23460.13</v>
      </c>
      <c r="U433" s="81"/>
      <c r="V433" s="150"/>
      <c r="W433" s="81"/>
      <c r="X433" s="150"/>
      <c r="Y433" s="60">
        <v>0</v>
      </c>
      <c r="Z433" s="1000"/>
      <c r="AA433" s="81"/>
      <c r="AB433" s="150"/>
      <c r="AC433" s="63">
        <v>0</v>
      </c>
      <c r="AD433" s="90">
        <f t="shared" si="47"/>
        <v>0</v>
      </c>
      <c r="AE433" s="63">
        <v>0</v>
      </c>
      <c r="AF433" s="150">
        <v>0</v>
      </c>
      <c r="AG433" s="81"/>
      <c r="AH433" s="150"/>
      <c r="AI433" s="998">
        <f t="shared" si="48"/>
        <v>23460.13</v>
      </c>
      <c r="AJ433" s="1025">
        <f t="shared" si="42"/>
        <v>0</v>
      </c>
    </row>
    <row r="434" spans="1:36" ht="66" x14ac:dyDescent="0.2">
      <c r="A434" s="51"/>
      <c r="B434" s="220" t="s">
        <v>460</v>
      </c>
      <c r="C434" s="74"/>
      <c r="D434" s="74">
        <v>13</v>
      </c>
      <c r="E434" s="79" t="s">
        <v>30</v>
      </c>
      <c r="F434" s="55" t="s">
        <v>31</v>
      </c>
      <c r="G434" s="56" t="s">
        <v>32</v>
      </c>
      <c r="H434" s="55" t="s">
        <v>33</v>
      </c>
      <c r="I434" s="211">
        <v>55.74923076923077</v>
      </c>
      <c r="J434" s="766">
        <v>724.74</v>
      </c>
      <c r="K434" s="80"/>
      <c r="L434" s="150">
        <v>0</v>
      </c>
      <c r="M434" s="80"/>
      <c r="N434" s="150"/>
      <c r="O434" s="75">
        <v>0</v>
      </c>
      <c r="P434" s="999">
        <f t="shared" si="46"/>
        <v>0</v>
      </c>
      <c r="Q434" s="81"/>
      <c r="R434" s="150"/>
      <c r="S434" s="75">
        <v>9</v>
      </c>
      <c r="T434" s="1000">
        <v>494.02</v>
      </c>
      <c r="U434" s="81"/>
      <c r="V434" s="150"/>
      <c r="W434" s="81"/>
      <c r="X434" s="150"/>
      <c r="Y434" s="60">
        <v>4</v>
      </c>
      <c r="Z434" s="1000">
        <v>230.72</v>
      </c>
      <c r="AA434" s="81"/>
      <c r="AB434" s="150"/>
      <c r="AC434" s="63">
        <v>0</v>
      </c>
      <c r="AD434" s="90">
        <f t="shared" si="47"/>
        <v>0</v>
      </c>
      <c r="AE434" s="63">
        <v>0</v>
      </c>
      <c r="AF434" s="150">
        <v>0</v>
      </c>
      <c r="AG434" s="81"/>
      <c r="AH434" s="150"/>
      <c r="AI434" s="998">
        <f t="shared" si="48"/>
        <v>724.74</v>
      </c>
      <c r="AJ434" s="1025">
        <f t="shared" si="42"/>
        <v>0</v>
      </c>
    </row>
    <row r="435" spans="1:36" ht="66" x14ac:dyDescent="0.2">
      <c r="A435" s="51"/>
      <c r="B435" s="232" t="s">
        <v>461</v>
      </c>
      <c r="C435" s="74"/>
      <c r="D435" s="74">
        <v>99</v>
      </c>
      <c r="E435" s="79" t="s">
        <v>30</v>
      </c>
      <c r="F435" s="55" t="s">
        <v>31</v>
      </c>
      <c r="G435" s="56" t="s">
        <v>32</v>
      </c>
      <c r="H435" s="55" t="s">
        <v>33</v>
      </c>
      <c r="I435" s="211">
        <v>19.14</v>
      </c>
      <c r="J435" s="766">
        <v>1894.86</v>
      </c>
      <c r="K435" s="80"/>
      <c r="L435" s="150">
        <v>0</v>
      </c>
      <c r="M435" s="80"/>
      <c r="N435" s="150"/>
      <c r="O435" s="75">
        <v>0</v>
      </c>
      <c r="P435" s="999">
        <f t="shared" si="46"/>
        <v>0</v>
      </c>
      <c r="Q435" s="81"/>
      <c r="R435" s="150"/>
      <c r="S435" s="75">
        <v>0</v>
      </c>
      <c r="T435" s="1000"/>
      <c r="U435" s="81"/>
      <c r="V435" s="150"/>
      <c r="W435" s="81"/>
      <c r="X435" s="150"/>
      <c r="Y435" s="60">
        <v>99</v>
      </c>
      <c r="Z435" s="1000">
        <v>1894.86</v>
      </c>
      <c r="AA435" s="81"/>
      <c r="AB435" s="150"/>
      <c r="AC435" s="63">
        <v>0</v>
      </c>
      <c r="AD435" s="90">
        <f t="shared" si="47"/>
        <v>0</v>
      </c>
      <c r="AE435" s="63">
        <v>0</v>
      </c>
      <c r="AF435" s="150">
        <v>0</v>
      </c>
      <c r="AG435" s="81"/>
      <c r="AH435" s="150"/>
      <c r="AI435" s="998">
        <f t="shared" si="48"/>
        <v>1894.86</v>
      </c>
      <c r="AJ435" s="1025">
        <f t="shared" si="42"/>
        <v>0</v>
      </c>
    </row>
    <row r="436" spans="1:36" ht="66" x14ac:dyDescent="0.2">
      <c r="A436" s="51"/>
      <c r="B436" s="130" t="s">
        <v>462</v>
      </c>
      <c r="C436" s="74"/>
      <c r="D436" s="74">
        <v>12</v>
      </c>
      <c r="E436" s="79" t="s">
        <v>41</v>
      </c>
      <c r="F436" s="55" t="s">
        <v>31</v>
      </c>
      <c r="G436" s="56" t="s">
        <v>32</v>
      </c>
      <c r="H436" s="55" t="s">
        <v>33</v>
      </c>
      <c r="I436" s="211">
        <v>64.59</v>
      </c>
      <c r="J436" s="766">
        <v>775.08</v>
      </c>
      <c r="K436" s="80"/>
      <c r="L436" s="150">
        <v>0</v>
      </c>
      <c r="M436" s="80"/>
      <c r="N436" s="150"/>
      <c r="O436" s="75">
        <v>0</v>
      </c>
      <c r="P436" s="999">
        <f t="shared" si="46"/>
        <v>0</v>
      </c>
      <c r="Q436" s="81"/>
      <c r="R436" s="150"/>
      <c r="S436" s="75">
        <v>10</v>
      </c>
      <c r="T436" s="1000">
        <v>669.69</v>
      </c>
      <c r="U436" s="81"/>
      <c r="V436" s="150"/>
      <c r="W436" s="81"/>
      <c r="X436" s="150"/>
      <c r="Y436" s="60">
        <v>2</v>
      </c>
      <c r="Z436" s="1000">
        <v>105.39</v>
      </c>
      <c r="AA436" s="81"/>
      <c r="AB436" s="150"/>
      <c r="AC436" s="63">
        <v>0</v>
      </c>
      <c r="AD436" s="90">
        <f t="shared" si="47"/>
        <v>0</v>
      </c>
      <c r="AE436" s="63">
        <v>0</v>
      </c>
      <c r="AF436" s="150">
        <v>0</v>
      </c>
      <c r="AG436" s="81"/>
      <c r="AH436" s="150"/>
      <c r="AI436" s="998">
        <f t="shared" si="48"/>
        <v>775.08</v>
      </c>
      <c r="AJ436" s="1025">
        <f t="shared" si="42"/>
        <v>0</v>
      </c>
    </row>
    <row r="437" spans="1:36" ht="66" x14ac:dyDescent="0.2">
      <c r="A437" s="51"/>
      <c r="B437" s="93" t="s">
        <v>463</v>
      </c>
      <c r="C437" s="74"/>
      <c r="D437" s="74">
        <v>1</v>
      </c>
      <c r="E437" s="109" t="s">
        <v>170</v>
      </c>
      <c r="F437" s="55" t="s">
        <v>31</v>
      </c>
      <c r="G437" s="56" t="s">
        <v>32</v>
      </c>
      <c r="H437" s="55" t="s">
        <v>33</v>
      </c>
      <c r="I437" s="211">
        <v>271.16000000000003</v>
      </c>
      <c r="J437" s="766">
        <v>271.16000000000003</v>
      </c>
      <c r="K437" s="80"/>
      <c r="L437" s="150">
        <v>0</v>
      </c>
      <c r="M437" s="80"/>
      <c r="N437" s="150"/>
      <c r="O437" s="75">
        <v>0</v>
      </c>
      <c r="P437" s="999">
        <f t="shared" si="46"/>
        <v>0</v>
      </c>
      <c r="Q437" s="81"/>
      <c r="R437" s="150"/>
      <c r="S437" s="75">
        <v>0</v>
      </c>
      <c r="T437" s="1000"/>
      <c r="U437" s="81"/>
      <c r="V437" s="150"/>
      <c r="W437" s="81"/>
      <c r="X437" s="150"/>
      <c r="Y437" s="60">
        <v>1</v>
      </c>
      <c r="Z437" s="1000">
        <v>271.16000000000003</v>
      </c>
      <c r="AA437" s="81"/>
      <c r="AB437" s="150"/>
      <c r="AC437" s="63">
        <v>0</v>
      </c>
      <c r="AD437" s="90">
        <f t="shared" si="47"/>
        <v>0</v>
      </c>
      <c r="AE437" s="63">
        <v>0</v>
      </c>
      <c r="AF437" s="150">
        <v>0</v>
      </c>
      <c r="AG437" s="81"/>
      <c r="AH437" s="150"/>
      <c r="AI437" s="998">
        <f t="shared" si="48"/>
        <v>271.16000000000003</v>
      </c>
      <c r="AJ437" s="1025">
        <f t="shared" si="42"/>
        <v>0</v>
      </c>
    </row>
    <row r="438" spans="1:36" ht="66" x14ac:dyDescent="0.2">
      <c r="A438" s="51"/>
      <c r="B438" s="93" t="s">
        <v>464</v>
      </c>
      <c r="C438" s="74"/>
      <c r="D438" s="74">
        <v>1</v>
      </c>
      <c r="E438" s="109" t="s">
        <v>465</v>
      </c>
      <c r="F438" s="55" t="s">
        <v>31</v>
      </c>
      <c r="G438" s="56" t="s">
        <v>32</v>
      </c>
      <c r="H438" s="55" t="s">
        <v>33</v>
      </c>
      <c r="I438" s="211">
        <v>43.17</v>
      </c>
      <c r="J438" s="766">
        <v>43.17</v>
      </c>
      <c r="K438" s="80"/>
      <c r="L438" s="150">
        <v>0</v>
      </c>
      <c r="M438" s="80"/>
      <c r="N438" s="150"/>
      <c r="O438" s="75">
        <v>0</v>
      </c>
      <c r="P438" s="999">
        <f t="shared" si="46"/>
        <v>0</v>
      </c>
      <c r="Q438" s="81"/>
      <c r="R438" s="150"/>
      <c r="S438" s="75">
        <v>0</v>
      </c>
      <c r="T438" s="1000"/>
      <c r="U438" s="81"/>
      <c r="V438" s="150"/>
      <c r="W438" s="81"/>
      <c r="X438" s="150"/>
      <c r="Y438" s="60">
        <v>1</v>
      </c>
      <c r="Z438" s="1000">
        <v>43.17</v>
      </c>
      <c r="AA438" s="81"/>
      <c r="AB438" s="150"/>
      <c r="AC438" s="63">
        <v>0</v>
      </c>
      <c r="AD438" s="90">
        <f t="shared" si="47"/>
        <v>0</v>
      </c>
      <c r="AE438" s="63">
        <v>0</v>
      </c>
      <c r="AF438" s="150">
        <v>0</v>
      </c>
      <c r="AG438" s="81"/>
      <c r="AH438" s="150"/>
      <c r="AI438" s="998">
        <f t="shared" si="48"/>
        <v>43.17</v>
      </c>
      <c r="AJ438" s="1025">
        <f t="shared" si="42"/>
        <v>0</v>
      </c>
    </row>
    <row r="439" spans="1:36" ht="66" x14ac:dyDescent="0.2">
      <c r="A439" s="51"/>
      <c r="B439" s="228" t="s">
        <v>466</v>
      </c>
      <c r="C439" s="74"/>
      <c r="D439" s="74">
        <v>1</v>
      </c>
      <c r="E439" s="109" t="s">
        <v>465</v>
      </c>
      <c r="F439" s="55" t="s">
        <v>31</v>
      </c>
      <c r="G439" s="56" t="s">
        <v>32</v>
      </c>
      <c r="H439" s="55" t="s">
        <v>33</v>
      </c>
      <c r="I439" s="211">
        <v>123.63</v>
      </c>
      <c r="J439" s="766">
        <v>123.63</v>
      </c>
      <c r="K439" s="80"/>
      <c r="L439" s="150">
        <v>0</v>
      </c>
      <c r="M439" s="80"/>
      <c r="N439" s="150"/>
      <c r="O439" s="75">
        <v>0</v>
      </c>
      <c r="P439" s="999">
        <f t="shared" si="46"/>
        <v>0</v>
      </c>
      <c r="Q439" s="81"/>
      <c r="R439" s="150"/>
      <c r="S439" s="75">
        <v>0</v>
      </c>
      <c r="T439" s="1000"/>
      <c r="U439" s="81"/>
      <c r="V439" s="150"/>
      <c r="W439" s="81"/>
      <c r="X439" s="150"/>
      <c r="Y439" s="60">
        <v>1</v>
      </c>
      <c r="Z439" s="1000">
        <v>123.63</v>
      </c>
      <c r="AA439" s="81"/>
      <c r="AB439" s="150"/>
      <c r="AC439" s="63">
        <v>0</v>
      </c>
      <c r="AD439" s="90">
        <f t="shared" si="47"/>
        <v>0</v>
      </c>
      <c r="AE439" s="63">
        <v>0</v>
      </c>
      <c r="AF439" s="150">
        <v>0</v>
      </c>
      <c r="AG439" s="81"/>
      <c r="AH439" s="150"/>
      <c r="AI439" s="998">
        <f t="shared" si="48"/>
        <v>123.63</v>
      </c>
      <c r="AJ439" s="1025">
        <f t="shared" si="42"/>
        <v>0</v>
      </c>
    </row>
    <row r="440" spans="1:36" ht="66" x14ac:dyDescent="0.2">
      <c r="A440" s="51"/>
      <c r="B440" s="220" t="s">
        <v>467</v>
      </c>
      <c r="C440" s="74"/>
      <c r="D440" s="74">
        <v>112</v>
      </c>
      <c r="E440" s="79" t="s">
        <v>30</v>
      </c>
      <c r="F440" s="55" t="s">
        <v>31</v>
      </c>
      <c r="G440" s="56" t="s">
        <v>32</v>
      </c>
      <c r="H440" s="55" t="s">
        <v>33</v>
      </c>
      <c r="I440" s="211">
        <v>142.81375</v>
      </c>
      <c r="J440" s="766">
        <v>15995.140000000001</v>
      </c>
      <c r="K440" s="80"/>
      <c r="L440" s="150">
        <v>0</v>
      </c>
      <c r="M440" s="80"/>
      <c r="N440" s="150"/>
      <c r="O440" s="75">
        <v>0</v>
      </c>
      <c r="P440" s="999">
        <f t="shared" si="46"/>
        <v>0</v>
      </c>
      <c r="Q440" s="81"/>
      <c r="R440" s="150"/>
      <c r="S440" s="75">
        <v>60</v>
      </c>
      <c r="T440" s="1000">
        <v>7599.16</v>
      </c>
      <c r="U440" s="81"/>
      <c r="V440" s="150"/>
      <c r="W440" s="81"/>
      <c r="X440" s="150"/>
      <c r="Y440" s="60">
        <v>52</v>
      </c>
      <c r="Z440" s="1000">
        <v>8395.98</v>
      </c>
      <c r="AA440" s="81"/>
      <c r="AB440" s="150"/>
      <c r="AC440" s="63">
        <v>0</v>
      </c>
      <c r="AD440" s="90">
        <f t="shared" si="47"/>
        <v>0</v>
      </c>
      <c r="AE440" s="63">
        <v>0</v>
      </c>
      <c r="AF440" s="150">
        <v>0</v>
      </c>
      <c r="AG440" s="81"/>
      <c r="AH440" s="150"/>
      <c r="AI440" s="998">
        <f t="shared" si="48"/>
        <v>15995.14</v>
      </c>
      <c r="AJ440" s="1025">
        <f t="shared" si="42"/>
        <v>0</v>
      </c>
    </row>
    <row r="441" spans="1:36" ht="66" x14ac:dyDescent="0.2">
      <c r="A441" s="51"/>
      <c r="B441" s="52" t="s">
        <v>468</v>
      </c>
      <c r="C441" s="74"/>
      <c r="D441" s="74">
        <v>12</v>
      </c>
      <c r="E441" s="79" t="s">
        <v>30</v>
      </c>
      <c r="F441" s="55" t="s">
        <v>31</v>
      </c>
      <c r="G441" s="56" t="s">
        <v>32</v>
      </c>
      <c r="H441" s="55" t="s">
        <v>33</v>
      </c>
      <c r="I441" s="211">
        <v>269.375</v>
      </c>
      <c r="J441" s="766">
        <v>3232.5</v>
      </c>
      <c r="K441" s="80"/>
      <c r="L441" s="150">
        <v>0</v>
      </c>
      <c r="M441" s="80"/>
      <c r="N441" s="150"/>
      <c r="O441" s="75">
        <v>0</v>
      </c>
      <c r="P441" s="999">
        <f t="shared" si="46"/>
        <v>0</v>
      </c>
      <c r="Q441" s="81"/>
      <c r="R441" s="150"/>
      <c r="S441" s="75">
        <v>8</v>
      </c>
      <c r="T441" s="1000">
        <v>2159.9699999999998</v>
      </c>
      <c r="U441" s="81"/>
      <c r="V441" s="150"/>
      <c r="W441" s="81"/>
      <c r="X441" s="150"/>
      <c r="Y441" s="60">
        <v>4</v>
      </c>
      <c r="Z441" s="1000">
        <v>1072.53</v>
      </c>
      <c r="AA441" s="81"/>
      <c r="AB441" s="150"/>
      <c r="AC441" s="63">
        <v>0</v>
      </c>
      <c r="AD441" s="90">
        <f t="shared" si="47"/>
        <v>0</v>
      </c>
      <c r="AE441" s="63">
        <v>0</v>
      </c>
      <c r="AF441" s="150">
        <v>0</v>
      </c>
      <c r="AG441" s="81"/>
      <c r="AH441" s="150"/>
      <c r="AI441" s="998">
        <f t="shared" si="48"/>
        <v>3232.5</v>
      </c>
      <c r="AJ441" s="1025">
        <f t="shared" si="42"/>
        <v>0</v>
      </c>
    </row>
    <row r="442" spans="1:36" ht="66" x14ac:dyDescent="0.2">
      <c r="A442" s="51"/>
      <c r="B442" s="52" t="s">
        <v>469</v>
      </c>
      <c r="C442" s="74"/>
      <c r="D442" s="74">
        <v>6</v>
      </c>
      <c r="E442" s="79" t="s">
        <v>30</v>
      </c>
      <c r="F442" s="55" t="s">
        <v>31</v>
      </c>
      <c r="G442" s="56" t="s">
        <v>32</v>
      </c>
      <c r="H442" s="55" t="s">
        <v>33</v>
      </c>
      <c r="I442" s="211">
        <v>993.65666666666664</v>
      </c>
      <c r="J442" s="766">
        <v>5961.94</v>
      </c>
      <c r="K442" s="80"/>
      <c r="L442" s="150">
        <v>0</v>
      </c>
      <c r="M442" s="80"/>
      <c r="N442" s="150"/>
      <c r="O442" s="75">
        <v>0</v>
      </c>
      <c r="P442" s="999">
        <f t="shared" si="46"/>
        <v>0</v>
      </c>
      <c r="Q442" s="81"/>
      <c r="R442" s="150"/>
      <c r="S442" s="75">
        <v>0</v>
      </c>
      <c r="T442" s="1000">
        <v>2540.4</v>
      </c>
      <c r="U442" s="81"/>
      <c r="V442" s="150"/>
      <c r="W442" s="81"/>
      <c r="X442" s="150"/>
      <c r="Y442" s="60">
        <v>6</v>
      </c>
      <c r="Z442" s="1000">
        <v>3421.54</v>
      </c>
      <c r="AA442" s="81"/>
      <c r="AB442" s="150"/>
      <c r="AC442" s="63">
        <v>0</v>
      </c>
      <c r="AD442" s="90">
        <f t="shared" si="47"/>
        <v>0</v>
      </c>
      <c r="AE442" s="63">
        <v>0</v>
      </c>
      <c r="AF442" s="150">
        <v>0</v>
      </c>
      <c r="AG442" s="81"/>
      <c r="AH442" s="150"/>
      <c r="AI442" s="998">
        <f t="shared" si="48"/>
        <v>5961.9400000000005</v>
      </c>
      <c r="AJ442" s="1025">
        <f t="shared" si="42"/>
        <v>0</v>
      </c>
    </row>
    <row r="443" spans="1:36" ht="66" x14ac:dyDescent="0.2">
      <c r="A443" s="51"/>
      <c r="B443" s="52" t="s">
        <v>470</v>
      </c>
      <c r="C443" s="233"/>
      <c r="D443" s="233">
        <v>25</v>
      </c>
      <c r="E443" s="79" t="s">
        <v>30</v>
      </c>
      <c r="F443" s="55" t="s">
        <v>31</v>
      </c>
      <c r="G443" s="56" t="s">
        <v>32</v>
      </c>
      <c r="H443" s="55" t="s">
        <v>33</v>
      </c>
      <c r="I443" s="211">
        <v>80.17916666666666</v>
      </c>
      <c r="J443" s="785">
        <v>2171.52</v>
      </c>
      <c r="K443" s="80"/>
      <c r="L443" s="150">
        <v>0</v>
      </c>
      <c r="M443" s="80"/>
      <c r="N443" s="150"/>
      <c r="O443" s="75">
        <v>0</v>
      </c>
      <c r="P443" s="999">
        <f t="shared" si="46"/>
        <v>0</v>
      </c>
      <c r="Q443" s="81"/>
      <c r="R443" s="150"/>
      <c r="S443" s="75">
        <v>25</v>
      </c>
      <c r="T443" s="1000">
        <v>2171.52</v>
      </c>
      <c r="U443" s="81"/>
      <c r="V443" s="150"/>
      <c r="W443" s="81"/>
      <c r="X443" s="150"/>
      <c r="Y443" s="60">
        <v>0</v>
      </c>
      <c r="Z443" s="1000"/>
      <c r="AA443" s="81"/>
      <c r="AB443" s="150"/>
      <c r="AC443" s="63">
        <v>0</v>
      </c>
      <c r="AD443" s="90">
        <f t="shared" si="47"/>
        <v>0</v>
      </c>
      <c r="AE443" s="63">
        <v>0</v>
      </c>
      <c r="AF443" s="150">
        <v>0</v>
      </c>
      <c r="AG443" s="81"/>
      <c r="AH443" s="150"/>
      <c r="AI443" s="998">
        <f t="shared" si="48"/>
        <v>2171.52</v>
      </c>
      <c r="AJ443" s="1025">
        <f t="shared" si="42"/>
        <v>0</v>
      </c>
    </row>
    <row r="444" spans="1:36" ht="66" x14ac:dyDescent="0.2">
      <c r="A444" s="51"/>
      <c r="B444" s="52" t="s">
        <v>471</v>
      </c>
      <c r="C444" s="233"/>
      <c r="D444" s="233">
        <v>13</v>
      </c>
      <c r="E444" s="79" t="s">
        <v>30</v>
      </c>
      <c r="F444" s="55" t="s">
        <v>31</v>
      </c>
      <c r="G444" s="56" t="s">
        <v>32</v>
      </c>
      <c r="H444" s="55" t="s">
        <v>33</v>
      </c>
      <c r="I444" s="211">
        <v>98.970833333333346</v>
      </c>
      <c r="J444" s="785">
        <v>1332.14</v>
      </c>
      <c r="K444" s="80"/>
      <c r="L444" s="150">
        <v>0</v>
      </c>
      <c r="M444" s="80"/>
      <c r="N444" s="150"/>
      <c r="O444" s="75">
        <v>0</v>
      </c>
      <c r="P444" s="999">
        <f t="shared" si="46"/>
        <v>0</v>
      </c>
      <c r="Q444" s="81"/>
      <c r="R444" s="150"/>
      <c r="S444" s="75">
        <v>13</v>
      </c>
      <c r="T444" s="1000">
        <v>1332.14</v>
      </c>
      <c r="U444" s="81"/>
      <c r="V444" s="150"/>
      <c r="W444" s="81"/>
      <c r="X444" s="150"/>
      <c r="Y444" s="60">
        <v>0</v>
      </c>
      <c r="Z444" s="1000"/>
      <c r="AA444" s="81"/>
      <c r="AB444" s="150"/>
      <c r="AC444" s="63">
        <v>0</v>
      </c>
      <c r="AD444" s="90">
        <f t="shared" si="47"/>
        <v>0</v>
      </c>
      <c r="AE444" s="63">
        <v>0</v>
      </c>
      <c r="AF444" s="150">
        <v>0</v>
      </c>
      <c r="AG444" s="81"/>
      <c r="AH444" s="150"/>
      <c r="AI444" s="998">
        <f t="shared" si="48"/>
        <v>1332.14</v>
      </c>
      <c r="AJ444" s="1025">
        <f t="shared" si="42"/>
        <v>0</v>
      </c>
    </row>
    <row r="445" spans="1:36" ht="66" x14ac:dyDescent="0.2">
      <c r="A445" s="51"/>
      <c r="B445" s="52" t="s">
        <v>472</v>
      </c>
      <c r="C445" s="74"/>
      <c r="D445" s="74">
        <v>41</v>
      </c>
      <c r="E445" s="79" t="s">
        <v>30</v>
      </c>
      <c r="F445" s="55" t="s">
        <v>31</v>
      </c>
      <c r="G445" s="56" t="s">
        <v>32</v>
      </c>
      <c r="H445" s="55" t="s">
        <v>33</v>
      </c>
      <c r="I445" s="211">
        <v>31.32</v>
      </c>
      <c r="J445" s="766">
        <v>1368.8</v>
      </c>
      <c r="K445" s="80"/>
      <c r="L445" s="150">
        <v>0</v>
      </c>
      <c r="M445" s="80"/>
      <c r="N445" s="150"/>
      <c r="O445" s="75">
        <v>0</v>
      </c>
      <c r="P445" s="999">
        <f t="shared" si="46"/>
        <v>0</v>
      </c>
      <c r="Q445" s="81"/>
      <c r="R445" s="150"/>
      <c r="S445" s="75">
        <v>41</v>
      </c>
      <c r="T445" s="1000">
        <v>1368.8</v>
      </c>
      <c r="U445" s="81"/>
      <c r="V445" s="150"/>
      <c r="W445" s="81"/>
      <c r="X445" s="150"/>
      <c r="Y445" s="60">
        <v>0</v>
      </c>
      <c r="Z445" s="1000"/>
      <c r="AA445" s="81"/>
      <c r="AB445" s="150"/>
      <c r="AC445" s="63">
        <v>0</v>
      </c>
      <c r="AD445" s="90">
        <f t="shared" si="47"/>
        <v>0</v>
      </c>
      <c r="AE445" s="63">
        <v>0</v>
      </c>
      <c r="AF445" s="150">
        <v>0</v>
      </c>
      <c r="AG445" s="81"/>
      <c r="AH445" s="150"/>
      <c r="AI445" s="998">
        <f t="shared" si="48"/>
        <v>1368.8</v>
      </c>
      <c r="AJ445" s="1025">
        <f t="shared" si="42"/>
        <v>0</v>
      </c>
    </row>
    <row r="446" spans="1:36" ht="66" x14ac:dyDescent="0.2">
      <c r="A446" s="51"/>
      <c r="B446" s="52" t="s">
        <v>473</v>
      </c>
      <c r="C446" s="74"/>
      <c r="D446" s="74">
        <v>41</v>
      </c>
      <c r="E446" s="79" t="s">
        <v>30</v>
      </c>
      <c r="F446" s="55" t="s">
        <v>31</v>
      </c>
      <c r="G446" s="56" t="s">
        <v>32</v>
      </c>
      <c r="H446" s="55" t="s">
        <v>33</v>
      </c>
      <c r="I446" s="211">
        <v>51.04</v>
      </c>
      <c r="J446" s="766">
        <v>3002.08</v>
      </c>
      <c r="K446" s="80"/>
      <c r="L446" s="150">
        <v>0</v>
      </c>
      <c r="M446" s="80"/>
      <c r="N446" s="150"/>
      <c r="O446" s="75">
        <v>0</v>
      </c>
      <c r="P446" s="999">
        <f t="shared" si="46"/>
        <v>0</v>
      </c>
      <c r="Q446" s="81"/>
      <c r="R446" s="150"/>
      <c r="S446" s="75">
        <v>41</v>
      </c>
      <c r="T446" s="1000">
        <v>3002.08</v>
      </c>
      <c r="U446" s="81"/>
      <c r="V446" s="150"/>
      <c r="W446" s="81"/>
      <c r="X446" s="150"/>
      <c r="Y446" s="60">
        <v>0</v>
      </c>
      <c r="Z446" s="1000"/>
      <c r="AA446" s="81"/>
      <c r="AB446" s="150"/>
      <c r="AC446" s="63">
        <v>0</v>
      </c>
      <c r="AD446" s="90">
        <f t="shared" si="47"/>
        <v>0</v>
      </c>
      <c r="AE446" s="63">
        <v>0</v>
      </c>
      <c r="AF446" s="150">
        <v>0</v>
      </c>
      <c r="AG446" s="81"/>
      <c r="AH446" s="150"/>
      <c r="AI446" s="998">
        <f t="shared" si="48"/>
        <v>3002.08</v>
      </c>
      <c r="AJ446" s="1025">
        <f t="shared" si="42"/>
        <v>0</v>
      </c>
    </row>
    <row r="447" spans="1:36" ht="66" x14ac:dyDescent="0.2">
      <c r="A447" s="51"/>
      <c r="B447" s="85" t="s">
        <v>474</v>
      </c>
      <c r="C447" s="74"/>
      <c r="D447" s="74">
        <v>251</v>
      </c>
      <c r="E447" s="111" t="s">
        <v>49</v>
      </c>
      <c r="F447" s="55" t="s">
        <v>31</v>
      </c>
      <c r="G447" s="56" t="s">
        <v>32</v>
      </c>
      <c r="H447" s="55" t="s">
        <v>33</v>
      </c>
      <c r="I447" s="211">
        <v>268.55484126984129</v>
      </c>
      <c r="J447" s="766">
        <v>67576.58</v>
      </c>
      <c r="K447" s="80"/>
      <c r="L447" s="150">
        <v>0</v>
      </c>
      <c r="M447" s="80"/>
      <c r="N447" s="150"/>
      <c r="O447" s="75">
        <v>0</v>
      </c>
      <c r="P447" s="999">
        <f t="shared" si="46"/>
        <v>0</v>
      </c>
      <c r="Q447" s="81"/>
      <c r="R447" s="150"/>
      <c r="S447" s="75">
        <v>230</v>
      </c>
      <c r="T447" s="1000">
        <v>59113.599999999999</v>
      </c>
      <c r="U447" s="81"/>
      <c r="V447" s="150"/>
      <c r="W447" s="81"/>
      <c r="X447" s="150"/>
      <c r="Y447" s="60">
        <v>21</v>
      </c>
      <c r="Z447" s="1000">
        <v>8462.98</v>
      </c>
      <c r="AA447" s="81"/>
      <c r="AB447" s="150"/>
      <c r="AC447" s="63">
        <v>0</v>
      </c>
      <c r="AD447" s="90">
        <f t="shared" si="47"/>
        <v>0</v>
      </c>
      <c r="AE447" s="63">
        <v>0</v>
      </c>
      <c r="AF447" s="150">
        <v>0</v>
      </c>
      <c r="AG447" s="81"/>
      <c r="AH447" s="150"/>
      <c r="AI447" s="998">
        <f t="shared" si="48"/>
        <v>67576.58</v>
      </c>
      <c r="AJ447" s="1025">
        <f t="shared" si="42"/>
        <v>0</v>
      </c>
    </row>
    <row r="448" spans="1:36" ht="66" x14ac:dyDescent="0.2">
      <c r="A448" s="51"/>
      <c r="B448" s="227" t="s">
        <v>475</v>
      </c>
      <c r="C448" s="74"/>
      <c r="D448" s="74">
        <v>30</v>
      </c>
      <c r="E448" s="79" t="s">
        <v>30</v>
      </c>
      <c r="F448" s="55" t="s">
        <v>31</v>
      </c>
      <c r="G448" s="56" t="s">
        <v>32</v>
      </c>
      <c r="H448" s="55" t="s">
        <v>33</v>
      </c>
      <c r="I448" s="211">
        <v>15</v>
      </c>
      <c r="J448" s="766">
        <v>450</v>
      </c>
      <c r="K448" s="80"/>
      <c r="L448" s="150">
        <v>0</v>
      </c>
      <c r="M448" s="80"/>
      <c r="N448" s="150"/>
      <c r="O448" s="75">
        <v>0</v>
      </c>
      <c r="P448" s="999">
        <f t="shared" si="46"/>
        <v>0</v>
      </c>
      <c r="Q448" s="81"/>
      <c r="R448" s="150"/>
      <c r="S448" s="75">
        <v>26</v>
      </c>
      <c r="T448" s="1000">
        <v>359.97</v>
      </c>
      <c r="U448" s="81"/>
      <c r="V448" s="150"/>
      <c r="W448" s="81"/>
      <c r="X448" s="150"/>
      <c r="Y448" s="60">
        <v>4</v>
      </c>
      <c r="Z448" s="1000">
        <v>90.03</v>
      </c>
      <c r="AA448" s="81"/>
      <c r="AB448" s="150"/>
      <c r="AC448" s="63">
        <v>0</v>
      </c>
      <c r="AD448" s="90">
        <f t="shared" si="47"/>
        <v>0</v>
      </c>
      <c r="AE448" s="63">
        <v>0</v>
      </c>
      <c r="AF448" s="150">
        <v>0</v>
      </c>
      <c r="AG448" s="81"/>
      <c r="AH448" s="150"/>
      <c r="AI448" s="998">
        <f t="shared" si="48"/>
        <v>450</v>
      </c>
      <c r="AJ448" s="1025">
        <f t="shared" si="42"/>
        <v>0</v>
      </c>
    </row>
    <row r="449" spans="1:118" ht="66" x14ac:dyDescent="0.2">
      <c r="A449" s="51"/>
      <c r="B449" s="227" t="s">
        <v>476</v>
      </c>
      <c r="C449" s="74"/>
      <c r="D449" s="74">
        <v>651</v>
      </c>
      <c r="E449" s="79" t="s">
        <v>41</v>
      </c>
      <c r="F449" s="55" t="s">
        <v>31</v>
      </c>
      <c r="G449" s="56" t="s">
        <v>32</v>
      </c>
      <c r="H449" s="55" t="s">
        <v>33</v>
      </c>
      <c r="I449" s="211">
        <v>73.144003067484661</v>
      </c>
      <c r="J449" s="766">
        <v>32470.14</v>
      </c>
      <c r="K449" s="80"/>
      <c r="L449" s="150">
        <v>0</v>
      </c>
      <c r="M449" s="80"/>
      <c r="N449" s="150"/>
      <c r="O449" s="75">
        <v>651</v>
      </c>
      <c r="P449" s="999">
        <v>32470.14</v>
      </c>
      <c r="Q449" s="81"/>
      <c r="R449" s="150"/>
      <c r="S449" s="75">
        <v>0</v>
      </c>
      <c r="T449" s="1000"/>
      <c r="U449" s="81"/>
      <c r="V449" s="150"/>
      <c r="W449" s="81"/>
      <c r="X449" s="150"/>
      <c r="Y449" s="60"/>
      <c r="Z449" s="1000"/>
      <c r="AA449" s="81"/>
      <c r="AB449" s="150"/>
      <c r="AC449" s="63">
        <v>0</v>
      </c>
      <c r="AD449" s="90">
        <f t="shared" si="47"/>
        <v>0</v>
      </c>
      <c r="AE449" s="63">
        <v>0</v>
      </c>
      <c r="AF449" s="150">
        <v>0</v>
      </c>
      <c r="AG449" s="81"/>
      <c r="AH449" s="150"/>
      <c r="AI449" s="998">
        <f t="shared" si="48"/>
        <v>32470.14</v>
      </c>
      <c r="AJ449" s="1025">
        <f t="shared" si="42"/>
        <v>0</v>
      </c>
    </row>
    <row r="450" spans="1:118" s="873" customFormat="1" x14ac:dyDescent="0.2">
      <c r="A450" s="117">
        <v>21603</v>
      </c>
      <c r="B450" s="118" t="s">
        <v>477</v>
      </c>
      <c r="C450" s="119"/>
      <c r="D450" s="126"/>
      <c r="E450" s="119"/>
      <c r="F450" s="206"/>
      <c r="G450" s="206"/>
      <c r="H450" s="206"/>
      <c r="I450" s="176"/>
      <c r="J450" s="771">
        <v>13755.839999999998</v>
      </c>
      <c r="K450" s="122"/>
      <c r="L450" s="917">
        <f>SUM(L451:L456)</f>
        <v>0</v>
      </c>
      <c r="M450" s="122"/>
      <c r="N450" s="917">
        <f>SUM(N451:N456)</f>
        <v>0</v>
      </c>
      <c r="O450" s="871">
        <v>0</v>
      </c>
      <c r="P450" s="917">
        <f>SUM(P451:P456)</f>
        <v>0</v>
      </c>
      <c r="Q450" s="124"/>
      <c r="R450" s="917">
        <f>SUM(R451:R456)</f>
        <v>0</v>
      </c>
      <c r="S450" s="871">
        <v>0</v>
      </c>
      <c r="T450" s="917">
        <f>SUM(T451:T456)</f>
        <v>8348.98</v>
      </c>
      <c r="U450" s="253"/>
      <c r="V450" s="917">
        <f>SUM(V451:V456)</f>
        <v>0</v>
      </c>
      <c r="W450" s="124"/>
      <c r="X450" s="917">
        <f>SUM(X451:X456)</f>
        <v>391.2</v>
      </c>
      <c r="Y450" s="872">
        <v>0</v>
      </c>
      <c r="Z450" s="917">
        <f>SUM(Z451:Z456)</f>
        <v>5015.659999999998</v>
      </c>
      <c r="AA450" s="124"/>
      <c r="AB450" s="917">
        <f>SUM(AB451:AB456)</f>
        <v>0</v>
      </c>
      <c r="AC450" s="993">
        <v>0</v>
      </c>
      <c r="AD450" s="122">
        <f>SUM(AD451:AD456)</f>
        <v>0</v>
      </c>
      <c r="AE450" s="954">
        <f>SUM(AE451:AE455)</f>
        <v>0</v>
      </c>
      <c r="AF450" s="122">
        <f>SUM(AF451:AF456)</f>
        <v>0</v>
      </c>
      <c r="AG450" s="124"/>
      <c r="AH450" s="917">
        <f>SUM(AH451:AH456)</f>
        <v>0</v>
      </c>
      <c r="AI450" s="917">
        <f>SUM(AI451:AI456)</f>
        <v>13755.839999999998</v>
      </c>
      <c r="AJ450" s="1025">
        <f t="shared" si="42"/>
        <v>0</v>
      </c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</row>
    <row r="451" spans="1:118" ht="66" x14ac:dyDescent="0.2">
      <c r="A451" s="74"/>
      <c r="B451" s="235" t="s">
        <v>478</v>
      </c>
      <c r="C451" s="189"/>
      <c r="D451" s="189">
        <v>6</v>
      </c>
      <c r="E451" s="209" t="s">
        <v>30</v>
      </c>
      <c r="F451" s="55" t="s">
        <v>31</v>
      </c>
      <c r="G451" s="56" t="s">
        <v>32</v>
      </c>
      <c r="H451" s="55" t="s">
        <v>33</v>
      </c>
      <c r="I451" s="211">
        <v>100</v>
      </c>
      <c r="J451" s="781">
        <v>600</v>
      </c>
      <c r="K451" s="80"/>
      <c r="L451" s="150">
        <v>0</v>
      </c>
      <c r="M451" s="80"/>
      <c r="N451" s="150"/>
      <c r="O451" s="75">
        <v>0</v>
      </c>
      <c r="P451" s="999">
        <f>O451*I451</f>
        <v>0</v>
      </c>
      <c r="Q451" s="81"/>
      <c r="R451" s="150"/>
      <c r="S451" s="75">
        <v>2</v>
      </c>
      <c r="T451" s="1000">
        <v>208.8</v>
      </c>
      <c r="U451" s="81"/>
      <c r="V451" s="150"/>
      <c r="W451" s="81">
        <v>4</v>
      </c>
      <c r="X451" s="150">
        <v>391.2</v>
      </c>
      <c r="Y451" s="60">
        <v>0</v>
      </c>
      <c r="Z451" s="1000"/>
      <c r="AA451" s="81"/>
      <c r="AB451" s="150"/>
      <c r="AC451" s="63">
        <v>0</v>
      </c>
      <c r="AD451" s="90">
        <f>AC451*I451</f>
        <v>0</v>
      </c>
      <c r="AE451" s="63">
        <v>0</v>
      </c>
      <c r="AF451" s="150">
        <v>0</v>
      </c>
      <c r="AG451" s="81"/>
      <c r="AH451" s="150"/>
      <c r="AI451" s="998">
        <f t="shared" ref="AI451:AI482" si="49">AF451+AH451+AD451+AB451+Z451+X451+V451+T451+R451+P451+N451+L451</f>
        <v>600</v>
      </c>
      <c r="AJ451" s="1025">
        <f t="shared" si="42"/>
        <v>0</v>
      </c>
    </row>
    <row r="452" spans="1:118" ht="66" x14ac:dyDescent="0.2">
      <c r="A452" s="74"/>
      <c r="B452" s="84" t="s">
        <v>479</v>
      </c>
      <c r="C452" s="74"/>
      <c r="D452" s="74">
        <v>546</v>
      </c>
      <c r="E452" s="79" t="s">
        <v>480</v>
      </c>
      <c r="F452" s="55" t="s">
        <v>31</v>
      </c>
      <c r="G452" s="56" t="s">
        <v>32</v>
      </c>
      <c r="H452" s="55" t="s">
        <v>33</v>
      </c>
      <c r="I452" s="211">
        <v>19.909212454212451</v>
      </c>
      <c r="J452" s="766">
        <v>10870.429999999998</v>
      </c>
      <c r="K452" s="80"/>
      <c r="L452" s="150">
        <v>0</v>
      </c>
      <c r="M452" s="80"/>
      <c r="N452" s="150"/>
      <c r="O452" s="75">
        <v>0</v>
      </c>
      <c r="P452" s="999">
        <f>O452*I452</f>
        <v>0</v>
      </c>
      <c r="Q452" s="81"/>
      <c r="R452" s="150"/>
      <c r="S452" s="75">
        <v>546</v>
      </c>
      <c r="T452" s="1000">
        <v>5650.82</v>
      </c>
      <c r="U452" s="81"/>
      <c r="V452" s="150"/>
      <c r="W452" s="81"/>
      <c r="X452" s="150"/>
      <c r="Y452" s="60">
        <v>0</v>
      </c>
      <c r="Z452" s="1000">
        <v>5219.6099999999988</v>
      </c>
      <c r="AA452" s="81"/>
      <c r="AB452" s="150"/>
      <c r="AC452" s="63">
        <v>0</v>
      </c>
      <c r="AD452" s="90">
        <f>AC452*I452</f>
        <v>0</v>
      </c>
      <c r="AE452" s="63">
        <v>0</v>
      </c>
      <c r="AF452" s="150">
        <v>0</v>
      </c>
      <c r="AG452" s="81"/>
      <c r="AH452" s="150"/>
      <c r="AI452" s="998">
        <f t="shared" si="49"/>
        <v>10870.429999999998</v>
      </c>
      <c r="AJ452" s="1025">
        <f t="shared" si="42"/>
        <v>0</v>
      </c>
    </row>
    <row r="453" spans="1:118" ht="66" x14ac:dyDescent="0.2">
      <c r="A453" s="74"/>
      <c r="B453" s="84" t="s">
        <v>481</v>
      </c>
      <c r="C453" s="74"/>
      <c r="D453" s="74">
        <v>30</v>
      </c>
      <c r="E453" s="79" t="s">
        <v>30</v>
      </c>
      <c r="F453" s="55" t="s">
        <v>31</v>
      </c>
      <c r="G453" s="56" t="s">
        <v>32</v>
      </c>
      <c r="H453" s="55" t="s">
        <v>33</v>
      </c>
      <c r="I453" s="211">
        <v>22.422666666666665</v>
      </c>
      <c r="J453" s="766">
        <v>672.68</v>
      </c>
      <c r="K453" s="80"/>
      <c r="L453" s="150">
        <v>0</v>
      </c>
      <c r="M453" s="80"/>
      <c r="N453" s="150"/>
      <c r="O453" s="75">
        <v>0</v>
      </c>
      <c r="P453" s="999">
        <f>O453*I453</f>
        <v>0</v>
      </c>
      <c r="Q453" s="81"/>
      <c r="R453" s="150"/>
      <c r="S453" s="75">
        <v>30</v>
      </c>
      <c r="T453" s="1000">
        <v>480.24</v>
      </c>
      <c r="U453" s="81"/>
      <c r="V453" s="150"/>
      <c r="W453" s="81"/>
      <c r="X453" s="150"/>
      <c r="Y453" s="60">
        <v>0</v>
      </c>
      <c r="Z453" s="1000">
        <v>192.43999999999994</v>
      </c>
      <c r="AA453" s="81"/>
      <c r="AB453" s="150"/>
      <c r="AC453" s="63">
        <v>0</v>
      </c>
      <c r="AD453" s="90">
        <f>AC453*I453</f>
        <v>0</v>
      </c>
      <c r="AE453" s="63">
        <v>0</v>
      </c>
      <c r="AF453" s="150">
        <v>0</v>
      </c>
      <c r="AG453" s="81"/>
      <c r="AH453" s="150"/>
      <c r="AI453" s="998">
        <f t="shared" si="49"/>
        <v>672.68</v>
      </c>
      <c r="AJ453" s="1025">
        <f t="shared" si="42"/>
        <v>0</v>
      </c>
    </row>
    <row r="454" spans="1:118" ht="66" x14ac:dyDescent="0.2">
      <c r="A454" s="74"/>
      <c r="B454" s="227" t="s">
        <v>482</v>
      </c>
      <c r="C454" s="74"/>
      <c r="D454" s="74">
        <v>18</v>
      </c>
      <c r="E454" s="79" t="s">
        <v>30</v>
      </c>
      <c r="F454" s="55" t="s">
        <v>31</v>
      </c>
      <c r="G454" s="56" t="s">
        <v>32</v>
      </c>
      <c r="H454" s="55" t="s">
        <v>33</v>
      </c>
      <c r="I454" s="211">
        <v>24.451666666666668</v>
      </c>
      <c r="J454" s="766">
        <v>440.13</v>
      </c>
      <c r="K454" s="80"/>
      <c r="L454" s="150">
        <v>0</v>
      </c>
      <c r="M454" s="80"/>
      <c r="N454" s="150"/>
      <c r="O454" s="75">
        <v>0</v>
      </c>
      <c r="P454" s="999">
        <f>O454*I454</f>
        <v>0</v>
      </c>
      <c r="Q454" s="81"/>
      <c r="R454" s="150"/>
      <c r="S454" s="75">
        <v>18</v>
      </c>
      <c r="T454" s="1000">
        <v>309.02</v>
      </c>
      <c r="U454" s="81"/>
      <c r="V454" s="150"/>
      <c r="W454" s="81"/>
      <c r="X454" s="150"/>
      <c r="Y454" s="60">
        <v>0</v>
      </c>
      <c r="Z454" s="1000">
        <v>131.11000000000001</v>
      </c>
      <c r="AA454" s="81"/>
      <c r="AB454" s="150"/>
      <c r="AC454" s="63">
        <v>0</v>
      </c>
      <c r="AD454" s="90">
        <f>AC454*I454</f>
        <v>0</v>
      </c>
      <c r="AE454" s="63">
        <v>0</v>
      </c>
      <c r="AF454" s="150">
        <v>0</v>
      </c>
      <c r="AG454" s="81"/>
      <c r="AH454" s="150"/>
      <c r="AI454" s="998">
        <f t="shared" si="49"/>
        <v>440.13</v>
      </c>
      <c r="AJ454" s="1025">
        <f t="shared" si="42"/>
        <v>0</v>
      </c>
    </row>
    <row r="455" spans="1:118" ht="66" x14ac:dyDescent="0.2">
      <c r="A455" s="74"/>
      <c r="B455" s="227" t="s">
        <v>423</v>
      </c>
      <c r="C455" s="74"/>
      <c r="D455" s="74">
        <v>20</v>
      </c>
      <c r="E455" s="79" t="s">
        <v>30</v>
      </c>
      <c r="F455" s="55" t="s">
        <v>31</v>
      </c>
      <c r="G455" s="56" t="s">
        <v>32</v>
      </c>
      <c r="H455" s="55" t="s">
        <v>33</v>
      </c>
      <c r="I455" s="211">
        <v>43.63</v>
      </c>
      <c r="J455" s="766">
        <v>872.6</v>
      </c>
      <c r="K455" s="80"/>
      <c r="L455" s="150">
        <v>0</v>
      </c>
      <c r="M455" s="80"/>
      <c r="N455" s="150"/>
      <c r="O455" s="75">
        <v>0</v>
      </c>
      <c r="P455" s="999">
        <f>O455*I455</f>
        <v>0</v>
      </c>
      <c r="Q455" s="81"/>
      <c r="R455" s="150"/>
      <c r="S455" s="75">
        <v>20</v>
      </c>
      <c r="T455" s="1000">
        <v>1700.1</v>
      </c>
      <c r="U455" s="81"/>
      <c r="V455" s="150"/>
      <c r="W455" s="81"/>
      <c r="X455" s="150"/>
      <c r="Y455" s="60">
        <v>0</v>
      </c>
      <c r="Z455" s="1000">
        <v>-827.49999999999989</v>
      </c>
      <c r="AA455" s="81"/>
      <c r="AB455" s="150"/>
      <c r="AC455" s="63">
        <v>0</v>
      </c>
      <c r="AD455" s="90">
        <f>AC455*I455</f>
        <v>0</v>
      </c>
      <c r="AE455" s="63">
        <v>0</v>
      </c>
      <c r="AF455" s="150">
        <v>0</v>
      </c>
      <c r="AG455" s="81"/>
      <c r="AH455" s="150"/>
      <c r="AI455" s="998">
        <f t="shared" si="49"/>
        <v>872.6</v>
      </c>
      <c r="AJ455" s="1025">
        <f t="shared" si="42"/>
        <v>0</v>
      </c>
    </row>
    <row r="456" spans="1:118" ht="24" x14ac:dyDescent="0.2">
      <c r="A456" s="74"/>
      <c r="B456" s="227" t="s">
        <v>483</v>
      </c>
      <c r="C456" s="74"/>
      <c r="D456" s="79">
        <v>10</v>
      </c>
      <c r="E456" s="79"/>
      <c r="F456" s="55"/>
      <c r="G456" s="56"/>
      <c r="H456" s="55"/>
      <c r="I456" s="211"/>
      <c r="J456" s="112">
        <v>300</v>
      </c>
      <c r="K456" s="80"/>
      <c r="L456" s="150">
        <v>0</v>
      </c>
      <c r="M456" s="80"/>
      <c r="N456" s="150"/>
      <c r="O456" s="75">
        <v>0</v>
      </c>
      <c r="P456" s="1019"/>
      <c r="Q456" s="81"/>
      <c r="R456" s="150"/>
      <c r="S456" s="75">
        <v>0</v>
      </c>
      <c r="T456" s="1006"/>
      <c r="V456" s="150"/>
      <c r="W456" s="81"/>
      <c r="X456" s="150"/>
      <c r="Y456" s="60">
        <v>10</v>
      </c>
      <c r="Z456" s="1006">
        <v>300</v>
      </c>
      <c r="AA456" s="81"/>
      <c r="AB456" s="150"/>
      <c r="AC456" s="63">
        <v>0</v>
      </c>
      <c r="AD456" s="229"/>
      <c r="AE456" s="952"/>
      <c r="AF456" s="150">
        <v>0</v>
      </c>
      <c r="AG456" s="81"/>
      <c r="AH456" s="150"/>
      <c r="AI456" s="998">
        <f t="shared" si="49"/>
        <v>300</v>
      </c>
      <c r="AJ456" s="1025">
        <f t="shared" si="42"/>
        <v>0</v>
      </c>
    </row>
    <row r="457" spans="1:118" s="877" customFormat="1" ht="15" x14ac:dyDescent="0.25">
      <c r="A457" s="272">
        <v>217</v>
      </c>
      <c r="B457" s="273" t="s">
        <v>484</v>
      </c>
      <c r="C457" s="274"/>
      <c r="D457" s="282"/>
      <c r="E457" s="274"/>
      <c r="F457" s="313"/>
      <c r="G457" s="313"/>
      <c r="H457" s="313"/>
      <c r="I457" s="277"/>
      <c r="J457" s="898">
        <v>523757.68407372007</v>
      </c>
      <c r="K457" s="278"/>
      <c r="L457" s="919">
        <f>L458+L608</f>
        <v>0</v>
      </c>
      <c r="M457" s="278"/>
      <c r="N457" s="919">
        <f>N458+N608</f>
        <v>0</v>
      </c>
      <c r="O457" s="875">
        <v>0</v>
      </c>
      <c r="P457" s="919">
        <f>P458+P608</f>
        <v>0</v>
      </c>
      <c r="Q457" s="896"/>
      <c r="R457" s="919">
        <f>R458+R608</f>
        <v>0</v>
      </c>
      <c r="S457" s="875">
        <v>0</v>
      </c>
      <c r="T457" s="919">
        <f>T458+T608</f>
        <v>235070.62</v>
      </c>
      <c r="U457" s="896"/>
      <c r="V457" s="919">
        <f>V458+V608</f>
        <v>0</v>
      </c>
      <c r="W457" s="896"/>
      <c r="X457" s="919">
        <f>X458+X608</f>
        <v>0</v>
      </c>
      <c r="Y457" s="373">
        <v>0</v>
      </c>
      <c r="Z457" s="919">
        <f>Z458+Z608</f>
        <v>288687.06407372002</v>
      </c>
      <c r="AA457" s="896"/>
      <c r="AB457" s="919">
        <f>AB458+AB608</f>
        <v>0</v>
      </c>
      <c r="AC457" s="930">
        <v>0</v>
      </c>
      <c r="AD457" s="278">
        <f>AD458+AD608</f>
        <v>0</v>
      </c>
      <c r="AE457" s="951">
        <f>AE458+AE608</f>
        <v>0</v>
      </c>
      <c r="AF457" s="278">
        <f>AF458+AF608</f>
        <v>0</v>
      </c>
      <c r="AG457" s="896"/>
      <c r="AH457" s="919">
        <f>AH458+AH608</f>
        <v>0</v>
      </c>
      <c r="AI457" s="1027">
        <f t="shared" si="49"/>
        <v>523757.68407372001</v>
      </c>
      <c r="AJ457" s="1025">
        <f t="shared" ref="AJ457:AJ520" si="50">AI457-J457</f>
        <v>0</v>
      </c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</row>
    <row r="458" spans="1:118" s="884" customFormat="1" ht="15" x14ac:dyDescent="0.25">
      <c r="A458" s="42">
        <v>21701</v>
      </c>
      <c r="B458" s="43" t="s">
        <v>485</v>
      </c>
      <c r="C458" s="44"/>
      <c r="D458" s="45"/>
      <c r="E458" s="44"/>
      <c r="F458" s="239"/>
      <c r="G458" s="239"/>
      <c r="H458" s="239"/>
      <c r="I458" s="47"/>
      <c r="J458" s="790">
        <v>452628.68000000005</v>
      </c>
      <c r="K458" s="264"/>
      <c r="L458" s="921">
        <f>SUM(L459:L607)</f>
        <v>0</v>
      </c>
      <c r="M458" s="264"/>
      <c r="N458" s="921">
        <f>SUM(N459:N607)</f>
        <v>0</v>
      </c>
      <c r="O458" s="238">
        <v>0</v>
      </c>
      <c r="P458" s="921">
        <f>SUM(P459:P607)</f>
        <v>0</v>
      </c>
      <c r="Q458" s="902"/>
      <c r="R458" s="921">
        <f>SUM(R459:R607)</f>
        <v>0</v>
      </c>
      <c r="S458" s="238">
        <v>0</v>
      </c>
      <c r="T458" s="921">
        <f>SUM(T459:T607)</f>
        <v>235070.62</v>
      </c>
      <c r="U458" s="902"/>
      <c r="V458" s="921">
        <f>SUM(V459:V607)</f>
        <v>0</v>
      </c>
      <c r="W458" s="902"/>
      <c r="X458" s="921">
        <f>SUM(X459:X607)</f>
        <v>0</v>
      </c>
      <c r="Y458" s="376">
        <v>0</v>
      </c>
      <c r="Z458" s="921">
        <f>SUM(Z459:Z607)</f>
        <v>217558.06000000003</v>
      </c>
      <c r="AA458" s="902"/>
      <c r="AB458" s="921">
        <f>SUM(AB459:AB607)</f>
        <v>0</v>
      </c>
      <c r="AC458" s="931">
        <v>0</v>
      </c>
      <c r="AD458" s="264">
        <f>SUM(AD459:AD607)</f>
        <v>0</v>
      </c>
      <c r="AE458" s="955">
        <f>SUM(AE459:AE606)</f>
        <v>0</v>
      </c>
      <c r="AF458" s="264">
        <f>SUM(AF459:AF607)</f>
        <v>0</v>
      </c>
      <c r="AG458" s="902"/>
      <c r="AH458" s="921">
        <f>SUM(AH459:AH607)</f>
        <v>0</v>
      </c>
      <c r="AI458" s="926">
        <f t="shared" si="49"/>
        <v>452628.68000000005</v>
      </c>
      <c r="AJ458" s="1025">
        <f t="shared" si="50"/>
        <v>0</v>
      </c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</row>
    <row r="459" spans="1:118" ht="66" x14ac:dyDescent="0.2">
      <c r="A459" s="79"/>
      <c r="B459" s="161" t="s">
        <v>486</v>
      </c>
      <c r="C459" s="221"/>
      <c r="D459" s="221">
        <v>40</v>
      </c>
      <c r="E459" s="209" t="s">
        <v>41</v>
      </c>
      <c r="F459" s="55" t="s">
        <v>31</v>
      </c>
      <c r="G459" s="56" t="s">
        <v>32</v>
      </c>
      <c r="H459" s="55" t="s">
        <v>33</v>
      </c>
      <c r="I459" s="211">
        <v>42.374250000000004</v>
      </c>
      <c r="J459" s="784">
        <v>1694.97</v>
      </c>
      <c r="K459" s="80"/>
      <c r="L459" s="150">
        <v>0</v>
      </c>
      <c r="M459" s="80"/>
      <c r="N459" s="150"/>
      <c r="O459" s="75">
        <v>0</v>
      </c>
      <c r="P459" s="999">
        <f t="shared" ref="P459:P490" si="51">O459*I459</f>
        <v>0</v>
      </c>
      <c r="Q459" s="81"/>
      <c r="R459" s="150"/>
      <c r="S459" s="75">
        <v>0</v>
      </c>
      <c r="T459" s="1000"/>
      <c r="U459" s="81"/>
      <c r="V459" s="150"/>
      <c r="W459" s="81"/>
      <c r="X459" s="150"/>
      <c r="Y459" s="60">
        <v>40</v>
      </c>
      <c r="Z459" s="1000">
        <v>1694.97</v>
      </c>
      <c r="AA459" s="81"/>
      <c r="AB459" s="150"/>
      <c r="AC459" s="63">
        <v>0</v>
      </c>
      <c r="AD459" s="90">
        <f t="shared" ref="AD459:AD490" si="52">AC459*I459</f>
        <v>0</v>
      </c>
      <c r="AE459" s="63">
        <v>0</v>
      </c>
      <c r="AF459" s="150">
        <v>0</v>
      </c>
      <c r="AG459" s="81"/>
      <c r="AH459" s="150"/>
      <c r="AI459" s="998">
        <f t="shared" si="49"/>
        <v>1694.97</v>
      </c>
      <c r="AJ459" s="1025">
        <f t="shared" si="50"/>
        <v>0</v>
      </c>
    </row>
    <row r="460" spans="1:118" ht="66" x14ac:dyDescent="0.2">
      <c r="A460" s="79"/>
      <c r="B460" s="102" t="s">
        <v>39</v>
      </c>
      <c r="C460" s="98"/>
      <c r="D460" s="98">
        <v>1</v>
      </c>
      <c r="E460" s="74" t="s">
        <v>41</v>
      </c>
      <c r="F460" s="55" t="s">
        <v>31</v>
      </c>
      <c r="G460" s="56" t="s">
        <v>32</v>
      </c>
      <c r="H460" s="55" t="s">
        <v>33</v>
      </c>
      <c r="I460" s="211">
        <v>11.02</v>
      </c>
      <c r="J460" s="767">
        <v>11.02</v>
      </c>
      <c r="K460" s="80"/>
      <c r="L460" s="150">
        <v>0</v>
      </c>
      <c r="M460" s="80"/>
      <c r="N460" s="150"/>
      <c r="O460" s="75">
        <v>0</v>
      </c>
      <c r="P460" s="999">
        <f t="shared" si="51"/>
        <v>0</v>
      </c>
      <c r="Q460" s="81"/>
      <c r="R460" s="150"/>
      <c r="S460" s="75">
        <v>0</v>
      </c>
      <c r="T460" s="1000"/>
      <c r="U460" s="81"/>
      <c r="V460" s="150"/>
      <c r="W460" s="81"/>
      <c r="X460" s="150"/>
      <c r="Y460" s="60">
        <v>1</v>
      </c>
      <c r="Z460" s="1000">
        <v>11.02</v>
      </c>
      <c r="AA460" s="81"/>
      <c r="AB460" s="150"/>
      <c r="AC460" s="63">
        <v>0</v>
      </c>
      <c r="AD460" s="90">
        <f t="shared" si="52"/>
        <v>0</v>
      </c>
      <c r="AE460" s="63">
        <v>0</v>
      </c>
      <c r="AF460" s="150">
        <v>0</v>
      </c>
      <c r="AG460" s="81"/>
      <c r="AH460" s="150"/>
      <c r="AI460" s="998">
        <f t="shared" si="49"/>
        <v>11.02</v>
      </c>
      <c r="AJ460" s="1025">
        <f t="shared" si="50"/>
        <v>0</v>
      </c>
    </row>
    <row r="461" spans="1:118" ht="32.25" customHeight="1" x14ac:dyDescent="0.2">
      <c r="A461" s="79"/>
      <c r="B461" s="102" t="s">
        <v>487</v>
      </c>
      <c r="C461" s="98"/>
      <c r="D461" s="98">
        <v>0</v>
      </c>
      <c r="E461" s="79" t="s">
        <v>30</v>
      </c>
      <c r="F461" s="55" t="s">
        <v>31</v>
      </c>
      <c r="G461" s="56" t="s">
        <v>32</v>
      </c>
      <c r="H461" s="55" t="s">
        <v>33</v>
      </c>
      <c r="I461" s="211">
        <v>250</v>
      </c>
      <c r="J461" s="767">
        <v>0</v>
      </c>
      <c r="K461" s="80"/>
      <c r="L461" s="150">
        <v>0</v>
      </c>
      <c r="M461" s="80"/>
      <c r="N461" s="150"/>
      <c r="O461" s="75">
        <v>0</v>
      </c>
      <c r="P461" s="999">
        <f t="shared" si="51"/>
        <v>0</v>
      </c>
      <c r="Q461" s="81"/>
      <c r="R461" s="150"/>
      <c r="S461" s="75">
        <v>0</v>
      </c>
      <c r="T461" s="1000"/>
      <c r="U461" s="81"/>
      <c r="V461" s="150"/>
      <c r="W461" s="81"/>
      <c r="X461" s="150"/>
      <c r="Y461" s="60">
        <v>0</v>
      </c>
      <c r="Z461" s="1000">
        <v>0</v>
      </c>
      <c r="AA461" s="81"/>
      <c r="AB461" s="150"/>
      <c r="AC461" s="63">
        <v>0</v>
      </c>
      <c r="AD461" s="90">
        <f t="shared" si="52"/>
        <v>0</v>
      </c>
      <c r="AE461" s="63">
        <v>0</v>
      </c>
      <c r="AF461" s="150">
        <v>0</v>
      </c>
      <c r="AG461" s="81"/>
      <c r="AH461" s="150"/>
      <c r="AI461" s="998">
        <f t="shared" si="49"/>
        <v>0</v>
      </c>
      <c r="AJ461" s="1025">
        <f t="shared" si="50"/>
        <v>0</v>
      </c>
    </row>
    <row r="462" spans="1:118" ht="66" x14ac:dyDescent="0.2">
      <c r="A462" s="79"/>
      <c r="B462" s="102" t="s">
        <v>488</v>
      </c>
      <c r="C462" s="98"/>
      <c r="D462" s="98">
        <v>8</v>
      </c>
      <c r="E462" s="79" t="s">
        <v>195</v>
      </c>
      <c r="F462" s="55" t="s">
        <v>31</v>
      </c>
      <c r="G462" s="56" t="s">
        <v>32</v>
      </c>
      <c r="H462" s="55" t="s">
        <v>33</v>
      </c>
      <c r="I462" s="211">
        <v>166.37875</v>
      </c>
      <c r="J462" s="767">
        <v>1331.03</v>
      </c>
      <c r="K462" s="80"/>
      <c r="L462" s="150">
        <v>0</v>
      </c>
      <c r="M462" s="80"/>
      <c r="N462" s="150"/>
      <c r="O462" s="75">
        <v>0</v>
      </c>
      <c r="P462" s="999">
        <f t="shared" si="51"/>
        <v>0</v>
      </c>
      <c r="Q462" s="81"/>
      <c r="R462" s="150"/>
      <c r="S462" s="75">
        <v>0</v>
      </c>
      <c r="T462" s="1000"/>
      <c r="U462" s="81"/>
      <c r="V462" s="150"/>
      <c r="W462" s="81"/>
      <c r="X462" s="150"/>
      <c r="Y462" s="60">
        <v>8</v>
      </c>
      <c r="Z462" s="1000">
        <v>1331.03</v>
      </c>
      <c r="AA462" s="81"/>
      <c r="AB462" s="150"/>
      <c r="AC462" s="63">
        <v>0</v>
      </c>
      <c r="AD462" s="90">
        <f t="shared" si="52"/>
        <v>0</v>
      </c>
      <c r="AE462" s="63">
        <v>0</v>
      </c>
      <c r="AF462" s="150">
        <v>0</v>
      </c>
      <c r="AG462" s="81"/>
      <c r="AH462" s="150"/>
      <c r="AI462" s="998">
        <f t="shared" si="49"/>
        <v>1331.03</v>
      </c>
      <c r="AJ462" s="1025">
        <f t="shared" si="50"/>
        <v>0</v>
      </c>
    </row>
    <row r="463" spans="1:118" ht="66" x14ac:dyDescent="0.2">
      <c r="A463" s="79"/>
      <c r="B463" s="84" t="s">
        <v>489</v>
      </c>
      <c r="C463" s="98"/>
      <c r="D463" s="98">
        <v>1</v>
      </c>
      <c r="E463" s="79" t="s">
        <v>41</v>
      </c>
      <c r="F463" s="55" t="s">
        <v>31</v>
      </c>
      <c r="G463" s="56" t="s">
        <v>32</v>
      </c>
      <c r="H463" s="55" t="s">
        <v>33</v>
      </c>
      <c r="I463" s="211">
        <v>122.96</v>
      </c>
      <c r="J463" s="767">
        <v>122.96</v>
      </c>
      <c r="K463" s="80"/>
      <c r="L463" s="150">
        <v>0</v>
      </c>
      <c r="M463" s="80"/>
      <c r="N463" s="150"/>
      <c r="O463" s="75">
        <v>0</v>
      </c>
      <c r="P463" s="999">
        <f t="shared" si="51"/>
        <v>0</v>
      </c>
      <c r="Q463" s="81"/>
      <c r="R463" s="150"/>
      <c r="S463" s="75">
        <v>0</v>
      </c>
      <c r="T463" s="1000"/>
      <c r="U463" s="81"/>
      <c r="V463" s="150"/>
      <c r="W463" s="81"/>
      <c r="X463" s="150"/>
      <c r="Y463" s="60">
        <v>1</v>
      </c>
      <c r="Z463" s="1000">
        <v>122.96</v>
      </c>
      <c r="AA463" s="81"/>
      <c r="AB463" s="150"/>
      <c r="AC463" s="63">
        <v>0</v>
      </c>
      <c r="AD463" s="90">
        <f t="shared" si="52"/>
        <v>0</v>
      </c>
      <c r="AE463" s="63">
        <v>0</v>
      </c>
      <c r="AF463" s="150">
        <v>0</v>
      </c>
      <c r="AG463" s="81"/>
      <c r="AH463" s="150"/>
      <c r="AI463" s="998">
        <f t="shared" si="49"/>
        <v>122.96</v>
      </c>
      <c r="AJ463" s="1025">
        <f t="shared" si="50"/>
        <v>0</v>
      </c>
    </row>
    <row r="464" spans="1:118" ht="66" x14ac:dyDescent="0.2">
      <c r="A464" s="79"/>
      <c r="B464" s="84" t="s">
        <v>490</v>
      </c>
      <c r="C464" s="98"/>
      <c r="D464" s="98">
        <v>1</v>
      </c>
      <c r="E464" s="79" t="s">
        <v>41</v>
      </c>
      <c r="F464" s="55" t="s">
        <v>31</v>
      </c>
      <c r="G464" s="56" t="s">
        <v>32</v>
      </c>
      <c r="H464" s="55" t="s">
        <v>33</v>
      </c>
      <c r="I464" s="211">
        <v>183.28</v>
      </c>
      <c r="J464" s="767">
        <v>183.28</v>
      </c>
      <c r="K464" s="80"/>
      <c r="L464" s="150">
        <v>0</v>
      </c>
      <c r="M464" s="80"/>
      <c r="N464" s="150"/>
      <c r="O464" s="75">
        <v>0</v>
      </c>
      <c r="P464" s="999">
        <f t="shared" si="51"/>
        <v>0</v>
      </c>
      <c r="Q464" s="81"/>
      <c r="R464" s="150"/>
      <c r="S464" s="75">
        <v>0</v>
      </c>
      <c r="T464" s="1000"/>
      <c r="U464" s="81"/>
      <c r="V464" s="150"/>
      <c r="W464" s="81"/>
      <c r="X464" s="150"/>
      <c r="Y464" s="60">
        <v>1</v>
      </c>
      <c r="Z464" s="1000">
        <v>183.28</v>
      </c>
      <c r="AA464" s="81"/>
      <c r="AB464" s="150"/>
      <c r="AC464" s="63">
        <v>0</v>
      </c>
      <c r="AD464" s="90">
        <f t="shared" si="52"/>
        <v>0</v>
      </c>
      <c r="AE464" s="63">
        <v>0</v>
      </c>
      <c r="AF464" s="150">
        <v>0</v>
      </c>
      <c r="AG464" s="81"/>
      <c r="AH464" s="150"/>
      <c r="AI464" s="998">
        <f t="shared" si="49"/>
        <v>183.28</v>
      </c>
      <c r="AJ464" s="1025">
        <f t="shared" si="50"/>
        <v>0</v>
      </c>
    </row>
    <row r="465" spans="1:36" ht="66" x14ac:dyDescent="0.2">
      <c r="A465" s="79"/>
      <c r="B465" s="84" t="s">
        <v>491</v>
      </c>
      <c r="C465" s="98"/>
      <c r="D465" s="98">
        <v>1</v>
      </c>
      <c r="E465" s="79" t="s">
        <v>41</v>
      </c>
      <c r="F465" s="55" t="s">
        <v>31</v>
      </c>
      <c r="G465" s="56" t="s">
        <v>32</v>
      </c>
      <c r="H465" s="55" t="s">
        <v>33</v>
      </c>
      <c r="I465" s="211">
        <v>173.42</v>
      </c>
      <c r="J465" s="767">
        <v>173.42</v>
      </c>
      <c r="K465" s="80"/>
      <c r="L465" s="150">
        <v>0</v>
      </c>
      <c r="M465" s="80"/>
      <c r="N465" s="150"/>
      <c r="O465" s="75">
        <v>0</v>
      </c>
      <c r="P465" s="999">
        <f t="shared" si="51"/>
        <v>0</v>
      </c>
      <c r="Q465" s="81"/>
      <c r="R465" s="150"/>
      <c r="S465" s="75">
        <v>0</v>
      </c>
      <c r="T465" s="1000"/>
      <c r="U465" s="81"/>
      <c r="V465" s="150"/>
      <c r="W465" s="81"/>
      <c r="X465" s="150"/>
      <c r="Y465" s="60">
        <v>1</v>
      </c>
      <c r="Z465" s="1000">
        <v>173.42</v>
      </c>
      <c r="AA465" s="81"/>
      <c r="AB465" s="150"/>
      <c r="AC465" s="63">
        <v>0</v>
      </c>
      <c r="AD465" s="90">
        <f t="shared" si="52"/>
        <v>0</v>
      </c>
      <c r="AE465" s="63">
        <v>0</v>
      </c>
      <c r="AF465" s="150">
        <v>0</v>
      </c>
      <c r="AG465" s="81"/>
      <c r="AH465" s="150"/>
      <c r="AI465" s="998">
        <f t="shared" si="49"/>
        <v>173.42</v>
      </c>
      <c r="AJ465" s="1025">
        <f t="shared" si="50"/>
        <v>0</v>
      </c>
    </row>
    <row r="466" spans="1:36" ht="66" x14ac:dyDescent="0.2">
      <c r="A466" s="79"/>
      <c r="B466" s="84" t="s">
        <v>492</v>
      </c>
      <c r="C466" s="98"/>
      <c r="D466" s="98">
        <v>1</v>
      </c>
      <c r="E466" s="74" t="s">
        <v>41</v>
      </c>
      <c r="F466" s="55" t="s">
        <v>31</v>
      </c>
      <c r="G466" s="56" t="s">
        <v>32</v>
      </c>
      <c r="H466" s="55" t="s">
        <v>33</v>
      </c>
      <c r="I466" s="211">
        <v>193.72</v>
      </c>
      <c r="J466" s="767">
        <v>193.72</v>
      </c>
      <c r="K466" s="80"/>
      <c r="L466" s="150">
        <v>0</v>
      </c>
      <c r="M466" s="80"/>
      <c r="N466" s="150"/>
      <c r="O466" s="75">
        <v>0</v>
      </c>
      <c r="P466" s="999">
        <f t="shared" si="51"/>
        <v>0</v>
      </c>
      <c r="Q466" s="81"/>
      <c r="R466" s="150"/>
      <c r="S466" s="75">
        <v>0</v>
      </c>
      <c r="T466" s="1000"/>
      <c r="U466" s="81"/>
      <c r="V466" s="150"/>
      <c r="W466" s="81"/>
      <c r="X466" s="150"/>
      <c r="Y466" s="60">
        <v>1</v>
      </c>
      <c r="Z466" s="1000">
        <v>193.72</v>
      </c>
      <c r="AA466" s="81"/>
      <c r="AB466" s="150"/>
      <c r="AC466" s="63">
        <v>0</v>
      </c>
      <c r="AD466" s="90">
        <f t="shared" si="52"/>
        <v>0</v>
      </c>
      <c r="AE466" s="63">
        <v>0</v>
      </c>
      <c r="AF466" s="150">
        <v>0</v>
      </c>
      <c r="AG466" s="81"/>
      <c r="AH466" s="150"/>
      <c r="AI466" s="998">
        <f t="shared" si="49"/>
        <v>193.72</v>
      </c>
      <c r="AJ466" s="1025">
        <f t="shared" si="50"/>
        <v>0</v>
      </c>
    </row>
    <row r="467" spans="1:36" s="24" customFormat="1" ht="66" x14ac:dyDescent="0.2">
      <c r="A467" s="51"/>
      <c r="B467" s="84" t="s">
        <v>55</v>
      </c>
      <c r="C467" s="74"/>
      <c r="D467" s="74">
        <v>24</v>
      </c>
      <c r="E467" s="74" t="s">
        <v>41</v>
      </c>
      <c r="F467" s="55" t="s">
        <v>31</v>
      </c>
      <c r="G467" s="56" t="s">
        <v>32</v>
      </c>
      <c r="H467" s="55" t="s">
        <v>33</v>
      </c>
      <c r="I467" s="211">
        <v>49.404583333333335</v>
      </c>
      <c r="J467" s="766">
        <v>1185.71</v>
      </c>
      <c r="K467" s="89"/>
      <c r="L467" s="644">
        <v>0</v>
      </c>
      <c r="M467" s="89"/>
      <c r="N467" s="644"/>
      <c r="O467" s="75">
        <v>0</v>
      </c>
      <c r="P467" s="999">
        <f t="shared" si="51"/>
        <v>0</v>
      </c>
      <c r="Q467" s="81"/>
      <c r="R467" s="150"/>
      <c r="S467" s="75">
        <v>0</v>
      </c>
      <c r="T467" s="1000"/>
      <c r="U467" s="81"/>
      <c r="V467" s="150"/>
      <c r="W467" s="81"/>
      <c r="X467" s="150"/>
      <c r="Y467" s="60">
        <v>24</v>
      </c>
      <c r="Z467" s="1000">
        <v>1185.71</v>
      </c>
      <c r="AA467" s="81"/>
      <c r="AB467" s="150"/>
      <c r="AC467" s="63">
        <v>0</v>
      </c>
      <c r="AD467" s="90">
        <f t="shared" si="52"/>
        <v>0</v>
      </c>
      <c r="AE467" s="63">
        <v>0</v>
      </c>
      <c r="AF467" s="150">
        <v>0</v>
      </c>
      <c r="AG467" s="81"/>
      <c r="AH467" s="150"/>
      <c r="AI467" s="998">
        <f t="shared" si="49"/>
        <v>1185.71</v>
      </c>
      <c r="AJ467" s="1025">
        <f t="shared" si="50"/>
        <v>0</v>
      </c>
    </row>
    <row r="468" spans="1:36" s="24" customFormat="1" ht="66" x14ac:dyDescent="0.2">
      <c r="A468" s="51"/>
      <c r="B468" s="84" t="s">
        <v>57</v>
      </c>
      <c r="C468" s="74"/>
      <c r="D468" s="74">
        <v>24</v>
      </c>
      <c r="E468" s="74" t="s">
        <v>41</v>
      </c>
      <c r="F468" s="55" t="s">
        <v>31</v>
      </c>
      <c r="G468" s="56" t="s">
        <v>32</v>
      </c>
      <c r="H468" s="55" t="s">
        <v>33</v>
      </c>
      <c r="I468" s="211">
        <v>49.404583333333335</v>
      </c>
      <c r="J468" s="766">
        <v>1185.71</v>
      </c>
      <c r="K468" s="89"/>
      <c r="L468" s="644">
        <v>0</v>
      </c>
      <c r="M468" s="89"/>
      <c r="N468" s="644"/>
      <c r="O468" s="75">
        <v>0</v>
      </c>
      <c r="P468" s="999">
        <f t="shared" si="51"/>
        <v>0</v>
      </c>
      <c r="Q468" s="81"/>
      <c r="R468" s="150"/>
      <c r="S468" s="75">
        <v>0</v>
      </c>
      <c r="T468" s="1000"/>
      <c r="U468" s="81"/>
      <c r="V468" s="150"/>
      <c r="W468" s="81"/>
      <c r="X468" s="150"/>
      <c r="Y468" s="60">
        <v>24</v>
      </c>
      <c r="Z468" s="1000">
        <v>1185.71</v>
      </c>
      <c r="AA468" s="81"/>
      <c r="AB468" s="150"/>
      <c r="AC468" s="63">
        <v>0</v>
      </c>
      <c r="AD468" s="90">
        <f t="shared" si="52"/>
        <v>0</v>
      </c>
      <c r="AE468" s="63">
        <v>0</v>
      </c>
      <c r="AF468" s="150">
        <v>0</v>
      </c>
      <c r="AG468" s="81"/>
      <c r="AH468" s="150"/>
      <c r="AI468" s="998">
        <f t="shared" si="49"/>
        <v>1185.71</v>
      </c>
      <c r="AJ468" s="1025">
        <f t="shared" si="50"/>
        <v>0</v>
      </c>
    </row>
    <row r="469" spans="1:36" s="24" customFormat="1" ht="66" x14ac:dyDescent="0.2">
      <c r="A469" s="51"/>
      <c r="B469" s="84" t="s">
        <v>493</v>
      </c>
      <c r="C469" s="74"/>
      <c r="D469" s="74">
        <v>50</v>
      </c>
      <c r="E469" s="74" t="s">
        <v>30</v>
      </c>
      <c r="F469" s="55" t="s">
        <v>31</v>
      </c>
      <c r="G469" s="56" t="s">
        <v>32</v>
      </c>
      <c r="H469" s="55" t="s">
        <v>33</v>
      </c>
      <c r="I469" s="211">
        <v>5.9391999999999996</v>
      </c>
      <c r="J469" s="766">
        <v>296.95999999999998</v>
      </c>
      <c r="K469" s="89"/>
      <c r="L469" s="644">
        <v>0</v>
      </c>
      <c r="M469" s="89"/>
      <c r="N469" s="644"/>
      <c r="O469" s="75">
        <v>0</v>
      </c>
      <c r="P469" s="999">
        <f t="shared" si="51"/>
        <v>0</v>
      </c>
      <c r="Q469" s="81"/>
      <c r="R469" s="150"/>
      <c r="S469" s="75">
        <v>0</v>
      </c>
      <c r="T469" s="1000"/>
      <c r="U469" s="81"/>
      <c r="V469" s="150"/>
      <c r="W469" s="81"/>
      <c r="X469" s="150"/>
      <c r="Y469" s="60">
        <v>50</v>
      </c>
      <c r="Z469" s="1000">
        <v>296.95999999999998</v>
      </c>
      <c r="AA469" s="81"/>
      <c r="AB469" s="150"/>
      <c r="AC469" s="63">
        <v>0</v>
      </c>
      <c r="AD469" s="90">
        <f t="shared" si="52"/>
        <v>0</v>
      </c>
      <c r="AE469" s="63">
        <v>0</v>
      </c>
      <c r="AF469" s="150">
        <v>0</v>
      </c>
      <c r="AG469" s="81"/>
      <c r="AH469" s="150"/>
      <c r="AI469" s="998">
        <f t="shared" si="49"/>
        <v>296.95999999999998</v>
      </c>
      <c r="AJ469" s="1025">
        <f t="shared" si="50"/>
        <v>0</v>
      </c>
    </row>
    <row r="470" spans="1:36" s="24" customFormat="1" ht="66" x14ac:dyDescent="0.2">
      <c r="A470" s="51"/>
      <c r="B470" s="84" t="s">
        <v>61</v>
      </c>
      <c r="C470" s="74"/>
      <c r="D470" s="74">
        <v>3</v>
      </c>
      <c r="E470" s="74" t="s">
        <v>30</v>
      </c>
      <c r="F470" s="55" t="s">
        <v>31</v>
      </c>
      <c r="G470" s="56" t="s">
        <v>32</v>
      </c>
      <c r="H470" s="55" t="s">
        <v>33</v>
      </c>
      <c r="I470" s="211">
        <v>14.466666666666667</v>
      </c>
      <c r="J470" s="766">
        <v>43.4</v>
      </c>
      <c r="K470" s="89"/>
      <c r="L470" s="644">
        <v>0</v>
      </c>
      <c r="M470" s="89"/>
      <c r="N470" s="644"/>
      <c r="O470" s="75">
        <v>0</v>
      </c>
      <c r="P470" s="999">
        <f t="shared" si="51"/>
        <v>0</v>
      </c>
      <c r="Q470" s="81"/>
      <c r="R470" s="150"/>
      <c r="S470" s="75">
        <v>0</v>
      </c>
      <c r="T470" s="1000"/>
      <c r="U470" s="81"/>
      <c r="V470" s="150"/>
      <c r="W470" s="81"/>
      <c r="X470" s="150"/>
      <c r="Y470" s="60">
        <v>3</v>
      </c>
      <c r="Z470" s="1000">
        <v>43.4</v>
      </c>
      <c r="AA470" s="81"/>
      <c r="AB470" s="150"/>
      <c r="AC470" s="63">
        <v>0</v>
      </c>
      <c r="AD470" s="90">
        <f t="shared" si="52"/>
        <v>0</v>
      </c>
      <c r="AE470" s="63">
        <v>0</v>
      </c>
      <c r="AF470" s="150">
        <v>0</v>
      </c>
      <c r="AG470" s="81"/>
      <c r="AH470" s="150"/>
      <c r="AI470" s="998">
        <f t="shared" si="49"/>
        <v>43.4</v>
      </c>
      <c r="AJ470" s="1025">
        <f t="shared" si="50"/>
        <v>0</v>
      </c>
    </row>
    <row r="471" spans="1:36" s="24" customFormat="1" ht="66" x14ac:dyDescent="0.2">
      <c r="A471" s="51"/>
      <c r="B471" s="84" t="s">
        <v>494</v>
      </c>
      <c r="C471" s="74"/>
      <c r="D471" s="74">
        <v>10</v>
      </c>
      <c r="E471" s="74" t="s">
        <v>30</v>
      </c>
      <c r="F471" s="55" t="s">
        <v>31</v>
      </c>
      <c r="G471" s="56" t="s">
        <v>32</v>
      </c>
      <c r="H471" s="55" t="s">
        <v>33</v>
      </c>
      <c r="I471" s="211">
        <v>18.791999999999998</v>
      </c>
      <c r="J471" s="766">
        <v>187.92</v>
      </c>
      <c r="K471" s="89"/>
      <c r="L471" s="644">
        <v>0</v>
      </c>
      <c r="M471" s="89"/>
      <c r="N471" s="644"/>
      <c r="O471" s="75">
        <v>0</v>
      </c>
      <c r="P471" s="999">
        <f t="shared" si="51"/>
        <v>0</v>
      </c>
      <c r="Q471" s="81"/>
      <c r="R471" s="150"/>
      <c r="S471" s="75">
        <v>0</v>
      </c>
      <c r="T471" s="1000"/>
      <c r="U471" s="81"/>
      <c r="V471" s="150"/>
      <c r="W471" s="81"/>
      <c r="X471" s="150"/>
      <c r="Y471" s="60">
        <v>10</v>
      </c>
      <c r="Z471" s="1000">
        <v>187.92</v>
      </c>
      <c r="AA471" s="81"/>
      <c r="AB471" s="150"/>
      <c r="AC471" s="63">
        <v>0</v>
      </c>
      <c r="AD471" s="90">
        <f t="shared" si="52"/>
        <v>0</v>
      </c>
      <c r="AE471" s="63">
        <v>0</v>
      </c>
      <c r="AF471" s="150">
        <v>0</v>
      </c>
      <c r="AG471" s="81"/>
      <c r="AH471" s="150"/>
      <c r="AI471" s="998">
        <f t="shared" si="49"/>
        <v>187.92</v>
      </c>
      <c r="AJ471" s="1025">
        <f t="shared" si="50"/>
        <v>0</v>
      </c>
    </row>
    <row r="472" spans="1:36" s="24" customFormat="1" ht="66" x14ac:dyDescent="0.2">
      <c r="A472" s="51"/>
      <c r="B472" s="84" t="s">
        <v>495</v>
      </c>
      <c r="C472" s="74"/>
      <c r="D472" s="74">
        <v>10</v>
      </c>
      <c r="E472" s="74" t="s">
        <v>30</v>
      </c>
      <c r="F472" s="55" t="s">
        <v>31</v>
      </c>
      <c r="G472" s="56" t="s">
        <v>32</v>
      </c>
      <c r="H472" s="55" t="s">
        <v>33</v>
      </c>
      <c r="I472" s="211">
        <v>18.791999999999998</v>
      </c>
      <c r="J472" s="766">
        <v>187.92</v>
      </c>
      <c r="K472" s="89"/>
      <c r="L472" s="644">
        <v>0</v>
      </c>
      <c r="M472" s="89"/>
      <c r="N472" s="644"/>
      <c r="O472" s="75">
        <v>0</v>
      </c>
      <c r="P472" s="999">
        <f t="shared" si="51"/>
        <v>0</v>
      </c>
      <c r="Q472" s="81"/>
      <c r="R472" s="150"/>
      <c r="S472" s="75">
        <v>0</v>
      </c>
      <c r="T472" s="1000"/>
      <c r="U472" s="81"/>
      <c r="V472" s="150"/>
      <c r="W472" s="81"/>
      <c r="X472" s="150"/>
      <c r="Y472" s="60">
        <v>10</v>
      </c>
      <c r="Z472" s="1000">
        <v>187.92</v>
      </c>
      <c r="AA472" s="81"/>
      <c r="AB472" s="150"/>
      <c r="AC472" s="63">
        <v>0</v>
      </c>
      <c r="AD472" s="90">
        <f t="shared" si="52"/>
        <v>0</v>
      </c>
      <c r="AE472" s="63">
        <v>0</v>
      </c>
      <c r="AF472" s="150">
        <v>0</v>
      </c>
      <c r="AG472" s="81"/>
      <c r="AH472" s="150"/>
      <c r="AI472" s="998">
        <f t="shared" si="49"/>
        <v>187.92</v>
      </c>
      <c r="AJ472" s="1025">
        <f t="shared" si="50"/>
        <v>0</v>
      </c>
    </row>
    <row r="473" spans="1:36" s="24" customFormat="1" ht="66" x14ac:dyDescent="0.2">
      <c r="A473" s="51"/>
      <c r="B473" s="84" t="s">
        <v>496</v>
      </c>
      <c r="C473" s="74"/>
      <c r="D473" s="74">
        <v>10</v>
      </c>
      <c r="E473" s="74" t="s">
        <v>30</v>
      </c>
      <c r="F473" s="55" t="s">
        <v>31</v>
      </c>
      <c r="G473" s="56" t="s">
        <v>32</v>
      </c>
      <c r="H473" s="55" t="s">
        <v>33</v>
      </c>
      <c r="I473" s="211">
        <v>18.791999999999998</v>
      </c>
      <c r="J473" s="766">
        <v>187.92</v>
      </c>
      <c r="K473" s="89"/>
      <c r="L473" s="644">
        <v>0</v>
      </c>
      <c r="M473" s="89"/>
      <c r="N473" s="644"/>
      <c r="O473" s="75">
        <v>0</v>
      </c>
      <c r="P473" s="999">
        <f t="shared" si="51"/>
        <v>0</v>
      </c>
      <c r="Q473" s="81"/>
      <c r="R473" s="150"/>
      <c r="S473" s="75">
        <v>0</v>
      </c>
      <c r="T473" s="1000"/>
      <c r="U473" s="81"/>
      <c r="V473" s="150"/>
      <c r="W473" s="81"/>
      <c r="X473" s="150"/>
      <c r="Y473" s="60">
        <v>10</v>
      </c>
      <c r="Z473" s="1000">
        <v>187.92</v>
      </c>
      <c r="AA473" s="81"/>
      <c r="AB473" s="150"/>
      <c r="AC473" s="63">
        <v>0</v>
      </c>
      <c r="AD473" s="90">
        <f t="shared" si="52"/>
        <v>0</v>
      </c>
      <c r="AE473" s="63">
        <v>0</v>
      </c>
      <c r="AF473" s="150">
        <v>0</v>
      </c>
      <c r="AG473" s="81"/>
      <c r="AH473" s="150"/>
      <c r="AI473" s="998">
        <f t="shared" si="49"/>
        <v>187.92</v>
      </c>
      <c r="AJ473" s="1025">
        <f t="shared" si="50"/>
        <v>0</v>
      </c>
    </row>
    <row r="474" spans="1:36" s="24" customFormat="1" ht="66" x14ac:dyDescent="0.2">
      <c r="A474" s="51"/>
      <c r="B474" s="84" t="s">
        <v>497</v>
      </c>
      <c r="C474" s="74"/>
      <c r="D474" s="74">
        <v>10</v>
      </c>
      <c r="E474" s="74" t="s">
        <v>30</v>
      </c>
      <c r="F474" s="55" t="s">
        <v>31</v>
      </c>
      <c r="G474" s="56" t="s">
        <v>32</v>
      </c>
      <c r="H474" s="55" t="s">
        <v>33</v>
      </c>
      <c r="I474" s="211">
        <v>18.791999999999998</v>
      </c>
      <c r="J474" s="766">
        <v>187.92</v>
      </c>
      <c r="K474" s="89"/>
      <c r="L474" s="644">
        <v>0</v>
      </c>
      <c r="M474" s="89"/>
      <c r="N474" s="644"/>
      <c r="O474" s="75">
        <v>0</v>
      </c>
      <c r="P474" s="999">
        <f t="shared" si="51"/>
        <v>0</v>
      </c>
      <c r="Q474" s="81"/>
      <c r="R474" s="150"/>
      <c r="S474" s="75">
        <v>0</v>
      </c>
      <c r="T474" s="1000"/>
      <c r="U474" s="81"/>
      <c r="V474" s="150"/>
      <c r="W474" s="81"/>
      <c r="X474" s="150"/>
      <c r="Y474" s="60">
        <v>10</v>
      </c>
      <c r="Z474" s="1000">
        <v>187.92</v>
      </c>
      <c r="AA474" s="81"/>
      <c r="AB474" s="150"/>
      <c r="AC474" s="63">
        <v>0</v>
      </c>
      <c r="AD474" s="90">
        <f t="shared" si="52"/>
        <v>0</v>
      </c>
      <c r="AE474" s="63">
        <v>0</v>
      </c>
      <c r="AF474" s="150">
        <v>0</v>
      </c>
      <c r="AG474" s="81"/>
      <c r="AH474" s="150"/>
      <c r="AI474" s="998">
        <f t="shared" si="49"/>
        <v>187.92</v>
      </c>
      <c r="AJ474" s="1025">
        <f t="shared" si="50"/>
        <v>0</v>
      </c>
    </row>
    <row r="475" spans="1:36" s="24" customFormat="1" ht="66" x14ac:dyDescent="0.2">
      <c r="A475" s="51"/>
      <c r="B475" s="84" t="s">
        <v>498</v>
      </c>
      <c r="C475" s="74"/>
      <c r="D475" s="74">
        <v>10</v>
      </c>
      <c r="E475" s="74" t="s">
        <v>30</v>
      </c>
      <c r="F475" s="88" t="s">
        <v>31</v>
      </c>
      <c r="G475" s="56" t="s">
        <v>32</v>
      </c>
      <c r="H475" s="55" t="s">
        <v>33</v>
      </c>
      <c r="I475" s="211">
        <v>18.791999999999998</v>
      </c>
      <c r="J475" s="766">
        <v>187.92</v>
      </c>
      <c r="K475" s="89"/>
      <c r="L475" s="644">
        <v>0</v>
      </c>
      <c r="M475" s="89"/>
      <c r="N475" s="644"/>
      <c r="O475" s="75">
        <v>0</v>
      </c>
      <c r="P475" s="999">
        <f t="shared" si="51"/>
        <v>0</v>
      </c>
      <c r="Q475" s="81"/>
      <c r="R475" s="150"/>
      <c r="S475" s="75">
        <v>0</v>
      </c>
      <c r="T475" s="1000"/>
      <c r="U475" s="81"/>
      <c r="V475" s="150"/>
      <c r="W475" s="81"/>
      <c r="X475" s="150"/>
      <c r="Y475" s="60">
        <v>10</v>
      </c>
      <c r="Z475" s="1000">
        <v>187.92</v>
      </c>
      <c r="AA475" s="81"/>
      <c r="AB475" s="150"/>
      <c r="AC475" s="63">
        <v>0</v>
      </c>
      <c r="AD475" s="90">
        <f t="shared" si="52"/>
        <v>0</v>
      </c>
      <c r="AE475" s="63">
        <v>0</v>
      </c>
      <c r="AF475" s="150">
        <v>0</v>
      </c>
      <c r="AG475" s="81"/>
      <c r="AH475" s="150"/>
      <c r="AI475" s="998">
        <f t="shared" si="49"/>
        <v>187.92</v>
      </c>
      <c r="AJ475" s="1025">
        <f t="shared" si="50"/>
        <v>0</v>
      </c>
    </row>
    <row r="476" spans="1:36" s="24" customFormat="1" ht="66" x14ac:dyDescent="0.2">
      <c r="A476" s="51"/>
      <c r="B476" s="84" t="s">
        <v>499</v>
      </c>
      <c r="C476" s="74"/>
      <c r="D476" s="74">
        <v>20</v>
      </c>
      <c r="E476" s="74" t="s">
        <v>30</v>
      </c>
      <c r="F476" s="55" t="s">
        <v>31</v>
      </c>
      <c r="G476" s="56" t="s">
        <v>32</v>
      </c>
      <c r="H476" s="55" t="s">
        <v>33</v>
      </c>
      <c r="I476" s="211">
        <v>50.112000000000002</v>
      </c>
      <c r="J476" s="766">
        <v>1002.24</v>
      </c>
      <c r="K476" s="89"/>
      <c r="L476" s="644">
        <v>0</v>
      </c>
      <c r="M476" s="89"/>
      <c r="N476" s="644"/>
      <c r="O476" s="75">
        <v>0</v>
      </c>
      <c r="P476" s="999">
        <f t="shared" si="51"/>
        <v>0</v>
      </c>
      <c r="Q476" s="81"/>
      <c r="R476" s="150"/>
      <c r="S476" s="75">
        <v>0</v>
      </c>
      <c r="T476" s="1000"/>
      <c r="U476" s="81"/>
      <c r="V476" s="150"/>
      <c r="W476" s="81"/>
      <c r="X476" s="150"/>
      <c r="Y476" s="60">
        <v>20</v>
      </c>
      <c r="Z476" s="1000">
        <v>1002.24</v>
      </c>
      <c r="AA476" s="81"/>
      <c r="AB476" s="150"/>
      <c r="AC476" s="63">
        <v>0</v>
      </c>
      <c r="AD476" s="90">
        <f t="shared" si="52"/>
        <v>0</v>
      </c>
      <c r="AE476" s="63">
        <v>0</v>
      </c>
      <c r="AF476" s="150">
        <v>0</v>
      </c>
      <c r="AG476" s="81"/>
      <c r="AH476" s="150"/>
      <c r="AI476" s="998">
        <f t="shared" si="49"/>
        <v>1002.24</v>
      </c>
      <c r="AJ476" s="1025">
        <f t="shared" si="50"/>
        <v>0</v>
      </c>
    </row>
    <row r="477" spans="1:36" s="24" customFormat="1" ht="66" x14ac:dyDescent="0.2">
      <c r="A477" s="51"/>
      <c r="B477" s="87" t="s">
        <v>500</v>
      </c>
      <c r="C477" s="74"/>
      <c r="D477" s="74">
        <v>12</v>
      </c>
      <c r="E477" s="74" t="s">
        <v>30</v>
      </c>
      <c r="F477" s="55" t="s">
        <v>31</v>
      </c>
      <c r="G477" s="56" t="s">
        <v>32</v>
      </c>
      <c r="H477" s="55" t="s">
        <v>33</v>
      </c>
      <c r="I477" s="211">
        <v>46.4</v>
      </c>
      <c r="J477" s="766">
        <v>556.79999999999995</v>
      </c>
      <c r="K477" s="89"/>
      <c r="L477" s="644">
        <v>0</v>
      </c>
      <c r="M477" s="89"/>
      <c r="N477" s="644"/>
      <c r="O477" s="75">
        <v>0</v>
      </c>
      <c r="P477" s="999">
        <f t="shared" si="51"/>
        <v>0</v>
      </c>
      <c r="Q477" s="81"/>
      <c r="R477" s="150"/>
      <c r="S477" s="75">
        <v>0</v>
      </c>
      <c r="T477" s="1000"/>
      <c r="U477" s="81"/>
      <c r="V477" s="150"/>
      <c r="W477" s="81"/>
      <c r="X477" s="150"/>
      <c r="Y477" s="60">
        <v>12</v>
      </c>
      <c r="Z477" s="1000">
        <v>556.79999999999995</v>
      </c>
      <c r="AA477" s="81"/>
      <c r="AB477" s="150"/>
      <c r="AC477" s="63">
        <v>0</v>
      </c>
      <c r="AD477" s="90">
        <f t="shared" si="52"/>
        <v>0</v>
      </c>
      <c r="AE477" s="63">
        <v>0</v>
      </c>
      <c r="AF477" s="150">
        <v>0</v>
      </c>
      <c r="AG477" s="81"/>
      <c r="AH477" s="150"/>
      <c r="AI477" s="998">
        <f t="shared" si="49"/>
        <v>556.79999999999995</v>
      </c>
      <c r="AJ477" s="1025">
        <f t="shared" si="50"/>
        <v>0</v>
      </c>
    </row>
    <row r="478" spans="1:36" s="24" customFormat="1" ht="66" x14ac:dyDescent="0.2">
      <c r="A478" s="51"/>
      <c r="B478" s="84" t="s">
        <v>501</v>
      </c>
      <c r="C478" s="74"/>
      <c r="D478" s="74">
        <v>15</v>
      </c>
      <c r="E478" s="74" t="s">
        <v>30</v>
      </c>
      <c r="F478" s="88" t="s">
        <v>31</v>
      </c>
      <c r="G478" s="56" t="s">
        <v>32</v>
      </c>
      <c r="H478" s="55" t="s">
        <v>33</v>
      </c>
      <c r="I478" s="211">
        <v>119.89733333333334</v>
      </c>
      <c r="J478" s="766">
        <v>1798.46</v>
      </c>
      <c r="K478" s="89"/>
      <c r="L478" s="644">
        <v>0</v>
      </c>
      <c r="M478" s="89"/>
      <c r="N478" s="644"/>
      <c r="O478" s="75">
        <v>0</v>
      </c>
      <c r="P478" s="999">
        <f t="shared" si="51"/>
        <v>0</v>
      </c>
      <c r="Q478" s="81"/>
      <c r="R478" s="150"/>
      <c r="S478" s="75">
        <v>0</v>
      </c>
      <c r="T478" s="1000"/>
      <c r="U478" s="81"/>
      <c r="V478" s="150"/>
      <c r="W478" s="81"/>
      <c r="X478" s="150"/>
      <c r="Y478" s="60">
        <v>15</v>
      </c>
      <c r="Z478" s="1000">
        <v>1798.46</v>
      </c>
      <c r="AA478" s="81"/>
      <c r="AB478" s="150"/>
      <c r="AC478" s="63">
        <v>0</v>
      </c>
      <c r="AD478" s="90">
        <f t="shared" si="52"/>
        <v>0</v>
      </c>
      <c r="AE478" s="63">
        <v>0</v>
      </c>
      <c r="AF478" s="150">
        <v>0</v>
      </c>
      <c r="AG478" s="81"/>
      <c r="AH478" s="150"/>
      <c r="AI478" s="998">
        <f t="shared" si="49"/>
        <v>1798.46</v>
      </c>
      <c r="AJ478" s="1025">
        <f t="shared" si="50"/>
        <v>0</v>
      </c>
    </row>
    <row r="479" spans="1:36" s="24" customFormat="1" ht="66" x14ac:dyDescent="0.2">
      <c r="A479" s="51"/>
      <c r="B479" s="102" t="s">
        <v>502</v>
      </c>
      <c r="C479" s="74"/>
      <c r="D479" s="74">
        <v>10</v>
      </c>
      <c r="E479" s="74" t="s">
        <v>173</v>
      </c>
      <c r="F479" s="55" t="s">
        <v>31</v>
      </c>
      <c r="G479" s="56" t="s">
        <v>32</v>
      </c>
      <c r="H479" s="55" t="s">
        <v>33</v>
      </c>
      <c r="I479" s="211">
        <v>414.96699999999998</v>
      </c>
      <c r="J479" s="766">
        <v>4149.67</v>
      </c>
      <c r="K479" s="89"/>
      <c r="L479" s="644">
        <v>0</v>
      </c>
      <c r="M479" s="89"/>
      <c r="N479" s="644"/>
      <c r="O479" s="75">
        <v>0</v>
      </c>
      <c r="P479" s="999">
        <f t="shared" si="51"/>
        <v>0</v>
      </c>
      <c r="Q479" s="81"/>
      <c r="R479" s="150"/>
      <c r="S479" s="75">
        <v>0</v>
      </c>
      <c r="T479" s="1000"/>
      <c r="U479" s="81"/>
      <c r="V479" s="150"/>
      <c r="W479" s="81"/>
      <c r="X479" s="150"/>
      <c r="Y479" s="60">
        <v>10</v>
      </c>
      <c r="Z479" s="1000">
        <v>4149.67</v>
      </c>
      <c r="AA479" s="81"/>
      <c r="AB479" s="150"/>
      <c r="AC479" s="63">
        <v>0</v>
      </c>
      <c r="AD479" s="90">
        <f t="shared" si="52"/>
        <v>0</v>
      </c>
      <c r="AE479" s="63">
        <v>0</v>
      </c>
      <c r="AF479" s="150">
        <v>0</v>
      </c>
      <c r="AG479" s="81"/>
      <c r="AH479" s="150"/>
      <c r="AI479" s="998">
        <f t="shared" si="49"/>
        <v>4149.67</v>
      </c>
      <c r="AJ479" s="1025">
        <f t="shared" si="50"/>
        <v>0</v>
      </c>
    </row>
    <row r="480" spans="1:36" s="24" customFormat="1" ht="66" x14ac:dyDescent="0.2">
      <c r="A480" s="51"/>
      <c r="B480" s="102" t="s">
        <v>81</v>
      </c>
      <c r="C480" s="74"/>
      <c r="D480" s="74">
        <v>30</v>
      </c>
      <c r="E480" s="74" t="s">
        <v>173</v>
      </c>
      <c r="F480" s="88" t="s">
        <v>31</v>
      </c>
      <c r="G480" s="56" t="s">
        <v>32</v>
      </c>
      <c r="H480" s="55" t="s">
        <v>33</v>
      </c>
      <c r="I480" s="211">
        <v>20.891666666666666</v>
      </c>
      <c r="J480" s="766">
        <v>626.75</v>
      </c>
      <c r="K480" s="89"/>
      <c r="L480" s="644">
        <v>0</v>
      </c>
      <c r="M480" s="89"/>
      <c r="N480" s="644"/>
      <c r="O480" s="75">
        <v>0</v>
      </c>
      <c r="P480" s="999">
        <f t="shared" si="51"/>
        <v>0</v>
      </c>
      <c r="Q480" s="81"/>
      <c r="R480" s="150"/>
      <c r="S480" s="75">
        <v>0</v>
      </c>
      <c r="T480" s="1000"/>
      <c r="U480" s="81"/>
      <c r="V480" s="150"/>
      <c r="W480" s="81"/>
      <c r="X480" s="150"/>
      <c r="Y480" s="60">
        <v>30</v>
      </c>
      <c r="Z480" s="1000">
        <v>626.75</v>
      </c>
      <c r="AA480" s="81"/>
      <c r="AB480" s="150"/>
      <c r="AC480" s="63">
        <v>0</v>
      </c>
      <c r="AD480" s="90">
        <f t="shared" si="52"/>
        <v>0</v>
      </c>
      <c r="AE480" s="63">
        <v>0</v>
      </c>
      <c r="AF480" s="150">
        <v>0</v>
      </c>
      <c r="AG480" s="81"/>
      <c r="AH480" s="150"/>
      <c r="AI480" s="998">
        <f t="shared" si="49"/>
        <v>626.75</v>
      </c>
      <c r="AJ480" s="1025">
        <f t="shared" si="50"/>
        <v>0</v>
      </c>
    </row>
    <row r="481" spans="1:36" s="24" customFormat="1" ht="66" x14ac:dyDescent="0.2">
      <c r="A481" s="51"/>
      <c r="B481" s="102" t="s">
        <v>82</v>
      </c>
      <c r="C481" s="74"/>
      <c r="D481" s="74">
        <v>30</v>
      </c>
      <c r="E481" s="74" t="s">
        <v>173</v>
      </c>
      <c r="F481" s="55" t="s">
        <v>31</v>
      </c>
      <c r="G481" s="56" t="s">
        <v>32</v>
      </c>
      <c r="H481" s="55" t="s">
        <v>33</v>
      </c>
      <c r="I481" s="211">
        <v>28.303999999999998</v>
      </c>
      <c r="J481" s="766">
        <v>849.12</v>
      </c>
      <c r="K481" s="89"/>
      <c r="L481" s="644">
        <v>0</v>
      </c>
      <c r="M481" s="89"/>
      <c r="N481" s="644"/>
      <c r="O481" s="75">
        <v>0</v>
      </c>
      <c r="P481" s="999">
        <f t="shared" si="51"/>
        <v>0</v>
      </c>
      <c r="Q481" s="81"/>
      <c r="R481" s="150"/>
      <c r="S481" s="75">
        <v>0</v>
      </c>
      <c r="T481" s="1000"/>
      <c r="U481" s="81"/>
      <c r="V481" s="150"/>
      <c r="W481" s="81"/>
      <c r="X481" s="150"/>
      <c r="Y481" s="60">
        <v>30</v>
      </c>
      <c r="Z481" s="1000">
        <v>849.12</v>
      </c>
      <c r="AA481" s="81"/>
      <c r="AB481" s="150"/>
      <c r="AC481" s="63">
        <v>0</v>
      </c>
      <c r="AD481" s="90">
        <f t="shared" si="52"/>
        <v>0</v>
      </c>
      <c r="AE481" s="63">
        <v>0</v>
      </c>
      <c r="AF481" s="150">
        <v>0</v>
      </c>
      <c r="AG481" s="81"/>
      <c r="AH481" s="150"/>
      <c r="AI481" s="998">
        <f t="shared" si="49"/>
        <v>849.12</v>
      </c>
      <c r="AJ481" s="1025">
        <f t="shared" si="50"/>
        <v>0</v>
      </c>
    </row>
    <row r="482" spans="1:36" s="24" customFormat="1" ht="66" x14ac:dyDescent="0.2">
      <c r="A482" s="51"/>
      <c r="B482" s="84" t="s">
        <v>503</v>
      </c>
      <c r="C482" s="74"/>
      <c r="D482" s="74">
        <v>20</v>
      </c>
      <c r="E482" s="74" t="s">
        <v>41</v>
      </c>
      <c r="F482" s="55" t="s">
        <v>31</v>
      </c>
      <c r="G482" s="56" t="s">
        <v>32</v>
      </c>
      <c r="H482" s="55" t="s">
        <v>33</v>
      </c>
      <c r="I482" s="211">
        <v>264.48</v>
      </c>
      <c r="J482" s="766">
        <v>5289.6</v>
      </c>
      <c r="K482" s="89"/>
      <c r="L482" s="644">
        <v>0</v>
      </c>
      <c r="M482" s="89"/>
      <c r="N482" s="644"/>
      <c r="O482" s="75">
        <v>0</v>
      </c>
      <c r="P482" s="999">
        <f t="shared" si="51"/>
        <v>0</v>
      </c>
      <c r="Q482" s="81"/>
      <c r="R482" s="150"/>
      <c r="S482" s="75">
        <v>0</v>
      </c>
      <c r="T482" s="1000"/>
      <c r="U482" s="81"/>
      <c r="V482" s="150"/>
      <c r="W482" s="81"/>
      <c r="X482" s="150"/>
      <c r="Y482" s="60">
        <v>20</v>
      </c>
      <c r="Z482" s="1000">
        <v>5289.6</v>
      </c>
      <c r="AA482" s="81"/>
      <c r="AB482" s="150"/>
      <c r="AC482" s="63">
        <v>0</v>
      </c>
      <c r="AD482" s="90">
        <f t="shared" si="52"/>
        <v>0</v>
      </c>
      <c r="AE482" s="63">
        <v>0</v>
      </c>
      <c r="AF482" s="150">
        <v>0</v>
      </c>
      <c r="AG482" s="81"/>
      <c r="AH482" s="150"/>
      <c r="AI482" s="998">
        <f t="shared" si="49"/>
        <v>5289.6</v>
      </c>
      <c r="AJ482" s="1025">
        <f t="shared" si="50"/>
        <v>0</v>
      </c>
    </row>
    <row r="483" spans="1:36" s="24" customFormat="1" ht="66" x14ac:dyDescent="0.2">
      <c r="A483" s="51"/>
      <c r="B483" s="84" t="s">
        <v>504</v>
      </c>
      <c r="C483" s="74"/>
      <c r="D483" s="74">
        <v>30</v>
      </c>
      <c r="E483" s="74" t="s">
        <v>49</v>
      </c>
      <c r="F483" s="55" t="s">
        <v>31</v>
      </c>
      <c r="G483" s="56" t="s">
        <v>32</v>
      </c>
      <c r="H483" s="55" t="s">
        <v>33</v>
      </c>
      <c r="I483" s="211">
        <v>87</v>
      </c>
      <c r="J483" s="766">
        <v>2610</v>
      </c>
      <c r="K483" s="89"/>
      <c r="L483" s="644">
        <v>0</v>
      </c>
      <c r="M483" s="89"/>
      <c r="N483" s="644"/>
      <c r="O483" s="75">
        <v>0</v>
      </c>
      <c r="P483" s="999">
        <f t="shared" si="51"/>
        <v>0</v>
      </c>
      <c r="Q483" s="81"/>
      <c r="R483" s="150"/>
      <c r="S483" s="75">
        <v>0</v>
      </c>
      <c r="T483" s="1000"/>
      <c r="U483" s="81"/>
      <c r="V483" s="150"/>
      <c r="W483" s="81"/>
      <c r="X483" s="150"/>
      <c r="Y483" s="60">
        <v>30</v>
      </c>
      <c r="Z483" s="1000">
        <v>2610</v>
      </c>
      <c r="AA483" s="81"/>
      <c r="AB483" s="150"/>
      <c r="AC483" s="63">
        <v>0</v>
      </c>
      <c r="AD483" s="90">
        <f t="shared" si="52"/>
        <v>0</v>
      </c>
      <c r="AE483" s="63">
        <v>0</v>
      </c>
      <c r="AF483" s="150">
        <v>0</v>
      </c>
      <c r="AG483" s="81"/>
      <c r="AH483" s="150"/>
      <c r="AI483" s="998">
        <f t="shared" ref="AI483:AI514" si="53">AF483+AH483+AD483+AB483+Z483+X483+V483+T483+R483+P483+N483+L483</f>
        <v>2610</v>
      </c>
      <c r="AJ483" s="1025">
        <f t="shared" si="50"/>
        <v>0</v>
      </c>
    </row>
    <row r="484" spans="1:36" s="24" customFormat="1" ht="66" x14ac:dyDescent="0.2">
      <c r="A484" s="51"/>
      <c r="B484" s="102" t="s">
        <v>505</v>
      </c>
      <c r="C484" s="74"/>
      <c r="D484" s="74">
        <v>69</v>
      </c>
      <c r="E484" s="74" t="s">
        <v>183</v>
      </c>
      <c r="F484" s="55" t="s">
        <v>31</v>
      </c>
      <c r="G484" s="56" t="s">
        <v>32</v>
      </c>
      <c r="H484" s="55" t="s">
        <v>33</v>
      </c>
      <c r="I484" s="211">
        <v>75.934927536231882</v>
      </c>
      <c r="J484" s="766">
        <v>5239.51</v>
      </c>
      <c r="K484" s="89"/>
      <c r="L484" s="644">
        <v>0</v>
      </c>
      <c r="M484" s="89"/>
      <c r="N484" s="644"/>
      <c r="O484" s="75">
        <v>0</v>
      </c>
      <c r="P484" s="999">
        <f t="shared" si="51"/>
        <v>0</v>
      </c>
      <c r="Q484" s="81"/>
      <c r="R484" s="150"/>
      <c r="S484" s="75">
        <v>0</v>
      </c>
      <c r="T484" s="1000"/>
      <c r="U484" s="81"/>
      <c r="V484" s="150"/>
      <c r="W484" s="81"/>
      <c r="X484" s="150"/>
      <c r="Y484" s="60">
        <v>69</v>
      </c>
      <c r="Z484" s="1000">
        <v>5239.51</v>
      </c>
      <c r="AA484" s="81"/>
      <c r="AB484" s="150"/>
      <c r="AC484" s="63">
        <v>0</v>
      </c>
      <c r="AD484" s="90">
        <f t="shared" si="52"/>
        <v>0</v>
      </c>
      <c r="AE484" s="63">
        <v>0</v>
      </c>
      <c r="AF484" s="150">
        <v>0</v>
      </c>
      <c r="AG484" s="81"/>
      <c r="AH484" s="150"/>
      <c r="AI484" s="998">
        <f t="shared" si="53"/>
        <v>5239.51</v>
      </c>
      <c r="AJ484" s="1025">
        <f t="shared" si="50"/>
        <v>0</v>
      </c>
    </row>
    <row r="485" spans="1:36" s="24" customFormat="1" ht="66" x14ac:dyDescent="0.2">
      <c r="A485" s="51"/>
      <c r="B485" s="84" t="s">
        <v>506</v>
      </c>
      <c r="C485" s="74"/>
      <c r="D485" s="74">
        <v>30</v>
      </c>
      <c r="E485" s="74" t="s">
        <v>30</v>
      </c>
      <c r="F485" s="55" t="s">
        <v>31</v>
      </c>
      <c r="G485" s="56" t="s">
        <v>32</v>
      </c>
      <c r="H485" s="55" t="s">
        <v>33</v>
      </c>
      <c r="I485" s="211">
        <v>14.463666666666667</v>
      </c>
      <c r="J485" s="766">
        <v>433.91</v>
      </c>
      <c r="K485" s="89"/>
      <c r="L485" s="644">
        <v>0</v>
      </c>
      <c r="M485" s="89"/>
      <c r="N485" s="644"/>
      <c r="O485" s="75">
        <v>0</v>
      </c>
      <c r="P485" s="999">
        <f t="shared" si="51"/>
        <v>0</v>
      </c>
      <c r="Q485" s="81"/>
      <c r="R485" s="150"/>
      <c r="S485" s="75">
        <v>0</v>
      </c>
      <c r="T485" s="1000"/>
      <c r="U485" s="81"/>
      <c r="V485" s="150"/>
      <c r="W485" s="81"/>
      <c r="X485" s="150"/>
      <c r="Y485" s="60">
        <v>30</v>
      </c>
      <c r="Z485" s="1000">
        <v>433.91</v>
      </c>
      <c r="AA485" s="81"/>
      <c r="AB485" s="150"/>
      <c r="AC485" s="63">
        <v>0</v>
      </c>
      <c r="AD485" s="90">
        <f t="shared" si="52"/>
        <v>0</v>
      </c>
      <c r="AE485" s="63">
        <v>0</v>
      </c>
      <c r="AF485" s="150">
        <v>0</v>
      </c>
      <c r="AG485" s="81"/>
      <c r="AH485" s="150"/>
      <c r="AI485" s="998">
        <f t="shared" si="53"/>
        <v>433.91</v>
      </c>
      <c r="AJ485" s="1025">
        <f t="shared" si="50"/>
        <v>0</v>
      </c>
    </row>
    <row r="486" spans="1:36" s="24" customFormat="1" ht="66" x14ac:dyDescent="0.2">
      <c r="A486" s="51"/>
      <c r="B486" s="84" t="s">
        <v>507</v>
      </c>
      <c r="C486" s="74"/>
      <c r="D486" s="74">
        <v>15</v>
      </c>
      <c r="E486" s="74" t="s">
        <v>30</v>
      </c>
      <c r="F486" s="55" t="s">
        <v>31</v>
      </c>
      <c r="G486" s="56" t="s">
        <v>32</v>
      </c>
      <c r="H486" s="55" t="s">
        <v>33</v>
      </c>
      <c r="I486" s="211">
        <v>19.290666666666667</v>
      </c>
      <c r="J486" s="766">
        <v>289.36</v>
      </c>
      <c r="K486" s="89"/>
      <c r="L486" s="644">
        <v>0</v>
      </c>
      <c r="M486" s="89"/>
      <c r="N486" s="644"/>
      <c r="O486" s="75">
        <v>0</v>
      </c>
      <c r="P486" s="999">
        <f t="shared" si="51"/>
        <v>0</v>
      </c>
      <c r="Q486" s="81"/>
      <c r="R486" s="150"/>
      <c r="S486" s="75">
        <v>0</v>
      </c>
      <c r="T486" s="1000"/>
      <c r="U486" s="81"/>
      <c r="V486" s="150"/>
      <c r="W486" s="81"/>
      <c r="X486" s="150"/>
      <c r="Y486" s="60">
        <v>15</v>
      </c>
      <c r="Z486" s="1000">
        <v>289.36</v>
      </c>
      <c r="AA486" s="81"/>
      <c r="AB486" s="150"/>
      <c r="AC486" s="63">
        <v>0</v>
      </c>
      <c r="AD486" s="90">
        <f t="shared" si="52"/>
        <v>0</v>
      </c>
      <c r="AE486" s="63">
        <v>0</v>
      </c>
      <c r="AF486" s="150">
        <v>0</v>
      </c>
      <c r="AG486" s="81"/>
      <c r="AH486" s="150"/>
      <c r="AI486" s="998">
        <f t="shared" si="53"/>
        <v>289.36</v>
      </c>
      <c r="AJ486" s="1025">
        <f t="shared" si="50"/>
        <v>0</v>
      </c>
    </row>
    <row r="487" spans="1:36" s="24" customFormat="1" ht="66" x14ac:dyDescent="0.2">
      <c r="A487" s="51"/>
      <c r="B487" s="84" t="s">
        <v>508</v>
      </c>
      <c r="C487" s="74"/>
      <c r="D487" s="74">
        <v>15</v>
      </c>
      <c r="E487" s="74" t="s">
        <v>30</v>
      </c>
      <c r="F487" s="55" t="s">
        <v>31</v>
      </c>
      <c r="G487" s="56" t="s">
        <v>32</v>
      </c>
      <c r="H487" s="55" t="s">
        <v>33</v>
      </c>
      <c r="I487" s="211">
        <v>34.799999999999997</v>
      </c>
      <c r="J487" s="766">
        <v>522</v>
      </c>
      <c r="K487" s="89"/>
      <c r="L487" s="644">
        <v>0</v>
      </c>
      <c r="M487" s="89"/>
      <c r="N487" s="644"/>
      <c r="O487" s="75">
        <v>0</v>
      </c>
      <c r="P487" s="999">
        <f t="shared" si="51"/>
        <v>0</v>
      </c>
      <c r="Q487" s="81"/>
      <c r="R487" s="150"/>
      <c r="S487" s="75">
        <v>0</v>
      </c>
      <c r="T487" s="1000"/>
      <c r="U487" s="81"/>
      <c r="V487" s="150"/>
      <c r="W487" s="81"/>
      <c r="X487" s="150"/>
      <c r="Y487" s="60">
        <v>15</v>
      </c>
      <c r="Z487" s="1000">
        <v>522</v>
      </c>
      <c r="AA487" s="81"/>
      <c r="AB487" s="150"/>
      <c r="AC487" s="63">
        <v>0</v>
      </c>
      <c r="AD487" s="90">
        <f t="shared" si="52"/>
        <v>0</v>
      </c>
      <c r="AE487" s="63">
        <v>0</v>
      </c>
      <c r="AF487" s="150">
        <v>0</v>
      </c>
      <c r="AG487" s="81"/>
      <c r="AH487" s="150"/>
      <c r="AI487" s="998">
        <f t="shared" si="53"/>
        <v>522</v>
      </c>
      <c r="AJ487" s="1025">
        <f t="shared" si="50"/>
        <v>0</v>
      </c>
    </row>
    <row r="488" spans="1:36" s="24" customFormat="1" ht="66" x14ac:dyDescent="0.2">
      <c r="A488" s="51"/>
      <c r="B488" s="52" t="s">
        <v>509</v>
      </c>
      <c r="C488" s="74"/>
      <c r="D488" s="74">
        <v>4</v>
      </c>
      <c r="E488" s="74" t="s">
        <v>49</v>
      </c>
      <c r="F488" s="55" t="s">
        <v>31</v>
      </c>
      <c r="G488" s="56" t="s">
        <v>32</v>
      </c>
      <c r="H488" s="55" t="s">
        <v>33</v>
      </c>
      <c r="I488" s="211">
        <v>79.3</v>
      </c>
      <c r="J488" s="766">
        <v>317.2</v>
      </c>
      <c r="K488" s="89"/>
      <c r="L488" s="644">
        <v>0</v>
      </c>
      <c r="M488" s="89"/>
      <c r="N488" s="644"/>
      <c r="O488" s="75">
        <v>0</v>
      </c>
      <c r="P488" s="999">
        <f t="shared" si="51"/>
        <v>0</v>
      </c>
      <c r="Q488" s="81"/>
      <c r="R488" s="150"/>
      <c r="S488" s="75">
        <v>0</v>
      </c>
      <c r="T488" s="1000"/>
      <c r="U488" s="81"/>
      <c r="V488" s="150"/>
      <c r="W488" s="81"/>
      <c r="X488" s="150"/>
      <c r="Y488" s="60">
        <v>4</v>
      </c>
      <c r="Z488" s="1000">
        <v>317.2</v>
      </c>
      <c r="AA488" s="81"/>
      <c r="AB488" s="150"/>
      <c r="AC488" s="63">
        <v>0</v>
      </c>
      <c r="AD488" s="90">
        <f t="shared" si="52"/>
        <v>0</v>
      </c>
      <c r="AE488" s="63">
        <v>0</v>
      </c>
      <c r="AF488" s="150">
        <v>0</v>
      </c>
      <c r="AG488" s="81"/>
      <c r="AH488" s="150"/>
      <c r="AI488" s="998">
        <f t="shared" si="53"/>
        <v>317.2</v>
      </c>
      <c r="AJ488" s="1025">
        <f t="shared" si="50"/>
        <v>0</v>
      </c>
    </row>
    <row r="489" spans="1:36" s="24" customFormat="1" ht="66" x14ac:dyDescent="0.2">
      <c r="A489" s="51"/>
      <c r="B489" s="84" t="s">
        <v>510</v>
      </c>
      <c r="C489" s="74"/>
      <c r="D489" s="74">
        <v>29</v>
      </c>
      <c r="E489" s="74" t="s">
        <v>30</v>
      </c>
      <c r="F489" s="55" t="s">
        <v>31</v>
      </c>
      <c r="G489" s="56" t="s">
        <v>32</v>
      </c>
      <c r="H489" s="55" t="s">
        <v>33</v>
      </c>
      <c r="I489" s="211">
        <v>50.111999999999995</v>
      </c>
      <c r="J489" s="766">
        <v>1002.3799999999999</v>
      </c>
      <c r="K489" s="89"/>
      <c r="L489" s="644">
        <v>0</v>
      </c>
      <c r="M489" s="89"/>
      <c r="N489" s="644"/>
      <c r="O489" s="75">
        <v>0</v>
      </c>
      <c r="P489" s="999">
        <f t="shared" si="51"/>
        <v>0</v>
      </c>
      <c r="Q489" s="81"/>
      <c r="R489" s="150"/>
      <c r="S489" s="75">
        <v>0</v>
      </c>
      <c r="T489" s="1000"/>
      <c r="U489" s="81"/>
      <c r="V489" s="150"/>
      <c r="W489" s="81"/>
      <c r="X489" s="150"/>
      <c r="Y489" s="60">
        <v>29</v>
      </c>
      <c r="Z489" s="1000">
        <v>1002.3799999999999</v>
      </c>
      <c r="AA489" s="81"/>
      <c r="AB489" s="150"/>
      <c r="AC489" s="63">
        <v>0</v>
      </c>
      <c r="AD489" s="90">
        <f t="shared" si="52"/>
        <v>0</v>
      </c>
      <c r="AE489" s="63">
        <v>0</v>
      </c>
      <c r="AF489" s="150">
        <v>0</v>
      </c>
      <c r="AG489" s="81"/>
      <c r="AH489" s="150"/>
      <c r="AI489" s="998">
        <f t="shared" si="53"/>
        <v>1002.3799999999999</v>
      </c>
      <c r="AJ489" s="1025">
        <f t="shared" si="50"/>
        <v>0</v>
      </c>
    </row>
    <row r="490" spans="1:36" s="24" customFormat="1" ht="66" x14ac:dyDescent="0.2">
      <c r="A490" s="51"/>
      <c r="B490" s="84" t="s">
        <v>511</v>
      </c>
      <c r="C490" s="74"/>
      <c r="D490" s="74">
        <v>30</v>
      </c>
      <c r="E490" s="74" t="s">
        <v>30</v>
      </c>
      <c r="F490" s="55" t="s">
        <v>31</v>
      </c>
      <c r="G490" s="56" t="s">
        <v>32</v>
      </c>
      <c r="H490" s="55" t="s">
        <v>33</v>
      </c>
      <c r="I490" s="211">
        <v>86.443333333333342</v>
      </c>
      <c r="J490" s="766">
        <v>2593.3000000000002</v>
      </c>
      <c r="K490" s="89"/>
      <c r="L490" s="644">
        <v>0</v>
      </c>
      <c r="M490" s="89"/>
      <c r="N490" s="644"/>
      <c r="O490" s="75">
        <v>0</v>
      </c>
      <c r="P490" s="999">
        <f t="shared" si="51"/>
        <v>0</v>
      </c>
      <c r="Q490" s="81"/>
      <c r="R490" s="150"/>
      <c r="S490" s="75">
        <v>0</v>
      </c>
      <c r="T490" s="1000"/>
      <c r="U490" s="81"/>
      <c r="V490" s="150"/>
      <c r="W490" s="81"/>
      <c r="X490" s="150"/>
      <c r="Y490" s="60">
        <v>30</v>
      </c>
      <c r="Z490" s="1000">
        <v>2593.3000000000002</v>
      </c>
      <c r="AA490" s="81"/>
      <c r="AB490" s="150"/>
      <c r="AC490" s="63">
        <v>0</v>
      </c>
      <c r="AD490" s="90">
        <f t="shared" si="52"/>
        <v>0</v>
      </c>
      <c r="AE490" s="63">
        <v>0</v>
      </c>
      <c r="AF490" s="150">
        <v>0</v>
      </c>
      <c r="AG490" s="81"/>
      <c r="AH490" s="150"/>
      <c r="AI490" s="998">
        <f t="shared" si="53"/>
        <v>2593.3000000000002</v>
      </c>
      <c r="AJ490" s="1025">
        <f t="shared" si="50"/>
        <v>0</v>
      </c>
    </row>
    <row r="491" spans="1:36" s="24" customFormat="1" ht="66" x14ac:dyDescent="0.2">
      <c r="A491" s="51"/>
      <c r="B491" s="84" t="s">
        <v>512</v>
      </c>
      <c r="C491" s="74"/>
      <c r="D491" s="74">
        <v>20</v>
      </c>
      <c r="E491" s="74" t="s">
        <v>30</v>
      </c>
      <c r="F491" s="55" t="s">
        <v>31</v>
      </c>
      <c r="G491" s="56" t="s">
        <v>32</v>
      </c>
      <c r="H491" s="55" t="s">
        <v>33</v>
      </c>
      <c r="I491" s="211">
        <v>63.8</v>
      </c>
      <c r="J491" s="766">
        <v>1276</v>
      </c>
      <c r="K491" s="89"/>
      <c r="L491" s="644">
        <v>0</v>
      </c>
      <c r="M491" s="89"/>
      <c r="N491" s="644"/>
      <c r="O491" s="75">
        <v>0</v>
      </c>
      <c r="P491" s="999">
        <f t="shared" ref="P491:P522" si="54">O491*I491</f>
        <v>0</v>
      </c>
      <c r="Q491" s="81"/>
      <c r="R491" s="150"/>
      <c r="S491" s="75">
        <v>0</v>
      </c>
      <c r="T491" s="1000"/>
      <c r="U491" s="81"/>
      <c r="V491" s="150"/>
      <c r="W491" s="81"/>
      <c r="X491" s="150"/>
      <c r="Y491" s="60">
        <v>20</v>
      </c>
      <c r="Z491" s="1000">
        <v>1276</v>
      </c>
      <c r="AA491" s="81"/>
      <c r="AB491" s="150"/>
      <c r="AC491" s="63">
        <v>0</v>
      </c>
      <c r="AD491" s="90">
        <f t="shared" ref="AD491:AD522" si="55">AC491*I491</f>
        <v>0</v>
      </c>
      <c r="AE491" s="63">
        <v>0</v>
      </c>
      <c r="AF491" s="150">
        <v>0</v>
      </c>
      <c r="AG491" s="81"/>
      <c r="AH491" s="150"/>
      <c r="AI491" s="998">
        <f t="shared" si="53"/>
        <v>1276</v>
      </c>
      <c r="AJ491" s="1025">
        <f t="shared" si="50"/>
        <v>0</v>
      </c>
    </row>
    <row r="492" spans="1:36" s="24" customFormat="1" ht="66" x14ac:dyDescent="0.2">
      <c r="A492" s="51"/>
      <c r="B492" s="84" t="s">
        <v>100</v>
      </c>
      <c r="C492" s="74"/>
      <c r="D492" s="74">
        <v>100</v>
      </c>
      <c r="E492" s="74" t="s">
        <v>30</v>
      </c>
      <c r="F492" s="55" t="s">
        <v>31</v>
      </c>
      <c r="G492" s="56" t="s">
        <v>32</v>
      </c>
      <c r="H492" s="55" t="s">
        <v>33</v>
      </c>
      <c r="I492" s="211">
        <v>30.322399999999998</v>
      </c>
      <c r="J492" s="766">
        <v>3032.24</v>
      </c>
      <c r="K492" s="89"/>
      <c r="L492" s="644">
        <v>0</v>
      </c>
      <c r="M492" s="89"/>
      <c r="N492" s="644"/>
      <c r="O492" s="75">
        <v>0</v>
      </c>
      <c r="P492" s="999">
        <f t="shared" si="54"/>
        <v>0</v>
      </c>
      <c r="Q492" s="81"/>
      <c r="R492" s="150"/>
      <c r="S492" s="75">
        <v>0</v>
      </c>
      <c r="T492" s="1000"/>
      <c r="U492" s="81"/>
      <c r="V492" s="150"/>
      <c r="W492" s="81"/>
      <c r="X492" s="150"/>
      <c r="Y492" s="60">
        <v>100</v>
      </c>
      <c r="Z492" s="1000">
        <v>3032.24</v>
      </c>
      <c r="AA492" s="81"/>
      <c r="AB492" s="150"/>
      <c r="AC492" s="63">
        <v>0</v>
      </c>
      <c r="AD492" s="90">
        <f t="shared" si="55"/>
        <v>0</v>
      </c>
      <c r="AE492" s="63">
        <v>0</v>
      </c>
      <c r="AF492" s="150">
        <v>0</v>
      </c>
      <c r="AG492" s="81"/>
      <c r="AH492" s="150"/>
      <c r="AI492" s="998">
        <f t="shared" si="53"/>
        <v>3032.24</v>
      </c>
      <c r="AJ492" s="1025">
        <f t="shared" si="50"/>
        <v>0</v>
      </c>
    </row>
    <row r="493" spans="1:36" s="24" customFormat="1" ht="66" x14ac:dyDescent="0.2">
      <c r="A493" s="51"/>
      <c r="B493" s="87" t="s">
        <v>513</v>
      </c>
      <c r="C493" s="74"/>
      <c r="D493" s="74">
        <v>5</v>
      </c>
      <c r="E493" s="74" t="s">
        <v>30</v>
      </c>
      <c r="F493" s="55" t="s">
        <v>31</v>
      </c>
      <c r="G493" s="56" t="s">
        <v>32</v>
      </c>
      <c r="H493" s="55" t="s">
        <v>33</v>
      </c>
      <c r="I493" s="211">
        <v>69.599999999999994</v>
      </c>
      <c r="J493" s="766">
        <v>348</v>
      </c>
      <c r="K493" s="89"/>
      <c r="L493" s="644">
        <v>0</v>
      </c>
      <c r="M493" s="89"/>
      <c r="N493" s="644"/>
      <c r="O493" s="75">
        <v>0</v>
      </c>
      <c r="P493" s="999">
        <f t="shared" si="54"/>
        <v>0</v>
      </c>
      <c r="Q493" s="81"/>
      <c r="R493" s="150"/>
      <c r="S493" s="75">
        <v>0</v>
      </c>
      <c r="T493" s="1000"/>
      <c r="U493" s="81"/>
      <c r="V493" s="150"/>
      <c r="W493" s="81"/>
      <c r="X493" s="150"/>
      <c r="Y493" s="60">
        <v>5</v>
      </c>
      <c r="Z493" s="1000">
        <v>348</v>
      </c>
      <c r="AA493" s="81"/>
      <c r="AB493" s="150"/>
      <c r="AC493" s="63">
        <v>0</v>
      </c>
      <c r="AD493" s="90">
        <f t="shared" si="55"/>
        <v>0</v>
      </c>
      <c r="AE493" s="63">
        <v>0</v>
      </c>
      <c r="AF493" s="150">
        <v>0</v>
      </c>
      <c r="AG493" s="81"/>
      <c r="AH493" s="150"/>
      <c r="AI493" s="998">
        <f t="shared" si="53"/>
        <v>348</v>
      </c>
      <c r="AJ493" s="1025">
        <f t="shared" si="50"/>
        <v>0</v>
      </c>
    </row>
    <row r="494" spans="1:36" s="24" customFormat="1" ht="66" x14ac:dyDescent="0.2">
      <c r="A494" s="51"/>
      <c r="B494" s="84" t="s">
        <v>514</v>
      </c>
      <c r="C494" s="74"/>
      <c r="D494" s="74">
        <v>20</v>
      </c>
      <c r="E494" s="74" t="s">
        <v>41</v>
      </c>
      <c r="F494" s="55" t="s">
        <v>31</v>
      </c>
      <c r="G494" s="56" t="s">
        <v>32</v>
      </c>
      <c r="H494" s="55" t="s">
        <v>33</v>
      </c>
      <c r="I494" s="211">
        <v>31.006999999999998</v>
      </c>
      <c r="J494" s="766">
        <v>620.14</v>
      </c>
      <c r="K494" s="89"/>
      <c r="L494" s="644">
        <v>0</v>
      </c>
      <c r="M494" s="89"/>
      <c r="N494" s="644"/>
      <c r="O494" s="75">
        <v>0</v>
      </c>
      <c r="P494" s="999">
        <f t="shared" si="54"/>
        <v>0</v>
      </c>
      <c r="Q494" s="81"/>
      <c r="R494" s="150"/>
      <c r="S494" s="75">
        <v>0</v>
      </c>
      <c r="T494" s="1000"/>
      <c r="U494" s="81"/>
      <c r="V494" s="150"/>
      <c r="W494" s="81"/>
      <c r="X494" s="150"/>
      <c r="Y494" s="60">
        <v>20</v>
      </c>
      <c r="Z494" s="1000">
        <v>620.14</v>
      </c>
      <c r="AA494" s="81"/>
      <c r="AB494" s="150"/>
      <c r="AC494" s="63">
        <v>0</v>
      </c>
      <c r="AD494" s="90">
        <f t="shared" si="55"/>
        <v>0</v>
      </c>
      <c r="AE494" s="63">
        <v>0</v>
      </c>
      <c r="AF494" s="150">
        <v>0</v>
      </c>
      <c r="AG494" s="81"/>
      <c r="AH494" s="150"/>
      <c r="AI494" s="998">
        <f t="shared" si="53"/>
        <v>620.14</v>
      </c>
      <c r="AJ494" s="1025">
        <f t="shared" si="50"/>
        <v>0</v>
      </c>
    </row>
    <row r="495" spans="1:36" s="24" customFormat="1" ht="66" x14ac:dyDescent="0.2">
      <c r="A495" s="51"/>
      <c r="B495" s="84" t="s">
        <v>238</v>
      </c>
      <c r="C495" s="74"/>
      <c r="D495" s="74">
        <v>2</v>
      </c>
      <c r="E495" s="74" t="s">
        <v>41</v>
      </c>
      <c r="F495" s="55" t="s">
        <v>31</v>
      </c>
      <c r="G495" s="56" t="s">
        <v>32</v>
      </c>
      <c r="H495" s="55" t="s">
        <v>33</v>
      </c>
      <c r="I495" s="211">
        <v>19.29</v>
      </c>
      <c r="J495" s="766">
        <v>38.58</v>
      </c>
      <c r="K495" s="89"/>
      <c r="L495" s="644">
        <v>0</v>
      </c>
      <c r="M495" s="89"/>
      <c r="N495" s="644"/>
      <c r="O495" s="75">
        <v>0</v>
      </c>
      <c r="P495" s="999">
        <f t="shared" si="54"/>
        <v>0</v>
      </c>
      <c r="Q495" s="81"/>
      <c r="R495" s="150"/>
      <c r="S495" s="75">
        <v>0</v>
      </c>
      <c r="T495" s="1000"/>
      <c r="U495" s="81"/>
      <c r="V495" s="150"/>
      <c r="W495" s="81"/>
      <c r="X495" s="150"/>
      <c r="Y495" s="60">
        <v>2</v>
      </c>
      <c r="Z495" s="1000">
        <v>38.58</v>
      </c>
      <c r="AA495" s="81"/>
      <c r="AB495" s="150"/>
      <c r="AC495" s="63">
        <v>0</v>
      </c>
      <c r="AD495" s="90">
        <f t="shared" si="55"/>
        <v>0</v>
      </c>
      <c r="AE495" s="63">
        <v>0</v>
      </c>
      <c r="AF495" s="150">
        <v>0</v>
      </c>
      <c r="AG495" s="81"/>
      <c r="AH495" s="150"/>
      <c r="AI495" s="998">
        <f t="shared" si="53"/>
        <v>38.58</v>
      </c>
      <c r="AJ495" s="1025">
        <f t="shared" si="50"/>
        <v>0</v>
      </c>
    </row>
    <row r="496" spans="1:36" s="24" customFormat="1" ht="66" x14ac:dyDescent="0.2">
      <c r="A496" s="51"/>
      <c r="B496" s="84" t="s">
        <v>515</v>
      </c>
      <c r="C496" s="74"/>
      <c r="D496" s="74">
        <v>15</v>
      </c>
      <c r="E496" s="74" t="s">
        <v>41</v>
      </c>
      <c r="F496" s="55" t="s">
        <v>31</v>
      </c>
      <c r="G496" s="56" t="s">
        <v>32</v>
      </c>
      <c r="H496" s="55" t="s">
        <v>33</v>
      </c>
      <c r="I496" s="211">
        <v>446.6</v>
      </c>
      <c r="J496" s="766">
        <v>6699</v>
      </c>
      <c r="K496" s="89"/>
      <c r="L496" s="644">
        <v>0</v>
      </c>
      <c r="M496" s="89"/>
      <c r="N496" s="644"/>
      <c r="O496" s="75">
        <v>0</v>
      </c>
      <c r="P496" s="999">
        <f t="shared" si="54"/>
        <v>0</v>
      </c>
      <c r="Q496" s="81"/>
      <c r="R496" s="150"/>
      <c r="S496" s="75">
        <v>0</v>
      </c>
      <c r="T496" s="1000"/>
      <c r="U496" s="81"/>
      <c r="V496" s="150"/>
      <c r="W496" s="81"/>
      <c r="X496" s="150"/>
      <c r="Y496" s="60">
        <v>15</v>
      </c>
      <c r="Z496" s="1000">
        <v>6699</v>
      </c>
      <c r="AA496" s="81"/>
      <c r="AB496" s="150"/>
      <c r="AC496" s="63">
        <v>0</v>
      </c>
      <c r="AD496" s="90">
        <f t="shared" si="55"/>
        <v>0</v>
      </c>
      <c r="AE496" s="63">
        <v>0</v>
      </c>
      <c r="AF496" s="150">
        <v>0</v>
      </c>
      <c r="AG496" s="81"/>
      <c r="AH496" s="150"/>
      <c r="AI496" s="998">
        <f t="shared" si="53"/>
        <v>6699</v>
      </c>
      <c r="AJ496" s="1025">
        <f t="shared" si="50"/>
        <v>0</v>
      </c>
    </row>
    <row r="497" spans="1:36" s="24" customFormat="1" ht="66" x14ac:dyDescent="0.2">
      <c r="A497" s="51"/>
      <c r="B497" s="87" t="s">
        <v>516</v>
      </c>
      <c r="C497" s="74"/>
      <c r="D497" s="74">
        <v>10</v>
      </c>
      <c r="E497" s="74" t="s">
        <v>30</v>
      </c>
      <c r="F497" s="55" t="s">
        <v>31</v>
      </c>
      <c r="G497" s="56" t="s">
        <v>32</v>
      </c>
      <c r="H497" s="55" t="s">
        <v>33</v>
      </c>
      <c r="I497" s="211">
        <v>439.64</v>
      </c>
      <c r="J497" s="766">
        <v>4396.3999999999996</v>
      </c>
      <c r="K497" s="89"/>
      <c r="L497" s="644">
        <v>0</v>
      </c>
      <c r="M497" s="89"/>
      <c r="N497" s="644"/>
      <c r="O497" s="75">
        <v>0</v>
      </c>
      <c r="P497" s="999">
        <f t="shared" si="54"/>
        <v>0</v>
      </c>
      <c r="Q497" s="81"/>
      <c r="R497" s="150"/>
      <c r="S497" s="75">
        <v>0</v>
      </c>
      <c r="T497" s="1000"/>
      <c r="U497" s="81"/>
      <c r="V497" s="150"/>
      <c r="W497" s="81"/>
      <c r="X497" s="150"/>
      <c r="Y497" s="60">
        <v>10</v>
      </c>
      <c r="Z497" s="1000">
        <v>4396.3999999999996</v>
      </c>
      <c r="AA497" s="81"/>
      <c r="AB497" s="150"/>
      <c r="AC497" s="63">
        <v>0</v>
      </c>
      <c r="AD497" s="90">
        <f t="shared" si="55"/>
        <v>0</v>
      </c>
      <c r="AE497" s="63">
        <v>0</v>
      </c>
      <c r="AF497" s="150">
        <v>0</v>
      </c>
      <c r="AG497" s="81"/>
      <c r="AH497" s="150"/>
      <c r="AI497" s="998">
        <f t="shared" si="53"/>
        <v>4396.3999999999996</v>
      </c>
      <c r="AJ497" s="1025">
        <f t="shared" si="50"/>
        <v>0</v>
      </c>
    </row>
    <row r="498" spans="1:36" s="24" customFormat="1" ht="66" x14ac:dyDescent="0.2">
      <c r="A498" s="51"/>
      <c r="B498" s="84" t="s">
        <v>517</v>
      </c>
      <c r="C498" s="74"/>
      <c r="D498" s="74">
        <v>75</v>
      </c>
      <c r="E498" s="74" t="s">
        <v>30</v>
      </c>
      <c r="F498" s="55" t="s">
        <v>31</v>
      </c>
      <c r="G498" s="56" t="s">
        <v>32</v>
      </c>
      <c r="H498" s="55" t="s">
        <v>33</v>
      </c>
      <c r="I498" s="211">
        <v>3.8511999999999995</v>
      </c>
      <c r="J498" s="766">
        <v>288.83999999999997</v>
      </c>
      <c r="K498" s="89"/>
      <c r="L498" s="644">
        <v>0</v>
      </c>
      <c r="M498" s="89"/>
      <c r="N498" s="644"/>
      <c r="O498" s="75">
        <v>0</v>
      </c>
      <c r="P498" s="999">
        <f t="shared" si="54"/>
        <v>0</v>
      </c>
      <c r="Q498" s="81"/>
      <c r="R498" s="150"/>
      <c r="S498" s="75">
        <v>0</v>
      </c>
      <c r="T498" s="1000"/>
      <c r="U498" s="81"/>
      <c r="V498" s="150"/>
      <c r="W498" s="81"/>
      <c r="X498" s="150"/>
      <c r="Y498" s="60">
        <v>75</v>
      </c>
      <c r="Z498" s="1000">
        <v>288.83999999999997</v>
      </c>
      <c r="AA498" s="81"/>
      <c r="AB498" s="150"/>
      <c r="AC498" s="63">
        <v>0</v>
      </c>
      <c r="AD498" s="90">
        <f t="shared" si="55"/>
        <v>0</v>
      </c>
      <c r="AE498" s="63">
        <v>0</v>
      </c>
      <c r="AF498" s="150">
        <v>0</v>
      </c>
      <c r="AG498" s="81"/>
      <c r="AH498" s="150"/>
      <c r="AI498" s="998">
        <f t="shared" si="53"/>
        <v>288.83999999999997</v>
      </c>
      <c r="AJ498" s="1025">
        <f t="shared" si="50"/>
        <v>0</v>
      </c>
    </row>
    <row r="499" spans="1:36" s="24" customFormat="1" ht="66" x14ac:dyDescent="0.2">
      <c r="A499" s="51"/>
      <c r="B499" s="84" t="s">
        <v>518</v>
      </c>
      <c r="C499" s="74"/>
      <c r="D499" s="74">
        <v>10</v>
      </c>
      <c r="E499" s="74" t="s">
        <v>30</v>
      </c>
      <c r="F499" s="55" t="s">
        <v>31</v>
      </c>
      <c r="G499" s="56" t="s">
        <v>32</v>
      </c>
      <c r="H499" s="55" t="s">
        <v>33</v>
      </c>
      <c r="I499" s="211">
        <v>8.5609999999999999</v>
      </c>
      <c r="J499" s="766">
        <v>85.61</v>
      </c>
      <c r="K499" s="89"/>
      <c r="L499" s="644">
        <v>0</v>
      </c>
      <c r="M499" s="89"/>
      <c r="N499" s="644"/>
      <c r="O499" s="75">
        <v>0</v>
      </c>
      <c r="P499" s="999">
        <f t="shared" si="54"/>
        <v>0</v>
      </c>
      <c r="Q499" s="81"/>
      <c r="R499" s="150"/>
      <c r="S499" s="75">
        <v>0</v>
      </c>
      <c r="T499" s="1000"/>
      <c r="U499" s="81"/>
      <c r="V499" s="150"/>
      <c r="W499" s="81"/>
      <c r="X499" s="150"/>
      <c r="Y499" s="60">
        <v>10</v>
      </c>
      <c r="Z499" s="1000">
        <v>85.61</v>
      </c>
      <c r="AA499" s="81"/>
      <c r="AB499" s="150"/>
      <c r="AC499" s="63">
        <v>0</v>
      </c>
      <c r="AD499" s="90">
        <f t="shared" si="55"/>
        <v>0</v>
      </c>
      <c r="AE499" s="63">
        <v>0</v>
      </c>
      <c r="AF499" s="150">
        <v>0</v>
      </c>
      <c r="AG499" s="81"/>
      <c r="AH499" s="150"/>
      <c r="AI499" s="998">
        <f t="shared" si="53"/>
        <v>85.61</v>
      </c>
      <c r="AJ499" s="1025">
        <f t="shared" si="50"/>
        <v>0</v>
      </c>
    </row>
    <row r="500" spans="1:36" s="24" customFormat="1" ht="66" x14ac:dyDescent="0.2">
      <c r="A500" s="51"/>
      <c r="B500" s="84" t="s">
        <v>519</v>
      </c>
      <c r="C500" s="74"/>
      <c r="D500" s="74">
        <v>10</v>
      </c>
      <c r="E500" s="74" t="s">
        <v>30</v>
      </c>
      <c r="F500" s="55" t="s">
        <v>31</v>
      </c>
      <c r="G500" s="56" t="s">
        <v>32</v>
      </c>
      <c r="H500" s="55" t="s">
        <v>33</v>
      </c>
      <c r="I500" s="211">
        <v>8.5609999999999999</v>
      </c>
      <c r="J500" s="766">
        <v>85.61</v>
      </c>
      <c r="K500" s="89"/>
      <c r="L500" s="644">
        <v>0</v>
      </c>
      <c r="M500" s="89"/>
      <c r="N500" s="644"/>
      <c r="O500" s="75">
        <v>0</v>
      </c>
      <c r="P500" s="999">
        <f t="shared" si="54"/>
        <v>0</v>
      </c>
      <c r="Q500" s="81"/>
      <c r="R500" s="150"/>
      <c r="S500" s="75">
        <v>0</v>
      </c>
      <c r="T500" s="1000"/>
      <c r="U500" s="81"/>
      <c r="V500" s="150"/>
      <c r="W500" s="81"/>
      <c r="X500" s="150"/>
      <c r="Y500" s="60">
        <v>10</v>
      </c>
      <c r="Z500" s="1000">
        <v>85.61</v>
      </c>
      <c r="AA500" s="81"/>
      <c r="AB500" s="150"/>
      <c r="AC500" s="63">
        <v>0</v>
      </c>
      <c r="AD500" s="90">
        <f t="shared" si="55"/>
        <v>0</v>
      </c>
      <c r="AE500" s="63">
        <v>0</v>
      </c>
      <c r="AF500" s="150">
        <v>0</v>
      </c>
      <c r="AG500" s="81"/>
      <c r="AH500" s="150"/>
      <c r="AI500" s="998">
        <f t="shared" si="53"/>
        <v>85.61</v>
      </c>
      <c r="AJ500" s="1025">
        <f t="shared" si="50"/>
        <v>0</v>
      </c>
    </row>
    <row r="501" spans="1:36" s="24" customFormat="1" ht="66" x14ac:dyDescent="0.2">
      <c r="A501" s="51"/>
      <c r="B501" s="84" t="s">
        <v>520</v>
      </c>
      <c r="C501" s="74"/>
      <c r="D501" s="74">
        <v>10</v>
      </c>
      <c r="E501" s="74" t="s">
        <v>30</v>
      </c>
      <c r="F501" s="55" t="s">
        <v>31</v>
      </c>
      <c r="G501" s="56" t="s">
        <v>32</v>
      </c>
      <c r="H501" s="55" t="s">
        <v>33</v>
      </c>
      <c r="I501" s="211">
        <v>8.5609999999999999</v>
      </c>
      <c r="J501" s="766">
        <v>85.61</v>
      </c>
      <c r="K501" s="89"/>
      <c r="L501" s="644">
        <v>0</v>
      </c>
      <c r="M501" s="89"/>
      <c r="N501" s="644"/>
      <c r="O501" s="75">
        <v>0</v>
      </c>
      <c r="P501" s="999">
        <f t="shared" si="54"/>
        <v>0</v>
      </c>
      <c r="Q501" s="81"/>
      <c r="R501" s="150"/>
      <c r="S501" s="75">
        <v>0</v>
      </c>
      <c r="T501" s="1000"/>
      <c r="U501" s="81"/>
      <c r="V501" s="150"/>
      <c r="W501" s="81"/>
      <c r="X501" s="150"/>
      <c r="Y501" s="60">
        <v>10</v>
      </c>
      <c r="Z501" s="1000">
        <v>85.61</v>
      </c>
      <c r="AA501" s="81"/>
      <c r="AB501" s="150"/>
      <c r="AC501" s="63">
        <v>0</v>
      </c>
      <c r="AD501" s="90">
        <f t="shared" si="55"/>
        <v>0</v>
      </c>
      <c r="AE501" s="63">
        <v>0</v>
      </c>
      <c r="AF501" s="150">
        <v>0</v>
      </c>
      <c r="AG501" s="81"/>
      <c r="AH501" s="150"/>
      <c r="AI501" s="998">
        <f t="shared" si="53"/>
        <v>85.61</v>
      </c>
      <c r="AJ501" s="1025">
        <f t="shared" si="50"/>
        <v>0</v>
      </c>
    </row>
    <row r="502" spans="1:36" s="24" customFormat="1" ht="66" x14ac:dyDescent="0.2">
      <c r="A502" s="51"/>
      <c r="B502" s="84" t="s">
        <v>521</v>
      </c>
      <c r="C502" s="74"/>
      <c r="D502" s="74">
        <v>10</v>
      </c>
      <c r="E502" s="74" t="s">
        <v>30</v>
      </c>
      <c r="F502" s="55" t="s">
        <v>31</v>
      </c>
      <c r="G502" s="56" t="s">
        <v>32</v>
      </c>
      <c r="H502" s="55" t="s">
        <v>33</v>
      </c>
      <c r="I502" s="211">
        <v>8.5609999999999999</v>
      </c>
      <c r="J502" s="766">
        <v>85.61</v>
      </c>
      <c r="K502" s="89"/>
      <c r="L502" s="644">
        <v>0</v>
      </c>
      <c r="M502" s="89"/>
      <c r="N502" s="644"/>
      <c r="O502" s="75">
        <v>0</v>
      </c>
      <c r="P502" s="999">
        <f t="shared" si="54"/>
        <v>0</v>
      </c>
      <c r="Q502" s="81"/>
      <c r="R502" s="150"/>
      <c r="S502" s="75">
        <v>0</v>
      </c>
      <c r="T502" s="1000"/>
      <c r="U502" s="81"/>
      <c r="V502" s="150"/>
      <c r="W502" s="81"/>
      <c r="X502" s="150"/>
      <c r="Y502" s="60">
        <v>10</v>
      </c>
      <c r="Z502" s="1000">
        <v>85.61</v>
      </c>
      <c r="AA502" s="81"/>
      <c r="AB502" s="150"/>
      <c r="AC502" s="63">
        <v>0</v>
      </c>
      <c r="AD502" s="90">
        <f t="shared" si="55"/>
        <v>0</v>
      </c>
      <c r="AE502" s="63">
        <v>0</v>
      </c>
      <c r="AF502" s="150">
        <v>0</v>
      </c>
      <c r="AG502" s="81"/>
      <c r="AH502" s="150"/>
      <c r="AI502" s="998">
        <f t="shared" si="53"/>
        <v>85.61</v>
      </c>
      <c r="AJ502" s="1025">
        <f t="shared" si="50"/>
        <v>0</v>
      </c>
    </row>
    <row r="503" spans="1:36" s="24" customFormat="1" ht="66" x14ac:dyDescent="0.2">
      <c r="A503" s="51"/>
      <c r="B503" s="84" t="s">
        <v>522</v>
      </c>
      <c r="C503" s="74"/>
      <c r="D503" s="74">
        <v>10</v>
      </c>
      <c r="E503" s="74" t="s">
        <v>30</v>
      </c>
      <c r="F503" s="55" t="s">
        <v>31</v>
      </c>
      <c r="G503" s="56" t="s">
        <v>32</v>
      </c>
      <c r="H503" s="55" t="s">
        <v>33</v>
      </c>
      <c r="I503" s="211">
        <v>8.5609999999999999</v>
      </c>
      <c r="J503" s="766">
        <v>85.61</v>
      </c>
      <c r="K503" s="89"/>
      <c r="L503" s="644">
        <v>0</v>
      </c>
      <c r="M503" s="89"/>
      <c r="N503" s="644"/>
      <c r="O503" s="75">
        <v>0</v>
      </c>
      <c r="P503" s="999">
        <f t="shared" si="54"/>
        <v>0</v>
      </c>
      <c r="Q503" s="81"/>
      <c r="R503" s="150"/>
      <c r="S503" s="75">
        <v>0</v>
      </c>
      <c r="T503" s="1000"/>
      <c r="U503" s="81"/>
      <c r="V503" s="150"/>
      <c r="W503" s="81"/>
      <c r="X503" s="150"/>
      <c r="Y503" s="60">
        <v>10</v>
      </c>
      <c r="Z503" s="1000">
        <v>85.61</v>
      </c>
      <c r="AA503" s="81"/>
      <c r="AB503" s="150"/>
      <c r="AC503" s="63">
        <v>0</v>
      </c>
      <c r="AD503" s="90">
        <f t="shared" si="55"/>
        <v>0</v>
      </c>
      <c r="AE503" s="63">
        <v>0</v>
      </c>
      <c r="AF503" s="150">
        <v>0</v>
      </c>
      <c r="AG503" s="81"/>
      <c r="AH503" s="150"/>
      <c r="AI503" s="998">
        <f t="shared" si="53"/>
        <v>85.61</v>
      </c>
      <c r="AJ503" s="1025">
        <f t="shared" si="50"/>
        <v>0</v>
      </c>
    </row>
    <row r="504" spans="1:36" s="24" customFormat="1" ht="66" x14ac:dyDescent="0.2">
      <c r="A504" s="51"/>
      <c r="B504" s="84" t="s">
        <v>523</v>
      </c>
      <c r="C504" s="74"/>
      <c r="D504" s="74">
        <v>10</v>
      </c>
      <c r="E504" s="74" t="s">
        <v>30</v>
      </c>
      <c r="F504" s="55" t="s">
        <v>31</v>
      </c>
      <c r="G504" s="56" t="s">
        <v>32</v>
      </c>
      <c r="H504" s="55" t="s">
        <v>33</v>
      </c>
      <c r="I504" s="211">
        <v>8.5609999999999999</v>
      </c>
      <c r="J504" s="766">
        <v>85.61</v>
      </c>
      <c r="K504" s="89"/>
      <c r="L504" s="644">
        <v>0</v>
      </c>
      <c r="M504" s="89"/>
      <c r="N504" s="644"/>
      <c r="O504" s="75">
        <v>0</v>
      </c>
      <c r="P504" s="999">
        <f t="shared" si="54"/>
        <v>0</v>
      </c>
      <c r="Q504" s="81"/>
      <c r="R504" s="150"/>
      <c r="S504" s="75">
        <v>0</v>
      </c>
      <c r="T504" s="1000"/>
      <c r="U504" s="81"/>
      <c r="V504" s="150"/>
      <c r="W504" s="81"/>
      <c r="X504" s="150"/>
      <c r="Y504" s="60">
        <v>10</v>
      </c>
      <c r="Z504" s="1000">
        <v>85.61</v>
      </c>
      <c r="AA504" s="81"/>
      <c r="AB504" s="150"/>
      <c r="AC504" s="63">
        <v>0</v>
      </c>
      <c r="AD504" s="90">
        <f t="shared" si="55"/>
        <v>0</v>
      </c>
      <c r="AE504" s="63">
        <v>0</v>
      </c>
      <c r="AF504" s="150">
        <v>0</v>
      </c>
      <c r="AG504" s="81"/>
      <c r="AH504" s="150"/>
      <c r="AI504" s="998">
        <f t="shared" si="53"/>
        <v>85.61</v>
      </c>
      <c r="AJ504" s="1025">
        <f t="shared" si="50"/>
        <v>0</v>
      </c>
    </row>
    <row r="505" spans="1:36" s="24" customFormat="1" ht="66" x14ac:dyDescent="0.2">
      <c r="A505" s="51"/>
      <c r="B505" s="84" t="s">
        <v>524</v>
      </c>
      <c r="C505" s="74"/>
      <c r="D505" s="74">
        <v>95</v>
      </c>
      <c r="E505" s="74" t="s">
        <v>183</v>
      </c>
      <c r="F505" s="55" t="s">
        <v>31</v>
      </c>
      <c r="G505" s="56" t="s">
        <v>32</v>
      </c>
      <c r="H505" s="55" t="s">
        <v>33</v>
      </c>
      <c r="I505" s="211">
        <v>1.6008421052631581</v>
      </c>
      <c r="J505" s="766">
        <v>152.08000000000001</v>
      </c>
      <c r="K505" s="89"/>
      <c r="L505" s="644">
        <v>0</v>
      </c>
      <c r="M505" s="89"/>
      <c r="N505" s="644"/>
      <c r="O505" s="75">
        <v>0</v>
      </c>
      <c r="P505" s="999">
        <f t="shared" si="54"/>
        <v>0</v>
      </c>
      <c r="Q505" s="81"/>
      <c r="R505" s="150"/>
      <c r="S505" s="75">
        <v>0</v>
      </c>
      <c r="T505" s="1000"/>
      <c r="U505" s="81"/>
      <c r="V505" s="150"/>
      <c r="W505" s="81"/>
      <c r="X505" s="150"/>
      <c r="Y505" s="60">
        <v>95</v>
      </c>
      <c r="Z505" s="1000">
        <v>152.08000000000001</v>
      </c>
      <c r="AA505" s="81"/>
      <c r="AB505" s="150"/>
      <c r="AC505" s="63">
        <v>0</v>
      </c>
      <c r="AD505" s="90">
        <f t="shared" si="55"/>
        <v>0</v>
      </c>
      <c r="AE505" s="63">
        <v>0</v>
      </c>
      <c r="AF505" s="150">
        <v>0</v>
      </c>
      <c r="AG505" s="81"/>
      <c r="AH505" s="150"/>
      <c r="AI505" s="998">
        <f t="shared" si="53"/>
        <v>152.08000000000001</v>
      </c>
      <c r="AJ505" s="1025">
        <f t="shared" si="50"/>
        <v>0</v>
      </c>
    </row>
    <row r="506" spans="1:36" s="24" customFormat="1" ht="66" x14ac:dyDescent="0.2">
      <c r="A506" s="51"/>
      <c r="B506" s="84" t="s">
        <v>525</v>
      </c>
      <c r="C506" s="74"/>
      <c r="D506" s="74">
        <v>10</v>
      </c>
      <c r="E506" s="74" t="s">
        <v>30</v>
      </c>
      <c r="F506" s="55" t="s">
        <v>31</v>
      </c>
      <c r="G506" s="56" t="s">
        <v>32</v>
      </c>
      <c r="H506" s="55" t="s">
        <v>33</v>
      </c>
      <c r="I506" s="211">
        <v>2.7610000000000001</v>
      </c>
      <c r="J506" s="766">
        <v>27.61</v>
      </c>
      <c r="K506" s="89"/>
      <c r="L506" s="644">
        <v>0</v>
      </c>
      <c r="M506" s="89"/>
      <c r="N506" s="644"/>
      <c r="O506" s="75">
        <v>0</v>
      </c>
      <c r="P506" s="999">
        <f t="shared" si="54"/>
        <v>0</v>
      </c>
      <c r="Q506" s="81"/>
      <c r="R506" s="150"/>
      <c r="S506" s="75">
        <v>0</v>
      </c>
      <c r="T506" s="1000"/>
      <c r="U506" s="81"/>
      <c r="V506" s="150"/>
      <c r="W506" s="81"/>
      <c r="X506" s="150"/>
      <c r="Y506" s="60">
        <v>10</v>
      </c>
      <c r="Z506" s="1000">
        <v>27.61</v>
      </c>
      <c r="AA506" s="81"/>
      <c r="AB506" s="150"/>
      <c r="AC506" s="63">
        <v>0</v>
      </c>
      <c r="AD506" s="90">
        <f t="shared" si="55"/>
        <v>0</v>
      </c>
      <c r="AE506" s="63">
        <v>0</v>
      </c>
      <c r="AF506" s="150">
        <v>0</v>
      </c>
      <c r="AG506" s="81"/>
      <c r="AH506" s="150"/>
      <c r="AI506" s="998">
        <f t="shared" si="53"/>
        <v>27.61</v>
      </c>
      <c r="AJ506" s="1025">
        <f t="shared" si="50"/>
        <v>0</v>
      </c>
    </row>
    <row r="507" spans="1:36" s="24" customFormat="1" ht="66" x14ac:dyDescent="0.2">
      <c r="A507" s="51"/>
      <c r="B507" s="84" t="s">
        <v>526</v>
      </c>
      <c r="C507" s="74"/>
      <c r="D507" s="74">
        <v>10</v>
      </c>
      <c r="E507" s="74" t="s">
        <v>30</v>
      </c>
      <c r="F507" s="55" t="s">
        <v>31</v>
      </c>
      <c r="G507" s="56" t="s">
        <v>32</v>
      </c>
      <c r="H507" s="55" t="s">
        <v>33</v>
      </c>
      <c r="I507" s="211">
        <v>2.7610000000000001</v>
      </c>
      <c r="J507" s="766">
        <v>27.61</v>
      </c>
      <c r="K507" s="89"/>
      <c r="L507" s="644">
        <v>0</v>
      </c>
      <c r="M507" s="89"/>
      <c r="N507" s="644"/>
      <c r="O507" s="75">
        <v>0</v>
      </c>
      <c r="P507" s="999">
        <f t="shared" si="54"/>
        <v>0</v>
      </c>
      <c r="Q507" s="81"/>
      <c r="R507" s="150"/>
      <c r="S507" s="75">
        <v>0</v>
      </c>
      <c r="T507" s="1000"/>
      <c r="U507" s="81"/>
      <c r="V507" s="150"/>
      <c r="W507" s="81"/>
      <c r="X507" s="150"/>
      <c r="Y507" s="60">
        <v>10</v>
      </c>
      <c r="Z507" s="1000">
        <v>27.61</v>
      </c>
      <c r="AA507" s="81"/>
      <c r="AB507" s="150"/>
      <c r="AC507" s="63">
        <v>0</v>
      </c>
      <c r="AD507" s="90">
        <f t="shared" si="55"/>
        <v>0</v>
      </c>
      <c r="AE507" s="63">
        <v>0</v>
      </c>
      <c r="AF507" s="150">
        <v>0</v>
      </c>
      <c r="AG507" s="81"/>
      <c r="AH507" s="150"/>
      <c r="AI507" s="998">
        <f t="shared" si="53"/>
        <v>27.61</v>
      </c>
      <c r="AJ507" s="1025">
        <f t="shared" si="50"/>
        <v>0</v>
      </c>
    </row>
    <row r="508" spans="1:36" s="24" customFormat="1" ht="66" x14ac:dyDescent="0.2">
      <c r="A508" s="51"/>
      <c r="B508" s="84" t="s">
        <v>527</v>
      </c>
      <c r="C508" s="74"/>
      <c r="D508" s="74">
        <v>10</v>
      </c>
      <c r="E508" s="74" t="s">
        <v>30</v>
      </c>
      <c r="F508" s="55" t="s">
        <v>31</v>
      </c>
      <c r="G508" s="56" t="s">
        <v>32</v>
      </c>
      <c r="H508" s="55" t="s">
        <v>33</v>
      </c>
      <c r="I508" s="211">
        <v>2.7610000000000001</v>
      </c>
      <c r="J508" s="766">
        <v>27.61</v>
      </c>
      <c r="K508" s="89"/>
      <c r="L508" s="644">
        <v>0</v>
      </c>
      <c r="M508" s="89"/>
      <c r="N508" s="644"/>
      <c r="O508" s="75">
        <v>0</v>
      </c>
      <c r="P508" s="999">
        <f t="shared" si="54"/>
        <v>0</v>
      </c>
      <c r="Q508" s="81"/>
      <c r="R508" s="150"/>
      <c r="S508" s="75">
        <v>0</v>
      </c>
      <c r="T508" s="1000"/>
      <c r="U508" s="81"/>
      <c r="V508" s="150"/>
      <c r="W508" s="81"/>
      <c r="X508" s="150"/>
      <c r="Y508" s="60">
        <v>10</v>
      </c>
      <c r="Z508" s="1000">
        <v>27.61</v>
      </c>
      <c r="AA508" s="81"/>
      <c r="AB508" s="150"/>
      <c r="AC508" s="63">
        <v>0</v>
      </c>
      <c r="AD508" s="90">
        <f t="shared" si="55"/>
        <v>0</v>
      </c>
      <c r="AE508" s="63">
        <v>0</v>
      </c>
      <c r="AF508" s="150">
        <v>0</v>
      </c>
      <c r="AG508" s="81"/>
      <c r="AH508" s="150"/>
      <c r="AI508" s="998">
        <f t="shared" si="53"/>
        <v>27.61</v>
      </c>
      <c r="AJ508" s="1025">
        <f t="shared" si="50"/>
        <v>0</v>
      </c>
    </row>
    <row r="509" spans="1:36" s="24" customFormat="1" ht="66" x14ac:dyDescent="0.2">
      <c r="A509" s="51"/>
      <c r="B509" s="84" t="s">
        <v>528</v>
      </c>
      <c r="C509" s="74"/>
      <c r="D509" s="74">
        <v>10</v>
      </c>
      <c r="E509" s="74" t="s">
        <v>30</v>
      </c>
      <c r="F509" s="55" t="s">
        <v>31</v>
      </c>
      <c r="G509" s="56" t="s">
        <v>32</v>
      </c>
      <c r="H509" s="55" t="s">
        <v>33</v>
      </c>
      <c r="I509" s="211">
        <v>2.7610000000000001</v>
      </c>
      <c r="J509" s="766">
        <v>27.61</v>
      </c>
      <c r="K509" s="89"/>
      <c r="L509" s="644">
        <v>0</v>
      </c>
      <c r="M509" s="89"/>
      <c r="N509" s="644"/>
      <c r="O509" s="75">
        <v>0</v>
      </c>
      <c r="P509" s="999">
        <f t="shared" si="54"/>
        <v>0</v>
      </c>
      <c r="Q509" s="81"/>
      <c r="R509" s="150"/>
      <c r="S509" s="75">
        <v>0</v>
      </c>
      <c r="T509" s="1000"/>
      <c r="U509" s="81"/>
      <c r="V509" s="150"/>
      <c r="W509" s="81"/>
      <c r="X509" s="150"/>
      <c r="Y509" s="60">
        <v>10</v>
      </c>
      <c r="Z509" s="1000">
        <v>27.61</v>
      </c>
      <c r="AA509" s="81"/>
      <c r="AB509" s="150"/>
      <c r="AC509" s="63">
        <v>0</v>
      </c>
      <c r="AD509" s="90">
        <f t="shared" si="55"/>
        <v>0</v>
      </c>
      <c r="AE509" s="63">
        <v>0</v>
      </c>
      <c r="AF509" s="150">
        <v>0</v>
      </c>
      <c r="AG509" s="81"/>
      <c r="AH509" s="150"/>
      <c r="AI509" s="998">
        <f t="shared" si="53"/>
        <v>27.61</v>
      </c>
      <c r="AJ509" s="1025">
        <f t="shared" si="50"/>
        <v>0</v>
      </c>
    </row>
    <row r="510" spans="1:36" s="24" customFormat="1" ht="66" x14ac:dyDescent="0.2">
      <c r="A510" s="51"/>
      <c r="B510" s="84" t="s">
        <v>529</v>
      </c>
      <c r="C510" s="74"/>
      <c r="D510" s="74">
        <v>10</v>
      </c>
      <c r="E510" s="74" t="s">
        <v>30</v>
      </c>
      <c r="F510" s="55" t="s">
        <v>31</v>
      </c>
      <c r="G510" s="56" t="s">
        <v>32</v>
      </c>
      <c r="H510" s="55" t="s">
        <v>33</v>
      </c>
      <c r="I510" s="211">
        <v>2.7610000000000001</v>
      </c>
      <c r="J510" s="766">
        <v>27.61</v>
      </c>
      <c r="K510" s="89"/>
      <c r="L510" s="644">
        <v>0</v>
      </c>
      <c r="M510" s="89"/>
      <c r="N510" s="644"/>
      <c r="O510" s="75">
        <v>0</v>
      </c>
      <c r="P510" s="999">
        <f t="shared" si="54"/>
        <v>0</v>
      </c>
      <c r="Q510" s="81"/>
      <c r="R510" s="150"/>
      <c r="S510" s="75">
        <v>0</v>
      </c>
      <c r="T510" s="1000"/>
      <c r="U510" s="81"/>
      <c r="V510" s="150"/>
      <c r="W510" s="81"/>
      <c r="X510" s="150"/>
      <c r="Y510" s="60">
        <v>10</v>
      </c>
      <c r="Z510" s="1000">
        <v>27.61</v>
      </c>
      <c r="AA510" s="81"/>
      <c r="AB510" s="150"/>
      <c r="AC510" s="63">
        <v>0</v>
      </c>
      <c r="AD510" s="90">
        <f t="shared" si="55"/>
        <v>0</v>
      </c>
      <c r="AE510" s="63">
        <v>0</v>
      </c>
      <c r="AF510" s="150">
        <v>0</v>
      </c>
      <c r="AG510" s="81"/>
      <c r="AH510" s="150"/>
      <c r="AI510" s="998">
        <f t="shared" si="53"/>
        <v>27.61</v>
      </c>
      <c r="AJ510" s="1025">
        <f t="shared" si="50"/>
        <v>0</v>
      </c>
    </row>
    <row r="511" spans="1:36" s="24" customFormat="1" ht="66" x14ac:dyDescent="0.2">
      <c r="A511" s="51"/>
      <c r="B511" s="84" t="s">
        <v>530</v>
      </c>
      <c r="C511" s="74"/>
      <c r="D511" s="74">
        <v>10</v>
      </c>
      <c r="E511" s="74" t="s">
        <v>30</v>
      </c>
      <c r="F511" s="55" t="s">
        <v>31</v>
      </c>
      <c r="G511" s="56" t="s">
        <v>32</v>
      </c>
      <c r="H511" s="55" t="s">
        <v>33</v>
      </c>
      <c r="I511" s="211">
        <v>2.7610000000000001</v>
      </c>
      <c r="J511" s="766">
        <v>27.61</v>
      </c>
      <c r="K511" s="89"/>
      <c r="L511" s="644">
        <v>0</v>
      </c>
      <c r="M511" s="89"/>
      <c r="N511" s="644"/>
      <c r="O511" s="75">
        <v>0</v>
      </c>
      <c r="P511" s="999">
        <f t="shared" si="54"/>
        <v>0</v>
      </c>
      <c r="Q511" s="81"/>
      <c r="R511" s="150"/>
      <c r="S511" s="75">
        <v>0</v>
      </c>
      <c r="T511" s="1000"/>
      <c r="U511" s="81"/>
      <c r="V511" s="150"/>
      <c r="W511" s="81"/>
      <c r="X511" s="150"/>
      <c r="Y511" s="60">
        <v>10</v>
      </c>
      <c r="Z511" s="1000">
        <v>27.61</v>
      </c>
      <c r="AA511" s="81"/>
      <c r="AB511" s="150"/>
      <c r="AC511" s="63">
        <v>0</v>
      </c>
      <c r="AD511" s="90">
        <f t="shared" si="55"/>
        <v>0</v>
      </c>
      <c r="AE511" s="63">
        <v>0</v>
      </c>
      <c r="AF511" s="150">
        <v>0</v>
      </c>
      <c r="AG511" s="81"/>
      <c r="AH511" s="150"/>
      <c r="AI511" s="998">
        <f t="shared" si="53"/>
        <v>27.61</v>
      </c>
      <c r="AJ511" s="1025">
        <f t="shared" si="50"/>
        <v>0</v>
      </c>
    </row>
    <row r="512" spans="1:36" s="24" customFormat="1" ht="66" x14ac:dyDescent="0.2">
      <c r="A512" s="51"/>
      <c r="B512" s="84" t="s">
        <v>531</v>
      </c>
      <c r="C512" s="74"/>
      <c r="D512" s="74">
        <v>6</v>
      </c>
      <c r="E512" s="74" t="s">
        <v>41</v>
      </c>
      <c r="F512" s="55" t="s">
        <v>31</v>
      </c>
      <c r="G512" s="56" t="s">
        <v>32</v>
      </c>
      <c r="H512" s="55" t="s">
        <v>33</v>
      </c>
      <c r="I512" s="211">
        <v>15.844999999999999</v>
      </c>
      <c r="J512" s="766">
        <v>95.07</v>
      </c>
      <c r="K512" s="89"/>
      <c r="L512" s="644">
        <v>0</v>
      </c>
      <c r="M512" s="89"/>
      <c r="N512" s="644"/>
      <c r="O512" s="75">
        <v>0</v>
      </c>
      <c r="P512" s="999">
        <f t="shared" si="54"/>
        <v>0</v>
      </c>
      <c r="Q512" s="81"/>
      <c r="R512" s="150"/>
      <c r="S512" s="75">
        <v>0</v>
      </c>
      <c r="T512" s="1000"/>
      <c r="U512" s="81"/>
      <c r="V512" s="150"/>
      <c r="W512" s="81"/>
      <c r="X512" s="150"/>
      <c r="Y512" s="60">
        <v>6</v>
      </c>
      <c r="Z512" s="1000">
        <v>95.07</v>
      </c>
      <c r="AA512" s="81"/>
      <c r="AB512" s="150"/>
      <c r="AC512" s="63">
        <v>0</v>
      </c>
      <c r="AD512" s="90">
        <f t="shared" si="55"/>
        <v>0</v>
      </c>
      <c r="AE512" s="63">
        <v>0</v>
      </c>
      <c r="AF512" s="150">
        <v>0</v>
      </c>
      <c r="AG512" s="81"/>
      <c r="AH512" s="150"/>
      <c r="AI512" s="998">
        <f t="shared" si="53"/>
        <v>95.07</v>
      </c>
      <c r="AJ512" s="1025">
        <f t="shared" si="50"/>
        <v>0</v>
      </c>
    </row>
    <row r="513" spans="1:36" s="24" customFormat="1" ht="66" x14ac:dyDescent="0.2">
      <c r="A513" s="51"/>
      <c r="B513" s="102" t="s">
        <v>532</v>
      </c>
      <c r="C513" s="74"/>
      <c r="D513" s="74">
        <v>9</v>
      </c>
      <c r="E513" s="74" t="s">
        <v>533</v>
      </c>
      <c r="F513" s="55" t="s">
        <v>31</v>
      </c>
      <c r="G513" s="56" t="s">
        <v>32</v>
      </c>
      <c r="H513" s="55" t="s">
        <v>33</v>
      </c>
      <c r="I513" s="211">
        <v>199.19555555555556</v>
      </c>
      <c r="J513" s="766">
        <v>1792.76</v>
      </c>
      <c r="K513" s="89"/>
      <c r="L513" s="644">
        <v>0</v>
      </c>
      <c r="M513" s="89"/>
      <c r="N513" s="644"/>
      <c r="O513" s="75">
        <v>0</v>
      </c>
      <c r="P513" s="999">
        <f t="shared" si="54"/>
        <v>0</v>
      </c>
      <c r="Q513" s="81"/>
      <c r="R513" s="150"/>
      <c r="S513" s="75">
        <v>0</v>
      </c>
      <c r="T513" s="1000"/>
      <c r="U513" s="81"/>
      <c r="V513" s="150"/>
      <c r="W513" s="81"/>
      <c r="X513" s="150"/>
      <c r="Y513" s="60">
        <v>9</v>
      </c>
      <c r="Z513" s="1000">
        <v>1792.76</v>
      </c>
      <c r="AA513" s="81"/>
      <c r="AB513" s="150"/>
      <c r="AC513" s="63">
        <v>0</v>
      </c>
      <c r="AD513" s="90">
        <f t="shared" si="55"/>
        <v>0</v>
      </c>
      <c r="AE513" s="63">
        <v>0</v>
      </c>
      <c r="AF513" s="150">
        <v>0</v>
      </c>
      <c r="AG513" s="81"/>
      <c r="AH513" s="150"/>
      <c r="AI513" s="998">
        <f t="shared" si="53"/>
        <v>1792.76</v>
      </c>
      <c r="AJ513" s="1025">
        <f t="shared" si="50"/>
        <v>0</v>
      </c>
    </row>
    <row r="514" spans="1:36" s="24" customFormat="1" ht="66" x14ac:dyDescent="0.2">
      <c r="A514" s="51"/>
      <c r="B514" s="84" t="s">
        <v>534</v>
      </c>
      <c r="C514" s="74"/>
      <c r="D514" s="74">
        <v>1</v>
      </c>
      <c r="E514" s="74" t="s">
        <v>253</v>
      </c>
      <c r="F514" s="55" t="s">
        <v>31</v>
      </c>
      <c r="G514" s="56" t="s">
        <v>32</v>
      </c>
      <c r="H514" s="55" t="s">
        <v>33</v>
      </c>
      <c r="I514" s="211">
        <v>1142.02</v>
      </c>
      <c r="J514" s="766">
        <v>1142.02</v>
      </c>
      <c r="K514" s="89"/>
      <c r="L514" s="644">
        <v>0</v>
      </c>
      <c r="M514" s="89"/>
      <c r="N514" s="644"/>
      <c r="O514" s="75">
        <v>0</v>
      </c>
      <c r="P514" s="999">
        <f t="shared" si="54"/>
        <v>0</v>
      </c>
      <c r="Q514" s="81"/>
      <c r="R514" s="150"/>
      <c r="S514" s="75">
        <v>0</v>
      </c>
      <c r="T514" s="1000"/>
      <c r="U514" s="81"/>
      <c r="V514" s="150"/>
      <c r="W514" s="81"/>
      <c r="X514" s="150"/>
      <c r="Y514" s="60">
        <v>1</v>
      </c>
      <c r="Z514" s="1000">
        <v>1142.02</v>
      </c>
      <c r="AA514" s="81"/>
      <c r="AB514" s="150"/>
      <c r="AC514" s="63">
        <v>0</v>
      </c>
      <c r="AD514" s="90">
        <f t="shared" si="55"/>
        <v>0</v>
      </c>
      <c r="AE514" s="63">
        <v>0</v>
      </c>
      <c r="AF514" s="150">
        <v>0</v>
      </c>
      <c r="AG514" s="81"/>
      <c r="AH514" s="150"/>
      <c r="AI514" s="998">
        <f t="shared" si="53"/>
        <v>1142.02</v>
      </c>
      <c r="AJ514" s="1025">
        <f t="shared" si="50"/>
        <v>0</v>
      </c>
    </row>
    <row r="515" spans="1:36" s="24" customFormat="1" ht="66" x14ac:dyDescent="0.2">
      <c r="A515" s="51"/>
      <c r="B515" s="84" t="s">
        <v>535</v>
      </c>
      <c r="C515" s="74"/>
      <c r="D515" s="74">
        <v>3</v>
      </c>
      <c r="E515" s="74" t="s">
        <v>41</v>
      </c>
      <c r="F515" s="55" t="s">
        <v>31</v>
      </c>
      <c r="G515" s="56" t="s">
        <v>32</v>
      </c>
      <c r="H515" s="55" t="s">
        <v>33</v>
      </c>
      <c r="I515" s="211">
        <v>413.42333333333335</v>
      </c>
      <c r="J515" s="766">
        <v>1240.27</v>
      </c>
      <c r="K515" s="89"/>
      <c r="L515" s="644">
        <v>0</v>
      </c>
      <c r="M515" s="89"/>
      <c r="N515" s="644"/>
      <c r="O515" s="75">
        <v>0</v>
      </c>
      <c r="P515" s="999">
        <f t="shared" si="54"/>
        <v>0</v>
      </c>
      <c r="Q515" s="81"/>
      <c r="R515" s="150"/>
      <c r="S515" s="75">
        <v>0</v>
      </c>
      <c r="T515" s="1000"/>
      <c r="U515" s="81"/>
      <c r="V515" s="150"/>
      <c r="W515" s="81"/>
      <c r="X515" s="150"/>
      <c r="Y515" s="60">
        <v>3</v>
      </c>
      <c r="Z515" s="1000">
        <v>1240.27</v>
      </c>
      <c r="AA515" s="81"/>
      <c r="AB515" s="150"/>
      <c r="AC515" s="63">
        <v>0</v>
      </c>
      <c r="AD515" s="90">
        <f t="shared" si="55"/>
        <v>0</v>
      </c>
      <c r="AE515" s="63">
        <v>0</v>
      </c>
      <c r="AF515" s="150">
        <v>0</v>
      </c>
      <c r="AG515" s="81"/>
      <c r="AH515" s="150"/>
      <c r="AI515" s="998">
        <f t="shared" ref="AI515:AI546" si="56">AF515+AH515+AD515+AB515+Z515+X515+V515+T515+R515+P515+N515+L515</f>
        <v>1240.27</v>
      </c>
      <c r="AJ515" s="1025">
        <f t="shared" si="50"/>
        <v>0</v>
      </c>
    </row>
    <row r="516" spans="1:36" s="24" customFormat="1" ht="66" x14ac:dyDescent="0.2">
      <c r="A516" s="51"/>
      <c r="B516" s="87" t="s">
        <v>536</v>
      </c>
      <c r="C516" s="74"/>
      <c r="D516" s="74">
        <v>50</v>
      </c>
      <c r="E516" s="74" t="s">
        <v>30</v>
      </c>
      <c r="F516" s="55" t="s">
        <v>31</v>
      </c>
      <c r="G516" s="56" t="s">
        <v>32</v>
      </c>
      <c r="H516" s="55" t="s">
        <v>33</v>
      </c>
      <c r="I516" s="211">
        <v>149.70959999999999</v>
      </c>
      <c r="J516" s="766">
        <v>7485.48</v>
      </c>
      <c r="K516" s="89"/>
      <c r="L516" s="644">
        <v>0</v>
      </c>
      <c r="M516" s="89"/>
      <c r="N516" s="644"/>
      <c r="O516" s="75">
        <v>0</v>
      </c>
      <c r="P516" s="999">
        <f t="shared" si="54"/>
        <v>0</v>
      </c>
      <c r="Q516" s="81"/>
      <c r="R516" s="150"/>
      <c r="S516" s="75">
        <v>0</v>
      </c>
      <c r="T516" s="1000"/>
      <c r="U516" s="81"/>
      <c r="V516" s="150"/>
      <c r="W516" s="81"/>
      <c r="X516" s="150"/>
      <c r="Y516" s="60">
        <v>50</v>
      </c>
      <c r="Z516" s="1000">
        <v>7485.48</v>
      </c>
      <c r="AA516" s="81"/>
      <c r="AB516" s="150"/>
      <c r="AC516" s="63">
        <v>0</v>
      </c>
      <c r="AD516" s="90">
        <f t="shared" si="55"/>
        <v>0</v>
      </c>
      <c r="AE516" s="63">
        <v>0</v>
      </c>
      <c r="AF516" s="150">
        <v>0</v>
      </c>
      <c r="AG516" s="81"/>
      <c r="AH516" s="150"/>
      <c r="AI516" s="998">
        <f t="shared" si="56"/>
        <v>7485.48</v>
      </c>
      <c r="AJ516" s="1025">
        <f t="shared" si="50"/>
        <v>0</v>
      </c>
    </row>
    <row r="517" spans="1:36" s="24" customFormat="1" ht="66" x14ac:dyDescent="0.2">
      <c r="A517" s="51"/>
      <c r="B517" s="102" t="s">
        <v>118</v>
      </c>
      <c r="C517" s="74"/>
      <c r="D517" s="74">
        <v>40</v>
      </c>
      <c r="E517" s="74" t="s">
        <v>173</v>
      </c>
      <c r="F517" s="55" t="s">
        <v>31</v>
      </c>
      <c r="G517" s="56" t="s">
        <v>32</v>
      </c>
      <c r="H517" s="55" t="s">
        <v>33</v>
      </c>
      <c r="I517" s="211">
        <v>27.318249999999999</v>
      </c>
      <c r="J517" s="766">
        <v>1092.73</v>
      </c>
      <c r="K517" s="89"/>
      <c r="L517" s="644">
        <v>0</v>
      </c>
      <c r="M517" s="89"/>
      <c r="N517" s="644"/>
      <c r="O517" s="75">
        <v>0</v>
      </c>
      <c r="P517" s="999">
        <f t="shared" si="54"/>
        <v>0</v>
      </c>
      <c r="Q517" s="81"/>
      <c r="R517" s="150"/>
      <c r="S517" s="75">
        <v>0</v>
      </c>
      <c r="T517" s="1000"/>
      <c r="U517" s="81"/>
      <c r="V517" s="150"/>
      <c r="W517" s="81"/>
      <c r="X517" s="150"/>
      <c r="Y517" s="60">
        <v>40</v>
      </c>
      <c r="Z517" s="1000">
        <v>1092.73</v>
      </c>
      <c r="AA517" s="81"/>
      <c r="AB517" s="150"/>
      <c r="AC517" s="63">
        <v>0</v>
      </c>
      <c r="AD517" s="90">
        <f t="shared" si="55"/>
        <v>0</v>
      </c>
      <c r="AE517" s="63">
        <v>0</v>
      </c>
      <c r="AF517" s="150">
        <v>0</v>
      </c>
      <c r="AG517" s="81"/>
      <c r="AH517" s="150"/>
      <c r="AI517" s="998">
        <f t="shared" si="56"/>
        <v>1092.73</v>
      </c>
      <c r="AJ517" s="1025">
        <f t="shared" si="50"/>
        <v>0</v>
      </c>
    </row>
    <row r="518" spans="1:36" s="24" customFormat="1" ht="66" x14ac:dyDescent="0.2">
      <c r="A518" s="51"/>
      <c r="B518" s="84" t="s">
        <v>120</v>
      </c>
      <c r="C518" s="74"/>
      <c r="D518" s="74">
        <v>10</v>
      </c>
      <c r="E518" s="74" t="s">
        <v>49</v>
      </c>
      <c r="F518" s="55" t="s">
        <v>31</v>
      </c>
      <c r="G518" s="56" t="s">
        <v>32</v>
      </c>
      <c r="H518" s="55" t="s">
        <v>33</v>
      </c>
      <c r="I518" s="211">
        <v>61.630999999999993</v>
      </c>
      <c r="J518" s="766">
        <v>616.30999999999995</v>
      </c>
      <c r="K518" s="89"/>
      <c r="L518" s="644">
        <v>0</v>
      </c>
      <c r="M518" s="89"/>
      <c r="N518" s="644"/>
      <c r="O518" s="75">
        <v>0</v>
      </c>
      <c r="P518" s="999">
        <f t="shared" si="54"/>
        <v>0</v>
      </c>
      <c r="Q518" s="81"/>
      <c r="R518" s="150"/>
      <c r="S518" s="75">
        <v>0</v>
      </c>
      <c r="T518" s="1000"/>
      <c r="U518" s="81"/>
      <c r="V518" s="150"/>
      <c r="W518" s="81"/>
      <c r="X518" s="150"/>
      <c r="Y518" s="60">
        <v>10</v>
      </c>
      <c r="Z518" s="1000">
        <v>616.30999999999995</v>
      </c>
      <c r="AA518" s="81"/>
      <c r="AB518" s="150"/>
      <c r="AC518" s="63">
        <v>0</v>
      </c>
      <c r="AD518" s="90">
        <f t="shared" si="55"/>
        <v>0</v>
      </c>
      <c r="AE518" s="63">
        <v>0</v>
      </c>
      <c r="AF518" s="150">
        <v>0</v>
      </c>
      <c r="AG518" s="81"/>
      <c r="AH518" s="150"/>
      <c r="AI518" s="998">
        <f t="shared" si="56"/>
        <v>616.30999999999995</v>
      </c>
      <c r="AJ518" s="1025">
        <f t="shared" si="50"/>
        <v>0</v>
      </c>
    </row>
    <row r="519" spans="1:36" s="24" customFormat="1" ht="66" x14ac:dyDescent="0.2">
      <c r="A519" s="51"/>
      <c r="B519" s="84" t="s">
        <v>537</v>
      </c>
      <c r="C519" s="74"/>
      <c r="D519" s="74">
        <v>15</v>
      </c>
      <c r="E519" s="74" t="s">
        <v>30</v>
      </c>
      <c r="F519" s="55" t="s">
        <v>31</v>
      </c>
      <c r="G519" s="56" t="s">
        <v>32</v>
      </c>
      <c r="H519" s="55" t="s">
        <v>33</v>
      </c>
      <c r="I519" s="211">
        <v>24.800666666666665</v>
      </c>
      <c r="J519" s="766">
        <v>372.01</v>
      </c>
      <c r="K519" s="89"/>
      <c r="L519" s="644">
        <v>0</v>
      </c>
      <c r="M519" s="89"/>
      <c r="N519" s="644"/>
      <c r="O519" s="75">
        <v>0</v>
      </c>
      <c r="P519" s="999">
        <f t="shared" si="54"/>
        <v>0</v>
      </c>
      <c r="Q519" s="81"/>
      <c r="R519" s="150"/>
      <c r="S519" s="75">
        <v>0</v>
      </c>
      <c r="T519" s="1000"/>
      <c r="U519" s="81"/>
      <c r="V519" s="150"/>
      <c r="W519" s="81"/>
      <c r="X519" s="150"/>
      <c r="Y519" s="60">
        <v>15</v>
      </c>
      <c r="Z519" s="1000">
        <v>372.01</v>
      </c>
      <c r="AA519" s="81"/>
      <c r="AB519" s="150"/>
      <c r="AC519" s="63">
        <v>0</v>
      </c>
      <c r="AD519" s="90">
        <f t="shared" si="55"/>
        <v>0</v>
      </c>
      <c r="AE519" s="63">
        <v>0</v>
      </c>
      <c r="AF519" s="150">
        <v>0</v>
      </c>
      <c r="AG519" s="81"/>
      <c r="AH519" s="150"/>
      <c r="AI519" s="998">
        <f t="shared" si="56"/>
        <v>372.01</v>
      </c>
      <c r="AJ519" s="1025">
        <f t="shared" si="50"/>
        <v>0</v>
      </c>
    </row>
    <row r="520" spans="1:36" s="24" customFormat="1" ht="66" x14ac:dyDescent="0.2">
      <c r="A520" s="51"/>
      <c r="B520" s="84" t="s">
        <v>538</v>
      </c>
      <c r="C520" s="74"/>
      <c r="D520" s="74">
        <v>15</v>
      </c>
      <c r="E520" s="74" t="s">
        <v>539</v>
      </c>
      <c r="F520" s="55" t="s">
        <v>31</v>
      </c>
      <c r="G520" s="56" t="s">
        <v>32</v>
      </c>
      <c r="H520" s="55" t="s">
        <v>33</v>
      </c>
      <c r="I520" s="211">
        <v>24.800666666666665</v>
      </c>
      <c r="J520" s="766">
        <v>372.01</v>
      </c>
      <c r="K520" s="89"/>
      <c r="L520" s="644">
        <v>0</v>
      </c>
      <c r="M520" s="89"/>
      <c r="N520" s="644"/>
      <c r="O520" s="75">
        <v>0</v>
      </c>
      <c r="P520" s="999">
        <f t="shared" si="54"/>
        <v>0</v>
      </c>
      <c r="Q520" s="81"/>
      <c r="R520" s="150"/>
      <c r="S520" s="75">
        <v>0</v>
      </c>
      <c r="T520" s="1000"/>
      <c r="U520" s="81"/>
      <c r="V520" s="150"/>
      <c r="W520" s="81"/>
      <c r="X520" s="150"/>
      <c r="Y520" s="60">
        <v>15</v>
      </c>
      <c r="Z520" s="1000">
        <v>372.01</v>
      </c>
      <c r="AA520" s="81"/>
      <c r="AB520" s="150"/>
      <c r="AC520" s="63">
        <v>0</v>
      </c>
      <c r="AD520" s="90">
        <f t="shared" si="55"/>
        <v>0</v>
      </c>
      <c r="AE520" s="63">
        <v>0</v>
      </c>
      <c r="AF520" s="150">
        <v>0</v>
      </c>
      <c r="AG520" s="81"/>
      <c r="AH520" s="150"/>
      <c r="AI520" s="998">
        <f t="shared" si="56"/>
        <v>372.01</v>
      </c>
      <c r="AJ520" s="1025">
        <f t="shared" si="50"/>
        <v>0</v>
      </c>
    </row>
    <row r="521" spans="1:36" s="24" customFormat="1" ht="66" x14ac:dyDescent="0.2">
      <c r="A521" s="51"/>
      <c r="B521" s="84" t="s">
        <v>540</v>
      </c>
      <c r="C521" s="74"/>
      <c r="D521" s="74">
        <v>6</v>
      </c>
      <c r="E521" s="74" t="s">
        <v>30</v>
      </c>
      <c r="F521" s="55" t="s">
        <v>31</v>
      </c>
      <c r="G521" s="56" t="s">
        <v>32</v>
      </c>
      <c r="H521" s="55" t="s">
        <v>33</v>
      </c>
      <c r="I521" s="211">
        <v>208.79999999999998</v>
      </c>
      <c r="J521" s="766">
        <v>1252.8</v>
      </c>
      <c r="K521" s="89"/>
      <c r="L521" s="644">
        <v>0</v>
      </c>
      <c r="M521" s="89"/>
      <c r="N521" s="644"/>
      <c r="O521" s="75">
        <v>0</v>
      </c>
      <c r="P521" s="999">
        <f t="shared" si="54"/>
        <v>0</v>
      </c>
      <c r="Q521" s="81"/>
      <c r="R521" s="150"/>
      <c r="S521" s="75">
        <v>0</v>
      </c>
      <c r="T521" s="1000"/>
      <c r="U521" s="81"/>
      <c r="V521" s="150"/>
      <c r="W521" s="81"/>
      <c r="X521" s="150"/>
      <c r="Y521" s="60">
        <v>6</v>
      </c>
      <c r="Z521" s="1000">
        <v>1252.8</v>
      </c>
      <c r="AA521" s="81"/>
      <c r="AB521" s="150"/>
      <c r="AC521" s="63">
        <v>0</v>
      </c>
      <c r="AD521" s="90">
        <f t="shared" si="55"/>
        <v>0</v>
      </c>
      <c r="AE521" s="63">
        <v>0</v>
      </c>
      <c r="AF521" s="150">
        <v>0</v>
      </c>
      <c r="AG521" s="81"/>
      <c r="AH521" s="150"/>
      <c r="AI521" s="998">
        <f t="shared" si="56"/>
        <v>1252.8</v>
      </c>
      <c r="AJ521" s="1025">
        <f t="shared" ref="AJ521:AJ584" si="57">AI521-J521</f>
        <v>0</v>
      </c>
    </row>
    <row r="522" spans="1:36" s="24" customFormat="1" ht="66" x14ac:dyDescent="0.2">
      <c r="A522" s="51"/>
      <c r="B522" s="84" t="s">
        <v>541</v>
      </c>
      <c r="C522" s="74"/>
      <c r="D522" s="74">
        <v>15</v>
      </c>
      <c r="E522" s="74" t="s">
        <v>30</v>
      </c>
      <c r="F522" s="55" t="s">
        <v>31</v>
      </c>
      <c r="G522" s="56" t="s">
        <v>32</v>
      </c>
      <c r="H522" s="55" t="s">
        <v>33</v>
      </c>
      <c r="I522" s="211">
        <v>85.445333333333338</v>
      </c>
      <c r="J522" s="766">
        <v>1281.68</v>
      </c>
      <c r="K522" s="89"/>
      <c r="L522" s="644">
        <v>0</v>
      </c>
      <c r="M522" s="89"/>
      <c r="N522" s="644"/>
      <c r="O522" s="75">
        <v>0</v>
      </c>
      <c r="P522" s="999">
        <f t="shared" si="54"/>
        <v>0</v>
      </c>
      <c r="Q522" s="81"/>
      <c r="R522" s="150"/>
      <c r="S522" s="75">
        <v>0</v>
      </c>
      <c r="T522" s="1000"/>
      <c r="U522" s="81"/>
      <c r="V522" s="150"/>
      <c r="W522" s="81"/>
      <c r="X522" s="150"/>
      <c r="Y522" s="60">
        <v>15</v>
      </c>
      <c r="Z522" s="1000">
        <v>1281.68</v>
      </c>
      <c r="AA522" s="81"/>
      <c r="AB522" s="150"/>
      <c r="AC522" s="63">
        <v>0</v>
      </c>
      <c r="AD522" s="90">
        <f t="shared" si="55"/>
        <v>0</v>
      </c>
      <c r="AE522" s="63">
        <v>0</v>
      </c>
      <c r="AF522" s="150">
        <v>0</v>
      </c>
      <c r="AG522" s="81"/>
      <c r="AH522" s="150"/>
      <c r="AI522" s="998">
        <f t="shared" si="56"/>
        <v>1281.68</v>
      </c>
      <c r="AJ522" s="1025">
        <f t="shared" si="57"/>
        <v>0</v>
      </c>
    </row>
    <row r="523" spans="1:36" s="24" customFormat="1" ht="66" x14ac:dyDescent="0.2">
      <c r="A523" s="51"/>
      <c r="B523" s="84" t="s">
        <v>542</v>
      </c>
      <c r="C523" s="74"/>
      <c r="D523" s="74">
        <v>15</v>
      </c>
      <c r="E523" s="74" t="s">
        <v>30</v>
      </c>
      <c r="F523" s="55" t="s">
        <v>31</v>
      </c>
      <c r="G523" s="56" t="s">
        <v>32</v>
      </c>
      <c r="H523" s="55" t="s">
        <v>33</v>
      </c>
      <c r="I523" s="211">
        <v>85.445333333333338</v>
      </c>
      <c r="J523" s="766">
        <v>1281.68</v>
      </c>
      <c r="K523" s="89"/>
      <c r="L523" s="644">
        <v>0</v>
      </c>
      <c r="M523" s="89"/>
      <c r="N523" s="644"/>
      <c r="O523" s="75">
        <v>0</v>
      </c>
      <c r="P523" s="999">
        <f t="shared" ref="P523:P554" si="58">O523*I523</f>
        <v>0</v>
      </c>
      <c r="Q523" s="81"/>
      <c r="R523" s="150"/>
      <c r="S523" s="75">
        <v>0</v>
      </c>
      <c r="T523" s="1000"/>
      <c r="U523" s="81"/>
      <c r="V523" s="150"/>
      <c r="W523" s="81"/>
      <c r="X523" s="150"/>
      <c r="Y523" s="60">
        <v>15</v>
      </c>
      <c r="Z523" s="1000">
        <v>1281.68</v>
      </c>
      <c r="AA523" s="81"/>
      <c r="AB523" s="150"/>
      <c r="AC523" s="63">
        <v>0</v>
      </c>
      <c r="AD523" s="90">
        <f t="shared" ref="AD523:AD554" si="59">AC523*I523</f>
        <v>0</v>
      </c>
      <c r="AE523" s="63">
        <v>0</v>
      </c>
      <c r="AF523" s="150">
        <v>0</v>
      </c>
      <c r="AG523" s="81"/>
      <c r="AH523" s="150"/>
      <c r="AI523" s="998">
        <f t="shared" si="56"/>
        <v>1281.68</v>
      </c>
      <c r="AJ523" s="1025">
        <f t="shared" si="57"/>
        <v>0</v>
      </c>
    </row>
    <row r="524" spans="1:36" s="24" customFormat="1" ht="66" x14ac:dyDescent="0.2">
      <c r="A524" s="51"/>
      <c r="B524" s="84" t="s">
        <v>543</v>
      </c>
      <c r="C524" s="74"/>
      <c r="D524" s="74">
        <v>1</v>
      </c>
      <c r="E524" s="74" t="s">
        <v>41</v>
      </c>
      <c r="F524" s="55" t="s">
        <v>31</v>
      </c>
      <c r="G524" s="56" t="s">
        <v>32</v>
      </c>
      <c r="H524" s="55" t="s">
        <v>33</v>
      </c>
      <c r="I524" s="211">
        <v>530.12</v>
      </c>
      <c r="J524" s="766">
        <v>530.12</v>
      </c>
      <c r="K524" s="89"/>
      <c r="L524" s="644">
        <v>0</v>
      </c>
      <c r="M524" s="89"/>
      <c r="N524" s="644"/>
      <c r="O524" s="75">
        <v>0</v>
      </c>
      <c r="P524" s="999">
        <f t="shared" si="58"/>
        <v>0</v>
      </c>
      <c r="Q524" s="81"/>
      <c r="R524" s="150"/>
      <c r="S524" s="75">
        <v>0</v>
      </c>
      <c r="T524" s="1000"/>
      <c r="U524" s="81"/>
      <c r="V524" s="150"/>
      <c r="W524" s="81"/>
      <c r="X524" s="150"/>
      <c r="Y524" s="60">
        <v>1</v>
      </c>
      <c r="Z524" s="1000">
        <v>530.12</v>
      </c>
      <c r="AA524" s="81"/>
      <c r="AB524" s="150"/>
      <c r="AC524" s="63">
        <v>0</v>
      </c>
      <c r="AD524" s="90">
        <f t="shared" si="59"/>
        <v>0</v>
      </c>
      <c r="AE524" s="63">
        <v>0</v>
      </c>
      <c r="AF524" s="150">
        <v>0</v>
      </c>
      <c r="AG524" s="81"/>
      <c r="AH524" s="150"/>
      <c r="AI524" s="998">
        <f t="shared" si="56"/>
        <v>530.12</v>
      </c>
      <c r="AJ524" s="1025">
        <f t="shared" si="57"/>
        <v>0</v>
      </c>
    </row>
    <row r="525" spans="1:36" s="24" customFormat="1" ht="66" x14ac:dyDescent="0.2">
      <c r="A525" s="51"/>
      <c r="B525" s="82" t="s">
        <v>544</v>
      </c>
      <c r="C525" s="74"/>
      <c r="D525" s="74">
        <v>20</v>
      </c>
      <c r="E525" s="74" t="s">
        <v>30</v>
      </c>
      <c r="F525" s="55" t="s">
        <v>31</v>
      </c>
      <c r="G525" s="56" t="s">
        <v>32</v>
      </c>
      <c r="H525" s="55" t="s">
        <v>33</v>
      </c>
      <c r="I525" s="211">
        <v>464</v>
      </c>
      <c r="J525" s="766">
        <v>9280</v>
      </c>
      <c r="K525" s="89"/>
      <c r="L525" s="644">
        <v>0</v>
      </c>
      <c r="M525" s="89"/>
      <c r="N525" s="644"/>
      <c r="O525" s="75">
        <v>0</v>
      </c>
      <c r="P525" s="999">
        <f t="shared" si="58"/>
        <v>0</v>
      </c>
      <c r="Q525" s="81"/>
      <c r="R525" s="150"/>
      <c r="S525" s="75">
        <v>0</v>
      </c>
      <c r="T525" s="1000"/>
      <c r="U525" s="81"/>
      <c r="V525" s="150"/>
      <c r="W525" s="81"/>
      <c r="X525" s="150"/>
      <c r="Y525" s="60">
        <v>20</v>
      </c>
      <c r="Z525" s="1000">
        <v>9280</v>
      </c>
      <c r="AA525" s="81"/>
      <c r="AB525" s="150"/>
      <c r="AC525" s="63">
        <v>0</v>
      </c>
      <c r="AD525" s="90">
        <f t="shared" si="59"/>
        <v>0</v>
      </c>
      <c r="AE525" s="63">
        <v>0</v>
      </c>
      <c r="AF525" s="150">
        <v>0</v>
      </c>
      <c r="AG525" s="81"/>
      <c r="AH525" s="150"/>
      <c r="AI525" s="998">
        <f t="shared" si="56"/>
        <v>9280</v>
      </c>
      <c r="AJ525" s="1025">
        <f t="shared" si="57"/>
        <v>0</v>
      </c>
    </row>
    <row r="526" spans="1:36" s="24" customFormat="1" ht="66" x14ac:dyDescent="0.2">
      <c r="A526" s="51"/>
      <c r="B526" s="84" t="s">
        <v>545</v>
      </c>
      <c r="C526" s="74"/>
      <c r="D526" s="74">
        <v>30</v>
      </c>
      <c r="E526" s="74" t="s">
        <v>30</v>
      </c>
      <c r="F526" s="55" t="s">
        <v>31</v>
      </c>
      <c r="G526" s="56" t="s">
        <v>32</v>
      </c>
      <c r="H526" s="55" t="s">
        <v>33</v>
      </c>
      <c r="I526" s="211">
        <v>2.5056666666666669</v>
      </c>
      <c r="J526" s="766">
        <v>75.17</v>
      </c>
      <c r="K526" s="89"/>
      <c r="L526" s="644">
        <v>0</v>
      </c>
      <c r="M526" s="89"/>
      <c r="N526" s="644"/>
      <c r="O526" s="75">
        <v>0</v>
      </c>
      <c r="P526" s="999">
        <f t="shared" si="58"/>
        <v>0</v>
      </c>
      <c r="Q526" s="81"/>
      <c r="R526" s="150"/>
      <c r="S526" s="75">
        <v>0</v>
      </c>
      <c r="T526" s="1000"/>
      <c r="U526" s="81"/>
      <c r="V526" s="150"/>
      <c r="W526" s="81"/>
      <c r="X526" s="150"/>
      <c r="Y526" s="60">
        <v>30</v>
      </c>
      <c r="Z526" s="1000">
        <v>75.17</v>
      </c>
      <c r="AA526" s="81"/>
      <c r="AB526" s="150"/>
      <c r="AC526" s="63">
        <v>0</v>
      </c>
      <c r="AD526" s="90">
        <f t="shared" si="59"/>
        <v>0</v>
      </c>
      <c r="AE526" s="63">
        <v>0</v>
      </c>
      <c r="AF526" s="150">
        <v>0</v>
      </c>
      <c r="AG526" s="81"/>
      <c r="AH526" s="150"/>
      <c r="AI526" s="998">
        <f t="shared" si="56"/>
        <v>75.17</v>
      </c>
      <c r="AJ526" s="1025">
        <f t="shared" si="57"/>
        <v>0</v>
      </c>
    </row>
    <row r="527" spans="1:36" s="24" customFormat="1" ht="66" x14ac:dyDescent="0.2">
      <c r="A527" s="51"/>
      <c r="B527" s="84" t="s">
        <v>546</v>
      </c>
      <c r="C527" s="74"/>
      <c r="D527" s="74">
        <v>30</v>
      </c>
      <c r="E527" s="74" t="s">
        <v>30</v>
      </c>
      <c r="F527" s="55" t="s">
        <v>31</v>
      </c>
      <c r="G527" s="56" t="s">
        <v>32</v>
      </c>
      <c r="H527" s="55" t="s">
        <v>33</v>
      </c>
      <c r="I527" s="211">
        <v>2.5056666666666669</v>
      </c>
      <c r="J527" s="766">
        <v>75.17</v>
      </c>
      <c r="K527" s="89"/>
      <c r="L527" s="644">
        <v>0</v>
      </c>
      <c r="M527" s="89"/>
      <c r="N527" s="644"/>
      <c r="O527" s="75">
        <v>0</v>
      </c>
      <c r="P527" s="999">
        <f t="shared" si="58"/>
        <v>0</v>
      </c>
      <c r="Q527" s="81"/>
      <c r="R527" s="150"/>
      <c r="S527" s="75">
        <v>0</v>
      </c>
      <c r="T527" s="1000"/>
      <c r="U527" s="81"/>
      <c r="V527" s="150"/>
      <c r="W527" s="81"/>
      <c r="X527" s="150"/>
      <c r="Y527" s="60">
        <v>30</v>
      </c>
      <c r="Z527" s="1000">
        <v>75.17</v>
      </c>
      <c r="AA527" s="81"/>
      <c r="AB527" s="150"/>
      <c r="AC527" s="63">
        <v>0</v>
      </c>
      <c r="AD527" s="90">
        <f t="shared" si="59"/>
        <v>0</v>
      </c>
      <c r="AE527" s="63">
        <v>0</v>
      </c>
      <c r="AF527" s="150">
        <v>0</v>
      </c>
      <c r="AG527" s="81"/>
      <c r="AH527" s="150"/>
      <c r="AI527" s="998">
        <f t="shared" si="56"/>
        <v>75.17</v>
      </c>
      <c r="AJ527" s="1025">
        <f t="shared" si="57"/>
        <v>0</v>
      </c>
    </row>
    <row r="528" spans="1:36" s="24" customFormat="1" ht="66" x14ac:dyDescent="0.2">
      <c r="A528" s="51"/>
      <c r="B528" s="84" t="s">
        <v>547</v>
      </c>
      <c r="C528" s="74"/>
      <c r="D528" s="74">
        <v>30</v>
      </c>
      <c r="E528" s="74" t="s">
        <v>30</v>
      </c>
      <c r="F528" s="55" t="s">
        <v>31</v>
      </c>
      <c r="G528" s="56" t="s">
        <v>32</v>
      </c>
      <c r="H528" s="55" t="s">
        <v>33</v>
      </c>
      <c r="I528" s="211">
        <v>2.5056666666666669</v>
      </c>
      <c r="J528" s="766">
        <v>75.17</v>
      </c>
      <c r="K528" s="89"/>
      <c r="L528" s="644">
        <v>0</v>
      </c>
      <c r="M528" s="89"/>
      <c r="N528" s="644"/>
      <c r="O528" s="75">
        <v>0</v>
      </c>
      <c r="P528" s="999">
        <f t="shared" si="58"/>
        <v>0</v>
      </c>
      <c r="Q528" s="81"/>
      <c r="R528" s="150"/>
      <c r="S528" s="75">
        <v>0</v>
      </c>
      <c r="T528" s="1000"/>
      <c r="U528" s="81"/>
      <c r="V528" s="150"/>
      <c r="W528" s="81"/>
      <c r="X528" s="150"/>
      <c r="Y528" s="60">
        <v>30</v>
      </c>
      <c r="Z528" s="1000">
        <v>75.17</v>
      </c>
      <c r="AA528" s="81"/>
      <c r="AB528" s="150"/>
      <c r="AC528" s="63">
        <v>0</v>
      </c>
      <c r="AD528" s="90">
        <f t="shared" si="59"/>
        <v>0</v>
      </c>
      <c r="AE528" s="63">
        <v>0</v>
      </c>
      <c r="AF528" s="150">
        <v>0</v>
      </c>
      <c r="AG528" s="81"/>
      <c r="AH528" s="150"/>
      <c r="AI528" s="998">
        <f t="shared" si="56"/>
        <v>75.17</v>
      </c>
      <c r="AJ528" s="1025">
        <f t="shared" si="57"/>
        <v>0</v>
      </c>
    </row>
    <row r="529" spans="1:36" s="24" customFormat="1" ht="66" x14ac:dyDescent="0.2">
      <c r="A529" s="97"/>
      <c r="B529" s="102" t="s">
        <v>140</v>
      </c>
      <c r="C529" s="98"/>
      <c r="D529" s="98">
        <v>1</v>
      </c>
      <c r="E529" s="74" t="s">
        <v>173</v>
      </c>
      <c r="F529" s="55" t="s">
        <v>31</v>
      </c>
      <c r="G529" s="56" t="s">
        <v>32</v>
      </c>
      <c r="H529" s="55" t="s">
        <v>33</v>
      </c>
      <c r="I529" s="211">
        <v>106.63</v>
      </c>
      <c r="J529" s="767">
        <v>106.63</v>
      </c>
      <c r="K529" s="89"/>
      <c r="L529" s="644">
        <v>0</v>
      </c>
      <c r="M529" s="89"/>
      <c r="N529" s="644"/>
      <c r="O529" s="75">
        <v>0</v>
      </c>
      <c r="P529" s="999">
        <f t="shared" si="58"/>
        <v>0</v>
      </c>
      <c r="Q529" s="81"/>
      <c r="R529" s="150"/>
      <c r="S529" s="75">
        <v>0</v>
      </c>
      <c r="T529" s="1000"/>
      <c r="U529" s="81"/>
      <c r="V529" s="150"/>
      <c r="W529" s="81"/>
      <c r="X529" s="150"/>
      <c r="Y529" s="60">
        <v>1</v>
      </c>
      <c r="Z529" s="1000">
        <v>106.63</v>
      </c>
      <c r="AA529" s="81"/>
      <c r="AB529" s="150"/>
      <c r="AC529" s="63">
        <v>0</v>
      </c>
      <c r="AD529" s="90">
        <f t="shared" si="59"/>
        <v>0</v>
      </c>
      <c r="AE529" s="63">
        <v>0</v>
      </c>
      <c r="AF529" s="150">
        <v>0</v>
      </c>
      <c r="AG529" s="81"/>
      <c r="AH529" s="150"/>
      <c r="AI529" s="998">
        <f t="shared" si="56"/>
        <v>106.63</v>
      </c>
      <c r="AJ529" s="1025">
        <f t="shared" si="57"/>
        <v>0</v>
      </c>
    </row>
    <row r="530" spans="1:36" s="24" customFormat="1" ht="66" x14ac:dyDescent="0.2">
      <c r="A530" s="97"/>
      <c r="B530" s="82" t="s">
        <v>548</v>
      </c>
      <c r="C530" s="98"/>
      <c r="D530" s="98">
        <v>1</v>
      </c>
      <c r="E530" s="79" t="s">
        <v>30</v>
      </c>
      <c r="F530" s="55" t="s">
        <v>31</v>
      </c>
      <c r="G530" s="56" t="s">
        <v>32</v>
      </c>
      <c r="H530" s="55" t="s">
        <v>33</v>
      </c>
      <c r="I530" s="211">
        <v>500.98</v>
      </c>
      <c r="J530" s="767">
        <v>500.98</v>
      </c>
      <c r="K530" s="89"/>
      <c r="L530" s="644">
        <v>0</v>
      </c>
      <c r="M530" s="89"/>
      <c r="N530" s="644"/>
      <c r="O530" s="75">
        <v>0</v>
      </c>
      <c r="P530" s="999">
        <f t="shared" si="58"/>
        <v>0</v>
      </c>
      <c r="Q530" s="81"/>
      <c r="R530" s="150"/>
      <c r="S530" s="75">
        <v>0</v>
      </c>
      <c r="T530" s="1000"/>
      <c r="U530" s="81"/>
      <c r="V530" s="150"/>
      <c r="W530" s="81"/>
      <c r="X530" s="150"/>
      <c r="Y530" s="60">
        <v>1</v>
      </c>
      <c r="Z530" s="1000">
        <v>500.98</v>
      </c>
      <c r="AA530" s="81"/>
      <c r="AB530" s="150"/>
      <c r="AC530" s="63">
        <v>0</v>
      </c>
      <c r="AD530" s="90">
        <f t="shared" si="59"/>
        <v>0</v>
      </c>
      <c r="AE530" s="63">
        <v>0</v>
      </c>
      <c r="AF530" s="150">
        <v>0</v>
      </c>
      <c r="AG530" s="81"/>
      <c r="AH530" s="150"/>
      <c r="AI530" s="998">
        <f t="shared" si="56"/>
        <v>500.98</v>
      </c>
      <c r="AJ530" s="1025">
        <f t="shared" si="57"/>
        <v>0</v>
      </c>
    </row>
    <row r="531" spans="1:36" s="24" customFormat="1" ht="66" x14ac:dyDescent="0.2">
      <c r="A531" s="97"/>
      <c r="B531" s="87" t="s">
        <v>549</v>
      </c>
      <c r="C531" s="98"/>
      <c r="D531" s="98">
        <v>50</v>
      </c>
      <c r="E531" s="79" t="s">
        <v>30</v>
      </c>
      <c r="F531" s="55" t="s">
        <v>31</v>
      </c>
      <c r="G531" s="56" t="s">
        <v>32</v>
      </c>
      <c r="H531" s="55" t="s">
        <v>33</v>
      </c>
      <c r="I531" s="211">
        <v>501.12</v>
      </c>
      <c r="J531" s="767">
        <v>25056</v>
      </c>
      <c r="K531" s="89"/>
      <c r="L531" s="644">
        <v>0</v>
      </c>
      <c r="M531" s="89"/>
      <c r="N531" s="644"/>
      <c r="O531" s="75">
        <v>0</v>
      </c>
      <c r="P531" s="999">
        <f t="shared" si="58"/>
        <v>0</v>
      </c>
      <c r="Q531" s="81"/>
      <c r="R531" s="150"/>
      <c r="S531" s="75">
        <v>0</v>
      </c>
      <c r="T531" s="1000"/>
      <c r="U531" s="81"/>
      <c r="V531" s="150"/>
      <c r="W531" s="81"/>
      <c r="X531" s="150"/>
      <c r="Y531" s="60">
        <v>50</v>
      </c>
      <c r="Z531" s="1000">
        <v>25056</v>
      </c>
      <c r="AA531" s="81"/>
      <c r="AB531" s="150"/>
      <c r="AC531" s="63">
        <v>0</v>
      </c>
      <c r="AD531" s="90">
        <f t="shared" si="59"/>
        <v>0</v>
      </c>
      <c r="AE531" s="63">
        <v>0</v>
      </c>
      <c r="AF531" s="150">
        <v>0</v>
      </c>
      <c r="AG531" s="81"/>
      <c r="AH531" s="150"/>
      <c r="AI531" s="998">
        <f t="shared" si="56"/>
        <v>25056</v>
      </c>
      <c r="AJ531" s="1025">
        <f t="shared" si="57"/>
        <v>0</v>
      </c>
    </row>
    <row r="532" spans="1:36" s="24" customFormat="1" ht="66" x14ac:dyDescent="0.2">
      <c r="A532" s="97"/>
      <c r="B532" s="84" t="s">
        <v>550</v>
      </c>
      <c r="C532" s="98"/>
      <c r="D532" s="98">
        <v>2</v>
      </c>
      <c r="E532" s="79" t="s">
        <v>41</v>
      </c>
      <c r="F532" s="55" t="s">
        <v>31</v>
      </c>
      <c r="G532" s="56" t="s">
        <v>32</v>
      </c>
      <c r="H532" s="55" t="s">
        <v>33</v>
      </c>
      <c r="I532" s="211">
        <v>205.32</v>
      </c>
      <c r="J532" s="767">
        <v>410.64</v>
      </c>
      <c r="K532" s="89"/>
      <c r="L532" s="644">
        <v>0</v>
      </c>
      <c r="M532" s="89"/>
      <c r="N532" s="644"/>
      <c r="O532" s="75">
        <v>0</v>
      </c>
      <c r="P532" s="999">
        <f t="shared" si="58"/>
        <v>0</v>
      </c>
      <c r="Q532" s="81"/>
      <c r="R532" s="150"/>
      <c r="S532" s="75">
        <v>0</v>
      </c>
      <c r="T532" s="1000"/>
      <c r="U532" s="81"/>
      <c r="V532" s="150"/>
      <c r="W532" s="81"/>
      <c r="X532" s="150"/>
      <c r="Y532" s="60">
        <v>2</v>
      </c>
      <c r="Z532" s="1000">
        <v>410.64</v>
      </c>
      <c r="AA532" s="81"/>
      <c r="AB532" s="150"/>
      <c r="AC532" s="63">
        <v>0</v>
      </c>
      <c r="AD532" s="90">
        <f t="shared" si="59"/>
        <v>0</v>
      </c>
      <c r="AE532" s="63">
        <v>0</v>
      </c>
      <c r="AF532" s="150">
        <v>0</v>
      </c>
      <c r="AG532" s="81"/>
      <c r="AH532" s="150"/>
      <c r="AI532" s="998">
        <f t="shared" si="56"/>
        <v>410.64</v>
      </c>
      <c r="AJ532" s="1025">
        <f t="shared" si="57"/>
        <v>0</v>
      </c>
    </row>
    <row r="533" spans="1:36" s="24" customFormat="1" ht="66" x14ac:dyDescent="0.2">
      <c r="A533" s="97"/>
      <c r="B533" s="84" t="s">
        <v>551</v>
      </c>
      <c r="C533" s="98"/>
      <c r="D533" s="98">
        <v>100</v>
      </c>
      <c r="E533" s="79" t="s">
        <v>30</v>
      </c>
      <c r="F533" s="55" t="s">
        <v>31</v>
      </c>
      <c r="G533" s="56" t="s">
        <v>32</v>
      </c>
      <c r="H533" s="55" t="s">
        <v>33</v>
      </c>
      <c r="I533" s="211">
        <v>5.0808</v>
      </c>
      <c r="J533" s="767">
        <v>508.08</v>
      </c>
      <c r="K533" s="89"/>
      <c r="L533" s="644">
        <v>0</v>
      </c>
      <c r="M533" s="89"/>
      <c r="N533" s="644"/>
      <c r="O533" s="75">
        <v>0</v>
      </c>
      <c r="P533" s="999">
        <f t="shared" si="58"/>
        <v>0</v>
      </c>
      <c r="Q533" s="81"/>
      <c r="R533" s="150"/>
      <c r="S533" s="75">
        <v>0</v>
      </c>
      <c r="T533" s="1000"/>
      <c r="U533" s="81"/>
      <c r="V533" s="150"/>
      <c r="W533" s="81"/>
      <c r="X533" s="150"/>
      <c r="Y533" s="60">
        <v>100</v>
      </c>
      <c r="Z533" s="1000">
        <v>508.08</v>
      </c>
      <c r="AA533" s="81"/>
      <c r="AB533" s="150"/>
      <c r="AC533" s="63">
        <v>0</v>
      </c>
      <c r="AD533" s="90">
        <f t="shared" si="59"/>
        <v>0</v>
      </c>
      <c r="AE533" s="63">
        <v>0</v>
      </c>
      <c r="AF533" s="150">
        <v>0</v>
      </c>
      <c r="AG533" s="81"/>
      <c r="AH533" s="150"/>
      <c r="AI533" s="998">
        <f t="shared" si="56"/>
        <v>508.08</v>
      </c>
      <c r="AJ533" s="1025">
        <f t="shared" si="57"/>
        <v>0</v>
      </c>
    </row>
    <row r="534" spans="1:36" s="24" customFormat="1" ht="66" x14ac:dyDescent="0.2">
      <c r="A534" s="97"/>
      <c r="B534" s="84" t="s">
        <v>552</v>
      </c>
      <c r="C534" s="98"/>
      <c r="D534" s="98">
        <v>2</v>
      </c>
      <c r="E534" s="79" t="s">
        <v>41</v>
      </c>
      <c r="F534" s="55" t="s">
        <v>31</v>
      </c>
      <c r="G534" s="56" t="s">
        <v>32</v>
      </c>
      <c r="H534" s="55" t="s">
        <v>33</v>
      </c>
      <c r="I534" s="211">
        <v>379.32</v>
      </c>
      <c r="J534" s="767">
        <v>758.64</v>
      </c>
      <c r="K534" s="89"/>
      <c r="L534" s="644">
        <v>0</v>
      </c>
      <c r="M534" s="89"/>
      <c r="N534" s="644"/>
      <c r="O534" s="75">
        <v>0</v>
      </c>
      <c r="P534" s="999">
        <f t="shared" si="58"/>
        <v>0</v>
      </c>
      <c r="Q534" s="81"/>
      <c r="R534" s="150"/>
      <c r="S534" s="75">
        <v>0</v>
      </c>
      <c r="T534" s="1000"/>
      <c r="U534" s="81"/>
      <c r="V534" s="150"/>
      <c r="W534" s="81"/>
      <c r="X534" s="150"/>
      <c r="Y534" s="60">
        <v>2</v>
      </c>
      <c r="Z534" s="1000">
        <v>758.64</v>
      </c>
      <c r="AA534" s="81"/>
      <c r="AB534" s="150"/>
      <c r="AC534" s="63">
        <v>0</v>
      </c>
      <c r="AD534" s="90">
        <f t="shared" si="59"/>
        <v>0</v>
      </c>
      <c r="AE534" s="63">
        <v>0</v>
      </c>
      <c r="AF534" s="150">
        <v>0</v>
      </c>
      <c r="AG534" s="81"/>
      <c r="AH534" s="150"/>
      <c r="AI534" s="998">
        <f t="shared" si="56"/>
        <v>758.64</v>
      </c>
      <c r="AJ534" s="1025">
        <f t="shared" si="57"/>
        <v>0</v>
      </c>
    </row>
    <row r="535" spans="1:36" s="24" customFormat="1" ht="66" x14ac:dyDescent="0.2">
      <c r="A535" s="97"/>
      <c r="B535" s="84" t="s">
        <v>553</v>
      </c>
      <c r="C535" s="98"/>
      <c r="D535" s="98">
        <v>20</v>
      </c>
      <c r="E535" s="79" t="s">
        <v>30</v>
      </c>
      <c r="F535" s="55" t="s">
        <v>31</v>
      </c>
      <c r="G535" s="56" t="s">
        <v>32</v>
      </c>
      <c r="H535" s="55" t="s">
        <v>33</v>
      </c>
      <c r="I535" s="211">
        <v>30.183</v>
      </c>
      <c r="J535" s="767">
        <v>603.66</v>
      </c>
      <c r="K535" s="89"/>
      <c r="L535" s="644">
        <v>0</v>
      </c>
      <c r="M535" s="89"/>
      <c r="N535" s="644"/>
      <c r="O535" s="75">
        <v>0</v>
      </c>
      <c r="P535" s="999">
        <f t="shared" si="58"/>
        <v>0</v>
      </c>
      <c r="Q535" s="81"/>
      <c r="R535" s="150"/>
      <c r="S535" s="75">
        <v>0</v>
      </c>
      <c r="T535" s="1000"/>
      <c r="U535" s="81"/>
      <c r="V535" s="150"/>
      <c r="W535" s="81"/>
      <c r="X535" s="150"/>
      <c r="Y535" s="60">
        <v>20</v>
      </c>
      <c r="Z535" s="1000">
        <v>603.66</v>
      </c>
      <c r="AA535" s="81"/>
      <c r="AB535" s="150"/>
      <c r="AC535" s="63">
        <v>0</v>
      </c>
      <c r="AD535" s="90">
        <f t="shared" si="59"/>
        <v>0</v>
      </c>
      <c r="AE535" s="63">
        <v>0</v>
      </c>
      <c r="AF535" s="150">
        <v>0</v>
      </c>
      <c r="AG535" s="81"/>
      <c r="AH535" s="150"/>
      <c r="AI535" s="998">
        <f t="shared" si="56"/>
        <v>603.66</v>
      </c>
      <c r="AJ535" s="1025">
        <f t="shared" si="57"/>
        <v>0</v>
      </c>
    </row>
    <row r="536" spans="1:36" s="24" customFormat="1" ht="66" x14ac:dyDescent="0.2">
      <c r="A536" s="97"/>
      <c r="B536" s="84" t="s">
        <v>554</v>
      </c>
      <c r="C536" s="98"/>
      <c r="D536" s="98">
        <v>3500</v>
      </c>
      <c r="E536" s="79" t="s">
        <v>30</v>
      </c>
      <c r="F536" s="55" t="s">
        <v>31</v>
      </c>
      <c r="G536" s="56" t="s">
        <v>32</v>
      </c>
      <c r="H536" s="55" t="s">
        <v>33</v>
      </c>
      <c r="I536" s="211">
        <v>1.6008</v>
      </c>
      <c r="J536" s="767">
        <v>5602.8</v>
      </c>
      <c r="K536" s="89"/>
      <c r="L536" s="644">
        <v>0</v>
      </c>
      <c r="M536" s="89"/>
      <c r="N536" s="644"/>
      <c r="O536" s="75">
        <v>0</v>
      </c>
      <c r="P536" s="999">
        <f t="shared" si="58"/>
        <v>0</v>
      </c>
      <c r="Q536" s="81"/>
      <c r="R536" s="150"/>
      <c r="S536" s="75">
        <v>0</v>
      </c>
      <c r="T536" s="1000"/>
      <c r="U536" s="81"/>
      <c r="V536" s="150"/>
      <c r="W536" s="81"/>
      <c r="X536" s="150"/>
      <c r="Y536" s="60">
        <v>3500</v>
      </c>
      <c r="Z536" s="1000">
        <v>5602.8</v>
      </c>
      <c r="AA536" s="81"/>
      <c r="AB536" s="150"/>
      <c r="AC536" s="63">
        <v>0</v>
      </c>
      <c r="AD536" s="90">
        <f t="shared" si="59"/>
        <v>0</v>
      </c>
      <c r="AE536" s="63">
        <v>0</v>
      </c>
      <c r="AF536" s="150">
        <v>0</v>
      </c>
      <c r="AG536" s="81"/>
      <c r="AH536" s="150"/>
      <c r="AI536" s="998">
        <f t="shared" si="56"/>
        <v>5602.8</v>
      </c>
      <c r="AJ536" s="1025">
        <f t="shared" si="57"/>
        <v>0</v>
      </c>
    </row>
    <row r="537" spans="1:36" s="24" customFormat="1" ht="66" x14ac:dyDescent="0.2">
      <c r="A537" s="97"/>
      <c r="B537" s="84" t="s">
        <v>555</v>
      </c>
      <c r="C537" s="98"/>
      <c r="D537" s="98">
        <v>20</v>
      </c>
      <c r="E537" s="79" t="s">
        <v>30</v>
      </c>
      <c r="F537" s="55" t="s">
        <v>31</v>
      </c>
      <c r="G537" s="56" t="s">
        <v>32</v>
      </c>
      <c r="H537" s="55" t="s">
        <v>33</v>
      </c>
      <c r="I537" s="211">
        <v>1.879</v>
      </c>
      <c r="J537" s="767">
        <v>37.58</v>
      </c>
      <c r="K537" s="89"/>
      <c r="L537" s="644">
        <v>0</v>
      </c>
      <c r="M537" s="89"/>
      <c r="N537" s="644"/>
      <c r="O537" s="75">
        <v>0</v>
      </c>
      <c r="P537" s="999">
        <f t="shared" si="58"/>
        <v>0</v>
      </c>
      <c r="Q537" s="81"/>
      <c r="R537" s="150"/>
      <c r="S537" s="75">
        <v>0</v>
      </c>
      <c r="T537" s="1000"/>
      <c r="U537" s="81"/>
      <c r="V537" s="150"/>
      <c r="W537" s="81"/>
      <c r="X537" s="150"/>
      <c r="Y537" s="60">
        <v>20</v>
      </c>
      <c r="Z537" s="1000">
        <v>37.58</v>
      </c>
      <c r="AA537" s="81"/>
      <c r="AB537" s="150"/>
      <c r="AC537" s="63">
        <v>0</v>
      </c>
      <c r="AD537" s="90">
        <f t="shared" si="59"/>
        <v>0</v>
      </c>
      <c r="AE537" s="63">
        <v>0</v>
      </c>
      <c r="AF537" s="150">
        <v>0</v>
      </c>
      <c r="AG537" s="81"/>
      <c r="AH537" s="150"/>
      <c r="AI537" s="998">
        <f t="shared" si="56"/>
        <v>37.58</v>
      </c>
      <c r="AJ537" s="1025">
        <f t="shared" si="57"/>
        <v>0</v>
      </c>
    </row>
    <row r="538" spans="1:36" s="24" customFormat="1" ht="66" x14ac:dyDescent="0.2">
      <c r="A538" s="97"/>
      <c r="B538" s="84" t="s">
        <v>556</v>
      </c>
      <c r="C538" s="98"/>
      <c r="D538" s="98">
        <v>20</v>
      </c>
      <c r="E538" s="79" t="s">
        <v>30</v>
      </c>
      <c r="F538" s="55" t="s">
        <v>31</v>
      </c>
      <c r="G538" s="56" t="s">
        <v>32</v>
      </c>
      <c r="H538" s="55" t="s">
        <v>33</v>
      </c>
      <c r="I538" s="211">
        <v>1.879</v>
      </c>
      <c r="J538" s="767">
        <v>37.58</v>
      </c>
      <c r="K538" s="89"/>
      <c r="L538" s="644">
        <v>0</v>
      </c>
      <c r="M538" s="89"/>
      <c r="N538" s="644"/>
      <c r="O538" s="75">
        <v>0</v>
      </c>
      <c r="P538" s="999">
        <f t="shared" si="58"/>
        <v>0</v>
      </c>
      <c r="Q538" s="81"/>
      <c r="R538" s="150"/>
      <c r="S538" s="75">
        <v>0</v>
      </c>
      <c r="T538" s="1000"/>
      <c r="U538" s="81"/>
      <c r="V538" s="150"/>
      <c r="W538" s="81"/>
      <c r="X538" s="150"/>
      <c r="Y538" s="60">
        <v>20</v>
      </c>
      <c r="Z538" s="1000">
        <v>37.58</v>
      </c>
      <c r="AA538" s="81"/>
      <c r="AB538" s="150"/>
      <c r="AC538" s="63">
        <v>0</v>
      </c>
      <c r="AD538" s="90">
        <f t="shared" si="59"/>
        <v>0</v>
      </c>
      <c r="AE538" s="63">
        <v>0</v>
      </c>
      <c r="AF538" s="150">
        <v>0</v>
      </c>
      <c r="AG538" s="81"/>
      <c r="AH538" s="150"/>
      <c r="AI538" s="998">
        <f t="shared" si="56"/>
        <v>37.58</v>
      </c>
      <c r="AJ538" s="1025">
        <f t="shared" si="57"/>
        <v>0</v>
      </c>
    </row>
    <row r="539" spans="1:36" s="24" customFormat="1" ht="66" x14ac:dyDescent="0.2">
      <c r="A539" s="97"/>
      <c r="B539" s="84" t="s">
        <v>557</v>
      </c>
      <c r="C539" s="98"/>
      <c r="D539" s="98">
        <v>20</v>
      </c>
      <c r="E539" s="79" t="s">
        <v>30</v>
      </c>
      <c r="F539" s="55" t="s">
        <v>31</v>
      </c>
      <c r="G539" s="56" t="s">
        <v>32</v>
      </c>
      <c r="H539" s="55" t="s">
        <v>33</v>
      </c>
      <c r="I539" s="211">
        <v>1.879</v>
      </c>
      <c r="J539" s="767">
        <v>37.58</v>
      </c>
      <c r="K539" s="89"/>
      <c r="L539" s="644">
        <v>0</v>
      </c>
      <c r="M539" s="89"/>
      <c r="N539" s="644"/>
      <c r="O539" s="75">
        <v>0</v>
      </c>
      <c r="P539" s="999">
        <f t="shared" si="58"/>
        <v>0</v>
      </c>
      <c r="Q539" s="81"/>
      <c r="R539" s="150"/>
      <c r="S539" s="75">
        <v>0</v>
      </c>
      <c r="T539" s="1000"/>
      <c r="U539" s="81"/>
      <c r="V539" s="150"/>
      <c r="W539" s="81"/>
      <c r="X539" s="150"/>
      <c r="Y539" s="60">
        <v>20</v>
      </c>
      <c r="Z539" s="1000">
        <v>37.58</v>
      </c>
      <c r="AA539" s="81"/>
      <c r="AB539" s="150"/>
      <c r="AC539" s="63">
        <v>0</v>
      </c>
      <c r="AD539" s="90">
        <f t="shared" si="59"/>
        <v>0</v>
      </c>
      <c r="AE539" s="63">
        <v>0</v>
      </c>
      <c r="AF539" s="150">
        <v>0</v>
      </c>
      <c r="AG539" s="81"/>
      <c r="AH539" s="150"/>
      <c r="AI539" s="998">
        <f t="shared" si="56"/>
        <v>37.58</v>
      </c>
      <c r="AJ539" s="1025">
        <f t="shared" si="57"/>
        <v>0</v>
      </c>
    </row>
    <row r="540" spans="1:36" s="24" customFormat="1" ht="66" x14ac:dyDescent="0.2">
      <c r="A540" s="97"/>
      <c r="B540" s="84" t="s">
        <v>558</v>
      </c>
      <c r="C540" s="98"/>
      <c r="D540" s="98">
        <v>20</v>
      </c>
      <c r="E540" s="79" t="s">
        <v>30</v>
      </c>
      <c r="F540" s="55" t="s">
        <v>31</v>
      </c>
      <c r="G540" s="56" t="s">
        <v>32</v>
      </c>
      <c r="H540" s="55" t="s">
        <v>33</v>
      </c>
      <c r="I540" s="211">
        <v>1.879</v>
      </c>
      <c r="J540" s="767">
        <v>37.58</v>
      </c>
      <c r="K540" s="89"/>
      <c r="L540" s="644">
        <v>0</v>
      </c>
      <c r="M540" s="89"/>
      <c r="N540" s="644"/>
      <c r="O540" s="75">
        <v>0</v>
      </c>
      <c r="P540" s="999">
        <f t="shared" si="58"/>
        <v>0</v>
      </c>
      <c r="Q540" s="81"/>
      <c r="R540" s="150"/>
      <c r="S540" s="75">
        <v>0</v>
      </c>
      <c r="T540" s="1000"/>
      <c r="U540" s="81"/>
      <c r="V540" s="150"/>
      <c r="W540" s="81"/>
      <c r="X540" s="150"/>
      <c r="Y540" s="60">
        <v>20</v>
      </c>
      <c r="Z540" s="1000">
        <v>37.58</v>
      </c>
      <c r="AA540" s="81"/>
      <c r="AB540" s="150"/>
      <c r="AC540" s="63">
        <v>0</v>
      </c>
      <c r="AD540" s="90">
        <f t="shared" si="59"/>
        <v>0</v>
      </c>
      <c r="AE540" s="63">
        <v>0</v>
      </c>
      <c r="AF540" s="150">
        <v>0</v>
      </c>
      <c r="AG540" s="81"/>
      <c r="AH540" s="150"/>
      <c r="AI540" s="998">
        <f t="shared" si="56"/>
        <v>37.58</v>
      </c>
      <c r="AJ540" s="1025">
        <f t="shared" si="57"/>
        <v>0</v>
      </c>
    </row>
    <row r="541" spans="1:36" s="24" customFormat="1" ht="66" x14ac:dyDescent="0.2">
      <c r="A541" s="97"/>
      <c r="B541" s="84" t="s">
        <v>559</v>
      </c>
      <c r="C541" s="98"/>
      <c r="D541" s="98">
        <v>20</v>
      </c>
      <c r="E541" s="79" t="s">
        <v>30</v>
      </c>
      <c r="F541" s="55" t="s">
        <v>31</v>
      </c>
      <c r="G541" s="56" t="s">
        <v>32</v>
      </c>
      <c r="H541" s="55" t="s">
        <v>33</v>
      </c>
      <c r="I541" s="211">
        <v>1.879</v>
      </c>
      <c r="J541" s="767">
        <v>37.58</v>
      </c>
      <c r="K541" s="89"/>
      <c r="L541" s="644">
        <v>0</v>
      </c>
      <c r="M541" s="89"/>
      <c r="N541" s="644"/>
      <c r="O541" s="75">
        <v>0</v>
      </c>
      <c r="P541" s="999">
        <f t="shared" si="58"/>
        <v>0</v>
      </c>
      <c r="Q541" s="81"/>
      <c r="R541" s="150"/>
      <c r="S541" s="75">
        <v>0</v>
      </c>
      <c r="T541" s="1000"/>
      <c r="U541" s="81"/>
      <c r="V541" s="150"/>
      <c r="W541" s="81"/>
      <c r="X541" s="150"/>
      <c r="Y541" s="60">
        <v>20</v>
      </c>
      <c r="Z541" s="1000">
        <v>37.58</v>
      </c>
      <c r="AA541" s="81"/>
      <c r="AB541" s="150"/>
      <c r="AC541" s="63">
        <v>0</v>
      </c>
      <c r="AD541" s="90">
        <f t="shared" si="59"/>
        <v>0</v>
      </c>
      <c r="AE541" s="63">
        <v>0</v>
      </c>
      <c r="AF541" s="150">
        <v>0</v>
      </c>
      <c r="AG541" s="81"/>
      <c r="AH541" s="150"/>
      <c r="AI541" s="998">
        <f t="shared" si="56"/>
        <v>37.58</v>
      </c>
      <c r="AJ541" s="1025">
        <f t="shared" si="57"/>
        <v>0</v>
      </c>
    </row>
    <row r="542" spans="1:36" s="24" customFormat="1" ht="66" x14ac:dyDescent="0.2">
      <c r="A542" s="97"/>
      <c r="B542" s="84" t="s">
        <v>560</v>
      </c>
      <c r="C542" s="98"/>
      <c r="D542" s="98">
        <v>20</v>
      </c>
      <c r="E542" s="79" t="s">
        <v>30</v>
      </c>
      <c r="F542" s="55" t="s">
        <v>31</v>
      </c>
      <c r="G542" s="56" t="s">
        <v>32</v>
      </c>
      <c r="H542" s="55" t="s">
        <v>33</v>
      </c>
      <c r="I542" s="211">
        <v>1.879</v>
      </c>
      <c r="J542" s="767">
        <v>37.58</v>
      </c>
      <c r="K542" s="89"/>
      <c r="L542" s="644">
        <v>0</v>
      </c>
      <c r="M542" s="89"/>
      <c r="N542" s="644"/>
      <c r="O542" s="75">
        <v>0</v>
      </c>
      <c r="P542" s="999">
        <f t="shared" si="58"/>
        <v>0</v>
      </c>
      <c r="Q542" s="81"/>
      <c r="R542" s="150"/>
      <c r="S542" s="75">
        <v>0</v>
      </c>
      <c r="T542" s="1000"/>
      <c r="U542" s="81"/>
      <c r="V542" s="150"/>
      <c r="W542" s="81"/>
      <c r="X542" s="150"/>
      <c r="Y542" s="60">
        <v>20</v>
      </c>
      <c r="Z542" s="1000">
        <v>37.58</v>
      </c>
      <c r="AA542" s="81"/>
      <c r="AB542" s="150"/>
      <c r="AC542" s="63">
        <v>0</v>
      </c>
      <c r="AD542" s="90">
        <f t="shared" si="59"/>
        <v>0</v>
      </c>
      <c r="AE542" s="63">
        <v>0</v>
      </c>
      <c r="AF542" s="150">
        <v>0</v>
      </c>
      <c r="AG542" s="81"/>
      <c r="AH542" s="150"/>
      <c r="AI542" s="998">
        <f t="shared" si="56"/>
        <v>37.58</v>
      </c>
      <c r="AJ542" s="1025">
        <f t="shared" si="57"/>
        <v>0</v>
      </c>
    </row>
    <row r="543" spans="1:36" s="24" customFormat="1" ht="66" x14ac:dyDescent="0.2">
      <c r="A543" s="97"/>
      <c r="B543" s="84" t="s">
        <v>267</v>
      </c>
      <c r="C543" s="98"/>
      <c r="D543" s="98">
        <v>7</v>
      </c>
      <c r="E543" s="79" t="s">
        <v>30</v>
      </c>
      <c r="F543" s="55" t="s">
        <v>31</v>
      </c>
      <c r="G543" s="56" t="s">
        <v>32</v>
      </c>
      <c r="H543" s="55" t="s">
        <v>33</v>
      </c>
      <c r="I543" s="211">
        <v>237.59142857142859</v>
      </c>
      <c r="J543" s="767">
        <v>1663.14</v>
      </c>
      <c r="K543" s="89"/>
      <c r="L543" s="644">
        <v>0</v>
      </c>
      <c r="M543" s="89"/>
      <c r="N543" s="644"/>
      <c r="O543" s="75">
        <v>0</v>
      </c>
      <c r="P543" s="999">
        <f t="shared" si="58"/>
        <v>0</v>
      </c>
      <c r="Q543" s="81"/>
      <c r="R543" s="150"/>
      <c r="S543" s="75">
        <v>0</v>
      </c>
      <c r="T543" s="1000"/>
      <c r="U543" s="81"/>
      <c r="V543" s="150"/>
      <c r="W543" s="81"/>
      <c r="X543" s="150"/>
      <c r="Y543" s="60">
        <v>7</v>
      </c>
      <c r="Z543" s="1000">
        <v>1663.14</v>
      </c>
      <c r="AA543" s="81"/>
      <c r="AB543" s="150"/>
      <c r="AC543" s="63">
        <v>0</v>
      </c>
      <c r="AD543" s="90">
        <f t="shared" si="59"/>
        <v>0</v>
      </c>
      <c r="AE543" s="63">
        <v>0</v>
      </c>
      <c r="AF543" s="150">
        <v>0</v>
      </c>
      <c r="AG543" s="81"/>
      <c r="AH543" s="150"/>
      <c r="AI543" s="998">
        <f t="shared" si="56"/>
        <v>1663.14</v>
      </c>
      <c r="AJ543" s="1025">
        <f t="shared" si="57"/>
        <v>0</v>
      </c>
    </row>
    <row r="544" spans="1:36" s="24" customFormat="1" ht="66" x14ac:dyDescent="0.2">
      <c r="A544" s="97"/>
      <c r="B544" s="84" t="s">
        <v>561</v>
      </c>
      <c r="C544" s="98"/>
      <c r="D544" s="98">
        <v>20</v>
      </c>
      <c r="E544" s="79" t="s">
        <v>30</v>
      </c>
      <c r="F544" s="55" t="s">
        <v>31</v>
      </c>
      <c r="G544" s="56" t="s">
        <v>32</v>
      </c>
      <c r="H544" s="55" t="s">
        <v>33</v>
      </c>
      <c r="I544" s="211">
        <v>7.5284999999999993</v>
      </c>
      <c r="J544" s="767">
        <v>150.57</v>
      </c>
      <c r="K544" s="89"/>
      <c r="L544" s="644">
        <v>0</v>
      </c>
      <c r="M544" s="89"/>
      <c r="N544" s="644"/>
      <c r="O544" s="75">
        <v>0</v>
      </c>
      <c r="P544" s="999">
        <f t="shared" si="58"/>
        <v>0</v>
      </c>
      <c r="Q544" s="81"/>
      <c r="R544" s="150"/>
      <c r="S544" s="75">
        <v>0</v>
      </c>
      <c r="T544" s="1000"/>
      <c r="U544" s="81"/>
      <c r="V544" s="150"/>
      <c r="W544" s="81"/>
      <c r="X544" s="150"/>
      <c r="Y544" s="60">
        <v>20</v>
      </c>
      <c r="Z544" s="1000">
        <v>150.57</v>
      </c>
      <c r="AA544" s="81"/>
      <c r="AB544" s="150"/>
      <c r="AC544" s="63">
        <v>0</v>
      </c>
      <c r="AD544" s="90">
        <f t="shared" si="59"/>
        <v>0</v>
      </c>
      <c r="AE544" s="63">
        <v>0</v>
      </c>
      <c r="AF544" s="150">
        <v>0</v>
      </c>
      <c r="AG544" s="81"/>
      <c r="AH544" s="150"/>
      <c r="AI544" s="998">
        <f t="shared" si="56"/>
        <v>150.57</v>
      </c>
      <c r="AJ544" s="1025">
        <f t="shared" si="57"/>
        <v>0</v>
      </c>
    </row>
    <row r="545" spans="1:36" s="24" customFormat="1" ht="66" x14ac:dyDescent="0.2">
      <c r="A545" s="97"/>
      <c r="B545" s="84" t="s">
        <v>562</v>
      </c>
      <c r="C545" s="98"/>
      <c r="D545" s="98">
        <v>20</v>
      </c>
      <c r="E545" s="79" t="s">
        <v>30</v>
      </c>
      <c r="F545" s="55" t="s">
        <v>31</v>
      </c>
      <c r="G545" s="56" t="s">
        <v>32</v>
      </c>
      <c r="H545" s="55" t="s">
        <v>33</v>
      </c>
      <c r="I545" s="211">
        <v>7.5284999999999993</v>
      </c>
      <c r="J545" s="767">
        <v>150.57</v>
      </c>
      <c r="K545" s="89"/>
      <c r="L545" s="644">
        <v>0</v>
      </c>
      <c r="M545" s="89"/>
      <c r="N545" s="644"/>
      <c r="O545" s="75">
        <v>0</v>
      </c>
      <c r="P545" s="999">
        <f t="shared" si="58"/>
        <v>0</v>
      </c>
      <c r="Q545" s="81"/>
      <c r="R545" s="150"/>
      <c r="S545" s="75">
        <v>0</v>
      </c>
      <c r="T545" s="1000"/>
      <c r="U545" s="81"/>
      <c r="V545" s="150"/>
      <c r="W545" s="81"/>
      <c r="X545" s="150"/>
      <c r="Y545" s="60">
        <v>20</v>
      </c>
      <c r="Z545" s="1000">
        <v>150.57</v>
      </c>
      <c r="AA545" s="81"/>
      <c r="AB545" s="150"/>
      <c r="AC545" s="63">
        <v>0</v>
      </c>
      <c r="AD545" s="90">
        <f t="shared" si="59"/>
        <v>0</v>
      </c>
      <c r="AE545" s="63">
        <v>0</v>
      </c>
      <c r="AF545" s="150">
        <v>0</v>
      </c>
      <c r="AG545" s="81"/>
      <c r="AH545" s="150"/>
      <c r="AI545" s="998">
        <f t="shared" si="56"/>
        <v>150.57</v>
      </c>
      <c r="AJ545" s="1025">
        <f t="shared" si="57"/>
        <v>0</v>
      </c>
    </row>
    <row r="546" spans="1:36" s="24" customFormat="1" ht="66" x14ac:dyDescent="0.2">
      <c r="A546" s="97"/>
      <c r="B546" s="84" t="s">
        <v>563</v>
      </c>
      <c r="C546" s="98"/>
      <c r="D546" s="98">
        <v>20</v>
      </c>
      <c r="E546" s="79" t="s">
        <v>30</v>
      </c>
      <c r="F546" s="55" t="s">
        <v>31</v>
      </c>
      <c r="G546" s="56" t="s">
        <v>32</v>
      </c>
      <c r="H546" s="55" t="s">
        <v>33</v>
      </c>
      <c r="I546" s="211">
        <v>7.5284999999999993</v>
      </c>
      <c r="J546" s="767">
        <v>150.57</v>
      </c>
      <c r="K546" s="89"/>
      <c r="L546" s="644">
        <v>0</v>
      </c>
      <c r="M546" s="89"/>
      <c r="N546" s="644"/>
      <c r="O546" s="75">
        <v>0</v>
      </c>
      <c r="P546" s="999">
        <f t="shared" si="58"/>
        <v>0</v>
      </c>
      <c r="Q546" s="81"/>
      <c r="R546" s="150"/>
      <c r="S546" s="75">
        <v>0</v>
      </c>
      <c r="T546" s="1000"/>
      <c r="U546" s="81"/>
      <c r="V546" s="150"/>
      <c r="W546" s="81"/>
      <c r="X546" s="150"/>
      <c r="Y546" s="60">
        <v>20</v>
      </c>
      <c r="Z546" s="1000">
        <v>150.57</v>
      </c>
      <c r="AA546" s="81"/>
      <c r="AB546" s="150"/>
      <c r="AC546" s="63">
        <v>0</v>
      </c>
      <c r="AD546" s="90">
        <f t="shared" si="59"/>
        <v>0</v>
      </c>
      <c r="AE546" s="63">
        <v>0</v>
      </c>
      <c r="AF546" s="150">
        <v>0</v>
      </c>
      <c r="AG546" s="81"/>
      <c r="AH546" s="150"/>
      <c r="AI546" s="998">
        <f t="shared" si="56"/>
        <v>150.57</v>
      </c>
      <c r="AJ546" s="1025">
        <f t="shared" si="57"/>
        <v>0</v>
      </c>
    </row>
    <row r="547" spans="1:36" s="24" customFormat="1" ht="66" x14ac:dyDescent="0.2">
      <c r="A547" s="97"/>
      <c r="B547" s="84" t="s">
        <v>564</v>
      </c>
      <c r="C547" s="98"/>
      <c r="D547" s="98">
        <v>20</v>
      </c>
      <c r="E547" s="79" t="s">
        <v>30</v>
      </c>
      <c r="F547" s="55" t="s">
        <v>31</v>
      </c>
      <c r="G547" s="56" t="s">
        <v>32</v>
      </c>
      <c r="H547" s="55" t="s">
        <v>33</v>
      </c>
      <c r="I547" s="211">
        <v>7.5284999999999993</v>
      </c>
      <c r="J547" s="767">
        <v>150.57</v>
      </c>
      <c r="K547" s="89"/>
      <c r="L547" s="644">
        <v>0</v>
      </c>
      <c r="M547" s="89"/>
      <c r="N547" s="644"/>
      <c r="O547" s="75">
        <v>0</v>
      </c>
      <c r="P547" s="999">
        <f t="shared" si="58"/>
        <v>0</v>
      </c>
      <c r="Q547" s="81"/>
      <c r="R547" s="150"/>
      <c r="S547" s="75">
        <v>0</v>
      </c>
      <c r="T547" s="1000"/>
      <c r="U547" s="81"/>
      <c r="V547" s="150"/>
      <c r="W547" s="81"/>
      <c r="X547" s="150"/>
      <c r="Y547" s="60">
        <v>20</v>
      </c>
      <c r="Z547" s="1000">
        <v>150.57</v>
      </c>
      <c r="AA547" s="81"/>
      <c r="AB547" s="150"/>
      <c r="AC547" s="63">
        <v>0</v>
      </c>
      <c r="AD547" s="90">
        <f t="shared" si="59"/>
        <v>0</v>
      </c>
      <c r="AE547" s="63">
        <v>0</v>
      </c>
      <c r="AF547" s="150">
        <v>0</v>
      </c>
      <c r="AG547" s="81"/>
      <c r="AH547" s="150"/>
      <c r="AI547" s="998">
        <f t="shared" ref="AI547:AI578" si="60">AF547+AH547+AD547+AB547+Z547+X547+V547+T547+R547+P547+N547+L547</f>
        <v>150.57</v>
      </c>
      <c r="AJ547" s="1025">
        <f t="shared" si="57"/>
        <v>0</v>
      </c>
    </row>
    <row r="548" spans="1:36" s="24" customFormat="1" ht="66" x14ac:dyDescent="0.2">
      <c r="A548" s="97"/>
      <c r="B548" s="84" t="s">
        <v>565</v>
      </c>
      <c r="C548" s="98"/>
      <c r="D548" s="98">
        <v>20</v>
      </c>
      <c r="E548" s="79" t="s">
        <v>30</v>
      </c>
      <c r="F548" s="55" t="s">
        <v>31</v>
      </c>
      <c r="G548" s="56" t="s">
        <v>32</v>
      </c>
      <c r="H548" s="55" t="s">
        <v>33</v>
      </c>
      <c r="I548" s="211">
        <v>7.5284999999999993</v>
      </c>
      <c r="J548" s="767">
        <v>150.57</v>
      </c>
      <c r="K548" s="89"/>
      <c r="L548" s="644">
        <v>0</v>
      </c>
      <c r="M548" s="89"/>
      <c r="N548" s="644"/>
      <c r="O548" s="75">
        <v>0</v>
      </c>
      <c r="P548" s="999">
        <f t="shared" si="58"/>
        <v>0</v>
      </c>
      <c r="Q548" s="81"/>
      <c r="R548" s="150"/>
      <c r="S548" s="75">
        <v>0</v>
      </c>
      <c r="T548" s="1000"/>
      <c r="U548" s="81"/>
      <c r="V548" s="150"/>
      <c r="W548" s="81"/>
      <c r="X548" s="150"/>
      <c r="Y548" s="60">
        <v>20</v>
      </c>
      <c r="Z548" s="1000">
        <v>150.57</v>
      </c>
      <c r="AA548" s="81"/>
      <c r="AB548" s="150"/>
      <c r="AC548" s="63">
        <v>0</v>
      </c>
      <c r="AD548" s="90">
        <f t="shared" si="59"/>
        <v>0</v>
      </c>
      <c r="AE548" s="63">
        <v>0</v>
      </c>
      <c r="AF548" s="150">
        <v>0</v>
      </c>
      <c r="AG548" s="81"/>
      <c r="AH548" s="150"/>
      <c r="AI548" s="998">
        <f t="shared" si="60"/>
        <v>150.57</v>
      </c>
      <c r="AJ548" s="1025">
        <f t="shared" si="57"/>
        <v>0</v>
      </c>
    </row>
    <row r="549" spans="1:36" s="24" customFormat="1" ht="66" x14ac:dyDescent="0.2">
      <c r="A549" s="97"/>
      <c r="B549" s="84" t="s">
        <v>566</v>
      </c>
      <c r="C549" s="98"/>
      <c r="D549" s="98">
        <v>20</v>
      </c>
      <c r="E549" s="79" t="s">
        <v>30</v>
      </c>
      <c r="F549" s="55" t="s">
        <v>31</v>
      </c>
      <c r="G549" s="56" t="s">
        <v>32</v>
      </c>
      <c r="H549" s="55" t="s">
        <v>33</v>
      </c>
      <c r="I549" s="211">
        <v>7.5284999999999993</v>
      </c>
      <c r="J549" s="767">
        <v>150.57</v>
      </c>
      <c r="K549" s="89"/>
      <c r="L549" s="644">
        <v>0</v>
      </c>
      <c r="M549" s="89"/>
      <c r="N549" s="644"/>
      <c r="O549" s="75">
        <v>0</v>
      </c>
      <c r="P549" s="999">
        <f t="shared" si="58"/>
        <v>0</v>
      </c>
      <c r="Q549" s="81"/>
      <c r="R549" s="150"/>
      <c r="S549" s="75">
        <v>0</v>
      </c>
      <c r="T549" s="1000"/>
      <c r="U549" s="81"/>
      <c r="V549" s="150"/>
      <c r="W549" s="81"/>
      <c r="X549" s="150"/>
      <c r="Y549" s="60">
        <v>20</v>
      </c>
      <c r="Z549" s="1000">
        <v>150.57</v>
      </c>
      <c r="AA549" s="81"/>
      <c r="AB549" s="150"/>
      <c r="AC549" s="63">
        <v>0</v>
      </c>
      <c r="AD549" s="90">
        <f t="shared" si="59"/>
        <v>0</v>
      </c>
      <c r="AE549" s="63">
        <v>0</v>
      </c>
      <c r="AF549" s="150">
        <v>0</v>
      </c>
      <c r="AG549" s="81"/>
      <c r="AH549" s="150"/>
      <c r="AI549" s="998">
        <f t="shared" si="60"/>
        <v>150.57</v>
      </c>
      <c r="AJ549" s="1025">
        <f t="shared" si="57"/>
        <v>0</v>
      </c>
    </row>
    <row r="550" spans="1:36" s="24" customFormat="1" ht="66" x14ac:dyDescent="0.2">
      <c r="A550" s="97"/>
      <c r="B550" s="84" t="s">
        <v>567</v>
      </c>
      <c r="C550" s="98"/>
      <c r="D550" s="98">
        <v>20</v>
      </c>
      <c r="E550" s="79" t="s">
        <v>30</v>
      </c>
      <c r="F550" s="55" t="s">
        <v>31</v>
      </c>
      <c r="G550" s="56" t="s">
        <v>32</v>
      </c>
      <c r="H550" s="55" t="s">
        <v>33</v>
      </c>
      <c r="I550" s="211">
        <v>4.6284999999999998</v>
      </c>
      <c r="J550" s="767">
        <v>92.57</v>
      </c>
      <c r="K550" s="89"/>
      <c r="L550" s="644">
        <v>0</v>
      </c>
      <c r="M550" s="89"/>
      <c r="N550" s="644"/>
      <c r="O550" s="75">
        <v>0</v>
      </c>
      <c r="P550" s="999">
        <f t="shared" si="58"/>
        <v>0</v>
      </c>
      <c r="Q550" s="81"/>
      <c r="R550" s="150"/>
      <c r="S550" s="75">
        <v>0</v>
      </c>
      <c r="T550" s="1000"/>
      <c r="U550" s="81"/>
      <c r="V550" s="150"/>
      <c r="W550" s="81"/>
      <c r="X550" s="150"/>
      <c r="Y550" s="60">
        <v>20</v>
      </c>
      <c r="Z550" s="1000">
        <v>92.57</v>
      </c>
      <c r="AA550" s="81"/>
      <c r="AB550" s="150"/>
      <c r="AC550" s="63">
        <v>0</v>
      </c>
      <c r="AD550" s="90">
        <f t="shared" si="59"/>
        <v>0</v>
      </c>
      <c r="AE550" s="63">
        <v>0</v>
      </c>
      <c r="AF550" s="150">
        <v>0</v>
      </c>
      <c r="AG550" s="81"/>
      <c r="AH550" s="150"/>
      <c r="AI550" s="998">
        <f t="shared" si="60"/>
        <v>92.57</v>
      </c>
      <c r="AJ550" s="1025">
        <f t="shared" si="57"/>
        <v>0</v>
      </c>
    </row>
    <row r="551" spans="1:36" s="24" customFormat="1" ht="66" x14ac:dyDescent="0.2">
      <c r="A551" s="97"/>
      <c r="B551" s="84" t="s">
        <v>568</v>
      </c>
      <c r="C551" s="98"/>
      <c r="D551" s="98">
        <v>20</v>
      </c>
      <c r="E551" s="79" t="s">
        <v>30</v>
      </c>
      <c r="F551" s="55" t="s">
        <v>31</v>
      </c>
      <c r="G551" s="56" t="s">
        <v>32</v>
      </c>
      <c r="H551" s="55" t="s">
        <v>33</v>
      </c>
      <c r="I551" s="211">
        <v>4.6284999999999998</v>
      </c>
      <c r="J551" s="767">
        <v>92.57</v>
      </c>
      <c r="K551" s="89"/>
      <c r="L551" s="644">
        <v>0</v>
      </c>
      <c r="M551" s="89"/>
      <c r="N551" s="644"/>
      <c r="O551" s="75">
        <v>0</v>
      </c>
      <c r="P551" s="999">
        <f t="shared" si="58"/>
        <v>0</v>
      </c>
      <c r="Q551" s="81"/>
      <c r="R551" s="150"/>
      <c r="S551" s="75">
        <v>0</v>
      </c>
      <c r="T551" s="1000"/>
      <c r="U551" s="81"/>
      <c r="V551" s="150"/>
      <c r="W551" s="81"/>
      <c r="X551" s="150"/>
      <c r="Y551" s="60">
        <v>20</v>
      </c>
      <c r="Z551" s="1000">
        <v>92.57</v>
      </c>
      <c r="AA551" s="81"/>
      <c r="AB551" s="150"/>
      <c r="AC551" s="63">
        <v>0</v>
      </c>
      <c r="AD551" s="90">
        <f t="shared" si="59"/>
        <v>0</v>
      </c>
      <c r="AE551" s="63">
        <v>0</v>
      </c>
      <c r="AF551" s="150">
        <v>0</v>
      </c>
      <c r="AG551" s="81"/>
      <c r="AH551" s="150"/>
      <c r="AI551" s="998">
        <f t="shared" si="60"/>
        <v>92.57</v>
      </c>
      <c r="AJ551" s="1025">
        <f t="shared" si="57"/>
        <v>0</v>
      </c>
    </row>
    <row r="552" spans="1:36" s="24" customFormat="1" ht="66" x14ac:dyDescent="0.2">
      <c r="A552" s="97"/>
      <c r="B552" s="84" t="s">
        <v>569</v>
      </c>
      <c r="C552" s="98"/>
      <c r="D552" s="98">
        <v>20</v>
      </c>
      <c r="E552" s="79" t="s">
        <v>30</v>
      </c>
      <c r="F552" s="55" t="s">
        <v>31</v>
      </c>
      <c r="G552" s="56" t="s">
        <v>32</v>
      </c>
      <c r="H552" s="55" t="s">
        <v>33</v>
      </c>
      <c r="I552" s="211">
        <v>4.6284999999999998</v>
      </c>
      <c r="J552" s="767">
        <v>92.57</v>
      </c>
      <c r="K552" s="89"/>
      <c r="L552" s="644">
        <v>0</v>
      </c>
      <c r="M552" s="89"/>
      <c r="N552" s="644"/>
      <c r="O552" s="75">
        <v>0</v>
      </c>
      <c r="P552" s="999">
        <f t="shared" si="58"/>
        <v>0</v>
      </c>
      <c r="Q552" s="81"/>
      <c r="R552" s="150"/>
      <c r="S552" s="75">
        <v>0</v>
      </c>
      <c r="T552" s="1000"/>
      <c r="U552" s="81"/>
      <c r="V552" s="150"/>
      <c r="W552" s="81"/>
      <c r="X552" s="150"/>
      <c r="Y552" s="60">
        <v>20</v>
      </c>
      <c r="Z552" s="1000">
        <v>92.57</v>
      </c>
      <c r="AA552" s="81"/>
      <c r="AB552" s="150"/>
      <c r="AC552" s="63">
        <v>0</v>
      </c>
      <c r="AD552" s="90">
        <f t="shared" si="59"/>
        <v>0</v>
      </c>
      <c r="AE552" s="63">
        <v>0</v>
      </c>
      <c r="AF552" s="150">
        <v>0</v>
      </c>
      <c r="AG552" s="81"/>
      <c r="AH552" s="150"/>
      <c r="AI552" s="998">
        <f t="shared" si="60"/>
        <v>92.57</v>
      </c>
      <c r="AJ552" s="1025">
        <f t="shared" si="57"/>
        <v>0</v>
      </c>
    </row>
    <row r="553" spans="1:36" s="24" customFormat="1" ht="66" x14ac:dyDescent="0.2">
      <c r="A553" s="97"/>
      <c r="B553" s="84" t="s">
        <v>570</v>
      </c>
      <c r="C553" s="98"/>
      <c r="D553" s="98">
        <v>20</v>
      </c>
      <c r="E553" s="79" t="s">
        <v>30</v>
      </c>
      <c r="F553" s="55" t="s">
        <v>31</v>
      </c>
      <c r="G553" s="56" t="s">
        <v>32</v>
      </c>
      <c r="H553" s="55" t="s">
        <v>33</v>
      </c>
      <c r="I553" s="211">
        <v>4.6284999999999998</v>
      </c>
      <c r="J553" s="767">
        <v>92.57</v>
      </c>
      <c r="K553" s="89"/>
      <c r="L553" s="644">
        <v>0</v>
      </c>
      <c r="M553" s="89"/>
      <c r="N553" s="644"/>
      <c r="O553" s="75">
        <v>0</v>
      </c>
      <c r="P553" s="999">
        <f t="shared" si="58"/>
        <v>0</v>
      </c>
      <c r="Q553" s="81"/>
      <c r="R553" s="150"/>
      <c r="S553" s="75">
        <v>0</v>
      </c>
      <c r="T553" s="1000"/>
      <c r="U553" s="81"/>
      <c r="V553" s="150"/>
      <c r="W553" s="81"/>
      <c r="X553" s="150"/>
      <c r="Y553" s="60">
        <v>20</v>
      </c>
      <c r="Z553" s="1000">
        <v>92.57</v>
      </c>
      <c r="AA553" s="81"/>
      <c r="AB553" s="150"/>
      <c r="AC553" s="63">
        <v>0</v>
      </c>
      <c r="AD553" s="90">
        <f t="shared" si="59"/>
        <v>0</v>
      </c>
      <c r="AE553" s="63">
        <v>0</v>
      </c>
      <c r="AF553" s="150">
        <v>0</v>
      </c>
      <c r="AG553" s="81"/>
      <c r="AH553" s="150"/>
      <c r="AI553" s="998">
        <f t="shared" si="60"/>
        <v>92.57</v>
      </c>
      <c r="AJ553" s="1025">
        <f t="shared" si="57"/>
        <v>0</v>
      </c>
    </row>
    <row r="554" spans="1:36" s="24" customFormat="1" ht="66" x14ac:dyDescent="0.2">
      <c r="A554" s="97"/>
      <c r="B554" s="84" t="s">
        <v>571</v>
      </c>
      <c r="C554" s="98"/>
      <c r="D554" s="98">
        <v>20</v>
      </c>
      <c r="E554" s="79" t="s">
        <v>30</v>
      </c>
      <c r="F554" s="55" t="s">
        <v>31</v>
      </c>
      <c r="G554" s="56" t="s">
        <v>32</v>
      </c>
      <c r="H554" s="55" t="s">
        <v>33</v>
      </c>
      <c r="I554" s="211">
        <v>4.6284999999999998</v>
      </c>
      <c r="J554" s="767">
        <v>92.57</v>
      </c>
      <c r="K554" s="89"/>
      <c r="L554" s="644">
        <v>0</v>
      </c>
      <c r="M554" s="89"/>
      <c r="N554" s="644"/>
      <c r="O554" s="75">
        <v>0</v>
      </c>
      <c r="P554" s="999">
        <f t="shared" si="58"/>
        <v>0</v>
      </c>
      <c r="Q554" s="81"/>
      <c r="R554" s="150"/>
      <c r="S554" s="75">
        <v>0</v>
      </c>
      <c r="T554" s="1000"/>
      <c r="U554" s="81"/>
      <c r="V554" s="150"/>
      <c r="W554" s="81"/>
      <c r="X554" s="150"/>
      <c r="Y554" s="60">
        <v>20</v>
      </c>
      <c r="Z554" s="1000">
        <v>92.57</v>
      </c>
      <c r="AA554" s="81"/>
      <c r="AB554" s="150"/>
      <c r="AC554" s="63">
        <v>0</v>
      </c>
      <c r="AD554" s="90">
        <f t="shared" si="59"/>
        <v>0</v>
      </c>
      <c r="AE554" s="63">
        <v>0</v>
      </c>
      <c r="AF554" s="150">
        <v>0</v>
      </c>
      <c r="AG554" s="81"/>
      <c r="AH554" s="150"/>
      <c r="AI554" s="998">
        <f t="shared" si="60"/>
        <v>92.57</v>
      </c>
      <c r="AJ554" s="1025">
        <f t="shared" si="57"/>
        <v>0</v>
      </c>
    </row>
    <row r="555" spans="1:36" s="24" customFormat="1" ht="66" x14ac:dyDescent="0.2">
      <c r="A555" s="51"/>
      <c r="B555" s="84" t="s">
        <v>572</v>
      </c>
      <c r="C555" s="74"/>
      <c r="D555" s="74">
        <v>20</v>
      </c>
      <c r="E555" s="79" t="s">
        <v>30</v>
      </c>
      <c r="F555" s="55" t="s">
        <v>31</v>
      </c>
      <c r="G555" s="56" t="s">
        <v>32</v>
      </c>
      <c r="H555" s="55" t="s">
        <v>33</v>
      </c>
      <c r="I555" s="211">
        <v>4.6284999999999998</v>
      </c>
      <c r="J555" s="766">
        <v>92.57</v>
      </c>
      <c r="K555" s="89"/>
      <c r="L555" s="644">
        <v>0</v>
      </c>
      <c r="M555" s="89"/>
      <c r="N555" s="644"/>
      <c r="O555" s="75">
        <v>0</v>
      </c>
      <c r="P555" s="999">
        <f t="shared" ref="P555:P586" si="61">O555*I555</f>
        <v>0</v>
      </c>
      <c r="Q555" s="81"/>
      <c r="R555" s="150"/>
      <c r="S555" s="75">
        <v>0</v>
      </c>
      <c r="T555" s="1000"/>
      <c r="U555" s="81"/>
      <c r="V555" s="150"/>
      <c r="W555" s="81"/>
      <c r="X555" s="150"/>
      <c r="Y555" s="60">
        <v>20</v>
      </c>
      <c r="Z555" s="1000">
        <v>92.57</v>
      </c>
      <c r="AA555" s="81"/>
      <c r="AB555" s="150"/>
      <c r="AC555" s="63">
        <v>0</v>
      </c>
      <c r="AD555" s="90">
        <f t="shared" ref="AD555:AD586" si="62">AC555*I555</f>
        <v>0</v>
      </c>
      <c r="AE555" s="63">
        <v>0</v>
      </c>
      <c r="AF555" s="150">
        <v>0</v>
      </c>
      <c r="AG555" s="81"/>
      <c r="AH555" s="150"/>
      <c r="AI555" s="998">
        <f t="shared" si="60"/>
        <v>92.57</v>
      </c>
      <c r="AJ555" s="1025">
        <f t="shared" si="57"/>
        <v>0</v>
      </c>
    </row>
    <row r="556" spans="1:36" s="24" customFormat="1" ht="66" x14ac:dyDescent="0.2">
      <c r="A556" s="51"/>
      <c r="B556" s="84" t="s">
        <v>573</v>
      </c>
      <c r="C556" s="74"/>
      <c r="D556" s="74">
        <v>15</v>
      </c>
      <c r="E556" s="79" t="s">
        <v>30</v>
      </c>
      <c r="F556" s="55" t="s">
        <v>31</v>
      </c>
      <c r="G556" s="56" t="s">
        <v>32</v>
      </c>
      <c r="H556" s="55" t="s">
        <v>33</v>
      </c>
      <c r="I556" s="211">
        <v>28.570666666666668</v>
      </c>
      <c r="J556" s="766">
        <v>428.56</v>
      </c>
      <c r="K556" s="89"/>
      <c r="L556" s="644">
        <v>0</v>
      </c>
      <c r="M556" s="89"/>
      <c r="N556" s="644"/>
      <c r="O556" s="75">
        <v>0</v>
      </c>
      <c r="P556" s="999">
        <f t="shared" si="61"/>
        <v>0</v>
      </c>
      <c r="Q556" s="81"/>
      <c r="R556" s="150"/>
      <c r="S556" s="75">
        <v>0</v>
      </c>
      <c r="T556" s="1000"/>
      <c r="U556" s="81"/>
      <c r="V556" s="150"/>
      <c r="W556" s="81"/>
      <c r="X556" s="150"/>
      <c r="Y556" s="60">
        <v>15</v>
      </c>
      <c r="Z556" s="1000">
        <v>428.56</v>
      </c>
      <c r="AA556" s="81"/>
      <c r="AB556" s="150"/>
      <c r="AC556" s="63">
        <v>0</v>
      </c>
      <c r="AD556" s="90">
        <f t="shared" si="62"/>
        <v>0</v>
      </c>
      <c r="AE556" s="63">
        <v>0</v>
      </c>
      <c r="AF556" s="150">
        <v>0</v>
      </c>
      <c r="AG556" s="81"/>
      <c r="AH556" s="150"/>
      <c r="AI556" s="998">
        <f t="shared" si="60"/>
        <v>428.56</v>
      </c>
      <c r="AJ556" s="1025">
        <f t="shared" si="57"/>
        <v>0</v>
      </c>
    </row>
    <row r="557" spans="1:36" s="24" customFormat="1" ht="66" x14ac:dyDescent="0.2">
      <c r="A557" s="51"/>
      <c r="B557" s="102" t="s">
        <v>574</v>
      </c>
      <c r="C557" s="74"/>
      <c r="D557" s="74">
        <v>8</v>
      </c>
      <c r="E557" s="79" t="s">
        <v>356</v>
      </c>
      <c r="F557" s="55" t="s">
        <v>31</v>
      </c>
      <c r="G557" s="56" t="s">
        <v>32</v>
      </c>
      <c r="H557" s="55" t="s">
        <v>33</v>
      </c>
      <c r="I557" s="211">
        <v>106.34875</v>
      </c>
      <c r="J557" s="766">
        <v>850.79</v>
      </c>
      <c r="K557" s="89"/>
      <c r="L557" s="644">
        <v>0</v>
      </c>
      <c r="M557" s="89"/>
      <c r="N557" s="644"/>
      <c r="O557" s="75">
        <v>0</v>
      </c>
      <c r="P557" s="999">
        <f t="shared" si="61"/>
        <v>0</v>
      </c>
      <c r="Q557" s="81"/>
      <c r="R557" s="150"/>
      <c r="S557" s="75">
        <v>0</v>
      </c>
      <c r="T557" s="1000"/>
      <c r="U557" s="81"/>
      <c r="V557" s="150"/>
      <c r="W557" s="81"/>
      <c r="X557" s="150"/>
      <c r="Y557" s="60">
        <v>8</v>
      </c>
      <c r="Z557" s="1000">
        <v>850.79</v>
      </c>
      <c r="AA557" s="81"/>
      <c r="AB557" s="150"/>
      <c r="AC557" s="63">
        <v>0</v>
      </c>
      <c r="AD557" s="90">
        <f t="shared" si="62"/>
        <v>0</v>
      </c>
      <c r="AE557" s="63">
        <v>0</v>
      </c>
      <c r="AF557" s="150">
        <v>0</v>
      </c>
      <c r="AG557" s="81"/>
      <c r="AH557" s="150"/>
      <c r="AI557" s="998">
        <f t="shared" si="60"/>
        <v>850.79</v>
      </c>
      <c r="AJ557" s="1025">
        <f t="shared" si="57"/>
        <v>0</v>
      </c>
    </row>
    <row r="558" spans="1:36" s="24" customFormat="1" ht="66" x14ac:dyDescent="0.2">
      <c r="A558" s="51"/>
      <c r="B558" s="84" t="s">
        <v>575</v>
      </c>
      <c r="C558" s="74"/>
      <c r="D558" s="74">
        <v>3</v>
      </c>
      <c r="E558" s="79" t="s">
        <v>41</v>
      </c>
      <c r="F558" s="55" t="s">
        <v>31</v>
      </c>
      <c r="G558" s="56" t="s">
        <v>32</v>
      </c>
      <c r="H558" s="55" t="s">
        <v>33</v>
      </c>
      <c r="I558" s="211">
        <v>241.28</v>
      </c>
      <c r="J558" s="766">
        <v>723.84</v>
      </c>
      <c r="K558" s="89"/>
      <c r="L558" s="644">
        <v>0</v>
      </c>
      <c r="M558" s="89"/>
      <c r="N558" s="644"/>
      <c r="O558" s="75">
        <v>0</v>
      </c>
      <c r="P558" s="999">
        <f t="shared" si="61"/>
        <v>0</v>
      </c>
      <c r="Q558" s="81"/>
      <c r="R558" s="150"/>
      <c r="S558" s="75">
        <v>0</v>
      </c>
      <c r="T558" s="1000"/>
      <c r="U558" s="81"/>
      <c r="V558" s="150"/>
      <c r="W558" s="81"/>
      <c r="X558" s="150"/>
      <c r="Y558" s="60">
        <v>3</v>
      </c>
      <c r="Z558" s="1000">
        <v>723.84</v>
      </c>
      <c r="AA558" s="81"/>
      <c r="AB558" s="150"/>
      <c r="AC558" s="63">
        <v>0</v>
      </c>
      <c r="AD558" s="90">
        <f t="shared" si="62"/>
        <v>0</v>
      </c>
      <c r="AE558" s="63">
        <v>0</v>
      </c>
      <c r="AF558" s="150">
        <v>0</v>
      </c>
      <c r="AG558" s="81"/>
      <c r="AH558" s="150"/>
      <c r="AI558" s="998">
        <f t="shared" si="60"/>
        <v>723.84</v>
      </c>
      <c r="AJ558" s="1025">
        <f t="shared" si="57"/>
        <v>0</v>
      </c>
    </row>
    <row r="559" spans="1:36" s="24" customFormat="1" ht="66" x14ac:dyDescent="0.2">
      <c r="A559" s="51"/>
      <c r="B559" s="84" t="s">
        <v>576</v>
      </c>
      <c r="C559" s="74"/>
      <c r="D559" s="74">
        <v>30</v>
      </c>
      <c r="E559" s="79" t="s">
        <v>30</v>
      </c>
      <c r="F559" s="55" t="s">
        <v>31</v>
      </c>
      <c r="G559" s="56" t="s">
        <v>32</v>
      </c>
      <c r="H559" s="55" t="s">
        <v>33</v>
      </c>
      <c r="I559" s="211">
        <v>55.123333333333335</v>
      </c>
      <c r="J559" s="766">
        <v>1653.7</v>
      </c>
      <c r="K559" s="89"/>
      <c r="L559" s="644">
        <v>0</v>
      </c>
      <c r="M559" s="89"/>
      <c r="N559" s="644"/>
      <c r="O559" s="75">
        <v>0</v>
      </c>
      <c r="P559" s="999">
        <f t="shared" si="61"/>
        <v>0</v>
      </c>
      <c r="Q559" s="81"/>
      <c r="R559" s="150"/>
      <c r="S559" s="75">
        <v>0</v>
      </c>
      <c r="T559" s="1000"/>
      <c r="U559" s="81"/>
      <c r="V559" s="150"/>
      <c r="W559" s="81"/>
      <c r="X559" s="150"/>
      <c r="Y559" s="60">
        <v>30</v>
      </c>
      <c r="Z559" s="1000">
        <v>1653.7</v>
      </c>
      <c r="AA559" s="81"/>
      <c r="AB559" s="150"/>
      <c r="AC559" s="63">
        <v>0</v>
      </c>
      <c r="AD559" s="90">
        <f t="shared" si="62"/>
        <v>0</v>
      </c>
      <c r="AE559" s="63">
        <v>0</v>
      </c>
      <c r="AF559" s="150">
        <v>0</v>
      </c>
      <c r="AG559" s="81"/>
      <c r="AH559" s="150"/>
      <c r="AI559" s="998">
        <f t="shared" si="60"/>
        <v>1653.7</v>
      </c>
      <c r="AJ559" s="1025">
        <f t="shared" si="57"/>
        <v>0</v>
      </c>
    </row>
    <row r="560" spans="1:36" s="24" customFormat="1" ht="66" x14ac:dyDescent="0.2">
      <c r="A560" s="51"/>
      <c r="B560" s="102" t="s">
        <v>577</v>
      </c>
      <c r="C560" s="74"/>
      <c r="D560" s="74">
        <v>6</v>
      </c>
      <c r="E560" s="79" t="s">
        <v>41</v>
      </c>
      <c r="F560" s="55" t="s">
        <v>31</v>
      </c>
      <c r="G560" s="56" t="s">
        <v>32</v>
      </c>
      <c r="H560" s="55" t="s">
        <v>33</v>
      </c>
      <c r="I560" s="211">
        <v>89.575000000000003</v>
      </c>
      <c r="J560" s="766">
        <v>537.45000000000005</v>
      </c>
      <c r="K560" s="89"/>
      <c r="L560" s="644">
        <v>0</v>
      </c>
      <c r="M560" s="89"/>
      <c r="N560" s="644"/>
      <c r="O560" s="75">
        <v>0</v>
      </c>
      <c r="P560" s="999">
        <f t="shared" si="61"/>
        <v>0</v>
      </c>
      <c r="Q560" s="81"/>
      <c r="R560" s="150"/>
      <c r="S560" s="75">
        <v>0</v>
      </c>
      <c r="T560" s="1000"/>
      <c r="U560" s="81"/>
      <c r="V560" s="150"/>
      <c r="W560" s="81"/>
      <c r="X560" s="150"/>
      <c r="Y560" s="60">
        <v>6</v>
      </c>
      <c r="Z560" s="1000">
        <v>537.45000000000005</v>
      </c>
      <c r="AA560" s="81"/>
      <c r="AB560" s="150"/>
      <c r="AC560" s="63">
        <v>0</v>
      </c>
      <c r="AD560" s="90">
        <f t="shared" si="62"/>
        <v>0</v>
      </c>
      <c r="AE560" s="63">
        <v>0</v>
      </c>
      <c r="AF560" s="150">
        <v>0</v>
      </c>
      <c r="AG560" s="81"/>
      <c r="AH560" s="150"/>
      <c r="AI560" s="998">
        <f t="shared" si="60"/>
        <v>537.45000000000005</v>
      </c>
      <c r="AJ560" s="1025">
        <f t="shared" si="57"/>
        <v>0</v>
      </c>
    </row>
    <row r="561" spans="1:36" s="24" customFormat="1" ht="66" x14ac:dyDescent="0.2">
      <c r="A561" s="51"/>
      <c r="B561" s="84" t="s">
        <v>578</v>
      </c>
      <c r="C561" s="74"/>
      <c r="D561" s="74">
        <v>20</v>
      </c>
      <c r="E561" s="79" t="s">
        <v>30</v>
      </c>
      <c r="F561" s="55" t="s">
        <v>31</v>
      </c>
      <c r="G561" s="56" t="s">
        <v>32</v>
      </c>
      <c r="H561" s="55" t="s">
        <v>33</v>
      </c>
      <c r="I561" s="211">
        <v>87.695999999999998</v>
      </c>
      <c r="J561" s="766">
        <v>1753.92</v>
      </c>
      <c r="K561" s="89"/>
      <c r="L561" s="644">
        <v>0</v>
      </c>
      <c r="M561" s="89"/>
      <c r="N561" s="644"/>
      <c r="O561" s="75">
        <v>0</v>
      </c>
      <c r="P561" s="999">
        <f t="shared" si="61"/>
        <v>0</v>
      </c>
      <c r="Q561" s="81"/>
      <c r="R561" s="150"/>
      <c r="S561" s="75">
        <v>0</v>
      </c>
      <c r="T561" s="1000"/>
      <c r="U561" s="81"/>
      <c r="V561" s="150"/>
      <c r="W561" s="81"/>
      <c r="X561" s="150"/>
      <c r="Y561" s="60">
        <v>20</v>
      </c>
      <c r="Z561" s="1000">
        <v>1753.92</v>
      </c>
      <c r="AA561" s="81"/>
      <c r="AB561" s="150"/>
      <c r="AC561" s="63">
        <v>0</v>
      </c>
      <c r="AD561" s="90">
        <f t="shared" si="62"/>
        <v>0</v>
      </c>
      <c r="AE561" s="63">
        <v>0</v>
      </c>
      <c r="AF561" s="150">
        <v>0</v>
      </c>
      <c r="AG561" s="81"/>
      <c r="AH561" s="150"/>
      <c r="AI561" s="998">
        <f t="shared" si="60"/>
        <v>1753.92</v>
      </c>
      <c r="AJ561" s="1025">
        <f t="shared" si="57"/>
        <v>0</v>
      </c>
    </row>
    <row r="562" spans="1:36" s="24" customFormat="1" ht="66" x14ac:dyDescent="0.2">
      <c r="A562" s="51"/>
      <c r="B562" s="84" t="s">
        <v>579</v>
      </c>
      <c r="C562" s="74"/>
      <c r="D562" s="74">
        <v>10</v>
      </c>
      <c r="E562" s="79" t="s">
        <v>30</v>
      </c>
      <c r="F562" s="55" t="s">
        <v>31</v>
      </c>
      <c r="G562" s="56" t="s">
        <v>32</v>
      </c>
      <c r="H562" s="55" t="s">
        <v>33</v>
      </c>
      <c r="I562" s="211">
        <v>78.474000000000004</v>
      </c>
      <c r="J562" s="766">
        <v>784.74</v>
      </c>
      <c r="K562" s="89"/>
      <c r="L562" s="644">
        <v>0</v>
      </c>
      <c r="M562" s="89"/>
      <c r="N562" s="644"/>
      <c r="O562" s="75">
        <v>0</v>
      </c>
      <c r="P562" s="999">
        <f t="shared" si="61"/>
        <v>0</v>
      </c>
      <c r="Q562" s="81"/>
      <c r="R562" s="150"/>
      <c r="S562" s="75">
        <v>0</v>
      </c>
      <c r="T562" s="1000"/>
      <c r="U562" s="81"/>
      <c r="V562" s="150"/>
      <c r="W562" s="81"/>
      <c r="X562" s="150"/>
      <c r="Y562" s="60">
        <v>10</v>
      </c>
      <c r="Z562" s="1000">
        <v>784.74</v>
      </c>
      <c r="AA562" s="81"/>
      <c r="AB562" s="150"/>
      <c r="AC562" s="63">
        <v>0</v>
      </c>
      <c r="AD562" s="90">
        <f t="shared" si="62"/>
        <v>0</v>
      </c>
      <c r="AE562" s="63">
        <v>0</v>
      </c>
      <c r="AF562" s="150">
        <v>0</v>
      </c>
      <c r="AG562" s="81"/>
      <c r="AH562" s="150"/>
      <c r="AI562" s="998">
        <f t="shared" si="60"/>
        <v>784.74</v>
      </c>
      <c r="AJ562" s="1025">
        <f t="shared" si="57"/>
        <v>0</v>
      </c>
    </row>
    <row r="563" spans="1:36" s="24" customFormat="1" ht="66" x14ac:dyDescent="0.2">
      <c r="A563" s="51"/>
      <c r="B563" s="84" t="s">
        <v>580</v>
      </c>
      <c r="C563" s="74"/>
      <c r="D563" s="74">
        <v>10</v>
      </c>
      <c r="E563" s="79" t="s">
        <v>30</v>
      </c>
      <c r="F563" s="55" t="s">
        <v>31</v>
      </c>
      <c r="G563" s="56" t="s">
        <v>32</v>
      </c>
      <c r="H563" s="55" t="s">
        <v>33</v>
      </c>
      <c r="I563" s="211">
        <v>69.751000000000005</v>
      </c>
      <c r="J563" s="766">
        <v>697.51</v>
      </c>
      <c r="K563" s="89"/>
      <c r="L563" s="644">
        <v>0</v>
      </c>
      <c r="M563" s="89"/>
      <c r="N563" s="644"/>
      <c r="O563" s="75">
        <v>0</v>
      </c>
      <c r="P563" s="999">
        <f t="shared" si="61"/>
        <v>0</v>
      </c>
      <c r="Q563" s="81"/>
      <c r="R563" s="150"/>
      <c r="S563" s="75">
        <v>0</v>
      </c>
      <c r="T563" s="1000"/>
      <c r="U563" s="81"/>
      <c r="V563" s="150"/>
      <c r="W563" s="81"/>
      <c r="X563" s="150"/>
      <c r="Y563" s="60">
        <v>10</v>
      </c>
      <c r="Z563" s="1000">
        <v>697.51</v>
      </c>
      <c r="AA563" s="81"/>
      <c r="AB563" s="150"/>
      <c r="AC563" s="63">
        <v>0</v>
      </c>
      <c r="AD563" s="90">
        <f t="shared" si="62"/>
        <v>0</v>
      </c>
      <c r="AE563" s="63">
        <v>0</v>
      </c>
      <c r="AF563" s="150">
        <v>0</v>
      </c>
      <c r="AG563" s="81"/>
      <c r="AH563" s="150"/>
      <c r="AI563" s="998">
        <f t="shared" si="60"/>
        <v>697.51</v>
      </c>
      <c r="AJ563" s="1025">
        <f t="shared" si="57"/>
        <v>0</v>
      </c>
    </row>
    <row r="564" spans="1:36" s="24" customFormat="1" ht="66" x14ac:dyDescent="0.2">
      <c r="A564" s="51"/>
      <c r="B564" s="84" t="s">
        <v>581</v>
      </c>
      <c r="C564" s="74"/>
      <c r="D564" s="74">
        <v>10</v>
      </c>
      <c r="E564" s="79" t="s">
        <v>30</v>
      </c>
      <c r="F564" s="55" t="s">
        <v>31</v>
      </c>
      <c r="G564" s="56" t="s">
        <v>32</v>
      </c>
      <c r="H564" s="55" t="s">
        <v>33</v>
      </c>
      <c r="I564" s="211">
        <v>78.474000000000004</v>
      </c>
      <c r="J564" s="766">
        <v>784.74</v>
      </c>
      <c r="K564" s="89"/>
      <c r="L564" s="644">
        <v>0</v>
      </c>
      <c r="M564" s="89"/>
      <c r="N564" s="644"/>
      <c r="O564" s="75">
        <v>0</v>
      </c>
      <c r="P564" s="999">
        <f t="shared" si="61"/>
        <v>0</v>
      </c>
      <c r="Q564" s="81"/>
      <c r="R564" s="150"/>
      <c r="S564" s="75">
        <v>0</v>
      </c>
      <c r="T564" s="1000"/>
      <c r="U564" s="81"/>
      <c r="V564" s="150"/>
      <c r="W564" s="81"/>
      <c r="X564" s="150"/>
      <c r="Y564" s="60">
        <v>10</v>
      </c>
      <c r="Z564" s="1000">
        <v>784.74</v>
      </c>
      <c r="AA564" s="81"/>
      <c r="AB564" s="150"/>
      <c r="AC564" s="63">
        <v>0</v>
      </c>
      <c r="AD564" s="90">
        <f t="shared" si="62"/>
        <v>0</v>
      </c>
      <c r="AE564" s="63">
        <v>0</v>
      </c>
      <c r="AF564" s="150">
        <v>0</v>
      </c>
      <c r="AG564" s="81"/>
      <c r="AH564" s="150"/>
      <c r="AI564" s="998">
        <f t="shared" si="60"/>
        <v>784.74</v>
      </c>
      <c r="AJ564" s="1025">
        <f t="shared" si="57"/>
        <v>0</v>
      </c>
    </row>
    <row r="565" spans="1:36" s="24" customFormat="1" ht="66" x14ac:dyDescent="0.2">
      <c r="A565" s="51"/>
      <c r="B565" s="84" t="s">
        <v>582</v>
      </c>
      <c r="C565" s="74"/>
      <c r="D565" s="74">
        <v>10</v>
      </c>
      <c r="E565" s="74" t="s">
        <v>30</v>
      </c>
      <c r="F565" s="55" t="s">
        <v>31</v>
      </c>
      <c r="G565" s="56" t="s">
        <v>32</v>
      </c>
      <c r="H565" s="55" t="s">
        <v>33</v>
      </c>
      <c r="I565" s="211">
        <v>78.393000000000001</v>
      </c>
      <c r="J565" s="766">
        <v>783.93</v>
      </c>
      <c r="K565" s="89"/>
      <c r="L565" s="644">
        <v>0</v>
      </c>
      <c r="M565" s="89"/>
      <c r="N565" s="644"/>
      <c r="O565" s="75">
        <v>0</v>
      </c>
      <c r="P565" s="999">
        <f t="shared" si="61"/>
        <v>0</v>
      </c>
      <c r="Q565" s="81"/>
      <c r="R565" s="150"/>
      <c r="S565" s="75">
        <v>0</v>
      </c>
      <c r="T565" s="1000"/>
      <c r="U565" s="81"/>
      <c r="V565" s="150"/>
      <c r="W565" s="81"/>
      <c r="X565" s="150"/>
      <c r="Y565" s="60">
        <v>10</v>
      </c>
      <c r="Z565" s="1000">
        <v>783.93</v>
      </c>
      <c r="AA565" s="81"/>
      <c r="AB565" s="150"/>
      <c r="AC565" s="63">
        <v>0</v>
      </c>
      <c r="AD565" s="90">
        <f t="shared" si="62"/>
        <v>0</v>
      </c>
      <c r="AE565" s="63">
        <v>0</v>
      </c>
      <c r="AF565" s="150">
        <v>0</v>
      </c>
      <c r="AG565" s="81"/>
      <c r="AH565" s="150"/>
      <c r="AI565" s="998">
        <f t="shared" si="60"/>
        <v>783.93</v>
      </c>
      <c r="AJ565" s="1025">
        <f t="shared" si="57"/>
        <v>0</v>
      </c>
    </row>
    <row r="566" spans="1:36" s="24" customFormat="1" ht="66" x14ac:dyDescent="0.2">
      <c r="A566" s="51"/>
      <c r="B566" s="84" t="s">
        <v>583</v>
      </c>
      <c r="C566" s="74"/>
      <c r="D566" s="74">
        <v>10</v>
      </c>
      <c r="E566" s="74" t="s">
        <v>30</v>
      </c>
      <c r="F566" s="55" t="s">
        <v>31</v>
      </c>
      <c r="G566" s="56" t="s">
        <v>32</v>
      </c>
      <c r="H566" s="55" t="s">
        <v>33</v>
      </c>
      <c r="I566" s="211">
        <v>75.573999999999998</v>
      </c>
      <c r="J566" s="766">
        <v>755.74</v>
      </c>
      <c r="K566" s="89"/>
      <c r="L566" s="644">
        <v>0</v>
      </c>
      <c r="M566" s="89"/>
      <c r="N566" s="644"/>
      <c r="O566" s="75">
        <v>0</v>
      </c>
      <c r="P566" s="999">
        <f t="shared" si="61"/>
        <v>0</v>
      </c>
      <c r="Q566" s="81"/>
      <c r="R566" s="150"/>
      <c r="S566" s="75">
        <v>0</v>
      </c>
      <c r="T566" s="1000"/>
      <c r="U566" s="81"/>
      <c r="V566" s="150"/>
      <c r="W566" s="81"/>
      <c r="X566" s="150"/>
      <c r="Y566" s="60">
        <v>10</v>
      </c>
      <c r="Z566" s="1000">
        <v>755.74</v>
      </c>
      <c r="AA566" s="81"/>
      <c r="AB566" s="150"/>
      <c r="AC566" s="63">
        <v>0</v>
      </c>
      <c r="AD566" s="90">
        <f t="shared" si="62"/>
        <v>0</v>
      </c>
      <c r="AE566" s="63">
        <v>0</v>
      </c>
      <c r="AF566" s="150">
        <v>0</v>
      </c>
      <c r="AG566" s="81"/>
      <c r="AH566" s="150"/>
      <c r="AI566" s="998">
        <f t="shared" si="60"/>
        <v>755.74</v>
      </c>
      <c r="AJ566" s="1025">
        <f t="shared" si="57"/>
        <v>0</v>
      </c>
    </row>
    <row r="567" spans="1:36" s="24" customFormat="1" ht="66" x14ac:dyDescent="0.2">
      <c r="A567" s="51"/>
      <c r="B567" s="84" t="s">
        <v>584</v>
      </c>
      <c r="C567" s="74"/>
      <c r="D567" s="74">
        <v>10</v>
      </c>
      <c r="E567" s="74" t="s">
        <v>30</v>
      </c>
      <c r="F567" s="55" t="s">
        <v>31</v>
      </c>
      <c r="G567" s="56" t="s">
        <v>32</v>
      </c>
      <c r="H567" s="55" t="s">
        <v>33</v>
      </c>
      <c r="I567" s="211">
        <v>78.474000000000004</v>
      </c>
      <c r="J567" s="766">
        <v>784.74</v>
      </c>
      <c r="K567" s="89"/>
      <c r="L567" s="644">
        <v>0</v>
      </c>
      <c r="M567" s="89"/>
      <c r="N567" s="644"/>
      <c r="O567" s="75">
        <v>0</v>
      </c>
      <c r="P567" s="999">
        <f t="shared" si="61"/>
        <v>0</v>
      </c>
      <c r="Q567" s="81"/>
      <c r="R567" s="150"/>
      <c r="S567" s="75">
        <v>0</v>
      </c>
      <c r="T567" s="1000"/>
      <c r="U567" s="81"/>
      <c r="V567" s="150"/>
      <c r="W567" s="81"/>
      <c r="X567" s="150"/>
      <c r="Y567" s="60">
        <v>10</v>
      </c>
      <c r="Z567" s="1000">
        <v>784.74</v>
      </c>
      <c r="AA567" s="81"/>
      <c r="AB567" s="150"/>
      <c r="AC567" s="63">
        <v>0</v>
      </c>
      <c r="AD567" s="90">
        <f t="shared" si="62"/>
        <v>0</v>
      </c>
      <c r="AE567" s="63">
        <v>0</v>
      </c>
      <c r="AF567" s="150">
        <v>0</v>
      </c>
      <c r="AG567" s="81"/>
      <c r="AH567" s="150"/>
      <c r="AI567" s="998">
        <f t="shared" si="60"/>
        <v>784.74</v>
      </c>
      <c r="AJ567" s="1025">
        <f t="shared" si="57"/>
        <v>0</v>
      </c>
    </row>
    <row r="568" spans="1:36" s="24" customFormat="1" ht="66" x14ac:dyDescent="0.2">
      <c r="A568" s="51"/>
      <c r="B568" s="84" t="s">
        <v>585</v>
      </c>
      <c r="C568" s="74"/>
      <c r="D568" s="74">
        <v>10</v>
      </c>
      <c r="E568" s="74" t="s">
        <v>30</v>
      </c>
      <c r="F568" s="55" t="s">
        <v>31</v>
      </c>
      <c r="G568" s="56" t="s">
        <v>32</v>
      </c>
      <c r="H568" s="55" t="s">
        <v>33</v>
      </c>
      <c r="I568" s="211">
        <v>81.432000000000002</v>
      </c>
      <c r="J568" s="766">
        <v>814.32</v>
      </c>
      <c r="K568" s="89"/>
      <c r="L568" s="644">
        <v>0</v>
      </c>
      <c r="M568" s="89"/>
      <c r="N568" s="644"/>
      <c r="O568" s="75">
        <v>0</v>
      </c>
      <c r="P568" s="999">
        <f t="shared" si="61"/>
        <v>0</v>
      </c>
      <c r="Q568" s="81"/>
      <c r="R568" s="150"/>
      <c r="S568" s="75">
        <v>0</v>
      </c>
      <c r="T568" s="1000"/>
      <c r="U568" s="81"/>
      <c r="V568" s="150"/>
      <c r="W568" s="81"/>
      <c r="X568" s="150"/>
      <c r="Y568" s="60">
        <v>10</v>
      </c>
      <c r="Z568" s="1000">
        <v>814.32</v>
      </c>
      <c r="AA568" s="81"/>
      <c r="AB568" s="150"/>
      <c r="AC568" s="63">
        <v>0</v>
      </c>
      <c r="AD568" s="90">
        <f t="shared" si="62"/>
        <v>0</v>
      </c>
      <c r="AE568" s="63">
        <v>0</v>
      </c>
      <c r="AF568" s="150">
        <v>0</v>
      </c>
      <c r="AG568" s="81"/>
      <c r="AH568" s="150"/>
      <c r="AI568" s="998">
        <f t="shared" si="60"/>
        <v>814.32</v>
      </c>
      <c r="AJ568" s="1025">
        <f t="shared" si="57"/>
        <v>0</v>
      </c>
    </row>
    <row r="569" spans="1:36" s="24" customFormat="1" ht="66" x14ac:dyDescent="0.2">
      <c r="A569" s="51"/>
      <c r="B569" s="84" t="s">
        <v>586</v>
      </c>
      <c r="C569" s="74"/>
      <c r="D569" s="74">
        <v>10</v>
      </c>
      <c r="E569" s="74" t="s">
        <v>30</v>
      </c>
      <c r="F569" s="55" t="s">
        <v>31</v>
      </c>
      <c r="G569" s="56" t="s">
        <v>32</v>
      </c>
      <c r="H569" s="55" t="s">
        <v>33</v>
      </c>
      <c r="I569" s="211">
        <v>81.432000000000002</v>
      </c>
      <c r="J569" s="766">
        <v>814.32</v>
      </c>
      <c r="K569" s="89"/>
      <c r="L569" s="644">
        <v>0</v>
      </c>
      <c r="M569" s="89"/>
      <c r="N569" s="644"/>
      <c r="O569" s="75">
        <v>0</v>
      </c>
      <c r="P569" s="999">
        <f t="shared" si="61"/>
        <v>0</v>
      </c>
      <c r="Q569" s="81"/>
      <c r="R569" s="150"/>
      <c r="S569" s="75">
        <v>0</v>
      </c>
      <c r="T569" s="1000"/>
      <c r="U569" s="81"/>
      <c r="V569" s="150"/>
      <c r="W569" s="81"/>
      <c r="X569" s="150"/>
      <c r="Y569" s="60">
        <v>10</v>
      </c>
      <c r="Z569" s="1000">
        <v>814.32</v>
      </c>
      <c r="AA569" s="81"/>
      <c r="AB569" s="150"/>
      <c r="AC569" s="63">
        <v>0</v>
      </c>
      <c r="AD569" s="90">
        <f t="shared" si="62"/>
        <v>0</v>
      </c>
      <c r="AE569" s="63">
        <v>0</v>
      </c>
      <c r="AF569" s="150">
        <v>0</v>
      </c>
      <c r="AG569" s="81"/>
      <c r="AH569" s="150"/>
      <c r="AI569" s="998">
        <f t="shared" si="60"/>
        <v>814.32</v>
      </c>
      <c r="AJ569" s="1025">
        <f t="shared" si="57"/>
        <v>0</v>
      </c>
    </row>
    <row r="570" spans="1:36" s="24" customFormat="1" ht="66" x14ac:dyDescent="0.2">
      <c r="A570" s="51"/>
      <c r="B570" s="84" t="s">
        <v>587</v>
      </c>
      <c r="C570" s="74"/>
      <c r="D570" s="74">
        <v>10</v>
      </c>
      <c r="E570" s="74" t="s">
        <v>30</v>
      </c>
      <c r="F570" s="55" t="s">
        <v>31</v>
      </c>
      <c r="G570" s="56" t="s">
        <v>32</v>
      </c>
      <c r="H570" s="55" t="s">
        <v>33</v>
      </c>
      <c r="I570" s="211">
        <v>81.432000000000002</v>
      </c>
      <c r="J570" s="766">
        <v>814.32</v>
      </c>
      <c r="K570" s="89"/>
      <c r="L570" s="644">
        <v>0</v>
      </c>
      <c r="M570" s="89"/>
      <c r="N570" s="644"/>
      <c r="O570" s="75">
        <v>0</v>
      </c>
      <c r="P570" s="999">
        <f t="shared" si="61"/>
        <v>0</v>
      </c>
      <c r="Q570" s="81"/>
      <c r="R570" s="150"/>
      <c r="S570" s="75">
        <v>0</v>
      </c>
      <c r="T570" s="1000"/>
      <c r="U570" s="81"/>
      <c r="V570" s="150"/>
      <c r="W570" s="81"/>
      <c r="X570" s="150"/>
      <c r="Y570" s="60">
        <v>10</v>
      </c>
      <c r="Z570" s="1000">
        <v>814.32</v>
      </c>
      <c r="AA570" s="81"/>
      <c r="AB570" s="150"/>
      <c r="AC570" s="63">
        <v>0</v>
      </c>
      <c r="AD570" s="90">
        <f t="shared" si="62"/>
        <v>0</v>
      </c>
      <c r="AE570" s="63">
        <v>0</v>
      </c>
      <c r="AF570" s="150">
        <v>0</v>
      </c>
      <c r="AG570" s="81"/>
      <c r="AH570" s="150"/>
      <c r="AI570" s="998">
        <f t="shared" si="60"/>
        <v>814.32</v>
      </c>
      <c r="AJ570" s="1025">
        <f t="shared" si="57"/>
        <v>0</v>
      </c>
    </row>
    <row r="571" spans="1:36" s="24" customFormat="1" ht="66" x14ac:dyDescent="0.2">
      <c r="A571" s="51"/>
      <c r="B571" s="102" t="s">
        <v>588</v>
      </c>
      <c r="C571" s="74"/>
      <c r="D571" s="74">
        <v>10</v>
      </c>
      <c r="E571" s="74" t="s">
        <v>183</v>
      </c>
      <c r="F571" s="55" t="s">
        <v>31</v>
      </c>
      <c r="G571" s="56" t="s">
        <v>32</v>
      </c>
      <c r="H571" s="55" t="s">
        <v>33</v>
      </c>
      <c r="I571" s="211">
        <v>313.2</v>
      </c>
      <c r="J571" s="766">
        <v>3132</v>
      </c>
      <c r="K571" s="89"/>
      <c r="L571" s="644">
        <v>0</v>
      </c>
      <c r="M571" s="89"/>
      <c r="N571" s="644"/>
      <c r="O571" s="75">
        <v>0</v>
      </c>
      <c r="P571" s="999">
        <f t="shared" si="61"/>
        <v>0</v>
      </c>
      <c r="Q571" s="81"/>
      <c r="R571" s="150"/>
      <c r="S571" s="75">
        <v>0</v>
      </c>
      <c r="T571" s="1000"/>
      <c r="U571" s="81"/>
      <c r="V571" s="150"/>
      <c r="W571" s="81"/>
      <c r="X571" s="150"/>
      <c r="Y571" s="60">
        <v>10</v>
      </c>
      <c r="Z571" s="1000">
        <v>3132</v>
      </c>
      <c r="AA571" s="81"/>
      <c r="AB571" s="150"/>
      <c r="AC571" s="63">
        <v>0</v>
      </c>
      <c r="AD571" s="90">
        <f t="shared" si="62"/>
        <v>0</v>
      </c>
      <c r="AE571" s="63">
        <v>0</v>
      </c>
      <c r="AF571" s="150">
        <v>0</v>
      </c>
      <c r="AG571" s="81"/>
      <c r="AH571" s="150"/>
      <c r="AI571" s="998">
        <f t="shared" si="60"/>
        <v>3132</v>
      </c>
      <c r="AJ571" s="1025">
        <f t="shared" si="57"/>
        <v>0</v>
      </c>
    </row>
    <row r="572" spans="1:36" s="24" customFormat="1" ht="66" x14ac:dyDescent="0.2">
      <c r="A572" s="51"/>
      <c r="B572" s="52" t="s">
        <v>589</v>
      </c>
      <c r="C572" s="74"/>
      <c r="D572" s="74">
        <v>30</v>
      </c>
      <c r="E572" s="74" t="s">
        <v>30</v>
      </c>
      <c r="F572" s="55" t="s">
        <v>31</v>
      </c>
      <c r="G572" s="56" t="s">
        <v>32</v>
      </c>
      <c r="H572" s="55" t="s">
        <v>33</v>
      </c>
      <c r="I572" s="211">
        <v>12.029333333333334</v>
      </c>
      <c r="J572" s="766">
        <v>360.88</v>
      </c>
      <c r="K572" s="89"/>
      <c r="L572" s="644">
        <v>0</v>
      </c>
      <c r="M572" s="89"/>
      <c r="N572" s="644"/>
      <c r="O572" s="75">
        <v>0</v>
      </c>
      <c r="P572" s="999">
        <f t="shared" si="61"/>
        <v>0</v>
      </c>
      <c r="Q572" s="81"/>
      <c r="R572" s="150"/>
      <c r="S572" s="75">
        <v>0</v>
      </c>
      <c r="T572" s="1000"/>
      <c r="U572" s="81"/>
      <c r="V572" s="150"/>
      <c r="W572" s="81"/>
      <c r="X572" s="150"/>
      <c r="Y572" s="60">
        <v>30</v>
      </c>
      <c r="Z572" s="1000">
        <v>360.88</v>
      </c>
      <c r="AA572" s="81"/>
      <c r="AB572" s="150"/>
      <c r="AC572" s="63">
        <v>0</v>
      </c>
      <c r="AD572" s="90">
        <f t="shared" si="62"/>
        <v>0</v>
      </c>
      <c r="AE572" s="63">
        <v>0</v>
      </c>
      <c r="AF572" s="150">
        <v>0</v>
      </c>
      <c r="AG572" s="81"/>
      <c r="AH572" s="150"/>
      <c r="AI572" s="998">
        <f t="shared" si="60"/>
        <v>360.88</v>
      </c>
      <c r="AJ572" s="1025">
        <f t="shared" si="57"/>
        <v>0</v>
      </c>
    </row>
    <row r="573" spans="1:36" s="24" customFormat="1" ht="66" x14ac:dyDescent="0.2">
      <c r="A573" s="51"/>
      <c r="B573" s="102" t="s">
        <v>589</v>
      </c>
      <c r="C573" s="74"/>
      <c r="D573" s="74">
        <v>40</v>
      </c>
      <c r="E573" s="74" t="s">
        <v>173</v>
      </c>
      <c r="F573" s="55" t="s">
        <v>31</v>
      </c>
      <c r="G573" s="56" t="s">
        <v>32</v>
      </c>
      <c r="H573" s="55" t="s">
        <v>33</v>
      </c>
      <c r="I573" s="211">
        <v>11.879999999999999</v>
      </c>
      <c r="J573" s="766">
        <v>475.2</v>
      </c>
      <c r="K573" s="89"/>
      <c r="L573" s="644">
        <v>0</v>
      </c>
      <c r="M573" s="89"/>
      <c r="N573" s="644"/>
      <c r="O573" s="75">
        <v>0</v>
      </c>
      <c r="P573" s="999">
        <f t="shared" si="61"/>
        <v>0</v>
      </c>
      <c r="Q573" s="81"/>
      <c r="R573" s="150"/>
      <c r="S573" s="75">
        <v>0</v>
      </c>
      <c r="T573" s="1000"/>
      <c r="U573" s="81"/>
      <c r="V573" s="150"/>
      <c r="W573" s="81"/>
      <c r="X573" s="150"/>
      <c r="Y573" s="60">
        <v>40</v>
      </c>
      <c r="Z573" s="1000">
        <v>475.2</v>
      </c>
      <c r="AA573" s="81"/>
      <c r="AB573" s="150"/>
      <c r="AC573" s="63">
        <v>0</v>
      </c>
      <c r="AD573" s="90">
        <f t="shared" si="62"/>
        <v>0</v>
      </c>
      <c r="AE573" s="63">
        <v>0</v>
      </c>
      <c r="AF573" s="150">
        <v>0</v>
      </c>
      <c r="AG573" s="81"/>
      <c r="AH573" s="150"/>
      <c r="AI573" s="998">
        <f t="shared" si="60"/>
        <v>475.2</v>
      </c>
      <c r="AJ573" s="1025">
        <f t="shared" si="57"/>
        <v>0</v>
      </c>
    </row>
    <row r="574" spans="1:36" s="24" customFormat="1" ht="66" x14ac:dyDescent="0.2">
      <c r="A574" s="51"/>
      <c r="B574" s="84" t="s">
        <v>590</v>
      </c>
      <c r="C574" s="74"/>
      <c r="D574" s="74">
        <v>10</v>
      </c>
      <c r="E574" s="74" t="s">
        <v>30</v>
      </c>
      <c r="F574" s="55" t="s">
        <v>31</v>
      </c>
      <c r="G574" s="56" t="s">
        <v>32</v>
      </c>
      <c r="H574" s="55" t="s">
        <v>33</v>
      </c>
      <c r="I574" s="211">
        <v>13.781000000000001</v>
      </c>
      <c r="J574" s="766">
        <v>137.81</v>
      </c>
      <c r="K574" s="89"/>
      <c r="L574" s="644">
        <v>0</v>
      </c>
      <c r="M574" s="89"/>
      <c r="N574" s="644"/>
      <c r="O574" s="75">
        <v>0</v>
      </c>
      <c r="P574" s="999">
        <f t="shared" si="61"/>
        <v>0</v>
      </c>
      <c r="Q574" s="81"/>
      <c r="R574" s="150"/>
      <c r="S574" s="75">
        <v>0</v>
      </c>
      <c r="T574" s="1000"/>
      <c r="U574" s="81"/>
      <c r="V574" s="150"/>
      <c r="W574" s="81"/>
      <c r="X574" s="150"/>
      <c r="Y574" s="60">
        <v>10</v>
      </c>
      <c r="Z574" s="1000">
        <v>137.81</v>
      </c>
      <c r="AA574" s="81"/>
      <c r="AB574" s="150"/>
      <c r="AC574" s="63">
        <v>0</v>
      </c>
      <c r="AD574" s="90">
        <f t="shared" si="62"/>
        <v>0</v>
      </c>
      <c r="AE574" s="63">
        <v>0</v>
      </c>
      <c r="AF574" s="150">
        <v>0</v>
      </c>
      <c r="AG574" s="81"/>
      <c r="AH574" s="150"/>
      <c r="AI574" s="998">
        <f t="shared" si="60"/>
        <v>137.81</v>
      </c>
      <c r="AJ574" s="1025">
        <f t="shared" si="57"/>
        <v>0</v>
      </c>
    </row>
    <row r="575" spans="1:36" s="24" customFormat="1" ht="66" x14ac:dyDescent="0.2">
      <c r="A575" s="51"/>
      <c r="B575" s="84" t="s">
        <v>591</v>
      </c>
      <c r="C575" s="74"/>
      <c r="D575" s="74">
        <v>10</v>
      </c>
      <c r="E575" s="74" t="s">
        <v>30</v>
      </c>
      <c r="F575" s="55" t="s">
        <v>31</v>
      </c>
      <c r="G575" s="56" t="s">
        <v>32</v>
      </c>
      <c r="H575" s="55" t="s">
        <v>33</v>
      </c>
      <c r="I575" s="211">
        <v>13.781000000000001</v>
      </c>
      <c r="J575" s="766">
        <v>137.81</v>
      </c>
      <c r="K575" s="89"/>
      <c r="L575" s="644">
        <v>0</v>
      </c>
      <c r="M575" s="89"/>
      <c r="N575" s="644"/>
      <c r="O575" s="75">
        <v>0</v>
      </c>
      <c r="P575" s="999">
        <f t="shared" si="61"/>
        <v>0</v>
      </c>
      <c r="Q575" s="81"/>
      <c r="R575" s="150"/>
      <c r="S575" s="75">
        <v>0</v>
      </c>
      <c r="T575" s="1000"/>
      <c r="U575" s="81"/>
      <c r="V575" s="150"/>
      <c r="W575" s="81"/>
      <c r="X575" s="150"/>
      <c r="Y575" s="60">
        <v>10</v>
      </c>
      <c r="Z575" s="1000">
        <v>137.81</v>
      </c>
      <c r="AA575" s="81"/>
      <c r="AB575" s="150"/>
      <c r="AC575" s="63">
        <v>0</v>
      </c>
      <c r="AD575" s="90">
        <f t="shared" si="62"/>
        <v>0</v>
      </c>
      <c r="AE575" s="63">
        <v>0</v>
      </c>
      <c r="AF575" s="150">
        <v>0</v>
      </c>
      <c r="AG575" s="81"/>
      <c r="AH575" s="150"/>
      <c r="AI575" s="998">
        <f t="shared" si="60"/>
        <v>137.81</v>
      </c>
      <c r="AJ575" s="1025">
        <f t="shared" si="57"/>
        <v>0</v>
      </c>
    </row>
    <row r="576" spans="1:36" s="24" customFormat="1" ht="66" x14ac:dyDescent="0.2">
      <c r="A576" s="51"/>
      <c r="B576" s="84" t="s">
        <v>592</v>
      </c>
      <c r="C576" s="74"/>
      <c r="D576" s="74">
        <v>10</v>
      </c>
      <c r="E576" s="74" t="s">
        <v>30</v>
      </c>
      <c r="F576" s="55" t="s">
        <v>31</v>
      </c>
      <c r="G576" s="56" t="s">
        <v>32</v>
      </c>
      <c r="H576" s="55" t="s">
        <v>33</v>
      </c>
      <c r="I576" s="211">
        <v>13.781000000000001</v>
      </c>
      <c r="J576" s="766">
        <v>137.81</v>
      </c>
      <c r="K576" s="89"/>
      <c r="L576" s="644">
        <v>0</v>
      </c>
      <c r="M576" s="89"/>
      <c r="N576" s="644"/>
      <c r="O576" s="75">
        <v>0</v>
      </c>
      <c r="P576" s="999">
        <f t="shared" si="61"/>
        <v>0</v>
      </c>
      <c r="Q576" s="81"/>
      <c r="R576" s="150"/>
      <c r="S576" s="75">
        <v>0</v>
      </c>
      <c r="T576" s="1000"/>
      <c r="U576" s="81"/>
      <c r="V576" s="150"/>
      <c r="W576" s="81"/>
      <c r="X576" s="150"/>
      <c r="Y576" s="60">
        <v>10</v>
      </c>
      <c r="Z576" s="1000">
        <v>137.81</v>
      </c>
      <c r="AA576" s="81"/>
      <c r="AB576" s="150"/>
      <c r="AC576" s="63">
        <v>0</v>
      </c>
      <c r="AD576" s="90">
        <f t="shared" si="62"/>
        <v>0</v>
      </c>
      <c r="AE576" s="63">
        <v>0</v>
      </c>
      <c r="AF576" s="150">
        <v>0</v>
      </c>
      <c r="AG576" s="81"/>
      <c r="AH576" s="150"/>
      <c r="AI576" s="998">
        <f t="shared" si="60"/>
        <v>137.81</v>
      </c>
      <c r="AJ576" s="1025">
        <f t="shared" si="57"/>
        <v>0</v>
      </c>
    </row>
    <row r="577" spans="1:36" s="24" customFormat="1" ht="66" x14ac:dyDescent="0.2">
      <c r="A577" s="51"/>
      <c r="B577" s="84" t="s">
        <v>593</v>
      </c>
      <c r="C577" s="74"/>
      <c r="D577" s="74">
        <v>10</v>
      </c>
      <c r="E577" s="74" t="s">
        <v>30</v>
      </c>
      <c r="F577" s="55" t="s">
        <v>31</v>
      </c>
      <c r="G577" s="56" t="s">
        <v>32</v>
      </c>
      <c r="H577" s="55" t="s">
        <v>33</v>
      </c>
      <c r="I577" s="211">
        <v>13.781000000000001</v>
      </c>
      <c r="J577" s="766">
        <v>137.81</v>
      </c>
      <c r="K577" s="89"/>
      <c r="L577" s="644">
        <v>0</v>
      </c>
      <c r="M577" s="89"/>
      <c r="N577" s="644"/>
      <c r="O577" s="75">
        <v>0</v>
      </c>
      <c r="P577" s="999">
        <f t="shared" si="61"/>
        <v>0</v>
      </c>
      <c r="Q577" s="81"/>
      <c r="R577" s="150"/>
      <c r="S577" s="75">
        <v>0</v>
      </c>
      <c r="T577" s="1000"/>
      <c r="U577" s="81"/>
      <c r="V577" s="150"/>
      <c r="W577" s="81"/>
      <c r="X577" s="150"/>
      <c r="Y577" s="60">
        <v>10</v>
      </c>
      <c r="Z577" s="1000">
        <v>137.81</v>
      </c>
      <c r="AA577" s="81"/>
      <c r="AB577" s="150"/>
      <c r="AC577" s="63">
        <v>0</v>
      </c>
      <c r="AD577" s="90">
        <f t="shared" si="62"/>
        <v>0</v>
      </c>
      <c r="AE577" s="63">
        <v>0</v>
      </c>
      <c r="AF577" s="150">
        <v>0</v>
      </c>
      <c r="AG577" s="81"/>
      <c r="AH577" s="150"/>
      <c r="AI577" s="998">
        <f t="shared" si="60"/>
        <v>137.81</v>
      </c>
      <c r="AJ577" s="1025">
        <f t="shared" si="57"/>
        <v>0</v>
      </c>
    </row>
    <row r="578" spans="1:36" s="24" customFormat="1" ht="66" x14ac:dyDescent="0.2">
      <c r="A578" s="51"/>
      <c r="B578" s="84" t="s">
        <v>594</v>
      </c>
      <c r="C578" s="74"/>
      <c r="D578" s="74">
        <v>10</v>
      </c>
      <c r="E578" s="74" t="s">
        <v>30</v>
      </c>
      <c r="F578" s="55" t="s">
        <v>31</v>
      </c>
      <c r="G578" s="56" t="s">
        <v>32</v>
      </c>
      <c r="H578" s="55" t="s">
        <v>33</v>
      </c>
      <c r="I578" s="211">
        <v>13.781000000000001</v>
      </c>
      <c r="J578" s="766">
        <v>137.81</v>
      </c>
      <c r="K578" s="89"/>
      <c r="L578" s="644">
        <v>0</v>
      </c>
      <c r="M578" s="89"/>
      <c r="N578" s="644"/>
      <c r="O578" s="75">
        <v>0</v>
      </c>
      <c r="P578" s="999">
        <f t="shared" si="61"/>
        <v>0</v>
      </c>
      <c r="Q578" s="81"/>
      <c r="R578" s="150"/>
      <c r="S578" s="75">
        <v>0</v>
      </c>
      <c r="T578" s="1000"/>
      <c r="U578" s="81"/>
      <c r="V578" s="150"/>
      <c r="W578" s="81"/>
      <c r="X578" s="150"/>
      <c r="Y578" s="60">
        <v>10</v>
      </c>
      <c r="Z578" s="1000">
        <v>137.81</v>
      </c>
      <c r="AA578" s="81"/>
      <c r="AB578" s="150"/>
      <c r="AC578" s="63">
        <v>0</v>
      </c>
      <c r="AD578" s="90">
        <f t="shared" si="62"/>
        <v>0</v>
      </c>
      <c r="AE578" s="63">
        <v>0</v>
      </c>
      <c r="AF578" s="150">
        <v>0</v>
      </c>
      <c r="AG578" s="81"/>
      <c r="AH578" s="150"/>
      <c r="AI578" s="998">
        <f t="shared" si="60"/>
        <v>137.81</v>
      </c>
      <c r="AJ578" s="1025">
        <f t="shared" si="57"/>
        <v>0</v>
      </c>
    </row>
    <row r="579" spans="1:36" s="24" customFormat="1" ht="66" x14ac:dyDescent="0.2">
      <c r="A579" s="51"/>
      <c r="B579" s="84" t="s">
        <v>595</v>
      </c>
      <c r="C579" s="74"/>
      <c r="D579" s="74">
        <v>10</v>
      </c>
      <c r="E579" s="74" t="s">
        <v>30</v>
      </c>
      <c r="F579" s="55" t="s">
        <v>31</v>
      </c>
      <c r="G579" s="56" t="s">
        <v>32</v>
      </c>
      <c r="H579" s="55" t="s">
        <v>33</v>
      </c>
      <c r="I579" s="211">
        <v>13.781000000000001</v>
      </c>
      <c r="J579" s="766">
        <v>137.81</v>
      </c>
      <c r="K579" s="89"/>
      <c r="L579" s="644">
        <v>0</v>
      </c>
      <c r="M579" s="89"/>
      <c r="N579" s="644"/>
      <c r="O579" s="75">
        <v>0</v>
      </c>
      <c r="P579" s="999">
        <f t="shared" si="61"/>
        <v>0</v>
      </c>
      <c r="Q579" s="81"/>
      <c r="R579" s="150"/>
      <c r="S579" s="75">
        <v>0</v>
      </c>
      <c r="T579" s="1000"/>
      <c r="U579" s="81"/>
      <c r="V579" s="150"/>
      <c r="W579" s="81"/>
      <c r="X579" s="150"/>
      <c r="Y579" s="60">
        <v>10</v>
      </c>
      <c r="Z579" s="1000">
        <v>137.81</v>
      </c>
      <c r="AA579" s="81"/>
      <c r="AB579" s="150"/>
      <c r="AC579" s="63">
        <v>0</v>
      </c>
      <c r="AD579" s="90">
        <f t="shared" si="62"/>
        <v>0</v>
      </c>
      <c r="AE579" s="63">
        <v>0</v>
      </c>
      <c r="AF579" s="150">
        <v>0</v>
      </c>
      <c r="AG579" s="81"/>
      <c r="AH579" s="150"/>
      <c r="AI579" s="998">
        <f t="shared" ref="AI579:AI610" si="63">AF579+AH579+AD579+AB579+Z579+X579+V579+T579+R579+P579+N579+L579</f>
        <v>137.81</v>
      </c>
      <c r="AJ579" s="1025">
        <f t="shared" si="57"/>
        <v>0</v>
      </c>
    </row>
    <row r="580" spans="1:36" s="24" customFormat="1" ht="66" x14ac:dyDescent="0.2">
      <c r="A580" s="51"/>
      <c r="B580" s="84" t="s">
        <v>596</v>
      </c>
      <c r="C580" s="74"/>
      <c r="D580" s="74">
        <v>10</v>
      </c>
      <c r="E580" s="74" t="s">
        <v>30</v>
      </c>
      <c r="F580" s="55" t="s">
        <v>31</v>
      </c>
      <c r="G580" s="56" t="s">
        <v>32</v>
      </c>
      <c r="H580" s="55" t="s">
        <v>33</v>
      </c>
      <c r="I580" s="211">
        <v>13.781000000000001</v>
      </c>
      <c r="J580" s="766">
        <v>137.81</v>
      </c>
      <c r="K580" s="89"/>
      <c r="L580" s="644">
        <v>0</v>
      </c>
      <c r="M580" s="89"/>
      <c r="N580" s="644"/>
      <c r="O580" s="75">
        <v>0</v>
      </c>
      <c r="P580" s="999">
        <f t="shared" si="61"/>
        <v>0</v>
      </c>
      <c r="Q580" s="81"/>
      <c r="R580" s="150"/>
      <c r="S580" s="75">
        <v>0</v>
      </c>
      <c r="T580" s="1000"/>
      <c r="U580" s="81"/>
      <c r="V580" s="150"/>
      <c r="W580" s="81"/>
      <c r="X580" s="150"/>
      <c r="Y580" s="60">
        <v>10</v>
      </c>
      <c r="Z580" s="1000">
        <v>137.81</v>
      </c>
      <c r="AA580" s="81"/>
      <c r="AB580" s="150"/>
      <c r="AC580" s="63">
        <v>0</v>
      </c>
      <c r="AD580" s="90">
        <f t="shared" si="62"/>
        <v>0</v>
      </c>
      <c r="AE580" s="63">
        <v>0</v>
      </c>
      <c r="AF580" s="150">
        <v>0</v>
      </c>
      <c r="AG580" s="81"/>
      <c r="AH580" s="150"/>
      <c r="AI580" s="998">
        <f t="shared" si="63"/>
        <v>137.81</v>
      </c>
      <c r="AJ580" s="1025">
        <f t="shared" si="57"/>
        <v>0</v>
      </c>
    </row>
    <row r="581" spans="1:36" s="24" customFormat="1" ht="66" x14ac:dyDescent="0.2">
      <c r="A581" s="51"/>
      <c r="B581" s="84" t="s">
        <v>597</v>
      </c>
      <c r="C581" s="74"/>
      <c r="D581" s="74">
        <v>10</v>
      </c>
      <c r="E581" s="74" t="s">
        <v>30</v>
      </c>
      <c r="F581" s="55" t="s">
        <v>31</v>
      </c>
      <c r="G581" s="56" t="s">
        <v>32</v>
      </c>
      <c r="H581" s="55" t="s">
        <v>33</v>
      </c>
      <c r="I581" s="211">
        <v>13.781000000000001</v>
      </c>
      <c r="J581" s="766">
        <v>137.81</v>
      </c>
      <c r="K581" s="89"/>
      <c r="L581" s="644">
        <v>0</v>
      </c>
      <c r="M581" s="89"/>
      <c r="N581" s="644"/>
      <c r="O581" s="75">
        <v>0</v>
      </c>
      <c r="P581" s="999">
        <f t="shared" si="61"/>
        <v>0</v>
      </c>
      <c r="Q581" s="81"/>
      <c r="R581" s="150"/>
      <c r="S581" s="75">
        <v>0</v>
      </c>
      <c r="T581" s="1000"/>
      <c r="U581" s="81"/>
      <c r="V581" s="150"/>
      <c r="W581" s="81"/>
      <c r="X581" s="150"/>
      <c r="Y581" s="60">
        <v>10</v>
      </c>
      <c r="Z581" s="1000">
        <v>137.81</v>
      </c>
      <c r="AA581" s="81"/>
      <c r="AB581" s="150"/>
      <c r="AC581" s="63">
        <v>0</v>
      </c>
      <c r="AD581" s="90">
        <f t="shared" si="62"/>
        <v>0</v>
      </c>
      <c r="AE581" s="63">
        <v>0</v>
      </c>
      <c r="AF581" s="150">
        <v>0</v>
      </c>
      <c r="AG581" s="81"/>
      <c r="AH581" s="150"/>
      <c r="AI581" s="998">
        <f t="shared" si="63"/>
        <v>137.81</v>
      </c>
      <c r="AJ581" s="1025">
        <f t="shared" si="57"/>
        <v>0</v>
      </c>
    </row>
    <row r="582" spans="1:36" s="24" customFormat="1" ht="66" x14ac:dyDescent="0.2">
      <c r="A582" s="51"/>
      <c r="B582" s="84" t="s">
        <v>598</v>
      </c>
      <c r="C582" s="74"/>
      <c r="D582" s="74">
        <v>10</v>
      </c>
      <c r="E582" s="74" t="s">
        <v>30</v>
      </c>
      <c r="F582" s="55" t="s">
        <v>31</v>
      </c>
      <c r="G582" s="56" t="s">
        <v>32</v>
      </c>
      <c r="H582" s="55" t="s">
        <v>33</v>
      </c>
      <c r="I582" s="211">
        <v>13.781000000000001</v>
      </c>
      <c r="J582" s="766">
        <v>137.81</v>
      </c>
      <c r="K582" s="89"/>
      <c r="L582" s="644">
        <v>0</v>
      </c>
      <c r="M582" s="89"/>
      <c r="N582" s="644"/>
      <c r="O582" s="75">
        <v>0</v>
      </c>
      <c r="P582" s="999">
        <f t="shared" si="61"/>
        <v>0</v>
      </c>
      <c r="Q582" s="81"/>
      <c r="R582" s="150"/>
      <c r="S582" s="75">
        <v>0</v>
      </c>
      <c r="T582" s="1000"/>
      <c r="U582" s="81"/>
      <c r="V582" s="150"/>
      <c r="W582" s="81"/>
      <c r="X582" s="150"/>
      <c r="Y582" s="60">
        <v>10</v>
      </c>
      <c r="Z582" s="1000">
        <v>137.81</v>
      </c>
      <c r="AA582" s="81"/>
      <c r="AB582" s="150"/>
      <c r="AC582" s="63">
        <v>0</v>
      </c>
      <c r="AD582" s="90">
        <f t="shared" si="62"/>
        <v>0</v>
      </c>
      <c r="AE582" s="63">
        <v>0</v>
      </c>
      <c r="AF582" s="150">
        <v>0</v>
      </c>
      <c r="AG582" s="81"/>
      <c r="AH582" s="150"/>
      <c r="AI582" s="998">
        <f t="shared" si="63"/>
        <v>137.81</v>
      </c>
      <c r="AJ582" s="1025">
        <f t="shared" si="57"/>
        <v>0</v>
      </c>
    </row>
    <row r="583" spans="1:36" s="24" customFormat="1" ht="66" x14ac:dyDescent="0.2">
      <c r="A583" s="51"/>
      <c r="B583" s="84" t="s">
        <v>599</v>
      </c>
      <c r="C583" s="74"/>
      <c r="D583" s="74">
        <v>20</v>
      </c>
      <c r="E583" s="74" t="s">
        <v>30</v>
      </c>
      <c r="F583" s="55" t="s">
        <v>31</v>
      </c>
      <c r="G583" s="56" t="s">
        <v>32</v>
      </c>
      <c r="H583" s="55" t="s">
        <v>33</v>
      </c>
      <c r="I583" s="211">
        <v>10.440000000000001</v>
      </c>
      <c r="J583" s="766">
        <v>208.8</v>
      </c>
      <c r="K583" s="89"/>
      <c r="L583" s="644">
        <v>0</v>
      </c>
      <c r="M583" s="89"/>
      <c r="N583" s="644"/>
      <c r="O583" s="75">
        <v>0</v>
      </c>
      <c r="P583" s="999">
        <f t="shared" si="61"/>
        <v>0</v>
      </c>
      <c r="Q583" s="81"/>
      <c r="R583" s="150"/>
      <c r="S583" s="75">
        <v>0</v>
      </c>
      <c r="T583" s="1000"/>
      <c r="U583" s="81"/>
      <c r="V583" s="150"/>
      <c r="W583" s="81"/>
      <c r="X583" s="150"/>
      <c r="Y583" s="60">
        <v>20</v>
      </c>
      <c r="Z583" s="1000">
        <v>208.8</v>
      </c>
      <c r="AA583" s="81"/>
      <c r="AB583" s="150"/>
      <c r="AC583" s="63">
        <v>0</v>
      </c>
      <c r="AD583" s="90">
        <f t="shared" si="62"/>
        <v>0</v>
      </c>
      <c r="AE583" s="63">
        <v>0</v>
      </c>
      <c r="AF583" s="150">
        <v>0</v>
      </c>
      <c r="AG583" s="81"/>
      <c r="AH583" s="150"/>
      <c r="AI583" s="998">
        <f t="shared" si="63"/>
        <v>208.8</v>
      </c>
      <c r="AJ583" s="1025">
        <f t="shared" si="57"/>
        <v>0</v>
      </c>
    </row>
    <row r="584" spans="1:36" s="24" customFormat="1" ht="66" x14ac:dyDescent="0.2">
      <c r="A584" s="51"/>
      <c r="B584" s="84" t="s">
        <v>277</v>
      </c>
      <c r="C584" s="74"/>
      <c r="D584" s="74">
        <v>50</v>
      </c>
      <c r="E584" s="74" t="s">
        <v>30</v>
      </c>
      <c r="F584" s="55" t="s">
        <v>31</v>
      </c>
      <c r="G584" s="56" t="s">
        <v>32</v>
      </c>
      <c r="H584" s="55" t="s">
        <v>33</v>
      </c>
      <c r="I584" s="211">
        <v>11.2752</v>
      </c>
      <c r="J584" s="766">
        <v>563.76</v>
      </c>
      <c r="K584" s="89"/>
      <c r="L584" s="644">
        <v>0</v>
      </c>
      <c r="M584" s="89"/>
      <c r="N584" s="644"/>
      <c r="O584" s="75">
        <v>0</v>
      </c>
      <c r="P584" s="999">
        <f t="shared" si="61"/>
        <v>0</v>
      </c>
      <c r="Q584" s="81"/>
      <c r="R584" s="150"/>
      <c r="S584" s="75">
        <v>0</v>
      </c>
      <c r="T584" s="1000"/>
      <c r="U584" s="81"/>
      <c r="V584" s="150"/>
      <c r="W584" s="81"/>
      <c r="X584" s="150"/>
      <c r="Y584" s="60">
        <v>50</v>
      </c>
      <c r="Z584" s="1000">
        <v>563.76</v>
      </c>
      <c r="AA584" s="81"/>
      <c r="AB584" s="150"/>
      <c r="AC584" s="63">
        <v>0</v>
      </c>
      <c r="AD584" s="90">
        <f t="shared" si="62"/>
        <v>0</v>
      </c>
      <c r="AE584" s="63">
        <v>0</v>
      </c>
      <c r="AF584" s="150">
        <v>0</v>
      </c>
      <c r="AG584" s="81"/>
      <c r="AH584" s="150"/>
      <c r="AI584" s="998">
        <f t="shared" si="63"/>
        <v>563.76</v>
      </c>
      <c r="AJ584" s="1025">
        <f t="shared" si="57"/>
        <v>0</v>
      </c>
    </row>
    <row r="585" spans="1:36" s="24" customFormat="1" ht="66" x14ac:dyDescent="0.2">
      <c r="A585" s="51"/>
      <c r="B585" s="52" t="s">
        <v>600</v>
      </c>
      <c r="C585" s="74"/>
      <c r="D585" s="74">
        <v>50</v>
      </c>
      <c r="E585" s="74" t="s">
        <v>263</v>
      </c>
      <c r="F585" s="55" t="s">
        <v>31</v>
      </c>
      <c r="G585" s="56" t="s">
        <v>32</v>
      </c>
      <c r="H585" s="55" t="s">
        <v>33</v>
      </c>
      <c r="I585" s="211">
        <v>5.2084000000000001</v>
      </c>
      <c r="J585" s="766">
        <v>260.42</v>
      </c>
      <c r="K585" s="89"/>
      <c r="L585" s="644">
        <v>0</v>
      </c>
      <c r="M585" s="89"/>
      <c r="N585" s="644"/>
      <c r="O585" s="75">
        <v>0</v>
      </c>
      <c r="P585" s="999">
        <f t="shared" si="61"/>
        <v>0</v>
      </c>
      <c r="Q585" s="81"/>
      <c r="R585" s="150"/>
      <c r="S585" s="75">
        <v>0</v>
      </c>
      <c r="T585" s="1000"/>
      <c r="U585" s="81"/>
      <c r="V585" s="150"/>
      <c r="W585" s="81"/>
      <c r="X585" s="150"/>
      <c r="Y585" s="60">
        <v>50</v>
      </c>
      <c r="Z585" s="1000">
        <v>260.42</v>
      </c>
      <c r="AA585" s="81"/>
      <c r="AB585" s="150"/>
      <c r="AC585" s="63">
        <v>0</v>
      </c>
      <c r="AD585" s="90">
        <f t="shared" si="62"/>
        <v>0</v>
      </c>
      <c r="AE585" s="63">
        <v>0</v>
      </c>
      <c r="AF585" s="150">
        <v>0</v>
      </c>
      <c r="AG585" s="81"/>
      <c r="AH585" s="150"/>
      <c r="AI585" s="998">
        <f t="shared" si="63"/>
        <v>260.42</v>
      </c>
      <c r="AJ585" s="1025">
        <f t="shared" ref="AJ585:AJ648" si="64">AI585-J585</f>
        <v>0</v>
      </c>
    </row>
    <row r="586" spans="1:36" s="24" customFormat="1" ht="66" x14ac:dyDescent="0.2">
      <c r="A586" s="51"/>
      <c r="B586" s="84" t="s">
        <v>175</v>
      </c>
      <c r="C586" s="74"/>
      <c r="D586" s="74">
        <v>12</v>
      </c>
      <c r="E586" s="74" t="s">
        <v>41</v>
      </c>
      <c r="F586" s="55" t="s">
        <v>31</v>
      </c>
      <c r="G586" s="56" t="s">
        <v>32</v>
      </c>
      <c r="H586" s="55" t="s">
        <v>33</v>
      </c>
      <c r="I586" s="211">
        <v>49.613333333333337</v>
      </c>
      <c r="J586" s="766">
        <v>595.36</v>
      </c>
      <c r="K586" s="89"/>
      <c r="L586" s="644">
        <v>0</v>
      </c>
      <c r="M586" s="89"/>
      <c r="N586" s="644"/>
      <c r="O586" s="75">
        <v>0</v>
      </c>
      <c r="P586" s="999">
        <f t="shared" si="61"/>
        <v>0</v>
      </c>
      <c r="Q586" s="81"/>
      <c r="R586" s="150"/>
      <c r="S586" s="75">
        <v>0</v>
      </c>
      <c r="T586" s="1000"/>
      <c r="U586" s="81"/>
      <c r="V586" s="150"/>
      <c r="W586" s="81"/>
      <c r="X586" s="150"/>
      <c r="Y586" s="60">
        <v>12</v>
      </c>
      <c r="Z586" s="1000">
        <v>595.36</v>
      </c>
      <c r="AA586" s="81"/>
      <c r="AB586" s="150"/>
      <c r="AC586" s="63">
        <v>0</v>
      </c>
      <c r="AD586" s="90">
        <f t="shared" si="62"/>
        <v>0</v>
      </c>
      <c r="AE586" s="63">
        <v>0</v>
      </c>
      <c r="AF586" s="150">
        <v>0</v>
      </c>
      <c r="AG586" s="81"/>
      <c r="AH586" s="150"/>
      <c r="AI586" s="998">
        <f t="shared" si="63"/>
        <v>595.36</v>
      </c>
      <c r="AJ586" s="1025">
        <f t="shared" si="64"/>
        <v>0</v>
      </c>
    </row>
    <row r="587" spans="1:36" s="24" customFormat="1" ht="66" x14ac:dyDescent="0.2">
      <c r="A587" s="51"/>
      <c r="B587" s="84" t="s">
        <v>601</v>
      </c>
      <c r="C587" s="74"/>
      <c r="D587" s="74">
        <v>30</v>
      </c>
      <c r="E587" s="74" t="s">
        <v>30</v>
      </c>
      <c r="F587" s="55" t="s">
        <v>31</v>
      </c>
      <c r="G587" s="56" t="s">
        <v>32</v>
      </c>
      <c r="H587" s="55" t="s">
        <v>33</v>
      </c>
      <c r="I587" s="211">
        <v>4.7560000000000002</v>
      </c>
      <c r="J587" s="766">
        <v>142.68</v>
      </c>
      <c r="K587" s="89"/>
      <c r="L587" s="644">
        <v>0</v>
      </c>
      <c r="M587" s="89"/>
      <c r="N587" s="644"/>
      <c r="O587" s="75">
        <v>0</v>
      </c>
      <c r="P587" s="999">
        <f t="shared" ref="P587:P606" si="65">O587*I587</f>
        <v>0</v>
      </c>
      <c r="Q587" s="81"/>
      <c r="R587" s="150"/>
      <c r="S587" s="75">
        <v>0</v>
      </c>
      <c r="T587" s="1000"/>
      <c r="U587" s="81"/>
      <c r="V587" s="150"/>
      <c r="W587" s="81"/>
      <c r="X587" s="150"/>
      <c r="Y587" s="60">
        <v>30</v>
      </c>
      <c r="Z587" s="1000">
        <v>142.68</v>
      </c>
      <c r="AA587" s="81"/>
      <c r="AB587" s="150"/>
      <c r="AC587" s="63">
        <v>0</v>
      </c>
      <c r="AD587" s="90">
        <f t="shared" ref="AD587:AD606" si="66">AC587*I587</f>
        <v>0</v>
      </c>
      <c r="AE587" s="63">
        <v>0</v>
      </c>
      <c r="AF587" s="150">
        <v>0</v>
      </c>
      <c r="AG587" s="81"/>
      <c r="AH587" s="150"/>
      <c r="AI587" s="998">
        <f t="shared" si="63"/>
        <v>142.68</v>
      </c>
      <c r="AJ587" s="1025">
        <f t="shared" si="64"/>
        <v>0</v>
      </c>
    </row>
    <row r="588" spans="1:36" s="24" customFormat="1" ht="66" x14ac:dyDescent="0.2">
      <c r="A588" s="51"/>
      <c r="B588" s="102" t="s">
        <v>601</v>
      </c>
      <c r="C588" s="74"/>
      <c r="D588" s="74">
        <v>30</v>
      </c>
      <c r="E588" s="74" t="s">
        <v>30</v>
      </c>
      <c r="F588" s="55" t="s">
        <v>31</v>
      </c>
      <c r="G588" s="56" t="s">
        <v>32</v>
      </c>
      <c r="H588" s="55" t="s">
        <v>33</v>
      </c>
      <c r="I588" s="211">
        <v>4.7560000000000002</v>
      </c>
      <c r="J588" s="766">
        <v>142.68</v>
      </c>
      <c r="K588" s="89"/>
      <c r="L588" s="644">
        <v>0</v>
      </c>
      <c r="M588" s="89"/>
      <c r="N588" s="644"/>
      <c r="O588" s="75">
        <v>0</v>
      </c>
      <c r="P588" s="999">
        <f t="shared" si="65"/>
        <v>0</v>
      </c>
      <c r="Q588" s="81"/>
      <c r="R588" s="150"/>
      <c r="S588" s="75">
        <v>0</v>
      </c>
      <c r="T588" s="1000"/>
      <c r="U588" s="81"/>
      <c r="V588" s="150"/>
      <c r="W588" s="81"/>
      <c r="X588" s="150"/>
      <c r="Y588" s="60">
        <v>30</v>
      </c>
      <c r="Z588" s="1000">
        <v>142.68</v>
      </c>
      <c r="AA588" s="81"/>
      <c r="AB588" s="150"/>
      <c r="AC588" s="63">
        <v>0</v>
      </c>
      <c r="AD588" s="90">
        <f t="shared" si="66"/>
        <v>0</v>
      </c>
      <c r="AE588" s="63">
        <v>0</v>
      </c>
      <c r="AF588" s="150">
        <v>0</v>
      </c>
      <c r="AG588" s="81"/>
      <c r="AH588" s="150"/>
      <c r="AI588" s="998">
        <f t="shared" si="63"/>
        <v>142.68</v>
      </c>
      <c r="AJ588" s="1025">
        <f t="shared" si="64"/>
        <v>0</v>
      </c>
    </row>
    <row r="589" spans="1:36" s="24" customFormat="1" ht="42.75" customHeight="1" x14ac:dyDescent="0.2">
      <c r="A589" s="51"/>
      <c r="B589" s="87" t="s">
        <v>602</v>
      </c>
      <c r="C589" s="74"/>
      <c r="D589" s="74">
        <v>30</v>
      </c>
      <c r="E589" s="74" t="s">
        <v>30</v>
      </c>
      <c r="F589" s="55" t="s">
        <v>31</v>
      </c>
      <c r="G589" s="56" t="s">
        <v>32</v>
      </c>
      <c r="H589" s="55" t="s">
        <v>33</v>
      </c>
      <c r="I589" s="211">
        <v>37.583999999999996</v>
      </c>
      <c r="J589" s="766">
        <v>1127.52</v>
      </c>
      <c r="K589" s="89"/>
      <c r="L589" s="644">
        <v>0</v>
      </c>
      <c r="M589" s="89"/>
      <c r="N589" s="644"/>
      <c r="O589" s="75">
        <v>0</v>
      </c>
      <c r="P589" s="999">
        <f t="shared" si="65"/>
        <v>0</v>
      </c>
      <c r="Q589" s="81"/>
      <c r="R589" s="150"/>
      <c r="S589" s="75">
        <v>0</v>
      </c>
      <c r="T589" s="1000"/>
      <c r="U589" s="81"/>
      <c r="V589" s="150"/>
      <c r="W589" s="81"/>
      <c r="X589" s="150"/>
      <c r="Y589" s="60">
        <v>30</v>
      </c>
      <c r="Z589" s="1000">
        <v>1127.52</v>
      </c>
      <c r="AA589" s="81"/>
      <c r="AB589" s="150"/>
      <c r="AC589" s="63">
        <v>0</v>
      </c>
      <c r="AD589" s="90">
        <f t="shared" si="66"/>
        <v>0</v>
      </c>
      <c r="AE589" s="63">
        <v>0</v>
      </c>
      <c r="AF589" s="150">
        <v>0</v>
      </c>
      <c r="AG589" s="81"/>
      <c r="AH589" s="150"/>
      <c r="AI589" s="998">
        <f t="shared" si="63"/>
        <v>1127.52</v>
      </c>
      <c r="AJ589" s="1025">
        <f t="shared" si="64"/>
        <v>0</v>
      </c>
    </row>
    <row r="590" spans="1:36" s="24" customFormat="1" ht="26.25" customHeight="1" x14ac:dyDescent="0.2">
      <c r="A590" s="51"/>
      <c r="B590" s="236" t="s">
        <v>603</v>
      </c>
      <c r="C590" s="74"/>
      <c r="D590" s="74">
        <v>60</v>
      </c>
      <c r="E590" s="74" t="s">
        <v>30</v>
      </c>
      <c r="F590" s="55" t="s">
        <v>31</v>
      </c>
      <c r="G590" s="56" t="s">
        <v>32</v>
      </c>
      <c r="H590" s="55" t="s">
        <v>33</v>
      </c>
      <c r="I590" s="211">
        <v>163.56</v>
      </c>
      <c r="J590" s="766">
        <v>9813.6</v>
      </c>
      <c r="K590" s="89"/>
      <c r="L590" s="644">
        <v>0</v>
      </c>
      <c r="M590" s="89"/>
      <c r="N590" s="644"/>
      <c r="O590" s="75">
        <v>0</v>
      </c>
      <c r="P590" s="999">
        <f t="shared" si="65"/>
        <v>0</v>
      </c>
      <c r="Q590" s="81"/>
      <c r="R590" s="150"/>
      <c r="S590" s="75">
        <v>0</v>
      </c>
      <c r="T590" s="1000"/>
      <c r="U590" s="81"/>
      <c r="V590" s="150"/>
      <c r="W590" s="81"/>
      <c r="X590" s="150"/>
      <c r="Y590" s="60">
        <v>60</v>
      </c>
      <c r="Z590" s="1000">
        <v>9813.6</v>
      </c>
      <c r="AA590" s="81"/>
      <c r="AB590" s="150"/>
      <c r="AC590" s="63">
        <v>0</v>
      </c>
      <c r="AD590" s="90">
        <f t="shared" si="66"/>
        <v>0</v>
      </c>
      <c r="AE590" s="63">
        <v>0</v>
      </c>
      <c r="AF590" s="150">
        <v>0</v>
      </c>
      <c r="AG590" s="81"/>
      <c r="AH590" s="150"/>
      <c r="AI590" s="998">
        <f t="shared" si="63"/>
        <v>9813.6</v>
      </c>
      <c r="AJ590" s="1025">
        <f t="shared" si="64"/>
        <v>0</v>
      </c>
    </row>
    <row r="591" spans="1:36" s="24" customFormat="1" ht="24" customHeight="1" x14ac:dyDescent="0.2">
      <c r="A591" s="51"/>
      <c r="B591" s="84" t="s">
        <v>604</v>
      </c>
      <c r="C591" s="74"/>
      <c r="D591" s="74">
        <v>60</v>
      </c>
      <c r="E591" s="74" t="s">
        <v>30</v>
      </c>
      <c r="F591" s="55" t="s">
        <v>31</v>
      </c>
      <c r="G591" s="56" t="s">
        <v>32</v>
      </c>
      <c r="H591" s="55" t="s">
        <v>33</v>
      </c>
      <c r="I591" s="211">
        <v>69.599999999999994</v>
      </c>
      <c r="J591" s="766">
        <v>4176</v>
      </c>
      <c r="K591" s="89"/>
      <c r="L591" s="644">
        <v>0</v>
      </c>
      <c r="M591" s="89"/>
      <c r="N591" s="644"/>
      <c r="O591" s="75">
        <v>0</v>
      </c>
      <c r="P591" s="999">
        <f t="shared" si="65"/>
        <v>0</v>
      </c>
      <c r="Q591" s="81"/>
      <c r="R591" s="150"/>
      <c r="S591" s="75">
        <v>0</v>
      </c>
      <c r="T591" s="1000"/>
      <c r="U591" s="81"/>
      <c r="V591" s="150"/>
      <c r="W591" s="81"/>
      <c r="X591" s="150"/>
      <c r="Y591" s="60">
        <v>60</v>
      </c>
      <c r="Z591" s="1000">
        <v>4176</v>
      </c>
      <c r="AA591" s="81"/>
      <c r="AB591" s="150"/>
      <c r="AC591" s="63">
        <v>0</v>
      </c>
      <c r="AD591" s="90">
        <f t="shared" si="66"/>
        <v>0</v>
      </c>
      <c r="AE591" s="63">
        <v>0</v>
      </c>
      <c r="AF591" s="150">
        <v>0</v>
      </c>
      <c r="AG591" s="81"/>
      <c r="AH591" s="150"/>
      <c r="AI591" s="998">
        <f t="shared" si="63"/>
        <v>4176</v>
      </c>
      <c r="AJ591" s="1025">
        <f t="shared" si="64"/>
        <v>0</v>
      </c>
    </row>
    <row r="592" spans="1:36" s="24" customFormat="1" ht="26.25" customHeight="1" x14ac:dyDescent="0.2">
      <c r="A592" s="51"/>
      <c r="B592" s="84" t="s">
        <v>605</v>
      </c>
      <c r="C592" s="74"/>
      <c r="D592" s="74">
        <v>60</v>
      </c>
      <c r="E592" s="74" t="s">
        <v>30</v>
      </c>
      <c r="F592" s="55" t="s">
        <v>31</v>
      </c>
      <c r="G592" s="56" t="s">
        <v>32</v>
      </c>
      <c r="H592" s="55" t="s">
        <v>33</v>
      </c>
      <c r="I592" s="211">
        <v>261</v>
      </c>
      <c r="J592" s="766">
        <v>15660</v>
      </c>
      <c r="K592" s="89"/>
      <c r="L592" s="644">
        <v>0</v>
      </c>
      <c r="M592" s="89"/>
      <c r="N592" s="644"/>
      <c r="O592" s="75">
        <v>0</v>
      </c>
      <c r="P592" s="999">
        <f t="shared" si="65"/>
        <v>0</v>
      </c>
      <c r="Q592" s="81"/>
      <c r="R592" s="150"/>
      <c r="S592" s="75">
        <v>0</v>
      </c>
      <c r="T592" s="1000"/>
      <c r="U592" s="81"/>
      <c r="V592" s="150"/>
      <c r="W592" s="81"/>
      <c r="X592" s="150"/>
      <c r="Y592" s="60">
        <v>60</v>
      </c>
      <c r="Z592" s="1000">
        <v>15660</v>
      </c>
      <c r="AA592" s="81"/>
      <c r="AB592" s="150"/>
      <c r="AC592" s="63">
        <v>0</v>
      </c>
      <c r="AD592" s="90">
        <f t="shared" si="66"/>
        <v>0</v>
      </c>
      <c r="AE592" s="63">
        <v>0</v>
      </c>
      <c r="AF592" s="150">
        <v>0</v>
      </c>
      <c r="AG592" s="81"/>
      <c r="AH592" s="150"/>
      <c r="AI592" s="998">
        <f t="shared" si="63"/>
        <v>15660</v>
      </c>
      <c r="AJ592" s="1025">
        <f t="shared" si="64"/>
        <v>0</v>
      </c>
    </row>
    <row r="593" spans="1:118" s="24" customFormat="1" ht="34.5" customHeight="1" x14ac:dyDescent="0.2">
      <c r="A593" s="51"/>
      <c r="B593" s="84" t="s">
        <v>606</v>
      </c>
      <c r="C593" s="74"/>
      <c r="D593" s="74">
        <v>30</v>
      </c>
      <c r="E593" s="74" t="s">
        <v>30</v>
      </c>
      <c r="F593" s="55" t="s">
        <v>31</v>
      </c>
      <c r="G593" s="56" t="s">
        <v>32</v>
      </c>
      <c r="H593" s="55" t="s">
        <v>33</v>
      </c>
      <c r="I593" s="211">
        <v>209.96</v>
      </c>
      <c r="J593" s="766">
        <v>6298.8</v>
      </c>
      <c r="K593" s="89"/>
      <c r="L593" s="644">
        <v>0</v>
      </c>
      <c r="M593" s="89"/>
      <c r="N593" s="644"/>
      <c r="O593" s="75">
        <v>0</v>
      </c>
      <c r="P593" s="999">
        <f t="shared" si="65"/>
        <v>0</v>
      </c>
      <c r="Q593" s="81"/>
      <c r="R593" s="150"/>
      <c r="S593" s="75">
        <v>0</v>
      </c>
      <c r="T593" s="1000"/>
      <c r="U593" s="81"/>
      <c r="V593" s="150"/>
      <c r="W593" s="81"/>
      <c r="X593" s="150"/>
      <c r="Y593" s="60">
        <v>30</v>
      </c>
      <c r="Z593" s="1000">
        <v>6298.8</v>
      </c>
      <c r="AA593" s="81"/>
      <c r="AB593" s="150"/>
      <c r="AC593" s="63">
        <v>0</v>
      </c>
      <c r="AD593" s="90">
        <f t="shared" si="66"/>
        <v>0</v>
      </c>
      <c r="AE593" s="63">
        <v>0</v>
      </c>
      <c r="AF593" s="150">
        <v>0</v>
      </c>
      <c r="AG593" s="81"/>
      <c r="AH593" s="150"/>
      <c r="AI593" s="998">
        <f t="shared" si="63"/>
        <v>6298.8</v>
      </c>
      <c r="AJ593" s="1025">
        <f t="shared" si="64"/>
        <v>0</v>
      </c>
    </row>
    <row r="594" spans="1:118" s="24" customFormat="1" ht="48.75" customHeight="1" x14ac:dyDescent="0.2">
      <c r="A594" s="51"/>
      <c r="B594" s="52" t="s">
        <v>607</v>
      </c>
      <c r="C594" s="74"/>
      <c r="D594" s="74">
        <v>10</v>
      </c>
      <c r="E594" s="74" t="s">
        <v>173</v>
      </c>
      <c r="F594" s="55" t="s">
        <v>31</v>
      </c>
      <c r="G594" s="56" t="s">
        <v>32</v>
      </c>
      <c r="H594" s="55" t="s">
        <v>33</v>
      </c>
      <c r="I594" s="211">
        <v>106.42999999999999</v>
      </c>
      <c r="J594" s="766">
        <v>1064.3</v>
      </c>
      <c r="K594" s="89"/>
      <c r="L594" s="644">
        <v>0</v>
      </c>
      <c r="M594" s="89"/>
      <c r="N594" s="644"/>
      <c r="O594" s="75">
        <v>0</v>
      </c>
      <c r="P594" s="999">
        <f t="shared" si="65"/>
        <v>0</v>
      </c>
      <c r="Q594" s="81"/>
      <c r="R594" s="150"/>
      <c r="S594" s="75">
        <v>0</v>
      </c>
      <c r="T594" s="1000"/>
      <c r="U594" s="81"/>
      <c r="V594" s="150"/>
      <c r="W594" s="81"/>
      <c r="X594" s="150"/>
      <c r="Y594" s="60">
        <v>10</v>
      </c>
      <c r="Z594" s="1000">
        <v>1064.3</v>
      </c>
      <c r="AA594" s="81"/>
      <c r="AB594" s="150"/>
      <c r="AC594" s="63">
        <v>0</v>
      </c>
      <c r="AD594" s="90">
        <f t="shared" si="66"/>
        <v>0</v>
      </c>
      <c r="AE594" s="63">
        <v>0</v>
      </c>
      <c r="AF594" s="150">
        <v>0</v>
      </c>
      <c r="AG594" s="81"/>
      <c r="AH594" s="150"/>
      <c r="AI594" s="998">
        <f t="shared" si="63"/>
        <v>1064.3</v>
      </c>
      <c r="AJ594" s="1025">
        <f t="shared" si="64"/>
        <v>0</v>
      </c>
    </row>
    <row r="595" spans="1:118" s="24" customFormat="1" ht="66" x14ac:dyDescent="0.2">
      <c r="A595" s="51"/>
      <c r="B595" s="52" t="s">
        <v>608</v>
      </c>
      <c r="C595" s="74"/>
      <c r="D595" s="74">
        <v>3</v>
      </c>
      <c r="E595" s="74" t="s">
        <v>30</v>
      </c>
      <c r="F595" s="55" t="s">
        <v>31</v>
      </c>
      <c r="G595" s="56" t="s">
        <v>32</v>
      </c>
      <c r="H595" s="55" t="s">
        <v>33</v>
      </c>
      <c r="I595" s="211">
        <v>48.706666666666671</v>
      </c>
      <c r="J595" s="766">
        <v>146.12</v>
      </c>
      <c r="K595" s="89"/>
      <c r="L595" s="644">
        <v>0</v>
      </c>
      <c r="M595" s="89"/>
      <c r="N595" s="644"/>
      <c r="O595" s="75">
        <v>0</v>
      </c>
      <c r="P595" s="999">
        <f t="shared" si="65"/>
        <v>0</v>
      </c>
      <c r="Q595" s="81"/>
      <c r="R595" s="150"/>
      <c r="S595" s="75">
        <v>0</v>
      </c>
      <c r="T595" s="1000"/>
      <c r="U595" s="81"/>
      <c r="V595" s="150"/>
      <c r="W595" s="81"/>
      <c r="X595" s="150"/>
      <c r="Y595" s="60">
        <v>3</v>
      </c>
      <c r="Z595" s="1000">
        <v>146.12</v>
      </c>
      <c r="AA595" s="81"/>
      <c r="AB595" s="150"/>
      <c r="AC595" s="63">
        <v>0</v>
      </c>
      <c r="AD595" s="90">
        <f t="shared" si="66"/>
        <v>0</v>
      </c>
      <c r="AE595" s="63">
        <v>0</v>
      </c>
      <c r="AF595" s="150">
        <v>0</v>
      </c>
      <c r="AG595" s="81"/>
      <c r="AH595" s="150"/>
      <c r="AI595" s="998">
        <f t="shared" si="63"/>
        <v>146.12</v>
      </c>
      <c r="AJ595" s="1025">
        <f t="shared" si="64"/>
        <v>0</v>
      </c>
    </row>
    <row r="596" spans="1:118" s="24" customFormat="1" ht="66" x14ac:dyDescent="0.2">
      <c r="A596" s="51"/>
      <c r="B596" s="84" t="s">
        <v>609</v>
      </c>
      <c r="C596" s="74"/>
      <c r="D596" s="74">
        <v>15</v>
      </c>
      <c r="E596" s="74" t="s">
        <v>30</v>
      </c>
      <c r="F596" s="55" t="s">
        <v>31</v>
      </c>
      <c r="G596" s="56" t="s">
        <v>32</v>
      </c>
      <c r="H596" s="55" t="s">
        <v>33</v>
      </c>
      <c r="I596" s="211">
        <v>4.4080000000000004</v>
      </c>
      <c r="J596" s="766">
        <v>66.12</v>
      </c>
      <c r="K596" s="89"/>
      <c r="L596" s="644">
        <v>0</v>
      </c>
      <c r="M596" s="89"/>
      <c r="N596" s="644"/>
      <c r="O596" s="75">
        <v>0</v>
      </c>
      <c r="P596" s="999">
        <f t="shared" si="65"/>
        <v>0</v>
      </c>
      <c r="Q596" s="81"/>
      <c r="R596" s="150"/>
      <c r="S596" s="75">
        <v>0</v>
      </c>
      <c r="T596" s="1000"/>
      <c r="U596" s="81"/>
      <c r="V596" s="150"/>
      <c r="W596" s="81"/>
      <c r="X596" s="150"/>
      <c r="Y596" s="60">
        <v>15</v>
      </c>
      <c r="Z596" s="1000">
        <v>66.12</v>
      </c>
      <c r="AA596" s="81"/>
      <c r="AB596" s="150"/>
      <c r="AC596" s="63">
        <v>0</v>
      </c>
      <c r="AD596" s="90">
        <f t="shared" si="66"/>
        <v>0</v>
      </c>
      <c r="AE596" s="63">
        <v>0</v>
      </c>
      <c r="AF596" s="150">
        <v>0</v>
      </c>
      <c r="AG596" s="81"/>
      <c r="AH596" s="150"/>
      <c r="AI596" s="998">
        <f t="shared" si="63"/>
        <v>66.12</v>
      </c>
      <c r="AJ596" s="1025">
        <f t="shared" si="64"/>
        <v>0</v>
      </c>
    </row>
    <row r="597" spans="1:118" s="24" customFormat="1" ht="66" x14ac:dyDescent="0.2">
      <c r="A597" s="51"/>
      <c r="B597" s="84" t="s">
        <v>610</v>
      </c>
      <c r="C597" s="74"/>
      <c r="D597" s="74">
        <v>50</v>
      </c>
      <c r="E597" s="74" t="s">
        <v>30</v>
      </c>
      <c r="F597" s="55" t="s">
        <v>31</v>
      </c>
      <c r="G597" s="56" t="s">
        <v>32</v>
      </c>
      <c r="H597" s="55" t="s">
        <v>33</v>
      </c>
      <c r="I597" s="211">
        <v>1.3803999999999998</v>
      </c>
      <c r="J597" s="766">
        <v>69.02</v>
      </c>
      <c r="K597" s="89"/>
      <c r="L597" s="644">
        <v>0</v>
      </c>
      <c r="M597" s="89"/>
      <c r="N597" s="644"/>
      <c r="O597" s="75">
        <v>0</v>
      </c>
      <c r="P597" s="999">
        <f t="shared" si="65"/>
        <v>0</v>
      </c>
      <c r="Q597" s="81"/>
      <c r="R597" s="150"/>
      <c r="S597" s="75">
        <v>0</v>
      </c>
      <c r="T597" s="1000"/>
      <c r="U597" s="81"/>
      <c r="V597" s="150"/>
      <c r="W597" s="81"/>
      <c r="X597" s="150"/>
      <c r="Y597" s="60">
        <v>50</v>
      </c>
      <c r="Z597" s="1000">
        <v>69.02</v>
      </c>
      <c r="AA597" s="81"/>
      <c r="AB597" s="150"/>
      <c r="AC597" s="63">
        <v>0</v>
      </c>
      <c r="AD597" s="90">
        <f t="shared" si="66"/>
        <v>0</v>
      </c>
      <c r="AE597" s="63">
        <v>0</v>
      </c>
      <c r="AF597" s="150">
        <v>0</v>
      </c>
      <c r="AG597" s="81"/>
      <c r="AH597" s="150"/>
      <c r="AI597" s="998">
        <f t="shared" si="63"/>
        <v>69.02</v>
      </c>
      <c r="AJ597" s="1025">
        <f t="shared" si="64"/>
        <v>0</v>
      </c>
    </row>
    <row r="598" spans="1:118" s="24" customFormat="1" ht="66" x14ac:dyDescent="0.2">
      <c r="A598" s="51"/>
      <c r="B598" s="87" t="s">
        <v>611</v>
      </c>
      <c r="C598" s="74"/>
      <c r="D598" s="74">
        <v>5</v>
      </c>
      <c r="E598" s="74" t="s">
        <v>30</v>
      </c>
      <c r="F598" s="55" t="s">
        <v>31</v>
      </c>
      <c r="G598" s="56" t="s">
        <v>32</v>
      </c>
      <c r="H598" s="55" t="s">
        <v>33</v>
      </c>
      <c r="I598" s="211">
        <v>69.72</v>
      </c>
      <c r="J598" s="766">
        <v>348.6</v>
      </c>
      <c r="K598" s="89"/>
      <c r="L598" s="644">
        <v>0</v>
      </c>
      <c r="M598" s="89"/>
      <c r="N598" s="644"/>
      <c r="O598" s="75">
        <v>0</v>
      </c>
      <c r="P598" s="999">
        <f t="shared" si="65"/>
        <v>0</v>
      </c>
      <c r="Q598" s="81"/>
      <c r="R598" s="150"/>
      <c r="S598" s="75">
        <v>0</v>
      </c>
      <c r="T598" s="1000"/>
      <c r="U598" s="81"/>
      <c r="V598" s="150"/>
      <c r="W598" s="81"/>
      <c r="X598" s="150"/>
      <c r="Y598" s="60">
        <v>5</v>
      </c>
      <c r="Z598" s="1000">
        <v>348.6</v>
      </c>
      <c r="AA598" s="81"/>
      <c r="AB598" s="150"/>
      <c r="AC598" s="63">
        <v>0</v>
      </c>
      <c r="AD598" s="90">
        <f t="shared" si="66"/>
        <v>0</v>
      </c>
      <c r="AE598" s="63">
        <v>0</v>
      </c>
      <c r="AF598" s="150">
        <v>0</v>
      </c>
      <c r="AG598" s="81"/>
      <c r="AH598" s="150"/>
      <c r="AI598" s="998">
        <f t="shared" si="63"/>
        <v>348.6</v>
      </c>
      <c r="AJ598" s="1025">
        <f t="shared" si="64"/>
        <v>0</v>
      </c>
    </row>
    <row r="599" spans="1:118" s="24" customFormat="1" ht="66" x14ac:dyDescent="0.2">
      <c r="A599" s="51"/>
      <c r="B599" s="82" t="s">
        <v>612</v>
      </c>
      <c r="C599" s="74"/>
      <c r="D599" s="74">
        <v>25</v>
      </c>
      <c r="E599" s="74" t="s">
        <v>30</v>
      </c>
      <c r="F599" s="55" t="s">
        <v>31</v>
      </c>
      <c r="G599" s="56" t="s">
        <v>32</v>
      </c>
      <c r="H599" s="55" t="s">
        <v>33</v>
      </c>
      <c r="I599" s="211">
        <v>75.400000000000006</v>
      </c>
      <c r="J599" s="766">
        <v>1885</v>
      </c>
      <c r="K599" s="89"/>
      <c r="L599" s="644">
        <v>0</v>
      </c>
      <c r="M599" s="89"/>
      <c r="N599" s="644"/>
      <c r="O599" s="75">
        <v>0</v>
      </c>
      <c r="P599" s="999">
        <f t="shared" si="65"/>
        <v>0</v>
      </c>
      <c r="Q599" s="81"/>
      <c r="R599" s="150"/>
      <c r="S599" s="75">
        <v>0</v>
      </c>
      <c r="T599" s="1000"/>
      <c r="U599" s="81"/>
      <c r="V599" s="150"/>
      <c r="W599" s="81"/>
      <c r="X599" s="150"/>
      <c r="Y599" s="60">
        <v>25</v>
      </c>
      <c r="Z599" s="1000">
        <v>1885</v>
      </c>
      <c r="AA599" s="81"/>
      <c r="AB599" s="150"/>
      <c r="AC599" s="63">
        <v>0</v>
      </c>
      <c r="AD599" s="90">
        <f t="shared" si="66"/>
        <v>0</v>
      </c>
      <c r="AE599" s="63">
        <v>0</v>
      </c>
      <c r="AF599" s="150">
        <v>0</v>
      </c>
      <c r="AG599" s="81"/>
      <c r="AH599" s="150"/>
      <c r="AI599" s="998">
        <f t="shared" si="63"/>
        <v>1885</v>
      </c>
      <c r="AJ599" s="1025">
        <f t="shared" si="64"/>
        <v>0</v>
      </c>
    </row>
    <row r="600" spans="1:118" s="24" customFormat="1" ht="66" x14ac:dyDescent="0.2">
      <c r="A600" s="51"/>
      <c r="B600" s="102" t="s">
        <v>613</v>
      </c>
      <c r="C600" s="74"/>
      <c r="D600" s="74">
        <v>40</v>
      </c>
      <c r="E600" s="74" t="s">
        <v>173</v>
      </c>
      <c r="F600" s="55" t="s">
        <v>31</v>
      </c>
      <c r="G600" s="56" t="s">
        <v>32</v>
      </c>
      <c r="H600" s="55" t="s">
        <v>33</v>
      </c>
      <c r="I600" s="211">
        <v>31.691250000000004</v>
      </c>
      <c r="J600" s="766">
        <v>1267.6500000000001</v>
      </c>
      <c r="K600" s="89"/>
      <c r="L600" s="644">
        <v>0</v>
      </c>
      <c r="M600" s="89"/>
      <c r="N600" s="644"/>
      <c r="O600" s="75">
        <v>0</v>
      </c>
      <c r="P600" s="999">
        <f t="shared" si="65"/>
        <v>0</v>
      </c>
      <c r="Q600" s="81"/>
      <c r="R600" s="150"/>
      <c r="S600" s="75">
        <v>0</v>
      </c>
      <c r="T600" s="1000"/>
      <c r="U600" s="81"/>
      <c r="V600" s="150"/>
      <c r="W600" s="81"/>
      <c r="X600" s="150"/>
      <c r="Y600" s="60">
        <v>40</v>
      </c>
      <c r="Z600" s="1000">
        <v>1267.6500000000001</v>
      </c>
      <c r="AA600" s="81"/>
      <c r="AB600" s="150"/>
      <c r="AC600" s="63">
        <v>0</v>
      </c>
      <c r="AD600" s="90">
        <f t="shared" si="66"/>
        <v>0</v>
      </c>
      <c r="AE600" s="63">
        <v>0</v>
      </c>
      <c r="AF600" s="150">
        <v>0</v>
      </c>
      <c r="AG600" s="81"/>
      <c r="AH600" s="150"/>
      <c r="AI600" s="998">
        <f t="shared" si="63"/>
        <v>1267.6500000000001</v>
      </c>
      <c r="AJ600" s="1025">
        <f t="shared" si="64"/>
        <v>0</v>
      </c>
    </row>
    <row r="601" spans="1:118" s="24" customFormat="1" ht="66" x14ac:dyDescent="0.2">
      <c r="A601" s="51"/>
      <c r="B601" s="102" t="s">
        <v>614</v>
      </c>
      <c r="C601" s="74"/>
      <c r="D601" s="74">
        <v>6</v>
      </c>
      <c r="E601" s="74" t="s">
        <v>183</v>
      </c>
      <c r="F601" s="55" t="s">
        <v>31</v>
      </c>
      <c r="G601" s="56" t="s">
        <v>32</v>
      </c>
      <c r="H601" s="55" t="s">
        <v>33</v>
      </c>
      <c r="I601" s="211">
        <v>1021.96</v>
      </c>
      <c r="J601" s="766">
        <v>6131.76</v>
      </c>
      <c r="K601" s="89"/>
      <c r="L601" s="644">
        <v>0</v>
      </c>
      <c r="M601" s="89"/>
      <c r="N601" s="644"/>
      <c r="O601" s="75">
        <v>0</v>
      </c>
      <c r="P601" s="999">
        <f t="shared" si="65"/>
        <v>0</v>
      </c>
      <c r="Q601" s="81"/>
      <c r="R601" s="150"/>
      <c r="S601" s="75">
        <v>0</v>
      </c>
      <c r="T601" s="1000"/>
      <c r="U601" s="81"/>
      <c r="V601" s="150"/>
      <c r="W601" s="81"/>
      <c r="X601" s="150"/>
      <c r="Y601" s="60">
        <v>6</v>
      </c>
      <c r="Z601" s="1000">
        <v>6131.76</v>
      </c>
      <c r="AA601" s="81"/>
      <c r="AB601" s="150"/>
      <c r="AC601" s="63">
        <v>0</v>
      </c>
      <c r="AD601" s="90">
        <f t="shared" si="66"/>
        <v>0</v>
      </c>
      <c r="AE601" s="63">
        <v>0</v>
      </c>
      <c r="AF601" s="150">
        <v>0</v>
      </c>
      <c r="AG601" s="81"/>
      <c r="AH601" s="150"/>
      <c r="AI601" s="998">
        <f t="shared" si="63"/>
        <v>6131.76</v>
      </c>
      <c r="AJ601" s="1025">
        <f t="shared" si="64"/>
        <v>0</v>
      </c>
    </row>
    <row r="602" spans="1:118" s="24" customFormat="1" ht="66" x14ac:dyDescent="0.2">
      <c r="A602" s="51"/>
      <c r="B602" s="87" t="s">
        <v>615</v>
      </c>
      <c r="C602" s="74"/>
      <c r="D602" s="74">
        <v>77</v>
      </c>
      <c r="E602" s="172" t="s">
        <v>30</v>
      </c>
      <c r="F602" s="55" t="s">
        <v>31</v>
      </c>
      <c r="G602" s="56" t="s">
        <v>32</v>
      </c>
      <c r="H602" s="55" t="s">
        <v>33</v>
      </c>
      <c r="I602" s="211">
        <v>145</v>
      </c>
      <c r="J602" s="766">
        <v>11165</v>
      </c>
      <c r="K602" s="89"/>
      <c r="L602" s="644">
        <v>0</v>
      </c>
      <c r="M602" s="89"/>
      <c r="N602" s="644"/>
      <c r="O602" s="75">
        <v>0</v>
      </c>
      <c r="P602" s="999">
        <f t="shared" si="65"/>
        <v>0</v>
      </c>
      <c r="Q602" s="81"/>
      <c r="R602" s="150"/>
      <c r="S602" s="75">
        <v>0</v>
      </c>
      <c r="T602" s="1000"/>
      <c r="U602" s="81"/>
      <c r="V602" s="150"/>
      <c r="W602" s="81"/>
      <c r="X602" s="150"/>
      <c r="Y602" s="60">
        <v>77</v>
      </c>
      <c r="Z602" s="1000">
        <v>11165</v>
      </c>
      <c r="AA602" s="81"/>
      <c r="AB602" s="150"/>
      <c r="AC602" s="63">
        <v>0</v>
      </c>
      <c r="AD602" s="90">
        <f t="shared" si="66"/>
        <v>0</v>
      </c>
      <c r="AE602" s="63">
        <v>0</v>
      </c>
      <c r="AF602" s="150">
        <v>0</v>
      </c>
      <c r="AG602" s="81"/>
      <c r="AH602" s="150"/>
      <c r="AI602" s="998">
        <f t="shared" si="63"/>
        <v>11165</v>
      </c>
      <c r="AJ602" s="1025">
        <f t="shared" si="64"/>
        <v>0</v>
      </c>
    </row>
    <row r="603" spans="1:118" s="24" customFormat="1" ht="66" x14ac:dyDescent="0.2">
      <c r="A603" s="51"/>
      <c r="B603" s="87" t="s">
        <v>616</v>
      </c>
      <c r="C603" s="74"/>
      <c r="D603" s="74">
        <v>60</v>
      </c>
      <c r="E603" s="172" t="s">
        <v>30</v>
      </c>
      <c r="F603" s="55" t="s">
        <v>31</v>
      </c>
      <c r="G603" s="56" t="s">
        <v>32</v>
      </c>
      <c r="H603" s="55" t="s">
        <v>33</v>
      </c>
      <c r="I603" s="211">
        <v>141.52000000000001</v>
      </c>
      <c r="J603" s="766">
        <v>8491.2000000000007</v>
      </c>
      <c r="K603" s="89"/>
      <c r="L603" s="644">
        <v>0</v>
      </c>
      <c r="M603" s="89"/>
      <c r="N603" s="644"/>
      <c r="O603" s="75">
        <v>0</v>
      </c>
      <c r="P603" s="999">
        <f t="shared" si="65"/>
        <v>0</v>
      </c>
      <c r="Q603" s="81"/>
      <c r="R603" s="150"/>
      <c r="S603" s="75">
        <v>0</v>
      </c>
      <c r="T603" s="1000"/>
      <c r="U603" s="81"/>
      <c r="V603" s="150"/>
      <c r="W603" s="81"/>
      <c r="X603" s="150"/>
      <c r="Y603" s="60">
        <v>60</v>
      </c>
      <c r="Z603" s="1000">
        <v>8491.2000000000007</v>
      </c>
      <c r="AA603" s="81"/>
      <c r="AB603" s="150"/>
      <c r="AC603" s="63">
        <v>0</v>
      </c>
      <c r="AD603" s="90">
        <f t="shared" si="66"/>
        <v>0</v>
      </c>
      <c r="AE603" s="63">
        <v>0</v>
      </c>
      <c r="AF603" s="150">
        <v>0</v>
      </c>
      <c r="AG603" s="81"/>
      <c r="AH603" s="150"/>
      <c r="AI603" s="998">
        <f t="shared" si="63"/>
        <v>8491.2000000000007</v>
      </c>
      <c r="AJ603" s="1025">
        <f t="shared" si="64"/>
        <v>0</v>
      </c>
    </row>
    <row r="604" spans="1:118" s="24" customFormat="1" ht="66" x14ac:dyDescent="0.2">
      <c r="A604" s="51"/>
      <c r="B604" s="84" t="s">
        <v>617</v>
      </c>
      <c r="C604" s="74"/>
      <c r="D604" s="74">
        <v>80</v>
      </c>
      <c r="E604" s="172" t="s">
        <v>30</v>
      </c>
      <c r="F604" s="55" t="s">
        <v>31</v>
      </c>
      <c r="G604" s="56" t="s">
        <v>32</v>
      </c>
      <c r="H604" s="55" t="s">
        <v>33</v>
      </c>
      <c r="I604" s="211">
        <v>11.932</v>
      </c>
      <c r="J604" s="766">
        <v>954.56000000000006</v>
      </c>
      <c r="K604" s="89"/>
      <c r="L604" s="644">
        <v>0</v>
      </c>
      <c r="M604" s="89"/>
      <c r="N604" s="644"/>
      <c r="O604" s="75">
        <v>0</v>
      </c>
      <c r="P604" s="999">
        <f t="shared" si="65"/>
        <v>0</v>
      </c>
      <c r="Q604" s="81"/>
      <c r="R604" s="150"/>
      <c r="S604" s="75">
        <v>0</v>
      </c>
      <c r="T604" s="1000"/>
      <c r="U604" s="81"/>
      <c r="V604" s="150"/>
      <c r="W604" s="81"/>
      <c r="X604" s="150"/>
      <c r="Y604" s="60">
        <v>80</v>
      </c>
      <c r="Z604" s="1000">
        <v>954.56000000000006</v>
      </c>
      <c r="AA604" s="81"/>
      <c r="AB604" s="150"/>
      <c r="AC604" s="63">
        <v>0</v>
      </c>
      <c r="AD604" s="90">
        <f t="shared" si="66"/>
        <v>0</v>
      </c>
      <c r="AE604" s="63">
        <v>0</v>
      </c>
      <c r="AF604" s="150">
        <v>0</v>
      </c>
      <c r="AG604" s="81"/>
      <c r="AH604" s="150"/>
      <c r="AI604" s="998">
        <f t="shared" si="63"/>
        <v>954.56000000000006</v>
      </c>
      <c r="AJ604" s="1025">
        <f t="shared" si="64"/>
        <v>0</v>
      </c>
    </row>
    <row r="605" spans="1:118" s="24" customFormat="1" ht="66" x14ac:dyDescent="0.2">
      <c r="A605" s="51"/>
      <c r="B605" s="87" t="s">
        <v>618</v>
      </c>
      <c r="C605" s="74"/>
      <c r="D605" s="74">
        <v>10</v>
      </c>
      <c r="E605" s="74" t="s">
        <v>30</v>
      </c>
      <c r="F605" s="55" t="s">
        <v>31</v>
      </c>
      <c r="G605" s="56" t="s">
        <v>32</v>
      </c>
      <c r="H605" s="55" t="s">
        <v>33</v>
      </c>
      <c r="I605" s="211">
        <v>91.64</v>
      </c>
      <c r="J605" s="766">
        <v>916.4</v>
      </c>
      <c r="K605" s="89"/>
      <c r="L605" s="644">
        <v>0</v>
      </c>
      <c r="M605" s="89"/>
      <c r="N605" s="644"/>
      <c r="O605" s="75">
        <v>0</v>
      </c>
      <c r="P605" s="999">
        <f t="shared" si="65"/>
        <v>0</v>
      </c>
      <c r="Q605" s="81"/>
      <c r="R605" s="150"/>
      <c r="S605" s="75">
        <v>0</v>
      </c>
      <c r="T605" s="1000"/>
      <c r="U605" s="81"/>
      <c r="V605" s="150"/>
      <c r="W605" s="81"/>
      <c r="X605" s="150"/>
      <c r="Y605" s="60">
        <v>10</v>
      </c>
      <c r="Z605" s="1000">
        <v>916.4</v>
      </c>
      <c r="AA605" s="81"/>
      <c r="AB605" s="150"/>
      <c r="AC605" s="63">
        <v>0</v>
      </c>
      <c r="AD605" s="90">
        <f t="shared" si="66"/>
        <v>0</v>
      </c>
      <c r="AE605" s="63">
        <v>0</v>
      </c>
      <c r="AF605" s="150">
        <v>0</v>
      </c>
      <c r="AG605" s="81"/>
      <c r="AH605" s="150"/>
      <c r="AI605" s="998">
        <f t="shared" si="63"/>
        <v>916.4</v>
      </c>
      <c r="AJ605" s="1025">
        <f t="shared" si="64"/>
        <v>0</v>
      </c>
    </row>
    <row r="606" spans="1:118" s="24" customFormat="1" ht="66" x14ac:dyDescent="0.2">
      <c r="A606" s="51"/>
      <c r="B606" s="84" t="s">
        <v>619</v>
      </c>
      <c r="C606" s="74"/>
      <c r="D606" s="74">
        <v>10</v>
      </c>
      <c r="E606" s="74" t="s">
        <v>30</v>
      </c>
      <c r="F606" s="55" t="s">
        <v>31</v>
      </c>
      <c r="G606" s="56" t="s">
        <v>32</v>
      </c>
      <c r="H606" s="55" t="s">
        <v>33</v>
      </c>
      <c r="I606" s="211">
        <v>81.432000000000002</v>
      </c>
      <c r="J606" s="766">
        <v>814.32</v>
      </c>
      <c r="K606" s="89"/>
      <c r="L606" s="644">
        <v>0</v>
      </c>
      <c r="M606" s="89"/>
      <c r="N606" s="644"/>
      <c r="O606" s="75">
        <v>0</v>
      </c>
      <c r="P606" s="999">
        <f t="shared" si="65"/>
        <v>0</v>
      </c>
      <c r="Q606" s="81"/>
      <c r="R606" s="150"/>
      <c r="S606" s="75">
        <v>0</v>
      </c>
      <c r="T606" s="1000"/>
      <c r="V606" s="150"/>
      <c r="W606" s="81"/>
      <c r="X606" s="150"/>
      <c r="Y606" s="60">
        <v>10</v>
      </c>
      <c r="Z606" s="1000">
        <v>814.32</v>
      </c>
      <c r="AA606" s="81"/>
      <c r="AB606" s="150"/>
      <c r="AC606" s="63">
        <v>0</v>
      </c>
      <c r="AD606" s="90">
        <f t="shared" si="66"/>
        <v>0</v>
      </c>
      <c r="AE606" s="63">
        <v>0</v>
      </c>
      <c r="AF606" s="150">
        <v>0</v>
      </c>
      <c r="AG606" s="81"/>
      <c r="AH606" s="150"/>
      <c r="AI606" s="998">
        <f t="shared" si="63"/>
        <v>814.32</v>
      </c>
      <c r="AJ606" s="1025">
        <f t="shared" si="64"/>
        <v>0</v>
      </c>
    </row>
    <row r="607" spans="1:118" s="24" customFormat="1" x14ac:dyDescent="0.2">
      <c r="A607" s="51"/>
      <c r="B607" s="84" t="s">
        <v>620</v>
      </c>
      <c r="C607" s="74"/>
      <c r="D607" s="79">
        <v>2</v>
      </c>
      <c r="E607" s="74"/>
      <c r="F607" s="88"/>
      <c r="G607" s="107"/>
      <c r="H607" s="88"/>
      <c r="I607" s="192"/>
      <c r="J607" s="112">
        <v>245000</v>
      </c>
      <c r="K607" s="89"/>
      <c r="L607" s="644">
        <v>0</v>
      </c>
      <c r="M607" s="89"/>
      <c r="N607" s="644"/>
      <c r="O607" s="75">
        <v>0</v>
      </c>
      <c r="P607" s="1006"/>
      <c r="Q607" s="91"/>
      <c r="R607" s="644"/>
      <c r="S607" s="75">
        <v>1</v>
      </c>
      <c r="T607" s="1006">
        <v>235070.62</v>
      </c>
      <c r="U607" s="91"/>
      <c r="V607" s="644"/>
      <c r="W607" s="91"/>
      <c r="X607" s="644"/>
      <c r="Y607" s="92">
        <v>1</v>
      </c>
      <c r="Z607" s="1006">
        <f>245000-235070.62</f>
        <v>9929.3800000000047</v>
      </c>
      <c r="AA607" s="91"/>
      <c r="AB607" s="644"/>
      <c r="AC607" s="940">
        <v>0</v>
      </c>
      <c r="AD607" s="229"/>
      <c r="AE607" s="956"/>
      <c r="AF607" s="644">
        <v>0</v>
      </c>
      <c r="AG607" s="91"/>
      <c r="AH607" s="644"/>
      <c r="AI607" s="1015">
        <f t="shared" si="63"/>
        <v>245000</v>
      </c>
      <c r="AJ607" s="1025">
        <f t="shared" si="64"/>
        <v>0</v>
      </c>
    </row>
    <row r="608" spans="1:118" s="884" customFormat="1" ht="36.75" customHeight="1" x14ac:dyDescent="0.2">
      <c r="A608" s="42">
        <v>21702</v>
      </c>
      <c r="B608" s="43" t="s">
        <v>487</v>
      </c>
      <c r="C608" s="44"/>
      <c r="D608" s="45"/>
      <c r="E608" s="44"/>
      <c r="F608" s="239"/>
      <c r="G608" s="239"/>
      <c r="H608" s="239"/>
      <c r="I608" s="47"/>
      <c r="J608" s="790">
        <v>71129.004073720003</v>
      </c>
      <c r="K608" s="264"/>
      <c r="L608" s="921">
        <f>SUM(L609:L629)</f>
        <v>0</v>
      </c>
      <c r="M608" s="264"/>
      <c r="N608" s="921">
        <f>SUM(N609:N629)</f>
        <v>0</v>
      </c>
      <c r="O608" s="238">
        <v>0</v>
      </c>
      <c r="P608" s="921">
        <f>SUM(P609:P629)</f>
        <v>0</v>
      </c>
      <c r="Q608" s="265"/>
      <c r="R608" s="921">
        <f>SUM(R609:R629)</f>
        <v>0</v>
      </c>
      <c r="S608" s="238">
        <v>0</v>
      </c>
      <c r="T608" s="921">
        <f>SUM(T609:T629)</f>
        <v>0</v>
      </c>
      <c r="U608" s="375"/>
      <c r="V608" s="921">
        <f>SUM(V609:V629)</f>
        <v>0</v>
      </c>
      <c r="W608" s="265"/>
      <c r="X608" s="921">
        <f>SUM(X609:X629)</f>
        <v>0</v>
      </c>
      <c r="Y608" s="376">
        <v>0</v>
      </c>
      <c r="Z608" s="921">
        <f>SUM(Z609:Z629)</f>
        <v>71129.004073720003</v>
      </c>
      <c r="AA608" s="265"/>
      <c r="AB608" s="921">
        <f>SUM(AB609:AB629)</f>
        <v>0</v>
      </c>
      <c r="AC608" s="931">
        <v>0</v>
      </c>
      <c r="AD608" s="264">
        <f>SUM(AD609:AD629)</f>
        <v>0</v>
      </c>
      <c r="AE608" s="955">
        <f>SUM(AE609:AE629)</f>
        <v>0</v>
      </c>
      <c r="AF608" s="264">
        <f>SUM(AF609:AF629)</f>
        <v>0</v>
      </c>
      <c r="AG608" s="265"/>
      <c r="AH608" s="921">
        <f>SUM(AH609:AH629)</f>
        <v>0</v>
      </c>
      <c r="AI608" s="926">
        <f t="shared" si="63"/>
        <v>71129.004073720003</v>
      </c>
      <c r="AJ608" s="1025">
        <f t="shared" si="64"/>
        <v>0</v>
      </c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</row>
    <row r="609" spans="1:36" s="24" customFormat="1" ht="66" x14ac:dyDescent="0.2">
      <c r="A609" s="51"/>
      <c r="B609" s="103" t="s">
        <v>621</v>
      </c>
      <c r="C609" s="189"/>
      <c r="D609" s="189">
        <v>20</v>
      </c>
      <c r="E609" s="79" t="s">
        <v>30</v>
      </c>
      <c r="F609" s="55" t="s">
        <v>31</v>
      </c>
      <c r="G609" s="56" t="s">
        <v>32</v>
      </c>
      <c r="H609" s="55" t="s">
        <v>33</v>
      </c>
      <c r="I609" s="211">
        <v>98.971000000000004</v>
      </c>
      <c r="J609" s="781">
        <v>1979.42</v>
      </c>
      <c r="K609" s="89"/>
      <c r="L609" s="644">
        <v>0</v>
      </c>
      <c r="M609" s="89"/>
      <c r="N609" s="644"/>
      <c r="O609" s="75">
        <v>0</v>
      </c>
      <c r="P609" s="999">
        <f t="shared" ref="P609:P629" si="67">O609*I609</f>
        <v>0</v>
      </c>
      <c r="Q609" s="91"/>
      <c r="R609" s="644"/>
      <c r="S609" s="75">
        <v>0</v>
      </c>
      <c r="T609" s="1000"/>
      <c r="U609" s="91"/>
      <c r="V609" s="644"/>
      <c r="W609" s="91"/>
      <c r="X609" s="644"/>
      <c r="Y609" s="60">
        <v>20</v>
      </c>
      <c r="Z609" s="1000">
        <v>1979.42</v>
      </c>
      <c r="AA609" s="91"/>
      <c r="AB609" s="644"/>
      <c r="AC609" s="63">
        <v>0</v>
      </c>
      <c r="AD609" s="90">
        <f t="shared" ref="AD609:AD629" si="68">AC609*I609</f>
        <v>0</v>
      </c>
      <c r="AE609" s="940">
        <v>0</v>
      </c>
      <c r="AF609" s="150">
        <v>0</v>
      </c>
      <c r="AG609" s="91"/>
      <c r="AH609" s="644"/>
      <c r="AI609" s="998">
        <f t="shared" si="63"/>
        <v>1979.42</v>
      </c>
      <c r="AJ609" s="1025">
        <f t="shared" si="64"/>
        <v>0</v>
      </c>
    </row>
    <row r="610" spans="1:36" s="24" customFormat="1" ht="66" x14ac:dyDescent="0.2">
      <c r="A610" s="51"/>
      <c r="B610" s="52" t="s">
        <v>622</v>
      </c>
      <c r="C610" s="74"/>
      <c r="D610" s="74">
        <v>1</v>
      </c>
      <c r="E610" s="79" t="s">
        <v>30</v>
      </c>
      <c r="F610" s="55" t="s">
        <v>31</v>
      </c>
      <c r="G610" s="56" t="s">
        <v>32</v>
      </c>
      <c r="H610" s="55" t="s">
        <v>33</v>
      </c>
      <c r="I610" s="211">
        <v>750.43</v>
      </c>
      <c r="J610" s="766">
        <v>750.43</v>
      </c>
      <c r="K610" s="89"/>
      <c r="L610" s="644">
        <v>0</v>
      </c>
      <c r="M610" s="89"/>
      <c r="N610" s="644"/>
      <c r="O610" s="75">
        <v>0</v>
      </c>
      <c r="P610" s="999">
        <f t="shared" si="67"/>
        <v>0</v>
      </c>
      <c r="Q610" s="91"/>
      <c r="R610" s="644"/>
      <c r="S610" s="75">
        <v>0</v>
      </c>
      <c r="T610" s="1000"/>
      <c r="U610" s="91"/>
      <c r="V610" s="644"/>
      <c r="W610" s="91"/>
      <c r="X610" s="644"/>
      <c r="Y610" s="60">
        <v>1</v>
      </c>
      <c r="Z610" s="1000">
        <v>750.43</v>
      </c>
      <c r="AA610" s="91"/>
      <c r="AB610" s="644"/>
      <c r="AC610" s="63">
        <v>0</v>
      </c>
      <c r="AD610" s="90">
        <f t="shared" si="68"/>
        <v>0</v>
      </c>
      <c r="AE610" s="940">
        <v>0</v>
      </c>
      <c r="AF610" s="150">
        <v>0</v>
      </c>
      <c r="AG610" s="91"/>
      <c r="AH610" s="644"/>
      <c r="AI610" s="998">
        <f t="shared" si="63"/>
        <v>750.43</v>
      </c>
      <c r="AJ610" s="1025">
        <f t="shared" si="64"/>
        <v>0</v>
      </c>
    </row>
    <row r="611" spans="1:36" s="24" customFormat="1" ht="66" x14ac:dyDescent="0.2">
      <c r="A611" s="51"/>
      <c r="B611" s="84" t="s">
        <v>623</v>
      </c>
      <c r="C611" s="74"/>
      <c r="D611" s="74">
        <v>150</v>
      </c>
      <c r="E611" s="79" t="s">
        <v>30</v>
      </c>
      <c r="F611" s="55" t="s">
        <v>31</v>
      </c>
      <c r="G611" s="56" t="s">
        <v>32</v>
      </c>
      <c r="H611" s="55" t="s">
        <v>33</v>
      </c>
      <c r="I611" s="211">
        <v>16.29</v>
      </c>
      <c r="J611" s="766">
        <v>2443.5</v>
      </c>
      <c r="K611" s="89"/>
      <c r="L611" s="644">
        <v>0</v>
      </c>
      <c r="M611" s="89"/>
      <c r="N611" s="644"/>
      <c r="O611" s="75">
        <v>0</v>
      </c>
      <c r="P611" s="999">
        <f t="shared" si="67"/>
        <v>0</v>
      </c>
      <c r="Q611" s="91"/>
      <c r="R611" s="644"/>
      <c r="S611" s="75">
        <v>0</v>
      </c>
      <c r="T611" s="1000"/>
      <c r="U611" s="91"/>
      <c r="V611" s="644"/>
      <c r="W611" s="91"/>
      <c r="X611" s="644"/>
      <c r="Y611" s="60">
        <v>150</v>
      </c>
      <c r="Z611" s="1000">
        <v>2443.5</v>
      </c>
      <c r="AA611" s="91"/>
      <c r="AB611" s="644"/>
      <c r="AC611" s="63">
        <v>0</v>
      </c>
      <c r="AD611" s="90">
        <f t="shared" si="68"/>
        <v>0</v>
      </c>
      <c r="AE611" s="940">
        <v>0</v>
      </c>
      <c r="AF611" s="150">
        <v>0</v>
      </c>
      <c r="AG611" s="91"/>
      <c r="AH611" s="644"/>
      <c r="AI611" s="998">
        <f t="shared" ref="AI611:AI636" si="69">AF611+AH611+AD611+AB611+Z611+X611+V611+T611+R611+P611+N611+L611</f>
        <v>2443.5</v>
      </c>
      <c r="AJ611" s="1025">
        <f t="shared" si="64"/>
        <v>0</v>
      </c>
    </row>
    <row r="612" spans="1:36" s="24" customFormat="1" ht="66" x14ac:dyDescent="0.2">
      <c r="A612" s="51"/>
      <c r="B612" s="84" t="s">
        <v>624</v>
      </c>
      <c r="C612" s="74"/>
      <c r="D612" s="74">
        <v>0</v>
      </c>
      <c r="E612" s="79" t="s">
        <v>30</v>
      </c>
      <c r="F612" s="55" t="s">
        <v>31</v>
      </c>
      <c r="G612" s="56" t="s">
        <v>32</v>
      </c>
      <c r="H612" s="55" t="s">
        <v>33</v>
      </c>
      <c r="I612" s="211">
        <v>29</v>
      </c>
      <c r="J612" s="766">
        <v>0</v>
      </c>
      <c r="K612" s="89"/>
      <c r="L612" s="644">
        <v>0</v>
      </c>
      <c r="M612" s="89"/>
      <c r="N612" s="644"/>
      <c r="O612" s="75">
        <v>0</v>
      </c>
      <c r="P612" s="999">
        <f t="shared" si="67"/>
        <v>0</v>
      </c>
      <c r="Q612" s="91"/>
      <c r="R612" s="644"/>
      <c r="S612" s="75">
        <v>0</v>
      </c>
      <c r="T612" s="1000"/>
      <c r="U612" s="91"/>
      <c r="V612" s="644"/>
      <c r="W612" s="91"/>
      <c r="X612" s="644"/>
      <c r="Y612" s="60">
        <v>0</v>
      </c>
      <c r="Z612" s="1000">
        <v>0</v>
      </c>
      <c r="AA612" s="91"/>
      <c r="AB612" s="644"/>
      <c r="AC612" s="63">
        <v>0</v>
      </c>
      <c r="AD612" s="90">
        <f t="shared" si="68"/>
        <v>0</v>
      </c>
      <c r="AE612" s="940">
        <v>0</v>
      </c>
      <c r="AF612" s="150">
        <v>0</v>
      </c>
      <c r="AG612" s="91"/>
      <c r="AH612" s="644"/>
      <c r="AI612" s="998">
        <f t="shared" si="69"/>
        <v>0</v>
      </c>
      <c r="AJ612" s="1025">
        <f t="shared" si="64"/>
        <v>0</v>
      </c>
    </row>
    <row r="613" spans="1:36" s="24" customFormat="1" ht="66" x14ac:dyDescent="0.2">
      <c r="A613" s="51"/>
      <c r="B613" s="84" t="s">
        <v>625</v>
      </c>
      <c r="C613" s="74"/>
      <c r="D613" s="74">
        <v>428</v>
      </c>
      <c r="E613" s="79" t="s">
        <v>41</v>
      </c>
      <c r="F613" s="55" t="s">
        <v>31</v>
      </c>
      <c r="G613" s="56" t="s">
        <v>32</v>
      </c>
      <c r="H613" s="55" t="s">
        <v>33</v>
      </c>
      <c r="I613" s="211">
        <v>4.5</v>
      </c>
      <c r="J613" s="766">
        <v>1924.1640737200069</v>
      </c>
      <c r="K613" s="89"/>
      <c r="L613" s="644">
        <v>0</v>
      </c>
      <c r="M613" s="89"/>
      <c r="N613" s="644"/>
      <c r="O613" s="75">
        <v>0</v>
      </c>
      <c r="P613" s="999">
        <f t="shared" si="67"/>
        <v>0</v>
      </c>
      <c r="Q613" s="91"/>
      <c r="R613" s="644"/>
      <c r="S613" s="75">
        <v>0</v>
      </c>
      <c r="T613" s="1000"/>
      <c r="U613" s="91"/>
      <c r="V613" s="644"/>
      <c r="W613" s="91"/>
      <c r="X613" s="644"/>
      <c r="Y613" s="60">
        <v>428</v>
      </c>
      <c r="Z613" s="1000">
        <v>1924.1640737200069</v>
      </c>
      <c r="AA613" s="91"/>
      <c r="AB613" s="644"/>
      <c r="AC613" s="63">
        <v>0</v>
      </c>
      <c r="AD613" s="90">
        <f t="shared" si="68"/>
        <v>0</v>
      </c>
      <c r="AE613" s="940">
        <v>0</v>
      </c>
      <c r="AF613" s="150">
        <v>0</v>
      </c>
      <c r="AG613" s="91"/>
      <c r="AH613" s="644"/>
      <c r="AI613" s="998">
        <f t="shared" si="69"/>
        <v>1924.1640737200069</v>
      </c>
      <c r="AJ613" s="1025">
        <f t="shared" si="64"/>
        <v>0</v>
      </c>
    </row>
    <row r="614" spans="1:36" s="24" customFormat="1" ht="66" x14ac:dyDescent="0.2">
      <c r="A614" s="51"/>
      <c r="B614" s="52" t="s">
        <v>626</v>
      </c>
      <c r="C614" s="74"/>
      <c r="D614" s="74">
        <v>2</v>
      </c>
      <c r="E614" s="79" t="s">
        <v>30</v>
      </c>
      <c r="F614" s="55" t="s">
        <v>31</v>
      </c>
      <c r="G614" s="56" t="s">
        <v>32</v>
      </c>
      <c r="H614" s="55" t="s">
        <v>33</v>
      </c>
      <c r="I614" s="211">
        <v>237.60499999999999</v>
      </c>
      <c r="J614" s="766">
        <v>475.21</v>
      </c>
      <c r="K614" s="89"/>
      <c r="L614" s="644">
        <v>0</v>
      </c>
      <c r="M614" s="89"/>
      <c r="N614" s="644"/>
      <c r="O614" s="75">
        <v>0</v>
      </c>
      <c r="P614" s="999">
        <f t="shared" si="67"/>
        <v>0</v>
      </c>
      <c r="Q614" s="91"/>
      <c r="R614" s="644"/>
      <c r="S614" s="75">
        <v>0</v>
      </c>
      <c r="T614" s="1000"/>
      <c r="U614" s="91"/>
      <c r="V614" s="644"/>
      <c r="W614" s="91"/>
      <c r="X614" s="644"/>
      <c r="Y614" s="60">
        <v>2</v>
      </c>
      <c r="Z614" s="1000">
        <v>475.21</v>
      </c>
      <c r="AA614" s="91"/>
      <c r="AB614" s="644"/>
      <c r="AC614" s="63">
        <v>0</v>
      </c>
      <c r="AD614" s="90">
        <f t="shared" si="68"/>
        <v>0</v>
      </c>
      <c r="AE614" s="940">
        <v>0</v>
      </c>
      <c r="AF614" s="150">
        <v>0</v>
      </c>
      <c r="AG614" s="91"/>
      <c r="AH614" s="644"/>
      <c r="AI614" s="998">
        <f t="shared" si="69"/>
        <v>475.21</v>
      </c>
      <c r="AJ614" s="1025">
        <f t="shared" si="64"/>
        <v>0</v>
      </c>
    </row>
    <row r="615" spans="1:36" s="24" customFormat="1" ht="66" x14ac:dyDescent="0.2">
      <c r="A615" s="51"/>
      <c r="B615" s="237" t="s">
        <v>627</v>
      </c>
      <c r="C615" s="74"/>
      <c r="D615" s="74">
        <v>4</v>
      </c>
      <c r="E615" s="79" t="s">
        <v>30</v>
      </c>
      <c r="F615" s="55" t="s">
        <v>31</v>
      </c>
      <c r="G615" s="56" t="s">
        <v>32</v>
      </c>
      <c r="H615" s="55" t="s">
        <v>33</v>
      </c>
      <c r="I615" s="211">
        <v>405.76499999999999</v>
      </c>
      <c r="J615" s="766">
        <v>1623.06</v>
      </c>
      <c r="K615" s="89"/>
      <c r="L615" s="644">
        <v>0</v>
      </c>
      <c r="M615" s="89"/>
      <c r="N615" s="644"/>
      <c r="O615" s="75">
        <v>0</v>
      </c>
      <c r="P615" s="999">
        <f t="shared" si="67"/>
        <v>0</v>
      </c>
      <c r="Q615" s="91"/>
      <c r="R615" s="644"/>
      <c r="S615" s="75">
        <v>0</v>
      </c>
      <c r="T615" s="1000"/>
      <c r="U615" s="91"/>
      <c r="V615" s="644"/>
      <c r="W615" s="91"/>
      <c r="X615" s="644"/>
      <c r="Y615" s="60">
        <v>4</v>
      </c>
      <c r="Z615" s="1000">
        <v>1623.06</v>
      </c>
      <c r="AA615" s="91"/>
      <c r="AB615" s="644"/>
      <c r="AC615" s="63">
        <v>0</v>
      </c>
      <c r="AD615" s="90">
        <f t="shared" si="68"/>
        <v>0</v>
      </c>
      <c r="AE615" s="940">
        <v>0</v>
      </c>
      <c r="AF615" s="150">
        <v>0</v>
      </c>
      <c r="AG615" s="91"/>
      <c r="AH615" s="644"/>
      <c r="AI615" s="998">
        <f t="shared" si="69"/>
        <v>1623.06</v>
      </c>
      <c r="AJ615" s="1025">
        <f t="shared" si="64"/>
        <v>0</v>
      </c>
    </row>
    <row r="616" spans="1:36" s="24" customFormat="1" ht="66" x14ac:dyDescent="0.2">
      <c r="A616" s="51"/>
      <c r="B616" s="52" t="s">
        <v>628</v>
      </c>
      <c r="C616" s="74"/>
      <c r="D616" s="74">
        <v>11</v>
      </c>
      <c r="E616" s="79" t="s">
        <v>30</v>
      </c>
      <c r="F616" s="55" t="s">
        <v>31</v>
      </c>
      <c r="G616" s="56" t="s">
        <v>32</v>
      </c>
      <c r="H616" s="55" t="s">
        <v>33</v>
      </c>
      <c r="I616" s="211">
        <v>311.66636363636366</v>
      </c>
      <c r="J616" s="766">
        <v>3428.33</v>
      </c>
      <c r="K616" s="89"/>
      <c r="L616" s="644">
        <v>0</v>
      </c>
      <c r="M616" s="89"/>
      <c r="N616" s="644"/>
      <c r="O616" s="75">
        <v>0</v>
      </c>
      <c r="P616" s="999">
        <f t="shared" si="67"/>
        <v>0</v>
      </c>
      <c r="Q616" s="91"/>
      <c r="R616" s="644"/>
      <c r="S616" s="75">
        <v>0</v>
      </c>
      <c r="T616" s="1000"/>
      <c r="U616" s="91"/>
      <c r="V616" s="644"/>
      <c r="W616" s="91"/>
      <c r="X616" s="644"/>
      <c r="Y616" s="60">
        <v>11</v>
      </c>
      <c r="Z616" s="1000">
        <v>3428.33</v>
      </c>
      <c r="AA616" s="91"/>
      <c r="AB616" s="644"/>
      <c r="AC616" s="63">
        <v>0</v>
      </c>
      <c r="AD616" s="90">
        <f t="shared" si="68"/>
        <v>0</v>
      </c>
      <c r="AE616" s="940">
        <v>0</v>
      </c>
      <c r="AF616" s="150">
        <v>0</v>
      </c>
      <c r="AG616" s="91"/>
      <c r="AH616" s="644"/>
      <c r="AI616" s="998">
        <f t="shared" si="69"/>
        <v>3428.33</v>
      </c>
      <c r="AJ616" s="1025">
        <f t="shared" si="64"/>
        <v>0</v>
      </c>
    </row>
    <row r="617" spans="1:36" s="24" customFormat="1" ht="66" x14ac:dyDescent="0.2">
      <c r="A617" s="51"/>
      <c r="B617" s="52" t="s">
        <v>629</v>
      </c>
      <c r="C617" s="74"/>
      <c r="D617" s="74">
        <v>6</v>
      </c>
      <c r="E617" s="79" t="s">
        <v>30</v>
      </c>
      <c r="F617" s="55" t="s">
        <v>31</v>
      </c>
      <c r="G617" s="56" t="s">
        <v>32</v>
      </c>
      <c r="H617" s="55" t="s">
        <v>33</v>
      </c>
      <c r="I617" s="211">
        <v>175.03166666666667</v>
      </c>
      <c r="J617" s="766">
        <v>1050.19</v>
      </c>
      <c r="K617" s="89"/>
      <c r="L617" s="644">
        <v>0</v>
      </c>
      <c r="M617" s="89"/>
      <c r="N617" s="644"/>
      <c r="O617" s="75">
        <v>0</v>
      </c>
      <c r="P617" s="999">
        <f t="shared" si="67"/>
        <v>0</v>
      </c>
      <c r="Q617" s="91"/>
      <c r="R617" s="644"/>
      <c r="S617" s="75">
        <v>0</v>
      </c>
      <c r="T617" s="1000"/>
      <c r="U617" s="91"/>
      <c r="V617" s="644"/>
      <c r="W617" s="91"/>
      <c r="X617" s="644"/>
      <c r="Y617" s="60">
        <v>6</v>
      </c>
      <c r="Z617" s="1000">
        <v>1050.19</v>
      </c>
      <c r="AA617" s="91"/>
      <c r="AB617" s="644"/>
      <c r="AC617" s="63">
        <v>0</v>
      </c>
      <c r="AD617" s="90">
        <f t="shared" si="68"/>
        <v>0</v>
      </c>
      <c r="AE617" s="940">
        <v>0</v>
      </c>
      <c r="AF617" s="150">
        <v>0</v>
      </c>
      <c r="AG617" s="91"/>
      <c r="AH617" s="644"/>
      <c r="AI617" s="998">
        <f t="shared" si="69"/>
        <v>1050.19</v>
      </c>
      <c r="AJ617" s="1025">
        <f t="shared" si="64"/>
        <v>0</v>
      </c>
    </row>
    <row r="618" spans="1:36" s="24" customFormat="1" ht="66" x14ac:dyDescent="0.2">
      <c r="A618" s="97"/>
      <c r="B618" s="52" t="s">
        <v>630</v>
      </c>
      <c r="C618" s="98"/>
      <c r="D618" s="98">
        <v>30</v>
      </c>
      <c r="E618" s="79" t="s">
        <v>30</v>
      </c>
      <c r="F618" s="55" t="s">
        <v>31</v>
      </c>
      <c r="G618" s="56" t="s">
        <v>32</v>
      </c>
      <c r="H618" s="55" t="s">
        <v>33</v>
      </c>
      <c r="I618" s="211">
        <v>83.937666666666672</v>
      </c>
      <c r="J618" s="767">
        <v>2518.13</v>
      </c>
      <c r="K618" s="89"/>
      <c r="L618" s="644">
        <v>0</v>
      </c>
      <c r="M618" s="89"/>
      <c r="N618" s="644"/>
      <c r="O618" s="75">
        <v>0</v>
      </c>
      <c r="P618" s="999">
        <f t="shared" si="67"/>
        <v>0</v>
      </c>
      <c r="Q618" s="91"/>
      <c r="R618" s="644"/>
      <c r="S618" s="75">
        <v>0</v>
      </c>
      <c r="T618" s="1000"/>
      <c r="U618" s="91"/>
      <c r="V618" s="644"/>
      <c r="W618" s="91"/>
      <c r="X618" s="644"/>
      <c r="Y618" s="60">
        <v>30</v>
      </c>
      <c r="Z618" s="1000">
        <v>2518.13</v>
      </c>
      <c r="AA618" s="91"/>
      <c r="AB618" s="644"/>
      <c r="AC618" s="63">
        <v>0</v>
      </c>
      <c r="AD618" s="90">
        <f t="shared" si="68"/>
        <v>0</v>
      </c>
      <c r="AE618" s="940">
        <v>0</v>
      </c>
      <c r="AF618" s="150">
        <v>0</v>
      </c>
      <c r="AG618" s="91"/>
      <c r="AH618" s="644"/>
      <c r="AI618" s="998">
        <f t="shared" si="69"/>
        <v>2518.13</v>
      </c>
      <c r="AJ618" s="1025">
        <f t="shared" si="64"/>
        <v>0</v>
      </c>
    </row>
    <row r="619" spans="1:36" s="24" customFormat="1" ht="66" x14ac:dyDescent="0.2">
      <c r="A619" s="97"/>
      <c r="B619" s="52" t="s">
        <v>631</v>
      </c>
      <c r="C619" s="98"/>
      <c r="D619" s="98">
        <v>11</v>
      </c>
      <c r="E619" s="79" t="s">
        <v>173</v>
      </c>
      <c r="F619" s="55" t="s">
        <v>31</v>
      </c>
      <c r="G619" s="56" t="s">
        <v>32</v>
      </c>
      <c r="H619" s="55" t="s">
        <v>33</v>
      </c>
      <c r="I619" s="211">
        <v>232.09181818181821</v>
      </c>
      <c r="J619" s="767">
        <v>2553.0100000000002</v>
      </c>
      <c r="K619" s="89"/>
      <c r="L619" s="644">
        <v>0</v>
      </c>
      <c r="M619" s="89"/>
      <c r="N619" s="644"/>
      <c r="O619" s="75">
        <v>0</v>
      </c>
      <c r="P619" s="999">
        <f t="shared" si="67"/>
        <v>0</v>
      </c>
      <c r="Q619" s="91"/>
      <c r="R619" s="644"/>
      <c r="S619" s="75">
        <v>0</v>
      </c>
      <c r="T619" s="1000"/>
      <c r="U619" s="91"/>
      <c r="V619" s="644"/>
      <c r="W619" s="91"/>
      <c r="X619" s="644"/>
      <c r="Y619" s="60">
        <v>11</v>
      </c>
      <c r="Z619" s="1000">
        <v>2553.0100000000002</v>
      </c>
      <c r="AA619" s="91"/>
      <c r="AB619" s="644"/>
      <c r="AC619" s="63">
        <v>0</v>
      </c>
      <c r="AD619" s="90">
        <f t="shared" si="68"/>
        <v>0</v>
      </c>
      <c r="AE619" s="940">
        <v>0</v>
      </c>
      <c r="AF619" s="150">
        <v>0</v>
      </c>
      <c r="AG619" s="91"/>
      <c r="AH619" s="644"/>
      <c r="AI619" s="998">
        <f t="shared" si="69"/>
        <v>2553.0100000000002</v>
      </c>
      <c r="AJ619" s="1025">
        <f t="shared" si="64"/>
        <v>0</v>
      </c>
    </row>
    <row r="620" spans="1:36" s="24" customFormat="1" ht="66" x14ac:dyDescent="0.2">
      <c r="A620" s="51"/>
      <c r="B620" s="102" t="s">
        <v>632</v>
      </c>
      <c r="C620" s="74"/>
      <c r="D620" s="74">
        <v>7</v>
      </c>
      <c r="E620" s="79" t="s">
        <v>30</v>
      </c>
      <c r="F620" s="55" t="s">
        <v>31</v>
      </c>
      <c r="G620" s="56" t="s">
        <v>32</v>
      </c>
      <c r="H620" s="55" t="s">
        <v>33</v>
      </c>
      <c r="I620" s="211">
        <v>184.07142857142858</v>
      </c>
      <c r="J620" s="766">
        <v>1288.5</v>
      </c>
      <c r="K620" s="89"/>
      <c r="L620" s="644">
        <v>0</v>
      </c>
      <c r="M620" s="89"/>
      <c r="N620" s="644"/>
      <c r="O620" s="75">
        <v>0</v>
      </c>
      <c r="P620" s="999">
        <f t="shared" si="67"/>
        <v>0</v>
      </c>
      <c r="Q620" s="91"/>
      <c r="R620" s="644"/>
      <c r="S620" s="75">
        <v>0</v>
      </c>
      <c r="T620" s="1000"/>
      <c r="U620" s="91"/>
      <c r="V620" s="644"/>
      <c r="W620" s="91"/>
      <c r="X620" s="644"/>
      <c r="Y620" s="60">
        <v>7</v>
      </c>
      <c r="Z620" s="1000">
        <v>1288.5</v>
      </c>
      <c r="AA620" s="91"/>
      <c r="AB620" s="644"/>
      <c r="AC620" s="63">
        <v>0</v>
      </c>
      <c r="AD620" s="90">
        <f t="shared" si="68"/>
        <v>0</v>
      </c>
      <c r="AE620" s="940">
        <v>0</v>
      </c>
      <c r="AF620" s="150">
        <v>0</v>
      </c>
      <c r="AG620" s="91"/>
      <c r="AH620" s="644"/>
      <c r="AI620" s="998">
        <f t="shared" si="69"/>
        <v>1288.5</v>
      </c>
      <c r="AJ620" s="1025">
        <f t="shared" si="64"/>
        <v>0</v>
      </c>
    </row>
    <row r="621" spans="1:36" s="24" customFormat="1" ht="66" x14ac:dyDescent="0.2">
      <c r="A621" s="51"/>
      <c r="B621" s="82" t="s">
        <v>633</v>
      </c>
      <c r="C621" s="74"/>
      <c r="D621" s="74">
        <v>3</v>
      </c>
      <c r="E621" s="79" t="s">
        <v>30</v>
      </c>
      <c r="F621" s="55" t="s">
        <v>31</v>
      </c>
      <c r="G621" s="56" t="s">
        <v>32</v>
      </c>
      <c r="H621" s="55" t="s">
        <v>33</v>
      </c>
      <c r="I621" s="211">
        <v>275.62666666666667</v>
      </c>
      <c r="J621" s="766">
        <v>826.88</v>
      </c>
      <c r="K621" s="89"/>
      <c r="L621" s="644">
        <v>0</v>
      </c>
      <c r="M621" s="89"/>
      <c r="N621" s="644"/>
      <c r="O621" s="75">
        <v>0</v>
      </c>
      <c r="P621" s="999">
        <f t="shared" si="67"/>
        <v>0</v>
      </c>
      <c r="Q621" s="91"/>
      <c r="R621" s="644"/>
      <c r="S621" s="75">
        <v>0</v>
      </c>
      <c r="T621" s="1000"/>
      <c r="U621" s="91"/>
      <c r="V621" s="644"/>
      <c r="W621" s="91"/>
      <c r="X621" s="644"/>
      <c r="Y621" s="60">
        <v>3</v>
      </c>
      <c r="Z621" s="1000">
        <v>826.88</v>
      </c>
      <c r="AA621" s="91"/>
      <c r="AB621" s="644"/>
      <c r="AC621" s="63">
        <v>0</v>
      </c>
      <c r="AD621" s="90">
        <f t="shared" si="68"/>
        <v>0</v>
      </c>
      <c r="AE621" s="940">
        <v>0</v>
      </c>
      <c r="AF621" s="150">
        <v>0</v>
      </c>
      <c r="AG621" s="91"/>
      <c r="AH621" s="644"/>
      <c r="AI621" s="998">
        <f t="shared" si="69"/>
        <v>826.88</v>
      </c>
      <c r="AJ621" s="1025">
        <f t="shared" si="64"/>
        <v>0</v>
      </c>
    </row>
    <row r="622" spans="1:36" s="24" customFormat="1" ht="66" x14ac:dyDescent="0.2">
      <c r="A622" s="51"/>
      <c r="B622" s="52" t="s">
        <v>634</v>
      </c>
      <c r="C622" s="74"/>
      <c r="D622" s="74">
        <v>2</v>
      </c>
      <c r="E622" s="79" t="s">
        <v>30</v>
      </c>
      <c r="F622" s="55" t="s">
        <v>31</v>
      </c>
      <c r="G622" s="56" t="s">
        <v>32</v>
      </c>
      <c r="H622" s="55" t="s">
        <v>33</v>
      </c>
      <c r="I622" s="211">
        <v>344.52</v>
      </c>
      <c r="J622" s="766">
        <v>689.04</v>
      </c>
      <c r="K622" s="89"/>
      <c r="L622" s="644">
        <v>0</v>
      </c>
      <c r="M622" s="89"/>
      <c r="N622" s="644"/>
      <c r="O622" s="75">
        <v>0</v>
      </c>
      <c r="P622" s="999">
        <f t="shared" si="67"/>
        <v>0</v>
      </c>
      <c r="Q622" s="91"/>
      <c r="R622" s="644"/>
      <c r="S622" s="75">
        <v>0</v>
      </c>
      <c r="T622" s="1000"/>
      <c r="U622" s="91"/>
      <c r="V622" s="644"/>
      <c r="W622" s="91"/>
      <c r="X622" s="644"/>
      <c r="Y622" s="60">
        <v>2</v>
      </c>
      <c r="Z622" s="1000">
        <v>689.04</v>
      </c>
      <c r="AA622" s="91"/>
      <c r="AB622" s="644"/>
      <c r="AC622" s="63">
        <v>0</v>
      </c>
      <c r="AD622" s="90">
        <f t="shared" si="68"/>
        <v>0</v>
      </c>
      <c r="AE622" s="940">
        <v>0</v>
      </c>
      <c r="AF622" s="150">
        <v>0</v>
      </c>
      <c r="AG622" s="91"/>
      <c r="AH622" s="644"/>
      <c r="AI622" s="998">
        <f t="shared" si="69"/>
        <v>689.04</v>
      </c>
      <c r="AJ622" s="1025">
        <f t="shared" si="64"/>
        <v>0</v>
      </c>
    </row>
    <row r="623" spans="1:36" s="24" customFormat="1" ht="66" x14ac:dyDescent="0.2">
      <c r="A623" s="51"/>
      <c r="B623" s="52" t="s">
        <v>635</v>
      </c>
      <c r="C623" s="74"/>
      <c r="D623" s="74">
        <v>2</v>
      </c>
      <c r="E623" s="79" t="s">
        <v>30</v>
      </c>
      <c r="F623" s="55" t="s">
        <v>31</v>
      </c>
      <c r="G623" s="56" t="s">
        <v>32</v>
      </c>
      <c r="H623" s="55" t="s">
        <v>33</v>
      </c>
      <c r="I623" s="211">
        <v>326.69</v>
      </c>
      <c r="J623" s="766">
        <v>653.38</v>
      </c>
      <c r="K623" s="89"/>
      <c r="L623" s="644">
        <v>0</v>
      </c>
      <c r="M623" s="89"/>
      <c r="N623" s="644"/>
      <c r="O623" s="75">
        <v>0</v>
      </c>
      <c r="P623" s="999">
        <f t="shared" si="67"/>
        <v>0</v>
      </c>
      <c r="Q623" s="91"/>
      <c r="R623" s="644"/>
      <c r="S623" s="75">
        <v>0</v>
      </c>
      <c r="T623" s="1000"/>
      <c r="U623" s="91"/>
      <c r="V623" s="644"/>
      <c r="W623" s="91"/>
      <c r="X623" s="644"/>
      <c r="Y623" s="60">
        <v>2</v>
      </c>
      <c r="Z623" s="1000">
        <v>653.38</v>
      </c>
      <c r="AA623" s="91"/>
      <c r="AB623" s="644"/>
      <c r="AC623" s="63">
        <v>0</v>
      </c>
      <c r="AD623" s="90">
        <f t="shared" si="68"/>
        <v>0</v>
      </c>
      <c r="AE623" s="940">
        <v>0</v>
      </c>
      <c r="AF623" s="150">
        <v>0</v>
      </c>
      <c r="AG623" s="91"/>
      <c r="AH623" s="644"/>
      <c r="AI623" s="998">
        <f t="shared" si="69"/>
        <v>653.38</v>
      </c>
      <c r="AJ623" s="1025">
        <f t="shared" si="64"/>
        <v>0</v>
      </c>
    </row>
    <row r="624" spans="1:36" s="24" customFormat="1" ht="66" x14ac:dyDescent="0.2">
      <c r="A624" s="51"/>
      <c r="B624" s="102" t="s">
        <v>636</v>
      </c>
      <c r="C624" s="74"/>
      <c r="D624" s="74">
        <v>2</v>
      </c>
      <c r="E624" s="79" t="s">
        <v>30</v>
      </c>
      <c r="F624" s="55" t="s">
        <v>31</v>
      </c>
      <c r="G624" s="56" t="s">
        <v>32</v>
      </c>
      <c r="H624" s="55" t="s">
        <v>33</v>
      </c>
      <c r="I624" s="211">
        <v>21.385000000000002</v>
      </c>
      <c r="J624" s="766">
        <v>42.77</v>
      </c>
      <c r="K624" s="89"/>
      <c r="L624" s="644">
        <v>0</v>
      </c>
      <c r="M624" s="89"/>
      <c r="N624" s="644"/>
      <c r="O624" s="75">
        <v>0</v>
      </c>
      <c r="P624" s="999">
        <f t="shared" si="67"/>
        <v>0</v>
      </c>
      <c r="Q624" s="91"/>
      <c r="R624" s="644"/>
      <c r="S624" s="75">
        <v>0</v>
      </c>
      <c r="T624" s="1000"/>
      <c r="U624" s="91"/>
      <c r="V624" s="644"/>
      <c r="W624" s="91"/>
      <c r="X624" s="644"/>
      <c r="Y624" s="60">
        <v>2</v>
      </c>
      <c r="Z624" s="1000">
        <v>42.77</v>
      </c>
      <c r="AA624" s="91"/>
      <c r="AB624" s="644"/>
      <c r="AC624" s="63">
        <v>0</v>
      </c>
      <c r="AD624" s="90">
        <f t="shared" si="68"/>
        <v>0</v>
      </c>
      <c r="AE624" s="940">
        <v>0</v>
      </c>
      <c r="AF624" s="150">
        <v>0</v>
      </c>
      <c r="AG624" s="91"/>
      <c r="AH624" s="644"/>
      <c r="AI624" s="998">
        <f t="shared" si="69"/>
        <v>42.77</v>
      </c>
      <c r="AJ624" s="1025">
        <f t="shared" si="64"/>
        <v>0</v>
      </c>
    </row>
    <row r="625" spans="1:118" s="24" customFormat="1" ht="66" x14ac:dyDescent="0.2">
      <c r="A625" s="51"/>
      <c r="B625" s="102" t="s">
        <v>637</v>
      </c>
      <c r="C625" s="74"/>
      <c r="D625" s="74">
        <v>4</v>
      </c>
      <c r="E625" s="79" t="s">
        <v>30</v>
      </c>
      <c r="F625" s="55" t="s">
        <v>31</v>
      </c>
      <c r="G625" s="56" t="s">
        <v>32</v>
      </c>
      <c r="H625" s="55" t="s">
        <v>33</v>
      </c>
      <c r="I625" s="211">
        <v>73.655000000000001</v>
      </c>
      <c r="J625" s="766">
        <v>294.62</v>
      </c>
      <c r="K625" s="89"/>
      <c r="L625" s="644">
        <v>0</v>
      </c>
      <c r="M625" s="89"/>
      <c r="N625" s="644"/>
      <c r="O625" s="75">
        <v>0</v>
      </c>
      <c r="P625" s="999">
        <f t="shared" si="67"/>
        <v>0</v>
      </c>
      <c r="Q625" s="91"/>
      <c r="R625" s="644"/>
      <c r="S625" s="75">
        <v>0</v>
      </c>
      <c r="T625" s="1000"/>
      <c r="U625" s="91"/>
      <c r="V625" s="644"/>
      <c r="W625" s="91"/>
      <c r="X625" s="644"/>
      <c r="Y625" s="60">
        <v>4</v>
      </c>
      <c r="Z625" s="1000">
        <v>294.62</v>
      </c>
      <c r="AA625" s="91"/>
      <c r="AB625" s="644"/>
      <c r="AC625" s="63">
        <v>0</v>
      </c>
      <c r="AD625" s="90">
        <f t="shared" si="68"/>
        <v>0</v>
      </c>
      <c r="AE625" s="940">
        <v>0</v>
      </c>
      <c r="AF625" s="150">
        <v>0</v>
      </c>
      <c r="AG625" s="91"/>
      <c r="AH625" s="644"/>
      <c r="AI625" s="998">
        <f t="shared" si="69"/>
        <v>294.62</v>
      </c>
      <c r="AJ625" s="1025">
        <f t="shared" si="64"/>
        <v>0</v>
      </c>
    </row>
    <row r="626" spans="1:118" s="24" customFormat="1" ht="66" x14ac:dyDescent="0.2">
      <c r="A626" s="51"/>
      <c r="B626" s="84" t="s">
        <v>638</v>
      </c>
      <c r="C626" s="74"/>
      <c r="D626" s="74">
        <v>0</v>
      </c>
      <c r="E626" s="79" t="s">
        <v>30</v>
      </c>
      <c r="F626" s="55" t="s">
        <v>31</v>
      </c>
      <c r="G626" s="56" t="s">
        <v>32</v>
      </c>
      <c r="H626" s="55" t="s">
        <v>33</v>
      </c>
      <c r="I626" s="211">
        <v>15</v>
      </c>
      <c r="J626" s="766">
        <v>0</v>
      </c>
      <c r="K626" s="89"/>
      <c r="L626" s="644">
        <v>0</v>
      </c>
      <c r="M626" s="89"/>
      <c r="N626" s="644"/>
      <c r="O626" s="75">
        <v>0</v>
      </c>
      <c r="P626" s="999">
        <f t="shared" si="67"/>
        <v>0</v>
      </c>
      <c r="Q626" s="91"/>
      <c r="R626" s="644"/>
      <c r="S626" s="75">
        <v>0</v>
      </c>
      <c r="T626" s="1000"/>
      <c r="U626" s="91"/>
      <c r="V626" s="644"/>
      <c r="W626" s="91"/>
      <c r="X626" s="644"/>
      <c r="Y626" s="60">
        <v>0</v>
      </c>
      <c r="Z626" s="1000">
        <v>0</v>
      </c>
      <c r="AA626" s="91"/>
      <c r="AB626" s="644"/>
      <c r="AC626" s="63">
        <v>0</v>
      </c>
      <c r="AD626" s="90">
        <f t="shared" si="68"/>
        <v>0</v>
      </c>
      <c r="AE626" s="940">
        <v>0</v>
      </c>
      <c r="AF626" s="150">
        <v>0</v>
      </c>
      <c r="AG626" s="91"/>
      <c r="AH626" s="644"/>
      <c r="AI626" s="998">
        <f t="shared" si="69"/>
        <v>0</v>
      </c>
      <c r="AJ626" s="1025">
        <f t="shared" si="64"/>
        <v>0</v>
      </c>
    </row>
    <row r="627" spans="1:118" s="24" customFormat="1" ht="66" x14ac:dyDescent="0.2">
      <c r="A627" s="51"/>
      <c r="B627" s="52" t="s">
        <v>608</v>
      </c>
      <c r="C627" s="74"/>
      <c r="D627" s="74">
        <v>10</v>
      </c>
      <c r="E627" s="79" t="s">
        <v>30</v>
      </c>
      <c r="F627" s="55" t="s">
        <v>31</v>
      </c>
      <c r="G627" s="56" t="s">
        <v>32</v>
      </c>
      <c r="H627" s="55" t="s">
        <v>33</v>
      </c>
      <c r="I627" s="211">
        <v>56.503999999999998</v>
      </c>
      <c r="J627" s="766">
        <v>565.04</v>
      </c>
      <c r="K627" s="89"/>
      <c r="L627" s="644">
        <v>0</v>
      </c>
      <c r="M627" s="89"/>
      <c r="N627" s="644"/>
      <c r="O627" s="75">
        <v>0</v>
      </c>
      <c r="P627" s="999">
        <f t="shared" si="67"/>
        <v>0</v>
      </c>
      <c r="Q627" s="91"/>
      <c r="R627" s="644"/>
      <c r="S627" s="75">
        <v>0</v>
      </c>
      <c r="T627" s="1000"/>
      <c r="U627" s="91"/>
      <c r="V627" s="644"/>
      <c r="W627" s="91"/>
      <c r="X627" s="644"/>
      <c r="Y627" s="60">
        <v>10</v>
      </c>
      <c r="Z627" s="1000">
        <v>565.04</v>
      </c>
      <c r="AA627" s="91"/>
      <c r="AB627" s="644"/>
      <c r="AC627" s="63">
        <v>0</v>
      </c>
      <c r="AD627" s="90">
        <f t="shared" si="68"/>
        <v>0</v>
      </c>
      <c r="AE627" s="940">
        <v>0</v>
      </c>
      <c r="AF627" s="150">
        <v>0</v>
      </c>
      <c r="AG627" s="91"/>
      <c r="AH627" s="644"/>
      <c r="AI627" s="998">
        <f t="shared" si="69"/>
        <v>565.04</v>
      </c>
      <c r="AJ627" s="1025">
        <f t="shared" si="64"/>
        <v>0</v>
      </c>
    </row>
    <row r="628" spans="1:118" s="24" customFormat="1" ht="66" x14ac:dyDescent="0.2">
      <c r="A628" s="51"/>
      <c r="B628" s="84" t="s">
        <v>639</v>
      </c>
      <c r="C628" s="74"/>
      <c r="D628" s="74">
        <v>4750</v>
      </c>
      <c r="E628" s="79" t="s">
        <v>30</v>
      </c>
      <c r="F628" s="55" t="s">
        <v>31</v>
      </c>
      <c r="G628" s="56" t="s">
        <v>32</v>
      </c>
      <c r="H628" s="55" t="s">
        <v>33</v>
      </c>
      <c r="I628" s="211">
        <v>10.02</v>
      </c>
      <c r="J628" s="766">
        <v>47650</v>
      </c>
      <c r="K628" s="89"/>
      <c r="L628" s="644">
        <v>0</v>
      </c>
      <c r="M628" s="89"/>
      <c r="N628" s="644"/>
      <c r="O628" s="75">
        <v>0</v>
      </c>
      <c r="P628" s="999">
        <f t="shared" si="67"/>
        <v>0</v>
      </c>
      <c r="Q628" s="91"/>
      <c r="R628" s="644"/>
      <c r="S628" s="75">
        <v>0</v>
      </c>
      <c r="T628" s="1000"/>
      <c r="U628" s="91"/>
      <c r="V628" s="644"/>
      <c r="W628" s="91"/>
      <c r="X628" s="644"/>
      <c r="Y628" s="60">
        <v>4750</v>
      </c>
      <c r="Z628" s="1000">
        <v>47650</v>
      </c>
      <c r="AA628" s="91"/>
      <c r="AB628" s="644"/>
      <c r="AC628" s="63">
        <v>0</v>
      </c>
      <c r="AD628" s="90">
        <f t="shared" si="68"/>
        <v>0</v>
      </c>
      <c r="AE628" s="940">
        <v>0</v>
      </c>
      <c r="AF628" s="150">
        <v>0</v>
      </c>
      <c r="AG628" s="91"/>
      <c r="AH628" s="644"/>
      <c r="AI628" s="998">
        <f t="shared" si="69"/>
        <v>47650</v>
      </c>
      <c r="AJ628" s="1025">
        <f t="shared" si="64"/>
        <v>0</v>
      </c>
    </row>
    <row r="629" spans="1:118" s="24" customFormat="1" ht="66" x14ac:dyDescent="0.2">
      <c r="A629" s="51"/>
      <c r="B629" s="220" t="s">
        <v>640</v>
      </c>
      <c r="C629" s="74"/>
      <c r="D629" s="74">
        <v>1</v>
      </c>
      <c r="E629" s="79" t="s">
        <v>30</v>
      </c>
      <c r="F629" s="55" t="s">
        <v>31</v>
      </c>
      <c r="G629" s="56" t="s">
        <v>32</v>
      </c>
      <c r="H629" s="55" t="s">
        <v>33</v>
      </c>
      <c r="I629" s="211">
        <v>373.33</v>
      </c>
      <c r="J629" s="766">
        <v>373.33</v>
      </c>
      <c r="K629" s="89"/>
      <c r="L629" s="644">
        <v>0</v>
      </c>
      <c r="M629" s="89"/>
      <c r="N629" s="644"/>
      <c r="O629" s="75">
        <v>0</v>
      </c>
      <c r="P629" s="999">
        <f t="shared" si="67"/>
        <v>0</v>
      </c>
      <c r="Q629" s="91"/>
      <c r="R629" s="644"/>
      <c r="S629" s="75">
        <v>0</v>
      </c>
      <c r="T629" s="1000"/>
      <c r="U629" s="91"/>
      <c r="V629" s="644"/>
      <c r="W629" s="91"/>
      <c r="X629" s="644"/>
      <c r="Y629" s="60">
        <v>1</v>
      </c>
      <c r="Z629" s="1000">
        <v>373.33</v>
      </c>
      <c r="AA629" s="91"/>
      <c r="AB629" s="644"/>
      <c r="AC629" s="63">
        <v>0</v>
      </c>
      <c r="AD629" s="90">
        <f t="shared" si="68"/>
        <v>0</v>
      </c>
      <c r="AE629" s="940">
        <v>0</v>
      </c>
      <c r="AF629" s="150">
        <v>0</v>
      </c>
      <c r="AG629" s="91"/>
      <c r="AH629" s="644"/>
      <c r="AI629" s="998">
        <f t="shared" si="69"/>
        <v>373.33</v>
      </c>
      <c r="AJ629" s="1025">
        <f t="shared" si="64"/>
        <v>0</v>
      </c>
    </row>
    <row r="630" spans="1:118" s="894" customFormat="1" ht="36" x14ac:dyDescent="0.2">
      <c r="A630" s="272">
        <v>218</v>
      </c>
      <c r="B630" s="273" t="s">
        <v>641</v>
      </c>
      <c r="C630" s="274"/>
      <c r="D630" s="282"/>
      <c r="E630" s="369"/>
      <c r="F630" s="370"/>
      <c r="G630" s="370"/>
      <c r="H630" s="370"/>
      <c r="I630" s="277"/>
      <c r="J630" s="898">
        <v>2835.02</v>
      </c>
      <c r="K630" s="371"/>
      <c r="L630" s="876">
        <f>L632+L634</f>
        <v>0</v>
      </c>
      <c r="M630" s="371"/>
      <c r="N630" s="876">
        <f>N632+N634</f>
        <v>0</v>
      </c>
      <c r="O630" s="875">
        <v>0</v>
      </c>
      <c r="P630" s="876">
        <f>P632+P634</f>
        <v>0</v>
      </c>
      <c r="Q630" s="372"/>
      <c r="R630" s="876">
        <f>R632+R634</f>
        <v>0</v>
      </c>
      <c r="S630" s="875">
        <v>0</v>
      </c>
      <c r="T630" s="876">
        <f>T632+T634</f>
        <v>0</v>
      </c>
      <c r="U630" s="372"/>
      <c r="V630" s="876">
        <f>V632+V634</f>
        <v>0</v>
      </c>
      <c r="W630" s="372"/>
      <c r="X630" s="876">
        <f>X632+X634</f>
        <v>0</v>
      </c>
      <c r="Y630" s="373">
        <v>0</v>
      </c>
      <c r="Z630" s="876">
        <f>Z632+Z634</f>
        <v>2835.02</v>
      </c>
      <c r="AA630" s="372"/>
      <c r="AB630" s="876">
        <f>AB632+AB634</f>
        <v>0</v>
      </c>
      <c r="AC630" s="930">
        <v>0</v>
      </c>
      <c r="AD630" s="371">
        <f>AD632+AD634</f>
        <v>0</v>
      </c>
      <c r="AE630" s="957">
        <f>AE632+AE634</f>
        <v>0</v>
      </c>
      <c r="AF630" s="371">
        <f>AF632+AF634</f>
        <v>0</v>
      </c>
      <c r="AG630" s="372"/>
      <c r="AH630" s="876">
        <f>AH632+AH634</f>
        <v>0</v>
      </c>
      <c r="AI630" s="1027">
        <f t="shared" si="69"/>
        <v>2835.02</v>
      </c>
      <c r="AJ630" s="1025">
        <f t="shared" si="64"/>
        <v>0</v>
      </c>
      <c r="AK630" s="518"/>
      <c r="AL630" s="518"/>
      <c r="AM630" s="518"/>
      <c r="AN630" s="518"/>
      <c r="AO630" s="518"/>
      <c r="AP630" s="518"/>
      <c r="AQ630" s="518"/>
      <c r="AR630" s="518"/>
      <c r="AS630" s="518"/>
      <c r="AT630" s="518"/>
      <c r="AU630" s="518"/>
      <c r="AV630" s="518"/>
      <c r="AW630" s="518"/>
      <c r="AX630" s="518"/>
      <c r="AY630" s="518"/>
      <c r="AZ630" s="518"/>
      <c r="BA630" s="518"/>
      <c r="BB630" s="518"/>
      <c r="BC630" s="518"/>
      <c r="BD630" s="518"/>
      <c r="BE630" s="518"/>
      <c r="BF630" s="518"/>
      <c r="BG630" s="518"/>
      <c r="BH630" s="518"/>
      <c r="BI630" s="518"/>
      <c r="BJ630" s="518"/>
      <c r="BK630" s="518"/>
      <c r="BL630" s="518"/>
      <c r="BM630" s="518"/>
      <c r="BN630" s="518"/>
      <c r="BO630" s="518"/>
      <c r="BP630" s="518"/>
      <c r="BQ630" s="518"/>
      <c r="BR630" s="518"/>
      <c r="BS630" s="518"/>
      <c r="BT630" s="518"/>
      <c r="BU630" s="518"/>
      <c r="BV630" s="518"/>
      <c r="BW630" s="518"/>
      <c r="BX630" s="518"/>
      <c r="BY630" s="518"/>
      <c r="BZ630" s="518"/>
      <c r="CA630" s="518"/>
      <c r="CB630" s="518"/>
      <c r="CC630" s="518"/>
      <c r="CD630" s="518"/>
      <c r="CE630" s="518"/>
      <c r="CF630" s="518"/>
      <c r="CG630" s="518"/>
      <c r="CH630" s="518"/>
      <c r="CI630" s="518"/>
      <c r="CJ630" s="518"/>
      <c r="CK630" s="518"/>
      <c r="CL630" s="518"/>
      <c r="CM630" s="518"/>
      <c r="CN630" s="518"/>
      <c r="CO630" s="518"/>
      <c r="CP630" s="518"/>
      <c r="CQ630" s="518"/>
      <c r="CR630" s="518"/>
      <c r="CS630" s="518"/>
      <c r="CT630" s="518"/>
      <c r="CU630" s="518"/>
      <c r="CV630" s="518"/>
      <c r="CW630" s="518"/>
      <c r="CX630" s="518"/>
      <c r="CY630" s="518"/>
      <c r="CZ630" s="518"/>
      <c r="DA630" s="518"/>
      <c r="DB630" s="518"/>
      <c r="DC630" s="518"/>
      <c r="DD630" s="518"/>
      <c r="DE630" s="518"/>
      <c r="DF630" s="518"/>
      <c r="DG630" s="518"/>
      <c r="DH630" s="518"/>
      <c r="DI630" s="518"/>
      <c r="DJ630" s="518"/>
      <c r="DK630" s="518"/>
      <c r="DL630" s="518"/>
      <c r="DM630" s="518"/>
      <c r="DN630" s="518"/>
    </row>
    <row r="631" spans="1:118" x14ac:dyDescent="0.2">
      <c r="A631" s="51"/>
      <c r="B631" s="207"/>
      <c r="C631" s="208"/>
      <c r="D631" s="739"/>
      <c r="E631" s="204"/>
      <c r="F631" s="205"/>
      <c r="G631" s="205"/>
      <c r="H631" s="205"/>
      <c r="I631" s="211"/>
      <c r="J631" s="786"/>
      <c r="K631" s="136"/>
      <c r="L631" s="469">
        <v>0</v>
      </c>
      <c r="M631" s="136"/>
      <c r="N631" s="469">
        <v>0</v>
      </c>
      <c r="O631" s="75">
        <v>0</v>
      </c>
      <c r="P631" s="469">
        <v>0</v>
      </c>
      <c r="Q631" s="138"/>
      <c r="R631" s="469">
        <v>0</v>
      </c>
      <c r="S631" s="75">
        <v>0</v>
      </c>
      <c r="T631" s="469">
        <v>0</v>
      </c>
      <c r="U631" s="138"/>
      <c r="V631" s="469">
        <v>0</v>
      </c>
      <c r="W631" s="138"/>
      <c r="X631" s="469">
        <v>0</v>
      </c>
      <c r="Y631" s="60">
        <v>0</v>
      </c>
      <c r="Z631" s="469">
        <v>0</v>
      </c>
      <c r="AA631" s="138"/>
      <c r="AB631" s="469">
        <v>0</v>
      </c>
      <c r="AC631" s="63">
        <v>0</v>
      </c>
      <c r="AD631" s="136">
        <v>0</v>
      </c>
      <c r="AE631" s="942"/>
      <c r="AF631" s="136">
        <v>0</v>
      </c>
      <c r="AG631" s="138"/>
      <c r="AH631" s="469">
        <v>0</v>
      </c>
      <c r="AI631" s="998">
        <f t="shared" si="69"/>
        <v>0</v>
      </c>
      <c r="AJ631" s="1025">
        <f t="shared" si="64"/>
        <v>0</v>
      </c>
    </row>
    <row r="632" spans="1:118" s="884" customFormat="1" ht="24" x14ac:dyDescent="0.2">
      <c r="A632" s="42">
        <v>21801</v>
      </c>
      <c r="B632" s="43" t="s">
        <v>642</v>
      </c>
      <c r="C632" s="44"/>
      <c r="D632" s="44"/>
      <c r="E632" s="44"/>
      <c r="F632" s="239"/>
      <c r="G632" s="239"/>
      <c r="H632" s="239"/>
      <c r="I632" s="47"/>
      <c r="J632" s="787">
        <v>0</v>
      </c>
      <c r="K632" s="264"/>
      <c r="L632" s="921">
        <f>L633</f>
        <v>0</v>
      </c>
      <c r="M632" s="264"/>
      <c r="N632" s="921">
        <f>N633</f>
        <v>0</v>
      </c>
      <c r="O632" s="238">
        <v>0</v>
      </c>
      <c r="P632" s="921">
        <f>P633</f>
        <v>0</v>
      </c>
      <c r="Q632" s="265"/>
      <c r="R632" s="921">
        <f>R633</f>
        <v>0</v>
      </c>
      <c r="S632" s="238">
        <v>0</v>
      </c>
      <c r="T632" s="921">
        <f>T633</f>
        <v>0</v>
      </c>
      <c r="U632" s="265"/>
      <c r="V632" s="921">
        <f>V633</f>
        <v>0</v>
      </c>
      <c r="W632" s="265"/>
      <c r="X632" s="921">
        <f>X633</f>
        <v>0</v>
      </c>
      <c r="Y632" s="376">
        <v>0</v>
      </c>
      <c r="Z632" s="921">
        <f>Z633</f>
        <v>0</v>
      </c>
      <c r="AA632" s="265"/>
      <c r="AB632" s="921">
        <f>AB633</f>
        <v>0</v>
      </c>
      <c r="AC632" s="931">
        <v>0</v>
      </c>
      <c r="AD632" s="264">
        <f>AD633</f>
        <v>0</v>
      </c>
      <c r="AE632" s="958"/>
      <c r="AF632" s="264">
        <f>AF633</f>
        <v>0</v>
      </c>
      <c r="AG632" s="265"/>
      <c r="AH632" s="921">
        <f>AH633</f>
        <v>0</v>
      </c>
      <c r="AI632" s="926">
        <f t="shared" si="69"/>
        <v>0</v>
      </c>
      <c r="AJ632" s="1025">
        <f t="shared" si="64"/>
        <v>0</v>
      </c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</row>
    <row r="633" spans="1:118" x14ac:dyDescent="0.2">
      <c r="A633" s="51"/>
      <c r="B633" s="207"/>
      <c r="C633" s="208"/>
      <c r="D633" s="208"/>
      <c r="E633" s="209"/>
      <c r="F633" s="210"/>
      <c r="G633" s="210"/>
      <c r="H633" s="210"/>
      <c r="I633" s="211"/>
      <c r="J633" s="782"/>
      <c r="K633" s="136"/>
      <c r="L633" s="469">
        <v>0</v>
      </c>
      <c r="M633" s="136"/>
      <c r="N633" s="469">
        <v>0</v>
      </c>
      <c r="O633" s="75">
        <v>0</v>
      </c>
      <c r="P633" s="469">
        <v>0</v>
      </c>
      <c r="Q633" s="138"/>
      <c r="R633" s="469">
        <v>0</v>
      </c>
      <c r="S633" s="75">
        <v>0</v>
      </c>
      <c r="T633" s="469">
        <v>0</v>
      </c>
      <c r="U633" s="138"/>
      <c r="V633" s="469">
        <v>0</v>
      </c>
      <c r="W633" s="138"/>
      <c r="X633" s="469">
        <v>0</v>
      </c>
      <c r="Y633" s="60">
        <v>0</v>
      </c>
      <c r="Z633" s="469">
        <v>0</v>
      </c>
      <c r="AA633" s="138"/>
      <c r="AB633" s="469">
        <v>0</v>
      </c>
      <c r="AC633" s="63">
        <v>0</v>
      </c>
      <c r="AD633" s="136">
        <v>0</v>
      </c>
      <c r="AE633" s="942"/>
      <c r="AF633" s="136">
        <v>0</v>
      </c>
      <c r="AG633" s="138"/>
      <c r="AH633" s="469">
        <v>0</v>
      </c>
      <c r="AI633" s="998">
        <f t="shared" si="69"/>
        <v>0</v>
      </c>
      <c r="AJ633" s="1025">
        <f t="shared" si="64"/>
        <v>0</v>
      </c>
    </row>
    <row r="634" spans="1:118" s="884" customFormat="1" ht="24" x14ac:dyDescent="0.2">
      <c r="A634" s="42">
        <v>21802</v>
      </c>
      <c r="B634" s="43" t="s">
        <v>643</v>
      </c>
      <c r="C634" s="44"/>
      <c r="D634" s="44"/>
      <c r="E634" s="44"/>
      <c r="F634" s="239"/>
      <c r="G634" s="239"/>
      <c r="H634" s="239"/>
      <c r="I634" s="47"/>
      <c r="J634" s="787">
        <v>2835.02</v>
      </c>
      <c r="K634" s="264"/>
      <c r="L634" s="921">
        <f>SUM(L635:L636)</f>
        <v>0</v>
      </c>
      <c r="M634" s="264"/>
      <c r="N634" s="921">
        <f>SUM(N635:N636)</f>
        <v>0</v>
      </c>
      <c r="O634" s="238">
        <v>0</v>
      </c>
      <c r="P634" s="921">
        <f>SUM(P635:P636)</f>
        <v>0</v>
      </c>
      <c r="Q634" s="265"/>
      <c r="R634" s="921">
        <f>SUM(R635:R636)</f>
        <v>0</v>
      </c>
      <c r="S634" s="238">
        <v>0</v>
      </c>
      <c r="T634" s="921">
        <f>SUM(T635:T636)</f>
        <v>0</v>
      </c>
      <c r="U634" s="265"/>
      <c r="V634" s="921">
        <f>SUM(V635:V636)</f>
        <v>0</v>
      </c>
      <c r="W634" s="265"/>
      <c r="X634" s="921">
        <f>SUM(X635:X636)</f>
        <v>0</v>
      </c>
      <c r="Y634" s="376">
        <v>0</v>
      </c>
      <c r="Z634" s="921">
        <f>SUM(Z635:Z636)</f>
        <v>2835.02</v>
      </c>
      <c r="AA634" s="265"/>
      <c r="AB634" s="921">
        <f>SUM(AB635:AB636)</f>
        <v>0</v>
      </c>
      <c r="AC634" s="931">
        <v>0</v>
      </c>
      <c r="AD634" s="264">
        <f>SUM(AD635:AD636)</f>
        <v>0</v>
      </c>
      <c r="AE634" s="959">
        <f>AE635+AE636</f>
        <v>0</v>
      </c>
      <c r="AF634" s="264">
        <f>SUM(AF635:AF636)</f>
        <v>0</v>
      </c>
      <c r="AG634" s="265"/>
      <c r="AH634" s="921">
        <f>SUM(AH635:AH636)</f>
        <v>0</v>
      </c>
      <c r="AI634" s="926">
        <f t="shared" si="69"/>
        <v>2835.02</v>
      </c>
      <c r="AJ634" s="1025">
        <f t="shared" si="64"/>
        <v>0</v>
      </c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</row>
    <row r="635" spans="1:118" ht="66" x14ac:dyDescent="0.2">
      <c r="A635" s="51"/>
      <c r="B635" s="241" t="s">
        <v>644</v>
      </c>
      <c r="C635" s="242"/>
      <c r="D635" s="242">
        <v>1</v>
      </c>
      <c r="E635" s="209" t="s">
        <v>41</v>
      </c>
      <c r="F635" s="55" t="s">
        <v>31</v>
      </c>
      <c r="G635" s="56" t="s">
        <v>32</v>
      </c>
      <c r="H635" s="55" t="s">
        <v>33</v>
      </c>
      <c r="I635" s="211">
        <v>1074.5999999999999</v>
      </c>
      <c r="J635" s="788">
        <v>1074.5999999999999</v>
      </c>
      <c r="K635" s="80"/>
      <c r="L635" s="150">
        <v>0</v>
      </c>
      <c r="M635" s="80"/>
      <c r="N635" s="150"/>
      <c r="O635" s="75">
        <v>0</v>
      </c>
      <c r="P635" s="999">
        <f>O635*I635</f>
        <v>0</v>
      </c>
      <c r="Q635" s="81"/>
      <c r="R635" s="150"/>
      <c r="S635" s="75">
        <v>0</v>
      </c>
      <c r="T635" s="1000"/>
      <c r="U635" s="81"/>
      <c r="V635" s="150"/>
      <c r="W635" s="81"/>
      <c r="X635" s="150"/>
      <c r="Y635" s="60">
        <v>1</v>
      </c>
      <c r="Z635" s="1000">
        <v>1074.5999999999999</v>
      </c>
      <c r="AA635" s="81"/>
      <c r="AB635" s="150"/>
      <c r="AC635" s="63">
        <v>0</v>
      </c>
      <c r="AD635" s="90">
        <f>AC635*I635</f>
        <v>0</v>
      </c>
      <c r="AE635" s="63">
        <v>0</v>
      </c>
      <c r="AF635" s="150">
        <v>0</v>
      </c>
      <c r="AG635" s="81"/>
      <c r="AH635" s="150"/>
      <c r="AI635" s="998">
        <f t="shared" si="69"/>
        <v>1074.5999999999999</v>
      </c>
      <c r="AJ635" s="1025">
        <f t="shared" si="64"/>
        <v>0</v>
      </c>
    </row>
    <row r="636" spans="1:118" ht="66" x14ac:dyDescent="0.2">
      <c r="A636" s="51"/>
      <c r="B636" s="226" t="s">
        <v>645</v>
      </c>
      <c r="C636" s="243"/>
      <c r="D636" s="243">
        <v>2</v>
      </c>
      <c r="E636" s="79" t="s">
        <v>30</v>
      </c>
      <c r="F636" s="55" t="s">
        <v>31</v>
      </c>
      <c r="G636" s="56" t="s">
        <v>32</v>
      </c>
      <c r="H636" s="55" t="s">
        <v>33</v>
      </c>
      <c r="I636" s="211">
        <v>880.21</v>
      </c>
      <c r="J636" s="789">
        <v>1760.42</v>
      </c>
      <c r="K636" s="80"/>
      <c r="L636" s="150">
        <v>0</v>
      </c>
      <c r="M636" s="80"/>
      <c r="N636" s="150"/>
      <c r="O636" s="75">
        <v>0</v>
      </c>
      <c r="P636" s="999">
        <f>O636*I636</f>
        <v>0</v>
      </c>
      <c r="Q636" s="81"/>
      <c r="R636" s="150"/>
      <c r="S636" s="75">
        <v>0</v>
      </c>
      <c r="T636" s="1000"/>
      <c r="U636" s="81"/>
      <c r="V636" s="150"/>
      <c r="W636" s="81"/>
      <c r="X636" s="150"/>
      <c r="Y636" s="60">
        <v>2</v>
      </c>
      <c r="Z636" s="1000">
        <v>1760.42</v>
      </c>
      <c r="AA636" s="81"/>
      <c r="AB636" s="150"/>
      <c r="AC636" s="63">
        <v>0</v>
      </c>
      <c r="AD636" s="90">
        <f>AC636*I636</f>
        <v>0</v>
      </c>
      <c r="AE636" s="63">
        <v>0</v>
      </c>
      <c r="AF636" s="150">
        <v>0</v>
      </c>
      <c r="AG636" s="81"/>
      <c r="AH636" s="150"/>
      <c r="AI636" s="998">
        <f t="shared" si="69"/>
        <v>1760.42</v>
      </c>
      <c r="AJ636" s="1025">
        <f t="shared" si="64"/>
        <v>0</v>
      </c>
    </row>
    <row r="637" spans="1:118" s="608" customFormat="1" ht="22.5" customHeight="1" x14ac:dyDescent="0.2">
      <c r="A637" s="244">
        <v>2200</v>
      </c>
      <c r="B637" s="245" t="s">
        <v>646</v>
      </c>
      <c r="C637" s="27"/>
      <c r="D637" s="27"/>
      <c r="E637" s="27"/>
      <c r="F637" s="246"/>
      <c r="G637" s="247"/>
      <c r="H637" s="246"/>
      <c r="I637" s="30"/>
      <c r="J637" s="365">
        <v>5197832.8849999988</v>
      </c>
      <c r="K637" s="249"/>
      <c r="L637" s="922">
        <f>L638+L884+L893</f>
        <v>0</v>
      </c>
      <c r="M637" s="249"/>
      <c r="N637" s="922">
        <f>N638</f>
        <v>220000</v>
      </c>
      <c r="O637" s="885">
        <v>0</v>
      </c>
      <c r="P637" s="248">
        <f>P638+P884+P893</f>
        <v>1981238.15</v>
      </c>
      <c r="Q637" s="250"/>
      <c r="R637" s="248">
        <f>R638+R884+R893</f>
        <v>0</v>
      </c>
      <c r="S637" s="885">
        <v>0</v>
      </c>
      <c r="T637" s="248">
        <f>T638+T884+T893</f>
        <v>0</v>
      </c>
      <c r="U637" s="250"/>
      <c r="V637" s="922"/>
      <c r="W637" s="250"/>
      <c r="X637" s="922"/>
      <c r="Y637" s="368">
        <v>0</v>
      </c>
      <c r="Z637" s="248">
        <f>Z638+Z884+Z893</f>
        <v>2996594.7350000003</v>
      </c>
      <c r="AA637" s="250"/>
      <c r="AB637" s="248">
        <f>AB638+AB884+AB893</f>
        <v>0</v>
      </c>
      <c r="AC637" s="929">
        <v>0</v>
      </c>
      <c r="AD637" s="248">
        <f>AD638+AD884+AD893</f>
        <v>0</v>
      </c>
      <c r="AE637" s="554">
        <f>AE638+AE884+AE893</f>
        <v>0</v>
      </c>
      <c r="AF637" s="248">
        <f>AF638+AF884+AF893</f>
        <v>0</v>
      </c>
      <c r="AG637" s="250"/>
      <c r="AH637" s="922"/>
      <c r="AI637" s="1028">
        <f>AF637+AH637+AD637+AB637+Z637+X637+V637+T637+R637+P637+N637+L637</f>
        <v>5197832.8849999998</v>
      </c>
      <c r="AJ637" s="1025">
        <f t="shared" si="64"/>
        <v>0</v>
      </c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</row>
    <row r="638" spans="1:118" s="877" customFormat="1" ht="36" x14ac:dyDescent="0.2">
      <c r="A638" s="505">
        <v>221</v>
      </c>
      <c r="B638" s="273" t="s">
        <v>647</v>
      </c>
      <c r="C638" s="274"/>
      <c r="D638" s="274"/>
      <c r="E638" s="274"/>
      <c r="F638" s="313"/>
      <c r="G638" s="313"/>
      <c r="H638" s="313"/>
      <c r="I638" s="277"/>
      <c r="J638" s="794">
        <v>5093161.504999999</v>
      </c>
      <c r="K638" s="278"/>
      <c r="L638" s="919">
        <f>L639+L655+L659+L720+L873</f>
        <v>0</v>
      </c>
      <c r="M638" s="278"/>
      <c r="N638" s="919">
        <f>N639+N655+N659+N720+N873</f>
        <v>220000</v>
      </c>
      <c r="O638" s="875">
        <v>0</v>
      </c>
      <c r="P638" s="919">
        <f>P639+P655+P659+P720+P873</f>
        <v>1966810.72</v>
      </c>
      <c r="Q638" s="279"/>
      <c r="R638" s="919">
        <f>R639+R655+R659+R720+R873</f>
        <v>0</v>
      </c>
      <c r="S638" s="875">
        <v>0</v>
      </c>
      <c r="T638" s="919">
        <f>T639+T655+T659+T720+T873</f>
        <v>0</v>
      </c>
      <c r="U638" s="279"/>
      <c r="V638" s="919">
        <f>V639+V655+V659+V720+V873</f>
        <v>0</v>
      </c>
      <c r="W638" s="279"/>
      <c r="X638" s="919">
        <f>X639+X655+X659+X720+X873</f>
        <v>0</v>
      </c>
      <c r="Y638" s="373">
        <v>0</v>
      </c>
      <c r="Z638" s="919">
        <f>Z639+Z655+Z659+Z720+Z873</f>
        <v>2906350.7850000001</v>
      </c>
      <c r="AA638" s="279"/>
      <c r="AB638" s="919">
        <f>AB639+AB655+AB659+AB720+AB873</f>
        <v>0</v>
      </c>
      <c r="AC638" s="930">
        <v>0</v>
      </c>
      <c r="AD638" s="278">
        <f>AD639+AD655+AD659+AD720+AD873</f>
        <v>0</v>
      </c>
      <c r="AE638" s="950">
        <f>AE639+AE655+AE659+AE720+AE873</f>
        <v>0</v>
      </c>
      <c r="AF638" s="278">
        <f>AF639+AF655+AF659+AF720+AF873</f>
        <v>0</v>
      </c>
      <c r="AG638" s="279"/>
      <c r="AH638" s="919">
        <f>AH639+AH655+AH659+AH720+AH873</f>
        <v>0</v>
      </c>
      <c r="AI638" s="919">
        <f>AI639+AI655+AI659+AI720+AI873</f>
        <v>5093161.5050000008</v>
      </c>
      <c r="AJ638" s="1025">
        <f t="shared" si="64"/>
        <v>0</v>
      </c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</row>
    <row r="639" spans="1:118" s="884" customFormat="1" x14ac:dyDescent="0.2">
      <c r="A639" s="42">
        <v>22102</v>
      </c>
      <c r="B639" s="43" t="s">
        <v>648</v>
      </c>
      <c r="C639" s="44"/>
      <c r="D639" s="44"/>
      <c r="E639" s="44"/>
      <c r="F639" s="239"/>
      <c r="G639" s="239"/>
      <c r="H639" s="239"/>
      <c r="I639" s="47"/>
      <c r="J639" s="787">
        <v>946453.20000000007</v>
      </c>
      <c r="K639" s="264"/>
      <c r="L639" s="921">
        <f>SUM(L640:L654)</f>
        <v>0</v>
      </c>
      <c r="M639" s="264"/>
      <c r="N639" s="921">
        <f>SUM(N640:N654)</f>
        <v>0</v>
      </c>
      <c r="O639" s="238">
        <v>0</v>
      </c>
      <c r="P639" s="921">
        <f>SUM(P640:P654)</f>
        <v>407832</v>
      </c>
      <c r="Q639" s="265"/>
      <c r="R639" s="921">
        <f>SUM(R640:R654)</f>
        <v>0</v>
      </c>
      <c r="S639" s="238">
        <v>0</v>
      </c>
      <c r="T639" s="921">
        <f>SUM(T640:T654)</f>
        <v>0</v>
      </c>
      <c r="U639" s="265"/>
      <c r="V639" s="921">
        <f>SUM(V640:V654)</f>
        <v>0</v>
      </c>
      <c r="W639" s="265"/>
      <c r="X639" s="921">
        <f>SUM(X640:X654)</f>
        <v>0</v>
      </c>
      <c r="Y639" s="376">
        <v>0</v>
      </c>
      <c r="Z639" s="921">
        <f>SUM(Z640:Z654)</f>
        <v>538621.19999999995</v>
      </c>
      <c r="AA639" s="265"/>
      <c r="AB639" s="921">
        <f>SUM(AB640:AB654)</f>
        <v>0</v>
      </c>
      <c r="AC639" s="931">
        <v>0</v>
      </c>
      <c r="AD639" s="264">
        <f>SUM(AD640:AD654)</f>
        <v>0</v>
      </c>
      <c r="AE639" s="565">
        <f>AE640+AE641+AE642+AE643+AE644+AE645+AE646+AE647+AE648+AE649+AE650+AE651+AE652+AE653+AE654</f>
        <v>0</v>
      </c>
      <c r="AF639" s="264">
        <f>SUM(AF640:AF654)</f>
        <v>0</v>
      </c>
      <c r="AG639" s="265"/>
      <c r="AH639" s="921">
        <f>SUM(AH640:AH654)</f>
        <v>0</v>
      </c>
      <c r="AI639" s="921">
        <f>SUM(AI640:AI654)</f>
        <v>946453.20000000007</v>
      </c>
      <c r="AJ639" s="1025">
        <f t="shared" si="64"/>
        <v>0</v>
      </c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</row>
    <row r="640" spans="1:118" ht="66" x14ac:dyDescent="0.2">
      <c r="A640" s="97"/>
      <c r="B640" s="84" t="s">
        <v>649</v>
      </c>
      <c r="C640" s="98"/>
      <c r="D640" s="98">
        <v>454</v>
      </c>
      <c r="E640" s="79" t="s">
        <v>650</v>
      </c>
      <c r="F640" s="55" t="s">
        <v>31</v>
      </c>
      <c r="G640" s="56" t="s">
        <v>32</v>
      </c>
      <c r="H640" s="55" t="s">
        <v>33</v>
      </c>
      <c r="I640" s="211">
        <v>177.80766519823786</v>
      </c>
      <c r="J640" s="767">
        <v>80724.679999999993</v>
      </c>
      <c r="K640" s="80"/>
      <c r="L640" s="150">
        <v>0</v>
      </c>
      <c r="M640" s="80"/>
      <c r="N640" s="150"/>
      <c r="O640" s="75">
        <v>0</v>
      </c>
      <c r="P640" s="1000">
        <v>20160</v>
      </c>
      <c r="Q640" s="81"/>
      <c r="R640" s="150"/>
      <c r="S640" s="75">
        <v>0</v>
      </c>
      <c r="T640" s="1017">
        <v>0</v>
      </c>
      <c r="U640" s="81"/>
      <c r="V640" s="150"/>
      <c r="W640" s="81"/>
      <c r="X640" s="150"/>
      <c r="Y640" s="60">
        <f>D640</f>
        <v>454</v>
      </c>
      <c r="Z640" s="1000">
        <v>60564.679999999993</v>
      </c>
      <c r="AA640" s="81"/>
      <c r="AB640" s="150"/>
      <c r="AC640" s="63">
        <v>0</v>
      </c>
      <c r="AD640" s="90">
        <f t="shared" ref="AD640:AD654" si="70">AC640*I640</f>
        <v>0</v>
      </c>
      <c r="AE640" s="63"/>
      <c r="AF640" s="150">
        <v>0</v>
      </c>
      <c r="AG640" s="81"/>
      <c r="AH640" s="150"/>
      <c r="AI640" s="998">
        <f t="shared" ref="AI640:AI658" si="71">AF640+AH640+AD640+AB640+Z640+X640+V640+T640+R640+P640+N640+L640</f>
        <v>80724.679999999993</v>
      </c>
      <c r="AJ640" s="1025">
        <f t="shared" si="64"/>
        <v>0</v>
      </c>
    </row>
    <row r="641" spans="1:118" ht="66" x14ac:dyDescent="0.2">
      <c r="A641" s="97"/>
      <c r="B641" s="93" t="s">
        <v>651</v>
      </c>
      <c r="C641" s="98"/>
      <c r="D641" s="98">
        <v>151</v>
      </c>
      <c r="E641" s="79" t="s">
        <v>650</v>
      </c>
      <c r="F641" s="55" t="s">
        <v>31</v>
      </c>
      <c r="G641" s="56" t="s">
        <v>32</v>
      </c>
      <c r="H641" s="55" t="s">
        <v>33</v>
      </c>
      <c r="I641" s="211">
        <v>165.88</v>
      </c>
      <c r="J641" s="767">
        <v>25047.88</v>
      </c>
      <c r="K641" s="80"/>
      <c r="L641" s="150">
        <v>0</v>
      </c>
      <c r="M641" s="80"/>
      <c r="N641" s="150"/>
      <c r="O641" s="75">
        <v>0</v>
      </c>
      <c r="P641" s="1000"/>
      <c r="Q641" s="81"/>
      <c r="R641" s="150"/>
      <c r="S641" s="75">
        <v>0</v>
      </c>
      <c r="T641" s="1017">
        <v>0</v>
      </c>
      <c r="U641" s="81"/>
      <c r="V641" s="150"/>
      <c r="W641" s="81"/>
      <c r="X641" s="150"/>
      <c r="Y641" s="60">
        <f>D641</f>
        <v>151</v>
      </c>
      <c r="Z641" s="1000">
        <v>25047.88</v>
      </c>
      <c r="AA641" s="81"/>
      <c r="AB641" s="150"/>
      <c r="AC641" s="63">
        <v>0</v>
      </c>
      <c r="AD641" s="90">
        <f t="shared" si="70"/>
        <v>0</v>
      </c>
      <c r="AE641" s="63"/>
      <c r="AF641" s="150">
        <v>0</v>
      </c>
      <c r="AG641" s="81"/>
      <c r="AH641" s="150"/>
      <c r="AI641" s="998">
        <f t="shared" si="71"/>
        <v>25047.88</v>
      </c>
      <c r="AJ641" s="1025">
        <f t="shared" si="64"/>
        <v>0</v>
      </c>
    </row>
    <row r="642" spans="1:118" ht="66" x14ac:dyDescent="0.2">
      <c r="A642" s="97"/>
      <c r="B642" s="84" t="s">
        <v>652</v>
      </c>
      <c r="C642" s="74"/>
      <c r="D642" s="74">
        <v>344</v>
      </c>
      <c r="E642" s="79" t="s">
        <v>650</v>
      </c>
      <c r="F642" s="55" t="s">
        <v>31</v>
      </c>
      <c r="G642" s="56" t="s">
        <v>32</v>
      </c>
      <c r="H642" s="55" t="s">
        <v>33</v>
      </c>
      <c r="I642" s="211">
        <v>245.56136627906977</v>
      </c>
      <c r="J642" s="766">
        <v>84473.11</v>
      </c>
      <c r="K642" s="80"/>
      <c r="L642" s="150">
        <v>0</v>
      </c>
      <c r="M642" s="80"/>
      <c r="N642" s="150"/>
      <c r="O642" s="75">
        <f t="shared" ref="O642:O654" si="72">P642/I642</f>
        <v>98.517125745695878</v>
      </c>
      <c r="P642" s="1000">
        <v>24192</v>
      </c>
      <c r="Q642" s="81"/>
      <c r="R642" s="150"/>
      <c r="S642" s="75">
        <v>0</v>
      </c>
      <c r="T642" s="1017">
        <v>0</v>
      </c>
      <c r="U642" s="81"/>
      <c r="V642" s="150"/>
      <c r="W642" s="81"/>
      <c r="X642" s="150"/>
      <c r="Y642" s="60">
        <v>245</v>
      </c>
      <c r="Z642" s="1000">
        <v>60281.11</v>
      </c>
      <c r="AA642" s="81"/>
      <c r="AB642" s="150"/>
      <c r="AC642" s="63">
        <v>0</v>
      </c>
      <c r="AD642" s="90">
        <f t="shared" si="70"/>
        <v>0</v>
      </c>
      <c r="AE642" s="63"/>
      <c r="AF642" s="150">
        <v>0</v>
      </c>
      <c r="AG642" s="81"/>
      <c r="AH642" s="150"/>
      <c r="AI642" s="998">
        <f t="shared" si="71"/>
        <v>84473.11</v>
      </c>
      <c r="AJ642" s="1025">
        <f t="shared" si="64"/>
        <v>0</v>
      </c>
    </row>
    <row r="643" spans="1:118" ht="66" x14ac:dyDescent="0.2">
      <c r="A643" s="97"/>
      <c r="B643" s="84" t="s">
        <v>653</v>
      </c>
      <c r="C643" s="74"/>
      <c r="D643" s="74">
        <v>885</v>
      </c>
      <c r="E643" s="79" t="s">
        <v>650</v>
      </c>
      <c r="F643" s="55" t="s">
        <v>31</v>
      </c>
      <c r="G643" s="56" t="s">
        <v>32</v>
      </c>
      <c r="H643" s="55" t="s">
        <v>33</v>
      </c>
      <c r="I643" s="211">
        <v>190.63</v>
      </c>
      <c r="J643" s="766">
        <v>168707.40999999997</v>
      </c>
      <c r="K643" s="80"/>
      <c r="L643" s="150">
        <v>0</v>
      </c>
      <c r="M643" s="80"/>
      <c r="N643" s="150"/>
      <c r="O643" s="75">
        <f t="shared" si="72"/>
        <v>577.11797723338407</v>
      </c>
      <c r="P643" s="1000">
        <v>110016</v>
      </c>
      <c r="Q643" s="81"/>
      <c r="R643" s="150"/>
      <c r="S643" s="75">
        <v>0</v>
      </c>
      <c r="T643" s="1017">
        <v>0</v>
      </c>
      <c r="U643" s="81"/>
      <c r="V643" s="150"/>
      <c r="W643" s="81"/>
      <c r="X643" s="150"/>
      <c r="Y643" s="60">
        <v>308</v>
      </c>
      <c r="Z643" s="1000">
        <v>58691.409999999974</v>
      </c>
      <c r="AA643" s="81"/>
      <c r="AB643" s="150"/>
      <c r="AC643" s="63">
        <v>0</v>
      </c>
      <c r="AD643" s="90">
        <f t="shared" si="70"/>
        <v>0</v>
      </c>
      <c r="AE643" s="63"/>
      <c r="AF643" s="150">
        <v>0</v>
      </c>
      <c r="AG643" s="81"/>
      <c r="AH643" s="150"/>
      <c r="AI643" s="998">
        <f t="shared" si="71"/>
        <v>168707.40999999997</v>
      </c>
      <c r="AJ643" s="1025">
        <f t="shared" si="64"/>
        <v>0</v>
      </c>
    </row>
    <row r="644" spans="1:118" ht="66" x14ac:dyDescent="0.2">
      <c r="A644" s="97"/>
      <c r="B644" s="84" t="s">
        <v>654</v>
      </c>
      <c r="C644" s="74"/>
      <c r="D644" s="74">
        <v>407</v>
      </c>
      <c r="E644" s="79" t="s">
        <v>650</v>
      </c>
      <c r="F644" s="55" t="s">
        <v>31</v>
      </c>
      <c r="G644" s="56" t="s">
        <v>32</v>
      </c>
      <c r="H644" s="55" t="s">
        <v>33</v>
      </c>
      <c r="I644" s="211">
        <v>175.49184275184274</v>
      </c>
      <c r="J644" s="766">
        <v>71425.179999999993</v>
      </c>
      <c r="K644" s="80"/>
      <c r="L644" s="150">
        <v>0</v>
      </c>
      <c r="M644" s="80"/>
      <c r="N644" s="150"/>
      <c r="O644" s="75">
        <f t="shared" si="72"/>
        <v>84.790265841822176</v>
      </c>
      <c r="P644" s="1000">
        <v>14880</v>
      </c>
      <c r="Q644" s="81"/>
      <c r="R644" s="150"/>
      <c r="S644" s="75">
        <v>0</v>
      </c>
      <c r="T644" s="1017">
        <v>0</v>
      </c>
      <c r="U644" s="81"/>
      <c r="V644" s="150"/>
      <c r="W644" s="81"/>
      <c r="X644" s="150"/>
      <c r="Y644" s="60">
        <v>322</v>
      </c>
      <c r="Z644" s="1000">
        <v>56545.179999999993</v>
      </c>
      <c r="AA644" s="81"/>
      <c r="AB644" s="150"/>
      <c r="AC644" s="63">
        <v>0</v>
      </c>
      <c r="AD644" s="90">
        <f t="shared" si="70"/>
        <v>0</v>
      </c>
      <c r="AE644" s="63"/>
      <c r="AF644" s="150">
        <v>0</v>
      </c>
      <c r="AG644" s="81"/>
      <c r="AH644" s="150"/>
      <c r="AI644" s="998">
        <f t="shared" si="71"/>
        <v>71425.179999999993</v>
      </c>
      <c r="AJ644" s="1025">
        <f t="shared" si="64"/>
        <v>0</v>
      </c>
    </row>
    <row r="645" spans="1:118" ht="66" x14ac:dyDescent="0.2">
      <c r="A645" s="97"/>
      <c r="B645" s="87" t="s">
        <v>655</v>
      </c>
      <c r="C645" s="233"/>
      <c r="D645" s="233">
        <v>72</v>
      </c>
      <c r="E645" s="79" t="s">
        <v>650</v>
      </c>
      <c r="F645" s="55" t="s">
        <v>31</v>
      </c>
      <c r="G645" s="56" t="s">
        <v>32</v>
      </c>
      <c r="H645" s="55" t="s">
        <v>33</v>
      </c>
      <c r="I645" s="211">
        <v>161.41402777777776</v>
      </c>
      <c r="J645" s="785">
        <v>11621.81</v>
      </c>
      <c r="K645" s="80"/>
      <c r="L645" s="150">
        <v>0</v>
      </c>
      <c r="M645" s="80"/>
      <c r="N645" s="150"/>
      <c r="O645" s="75">
        <f t="shared" si="72"/>
        <v>62.448104038871747</v>
      </c>
      <c r="P645" s="1000">
        <v>10080</v>
      </c>
      <c r="Q645" s="81"/>
      <c r="R645" s="150"/>
      <c r="S645" s="75">
        <v>0</v>
      </c>
      <c r="T645" s="1017">
        <v>0</v>
      </c>
      <c r="U645" s="81"/>
      <c r="V645" s="150"/>
      <c r="W645" s="81"/>
      <c r="X645" s="150"/>
      <c r="Y645" s="60">
        <v>10</v>
      </c>
      <c r="Z645" s="1000">
        <v>1541.8099999999995</v>
      </c>
      <c r="AA645" s="81"/>
      <c r="AB645" s="150"/>
      <c r="AC645" s="63">
        <v>0</v>
      </c>
      <c r="AD645" s="90">
        <f t="shared" si="70"/>
        <v>0</v>
      </c>
      <c r="AE645" s="63"/>
      <c r="AF645" s="150">
        <v>0</v>
      </c>
      <c r="AG645" s="81"/>
      <c r="AH645" s="150"/>
      <c r="AI645" s="998">
        <f t="shared" si="71"/>
        <v>11621.81</v>
      </c>
      <c r="AJ645" s="1025">
        <f t="shared" si="64"/>
        <v>0</v>
      </c>
    </row>
    <row r="646" spans="1:118" ht="66" x14ac:dyDescent="0.2">
      <c r="A646" s="97"/>
      <c r="B646" s="87" t="s">
        <v>656</v>
      </c>
      <c r="C646" s="233"/>
      <c r="D646" s="233">
        <v>72</v>
      </c>
      <c r="E646" s="79" t="s">
        <v>650</v>
      </c>
      <c r="F646" s="55" t="s">
        <v>31</v>
      </c>
      <c r="G646" s="56" t="s">
        <v>32</v>
      </c>
      <c r="H646" s="55" t="s">
        <v>33</v>
      </c>
      <c r="I646" s="211">
        <v>203.52194444444444</v>
      </c>
      <c r="J646" s="785">
        <v>14653.58</v>
      </c>
      <c r="K646" s="80"/>
      <c r="L646" s="150">
        <v>0</v>
      </c>
      <c r="M646" s="80"/>
      <c r="N646" s="150"/>
      <c r="O646" s="75">
        <f t="shared" si="72"/>
        <v>49.52782869442143</v>
      </c>
      <c r="P646" s="1000">
        <v>10080</v>
      </c>
      <c r="Q646" s="81"/>
      <c r="R646" s="150"/>
      <c r="S646" s="75">
        <v>0</v>
      </c>
      <c r="T646" s="1017">
        <v>0</v>
      </c>
      <c r="U646" s="81"/>
      <c r="V646" s="150"/>
      <c r="W646" s="81"/>
      <c r="X646" s="150"/>
      <c r="Y646" s="60">
        <v>22</v>
      </c>
      <c r="Z646" s="1000">
        <v>4573.58</v>
      </c>
      <c r="AA646" s="81"/>
      <c r="AB646" s="150"/>
      <c r="AC646" s="63">
        <v>0</v>
      </c>
      <c r="AD646" s="90">
        <f t="shared" si="70"/>
        <v>0</v>
      </c>
      <c r="AE646" s="63"/>
      <c r="AF646" s="150">
        <v>0</v>
      </c>
      <c r="AG646" s="81"/>
      <c r="AH646" s="150"/>
      <c r="AI646" s="998">
        <f t="shared" si="71"/>
        <v>14653.58</v>
      </c>
      <c r="AJ646" s="1025">
        <f t="shared" si="64"/>
        <v>0</v>
      </c>
    </row>
    <row r="647" spans="1:118" ht="66" x14ac:dyDescent="0.2">
      <c r="A647" s="97"/>
      <c r="B647" s="84" t="s">
        <v>657</v>
      </c>
      <c r="C647" s="74"/>
      <c r="D647" s="74">
        <v>164</v>
      </c>
      <c r="E647" s="79" t="s">
        <v>650</v>
      </c>
      <c r="F647" s="55" t="s">
        <v>31</v>
      </c>
      <c r="G647" s="56" t="s">
        <v>32</v>
      </c>
      <c r="H647" s="55" t="s">
        <v>33</v>
      </c>
      <c r="I647" s="211">
        <v>168.28609756097561</v>
      </c>
      <c r="J647" s="766">
        <v>27598.92</v>
      </c>
      <c r="K647" s="80"/>
      <c r="L647" s="150">
        <v>0</v>
      </c>
      <c r="M647" s="80"/>
      <c r="N647" s="150"/>
      <c r="O647" s="75">
        <f t="shared" si="72"/>
        <v>66.886095542869072</v>
      </c>
      <c r="P647" s="1000">
        <v>11256</v>
      </c>
      <c r="Q647" s="81"/>
      <c r="R647" s="150"/>
      <c r="S647" s="75">
        <v>0</v>
      </c>
      <c r="T647" s="1017">
        <v>0</v>
      </c>
      <c r="U647" s="81"/>
      <c r="V647" s="150"/>
      <c r="W647" s="81"/>
      <c r="X647" s="150"/>
      <c r="Y647" s="60">
        <v>97</v>
      </c>
      <c r="Z647" s="1000">
        <v>16342.919999999998</v>
      </c>
      <c r="AA647" s="81"/>
      <c r="AB647" s="150"/>
      <c r="AC647" s="63">
        <v>0</v>
      </c>
      <c r="AD647" s="90">
        <f t="shared" si="70"/>
        <v>0</v>
      </c>
      <c r="AE647" s="63">
        <v>0</v>
      </c>
      <c r="AF647" s="150">
        <v>0</v>
      </c>
      <c r="AG647" s="81"/>
      <c r="AH647" s="150"/>
      <c r="AI647" s="998">
        <f t="shared" si="71"/>
        <v>27598.92</v>
      </c>
      <c r="AJ647" s="1025">
        <f t="shared" si="64"/>
        <v>0</v>
      </c>
    </row>
    <row r="648" spans="1:118" ht="66" x14ac:dyDescent="0.2">
      <c r="A648" s="97"/>
      <c r="B648" s="84" t="s">
        <v>658</v>
      </c>
      <c r="C648" s="233"/>
      <c r="D648" s="233">
        <v>288</v>
      </c>
      <c r="E648" s="79" t="s">
        <v>650</v>
      </c>
      <c r="F648" s="55" t="s">
        <v>31</v>
      </c>
      <c r="G648" s="56" t="s">
        <v>32</v>
      </c>
      <c r="H648" s="55" t="s">
        <v>33</v>
      </c>
      <c r="I648" s="211">
        <v>217.55798611111109</v>
      </c>
      <c r="J648" s="785">
        <v>62656.7</v>
      </c>
      <c r="K648" s="80"/>
      <c r="L648" s="150">
        <v>0</v>
      </c>
      <c r="M648" s="80"/>
      <c r="N648" s="150"/>
      <c r="O648" s="75">
        <f t="shared" si="72"/>
        <v>225.04345105950364</v>
      </c>
      <c r="P648" s="1000">
        <v>48960</v>
      </c>
      <c r="Q648" s="81"/>
      <c r="R648" s="150"/>
      <c r="S648" s="75">
        <v>0</v>
      </c>
      <c r="T648" s="1017">
        <v>0</v>
      </c>
      <c r="U648" s="81"/>
      <c r="V648" s="150"/>
      <c r="W648" s="81"/>
      <c r="X648" s="150"/>
      <c r="Y648" s="60">
        <v>63</v>
      </c>
      <c r="Z648" s="1000">
        <v>13696.699999999997</v>
      </c>
      <c r="AA648" s="81"/>
      <c r="AB648" s="150"/>
      <c r="AC648" s="63">
        <v>0</v>
      </c>
      <c r="AD648" s="90">
        <f t="shared" si="70"/>
        <v>0</v>
      </c>
      <c r="AE648" s="63">
        <v>0</v>
      </c>
      <c r="AF648" s="150">
        <v>0</v>
      </c>
      <c r="AG648" s="81"/>
      <c r="AH648" s="150"/>
      <c r="AI648" s="998">
        <f t="shared" si="71"/>
        <v>62656.7</v>
      </c>
      <c r="AJ648" s="1025">
        <f t="shared" si="64"/>
        <v>0</v>
      </c>
    </row>
    <row r="649" spans="1:118" ht="66" x14ac:dyDescent="0.2">
      <c r="A649" s="97"/>
      <c r="B649" s="101" t="s">
        <v>659</v>
      </c>
      <c r="C649" s="74"/>
      <c r="D649" s="74">
        <v>884</v>
      </c>
      <c r="E649" s="79" t="s">
        <v>650</v>
      </c>
      <c r="F649" s="55" t="s">
        <v>31</v>
      </c>
      <c r="G649" s="56" t="s">
        <v>32</v>
      </c>
      <c r="H649" s="55" t="s">
        <v>33</v>
      </c>
      <c r="I649" s="211">
        <v>220.2087443438914</v>
      </c>
      <c r="J649" s="766">
        <v>194664.53</v>
      </c>
      <c r="K649" s="80"/>
      <c r="L649" s="150">
        <v>0</v>
      </c>
      <c r="M649" s="80"/>
      <c r="N649" s="150"/>
      <c r="O649" s="75">
        <f t="shared" si="72"/>
        <v>259.3902443347024</v>
      </c>
      <c r="P649" s="1000">
        <v>57120</v>
      </c>
      <c r="Q649" s="81"/>
      <c r="R649" s="150"/>
      <c r="S649" s="75">
        <v>0</v>
      </c>
      <c r="T649" s="1017">
        <v>0</v>
      </c>
      <c r="U649" s="81"/>
      <c r="V649" s="150"/>
      <c r="W649" s="81"/>
      <c r="X649" s="150"/>
      <c r="Y649" s="60">
        <v>625</v>
      </c>
      <c r="Z649" s="1000">
        <v>137544.53</v>
      </c>
      <c r="AA649" s="81"/>
      <c r="AB649" s="150"/>
      <c r="AC649" s="63">
        <v>0</v>
      </c>
      <c r="AD649" s="90">
        <f t="shared" si="70"/>
        <v>0</v>
      </c>
      <c r="AE649" s="63">
        <v>0</v>
      </c>
      <c r="AF649" s="150">
        <v>0</v>
      </c>
      <c r="AG649" s="81"/>
      <c r="AH649" s="150"/>
      <c r="AI649" s="998">
        <f t="shared" si="71"/>
        <v>194664.53</v>
      </c>
      <c r="AJ649" s="1025">
        <f t="shared" ref="AJ649:AJ712" si="73">AI649-J649</f>
        <v>0</v>
      </c>
    </row>
    <row r="650" spans="1:118" ht="66" x14ac:dyDescent="0.2">
      <c r="A650" s="97"/>
      <c r="B650" s="84" t="s">
        <v>660</v>
      </c>
      <c r="C650" s="233"/>
      <c r="D650" s="233">
        <v>50</v>
      </c>
      <c r="E650" s="79" t="s">
        <v>650</v>
      </c>
      <c r="F650" s="55" t="s">
        <v>31</v>
      </c>
      <c r="G650" s="56" t="s">
        <v>32</v>
      </c>
      <c r="H650" s="55" t="s">
        <v>33</v>
      </c>
      <c r="I650" s="211">
        <v>170.5</v>
      </c>
      <c r="J650" s="785">
        <v>8525</v>
      </c>
      <c r="K650" s="80"/>
      <c r="L650" s="150">
        <v>0</v>
      </c>
      <c r="M650" s="80"/>
      <c r="N650" s="150"/>
      <c r="O650" s="75">
        <f t="shared" si="72"/>
        <v>0</v>
      </c>
      <c r="P650" s="1000"/>
      <c r="Q650" s="81"/>
      <c r="R650" s="150"/>
      <c r="S650" s="75">
        <v>0</v>
      </c>
      <c r="T650" s="1017">
        <v>0</v>
      </c>
      <c r="U650" s="81"/>
      <c r="V650" s="150"/>
      <c r="W650" s="81"/>
      <c r="X650" s="150"/>
      <c r="Y650" s="60">
        <v>50</v>
      </c>
      <c r="Z650" s="1000">
        <v>8525</v>
      </c>
      <c r="AA650" s="81"/>
      <c r="AB650" s="150"/>
      <c r="AC650" s="63">
        <v>0</v>
      </c>
      <c r="AD650" s="90">
        <f t="shared" si="70"/>
        <v>0</v>
      </c>
      <c r="AE650" s="63">
        <v>0</v>
      </c>
      <c r="AF650" s="150">
        <v>0</v>
      </c>
      <c r="AG650" s="81"/>
      <c r="AH650" s="150"/>
      <c r="AI650" s="998">
        <f t="shared" si="71"/>
        <v>8525</v>
      </c>
      <c r="AJ650" s="1025">
        <f t="shared" si="73"/>
        <v>0</v>
      </c>
    </row>
    <row r="651" spans="1:118" ht="66" x14ac:dyDescent="0.2">
      <c r="A651" s="97"/>
      <c r="B651" s="87" t="s">
        <v>661</v>
      </c>
      <c r="C651" s="74"/>
      <c r="D651" s="74">
        <v>288</v>
      </c>
      <c r="E651" s="79" t="s">
        <v>650</v>
      </c>
      <c r="F651" s="55" t="s">
        <v>31</v>
      </c>
      <c r="G651" s="56" t="s">
        <v>32</v>
      </c>
      <c r="H651" s="55" t="s">
        <v>33</v>
      </c>
      <c r="I651" s="211">
        <v>66.553055555555545</v>
      </c>
      <c r="J651" s="766">
        <v>19167.28</v>
      </c>
      <c r="K651" s="80"/>
      <c r="L651" s="150">
        <v>0</v>
      </c>
      <c r="M651" s="80"/>
      <c r="N651" s="150"/>
      <c r="O651" s="75">
        <f t="shared" si="72"/>
        <v>64.910618512381532</v>
      </c>
      <c r="P651" s="1000">
        <v>4320</v>
      </c>
      <c r="Q651" s="81"/>
      <c r="R651" s="150"/>
      <c r="S651" s="75">
        <v>0</v>
      </c>
      <c r="T651" s="1017">
        <v>0</v>
      </c>
      <c r="U651" s="81"/>
      <c r="V651" s="150"/>
      <c r="W651" s="81"/>
      <c r="X651" s="150"/>
      <c r="Y651" s="60">
        <v>223</v>
      </c>
      <c r="Z651" s="1000">
        <v>14847.279999999999</v>
      </c>
      <c r="AA651" s="81"/>
      <c r="AB651" s="150"/>
      <c r="AC651" s="63">
        <v>0</v>
      </c>
      <c r="AD651" s="90">
        <f t="shared" si="70"/>
        <v>0</v>
      </c>
      <c r="AE651" s="63">
        <v>0</v>
      </c>
      <c r="AF651" s="150">
        <v>0</v>
      </c>
      <c r="AG651" s="81"/>
      <c r="AH651" s="150"/>
      <c r="AI651" s="998">
        <f t="shared" si="71"/>
        <v>19167.28</v>
      </c>
      <c r="AJ651" s="1025">
        <f t="shared" si="73"/>
        <v>0</v>
      </c>
    </row>
    <row r="652" spans="1:118" ht="66" x14ac:dyDescent="0.2">
      <c r="A652" s="97"/>
      <c r="B652" s="218" t="s">
        <v>662</v>
      </c>
      <c r="C652" s="74"/>
      <c r="D652" s="98">
        <v>132</v>
      </c>
      <c r="E652" s="79" t="s">
        <v>650</v>
      </c>
      <c r="F652" s="55" t="s">
        <v>31</v>
      </c>
      <c r="G652" s="56" t="s">
        <v>32</v>
      </c>
      <c r="H652" s="55" t="s">
        <v>33</v>
      </c>
      <c r="I652" s="211">
        <v>247.77598484848485</v>
      </c>
      <c r="J652" s="767">
        <v>32706.43</v>
      </c>
      <c r="K652" s="80"/>
      <c r="L652" s="150">
        <v>0</v>
      </c>
      <c r="M652" s="80"/>
      <c r="N652" s="150"/>
      <c r="O652" s="75">
        <f t="shared" si="72"/>
        <v>0</v>
      </c>
      <c r="P652" s="1000"/>
      <c r="Q652" s="81"/>
      <c r="R652" s="150"/>
      <c r="S652" s="75">
        <v>0</v>
      </c>
      <c r="T652" s="1017">
        <v>0</v>
      </c>
      <c r="U652" s="81"/>
      <c r="V652" s="150"/>
      <c r="W652" s="81"/>
      <c r="X652" s="150"/>
      <c r="Y652" s="60">
        <v>132</v>
      </c>
      <c r="Z652" s="1000">
        <v>32706.43</v>
      </c>
      <c r="AA652" s="81"/>
      <c r="AB652" s="150"/>
      <c r="AC652" s="63">
        <v>0</v>
      </c>
      <c r="AD652" s="90">
        <f t="shared" si="70"/>
        <v>0</v>
      </c>
      <c r="AE652" s="63">
        <v>0</v>
      </c>
      <c r="AF652" s="150">
        <v>0</v>
      </c>
      <c r="AG652" s="81"/>
      <c r="AH652" s="150"/>
      <c r="AI652" s="998">
        <f t="shared" si="71"/>
        <v>32706.43</v>
      </c>
      <c r="AJ652" s="1025">
        <f t="shared" si="73"/>
        <v>0</v>
      </c>
    </row>
    <row r="653" spans="1:118" ht="66" x14ac:dyDescent="0.2">
      <c r="A653" s="97"/>
      <c r="B653" s="87" t="s">
        <v>663</v>
      </c>
      <c r="C653" s="74"/>
      <c r="D653" s="74">
        <v>576</v>
      </c>
      <c r="E653" s="79" t="s">
        <v>650</v>
      </c>
      <c r="F653" s="55" t="s">
        <v>31</v>
      </c>
      <c r="G653" s="56" t="s">
        <v>32</v>
      </c>
      <c r="H653" s="55" t="s">
        <v>33</v>
      </c>
      <c r="I653" s="211">
        <v>217.55800347222223</v>
      </c>
      <c r="J653" s="766">
        <v>125313.41</v>
      </c>
      <c r="K653" s="80"/>
      <c r="L653" s="150">
        <v>0</v>
      </c>
      <c r="M653" s="80"/>
      <c r="N653" s="150"/>
      <c r="O653" s="75">
        <f t="shared" si="72"/>
        <v>423.61116819022004</v>
      </c>
      <c r="P653" s="1000">
        <v>92160</v>
      </c>
      <c r="Q653" s="81"/>
      <c r="R653" s="150"/>
      <c r="S653" s="75">
        <v>0</v>
      </c>
      <c r="T653" s="1017">
        <v>0</v>
      </c>
      <c r="U653" s="81"/>
      <c r="V653" s="150"/>
      <c r="W653" s="81"/>
      <c r="X653" s="150"/>
      <c r="Y653" s="60">
        <v>152</v>
      </c>
      <c r="Z653" s="1000">
        <v>33153.410000000003</v>
      </c>
      <c r="AA653" s="81"/>
      <c r="AB653" s="150"/>
      <c r="AC653" s="63">
        <v>0</v>
      </c>
      <c r="AD653" s="90">
        <f t="shared" si="70"/>
        <v>0</v>
      </c>
      <c r="AE653" s="63">
        <v>0</v>
      </c>
      <c r="AF653" s="150">
        <v>0</v>
      </c>
      <c r="AG653" s="81"/>
      <c r="AH653" s="150"/>
      <c r="AI653" s="998">
        <f t="shared" si="71"/>
        <v>125313.41</v>
      </c>
      <c r="AJ653" s="1025">
        <f t="shared" si="73"/>
        <v>0</v>
      </c>
    </row>
    <row r="654" spans="1:118" ht="66" x14ac:dyDescent="0.2">
      <c r="A654" s="97"/>
      <c r="B654" s="87" t="s">
        <v>664</v>
      </c>
      <c r="C654" s="74"/>
      <c r="D654" s="74">
        <v>288</v>
      </c>
      <c r="E654" s="79" t="s">
        <v>650</v>
      </c>
      <c r="F654" s="55" t="s">
        <v>31</v>
      </c>
      <c r="G654" s="56" t="s">
        <v>32</v>
      </c>
      <c r="H654" s="55" t="s">
        <v>33</v>
      </c>
      <c r="I654" s="211">
        <v>66.553055555555545</v>
      </c>
      <c r="J654" s="766">
        <v>19167.28</v>
      </c>
      <c r="K654" s="80"/>
      <c r="L654" s="150">
        <v>0</v>
      </c>
      <c r="M654" s="80"/>
      <c r="N654" s="150"/>
      <c r="O654" s="75">
        <f t="shared" si="72"/>
        <v>69.237993079873632</v>
      </c>
      <c r="P654" s="1000">
        <v>4608</v>
      </c>
      <c r="Q654" s="81"/>
      <c r="R654" s="150"/>
      <c r="S654" s="75">
        <v>0</v>
      </c>
      <c r="T654" s="1017">
        <v>0</v>
      </c>
      <c r="U654" s="81"/>
      <c r="V654" s="150"/>
      <c r="W654" s="81"/>
      <c r="X654" s="150"/>
      <c r="Y654" s="60">
        <v>219</v>
      </c>
      <c r="Z654" s="1000">
        <v>14559.279999999999</v>
      </c>
      <c r="AA654" s="81"/>
      <c r="AB654" s="150"/>
      <c r="AC654" s="63">
        <v>0</v>
      </c>
      <c r="AD654" s="90">
        <f t="shared" si="70"/>
        <v>0</v>
      </c>
      <c r="AE654" s="63">
        <v>0</v>
      </c>
      <c r="AF654" s="150">
        <v>0</v>
      </c>
      <c r="AG654" s="81"/>
      <c r="AH654" s="150"/>
      <c r="AI654" s="998">
        <f t="shared" si="71"/>
        <v>19167.28</v>
      </c>
      <c r="AJ654" s="1025">
        <f t="shared" si="73"/>
        <v>0</v>
      </c>
    </row>
    <row r="655" spans="1:118" s="884" customFormat="1" ht="24.75" customHeight="1" x14ac:dyDescent="0.2">
      <c r="A655" s="42">
        <v>22103</v>
      </c>
      <c r="B655" s="43" t="s">
        <v>665</v>
      </c>
      <c r="C655" s="44"/>
      <c r="D655" s="45"/>
      <c r="E655" s="44"/>
      <c r="F655" s="239"/>
      <c r="G655" s="239"/>
      <c r="H655" s="239"/>
      <c r="I655" s="47"/>
      <c r="J655" s="790">
        <v>160666.86000000002</v>
      </c>
      <c r="K655" s="264"/>
      <c r="L655" s="921">
        <v>0</v>
      </c>
      <c r="M655" s="264"/>
      <c r="N655" s="921"/>
      <c r="O655" s="238"/>
      <c r="P655" s="240">
        <v>34836</v>
      </c>
      <c r="Q655" s="265"/>
      <c r="R655" s="921"/>
      <c r="S655" s="238">
        <v>0</v>
      </c>
      <c r="T655" s="959">
        <v>0</v>
      </c>
      <c r="U655" s="265"/>
      <c r="V655" s="921"/>
      <c r="W655" s="265"/>
      <c r="X655" s="921"/>
      <c r="Y655" s="376">
        <v>0</v>
      </c>
      <c r="Z655" s="240">
        <v>125830.86000000002</v>
      </c>
      <c r="AA655" s="265"/>
      <c r="AB655" s="921"/>
      <c r="AC655" s="931">
        <v>0</v>
      </c>
      <c r="AD655" s="240">
        <f>AD656+AD657+AD658</f>
        <v>0</v>
      </c>
      <c r="AE655" s="955">
        <f>AE656+AE657+AE658</f>
        <v>0</v>
      </c>
      <c r="AF655" s="882">
        <v>0</v>
      </c>
      <c r="AG655" s="265"/>
      <c r="AH655" s="921"/>
      <c r="AI655" s="926">
        <f t="shared" si="71"/>
        <v>160666.86000000002</v>
      </c>
      <c r="AJ655" s="1025">
        <f t="shared" si="73"/>
        <v>0</v>
      </c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</row>
    <row r="656" spans="1:118" s="24" customFormat="1" ht="66" x14ac:dyDescent="0.2">
      <c r="A656" s="51"/>
      <c r="B656" s="84" t="s">
        <v>666</v>
      </c>
      <c r="C656" s="74"/>
      <c r="D656" s="74">
        <v>376</v>
      </c>
      <c r="E656" s="79" t="s">
        <v>650</v>
      </c>
      <c r="F656" s="55" t="s">
        <v>31</v>
      </c>
      <c r="G656" s="56" t="s">
        <v>32</v>
      </c>
      <c r="H656" s="55" t="s">
        <v>33</v>
      </c>
      <c r="I656" s="211">
        <v>160.84015957446809</v>
      </c>
      <c r="J656" s="766">
        <v>60475.9</v>
      </c>
      <c r="K656" s="89"/>
      <c r="L656" s="644">
        <v>0</v>
      </c>
      <c r="M656" s="89"/>
      <c r="N656" s="644"/>
      <c r="O656" s="75">
        <f>P656/I656</f>
        <v>87.142415408451953</v>
      </c>
      <c r="P656" s="1000">
        <v>14016</v>
      </c>
      <c r="Q656" s="91"/>
      <c r="R656" s="644"/>
      <c r="S656" s="75">
        <v>0</v>
      </c>
      <c r="T656" s="1017">
        <v>0</v>
      </c>
      <c r="U656" s="91"/>
      <c r="V656" s="644"/>
      <c r="W656" s="91"/>
      <c r="X656" s="644"/>
      <c r="Y656" s="60">
        <v>289</v>
      </c>
      <c r="Z656" s="1000">
        <v>46459.9</v>
      </c>
      <c r="AA656" s="91"/>
      <c r="AB656" s="644"/>
      <c r="AC656" s="63">
        <v>0</v>
      </c>
      <c r="AD656" s="90">
        <f>AC656*I656</f>
        <v>0</v>
      </c>
      <c r="AE656" s="940">
        <v>0</v>
      </c>
      <c r="AF656" s="150">
        <v>0</v>
      </c>
      <c r="AG656" s="91"/>
      <c r="AH656" s="644"/>
      <c r="AI656" s="998">
        <f t="shared" si="71"/>
        <v>60475.9</v>
      </c>
      <c r="AJ656" s="1025">
        <f t="shared" si="73"/>
        <v>0</v>
      </c>
    </row>
    <row r="657" spans="1:118" s="24" customFormat="1" ht="66" x14ac:dyDescent="0.2">
      <c r="A657" s="51"/>
      <c r="B657" s="226" t="s">
        <v>667</v>
      </c>
      <c r="C657" s="74"/>
      <c r="D657" s="74">
        <v>234</v>
      </c>
      <c r="E657" s="79" t="s">
        <v>650</v>
      </c>
      <c r="F657" s="55" t="s">
        <v>31</v>
      </c>
      <c r="G657" s="56" t="s">
        <v>32</v>
      </c>
      <c r="H657" s="55" t="s">
        <v>33</v>
      </c>
      <c r="I657" s="211">
        <v>388.2505982905983</v>
      </c>
      <c r="J657" s="766">
        <v>90850.64</v>
      </c>
      <c r="K657" s="89"/>
      <c r="L657" s="644">
        <v>0</v>
      </c>
      <c r="M657" s="89"/>
      <c r="N657" s="644"/>
      <c r="O657" s="75">
        <f>P657/I657</f>
        <v>32.762344877262287</v>
      </c>
      <c r="P657" s="1000">
        <v>12720</v>
      </c>
      <c r="Q657" s="91"/>
      <c r="R657" s="644"/>
      <c r="S657" s="75">
        <v>0</v>
      </c>
      <c r="T657" s="1017">
        <v>0</v>
      </c>
      <c r="U657" s="91"/>
      <c r="V657" s="644"/>
      <c r="W657" s="91"/>
      <c r="X657" s="644"/>
      <c r="Y657" s="60">
        <v>201</v>
      </c>
      <c r="Z657" s="1000">
        <v>78130.64</v>
      </c>
      <c r="AA657" s="91"/>
      <c r="AB657" s="644"/>
      <c r="AC657" s="63">
        <v>0</v>
      </c>
      <c r="AD657" s="90">
        <f>AC657*I657</f>
        <v>0</v>
      </c>
      <c r="AE657" s="940">
        <v>0</v>
      </c>
      <c r="AF657" s="150">
        <v>0</v>
      </c>
      <c r="AG657" s="91"/>
      <c r="AH657" s="644"/>
      <c r="AI657" s="998">
        <f t="shared" si="71"/>
        <v>90850.64</v>
      </c>
      <c r="AJ657" s="1025">
        <f t="shared" si="73"/>
        <v>0</v>
      </c>
    </row>
    <row r="658" spans="1:118" s="24" customFormat="1" ht="66" x14ac:dyDescent="0.2">
      <c r="A658" s="252"/>
      <c r="B658" s="84" t="s">
        <v>668</v>
      </c>
      <c r="C658" s="74"/>
      <c r="D658" s="74">
        <v>60</v>
      </c>
      <c r="E658" s="74" t="s">
        <v>650</v>
      </c>
      <c r="F658" s="55" t="s">
        <v>31</v>
      </c>
      <c r="G658" s="56" t="s">
        <v>32</v>
      </c>
      <c r="H658" s="55" t="s">
        <v>33</v>
      </c>
      <c r="I658" s="211">
        <v>155.672</v>
      </c>
      <c r="J658" s="766">
        <v>9340.32</v>
      </c>
      <c r="K658" s="89"/>
      <c r="L658" s="644">
        <v>0</v>
      </c>
      <c r="M658" s="89"/>
      <c r="N658" s="644"/>
      <c r="O658" s="75">
        <f>P658/I658</f>
        <v>52.032478544632305</v>
      </c>
      <c r="P658" s="1000">
        <v>8100</v>
      </c>
      <c r="Q658" s="91"/>
      <c r="R658" s="644"/>
      <c r="S658" s="75">
        <v>0</v>
      </c>
      <c r="T658" s="1017">
        <v>0</v>
      </c>
      <c r="U658" s="91"/>
      <c r="V658" s="644"/>
      <c r="W658" s="91"/>
      <c r="X658" s="644"/>
      <c r="Y658" s="60">
        <v>8</v>
      </c>
      <c r="Z658" s="1000">
        <v>1240.3199999999997</v>
      </c>
      <c r="AA658" s="91"/>
      <c r="AB658" s="644"/>
      <c r="AC658" s="63">
        <v>0</v>
      </c>
      <c r="AD658" s="90">
        <f>AC658*I658</f>
        <v>0</v>
      </c>
      <c r="AE658" s="940">
        <v>0</v>
      </c>
      <c r="AF658" s="150">
        <v>0</v>
      </c>
      <c r="AG658" s="91"/>
      <c r="AH658" s="644"/>
      <c r="AI658" s="998">
        <f t="shared" si="71"/>
        <v>9340.32</v>
      </c>
      <c r="AJ658" s="1025">
        <f t="shared" si="73"/>
        <v>0</v>
      </c>
    </row>
    <row r="659" spans="1:118" s="873" customFormat="1" ht="30" customHeight="1" x14ac:dyDescent="0.2">
      <c r="A659" s="117">
        <v>22104</v>
      </c>
      <c r="B659" s="118" t="s">
        <v>669</v>
      </c>
      <c r="C659" s="119"/>
      <c r="D659" s="119"/>
      <c r="E659" s="1021"/>
      <c r="F659" s="1022"/>
      <c r="G659" s="1022"/>
      <c r="H659" s="1022"/>
      <c r="I659" s="176"/>
      <c r="J659" s="769">
        <v>909705.84</v>
      </c>
      <c r="K659" s="187"/>
      <c r="L659" s="874">
        <f>SUM(L660:L719)</f>
        <v>0</v>
      </c>
      <c r="M659" s="187"/>
      <c r="N659" s="874">
        <f>SUM(N660:N719)</f>
        <v>0</v>
      </c>
      <c r="O659" s="871"/>
      <c r="P659" s="874">
        <f>SUM(P660:P719)</f>
        <v>369624</v>
      </c>
      <c r="Q659" s="253"/>
      <c r="R659" s="874">
        <f>SUM(R660:R719)</f>
        <v>0</v>
      </c>
      <c r="S659" s="871">
        <v>0</v>
      </c>
      <c r="T659" s="874">
        <f>SUM(T660:T719)</f>
        <v>0</v>
      </c>
      <c r="U659" s="253"/>
      <c r="V659" s="874">
        <f>SUM(V660:V719)</f>
        <v>0</v>
      </c>
      <c r="W659" s="253"/>
      <c r="X659" s="874">
        <f>SUM(X660:X719)</f>
        <v>0</v>
      </c>
      <c r="Y659" s="872">
        <v>0</v>
      </c>
      <c r="Z659" s="874">
        <f>SUM(Z660:Z719)</f>
        <v>540081.84000000008</v>
      </c>
      <c r="AA659" s="253"/>
      <c r="AB659" s="874">
        <f>SUM(AB660:AB719)</f>
        <v>0</v>
      </c>
      <c r="AC659" s="993">
        <v>0</v>
      </c>
      <c r="AD659" s="187">
        <f>SUM(AD660:AD719)</f>
        <v>0</v>
      </c>
      <c r="AE659" s="947">
        <f>SUM(AE660:AE719)</f>
        <v>0</v>
      </c>
      <c r="AF659" s="187">
        <f>SUM(AF660:AF719)</f>
        <v>0</v>
      </c>
      <c r="AG659" s="253"/>
      <c r="AH659" s="874">
        <f>SUM(AH660:AH719)</f>
        <v>0</v>
      </c>
      <c r="AI659" s="874">
        <f>SUM(AI660:AI719)</f>
        <v>909705.84</v>
      </c>
      <c r="AJ659" s="1025">
        <f t="shared" si="73"/>
        <v>0</v>
      </c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</row>
    <row r="660" spans="1:118" ht="66" x14ac:dyDescent="0.2">
      <c r="A660" s="97"/>
      <c r="B660" s="84" t="s">
        <v>670</v>
      </c>
      <c r="C660" s="98"/>
      <c r="D660" s="98">
        <v>16</v>
      </c>
      <c r="E660" s="79" t="s">
        <v>650</v>
      </c>
      <c r="F660" s="55" t="s">
        <v>31</v>
      </c>
      <c r="G660" s="56" t="s">
        <v>32</v>
      </c>
      <c r="H660" s="55" t="s">
        <v>33</v>
      </c>
      <c r="I660" s="211">
        <v>152.68562500000002</v>
      </c>
      <c r="J660" s="767">
        <v>2442.9700000000003</v>
      </c>
      <c r="K660" s="80"/>
      <c r="L660" s="150">
        <v>0</v>
      </c>
      <c r="M660" s="80"/>
      <c r="N660" s="150"/>
      <c r="O660" s="75">
        <f t="shared" ref="O660:O671" si="74">P660/I660</f>
        <v>11.395964747827438</v>
      </c>
      <c r="P660" s="1000">
        <v>1740</v>
      </c>
      <c r="Q660" s="81"/>
      <c r="R660" s="150"/>
      <c r="S660" s="75">
        <v>0</v>
      </c>
      <c r="T660" s="1017">
        <v>0</v>
      </c>
      <c r="U660" s="81"/>
      <c r="V660" s="150"/>
      <c r="W660" s="81"/>
      <c r="X660" s="150"/>
      <c r="Y660" s="60">
        <v>5</v>
      </c>
      <c r="Z660" s="1000">
        <v>702.97000000000025</v>
      </c>
      <c r="AA660" s="81"/>
      <c r="AB660" s="150"/>
      <c r="AC660" s="63">
        <v>0</v>
      </c>
      <c r="AD660" s="90">
        <f t="shared" ref="AD660:AD691" si="75">AC660*I660</f>
        <v>0</v>
      </c>
      <c r="AE660" s="63">
        <v>0</v>
      </c>
      <c r="AF660" s="150">
        <v>0</v>
      </c>
      <c r="AG660" s="81"/>
      <c r="AH660" s="150"/>
      <c r="AI660" s="998">
        <f t="shared" ref="AI660:AI723" si="76">AF660+AH660+AD660+AB660+Z660+X660+V660+T660+R660+P660+N660+L660</f>
        <v>2442.9700000000003</v>
      </c>
      <c r="AJ660" s="1025">
        <f t="shared" si="73"/>
        <v>0</v>
      </c>
    </row>
    <row r="661" spans="1:118" ht="66" x14ac:dyDescent="0.2">
      <c r="A661" s="97"/>
      <c r="B661" s="84" t="s">
        <v>671</v>
      </c>
      <c r="C661" s="98"/>
      <c r="D661" s="98">
        <v>22</v>
      </c>
      <c r="E661" s="79" t="s">
        <v>650</v>
      </c>
      <c r="F661" s="55" t="s">
        <v>31</v>
      </c>
      <c r="G661" s="56" t="s">
        <v>32</v>
      </c>
      <c r="H661" s="55" t="s">
        <v>33</v>
      </c>
      <c r="I661" s="211">
        <v>47.045909090909092</v>
      </c>
      <c r="J661" s="767">
        <v>1035.01</v>
      </c>
      <c r="K661" s="80"/>
      <c r="L661" s="150">
        <v>0</v>
      </c>
      <c r="M661" s="80"/>
      <c r="N661" s="150"/>
      <c r="O661" s="75">
        <f t="shared" si="74"/>
        <v>11.478149969565511</v>
      </c>
      <c r="P661" s="1000">
        <v>540</v>
      </c>
      <c r="Q661" s="81"/>
      <c r="R661" s="150"/>
      <c r="S661" s="75">
        <v>0</v>
      </c>
      <c r="T661" s="1017">
        <v>0</v>
      </c>
      <c r="U661" s="81"/>
      <c r="V661" s="150"/>
      <c r="W661" s="81"/>
      <c r="X661" s="150"/>
      <c r="Y661" s="60">
        <v>11</v>
      </c>
      <c r="Z661" s="1000">
        <v>495.01</v>
      </c>
      <c r="AA661" s="81"/>
      <c r="AB661" s="150"/>
      <c r="AC661" s="63">
        <v>0</v>
      </c>
      <c r="AD661" s="90">
        <f t="shared" si="75"/>
        <v>0</v>
      </c>
      <c r="AE661" s="63">
        <v>0</v>
      </c>
      <c r="AF661" s="150">
        <v>0</v>
      </c>
      <c r="AG661" s="81"/>
      <c r="AH661" s="150"/>
      <c r="AI661" s="998">
        <f t="shared" si="76"/>
        <v>1035.01</v>
      </c>
      <c r="AJ661" s="1025">
        <f t="shared" si="73"/>
        <v>0</v>
      </c>
    </row>
    <row r="662" spans="1:118" ht="66" x14ac:dyDescent="0.2">
      <c r="A662" s="97"/>
      <c r="B662" s="84" t="s">
        <v>672</v>
      </c>
      <c r="C662" s="98"/>
      <c r="D662" s="98">
        <v>897</v>
      </c>
      <c r="E662" s="79" t="s">
        <v>650</v>
      </c>
      <c r="F662" s="55" t="s">
        <v>31</v>
      </c>
      <c r="G662" s="56" t="s">
        <v>32</v>
      </c>
      <c r="H662" s="55" t="s">
        <v>33</v>
      </c>
      <c r="I662" s="211">
        <v>52.668617614269792</v>
      </c>
      <c r="J662" s="767">
        <v>47243.75</v>
      </c>
      <c r="K662" s="80"/>
      <c r="L662" s="150">
        <v>0</v>
      </c>
      <c r="M662" s="80"/>
      <c r="N662" s="150"/>
      <c r="O662" s="75">
        <f t="shared" si="74"/>
        <v>173.15814261145653</v>
      </c>
      <c r="P662" s="1000">
        <v>9120</v>
      </c>
      <c r="Q662" s="81"/>
      <c r="R662" s="150"/>
      <c r="S662" s="75">
        <v>0</v>
      </c>
      <c r="T662" s="1017">
        <v>0</v>
      </c>
      <c r="U662" s="81"/>
      <c r="V662" s="150"/>
      <c r="W662" s="81"/>
      <c r="X662" s="150"/>
      <c r="Y662" s="60">
        <v>724</v>
      </c>
      <c r="Z662" s="1000">
        <v>38123.75</v>
      </c>
      <c r="AA662" s="81"/>
      <c r="AB662" s="150"/>
      <c r="AC662" s="63">
        <v>0</v>
      </c>
      <c r="AD662" s="90">
        <f t="shared" si="75"/>
        <v>0</v>
      </c>
      <c r="AE662" s="63"/>
      <c r="AF662" s="150">
        <v>0</v>
      </c>
      <c r="AG662" s="81"/>
      <c r="AH662" s="150"/>
      <c r="AI662" s="998">
        <f t="shared" si="76"/>
        <v>47243.75</v>
      </c>
      <c r="AJ662" s="1025">
        <f t="shared" si="73"/>
        <v>0</v>
      </c>
    </row>
    <row r="663" spans="1:118" s="24" customFormat="1" ht="66" x14ac:dyDescent="0.2">
      <c r="A663" s="97"/>
      <c r="B663" s="93" t="s">
        <v>673</v>
      </c>
      <c r="C663" s="98"/>
      <c r="D663" s="98">
        <v>199</v>
      </c>
      <c r="E663" s="109" t="s">
        <v>674</v>
      </c>
      <c r="F663" s="55" t="s">
        <v>31</v>
      </c>
      <c r="G663" s="56" t="s">
        <v>32</v>
      </c>
      <c r="H663" s="55" t="s">
        <v>33</v>
      </c>
      <c r="I663" s="211">
        <v>45.619648241206029</v>
      </c>
      <c r="J663" s="767">
        <v>9078.31</v>
      </c>
      <c r="K663" s="89"/>
      <c r="L663" s="644">
        <v>0</v>
      </c>
      <c r="M663" s="89"/>
      <c r="N663" s="644"/>
      <c r="O663" s="75">
        <f t="shared" si="74"/>
        <v>39.982772123886498</v>
      </c>
      <c r="P663" s="1000">
        <v>1824</v>
      </c>
      <c r="Q663" s="81"/>
      <c r="R663" s="150"/>
      <c r="S663" s="75">
        <v>0</v>
      </c>
      <c r="T663" s="1017">
        <v>0</v>
      </c>
      <c r="U663" s="81"/>
      <c r="V663" s="150"/>
      <c r="W663" s="81"/>
      <c r="X663" s="150"/>
      <c r="Y663" s="60">
        <v>159</v>
      </c>
      <c r="Z663" s="1000">
        <v>7254.3099999999995</v>
      </c>
      <c r="AA663" s="81"/>
      <c r="AB663" s="150"/>
      <c r="AC663" s="63">
        <v>0</v>
      </c>
      <c r="AD663" s="90">
        <f t="shared" si="75"/>
        <v>0</v>
      </c>
      <c r="AE663" s="63">
        <v>0</v>
      </c>
      <c r="AF663" s="150">
        <v>0</v>
      </c>
      <c r="AG663" s="81"/>
      <c r="AH663" s="150"/>
      <c r="AI663" s="998">
        <f t="shared" si="76"/>
        <v>9078.31</v>
      </c>
      <c r="AJ663" s="1025">
        <f t="shared" si="73"/>
        <v>0</v>
      </c>
    </row>
    <row r="664" spans="1:118" s="24" customFormat="1" ht="66" x14ac:dyDescent="0.2">
      <c r="A664" s="97"/>
      <c r="B664" s="87" t="s">
        <v>675</v>
      </c>
      <c r="C664" s="98"/>
      <c r="D664" s="98">
        <v>556</v>
      </c>
      <c r="E664" s="79" t="s">
        <v>674</v>
      </c>
      <c r="F664" s="55" t="s">
        <v>31</v>
      </c>
      <c r="G664" s="56" t="s">
        <v>32</v>
      </c>
      <c r="H664" s="55" t="s">
        <v>33</v>
      </c>
      <c r="I664" s="211">
        <v>67.056115107913669</v>
      </c>
      <c r="J664" s="767">
        <v>37283.199999999997</v>
      </c>
      <c r="K664" s="89"/>
      <c r="L664" s="644">
        <v>0</v>
      </c>
      <c r="M664" s="89"/>
      <c r="N664" s="644"/>
      <c r="O664" s="75">
        <f t="shared" si="74"/>
        <v>100.93039224100936</v>
      </c>
      <c r="P664" s="1000">
        <v>6768</v>
      </c>
      <c r="Q664" s="81"/>
      <c r="R664" s="150"/>
      <c r="S664" s="75">
        <v>0</v>
      </c>
      <c r="T664" s="1017">
        <v>0</v>
      </c>
      <c r="U664" s="81"/>
      <c r="V664" s="150"/>
      <c r="W664" s="81"/>
      <c r="X664" s="150"/>
      <c r="Y664" s="60">
        <v>455</v>
      </c>
      <c r="Z664" s="1000">
        <v>30515.199999999997</v>
      </c>
      <c r="AA664" s="81"/>
      <c r="AB664" s="150"/>
      <c r="AC664" s="63">
        <v>0</v>
      </c>
      <c r="AD664" s="90">
        <f t="shared" si="75"/>
        <v>0</v>
      </c>
      <c r="AE664" s="63">
        <v>0</v>
      </c>
      <c r="AF664" s="150">
        <v>0</v>
      </c>
      <c r="AG664" s="81"/>
      <c r="AH664" s="150"/>
      <c r="AI664" s="998">
        <f t="shared" si="76"/>
        <v>37283.199999999997</v>
      </c>
      <c r="AJ664" s="1025">
        <f t="shared" si="73"/>
        <v>0</v>
      </c>
    </row>
    <row r="665" spans="1:118" s="24" customFormat="1" ht="66" x14ac:dyDescent="0.2">
      <c r="A665" s="97"/>
      <c r="B665" s="84" t="s">
        <v>676</v>
      </c>
      <c r="C665" s="98"/>
      <c r="D665" s="98">
        <v>960</v>
      </c>
      <c r="E665" s="79" t="s">
        <v>30</v>
      </c>
      <c r="F665" s="55" t="s">
        <v>31</v>
      </c>
      <c r="G665" s="56" t="s">
        <v>32</v>
      </c>
      <c r="H665" s="55" t="s">
        <v>33</v>
      </c>
      <c r="I665" s="211">
        <v>25.52</v>
      </c>
      <c r="J665" s="767">
        <v>24499.200000000001</v>
      </c>
      <c r="K665" s="89"/>
      <c r="L665" s="644">
        <v>0</v>
      </c>
      <c r="M665" s="89"/>
      <c r="N665" s="644"/>
      <c r="O665" s="75">
        <f t="shared" si="74"/>
        <v>639.49843260188084</v>
      </c>
      <c r="P665" s="1000">
        <v>16320</v>
      </c>
      <c r="Q665" s="81"/>
      <c r="R665" s="150"/>
      <c r="S665" s="75">
        <v>0</v>
      </c>
      <c r="T665" s="1017">
        <v>0</v>
      </c>
      <c r="U665" s="81"/>
      <c r="V665" s="150"/>
      <c r="W665" s="81"/>
      <c r="X665" s="150"/>
      <c r="Y665" s="60">
        <v>321</v>
      </c>
      <c r="Z665" s="1000">
        <v>8179.2000000000007</v>
      </c>
      <c r="AA665" s="81"/>
      <c r="AB665" s="150"/>
      <c r="AC665" s="63">
        <v>0</v>
      </c>
      <c r="AD665" s="90">
        <f t="shared" si="75"/>
        <v>0</v>
      </c>
      <c r="AE665" s="63">
        <v>0</v>
      </c>
      <c r="AF665" s="150">
        <v>0</v>
      </c>
      <c r="AG665" s="81"/>
      <c r="AH665" s="150"/>
      <c r="AI665" s="998">
        <f t="shared" si="76"/>
        <v>24499.200000000001</v>
      </c>
      <c r="AJ665" s="1025">
        <f t="shared" si="73"/>
        <v>0</v>
      </c>
    </row>
    <row r="666" spans="1:118" s="24" customFormat="1" ht="66" x14ac:dyDescent="0.2">
      <c r="A666" s="97"/>
      <c r="B666" s="84" t="s">
        <v>677</v>
      </c>
      <c r="C666" s="98"/>
      <c r="D666" s="98">
        <v>54</v>
      </c>
      <c r="E666" s="79" t="s">
        <v>30</v>
      </c>
      <c r="F666" s="55" t="s">
        <v>31</v>
      </c>
      <c r="G666" s="56" t="s">
        <v>32</v>
      </c>
      <c r="H666" s="55" t="s">
        <v>33</v>
      </c>
      <c r="I666" s="211">
        <v>37.004074074074076</v>
      </c>
      <c r="J666" s="767">
        <v>1998.22</v>
      </c>
      <c r="K666" s="89"/>
      <c r="L666" s="644">
        <v>0</v>
      </c>
      <c r="M666" s="89"/>
      <c r="N666" s="644"/>
      <c r="O666" s="75">
        <f t="shared" si="74"/>
        <v>0</v>
      </c>
      <c r="P666" s="1000"/>
      <c r="Q666" s="81"/>
      <c r="R666" s="150"/>
      <c r="S666" s="75">
        <v>0</v>
      </c>
      <c r="T666" s="1017">
        <v>0</v>
      </c>
      <c r="U666" s="81"/>
      <c r="V666" s="150"/>
      <c r="W666" s="81"/>
      <c r="X666" s="150"/>
      <c r="Y666" s="60">
        <v>54</v>
      </c>
      <c r="Z666" s="1000">
        <v>1998.22</v>
      </c>
      <c r="AA666" s="81"/>
      <c r="AB666" s="150"/>
      <c r="AC666" s="63">
        <v>0</v>
      </c>
      <c r="AD666" s="90">
        <f t="shared" si="75"/>
        <v>0</v>
      </c>
      <c r="AE666" s="63">
        <v>0</v>
      </c>
      <c r="AF666" s="150">
        <v>0</v>
      </c>
      <c r="AG666" s="81"/>
      <c r="AH666" s="150"/>
      <c r="AI666" s="998">
        <f t="shared" si="76"/>
        <v>1998.22</v>
      </c>
      <c r="AJ666" s="1025">
        <f t="shared" si="73"/>
        <v>0</v>
      </c>
    </row>
    <row r="667" spans="1:118" s="24" customFormat="1" ht="66" x14ac:dyDescent="0.2">
      <c r="A667" s="97"/>
      <c r="B667" s="87" t="s">
        <v>678</v>
      </c>
      <c r="C667" s="98"/>
      <c r="D667" s="98">
        <v>688</v>
      </c>
      <c r="E667" s="79" t="s">
        <v>650</v>
      </c>
      <c r="F667" s="55" t="s">
        <v>31</v>
      </c>
      <c r="G667" s="56" t="s">
        <v>32</v>
      </c>
      <c r="H667" s="55" t="s">
        <v>33</v>
      </c>
      <c r="I667" s="211">
        <v>46.365174418604646</v>
      </c>
      <c r="J667" s="767">
        <v>31899.239999999998</v>
      </c>
      <c r="K667" s="89"/>
      <c r="L667" s="644">
        <v>0</v>
      </c>
      <c r="M667" s="89"/>
      <c r="N667" s="644"/>
      <c r="O667" s="75">
        <f t="shared" si="74"/>
        <v>227.75715032709246</v>
      </c>
      <c r="P667" s="1000">
        <v>10560</v>
      </c>
      <c r="Q667" s="81"/>
      <c r="R667" s="150"/>
      <c r="S667" s="75">
        <v>0</v>
      </c>
      <c r="T667" s="1017">
        <v>0</v>
      </c>
      <c r="U667" s="81"/>
      <c r="V667" s="150"/>
      <c r="W667" s="81"/>
      <c r="X667" s="150"/>
      <c r="Y667" s="60">
        <v>460</v>
      </c>
      <c r="Z667" s="1000">
        <v>21339.239999999998</v>
      </c>
      <c r="AA667" s="81"/>
      <c r="AB667" s="150"/>
      <c r="AC667" s="63">
        <v>0</v>
      </c>
      <c r="AD667" s="90">
        <f t="shared" si="75"/>
        <v>0</v>
      </c>
      <c r="AE667" s="63">
        <v>0</v>
      </c>
      <c r="AF667" s="150">
        <v>0</v>
      </c>
      <c r="AG667" s="81"/>
      <c r="AH667" s="150"/>
      <c r="AI667" s="998">
        <f t="shared" si="76"/>
        <v>31899.239999999998</v>
      </c>
      <c r="AJ667" s="1025">
        <f t="shared" si="73"/>
        <v>0</v>
      </c>
    </row>
    <row r="668" spans="1:118" s="24" customFormat="1" ht="29.25" customHeight="1" x14ac:dyDescent="0.2">
      <c r="A668" s="97"/>
      <c r="B668" s="87" t="s">
        <v>679</v>
      </c>
      <c r="C668" s="98"/>
      <c r="D668" s="98">
        <v>72</v>
      </c>
      <c r="E668" s="79" t="s">
        <v>650</v>
      </c>
      <c r="F668" s="55" t="s">
        <v>31</v>
      </c>
      <c r="G668" s="56" t="s">
        <v>32</v>
      </c>
      <c r="H668" s="55" t="s">
        <v>33</v>
      </c>
      <c r="I668" s="211">
        <v>44.66</v>
      </c>
      <c r="J668" s="767">
        <v>3215.52</v>
      </c>
      <c r="K668" s="89"/>
      <c r="L668" s="644">
        <v>0</v>
      </c>
      <c r="M668" s="89"/>
      <c r="N668" s="644"/>
      <c r="O668" s="75">
        <f t="shared" si="74"/>
        <v>70.935960591133011</v>
      </c>
      <c r="P668" s="1000">
        <v>3168</v>
      </c>
      <c r="Q668" s="81"/>
      <c r="R668" s="150"/>
      <c r="S668" s="75">
        <v>0</v>
      </c>
      <c r="T668" s="1017">
        <v>0</v>
      </c>
      <c r="U668" s="81"/>
      <c r="V668" s="150"/>
      <c r="W668" s="81"/>
      <c r="X668" s="150"/>
      <c r="Y668" s="60">
        <v>1</v>
      </c>
      <c r="Z668" s="1000">
        <v>47.519999999999982</v>
      </c>
      <c r="AA668" s="81"/>
      <c r="AB668" s="150"/>
      <c r="AC668" s="63">
        <v>0</v>
      </c>
      <c r="AD668" s="90">
        <f t="shared" si="75"/>
        <v>0</v>
      </c>
      <c r="AE668" s="63">
        <v>0</v>
      </c>
      <c r="AF668" s="150">
        <v>0</v>
      </c>
      <c r="AG668" s="81"/>
      <c r="AH668" s="150"/>
      <c r="AI668" s="998">
        <f t="shared" si="76"/>
        <v>3215.52</v>
      </c>
      <c r="AJ668" s="1025">
        <f t="shared" si="73"/>
        <v>0</v>
      </c>
    </row>
    <row r="669" spans="1:118" ht="66" x14ac:dyDescent="0.2">
      <c r="A669" s="97"/>
      <c r="B669" s="84" t="s">
        <v>680</v>
      </c>
      <c r="C669" s="98"/>
      <c r="D669" s="98">
        <v>6</v>
      </c>
      <c r="E669" s="79" t="s">
        <v>650</v>
      </c>
      <c r="F669" s="55" t="s">
        <v>31</v>
      </c>
      <c r="G669" s="56" t="s">
        <v>32</v>
      </c>
      <c r="H669" s="55" t="s">
        <v>33</v>
      </c>
      <c r="I669" s="211">
        <v>159.21</v>
      </c>
      <c r="J669" s="767">
        <v>955.26</v>
      </c>
      <c r="K669" s="80"/>
      <c r="L669" s="150">
        <v>0</v>
      </c>
      <c r="M669" s="80"/>
      <c r="N669" s="150"/>
      <c r="O669" s="75">
        <f t="shared" si="74"/>
        <v>4.635387224420576</v>
      </c>
      <c r="P669" s="1000">
        <v>738</v>
      </c>
      <c r="Q669" s="81"/>
      <c r="R669" s="150"/>
      <c r="S669" s="75">
        <v>0</v>
      </c>
      <c r="T669" s="1017">
        <v>0</v>
      </c>
      <c r="U669" s="81"/>
      <c r="V669" s="150"/>
      <c r="W669" s="81"/>
      <c r="X669" s="150"/>
      <c r="Y669" s="60">
        <v>1</v>
      </c>
      <c r="Z669" s="1000">
        <v>217.26</v>
      </c>
      <c r="AA669" s="81"/>
      <c r="AB669" s="150"/>
      <c r="AC669" s="63">
        <v>0</v>
      </c>
      <c r="AD669" s="90">
        <f t="shared" si="75"/>
        <v>0</v>
      </c>
      <c r="AE669" s="63">
        <v>0</v>
      </c>
      <c r="AF669" s="150">
        <v>0</v>
      </c>
      <c r="AG669" s="81"/>
      <c r="AH669" s="150"/>
      <c r="AI669" s="998">
        <f t="shared" si="76"/>
        <v>955.26</v>
      </c>
      <c r="AJ669" s="1025">
        <f t="shared" si="73"/>
        <v>0</v>
      </c>
    </row>
    <row r="670" spans="1:118" ht="66" x14ac:dyDescent="0.2">
      <c r="A670" s="97"/>
      <c r="B670" s="84" t="s">
        <v>681</v>
      </c>
      <c r="C670" s="98"/>
      <c r="D670" s="98">
        <v>436</v>
      </c>
      <c r="E670" s="79" t="s">
        <v>650</v>
      </c>
      <c r="F670" s="55" t="s">
        <v>31</v>
      </c>
      <c r="G670" s="56" t="s">
        <v>32</v>
      </c>
      <c r="H670" s="55" t="s">
        <v>33</v>
      </c>
      <c r="I670" s="211">
        <v>40.816100917431193</v>
      </c>
      <c r="J670" s="767">
        <v>17795.82</v>
      </c>
      <c r="K670" s="80"/>
      <c r="L670" s="150">
        <v>0</v>
      </c>
      <c r="M670" s="80"/>
      <c r="N670" s="150"/>
      <c r="O670" s="75">
        <f t="shared" si="74"/>
        <v>136.41675404673683</v>
      </c>
      <c r="P670" s="1000">
        <v>5568</v>
      </c>
      <c r="Q670" s="81"/>
      <c r="R670" s="150"/>
      <c r="S670" s="75">
        <v>0</v>
      </c>
      <c r="T670" s="1017">
        <v>0</v>
      </c>
      <c r="U670" s="81"/>
      <c r="V670" s="150"/>
      <c r="W670" s="81"/>
      <c r="X670" s="150"/>
      <c r="Y670" s="60">
        <v>300</v>
      </c>
      <c r="Z670" s="1000">
        <v>12227.82</v>
      </c>
      <c r="AA670" s="81"/>
      <c r="AB670" s="150"/>
      <c r="AC670" s="63">
        <v>0</v>
      </c>
      <c r="AD670" s="90">
        <f t="shared" si="75"/>
        <v>0</v>
      </c>
      <c r="AE670" s="63">
        <v>0</v>
      </c>
      <c r="AF670" s="150">
        <v>0</v>
      </c>
      <c r="AG670" s="81"/>
      <c r="AH670" s="150"/>
      <c r="AI670" s="998">
        <f t="shared" si="76"/>
        <v>17795.82</v>
      </c>
      <c r="AJ670" s="1025">
        <f t="shared" si="73"/>
        <v>0</v>
      </c>
    </row>
    <row r="671" spans="1:118" ht="66" x14ac:dyDescent="0.2">
      <c r="A671" s="97"/>
      <c r="B671" s="84" t="s">
        <v>682</v>
      </c>
      <c r="C671" s="98"/>
      <c r="D671" s="98">
        <v>4</v>
      </c>
      <c r="E671" s="79" t="s">
        <v>650</v>
      </c>
      <c r="F671" s="55" t="s">
        <v>31</v>
      </c>
      <c r="G671" s="56" t="s">
        <v>32</v>
      </c>
      <c r="H671" s="55" t="s">
        <v>33</v>
      </c>
      <c r="I671" s="211">
        <v>140.35999999999999</v>
      </c>
      <c r="J671" s="767">
        <v>588</v>
      </c>
      <c r="K671" s="80"/>
      <c r="L671" s="150">
        <v>0</v>
      </c>
      <c r="M671" s="80"/>
      <c r="N671" s="150"/>
      <c r="O671" s="75">
        <f t="shared" si="74"/>
        <v>4.1892277001994875</v>
      </c>
      <c r="P671" s="1000">
        <v>588</v>
      </c>
      <c r="Q671" s="81"/>
      <c r="R671" s="150"/>
      <c r="S671" s="75">
        <v>0</v>
      </c>
      <c r="T671" s="1017">
        <v>0</v>
      </c>
      <c r="U671" s="81"/>
      <c r="V671" s="150"/>
      <c r="W671" s="81"/>
      <c r="X671" s="150"/>
      <c r="Y671" s="60">
        <v>0</v>
      </c>
      <c r="Z671" s="1000">
        <v>0</v>
      </c>
      <c r="AA671" s="81"/>
      <c r="AB671" s="150"/>
      <c r="AC671" s="63">
        <v>0</v>
      </c>
      <c r="AD671" s="90">
        <f t="shared" si="75"/>
        <v>0</v>
      </c>
      <c r="AE671" s="63">
        <v>0</v>
      </c>
      <c r="AF671" s="150">
        <v>0</v>
      </c>
      <c r="AG671" s="81"/>
      <c r="AH671" s="150"/>
      <c r="AI671" s="998">
        <f t="shared" si="76"/>
        <v>588</v>
      </c>
      <c r="AJ671" s="1025">
        <f t="shared" si="73"/>
        <v>0</v>
      </c>
    </row>
    <row r="672" spans="1:118" ht="66" x14ac:dyDescent="0.2">
      <c r="A672" s="97"/>
      <c r="B672" s="84" t="s">
        <v>683</v>
      </c>
      <c r="C672" s="98"/>
      <c r="D672" s="98">
        <v>2</v>
      </c>
      <c r="E672" s="79" t="s">
        <v>650</v>
      </c>
      <c r="F672" s="55" t="s">
        <v>31</v>
      </c>
      <c r="G672" s="56" t="s">
        <v>32</v>
      </c>
      <c r="H672" s="55" t="s">
        <v>33</v>
      </c>
      <c r="I672" s="211">
        <v>245.63</v>
      </c>
      <c r="J672" s="767">
        <v>491.26</v>
      </c>
      <c r="K672" s="80"/>
      <c r="L672" s="150">
        <v>0</v>
      </c>
      <c r="M672" s="80"/>
      <c r="N672" s="150"/>
      <c r="O672" s="75">
        <v>1</v>
      </c>
      <c r="P672" s="1000">
        <v>370</v>
      </c>
      <c r="Q672" s="81"/>
      <c r="R672" s="150"/>
      <c r="S672" s="75">
        <v>0</v>
      </c>
      <c r="T672" s="1017">
        <v>0</v>
      </c>
      <c r="U672" s="81"/>
      <c r="V672" s="150"/>
      <c r="W672" s="81"/>
      <c r="X672" s="150"/>
      <c r="Y672" s="60">
        <v>1</v>
      </c>
      <c r="Z672" s="1000">
        <v>121.25999999999999</v>
      </c>
      <c r="AA672" s="81"/>
      <c r="AB672" s="150"/>
      <c r="AC672" s="63">
        <v>0</v>
      </c>
      <c r="AD672" s="90">
        <f t="shared" si="75"/>
        <v>0</v>
      </c>
      <c r="AE672" s="63">
        <v>0</v>
      </c>
      <c r="AF672" s="150">
        <v>0</v>
      </c>
      <c r="AG672" s="81"/>
      <c r="AH672" s="150"/>
      <c r="AI672" s="998">
        <f t="shared" si="76"/>
        <v>491.26</v>
      </c>
      <c r="AJ672" s="1025">
        <f t="shared" si="73"/>
        <v>0</v>
      </c>
    </row>
    <row r="673" spans="1:36" ht="66" x14ac:dyDescent="0.2">
      <c r="A673" s="74"/>
      <c r="B673" s="87" t="s">
        <v>684</v>
      </c>
      <c r="C673" s="74"/>
      <c r="D673" s="74">
        <v>5</v>
      </c>
      <c r="E673" s="79" t="s">
        <v>650</v>
      </c>
      <c r="F673" s="55" t="s">
        <v>31</v>
      </c>
      <c r="G673" s="56" t="s">
        <v>32</v>
      </c>
      <c r="H673" s="55" t="s">
        <v>33</v>
      </c>
      <c r="I673" s="211">
        <v>261.86199999999997</v>
      </c>
      <c r="J673" s="766">
        <v>1309.31</v>
      </c>
      <c r="K673" s="80"/>
      <c r="L673" s="150">
        <v>0</v>
      </c>
      <c r="M673" s="80"/>
      <c r="N673" s="150"/>
      <c r="O673" s="75">
        <f t="shared" ref="O673:O719" si="77">P673/I673</f>
        <v>2.9939433747546422</v>
      </c>
      <c r="P673" s="1000">
        <v>784</v>
      </c>
      <c r="Q673" s="81"/>
      <c r="R673" s="150"/>
      <c r="S673" s="75">
        <v>0</v>
      </c>
      <c r="T673" s="1017">
        <v>0</v>
      </c>
      <c r="U673" s="81"/>
      <c r="V673" s="150"/>
      <c r="W673" s="81"/>
      <c r="X673" s="150"/>
      <c r="Y673" s="60">
        <v>2</v>
      </c>
      <c r="Z673" s="1000">
        <v>525.30999999999995</v>
      </c>
      <c r="AA673" s="81"/>
      <c r="AB673" s="150"/>
      <c r="AC673" s="63">
        <v>0</v>
      </c>
      <c r="AD673" s="90">
        <f t="shared" si="75"/>
        <v>0</v>
      </c>
      <c r="AE673" s="63">
        <v>0</v>
      </c>
      <c r="AF673" s="150">
        <v>0</v>
      </c>
      <c r="AG673" s="81"/>
      <c r="AH673" s="150"/>
      <c r="AI673" s="998">
        <f t="shared" si="76"/>
        <v>1309.31</v>
      </c>
      <c r="AJ673" s="1025">
        <f t="shared" si="73"/>
        <v>0</v>
      </c>
    </row>
    <row r="674" spans="1:36" ht="66" x14ac:dyDescent="0.2">
      <c r="A674" s="74"/>
      <c r="B674" s="87" t="s">
        <v>685</v>
      </c>
      <c r="C674" s="74"/>
      <c r="D674" s="74">
        <v>74</v>
      </c>
      <c r="E674" s="79" t="s">
        <v>650</v>
      </c>
      <c r="F674" s="55" t="s">
        <v>31</v>
      </c>
      <c r="G674" s="56" t="s">
        <v>32</v>
      </c>
      <c r="H674" s="55" t="s">
        <v>33</v>
      </c>
      <c r="I674" s="211">
        <v>48.396351351351349</v>
      </c>
      <c r="J674" s="766">
        <v>3581.33</v>
      </c>
      <c r="K674" s="80"/>
      <c r="L674" s="150">
        <v>0</v>
      </c>
      <c r="M674" s="80"/>
      <c r="N674" s="150"/>
      <c r="O674" s="75">
        <f t="shared" si="77"/>
        <v>17.356680339426973</v>
      </c>
      <c r="P674" s="1000">
        <v>840</v>
      </c>
      <c r="Q674" s="81"/>
      <c r="R674" s="150"/>
      <c r="S674" s="75">
        <v>0</v>
      </c>
      <c r="T674" s="1017">
        <v>0</v>
      </c>
      <c r="U674" s="81"/>
      <c r="V674" s="150"/>
      <c r="W674" s="81"/>
      <c r="X674" s="150"/>
      <c r="Y674" s="60">
        <v>57</v>
      </c>
      <c r="Z674" s="1000">
        <v>2741.33</v>
      </c>
      <c r="AA674" s="81"/>
      <c r="AB674" s="150"/>
      <c r="AC674" s="63">
        <v>0</v>
      </c>
      <c r="AD674" s="90">
        <f t="shared" si="75"/>
        <v>0</v>
      </c>
      <c r="AE674" s="63">
        <v>0</v>
      </c>
      <c r="AF674" s="150">
        <v>0</v>
      </c>
      <c r="AG674" s="81"/>
      <c r="AH674" s="150"/>
      <c r="AI674" s="998">
        <f t="shared" si="76"/>
        <v>3581.33</v>
      </c>
      <c r="AJ674" s="1025">
        <f t="shared" si="73"/>
        <v>0</v>
      </c>
    </row>
    <row r="675" spans="1:36" ht="66" x14ac:dyDescent="0.2">
      <c r="A675" s="74"/>
      <c r="B675" s="101" t="s">
        <v>686</v>
      </c>
      <c r="C675" s="74"/>
      <c r="D675" s="74">
        <v>12</v>
      </c>
      <c r="E675" s="109" t="s">
        <v>674</v>
      </c>
      <c r="F675" s="55" t="s">
        <v>31</v>
      </c>
      <c r="G675" s="56" t="s">
        <v>32</v>
      </c>
      <c r="H675" s="55" t="s">
        <v>33</v>
      </c>
      <c r="I675" s="211">
        <v>94.968461538461526</v>
      </c>
      <c r="J675" s="766">
        <v>1067.6699999999998</v>
      </c>
      <c r="K675" s="80"/>
      <c r="L675" s="150">
        <v>0</v>
      </c>
      <c r="M675" s="80"/>
      <c r="N675" s="150"/>
      <c r="O675" s="75">
        <f t="shared" si="77"/>
        <v>0</v>
      </c>
      <c r="P675" s="1000"/>
      <c r="Q675" s="81"/>
      <c r="R675" s="150"/>
      <c r="S675" s="75">
        <v>0</v>
      </c>
      <c r="T675" s="1017">
        <v>0</v>
      </c>
      <c r="U675" s="81"/>
      <c r="V675" s="150"/>
      <c r="W675" s="81"/>
      <c r="X675" s="150"/>
      <c r="Y675" s="60">
        <v>18</v>
      </c>
      <c r="Z675" s="1000">
        <v>1067.6699999999998</v>
      </c>
      <c r="AA675" s="81"/>
      <c r="AB675" s="150"/>
      <c r="AC675" s="63">
        <v>0</v>
      </c>
      <c r="AD675" s="90">
        <f t="shared" si="75"/>
        <v>0</v>
      </c>
      <c r="AE675" s="63">
        <v>0</v>
      </c>
      <c r="AF675" s="150">
        <v>0</v>
      </c>
      <c r="AG675" s="81"/>
      <c r="AH675" s="150"/>
      <c r="AI675" s="998">
        <f t="shared" si="76"/>
        <v>1067.6699999999998</v>
      </c>
      <c r="AJ675" s="1025">
        <f t="shared" si="73"/>
        <v>0</v>
      </c>
    </row>
    <row r="676" spans="1:36" ht="66" x14ac:dyDescent="0.2">
      <c r="A676" s="74"/>
      <c r="B676" s="84" t="s">
        <v>687</v>
      </c>
      <c r="C676" s="74"/>
      <c r="D676" s="74">
        <v>32</v>
      </c>
      <c r="E676" s="79" t="s">
        <v>688</v>
      </c>
      <c r="F676" s="55" t="s">
        <v>31</v>
      </c>
      <c r="G676" s="56" t="s">
        <v>32</v>
      </c>
      <c r="H676" s="55" t="s">
        <v>33</v>
      </c>
      <c r="I676" s="211">
        <v>62.875</v>
      </c>
      <c r="J676" s="766">
        <v>2012</v>
      </c>
      <c r="K676" s="80"/>
      <c r="L676" s="150">
        <v>0</v>
      </c>
      <c r="M676" s="80"/>
      <c r="N676" s="150"/>
      <c r="O676" s="75">
        <f t="shared" si="77"/>
        <v>14.123260437375745</v>
      </c>
      <c r="P676" s="1000">
        <v>888</v>
      </c>
      <c r="Q676" s="81"/>
      <c r="R676" s="150"/>
      <c r="S676" s="75">
        <v>0</v>
      </c>
      <c r="T676" s="1017">
        <v>0</v>
      </c>
      <c r="U676" s="81"/>
      <c r="V676" s="150"/>
      <c r="W676" s="81"/>
      <c r="X676" s="150"/>
      <c r="Y676" s="60">
        <v>38</v>
      </c>
      <c r="Z676" s="1000">
        <v>1124</v>
      </c>
      <c r="AA676" s="81"/>
      <c r="AB676" s="150"/>
      <c r="AC676" s="63">
        <v>0</v>
      </c>
      <c r="AD676" s="90">
        <f t="shared" si="75"/>
        <v>0</v>
      </c>
      <c r="AE676" s="63">
        <v>0</v>
      </c>
      <c r="AF676" s="150">
        <v>0</v>
      </c>
      <c r="AG676" s="81"/>
      <c r="AH676" s="150"/>
      <c r="AI676" s="998">
        <f t="shared" si="76"/>
        <v>2012</v>
      </c>
      <c r="AJ676" s="1025">
        <f t="shared" si="73"/>
        <v>0</v>
      </c>
    </row>
    <row r="677" spans="1:36" ht="66" x14ac:dyDescent="0.2">
      <c r="A677" s="74"/>
      <c r="B677" s="84" t="s">
        <v>689</v>
      </c>
      <c r="C677" s="74"/>
      <c r="D677" s="74">
        <v>38</v>
      </c>
      <c r="E677" s="79" t="s">
        <v>30</v>
      </c>
      <c r="F677" s="55" t="s">
        <v>31</v>
      </c>
      <c r="G677" s="56" t="s">
        <v>32</v>
      </c>
      <c r="H677" s="55" t="s">
        <v>33</v>
      </c>
      <c r="I677" s="211">
        <v>150.89052631578949</v>
      </c>
      <c r="J677" s="766">
        <v>5733.84</v>
      </c>
      <c r="K677" s="80"/>
      <c r="L677" s="150">
        <v>0</v>
      </c>
      <c r="M677" s="80"/>
      <c r="N677" s="150"/>
      <c r="O677" s="75">
        <f t="shared" si="77"/>
        <v>0</v>
      </c>
      <c r="P677" s="1000">
        <v>0</v>
      </c>
      <c r="Q677" s="81"/>
      <c r="R677" s="150"/>
      <c r="S677" s="75">
        <v>0</v>
      </c>
      <c r="T677" s="1017">
        <v>0</v>
      </c>
      <c r="U677" s="81"/>
      <c r="V677" s="150"/>
      <c r="W677" s="81"/>
      <c r="X677" s="150"/>
      <c r="Y677" s="60">
        <v>38</v>
      </c>
      <c r="Z677" s="1000">
        <v>5733.84</v>
      </c>
      <c r="AA677" s="81"/>
      <c r="AB677" s="150"/>
      <c r="AC677" s="63">
        <v>0</v>
      </c>
      <c r="AD677" s="90">
        <f t="shared" si="75"/>
        <v>0</v>
      </c>
      <c r="AE677" s="63">
        <v>0</v>
      </c>
      <c r="AF677" s="150">
        <v>0</v>
      </c>
      <c r="AG677" s="81"/>
      <c r="AH677" s="150"/>
      <c r="AI677" s="998">
        <f t="shared" si="76"/>
        <v>5733.84</v>
      </c>
      <c r="AJ677" s="1025">
        <f t="shared" si="73"/>
        <v>0</v>
      </c>
    </row>
    <row r="678" spans="1:36" ht="66" x14ac:dyDescent="0.2">
      <c r="A678" s="74"/>
      <c r="B678" s="84" t="s">
        <v>690</v>
      </c>
      <c r="C678" s="74"/>
      <c r="D678" s="74">
        <v>189</v>
      </c>
      <c r="E678" s="79" t="s">
        <v>650</v>
      </c>
      <c r="F678" s="55" t="s">
        <v>31</v>
      </c>
      <c r="G678" s="56" t="s">
        <v>32</v>
      </c>
      <c r="H678" s="55" t="s">
        <v>33</v>
      </c>
      <c r="I678" s="211">
        <v>59.987619047619049</v>
      </c>
      <c r="J678" s="766">
        <v>11337.66</v>
      </c>
      <c r="K678" s="80"/>
      <c r="L678" s="150">
        <v>0</v>
      </c>
      <c r="M678" s="80"/>
      <c r="N678" s="150"/>
      <c r="O678" s="75">
        <f t="shared" si="77"/>
        <v>35.207264991188659</v>
      </c>
      <c r="P678" s="1000">
        <v>2112</v>
      </c>
      <c r="Q678" s="81"/>
      <c r="R678" s="150"/>
      <c r="S678" s="75">
        <v>0</v>
      </c>
      <c r="T678" s="1017">
        <v>0</v>
      </c>
      <c r="U678" s="81"/>
      <c r="V678" s="150"/>
      <c r="W678" s="81"/>
      <c r="X678" s="150"/>
      <c r="Y678" s="60">
        <v>154</v>
      </c>
      <c r="Z678" s="1000">
        <v>9225.66</v>
      </c>
      <c r="AA678" s="81"/>
      <c r="AB678" s="150"/>
      <c r="AC678" s="63">
        <v>0</v>
      </c>
      <c r="AD678" s="90">
        <f t="shared" si="75"/>
        <v>0</v>
      </c>
      <c r="AE678" s="63">
        <v>0</v>
      </c>
      <c r="AF678" s="150">
        <v>0</v>
      </c>
      <c r="AG678" s="81"/>
      <c r="AH678" s="150"/>
      <c r="AI678" s="998">
        <f t="shared" si="76"/>
        <v>11337.66</v>
      </c>
      <c r="AJ678" s="1025">
        <f t="shared" si="73"/>
        <v>0</v>
      </c>
    </row>
    <row r="679" spans="1:36" ht="66" x14ac:dyDescent="0.2">
      <c r="A679" s="74"/>
      <c r="B679" s="84" t="s">
        <v>691</v>
      </c>
      <c r="C679" s="74"/>
      <c r="D679" s="74">
        <v>2</v>
      </c>
      <c r="E679" s="79" t="s">
        <v>650</v>
      </c>
      <c r="F679" s="55" t="s">
        <v>31</v>
      </c>
      <c r="G679" s="56" t="s">
        <v>32</v>
      </c>
      <c r="H679" s="55" t="s">
        <v>33</v>
      </c>
      <c r="I679" s="211">
        <v>184.67500000000001</v>
      </c>
      <c r="J679" s="766">
        <v>369.35</v>
      </c>
      <c r="K679" s="80"/>
      <c r="L679" s="150">
        <v>0</v>
      </c>
      <c r="M679" s="80"/>
      <c r="N679" s="150"/>
      <c r="O679" s="75">
        <f t="shared" si="77"/>
        <v>0.78516312440774327</v>
      </c>
      <c r="P679" s="1000">
        <v>145</v>
      </c>
      <c r="Q679" s="81"/>
      <c r="R679" s="150"/>
      <c r="S679" s="75">
        <v>0</v>
      </c>
      <c r="T679" s="1017">
        <v>0</v>
      </c>
      <c r="U679" s="81"/>
      <c r="V679" s="150"/>
      <c r="W679" s="81"/>
      <c r="X679" s="150"/>
      <c r="Y679" s="60">
        <v>1</v>
      </c>
      <c r="Z679" s="1000">
        <v>224.35000000000002</v>
      </c>
      <c r="AA679" s="81"/>
      <c r="AB679" s="150"/>
      <c r="AC679" s="63">
        <v>0</v>
      </c>
      <c r="AD679" s="90">
        <f t="shared" si="75"/>
        <v>0</v>
      </c>
      <c r="AE679" s="63">
        <v>0</v>
      </c>
      <c r="AF679" s="150">
        <v>0</v>
      </c>
      <c r="AG679" s="81"/>
      <c r="AH679" s="150"/>
      <c r="AI679" s="998">
        <f t="shared" si="76"/>
        <v>369.35</v>
      </c>
      <c r="AJ679" s="1025">
        <f t="shared" si="73"/>
        <v>0</v>
      </c>
    </row>
    <row r="680" spans="1:36" ht="66" x14ac:dyDescent="0.2">
      <c r="A680" s="74"/>
      <c r="B680" s="87" t="s">
        <v>692</v>
      </c>
      <c r="C680" s="74"/>
      <c r="D680" s="74">
        <v>314</v>
      </c>
      <c r="E680" s="79" t="s">
        <v>650</v>
      </c>
      <c r="F680" s="55" t="s">
        <v>31</v>
      </c>
      <c r="G680" s="56" t="s">
        <v>32</v>
      </c>
      <c r="H680" s="55" t="s">
        <v>33</v>
      </c>
      <c r="I680" s="211">
        <v>67.009365079365068</v>
      </c>
      <c r="J680" s="766">
        <v>19691.109999999997</v>
      </c>
      <c r="K680" s="80"/>
      <c r="L680" s="150">
        <v>0</v>
      </c>
      <c r="M680" s="80"/>
      <c r="N680" s="150"/>
      <c r="O680" s="75">
        <f t="shared" si="77"/>
        <v>18.982421315191672</v>
      </c>
      <c r="P680" s="1000">
        <v>1272</v>
      </c>
      <c r="Q680" s="81"/>
      <c r="R680" s="150"/>
      <c r="S680" s="75">
        <v>0</v>
      </c>
      <c r="T680" s="1017">
        <v>0</v>
      </c>
      <c r="U680" s="81"/>
      <c r="V680" s="150"/>
      <c r="W680" s="81"/>
      <c r="X680" s="150"/>
      <c r="Y680" s="60">
        <v>195</v>
      </c>
      <c r="Z680" s="1000">
        <v>18419.109999999997</v>
      </c>
      <c r="AA680" s="81"/>
      <c r="AB680" s="150"/>
      <c r="AC680" s="63">
        <v>0</v>
      </c>
      <c r="AD680" s="90">
        <f t="shared" si="75"/>
        <v>0</v>
      </c>
      <c r="AE680" s="63">
        <v>0</v>
      </c>
      <c r="AF680" s="150">
        <v>0</v>
      </c>
      <c r="AG680" s="81"/>
      <c r="AH680" s="150"/>
      <c r="AI680" s="998">
        <f t="shared" si="76"/>
        <v>19691.109999999997</v>
      </c>
      <c r="AJ680" s="1025">
        <f t="shared" si="73"/>
        <v>0</v>
      </c>
    </row>
    <row r="681" spans="1:36" ht="66" x14ac:dyDescent="0.2">
      <c r="A681" s="74"/>
      <c r="B681" s="84" t="s">
        <v>693</v>
      </c>
      <c r="C681" s="74"/>
      <c r="D681" s="74">
        <v>289</v>
      </c>
      <c r="E681" s="74" t="s">
        <v>650</v>
      </c>
      <c r="F681" s="55" t="s">
        <v>31</v>
      </c>
      <c r="G681" s="56" t="s">
        <v>32</v>
      </c>
      <c r="H681" s="55" t="s">
        <v>33</v>
      </c>
      <c r="I681" s="211">
        <v>10.080416666666666</v>
      </c>
      <c r="J681" s="766">
        <v>4320</v>
      </c>
      <c r="K681" s="80"/>
      <c r="L681" s="150">
        <v>0</v>
      </c>
      <c r="M681" s="80"/>
      <c r="N681" s="150"/>
      <c r="O681" s="75">
        <f t="shared" si="77"/>
        <v>428.55371388418138</v>
      </c>
      <c r="P681" s="1000">
        <v>4320</v>
      </c>
      <c r="Q681" s="81"/>
      <c r="R681" s="150"/>
      <c r="S681" s="75">
        <v>0</v>
      </c>
      <c r="T681" s="1017">
        <v>0</v>
      </c>
      <c r="U681" s="81"/>
      <c r="V681" s="150"/>
      <c r="W681" s="81"/>
      <c r="X681" s="150"/>
      <c r="Y681" s="60">
        <v>140</v>
      </c>
      <c r="Z681" s="1000">
        <v>0</v>
      </c>
      <c r="AA681" s="81"/>
      <c r="AB681" s="150"/>
      <c r="AC681" s="63">
        <v>0</v>
      </c>
      <c r="AD681" s="90">
        <f t="shared" si="75"/>
        <v>0</v>
      </c>
      <c r="AE681" s="63">
        <v>0</v>
      </c>
      <c r="AF681" s="150">
        <v>0</v>
      </c>
      <c r="AG681" s="81"/>
      <c r="AH681" s="150"/>
      <c r="AI681" s="998">
        <f t="shared" si="76"/>
        <v>4320</v>
      </c>
      <c r="AJ681" s="1025">
        <f t="shared" si="73"/>
        <v>0</v>
      </c>
    </row>
    <row r="682" spans="1:36" ht="66" x14ac:dyDescent="0.2">
      <c r="A682" s="74"/>
      <c r="B682" s="84" t="s">
        <v>694</v>
      </c>
      <c r="C682" s="74"/>
      <c r="D682" s="74">
        <v>24</v>
      </c>
      <c r="E682" s="79" t="s">
        <v>688</v>
      </c>
      <c r="F682" s="55" t="s">
        <v>31</v>
      </c>
      <c r="G682" s="56" t="s">
        <v>32</v>
      </c>
      <c r="H682" s="55" t="s">
        <v>33</v>
      </c>
      <c r="I682" s="211">
        <v>31.900000000000002</v>
      </c>
      <c r="J682" s="766">
        <v>765.6</v>
      </c>
      <c r="K682" s="80"/>
      <c r="L682" s="150">
        <v>0</v>
      </c>
      <c r="M682" s="80"/>
      <c r="N682" s="150"/>
      <c r="O682" s="75">
        <f t="shared" si="77"/>
        <v>20.313479623824449</v>
      </c>
      <c r="P682" s="1000">
        <v>648</v>
      </c>
      <c r="Q682" s="81"/>
      <c r="R682" s="150"/>
      <c r="S682" s="75">
        <v>0</v>
      </c>
      <c r="T682" s="1017">
        <v>0</v>
      </c>
      <c r="U682" s="81"/>
      <c r="V682" s="150"/>
      <c r="W682" s="81"/>
      <c r="X682" s="150"/>
      <c r="Y682" s="60">
        <v>4</v>
      </c>
      <c r="Z682" s="1000">
        <v>117.60000000000002</v>
      </c>
      <c r="AA682" s="81"/>
      <c r="AB682" s="150"/>
      <c r="AC682" s="63">
        <v>0</v>
      </c>
      <c r="AD682" s="90">
        <f t="shared" si="75"/>
        <v>0</v>
      </c>
      <c r="AE682" s="63">
        <v>0</v>
      </c>
      <c r="AF682" s="150">
        <v>0</v>
      </c>
      <c r="AG682" s="81"/>
      <c r="AH682" s="150"/>
      <c r="AI682" s="998">
        <f t="shared" si="76"/>
        <v>765.6</v>
      </c>
      <c r="AJ682" s="1025">
        <f t="shared" si="73"/>
        <v>0</v>
      </c>
    </row>
    <row r="683" spans="1:36" ht="66" x14ac:dyDescent="0.2">
      <c r="A683" s="74"/>
      <c r="B683" s="84" t="s">
        <v>695</v>
      </c>
      <c r="C683" s="74"/>
      <c r="D683" s="74">
        <v>112</v>
      </c>
      <c r="E683" s="74" t="s">
        <v>650</v>
      </c>
      <c r="F683" s="55" t="s">
        <v>31</v>
      </c>
      <c r="G683" s="56" t="s">
        <v>32</v>
      </c>
      <c r="H683" s="55" t="s">
        <v>33</v>
      </c>
      <c r="I683" s="211">
        <v>144.91714285714286</v>
      </c>
      <c r="J683" s="766">
        <v>16230.720000000001</v>
      </c>
      <c r="K683" s="80"/>
      <c r="L683" s="150">
        <v>0</v>
      </c>
      <c r="M683" s="80"/>
      <c r="N683" s="150"/>
      <c r="O683" s="75">
        <f t="shared" si="77"/>
        <v>56.142426213994199</v>
      </c>
      <c r="P683" s="1000">
        <v>8136</v>
      </c>
      <c r="Q683" s="81"/>
      <c r="R683" s="150"/>
      <c r="S683" s="75">
        <v>0</v>
      </c>
      <c r="T683" s="1017">
        <v>0</v>
      </c>
      <c r="U683" s="81"/>
      <c r="V683" s="150"/>
      <c r="W683" s="81"/>
      <c r="X683" s="150"/>
      <c r="Y683" s="60">
        <v>56</v>
      </c>
      <c r="Z683" s="1000">
        <v>8094.7200000000012</v>
      </c>
      <c r="AA683" s="81"/>
      <c r="AB683" s="150"/>
      <c r="AC683" s="63">
        <v>0</v>
      </c>
      <c r="AD683" s="90">
        <f t="shared" si="75"/>
        <v>0</v>
      </c>
      <c r="AE683" s="63">
        <v>0</v>
      </c>
      <c r="AF683" s="150">
        <v>0</v>
      </c>
      <c r="AG683" s="81"/>
      <c r="AH683" s="150"/>
      <c r="AI683" s="998">
        <f t="shared" si="76"/>
        <v>16230.720000000001</v>
      </c>
      <c r="AJ683" s="1025">
        <f t="shared" si="73"/>
        <v>0</v>
      </c>
    </row>
    <row r="684" spans="1:36" ht="66" x14ac:dyDescent="0.2">
      <c r="A684" s="74"/>
      <c r="B684" s="87" t="s">
        <v>696</v>
      </c>
      <c r="C684" s="74"/>
      <c r="D684" s="74">
        <v>71</v>
      </c>
      <c r="E684" s="79" t="s">
        <v>650</v>
      </c>
      <c r="F684" s="55" t="s">
        <v>31</v>
      </c>
      <c r="G684" s="56" t="s">
        <v>32</v>
      </c>
      <c r="H684" s="55" t="s">
        <v>33</v>
      </c>
      <c r="I684" s="211">
        <v>1032.8969014084505</v>
      </c>
      <c r="J684" s="766">
        <v>73335.679999999993</v>
      </c>
      <c r="K684" s="80"/>
      <c r="L684" s="150">
        <v>0</v>
      </c>
      <c r="M684" s="80"/>
      <c r="N684" s="150"/>
      <c r="O684" s="75">
        <f t="shared" si="77"/>
        <v>17.910790491067925</v>
      </c>
      <c r="P684" s="1000">
        <v>18500</v>
      </c>
      <c r="Q684" s="81"/>
      <c r="R684" s="150"/>
      <c r="S684" s="75">
        <v>0</v>
      </c>
      <c r="T684" s="1017">
        <v>0</v>
      </c>
      <c r="U684" s="81"/>
      <c r="V684" s="150"/>
      <c r="W684" s="81"/>
      <c r="X684" s="150"/>
      <c r="Y684" s="60">
        <v>53</v>
      </c>
      <c r="Z684" s="1000">
        <v>54835.679999999993</v>
      </c>
      <c r="AA684" s="81"/>
      <c r="AB684" s="150"/>
      <c r="AC684" s="63">
        <v>0</v>
      </c>
      <c r="AD684" s="90">
        <f t="shared" si="75"/>
        <v>0</v>
      </c>
      <c r="AE684" s="63">
        <v>0</v>
      </c>
      <c r="AF684" s="150">
        <v>0</v>
      </c>
      <c r="AG684" s="81"/>
      <c r="AH684" s="150"/>
      <c r="AI684" s="998">
        <f t="shared" si="76"/>
        <v>73335.679999999993</v>
      </c>
      <c r="AJ684" s="1025">
        <f t="shared" si="73"/>
        <v>0</v>
      </c>
    </row>
    <row r="685" spans="1:36" ht="66" x14ac:dyDescent="0.2">
      <c r="A685" s="74"/>
      <c r="B685" s="93" t="s">
        <v>697</v>
      </c>
      <c r="C685" s="74"/>
      <c r="D685" s="74">
        <v>29</v>
      </c>
      <c r="E685" s="109" t="s">
        <v>674</v>
      </c>
      <c r="F685" s="55" t="s">
        <v>31</v>
      </c>
      <c r="G685" s="56" t="s">
        <v>32</v>
      </c>
      <c r="H685" s="55" t="s">
        <v>33</v>
      </c>
      <c r="I685" s="211">
        <v>76.84</v>
      </c>
      <c r="J685" s="766">
        <v>2228.36</v>
      </c>
      <c r="K685" s="80"/>
      <c r="L685" s="150">
        <v>0</v>
      </c>
      <c r="M685" s="80"/>
      <c r="N685" s="150"/>
      <c r="O685" s="75">
        <f t="shared" si="77"/>
        <v>8.5892764185320143</v>
      </c>
      <c r="P685" s="1000">
        <v>660</v>
      </c>
      <c r="Q685" s="81"/>
      <c r="R685" s="150"/>
      <c r="S685" s="75">
        <v>0</v>
      </c>
      <c r="T685" s="1017">
        <v>0</v>
      </c>
      <c r="U685" s="81"/>
      <c r="V685" s="150"/>
      <c r="W685" s="81"/>
      <c r="X685" s="150"/>
      <c r="Y685" s="60">
        <v>20</v>
      </c>
      <c r="Z685" s="1000">
        <v>1568.3600000000001</v>
      </c>
      <c r="AA685" s="81"/>
      <c r="AB685" s="150"/>
      <c r="AC685" s="63">
        <v>0</v>
      </c>
      <c r="AD685" s="90">
        <f t="shared" si="75"/>
        <v>0</v>
      </c>
      <c r="AE685" s="63">
        <v>0</v>
      </c>
      <c r="AF685" s="150">
        <v>0</v>
      </c>
      <c r="AG685" s="81"/>
      <c r="AH685" s="150"/>
      <c r="AI685" s="998">
        <f t="shared" si="76"/>
        <v>2228.36</v>
      </c>
      <c r="AJ685" s="1025">
        <f t="shared" si="73"/>
        <v>0</v>
      </c>
    </row>
    <row r="686" spans="1:36" ht="66" x14ac:dyDescent="0.2">
      <c r="A686" s="74"/>
      <c r="B686" s="93" t="s">
        <v>698</v>
      </c>
      <c r="C686" s="74"/>
      <c r="D686" s="74">
        <v>344</v>
      </c>
      <c r="E686" s="79" t="s">
        <v>650</v>
      </c>
      <c r="F686" s="55" t="s">
        <v>31</v>
      </c>
      <c r="G686" s="56" t="s">
        <v>32</v>
      </c>
      <c r="H686" s="55" t="s">
        <v>33</v>
      </c>
      <c r="I686" s="211">
        <v>49.749156976744182</v>
      </c>
      <c r="J686" s="766">
        <v>17113.71</v>
      </c>
      <c r="K686" s="80"/>
      <c r="L686" s="150">
        <v>0</v>
      </c>
      <c r="M686" s="80"/>
      <c r="N686" s="150"/>
      <c r="O686" s="75">
        <f t="shared" si="77"/>
        <v>86.835642300821974</v>
      </c>
      <c r="P686" s="1000">
        <v>4320</v>
      </c>
      <c r="Q686" s="81"/>
      <c r="R686" s="150"/>
      <c r="S686" s="75">
        <v>0</v>
      </c>
      <c r="T686" s="1017">
        <v>0</v>
      </c>
      <c r="U686" s="81"/>
      <c r="V686" s="150"/>
      <c r="W686" s="81"/>
      <c r="X686" s="150"/>
      <c r="Y686" s="60">
        <v>257</v>
      </c>
      <c r="Z686" s="1000">
        <v>12793.71</v>
      </c>
      <c r="AA686" s="81"/>
      <c r="AB686" s="150"/>
      <c r="AC686" s="63">
        <v>0</v>
      </c>
      <c r="AD686" s="90">
        <f t="shared" si="75"/>
        <v>0</v>
      </c>
      <c r="AE686" s="63">
        <v>0</v>
      </c>
      <c r="AF686" s="150">
        <v>0</v>
      </c>
      <c r="AG686" s="81"/>
      <c r="AH686" s="150"/>
      <c r="AI686" s="998">
        <f t="shared" si="76"/>
        <v>17113.71</v>
      </c>
      <c r="AJ686" s="1025">
        <f t="shared" si="73"/>
        <v>0</v>
      </c>
    </row>
    <row r="687" spans="1:36" ht="66" x14ac:dyDescent="0.2">
      <c r="A687" s="74"/>
      <c r="B687" s="93" t="s">
        <v>699</v>
      </c>
      <c r="C687" s="74"/>
      <c r="D687" s="74">
        <v>19</v>
      </c>
      <c r="E687" s="79" t="s">
        <v>650</v>
      </c>
      <c r="F687" s="55" t="s">
        <v>31</v>
      </c>
      <c r="G687" s="56" t="s">
        <v>32</v>
      </c>
      <c r="H687" s="55" t="s">
        <v>33</v>
      </c>
      <c r="I687" s="211">
        <v>303.55368421052634</v>
      </c>
      <c r="J687" s="766">
        <v>5767.52</v>
      </c>
      <c r="K687" s="80"/>
      <c r="L687" s="150">
        <v>0</v>
      </c>
      <c r="M687" s="80"/>
      <c r="N687" s="150"/>
      <c r="O687" s="75">
        <f t="shared" si="77"/>
        <v>2.0260007767636696</v>
      </c>
      <c r="P687" s="1000">
        <v>615</v>
      </c>
      <c r="Q687" s="81"/>
      <c r="R687" s="150"/>
      <c r="S687" s="75">
        <v>0</v>
      </c>
      <c r="T687" s="1017">
        <v>0</v>
      </c>
      <c r="U687" s="81"/>
      <c r="V687" s="150"/>
      <c r="W687" s="81"/>
      <c r="X687" s="150"/>
      <c r="Y687" s="60">
        <v>17</v>
      </c>
      <c r="Z687" s="1000">
        <v>5152.5200000000004</v>
      </c>
      <c r="AA687" s="81"/>
      <c r="AB687" s="150"/>
      <c r="AC687" s="63">
        <v>0</v>
      </c>
      <c r="AD687" s="90">
        <f t="shared" si="75"/>
        <v>0</v>
      </c>
      <c r="AE687" s="63">
        <v>0</v>
      </c>
      <c r="AF687" s="150">
        <v>0</v>
      </c>
      <c r="AG687" s="81"/>
      <c r="AH687" s="150"/>
      <c r="AI687" s="998">
        <f t="shared" si="76"/>
        <v>5767.52</v>
      </c>
      <c r="AJ687" s="1025">
        <f t="shared" si="73"/>
        <v>0</v>
      </c>
    </row>
    <row r="688" spans="1:36" ht="66" x14ac:dyDescent="0.2">
      <c r="A688" s="74"/>
      <c r="B688" s="84" t="s">
        <v>700</v>
      </c>
      <c r="C688" s="74"/>
      <c r="D688" s="74">
        <v>360</v>
      </c>
      <c r="E688" s="79" t="s">
        <v>650</v>
      </c>
      <c r="F688" s="55" t="s">
        <v>31</v>
      </c>
      <c r="G688" s="56" t="s">
        <v>32</v>
      </c>
      <c r="H688" s="55" t="s">
        <v>33</v>
      </c>
      <c r="I688" s="211">
        <v>36.948333333333331</v>
      </c>
      <c r="J688" s="766">
        <v>13301.4</v>
      </c>
      <c r="K688" s="80"/>
      <c r="L688" s="150">
        <v>0</v>
      </c>
      <c r="M688" s="80"/>
      <c r="N688" s="150"/>
      <c r="O688" s="75">
        <f t="shared" si="77"/>
        <v>265.23523839595833</v>
      </c>
      <c r="P688" s="1000">
        <v>9800</v>
      </c>
      <c r="Q688" s="81"/>
      <c r="R688" s="150"/>
      <c r="S688" s="75">
        <v>0</v>
      </c>
      <c r="T688" s="1017">
        <v>0</v>
      </c>
      <c r="U688" s="81"/>
      <c r="V688" s="150"/>
      <c r="W688" s="81"/>
      <c r="X688" s="150"/>
      <c r="Y688" s="60">
        <v>95</v>
      </c>
      <c r="Z688" s="1000">
        <v>3501.3999999999996</v>
      </c>
      <c r="AA688" s="81"/>
      <c r="AB688" s="150"/>
      <c r="AC688" s="63">
        <v>0</v>
      </c>
      <c r="AD688" s="90">
        <f t="shared" si="75"/>
        <v>0</v>
      </c>
      <c r="AE688" s="63">
        <v>0</v>
      </c>
      <c r="AF688" s="150">
        <v>0</v>
      </c>
      <c r="AG688" s="81"/>
      <c r="AH688" s="150"/>
      <c r="AI688" s="998">
        <f t="shared" si="76"/>
        <v>13301.4</v>
      </c>
      <c r="AJ688" s="1025">
        <f t="shared" si="73"/>
        <v>0</v>
      </c>
    </row>
    <row r="689" spans="1:36" ht="66" x14ac:dyDescent="0.2">
      <c r="A689" s="74"/>
      <c r="B689" s="84" t="s">
        <v>701</v>
      </c>
      <c r="C689" s="74"/>
      <c r="D689" s="74">
        <v>2242</v>
      </c>
      <c r="E689" s="79" t="s">
        <v>650</v>
      </c>
      <c r="F689" s="55" t="s">
        <v>31</v>
      </c>
      <c r="G689" s="56" t="s">
        <v>32</v>
      </c>
      <c r="H689" s="55" t="s">
        <v>33</v>
      </c>
      <c r="I689" s="211">
        <v>48.354861730597683</v>
      </c>
      <c r="J689" s="766">
        <v>108411.6</v>
      </c>
      <c r="K689" s="80"/>
      <c r="L689" s="150">
        <v>0</v>
      </c>
      <c r="M689" s="80"/>
      <c r="N689" s="150"/>
      <c r="O689" s="75">
        <f t="shared" si="77"/>
        <v>833.83549361876396</v>
      </c>
      <c r="P689" s="1000">
        <v>40320</v>
      </c>
      <c r="Q689" s="81"/>
      <c r="R689" s="150"/>
      <c r="S689" s="75">
        <v>0</v>
      </c>
      <c r="T689" s="1017">
        <v>0</v>
      </c>
      <c r="U689" s="81"/>
      <c r="V689" s="150"/>
      <c r="W689" s="81"/>
      <c r="X689" s="150"/>
      <c r="Y689" s="60">
        <v>1408</v>
      </c>
      <c r="Z689" s="1000">
        <v>68091.600000000006</v>
      </c>
      <c r="AA689" s="81"/>
      <c r="AB689" s="150"/>
      <c r="AC689" s="63">
        <v>0</v>
      </c>
      <c r="AD689" s="90">
        <f t="shared" si="75"/>
        <v>0</v>
      </c>
      <c r="AE689" s="63">
        <v>0</v>
      </c>
      <c r="AF689" s="150">
        <v>0</v>
      </c>
      <c r="AG689" s="81"/>
      <c r="AH689" s="150"/>
      <c r="AI689" s="998">
        <f t="shared" si="76"/>
        <v>108411.6</v>
      </c>
      <c r="AJ689" s="1025">
        <f t="shared" si="73"/>
        <v>0</v>
      </c>
    </row>
    <row r="690" spans="1:36" ht="66" x14ac:dyDescent="0.2">
      <c r="A690" s="74"/>
      <c r="B690" s="84" t="s">
        <v>702</v>
      </c>
      <c r="C690" s="74"/>
      <c r="D690" s="74">
        <v>1</v>
      </c>
      <c r="E690" s="79" t="s">
        <v>650</v>
      </c>
      <c r="F690" s="55" t="s">
        <v>31</v>
      </c>
      <c r="G690" s="56" t="s">
        <v>32</v>
      </c>
      <c r="H690" s="55" t="s">
        <v>33</v>
      </c>
      <c r="I690" s="211">
        <v>165.06</v>
      </c>
      <c r="J690" s="766">
        <v>165.06</v>
      </c>
      <c r="K690" s="80"/>
      <c r="L690" s="150">
        <v>0</v>
      </c>
      <c r="M690" s="80"/>
      <c r="N690" s="150"/>
      <c r="O690" s="75">
        <f t="shared" si="77"/>
        <v>0</v>
      </c>
      <c r="P690" s="1000"/>
      <c r="Q690" s="81"/>
      <c r="R690" s="150"/>
      <c r="S690" s="75">
        <v>0</v>
      </c>
      <c r="T690" s="1017">
        <v>0</v>
      </c>
      <c r="U690" s="81"/>
      <c r="V690" s="150"/>
      <c r="W690" s="81"/>
      <c r="X690" s="150"/>
      <c r="Y690" s="60">
        <v>1</v>
      </c>
      <c r="Z690" s="1000">
        <v>165.06</v>
      </c>
      <c r="AA690" s="81"/>
      <c r="AB690" s="150"/>
      <c r="AC690" s="63">
        <v>0</v>
      </c>
      <c r="AD690" s="90">
        <f t="shared" si="75"/>
        <v>0</v>
      </c>
      <c r="AE690" s="63">
        <v>0</v>
      </c>
      <c r="AF690" s="150">
        <v>0</v>
      </c>
      <c r="AG690" s="81"/>
      <c r="AH690" s="150"/>
      <c r="AI690" s="998">
        <f t="shared" si="76"/>
        <v>165.06</v>
      </c>
      <c r="AJ690" s="1025">
        <f t="shared" si="73"/>
        <v>0</v>
      </c>
    </row>
    <row r="691" spans="1:36" ht="66" x14ac:dyDescent="0.2">
      <c r="A691" s="74"/>
      <c r="B691" s="87" t="s">
        <v>703</v>
      </c>
      <c r="C691" s="74"/>
      <c r="D691" s="74">
        <v>281</v>
      </c>
      <c r="E691" s="79" t="s">
        <v>30</v>
      </c>
      <c r="F691" s="55" t="s">
        <v>31</v>
      </c>
      <c r="G691" s="56" t="s">
        <v>32</v>
      </c>
      <c r="H691" s="55" t="s">
        <v>33</v>
      </c>
      <c r="I691" s="211">
        <v>42.176298932384341</v>
      </c>
      <c r="J691" s="766">
        <v>11851.54</v>
      </c>
      <c r="K691" s="80"/>
      <c r="L691" s="150">
        <v>0</v>
      </c>
      <c r="M691" s="80"/>
      <c r="N691" s="150"/>
      <c r="O691" s="75">
        <f t="shared" si="77"/>
        <v>95.598715441200042</v>
      </c>
      <c r="P691" s="1000">
        <v>4032</v>
      </c>
      <c r="Q691" s="81"/>
      <c r="R691" s="150"/>
      <c r="S691" s="75">
        <v>0</v>
      </c>
      <c r="T691" s="1017">
        <v>0</v>
      </c>
      <c r="U691" s="81"/>
      <c r="V691" s="150"/>
      <c r="W691" s="81"/>
      <c r="X691" s="150"/>
      <c r="Y691" s="60">
        <v>185</v>
      </c>
      <c r="Z691" s="1000">
        <v>7819.5400000000009</v>
      </c>
      <c r="AA691" s="81"/>
      <c r="AB691" s="150"/>
      <c r="AC691" s="63">
        <v>0</v>
      </c>
      <c r="AD691" s="90">
        <f t="shared" si="75"/>
        <v>0</v>
      </c>
      <c r="AE691" s="63">
        <v>0</v>
      </c>
      <c r="AF691" s="150">
        <v>0</v>
      </c>
      <c r="AG691" s="81"/>
      <c r="AH691" s="150"/>
      <c r="AI691" s="998">
        <f t="shared" si="76"/>
        <v>11851.54</v>
      </c>
      <c r="AJ691" s="1025">
        <f t="shared" si="73"/>
        <v>0</v>
      </c>
    </row>
    <row r="692" spans="1:36" ht="66" x14ac:dyDescent="0.2">
      <c r="A692" s="74"/>
      <c r="B692" s="87" t="s">
        <v>704</v>
      </c>
      <c r="C692" s="74"/>
      <c r="D692" s="74">
        <v>120</v>
      </c>
      <c r="E692" s="74" t="s">
        <v>650</v>
      </c>
      <c r="F692" s="55" t="s">
        <v>31</v>
      </c>
      <c r="G692" s="56" t="s">
        <v>32</v>
      </c>
      <c r="H692" s="55" t="s">
        <v>33</v>
      </c>
      <c r="I692" s="211">
        <v>76.355833333333337</v>
      </c>
      <c r="J692" s="766">
        <v>9162.7000000000007</v>
      </c>
      <c r="K692" s="80"/>
      <c r="L692" s="150">
        <v>0</v>
      </c>
      <c r="M692" s="80"/>
      <c r="N692" s="150"/>
      <c r="O692" s="75">
        <f t="shared" si="77"/>
        <v>34.574961528807009</v>
      </c>
      <c r="P692" s="1000">
        <v>2640</v>
      </c>
      <c r="Q692" s="81"/>
      <c r="R692" s="150"/>
      <c r="S692" s="75">
        <v>0</v>
      </c>
      <c r="T692" s="1017">
        <v>0</v>
      </c>
      <c r="U692" s="81"/>
      <c r="V692" s="150"/>
      <c r="W692" s="81"/>
      <c r="X692" s="150"/>
      <c r="Y692" s="60">
        <v>85</v>
      </c>
      <c r="Z692" s="1000">
        <v>6522.7000000000007</v>
      </c>
      <c r="AA692" s="81"/>
      <c r="AB692" s="150"/>
      <c r="AC692" s="63">
        <v>0</v>
      </c>
      <c r="AD692" s="90">
        <f t="shared" ref="AD692:AD719" si="78">AC692*I692</f>
        <v>0</v>
      </c>
      <c r="AE692" s="63">
        <v>0</v>
      </c>
      <c r="AF692" s="150">
        <v>0</v>
      </c>
      <c r="AG692" s="81"/>
      <c r="AH692" s="150"/>
      <c r="AI692" s="998">
        <f t="shared" si="76"/>
        <v>9162.7000000000007</v>
      </c>
      <c r="AJ692" s="1025">
        <f t="shared" si="73"/>
        <v>0</v>
      </c>
    </row>
    <row r="693" spans="1:36" ht="66" x14ac:dyDescent="0.2">
      <c r="A693" s="74"/>
      <c r="B693" s="87" t="s">
        <v>705</v>
      </c>
      <c r="C693" s="74"/>
      <c r="D693" s="74">
        <v>344</v>
      </c>
      <c r="E693" s="79" t="s">
        <v>650</v>
      </c>
      <c r="F693" s="55" t="s">
        <v>31</v>
      </c>
      <c r="G693" s="56" t="s">
        <v>32</v>
      </c>
      <c r="H693" s="55" t="s">
        <v>33</v>
      </c>
      <c r="I693" s="211">
        <v>55.835377906976738</v>
      </c>
      <c r="J693" s="766">
        <v>19207.37</v>
      </c>
      <c r="K693" s="80"/>
      <c r="L693" s="150">
        <v>0</v>
      </c>
      <c r="M693" s="80"/>
      <c r="N693" s="150"/>
      <c r="O693" s="75">
        <f t="shared" si="77"/>
        <v>154.74060217510259</v>
      </c>
      <c r="P693" s="1000">
        <v>8640</v>
      </c>
      <c r="Q693" s="81"/>
      <c r="R693" s="150"/>
      <c r="S693" s="75">
        <v>0</v>
      </c>
      <c r="T693" s="1017">
        <v>0</v>
      </c>
      <c r="U693" s="81"/>
      <c r="V693" s="150"/>
      <c r="W693" s="81"/>
      <c r="X693" s="150"/>
      <c r="Y693" s="60">
        <v>189</v>
      </c>
      <c r="Z693" s="1000">
        <v>10567.369999999999</v>
      </c>
      <c r="AA693" s="81"/>
      <c r="AB693" s="150"/>
      <c r="AC693" s="63">
        <v>0</v>
      </c>
      <c r="AD693" s="90">
        <f t="shared" si="78"/>
        <v>0</v>
      </c>
      <c r="AE693" s="63">
        <v>0</v>
      </c>
      <c r="AF693" s="150">
        <v>0</v>
      </c>
      <c r="AG693" s="81"/>
      <c r="AH693" s="150"/>
      <c r="AI693" s="998">
        <f t="shared" si="76"/>
        <v>19207.37</v>
      </c>
      <c r="AJ693" s="1025">
        <f t="shared" si="73"/>
        <v>0</v>
      </c>
    </row>
    <row r="694" spans="1:36" ht="66" x14ac:dyDescent="0.2">
      <c r="A694" s="74"/>
      <c r="B694" s="84" t="s">
        <v>706</v>
      </c>
      <c r="C694" s="74"/>
      <c r="D694" s="74">
        <v>72</v>
      </c>
      <c r="E694" s="74" t="s">
        <v>650</v>
      </c>
      <c r="F694" s="55" t="s">
        <v>31</v>
      </c>
      <c r="G694" s="56" t="s">
        <v>32</v>
      </c>
      <c r="H694" s="55" t="s">
        <v>33</v>
      </c>
      <c r="I694" s="211">
        <v>87.023194444444442</v>
      </c>
      <c r="J694" s="766">
        <v>6265.67</v>
      </c>
      <c r="K694" s="80"/>
      <c r="L694" s="150">
        <v>0</v>
      </c>
      <c r="M694" s="80"/>
      <c r="N694" s="150"/>
      <c r="O694" s="75">
        <f t="shared" si="77"/>
        <v>49.64193773371403</v>
      </c>
      <c r="P694" s="1000">
        <v>4320</v>
      </c>
      <c r="Q694" s="81"/>
      <c r="R694" s="150"/>
      <c r="S694" s="75">
        <v>0</v>
      </c>
      <c r="T694" s="1017">
        <v>0</v>
      </c>
      <c r="U694" s="81"/>
      <c r="V694" s="150"/>
      <c r="W694" s="81"/>
      <c r="X694" s="150"/>
      <c r="Y694" s="60">
        <v>22</v>
      </c>
      <c r="Z694" s="1000">
        <v>1945.67</v>
      </c>
      <c r="AA694" s="81"/>
      <c r="AB694" s="150"/>
      <c r="AC694" s="63">
        <v>0</v>
      </c>
      <c r="AD694" s="90">
        <f t="shared" si="78"/>
        <v>0</v>
      </c>
      <c r="AE694" s="63">
        <v>0</v>
      </c>
      <c r="AF694" s="150">
        <v>0</v>
      </c>
      <c r="AG694" s="81"/>
      <c r="AH694" s="150"/>
      <c r="AI694" s="998">
        <f t="shared" si="76"/>
        <v>6265.67</v>
      </c>
      <c r="AJ694" s="1025">
        <f t="shared" si="73"/>
        <v>0</v>
      </c>
    </row>
    <row r="695" spans="1:36" ht="66" x14ac:dyDescent="0.2">
      <c r="A695" s="74"/>
      <c r="B695" s="84" t="s">
        <v>707</v>
      </c>
      <c r="C695" s="74"/>
      <c r="D695" s="74">
        <v>50</v>
      </c>
      <c r="E695" s="79" t="s">
        <v>650</v>
      </c>
      <c r="F695" s="55" t="s">
        <v>31</v>
      </c>
      <c r="G695" s="56" t="s">
        <v>32</v>
      </c>
      <c r="H695" s="55" t="s">
        <v>33</v>
      </c>
      <c r="I695" s="211">
        <v>43.383999999999993</v>
      </c>
      <c r="J695" s="766">
        <v>2169.1999999999998</v>
      </c>
      <c r="K695" s="80"/>
      <c r="L695" s="150">
        <v>0</v>
      </c>
      <c r="M695" s="80"/>
      <c r="N695" s="150"/>
      <c r="O695" s="75">
        <f t="shared" si="77"/>
        <v>36.879955744053113</v>
      </c>
      <c r="P695" s="1000">
        <v>1600</v>
      </c>
      <c r="Q695" s="81"/>
      <c r="R695" s="150"/>
      <c r="S695" s="75">
        <v>0</v>
      </c>
      <c r="T695" s="1017">
        <v>0</v>
      </c>
      <c r="U695" s="81"/>
      <c r="V695" s="150"/>
      <c r="W695" s="81"/>
      <c r="X695" s="150"/>
      <c r="Y695" s="60">
        <v>13</v>
      </c>
      <c r="Z695" s="1000">
        <v>569.19999999999982</v>
      </c>
      <c r="AA695" s="81"/>
      <c r="AB695" s="150"/>
      <c r="AC695" s="63">
        <v>0</v>
      </c>
      <c r="AD695" s="90">
        <f t="shared" si="78"/>
        <v>0</v>
      </c>
      <c r="AE695" s="63">
        <v>0</v>
      </c>
      <c r="AF695" s="150">
        <v>0</v>
      </c>
      <c r="AG695" s="81"/>
      <c r="AH695" s="150"/>
      <c r="AI695" s="998">
        <f t="shared" si="76"/>
        <v>2169.1999999999998</v>
      </c>
      <c r="AJ695" s="1025">
        <f t="shared" si="73"/>
        <v>0</v>
      </c>
    </row>
    <row r="696" spans="1:36" ht="66" x14ac:dyDescent="0.2">
      <c r="A696" s="74"/>
      <c r="B696" s="84" t="s">
        <v>708</v>
      </c>
      <c r="C696" s="74"/>
      <c r="D696" s="74">
        <v>240</v>
      </c>
      <c r="E696" s="79" t="s">
        <v>650</v>
      </c>
      <c r="F696" s="55" t="s">
        <v>31</v>
      </c>
      <c r="G696" s="56" t="s">
        <v>32</v>
      </c>
      <c r="H696" s="55" t="s">
        <v>33</v>
      </c>
      <c r="I696" s="211">
        <v>35.727999999999994</v>
      </c>
      <c r="J696" s="766">
        <v>8574.7199999999993</v>
      </c>
      <c r="K696" s="80"/>
      <c r="L696" s="150">
        <v>0</v>
      </c>
      <c r="M696" s="80"/>
      <c r="N696" s="150"/>
      <c r="O696" s="75">
        <f t="shared" si="77"/>
        <v>221.67487684729068</v>
      </c>
      <c r="P696" s="1000">
        <v>7920</v>
      </c>
      <c r="Q696" s="81"/>
      <c r="R696" s="150"/>
      <c r="S696" s="75">
        <v>0</v>
      </c>
      <c r="T696" s="1017">
        <v>0</v>
      </c>
      <c r="U696" s="81"/>
      <c r="V696" s="150"/>
      <c r="W696" s="81"/>
      <c r="X696" s="150"/>
      <c r="Y696" s="60">
        <v>18</v>
      </c>
      <c r="Z696" s="1000">
        <v>654.71999999999935</v>
      </c>
      <c r="AA696" s="81"/>
      <c r="AB696" s="150"/>
      <c r="AC696" s="63">
        <v>0</v>
      </c>
      <c r="AD696" s="90">
        <f t="shared" si="78"/>
        <v>0</v>
      </c>
      <c r="AE696" s="63">
        <v>0</v>
      </c>
      <c r="AF696" s="150">
        <v>0</v>
      </c>
      <c r="AG696" s="81"/>
      <c r="AH696" s="150"/>
      <c r="AI696" s="998">
        <f t="shared" si="76"/>
        <v>8574.7199999999993</v>
      </c>
      <c r="AJ696" s="1025">
        <f t="shared" si="73"/>
        <v>0</v>
      </c>
    </row>
    <row r="697" spans="1:36" ht="66" x14ac:dyDescent="0.2">
      <c r="A697" s="74"/>
      <c r="B697" s="84" t="s">
        <v>709</v>
      </c>
      <c r="C697" s="74"/>
      <c r="D697" s="74">
        <v>800</v>
      </c>
      <c r="E697" s="74" t="s">
        <v>650</v>
      </c>
      <c r="F697" s="55" t="s">
        <v>31</v>
      </c>
      <c r="G697" s="56" t="s">
        <v>32</v>
      </c>
      <c r="H697" s="55" t="s">
        <v>33</v>
      </c>
      <c r="I697" s="211">
        <v>88.809599999999989</v>
      </c>
      <c r="J697" s="766">
        <v>71047.679999999993</v>
      </c>
      <c r="K697" s="80"/>
      <c r="L697" s="150">
        <v>0</v>
      </c>
      <c r="M697" s="80"/>
      <c r="N697" s="150"/>
      <c r="O697" s="75">
        <f t="shared" si="77"/>
        <v>421.57604583288298</v>
      </c>
      <c r="P697" s="1000">
        <v>37440</v>
      </c>
      <c r="Q697" s="81"/>
      <c r="R697" s="150"/>
      <c r="S697" s="75">
        <v>0</v>
      </c>
      <c r="T697" s="1017">
        <v>0</v>
      </c>
      <c r="U697" s="81"/>
      <c r="V697" s="150"/>
      <c r="W697" s="81"/>
      <c r="X697" s="150"/>
      <c r="Y697" s="60">
        <v>378</v>
      </c>
      <c r="Z697" s="1000">
        <v>33607.679999999993</v>
      </c>
      <c r="AA697" s="81"/>
      <c r="AB697" s="150"/>
      <c r="AC697" s="63">
        <v>0</v>
      </c>
      <c r="AD697" s="90">
        <f t="shared" si="78"/>
        <v>0</v>
      </c>
      <c r="AE697" s="63">
        <v>0</v>
      </c>
      <c r="AF697" s="150">
        <v>0</v>
      </c>
      <c r="AG697" s="81"/>
      <c r="AH697" s="150"/>
      <c r="AI697" s="998">
        <f t="shared" si="76"/>
        <v>71047.679999999993</v>
      </c>
      <c r="AJ697" s="1025">
        <f t="shared" si="73"/>
        <v>0</v>
      </c>
    </row>
    <row r="698" spans="1:36" ht="66" x14ac:dyDescent="0.2">
      <c r="A698" s="74"/>
      <c r="B698" s="93" t="s">
        <v>710</v>
      </c>
      <c r="C698" s="74"/>
      <c r="D698" s="74">
        <v>500</v>
      </c>
      <c r="E698" s="74" t="s">
        <v>650</v>
      </c>
      <c r="F698" s="55" t="s">
        <v>31</v>
      </c>
      <c r="G698" s="56" t="s">
        <v>32</v>
      </c>
      <c r="H698" s="55" t="s">
        <v>33</v>
      </c>
      <c r="I698" s="211">
        <v>34.451999999999998</v>
      </c>
      <c r="J698" s="766">
        <v>17226</v>
      </c>
      <c r="K698" s="80"/>
      <c r="L698" s="150">
        <v>0</v>
      </c>
      <c r="M698" s="80"/>
      <c r="N698" s="150"/>
      <c r="O698" s="75">
        <f t="shared" si="77"/>
        <v>278.64855451062351</v>
      </c>
      <c r="P698" s="1000">
        <v>9600</v>
      </c>
      <c r="Q698" s="81"/>
      <c r="R698" s="150"/>
      <c r="S698" s="75">
        <v>0</v>
      </c>
      <c r="T698" s="1017">
        <v>0</v>
      </c>
      <c r="U698" s="81"/>
      <c r="V698" s="150"/>
      <c r="W698" s="81"/>
      <c r="X698" s="150"/>
      <c r="Y698" s="60">
        <v>221</v>
      </c>
      <c r="Z698" s="1000">
        <v>7626</v>
      </c>
      <c r="AA698" s="81"/>
      <c r="AB698" s="150"/>
      <c r="AC698" s="63">
        <v>0</v>
      </c>
      <c r="AD698" s="90">
        <f t="shared" si="78"/>
        <v>0</v>
      </c>
      <c r="AE698" s="63">
        <v>0</v>
      </c>
      <c r="AF698" s="150">
        <v>0</v>
      </c>
      <c r="AG698" s="81"/>
      <c r="AH698" s="150"/>
      <c r="AI698" s="998">
        <f t="shared" si="76"/>
        <v>17226</v>
      </c>
      <c r="AJ698" s="1025">
        <f t="shared" si="73"/>
        <v>0</v>
      </c>
    </row>
    <row r="699" spans="1:36" ht="66" x14ac:dyDescent="0.2">
      <c r="A699" s="74"/>
      <c r="B699" s="93" t="s">
        <v>711</v>
      </c>
      <c r="C699" s="74"/>
      <c r="D699" s="74">
        <v>736</v>
      </c>
      <c r="E699" s="74" t="s">
        <v>650</v>
      </c>
      <c r="F699" s="55" t="s">
        <v>31</v>
      </c>
      <c r="G699" s="56" t="s">
        <v>32</v>
      </c>
      <c r="H699" s="55" t="s">
        <v>33</v>
      </c>
      <c r="I699" s="211">
        <v>27.94591032608696</v>
      </c>
      <c r="J699" s="766">
        <v>20568.190000000002</v>
      </c>
      <c r="K699" s="80"/>
      <c r="L699" s="150">
        <v>0</v>
      </c>
      <c r="M699" s="80"/>
      <c r="N699" s="150"/>
      <c r="O699" s="75">
        <f t="shared" si="77"/>
        <v>240.46452313013441</v>
      </c>
      <c r="P699" s="1000">
        <v>6720</v>
      </c>
      <c r="Q699" s="81"/>
      <c r="R699" s="150"/>
      <c r="S699" s="75">
        <v>0</v>
      </c>
      <c r="T699" s="1017">
        <v>0</v>
      </c>
      <c r="U699" s="81"/>
      <c r="V699" s="150"/>
      <c r="W699" s="81"/>
      <c r="X699" s="150"/>
      <c r="Y699" s="60">
        <v>496</v>
      </c>
      <c r="Z699" s="1000">
        <v>13848.190000000002</v>
      </c>
      <c r="AA699" s="81"/>
      <c r="AB699" s="150"/>
      <c r="AC699" s="63">
        <v>0</v>
      </c>
      <c r="AD699" s="90">
        <f t="shared" si="78"/>
        <v>0</v>
      </c>
      <c r="AE699" s="63">
        <v>0</v>
      </c>
      <c r="AF699" s="150">
        <v>0</v>
      </c>
      <c r="AG699" s="81"/>
      <c r="AH699" s="150"/>
      <c r="AI699" s="998">
        <f t="shared" si="76"/>
        <v>20568.190000000002</v>
      </c>
      <c r="AJ699" s="1025">
        <f t="shared" si="73"/>
        <v>0</v>
      </c>
    </row>
    <row r="700" spans="1:36" ht="66" x14ac:dyDescent="0.2">
      <c r="A700" s="74"/>
      <c r="B700" s="84" t="s">
        <v>712</v>
      </c>
      <c r="C700" s="74"/>
      <c r="D700" s="74">
        <v>305</v>
      </c>
      <c r="E700" s="74" t="s">
        <v>650</v>
      </c>
      <c r="F700" s="55" t="s">
        <v>31</v>
      </c>
      <c r="G700" s="56" t="s">
        <v>32</v>
      </c>
      <c r="H700" s="55" t="s">
        <v>33</v>
      </c>
      <c r="I700" s="211">
        <v>42.53101639344262</v>
      </c>
      <c r="J700" s="766">
        <v>12971.96</v>
      </c>
      <c r="K700" s="80"/>
      <c r="L700" s="150">
        <v>0</v>
      </c>
      <c r="M700" s="80"/>
      <c r="N700" s="150"/>
      <c r="O700" s="75">
        <f t="shared" si="77"/>
        <v>0</v>
      </c>
      <c r="P700" s="1000">
        <v>0</v>
      </c>
      <c r="Q700" s="81"/>
      <c r="R700" s="150"/>
      <c r="S700" s="75">
        <v>0</v>
      </c>
      <c r="T700" s="1017">
        <v>0</v>
      </c>
      <c r="U700" s="81"/>
      <c r="V700" s="150"/>
      <c r="W700" s="81"/>
      <c r="X700" s="150"/>
      <c r="Y700" s="60">
        <v>305</v>
      </c>
      <c r="Z700" s="1000">
        <v>12971.96</v>
      </c>
      <c r="AA700" s="81"/>
      <c r="AB700" s="150"/>
      <c r="AC700" s="63">
        <v>0</v>
      </c>
      <c r="AD700" s="90">
        <f t="shared" si="78"/>
        <v>0</v>
      </c>
      <c r="AE700" s="63">
        <v>0</v>
      </c>
      <c r="AF700" s="150">
        <v>0</v>
      </c>
      <c r="AG700" s="81"/>
      <c r="AH700" s="150"/>
      <c r="AI700" s="998">
        <f t="shared" si="76"/>
        <v>12971.96</v>
      </c>
      <c r="AJ700" s="1025">
        <f t="shared" si="73"/>
        <v>0</v>
      </c>
    </row>
    <row r="701" spans="1:36" ht="66" x14ac:dyDescent="0.2">
      <c r="A701" s="74"/>
      <c r="B701" s="84" t="s">
        <v>713</v>
      </c>
      <c r="C701" s="74"/>
      <c r="D701" s="74">
        <v>22</v>
      </c>
      <c r="E701" s="74" t="s">
        <v>30</v>
      </c>
      <c r="F701" s="55" t="s">
        <v>31</v>
      </c>
      <c r="G701" s="56" t="s">
        <v>32</v>
      </c>
      <c r="H701" s="55" t="s">
        <v>33</v>
      </c>
      <c r="I701" s="211">
        <v>70</v>
      </c>
      <c r="J701" s="766">
        <v>1540</v>
      </c>
      <c r="K701" s="80"/>
      <c r="L701" s="150">
        <v>0</v>
      </c>
      <c r="M701" s="80"/>
      <c r="N701" s="150"/>
      <c r="O701" s="75">
        <f t="shared" si="77"/>
        <v>0</v>
      </c>
      <c r="P701" s="1000">
        <v>0</v>
      </c>
      <c r="Q701" s="81"/>
      <c r="R701" s="150"/>
      <c r="S701" s="75">
        <v>0</v>
      </c>
      <c r="T701" s="1017">
        <v>0</v>
      </c>
      <c r="U701" s="81"/>
      <c r="V701" s="150"/>
      <c r="W701" s="81"/>
      <c r="X701" s="150"/>
      <c r="Y701" s="60">
        <v>22</v>
      </c>
      <c r="Z701" s="1000">
        <v>1540</v>
      </c>
      <c r="AA701" s="81"/>
      <c r="AB701" s="150"/>
      <c r="AC701" s="63">
        <v>0</v>
      </c>
      <c r="AD701" s="90">
        <f t="shared" si="78"/>
        <v>0</v>
      </c>
      <c r="AE701" s="63">
        <v>0</v>
      </c>
      <c r="AF701" s="150">
        <v>0</v>
      </c>
      <c r="AG701" s="81"/>
      <c r="AH701" s="150"/>
      <c r="AI701" s="998">
        <f t="shared" si="76"/>
        <v>1540</v>
      </c>
      <c r="AJ701" s="1025">
        <f t="shared" si="73"/>
        <v>0</v>
      </c>
    </row>
    <row r="702" spans="1:36" ht="66" x14ac:dyDescent="0.2">
      <c r="A702" s="74"/>
      <c r="B702" s="84" t="s">
        <v>714</v>
      </c>
      <c r="C702" s="74"/>
      <c r="D702" s="74">
        <v>2</v>
      </c>
      <c r="E702" s="74" t="s">
        <v>650</v>
      </c>
      <c r="F702" s="55" t="s">
        <v>31</v>
      </c>
      <c r="G702" s="56" t="s">
        <v>32</v>
      </c>
      <c r="H702" s="55" t="s">
        <v>33</v>
      </c>
      <c r="I702" s="211">
        <v>194.065</v>
      </c>
      <c r="J702" s="766">
        <v>388.13</v>
      </c>
      <c r="K702" s="80"/>
      <c r="L702" s="150">
        <v>0</v>
      </c>
      <c r="M702" s="80"/>
      <c r="N702" s="150"/>
      <c r="O702" s="75">
        <f t="shared" si="77"/>
        <v>0.77293690258418568</v>
      </c>
      <c r="P702" s="1000">
        <v>150</v>
      </c>
      <c r="Q702" s="81"/>
      <c r="R702" s="150"/>
      <c r="S702" s="75">
        <v>0</v>
      </c>
      <c r="T702" s="1017">
        <v>0</v>
      </c>
      <c r="U702" s="81"/>
      <c r="V702" s="150"/>
      <c r="W702" s="81"/>
      <c r="X702" s="150"/>
      <c r="Y702" s="60">
        <v>1</v>
      </c>
      <c r="Z702" s="1000">
        <v>238.13</v>
      </c>
      <c r="AA702" s="81"/>
      <c r="AB702" s="150"/>
      <c r="AC702" s="63">
        <v>0</v>
      </c>
      <c r="AD702" s="90">
        <f t="shared" si="78"/>
        <v>0</v>
      </c>
      <c r="AE702" s="63">
        <v>0</v>
      </c>
      <c r="AF702" s="150">
        <v>0</v>
      </c>
      <c r="AG702" s="81"/>
      <c r="AH702" s="150"/>
      <c r="AI702" s="998">
        <f t="shared" si="76"/>
        <v>388.13</v>
      </c>
      <c r="AJ702" s="1025">
        <f t="shared" si="73"/>
        <v>0</v>
      </c>
    </row>
    <row r="703" spans="1:36" ht="66" x14ac:dyDescent="0.2">
      <c r="A703" s="74"/>
      <c r="B703" s="87" t="s">
        <v>715</v>
      </c>
      <c r="C703" s="74"/>
      <c r="D703" s="74">
        <v>1304</v>
      </c>
      <c r="E703" s="74" t="s">
        <v>650</v>
      </c>
      <c r="F703" s="55" t="s">
        <v>31</v>
      </c>
      <c r="G703" s="56" t="s">
        <v>32</v>
      </c>
      <c r="H703" s="55" t="s">
        <v>33</v>
      </c>
      <c r="I703" s="211">
        <v>49.970575153374234</v>
      </c>
      <c r="J703" s="766">
        <v>65161.63</v>
      </c>
      <c r="K703" s="80"/>
      <c r="L703" s="150">
        <v>0</v>
      </c>
      <c r="M703" s="80"/>
      <c r="N703" s="150"/>
      <c r="O703" s="75">
        <f t="shared" si="77"/>
        <v>368.85707125497015</v>
      </c>
      <c r="P703" s="1000">
        <v>18432</v>
      </c>
      <c r="Q703" s="81"/>
      <c r="R703" s="150"/>
      <c r="S703" s="75">
        <v>0</v>
      </c>
      <c r="T703" s="1017">
        <v>0</v>
      </c>
      <c r="U703" s="81"/>
      <c r="V703" s="150"/>
      <c r="W703" s="81"/>
      <c r="X703" s="150"/>
      <c r="Y703" s="60">
        <v>935</v>
      </c>
      <c r="Z703" s="1000">
        <v>46729.63</v>
      </c>
      <c r="AA703" s="81"/>
      <c r="AB703" s="150"/>
      <c r="AC703" s="63">
        <v>0</v>
      </c>
      <c r="AD703" s="90">
        <f t="shared" si="78"/>
        <v>0</v>
      </c>
      <c r="AE703" s="63">
        <v>0</v>
      </c>
      <c r="AF703" s="150">
        <v>0</v>
      </c>
      <c r="AG703" s="81"/>
      <c r="AH703" s="150"/>
      <c r="AI703" s="998">
        <f t="shared" si="76"/>
        <v>65161.63</v>
      </c>
      <c r="AJ703" s="1025">
        <f t="shared" si="73"/>
        <v>0</v>
      </c>
    </row>
    <row r="704" spans="1:36" ht="66" x14ac:dyDescent="0.2">
      <c r="A704" s="74"/>
      <c r="B704" s="93" t="s">
        <v>716</v>
      </c>
      <c r="C704" s="74"/>
      <c r="D704" s="74">
        <v>544</v>
      </c>
      <c r="E704" s="74" t="s">
        <v>650</v>
      </c>
      <c r="F704" s="55" t="s">
        <v>31</v>
      </c>
      <c r="G704" s="56" t="s">
        <v>32</v>
      </c>
      <c r="H704" s="55" t="s">
        <v>33</v>
      </c>
      <c r="I704" s="211">
        <v>36.328474264705882</v>
      </c>
      <c r="J704" s="766">
        <v>19762.689999999999</v>
      </c>
      <c r="K704" s="80"/>
      <c r="L704" s="150">
        <v>0</v>
      </c>
      <c r="M704" s="80"/>
      <c r="N704" s="150"/>
      <c r="O704" s="75">
        <f t="shared" si="77"/>
        <v>306.53640774611148</v>
      </c>
      <c r="P704" s="1000">
        <v>11136</v>
      </c>
      <c r="Q704" s="81"/>
      <c r="R704" s="150"/>
      <c r="S704" s="75">
        <v>0</v>
      </c>
      <c r="T704" s="1017">
        <v>0</v>
      </c>
      <c r="U704" s="81"/>
      <c r="V704" s="150"/>
      <c r="W704" s="81"/>
      <c r="X704" s="150"/>
      <c r="Y704" s="60">
        <v>237</v>
      </c>
      <c r="Z704" s="1000">
        <v>8626.6899999999987</v>
      </c>
      <c r="AA704" s="81"/>
      <c r="AB704" s="150"/>
      <c r="AC704" s="63">
        <v>0</v>
      </c>
      <c r="AD704" s="90">
        <f t="shared" si="78"/>
        <v>0</v>
      </c>
      <c r="AE704" s="63">
        <v>0</v>
      </c>
      <c r="AF704" s="150">
        <v>0</v>
      </c>
      <c r="AG704" s="81"/>
      <c r="AH704" s="150"/>
      <c r="AI704" s="998">
        <f t="shared" si="76"/>
        <v>19762.689999999999</v>
      </c>
      <c r="AJ704" s="1025">
        <f t="shared" si="73"/>
        <v>0</v>
      </c>
    </row>
    <row r="705" spans="1:118" ht="66" x14ac:dyDescent="0.2">
      <c r="A705" s="74"/>
      <c r="B705" s="84" t="s">
        <v>717</v>
      </c>
      <c r="C705" s="74"/>
      <c r="D705" s="74">
        <v>555</v>
      </c>
      <c r="E705" s="74" t="s">
        <v>650</v>
      </c>
      <c r="F705" s="55" t="s">
        <v>31</v>
      </c>
      <c r="G705" s="56" t="s">
        <v>32</v>
      </c>
      <c r="H705" s="55" t="s">
        <v>33</v>
      </c>
      <c r="I705" s="211">
        <v>38.179856115107917</v>
      </c>
      <c r="J705" s="766">
        <v>18627.59</v>
      </c>
      <c r="K705" s="80"/>
      <c r="L705" s="150">
        <v>0</v>
      </c>
      <c r="M705" s="80"/>
      <c r="N705" s="150"/>
      <c r="O705" s="75">
        <f t="shared" si="77"/>
        <v>405.97324288675333</v>
      </c>
      <c r="P705" s="1000">
        <v>15500</v>
      </c>
      <c r="Q705" s="81"/>
      <c r="R705" s="150"/>
      <c r="S705" s="75">
        <v>0</v>
      </c>
      <c r="T705" s="1017">
        <v>0</v>
      </c>
      <c r="U705" s="81"/>
      <c r="V705" s="150"/>
      <c r="W705" s="81"/>
      <c r="X705" s="150"/>
      <c r="Y705" s="60">
        <v>149</v>
      </c>
      <c r="Z705" s="1000">
        <v>3127.59</v>
      </c>
      <c r="AA705" s="81"/>
      <c r="AB705" s="150"/>
      <c r="AC705" s="63">
        <v>0</v>
      </c>
      <c r="AD705" s="90">
        <f t="shared" si="78"/>
        <v>0</v>
      </c>
      <c r="AE705" s="63">
        <v>0</v>
      </c>
      <c r="AF705" s="150">
        <v>0</v>
      </c>
      <c r="AG705" s="81"/>
      <c r="AH705" s="150"/>
      <c r="AI705" s="998">
        <f t="shared" si="76"/>
        <v>18627.59</v>
      </c>
      <c r="AJ705" s="1025">
        <f t="shared" si="73"/>
        <v>0</v>
      </c>
    </row>
    <row r="706" spans="1:118" ht="66" x14ac:dyDescent="0.2">
      <c r="A706" s="74"/>
      <c r="B706" s="84" t="s">
        <v>718</v>
      </c>
      <c r="C706" s="74"/>
      <c r="D706" s="74">
        <v>97</v>
      </c>
      <c r="E706" s="74" t="s">
        <v>650</v>
      </c>
      <c r="F706" s="55" t="s">
        <v>31</v>
      </c>
      <c r="G706" s="56" t="s">
        <v>32</v>
      </c>
      <c r="H706" s="55" t="s">
        <v>33</v>
      </c>
      <c r="I706" s="211">
        <f>J706/D706</f>
        <v>77.19587628865979</v>
      </c>
      <c r="J706" s="766">
        <v>7488</v>
      </c>
      <c r="K706" s="80"/>
      <c r="L706" s="150">
        <v>0</v>
      </c>
      <c r="M706" s="80"/>
      <c r="N706" s="150"/>
      <c r="O706" s="75">
        <f t="shared" si="77"/>
        <v>97</v>
      </c>
      <c r="P706" s="1000">
        <v>7488</v>
      </c>
      <c r="Q706" s="81"/>
      <c r="R706" s="150"/>
      <c r="S706" s="75">
        <v>0</v>
      </c>
      <c r="T706" s="1017">
        <v>0</v>
      </c>
      <c r="U706" s="81"/>
      <c r="V706" s="150"/>
      <c r="W706" s="81"/>
      <c r="X706" s="150"/>
      <c r="Y706" s="60"/>
      <c r="Z706" s="1000">
        <v>0</v>
      </c>
      <c r="AA706" s="81"/>
      <c r="AB706" s="150"/>
      <c r="AC706" s="63">
        <v>0</v>
      </c>
      <c r="AD706" s="90">
        <f t="shared" si="78"/>
        <v>0</v>
      </c>
      <c r="AE706" s="63">
        <v>0</v>
      </c>
      <c r="AF706" s="150">
        <v>0</v>
      </c>
      <c r="AG706" s="81"/>
      <c r="AH706" s="150"/>
      <c r="AI706" s="998">
        <f t="shared" si="76"/>
        <v>7488</v>
      </c>
      <c r="AJ706" s="1025">
        <f t="shared" si="73"/>
        <v>0</v>
      </c>
    </row>
    <row r="707" spans="1:118" ht="66" x14ac:dyDescent="0.2">
      <c r="A707" s="74"/>
      <c r="B707" s="87" t="s">
        <v>719</v>
      </c>
      <c r="C707" s="74"/>
      <c r="D707" s="74">
        <v>10</v>
      </c>
      <c r="E707" s="74" t="s">
        <v>650</v>
      </c>
      <c r="F707" s="55" t="s">
        <v>31</v>
      </c>
      <c r="G707" s="56" t="s">
        <v>32</v>
      </c>
      <c r="H707" s="55" t="s">
        <v>33</v>
      </c>
      <c r="I707" s="211">
        <v>228.29000000000002</v>
      </c>
      <c r="J707" s="766">
        <v>2282.9</v>
      </c>
      <c r="K707" s="80"/>
      <c r="L707" s="150">
        <v>0</v>
      </c>
      <c r="M707" s="80"/>
      <c r="N707" s="150"/>
      <c r="O707" s="75">
        <f t="shared" si="77"/>
        <v>5.6069034999342939</v>
      </c>
      <c r="P707" s="1000">
        <v>1280</v>
      </c>
      <c r="Q707" s="81"/>
      <c r="R707" s="150"/>
      <c r="S707" s="75">
        <v>0</v>
      </c>
      <c r="T707" s="1017">
        <v>0</v>
      </c>
      <c r="U707" s="81"/>
      <c r="V707" s="150"/>
      <c r="W707" s="81"/>
      <c r="X707" s="150"/>
      <c r="Y707" s="60">
        <v>4</v>
      </c>
      <c r="Z707" s="1000">
        <v>1002.9000000000001</v>
      </c>
      <c r="AA707" s="81"/>
      <c r="AB707" s="150"/>
      <c r="AC707" s="63">
        <v>0</v>
      </c>
      <c r="AD707" s="90">
        <f t="shared" si="78"/>
        <v>0</v>
      </c>
      <c r="AE707" s="63">
        <v>0</v>
      </c>
      <c r="AF707" s="150">
        <v>0</v>
      </c>
      <c r="AG707" s="81"/>
      <c r="AH707" s="150"/>
      <c r="AI707" s="998">
        <f t="shared" si="76"/>
        <v>2282.9</v>
      </c>
      <c r="AJ707" s="1025">
        <f t="shared" si="73"/>
        <v>0</v>
      </c>
    </row>
    <row r="708" spans="1:118" ht="66" x14ac:dyDescent="0.2">
      <c r="A708" s="74"/>
      <c r="B708" s="84" t="s">
        <v>720</v>
      </c>
      <c r="C708" s="74"/>
      <c r="D708" s="74">
        <v>102</v>
      </c>
      <c r="E708" s="74" t="s">
        <v>650</v>
      </c>
      <c r="F708" s="55" t="s">
        <v>31</v>
      </c>
      <c r="G708" s="56" t="s">
        <v>32</v>
      </c>
      <c r="H708" s="55" t="s">
        <v>33</v>
      </c>
      <c r="I708" s="211">
        <v>85.331176470588218</v>
      </c>
      <c r="J708" s="766">
        <v>8703.7799999999988</v>
      </c>
      <c r="K708" s="80"/>
      <c r="L708" s="150">
        <v>0</v>
      </c>
      <c r="M708" s="80"/>
      <c r="N708" s="150"/>
      <c r="O708" s="75">
        <f t="shared" si="77"/>
        <v>22.500568718418897</v>
      </c>
      <c r="P708" s="1000">
        <v>1920</v>
      </c>
      <c r="Q708" s="81"/>
      <c r="R708" s="150"/>
      <c r="S708" s="75">
        <v>0</v>
      </c>
      <c r="T708" s="1017">
        <v>0</v>
      </c>
      <c r="U708" s="81"/>
      <c r="V708" s="150"/>
      <c r="W708" s="81"/>
      <c r="X708" s="150"/>
      <c r="Y708" s="60">
        <v>79</v>
      </c>
      <c r="Z708" s="1000">
        <v>6783.7799999999988</v>
      </c>
      <c r="AA708" s="81"/>
      <c r="AB708" s="150"/>
      <c r="AC708" s="63">
        <v>0</v>
      </c>
      <c r="AD708" s="90">
        <f t="shared" si="78"/>
        <v>0</v>
      </c>
      <c r="AE708" s="63">
        <v>0</v>
      </c>
      <c r="AF708" s="150">
        <v>0</v>
      </c>
      <c r="AG708" s="81"/>
      <c r="AH708" s="150"/>
      <c r="AI708" s="998">
        <f t="shared" si="76"/>
        <v>8703.7799999999988</v>
      </c>
      <c r="AJ708" s="1025">
        <f t="shared" si="73"/>
        <v>0</v>
      </c>
    </row>
    <row r="709" spans="1:118" ht="66" x14ac:dyDescent="0.2">
      <c r="A709" s="74"/>
      <c r="B709" s="84" t="s">
        <v>721</v>
      </c>
      <c r="C709" s="74"/>
      <c r="D709" s="74">
        <v>492</v>
      </c>
      <c r="E709" s="74" t="s">
        <v>650</v>
      </c>
      <c r="F709" s="55" t="s">
        <v>31</v>
      </c>
      <c r="G709" s="56" t="s">
        <v>32</v>
      </c>
      <c r="H709" s="55" t="s">
        <v>33</v>
      </c>
      <c r="I709" s="211">
        <v>37.004004065040654</v>
      </c>
      <c r="J709" s="766">
        <v>18205.97</v>
      </c>
      <c r="K709" s="80"/>
      <c r="L709" s="150">
        <v>0</v>
      </c>
      <c r="M709" s="80"/>
      <c r="N709" s="150"/>
      <c r="O709" s="75">
        <f t="shared" si="77"/>
        <v>227.00246128055795</v>
      </c>
      <c r="P709" s="1000">
        <v>8400</v>
      </c>
      <c r="Q709" s="81"/>
      <c r="R709" s="150"/>
      <c r="S709" s="75">
        <v>0</v>
      </c>
      <c r="T709" s="1017">
        <v>0</v>
      </c>
      <c r="U709" s="81"/>
      <c r="V709" s="150"/>
      <c r="W709" s="81"/>
      <c r="X709" s="150"/>
      <c r="Y709" s="60">
        <v>265</v>
      </c>
      <c r="Z709" s="1000">
        <v>9805.9700000000012</v>
      </c>
      <c r="AA709" s="81"/>
      <c r="AB709" s="150"/>
      <c r="AC709" s="63">
        <v>0</v>
      </c>
      <c r="AD709" s="90">
        <f t="shared" si="78"/>
        <v>0</v>
      </c>
      <c r="AE709" s="63">
        <v>0</v>
      </c>
      <c r="AF709" s="150">
        <v>0</v>
      </c>
      <c r="AG709" s="81"/>
      <c r="AH709" s="150"/>
      <c r="AI709" s="998">
        <f t="shared" si="76"/>
        <v>18205.97</v>
      </c>
      <c r="AJ709" s="1025">
        <f t="shared" si="73"/>
        <v>0</v>
      </c>
    </row>
    <row r="710" spans="1:118" ht="66" x14ac:dyDescent="0.2">
      <c r="A710" s="74"/>
      <c r="B710" s="93" t="s">
        <v>722</v>
      </c>
      <c r="C710" s="74"/>
      <c r="D710" s="74">
        <v>360</v>
      </c>
      <c r="E710" s="74" t="s">
        <v>650</v>
      </c>
      <c r="F710" s="55" t="s">
        <v>31</v>
      </c>
      <c r="G710" s="56" t="s">
        <v>32</v>
      </c>
      <c r="H710" s="55" t="s">
        <v>33</v>
      </c>
      <c r="I710" s="211">
        <v>35.727999999999994</v>
      </c>
      <c r="J710" s="766">
        <v>12862.079999999998</v>
      </c>
      <c r="K710" s="80"/>
      <c r="L710" s="150">
        <v>0</v>
      </c>
      <c r="M710" s="80"/>
      <c r="N710" s="150"/>
      <c r="O710" s="75">
        <f t="shared" si="77"/>
        <v>188.08777429467088</v>
      </c>
      <c r="P710" s="1000">
        <v>6720</v>
      </c>
      <c r="Q710" s="81"/>
      <c r="R710" s="150"/>
      <c r="S710" s="75">
        <v>0</v>
      </c>
      <c r="T710" s="1017">
        <v>0</v>
      </c>
      <c r="U710" s="81"/>
      <c r="V710" s="150"/>
      <c r="W710" s="81"/>
      <c r="X710" s="150"/>
      <c r="Y710" s="60">
        <v>172</v>
      </c>
      <c r="Z710" s="1000">
        <v>6142.0799999999981</v>
      </c>
      <c r="AA710" s="81"/>
      <c r="AB710" s="150"/>
      <c r="AC710" s="63">
        <v>0</v>
      </c>
      <c r="AD710" s="90">
        <f t="shared" si="78"/>
        <v>0</v>
      </c>
      <c r="AE710" s="63">
        <v>0</v>
      </c>
      <c r="AF710" s="150">
        <v>0</v>
      </c>
      <c r="AG710" s="81"/>
      <c r="AH710" s="150"/>
      <c r="AI710" s="998">
        <f t="shared" si="76"/>
        <v>12862.079999999998</v>
      </c>
      <c r="AJ710" s="1025">
        <f t="shared" si="73"/>
        <v>0</v>
      </c>
    </row>
    <row r="711" spans="1:118" ht="66" x14ac:dyDescent="0.2">
      <c r="A711" s="74"/>
      <c r="B711" s="93" t="s">
        <v>723</v>
      </c>
      <c r="C711" s="74"/>
      <c r="D711" s="74">
        <v>880</v>
      </c>
      <c r="E711" s="74" t="s">
        <v>650</v>
      </c>
      <c r="F711" s="55" t="s">
        <v>31</v>
      </c>
      <c r="G711" s="56" t="s">
        <v>32</v>
      </c>
      <c r="H711" s="55" t="s">
        <v>33</v>
      </c>
      <c r="I711" s="211">
        <v>26.72218181818182</v>
      </c>
      <c r="J711" s="766">
        <v>23515.52</v>
      </c>
      <c r="K711" s="80"/>
      <c r="L711" s="150">
        <v>0</v>
      </c>
      <c r="M711" s="80"/>
      <c r="N711" s="150"/>
      <c r="O711" s="75">
        <f t="shared" si="77"/>
        <v>474.2127752224913</v>
      </c>
      <c r="P711" s="1000">
        <v>12672</v>
      </c>
      <c r="Q711" s="81"/>
      <c r="R711" s="150"/>
      <c r="S711" s="75">
        <v>0</v>
      </c>
      <c r="T711" s="1017">
        <v>0</v>
      </c>
      <c r="U711" s="81"/>
      <c r="V711" s="150"/>
      <c r="W711" s="81"/>
      <c r="X711" s="150"/>
      <c r="Y711" s="60">
        <v>406</v>
      </c>
      <c r="Z711" s="1000">
        <v>10843.52</v>
      </c>
      <c r="AA711" s="81"/>
      <c r="AB711" s="150"/>
      <c r="AC711" s="63">
        <v>0</v>
      </c>
      <c r="AD711" s="90">
        <f t="shared" si="78"/>
        <v>0</v>
      </c>
      <c r="AE711" s="63">
        <v>0</v>
      </c>
      <c r="AF711" s="150">
        <v>0</v>
      </c>
      <c r="AG711" s="81"/>
      <c r="AH711" s="150"/>
      <c r="AI711" s="998">
        <f t="shared" si="76"/>
        <v>23515.52</v>
      </c>
      <c r="AJ711" s="1025">
        <f t="shared" si="73"/>
        <v>0</v>
      </c>
    </row>
    <row r="712" spans="1:118" ht="66" x14ac:dyDescent="0.2">
      <c r="A712" s="74"/>
      <c r="B712" s="101" t="s">
        <v>724</v>
      </c>
      <c r="C712" s="74"/>
      <c r="D712" s="74">
        <v>190</v>
      </c>
      <c r="E712" s="74" t="s">
        <v>650</v>
      </c>
      <c r="F712" s="55" t="s">
        <v>31</v>
      </c>
      <c r="G712" s="56" t="s">
        <v>32</v>
      </c>
      <c r="H712" s="55" t="s">
        <v>33</v>
      </c>
      <c r="I712" s="211">
        <v>26.941315789473688</v>
      </c>
      <c r="J712" s="766">
        <v>5118.8500000000004</v>
      </c>
      <c r="K712" s="80"/>
      <c r="L712" s="150">
        <v>0</v>
      </c>
      <c r="M712" s="80"/>
      <c r="N712" s="150"/>
      <c r="O712" s="75">
        <f t="shared" si="77"/>
        <v>57.012805610635191</v>
      </c>
      <c r="P712" s="1000">
        <v>1536</v>
      </c>
      <c r="Q712" s="81"/>
      <c r="R712" s="150"/>
      <c r="S712" s="75">
        <v>0</v>
      </c>
      <c r="T712" s="1017">
        <v>0</v>
      </c>
      <c r="U712" s="81"/>
      <c r="V712" s="150"/>
      <c r="W712" s="81"/>
      <c r="X712" s="150"/>
      <c r="Y712" s="60">
        <v>133</v>
      </c>
      <c r="Z712" s="1000">
        <v>3582.8500000000004</v>
      </c>
      <c r="AA712" s="81"/>
      <c r="AB712" s="150"/>
      <c r="AC712" s="63">
        <v>0</v>
      </c>
      <c r="AD712" s="90">
        <f t="shared" si="78"/>
        <v>0</v>
      </c>
      <c r="AE712" s="63">
        <v>0</v>
      </c>
      <c r="AF712" s="150">
        <v>0</v>
      </c>
      <c r="AG712" s="81"/>
      <c r="AH712" s="150"/>
      <c r="AI712" s="998">
        <f t="shared" si="76"/>
        <v>5118.8500000000004</v>
      </c>
      <c r="AJ712" s="1025">
        <f t="shared" si="73"/>
        <v>0</v>
      </c>
    </row>
    <row r="713" spans="1:118" ht="66" x14ac:dyDescent="0.2">
      <c r="A713" s="74"/>
      <c r="B713" s="84" t="s">
        <v>725</v>
      </c>
      <c r="C713" s="74"/>
      <c r="D713" s="74">
        <v>720</v>
      </c>
      <c r="E713" s="74" t="s">
        <v>650</v>
      </c>
      <c r="F713" s="55" t="s">
        <v>31</v>
      </c>
      <c r="G713" s="56" t="s">
        <v>32</v>
      </c>
      <c r="H713" s="55" t="s">
        <v>33</v>
      </c>
      <c r="I713" s="211">
        <v>24.244</v>
      </c>
      <c r="J713" s="766">
        <v>17455.68</v>
      </c>
      <c r="K713" s="80"/>
      <c r="L713" s="150">
        <v>0</v>
      </c>
      <c r="M713" s="80"/>
      <c r="N713" s="150"/>
      <c r="O713" s="75">
        <f t="shared" si="77"/>
        <v>564.2633228840125</v>
      </c>
      <c r="P713" s="1000">
        <v>13680</v>
      </c>
      <c r="Q713" s="81"/>
      <c r="R713" s="150"/>
      <c r="S713" s="75">
        <v>0</v>
      </c>
      <c r="T713" s="1017">
        <v>0</v>
      </c>
      <c r="U713" s="81"/>
      <c r="V713" s="150"/>
      <c r="W713" s="81"/>
      <c r="X713" s="150"/>
      <c r="Y713" s="60">
        <v>156</v>
      </c>
      <c r="Z713" s="1000">
        <v>3775.6800000000003</v>
      </c>
      <c r="AA713" s="81"/>
      <c r="AB713" s="150"/>
      <c r="AC713" s="63">
        <v>0</v>
      </c>
      <c r="AD713" s="90">
        <f t="shared" si="78"/>
        <v>0</v>
      </c>
      <c r="AE713" s="63">
        <v>0</v>
      </c>
      <c r="AF713" s="150">
        <v>0</v>
      </c>
      <c r="AG713" s="81"/>
      <c r="AH713" s="150"/>
      <c r="AI713" s="998">
        <f t="shared" si="76"/>
        <v>17455.68</v>
      </c>
      <c r="AJ713" s="1025">
        <f t="shared" ref="AJ713:AJ776" si="79">AI713-J713</f>
        <v>0</v>
      </c>
    </row>
    <row r="714" spans="1:118" ht="66" x14ac:dyDescent="0.2">
      <c r="A714" s="74"/>
      <c r="B714" s="84" t="s">
        <v>726</v>
      </c>
      <c r="C714" s="74"/>
      <c r="D714" s="74">
        <v>22</v>
      </c>
      <c r="E714" s="74" t="s">
        <v>30</v>
      </c>
      <c r="F714" s="55" t="s">
        <v>31</v>
      </c>
      <c r="G714" s="56" t="s">
        <v>32</v>
      </c>
      <c r="H714" s="55" t="s">
        <v>33</v>
      </c>
      <c r="I714" s="211">
        <v>100</v>
      </c>
      <c r="J714" s="766">
        <v>2200</v>
      </c>
      <c r="K714" s="80"/>
      <c r="L714" s="150">
        <v>0</v>
      </c>
      <c r="M714" s="80"/>
      <c r="N714" s="150"/>
      <c r="O714" s="75">
        <f t="shared" si="77"/>
        <v>0</v>
      </c>
      <c r="P714" s="1000"/>
      <c r="Q714" s="81"/>
      <c r="R714" s="150"/>
      <c r="S714" s="75">
        <v>0</v>
      </c>
      <c r="T714" s="1017">
        <v>0</v>
      </c>
      <c r="U714" s="81"/>
      <c r="V714" s="150"/>
      <c r="W714" s="81"/>
      <c r="X714" s="150"/>
      <c r="Y714" s="60">
        <v>22</v>
      </c>
      <c r="Z714" s="1000">
        <v>2200</v>
      </c>
      <c r="AA714" s="81"/>
      <c r="AB714" s="150"/>
      <c r="AC714" s="63">
        <v>0</v>
      </c>
      <c r="AD714" s="90">
        <f t="shared" si="78"/>
        <v>0</v>
      </c>
      <c r="AE714" s="63">
        <v>0</v>
      </c>
      <c r="AF714" s="150">
        <v>0</v>
      </c>
      <c r="AG714" s="81"/>
      <c r="AH714" s="150"/>
      <c r="AI714" s="998">
        <f t="shared" si="76"/>
        <v>2200</v>
      </c>
      <c r="AJ714" s="1025">
        <f t="shared" si="79"/>
        <v>0</v>
      </c>
    </row>
    <row r="715" spans="1:118" ht="66" x14ac:dyDescent="0.2">
      <c r="A715" s="74"/>
      <c r="B715" s="84" t="s">
        <v>727</v>
      </c>
      <c r="C715" s="74"/>
      <c r="D715" s="74">
        <v>39</v>
      </c>
      <c r="E715" s="74" t="s">
        <v>650</v>
      </c>
      <c r="F715" s="55" t="s">
        <v>31</v>
      </c>
      <c r="G715" s="56" t="s">
        <v>32</v>
      </c>
      <c r="H715" s="55" t="s">
        <v>33</v>
      </c>
      <c r="I715" s="211">
        <v>115.55076923076922</v>
      </c>
      <c r="J715" s="766">
        <v>4506.4799999999996</v>
      </c>
      <c r="K715" s="80"/>
      <c r="L715" s="150">
        <v>0</v>
      </c>
      <c r="M715" s="80"/>
      <c r="N715" s="150"/>
      <c r="O715" s="75">
        <f t="shared" si="77"/>
        <v>15.577568301645632</v>
      </c>
      <c r="P715" s="1000">
        <v>1800</v>
      </c>
      <c r="Q715" s="81"/>
      <c r="R715" s="150"/>
      <c r="S715" s="75">
        <v>0</v>
      </c>
      <c r="T715" s="1017">
        <v>0</v>
      </c>
      <c r="U715" s="81"/>
      <c r="V715" s="150"/>
      <c r="W715" s="81"/>
      <c r="X715" s="150"/>
      <c r="Y715" s="60">
        <v>23</v>
      </c>
      <c r="Z715" s="1000">
        <v>2706.4799999999996</v>
      </c>
      <c r="AA715" s="81"/>
      <c r="AB715" s="150"/>
      <c r="AC715" s="63">
        <v>0</v>
      </c>
      <c r="AD715" s="90">
        <f t="shared" si="78"/>
        <v>0</v>
      </c>
      <c r="AE715" s="63">
        <v>0</v>
      </c>
      <c r="AF715" s="150">
        <v>0</v>
      </c>
      <c r="AG715" s="81"/>
      <c r="AH715" s="150"/>
      <c r="AI715" s="998">
        <f t="shared" si="76"/>
        <v>4506.4799999999996</v>
      </c>
      <c r="AJ715" s="1025">
        <f t="shared" si="79"/>
        <v>0</v>
      </c>
    </row>
    <row r="716" spans="1:118" ht="66" x14ac:dyDescent="0.2">
      <c r="A716" s="74"/>
      <c r="B716" s="93" t="s">
        <v>728</v>
      </c>
      <c r="C716" s="74"/>
      <c r="D716" s="74">
        <v>21</v>
      </c>
      <c r="E716" s="74" t="s">
        <v>650</v>
      </c>
      <c r="F716" s="55" t="s">
        <v>31</v>
      </c>
      <c r="G716" s="56" t="s">
        <v>32</v>
      </c>
      <c r="H716" s="55" t="s">
        <v>33</v>
      </c>
      <c r="I716" s="211">
        <v>130.1057142857143</v>
      </c>
      <c r="J716" s="766">
        <v>2732.2200000000003</v>
      </c>
      <c r="K716" s="80"/>
      <c r="L716" s="150">
        <v>0</v>
      </c>
      <c r="M716" s="80"/>
      <c r="N716" s="150"/>
      <c r="O716" s="75">
        <f t="shared" si="77"/>
        <v>3.3664931813689964</v>
      </c>
      <c r="P716" s="1000">
        <v>438</v>
      </c>
      <c r="Q716" s="81"/>
      <c r="R716" s="150"/>
      <c r="S716" s="75">
        <v>0</v>
      </c>
      <c r="T716" s="1017">
        <v>0</v>
      </c>
      <c r="U716" s="81"/>
      <c r="V716" s="150"/>
      <c r="W716" s="81"/>
      <c r="X716" s="150"/>
      <c r="Y716" s="60">
        <v>18</v>
      </c>
      <c r="Z716" s="1000">
        <v>2294.2200000000003</v>
      </c>
      <c r="AA716" s="81"/>
      <c r="AB716" s="150"/>
      <c r="AC716" s="63">
        <v>0</v>
      </c>
      <c r="AD716" s="90">
        <f t="shared" si="78"/>
        <v>0</v>
      </c>
      <c r="AE716" s="63">
        <v>0</v>
      </c>
      <c r="AF716" s="150">
        <v>0</v>
      </c>
      <c r="AG716" s="81"/>
      <c r="AH716" s="150"/>
      <c r="AI716" s="998">
        <f t="shared" si="76"/>
        <v>2732.2200000000003</v>
      </c>
      <c r="AJ716" s="1025">
        <f t="shared" si="79"/>
        <v>0</v>
      </c>
    </row>
    <row r="717" spans="1:118" ht="66" x14ac:dyDescent="0.2">
      <c r="A717" s="74"/>
      <c r="B717" s="87" t="s">
        <v>729</v>
      </c>
      <c r="C717" s="74"/>
      <c r="D717" s="74">
        <v>288</v>
      </c>
      <c r="E717" s="74" t="s">
        <v>650</v>
      </c>
      <c r="F717" s="55" t="s">
        <v>31</v>
      </c>
      <c r="G717" s="56" t="s">
        <v>32</v>
      </c>
      <c r="H717" s="55" t="s">
        <v>33</v>
      </c>
      <c r="I717" s="211">
        <v>49.182013888888882</v>
      </c>
      <c r="J717" s="766">
        <v>14164.419999999998</v>
      </c>
      <c r="K717" s="80"/>
      <c r="L717" s="150">
        <v>0</v>
      </c>
      <c r="M717" s="80"/>
      <c r="N717" s="150"/>
      <c r="O717" s="75">
        <f t="shared" si="77"/>
        <v>96.620687610223371</v>
      </c>
      <c r="P717" s="1000">
        <v>4752</v>
      </c>
      <c r="Q717" s="81"/>
      <c r="R717" s="150"/>
      <c r="S717" s="75">
        <v>0</v>
      </c>
      <c r="T717" s="1017">
        <v>0</v>
      </c>
      <c r="U717" s="81"/>
      <c r="V717" s="150"/>
      <c r="W717" s="81"/>
      <c r="X717" s="150"/>
      <c r="Y717" s="60">
        <v>191</v>
      </c>
      <c r="Z717" s="1000">
        <v>9412.4199999999983</v>
      </c>
      <c r="AA717" s="81"/>
      <c r="AB717" s="150"/>
      <c r="AC717" s="63">
        <v>0</v>
      </c>
      <c r="AD717" s="90">
        <f t="shared" si="78"/>
        <v>0</v>
      </c>
      <c r="AE717" s="63">
        <v>0</v>
      </c>
      <c r="AF717" s="150">
        <v>0</v>
      </c>
      <c r="AG717" s="81"/>
      <c r="AH717" s="150"/>
      <c r="AI717" s="998">
        <f t="shared" si="76"/>
        <v>14164.419999999998</v>
      </c>
      <c r="AJ717" s="1025">
        <f t="shared" si="79"/>
        <v>0</v>
      </c>
    </row>
    <row r="718" spans="1:118" ht="66" x14ac:dyDescent="0.2">
      <c r="A718" s="74"/>
      <c r="B718" s="84" t="s">
        <v>730</v>
      </c>
      <c r="C718" s="74"/>
      <c r="D718" s="74">
        <v>96</v>
      </c>
      <c r="E718" s="74" t="s">
        <v>650</v>
      </c>
      <c r="F718" s="55" t="s">
        <v>31</v>
      </c>
      <c r="G718" s="56" t="s">
        <v>32</v>
      </c>
      <c r="H718" s="55" t="s">
        <v>33</v>
      </c>
      <c r="I718" s="211">
        <v>140.35999999999999</v>
      </c>
      <c r="J718" s="766">
        <v>13474.56</v>
      </c>
      <c r="K718" s="80"/>
      <c r="L718" s="150">
        <v>0</v>
      </c>
      <c r="M718" s="80"/>
      <c r="N718" s="150"/>
      <c r="O718" s="75">
        <f t="shared" si="77"/>
        <v>75.23510971786834</v>
      </c>
      <c r="P718" s="1000">
        <v>10560</v>
      </c>
      <c r="Q718" s="81"/>
      <c r="R718" s="150"/>
      <c r="S718" s="75">
        <v>0</v>
      </c>
      <c r="T718" s="1017">
        <v>0</v>
      </c>
      <c r="U718" s="81"/>
      <c r="V718" s="150"/>
      <c r="W718" s="81"/>
      <c r="X718" s="150"/>
      <c r="Y718" s="60">
        <v>21</v>
      </c>
      <c r="Z718" s="1000">
        <v>2914.5599999999995</v>
      </c>
      <c r="AA718" s="81"/>
      <c r="AB718" s="150"/>
      <c r="AC718" s="63">
        <v>0</v>
      </c>
      <c r="AD718" s="90">
        <f t="shared" si="78"/>
        <v>0</v>
      </c>
      <c r="AE718" s="63">
        <v>0</v>
      </c>
      <c r="AF718" s="150">
        <v>0</v>
      </c>
      <c r="AG718" s="81"/>
      <c r="AH718" s="150"/>
      <c r="AI718" s="998">
        <f t="shared" si="76"/>
        <v>13474.56</v>
      </c>
      <c r="AJ718" s="1025">
        <f t="shared" si="79"/>
        <v>0</v>
      </c>
    </row>
    <row r="719" spans="1:118" ht="66" x14ac:dyDescent="0.2">
      <c r="A719" s="177"/>
      <c r="B719" s="254" t="s">
        <v>731</v>
      </c>
      <c r="C719" s="177"/>
      <c r="D719" s="177">
        <v>1078</v>
      </c>
      <c r="E719" s="177" t="s">
        <v>650</v>
      </c>
      <c r="F719" s="55" t="s">
        <v>31</v>
      </c>
      <c r="G719" s="56" t="s">
        <v>32</v>
      </c>
      <c r="H719" s="55" t="s">
        <v>33</v>
      </c>
      <c r="I719" s="211">
        <v>25.234350649350645</v>
      </c>
      <c r="J719" s="779">
        <v>27202.629999999997</v>
      </c>
      <c r="K719" s="80"/>
      <c r="L719" s="150">
        <v>0</v>
      </c>
      <c r="M719" s="80"/>
      <c r="N719" s="150"/>
      <c r="O719" s="75">
        <f t="shared" si="77"/>
        <v>776.08495943223147</v>
      </c>
      <c r="P719" s="1000">
        <v>19584</v>
      </c>
      <c r="Q719" s="81"/>
      <c r="R719" s="150"/>
      <c r="S719" s="75">
        <v>0</v>
      </c>
      <c r="T719" s="1017">
        <v>0</v>
      </c>
      <c r="U719" s="81"/>
      <c r="V719" s="150"/>
      <c r="W719" s="81"/>
      <c r="X719" s="150"/>
      <c r="Y719" s="60">
        <v>302</v>
      </c>
      <c r="Z719" s="1000">
        <v>7618.6299999999974</v>
      </c>
      <c r="AA719" s="81"/>
      <c r="AB719" s="150"/>
      <c r="AC719" s="63">
        <v>0</v>
      </c>
      <c r="AD719" s="90">
        <f t="shared" si="78"/>
        <v>0</v>
      </c>
      <c r="AE719" s="63">
        <v>0</v>
      </c>
      <c r="AF719" s="150">
        <v>0</v>
      </c>
      <c r="AG719" s="81"/>
      <c r="AH719" s="150"/>
      <c r="AI719" s="998">
        <f t="shared" si="76"/>
        <v>27202.629999999997</v>
      </c>
      <c r="AJ719" s="1025">
        <f t="shared" si="79"/>
        <v>0</v>
      </c>
    </row>
    <row r="720" spans="1:118" s="884" customFormat="1" ht="30.75" customHeight="1" x14ac:dyDescent="0.2">
      <c r="A720" s="42">
        <v>22105</v>
      </c>
      <c r="B720" s="43" t="s">
        <v>732</v>
      </c>
      <c r="C720" s="44"/>
      <c r="D720" s="45"/>
      <c r="E720" s="44"/>
      <c r="F720" s="239"/>
      <c r="G720" s="239"/>
      <c r="H720" s="239"/>
      <c r="I720" s="47"/>
      <c r="J720" s="790">
        <v>2845554.6849999991</v>
      </c>
      <c r="K720" s="264"/>
      <c r="L720" s="921">
        <f>SUM(L721:L872)</f>
        <v>0</v>
      </c>
      <c r="M720" s="264"/>
      <c r="N720" s="921">
        <f>SUM(N721:N872)</f>
        <v>220000</v>
      </c>
      <c r="O720" s="238">
        <v>0</v>
      </c>
      <c r="P720" s="921">
        <f>SUM(P721:P872)</f>
        <v>1084886.77</v>
      </c>
      <c r="Q720" s="265"/>
      <c r="R720" s="921">
        <f>SUM(R721:R872)</f>
        <v>0</v>
      </c>
      <c r="S720" s="238">
        <v>0</v>
      </c>
      <c r="T720" s="921">
        <f>SUM(T721:T872)</f>
        <v>0</v>
      </c>
      <c r="U720" s="265"/>
      <c r="V720" s="921">
        <f>SUM(V721:V872)</f>
        <v>0</v>
      </c>
      <c r="W720" s="265"/>
      <c r="X720" s="921">
        <f>SUM(X721:X872)</f>
        <v>0</v>
      </c>
      <c r="Y720" s="376">
        <v>0</v>
      </c>
      <c r="Z720" s="921">
        <f>SUM(Z721:Z872)</f>
        <v>1540667.9150000005</v>
      </c>
      <c r="AA720" s="265"/>
      <c r="AB720" s="921">
        <f>SUM(AB721:AB872)</f>
        <v>0</v>
      </c>
      <c r="AC720" s="931">
        <v>0</v>
      </c>
      <c r="AD720" s="264">
        <f>SUM(AD721:AD872)</f>
        <v>0</v>
      </c>
      <c r="AE720" s="960">
        <f>SUM(AE721:AE872)</f>
        <v>0</v>
      </c>
      <c r="AF720" s="264">
        <f>SUM(AF721:AF872)</f>
        <v>0</v>
      </c>
      <c r="AG720" s="265"/>
      <c r="AH720" s="921">
        <f>SUM(AH721:AH872)</f>
        <v>0</v>
      </c>
      <c r="AI720" s="926">
        <f t="shared" si="76"/>
        <v>2845554.6850000005</v>
      </c>
      <c r="AJ720" s="1025">
        <f t="shared" si="79"/>
        <v>0</v>
      </c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</row>
    <row r="721" spans="1:36" ht="66" x14ac:dyDescent="0.2">
      <c r="A721" s="51"/>
      <c r="B721" s="255" t="s">
        <v>733</v>
      </c>
      <c r="C721" s="74"/>
      <c r="D721" s="74">
        <v>801</v>
      </c>
      <c r="E721" s="79" t="s">
        <v>734</v>
      </c>
      <c r="F721" s="55" t="s">
        <v>31</v>
      </c>
      <c r="G721" s="56" t="s">
        <v>32</v>
      </c>
      <c r="H721" s="55" t="s">
        <v>33</v>
      </c>
      <c r="I721" s="211">
        <v>331.46119254658385</v>
      </c>
      <c r="J721" s="766">
        <v>209827.34000000003</v>
      </c>
      <c r="K721" s="80"/>
      <c r="L721" s="150">
        <v>0</v>
      </c>
      <c r="M721" s="80"/>
      <c r="N721" s="150"/>
      <c r="O721" s="75">
        <f>P721/I721</f>
        <v>13.658220334085559</v>
      </c>
      <c r="P721" s="1000">
        <v>4527.17</v>
      </c>
      <c r="Q721" s="81"/>
      <c r="R721" s="150"/>
      <c r="S721" s="75">
        <v>0</v>
      </c>
      <c r="T721" s="1017">
        <v>0</v>
      </c>
      <c r="U721" s="81"/>
      <c r="V721" s="150"/>
      <c r="W721" s="81"/>
      <c r="X721" s="150"/>
      <c r="Y721" s="60">
        <v>787</v>
      </c>
      <c r="Z721" s="1000">
        <v>205300.17</v>
      </c>
      <c r="AA721" s="81"/>
      <c r="AB721" s="150"/>
      <c r="AC721" s="63">
        <v>0</v>
      </c>
      <c r="AD721" s="90">
        <f t="shared" ref="AD721:AD752" si="80">AC721*I721</f>
        <v>0</v>
      </c>
      <c r="AE721" s="63">
        <v>0</v>
      </c>
      <c r="AF721" s="150">
        <v>0</v>
      </c>
      <c r="AG721" s="81"/>
      <c r="AH721" s="150"/>
      <c r="AI721" s="998">
        <f t="shared" si="76"/>
        <v>209827.34000000003</v>
      </c>
      <c r="AJ721" s="1025">
        <f t="shared" si="79"/>
        <v>0</v>
      </c>
    </row>
    <row r="722" spans="1:36" ht="66" x14ac:dyDescent="0.2">
      <c r="A722" s="51"/>
      <c r="B722" s="52" t="s">
        <v>735</v>
      </c>
      <c r="C722" s="74"/>
      <c r="D722" s="74">
        <v>147</v>
      </c>
      <c r="E722" s="257" t="s">
        <v>30</v>
      </c>
      <c r="F722" s="55" t="s">
        <v>31</v>
      </c>
      <c r="G722" s="56" t="s">
        <v>32</v>
      </c>
      <c r="H722" s="55" t="s">
        <v>33</v>
      </c>
      <c r="I722" s="211">
        <v>472.08810810810814</v>
      </c>
      <c r="J722" s="766">
        <v>68369.040000000008</v>
      </c>
      <c r="K722" s="80"/>
      <c r="L722" s="150">
        <v>0</v>
      </c>
      <c r="M722" s="80"/>
      <c r="N722" s="150"/>
      <c r="O722" s="75"/>
      <c r="P722" s="1000">
        <v>16080</v>
      </c>
      <c r="Q722" s="81"/>
      <c r="R722" s="150"/>
      <c r="S722" s="75">
        <v>0</v>
      </c>
      <c r="T722" s="1017">
        <v>0</v>
      </c>
      <c r="U722" s="81"/>
      <c r="V722" s="150"/>
      <c r="W722" s="81"/>
      <c r="X722" s="150"/>
      <c r="Y722" s="60">
        <v>147</v>
      </c>
      <c r="Z722" s="1000">
        <v>52289.040000000008</v>
      </c>
      <c r="AA722" s="81"/>
      <c r="AB722" s="150"/>
      <c r="AC722" s="63">
        <v>0</v>
      </c>
      <c r="AD722" s="90">
        <f t="shared" si="80"/>
        <v>0</v>
      </c>
      <c r="AE722" s="63">
        <v>0</v>
      </c>
      <c r="AF722" s="150">
        <v>0</v>
      </c>
      <c r="AG722" s="81"/>
      <c r="AH722" s="150"/>
      <c r="AI722" s="998">
        <f t="shared" si="76"/>
        <v>68369.040000000008</v>
      </c>
      <c r="AJ722" s="1025">
        <f t="shared" si="79"/>
        <v>0</v>
      </c>
    </row>
    <row r="723" spans="1:36" ht="66" x14ac:dyDescent="0.2">
      <c r="A723" s="51"/>
      <c r="B723" s="52" t="s">
        <v>736</v>
      </c>
      <c r="C723" s="74"/>
      <c r="D723" s="74">
        <v>23</v>
      </c>
      <c r="E723" s="79" t="s">
        <v>650</v>
      </c>
      <c r="F723" s="55" t="s">
        <v>31</v>
      </c>
      <c r="G723" s="56" t="s">
        <v>32</v>
      </c>
      <c r="H723" s="55" t="s">
        <v>33</v>
      </c>
      <c r="I723" s="211">
        <v>76.530416666666667</v>
      </c>
      <c r="J723" s="766">
        <v>1236.73</v>
      </c>
      <c r="K723" s="80"/>
      <c r="L723" s="150">
        <v>0</v>
      </c>
      <c r="M723" s="80"/>
      <c r="N723" s="150"/>
      <c r="O723" s="75">
        <f t="shared" ref="O723:O729" si="81">P723/I723</f>
        <v>3.9200100178033788</v>
      </c>
      <c r="P723" s="1000">
        <v>300</v>
      </c>
      <c r="Q723" s="81"/>
      <c r="R723" s="150"/>
      <c r="S723" s="75">
        <v>0</v>
      </c>
      <c r="T723" s="1017">
        <v>0</v>
      </c>
      <c r="U723" s="81"/>
      <c r="V723" s="150"/>
      <c r="W723" s="81"/>
      <c r="X723" s="150"/>
      <c r="Y723" s="60">
        <v>49</v>
      </c>
      <c r="Z723" s="1000">
        <v>936.73</v>
      </c>
      <c r="AA723" s="81"/>
      <c r="AB723" s="150"/>
      <c r="AC723" s="63">
        <v>0</v>
      </c>
      <c r="AD723" s="90">
        <f t="shared" si="80"/>
        <v>0</v>
      </c>
      <c r="AE723" s="63">
        <v>0</v>
      </c>
      <c r="AF723" s="150">
        <v>0</v>
      </c>
      <c r="AG723" s="81"/>
      <c r="AH723" s="150"/>
      <c r="AI723" s="998">
        <f t="shared" si="76"/>
        <v>1236.73</v>
      </c>
      <c r="AJ723" s="1025">
        <f t="shared" si="79"/>
        <v>0</v>
      </c>
    </row>
    <row r="724" spans="1:36" ht="66" x14ac:dyDescent="0.2">
      <c r="A724" s="51"/>
      <c r="B724" s="52" t="s">
        <v>737</v>
      </c>
      <c r="C724" s="74"/>
      <c r="D724" s="74">
        <v>1099</v>
      </c>
      <c r="E724" s="79" t="s">
        <v>24</v>
      </c>
      <c r="F724" s="55" t="s">
        <v>31</v>
      </c>
      <c r="G724" s="56" t="s">
        <v>32</v>
      </c>
      <c r="H724" s="55" t="s">
        <v>33</v>
      </c>
      <c r="I724" s="211">
        <v>14.783018181818182</v>
      </c>
      <c r="J724" s="766">
        <v>14344.01</v>
      </c>
      <c r="K724" s="80"/>
      <c r="L724" s="150">
        <v>0</v>
      </c>
      <c r="M724" s="80"/>
      <c r="N724" s="150"/>
      <c r="O724" s="75">
        <f t="shared" si="81"/>
        <v>249.24544870896088</v>
      </c>
      <c r="P724" s="1000">
        <v>3684.6</v>
      </c>
      <c r="Q724" s="81"/>
      <c r="R724" s="150"/>
      <c r="S724" s="75">
        <v>0</v>
      </c>
      <c r="T724" s="1017">
        <v>0</v>
      </c>
      <c r="U724" s="81"/>
      <c r="V724" s="150"/>
      <c r="W724" s="81"/>
      <c r="X724" s="150"/>
      <c r="Y724" s="60">
        <v>850</v>
      </c>
      <c r="Z724" s="1000">
        <v>10659.41</v>
      </c>
      <c r="AA724" s="81"/>
      <c r="AB724" s="150"/>
      <c r="AC724" s="63">
        <v>0</v>
      </c>
      <c r="AD724" s="90">
        <f t="shared" si="80"/>
        <v>0</v>
      </c>
      <c r="AE724" s="63">
        <v>0</v>
      </c>
      <c r="AF724" s="150">
        <v>0</v>
      </c>
      <c r="AG724" s="81"/>
      <c r="AH724" s="150"/>
      <c r="AI724" s="998">
        <f t="shared" ref="AI724:AI787" si="82">AF724+AH724+AD724+AB724+Z724+X724+V724+T724+R724+P724+N724+L724</f>
        <v>14344.01</v>
      </c>
      <c r="AJ724" s="1025">
        <f t="shared" si="79"/>
        <v>0</v>
      </c>
    </row>
    <row r="725" spans="1:36" ht="66" x14ac:dyDescent="0.2">
      <c r="A725" s="51"/>
      <c r="B725" s="102" t="s">
        <v>738</v>
      </c>
      <c r="C725" s="74"/>
      <c r="D725" s="74">
        <v>83</v>
      </c>
      <c r="E725" s="79" t="s">
        <v>41</v>
      </c>
      <c r="F725" s="55" t="s">
        <v>31</v>
      </c>
      <c r="G725" s="56" t="s">
        <v>32</v>
      </c>
      <c r="H725" s="55" t="s">
        <v>33</v>
      </c>
      <c r="I725" s="211">
        <v>230.47619047619048</v>
      </c>
      <c r="J725" s="766">
        <v>18325.080000000002</v>
      </c>
      <c r="K725" s="80"/>
      <c r="L725" s="150">
        <v>0</v>
      </c>
      <c r="M725" s="80"/>
      <c r="N725" s="150"/>
      <c r="O725" s="75">
        <f t="shared" si="81"/>
        <v>0</v>
      </c>
      <c r="P725" s="1000"/>
      <c r="Q725" s="81"/>
      <c r="R725" s="150"/>
      <c r="S725" s="75">
        <v>0</v>
      </c>
      <c r="T725" s="1017">
        <v>0</v>
      </c>
      <c r="U725" s="81"/>
      <c r="V725" s="150"/>
      <c r="W725" s="81"/>
      <c r="X725" s="150"/>
      <c r="Y725" s="60">
        <v>83</v>
      </c>
      <c r="Z725" s="1000">
        <v>18325.080000000002</v>
      </c>
      <c r="AA725" s="81"/>
      <c r="AB725" s="150"/>
      <c r="AC725" s="63">
        <v>0</v>
      </c>
      <c r="AD725" s="90">
        <f t="shared" si="80"/>
        <v>0</v>
      </c>
      <c r="AE725" s="63">
        <v>0</v>
      </c>
      <c r="AF725" s="150">
        <v>0</v>
      </c>
      <c r="AG725" s="81"/>
      <c r="AH725" s="150"/>
      <c r="AI725" s="998">
        <f t="shared" si="82"/>
        <v>18325.080000000002</v>
      </c>
      <c r="AJ725" s="1025">
        <f t="shared" si="79"/>
        <v>0</v>
      </c>
    </row>
    <row r="726" spans="1:36" ht="66" x14ac:dyDescent="0.2">
      <c r="A726" s="51"/>
      <c r="B726" s="102" t="s">
        <v>739</v>
      </c>
      <c r="C726" s="74"/>
      <c r="D726" s="74">
        <v>4</v>
      </c>
      <c r="E726" s="79" t="s">
        <v>740</v>
      </c>
      <c r="F726" s="55" t="s">
        <v>31</v>
      </c>
      <c r="G726" s="56" t="s">
        <v>32</v>
      </c>
      <c r="H726" s="55" t="s">
        <v>33</v>
      </c>
      <c r="I726" s="211">
        <v>228</v>
      </c>
      <c r="J726" s="766">
        <v>912</v>
      </c>
      <c r="K726" s="80"/>
      <c r="L726" s="150">
        <v>0</v>
      </c>
      <c r="M726" s="80"/>
      <c r="N726" s="150"/>
      <c r="O726" s="75">
        <f t="shared" si="81"/>
        <v>0</v>
      </c>
      <c r="P726" s="1000">
        <v>0</v>
      </c>
      <c r="Q726" s="81"/>
      <c r="R726" s="150"/>
      <c r="S726" s="75">
        <v>0</v>
      </c>
      <c r="T726" s="1017">
        <v>0</v>
      </c>
      <c r="U726" s="81"/>
      <c r="V726" s="150"/>
      <c r="W726" s="81"/>
      <c r="X726" s="150"/>
      <c r="Y726" s="60">
        <v>4</v>
      </c>
      <c r="Z726" s="1000">
        <v>912</v>
      </c>
      <c r="AA726" s="81"/>
      <c r="AB726" s="150"/>
      <c r="AC726" s="63">
        <v>0</v>
      </c>
      <c r="AD726" s="90">
        <f t="shared" si="80"/>
        <v>0</v>
      </c>
      <c r="AE726" s="63">
        <v>0</v>
      </c>
      <c r="AF726" s="150">
        <v>0</v>
      </c>
      <c r="AG726" s="81"/>
      <c r="AH726" s="150"/>
      <c r="AI726" s="998">
        <f t="shared" si="82"/>
        <v>912</v>
      </c>
      <c r="AJ726" s="1025">
        <f t="shared" si="79"/>
        <v>0</v>
      </c>
    </row>
    <row r="727" spans="1:36" ht="66" x14ac:dyDescent="0.2">
      <c r="A727" s="51"/>
      <c r="B727" s="102" t="s">
        <v>741</v>
      </c>
      <c r="C727" s="74"/>
      <c r="D727" s="74">
        <v>6</v>
      </c>
      <c r="E727" s="79" t="s">
        <v>740</v>
      </c>
      <c r="F727" s="55" t="s">
        <v>31</v>
      </c>
      <c r="G727" s="56" t="s">
        <v>32</v>
      </c>
      <c r="H727" s="55" t="s">
        <v>33</v>
      </c>
      <c r="I727" s="211">
        <v>360</v>
      </c>
      <c r="J727" s="766">
        <v>1160</v>
      </c>
      <c r="K727" s="80"/>
      <c r="L727" s="150">
        <v>0</v>
      </c>
      <c r="M727" s="80"/>
      <c r="N727" s="150"/>
      <c r="O727" s="75">
        <f t="shared" si="81"/>
        <v>0</v>
      </c>
      <c r="P727" s="1000"/>
      <c r="Q727" s="81"/>
      <c r="R727" s="150"/>
      <c r="S727" s="75">
        <v>0</v>
      </c>
      <c r="T727" s="1017">
        <v>0</v>
      </c>
      <c r="U727" s="81"/>
      <c r="V727" s="150"/>
      <c r="W727" s="81"/>
      <c r="X727" s="150"/>
      <c r="Y727" s="60">
        <v>6</v>
      </c>
      <c r="Z727" s="1000">
        <v>1160</v>
      </c>
      <c r="AA727" s="81"/>
      <c r="AB727" s="150"/>
      <c r="AC727" s="63">
        <v>0</v>
      </c>
      <c r="AD727" s="90">
        <f t="shared" si="80"/>
        <v>0</v>
      </c>
      <c r="AE727" s="63">
        <v>0</v>
      </c>
      <c r="AF727" s="150">
        <v>0</v>
      </c>
      <c r="AG727" s="81"/>
      <c r="AH727" s="150"/>
      <c r="AI727" s="998">
        <f t="shared" si="82"/>
        <v>1160</v>
      </c>
      <c r="AJ727" s="1025">
        <f t="shared" si="79"/>
        <v>0</v>
      </c>
    </row>
    <row r="728" spans="1:36" ht="66" x14ac:dyDescent="0.2">
      <c r="A728" s="51"/>
      <c r="B728" s="93" t="s">
        <v>742</v>
      </c>
      <c r="C728" s="74"/>
      <c r="D728" s="74">
        <v>16</v>
      </c>
      <c r="E728" s="109" t="s">
        <v>674</v>
      </c>
      <c r="F728" s="55" t="s">
        <v>31</v>
      </c>
      <c r="G728" s="56" t="s">
        <v>32</v>
      </c>
      <c r="H728" s="55" t="s">
        <v>33</v>
      </c>
      <c r="I728" s="211">
        <v>158.479375</v>
      </c>
      <c r="J728" s="766">
        <v>2535.67</v>
      </c>
      <c r="K728" s="80"/>
      <c r="L728" s="150">
        <v>0</v>
      </c>
      <c r="M728" s="80"/>
      <c r="N728" s="150"/>
      <c r="O728" s="75">
        <f t="shared" si="81"/>
        <v>0</v>
      </c>
      <c r="P728" s="1000"/>
      <c r="Q728" s="81"/>
      <c r="R728" s="150"/>
      <c r="S728" s="75">
        <v>0</v>
      </c>
      <c r="T728" s="1017">
        <v>0</v>
      </c>
      <c r="U728" s="81"/>
      <c r="V728" s="150"/>
      <c r="W728" s="81"/>
      <c r="X728" s="150"/>
      <c r="Y728" s="60">
        <v>16</v>
      </c>
      <c r="Z728" s="1000">
        <v>2535.67</v>
      </c>
      <c r="AA728" s="81"/>
      <c r="AB728" s="150"/>
      <c r="AC728" s="63">
        <v>0</v>
      </c>
      <c r="AD728" s="90">
        <f t="shared" si="80"/>
        <v>0</v>
      </c>
      <c r="AE728" s="63">
        <v>0</v>
      </c>
      <c r="AF728" s="150">
        <v>0</v>
      </c>
      <c r="AG728" s="81"/>
      <c r="AH728" s="150"/>
      <c r="AI728" s="998">
        <f t="shared" si="82"/>
        <v>2535.67</v>
      </c>
      <c r="AJ728" s="1025">
        <f t="shared" si="79"/>
        <v>0</v>
      </c>
    </row>
    <row r="729" spans="1:36" ht="66" x14ac:dyDescent="0.2">
      <c r="A729" s="51"/>
      <c r="B729" s="52" t="s">
        <v>743</v>
      </c>
      <c r="C729" s="74"/>
      <c r="D729" s="74">
        <v>48</v>
      </c>
      <c r="E729" s="79" t="s">
        <v>744</v>
      </c>
      <c r="F729" s="55" t="s">
        <v>31</v>
      </c>
      <c r="G729" s="56" t="s">
        <v>32</v>
      </c>
      <c r="H729" s="55" t="s">
        <v>33</v>
      </c>
      <c r="I729" s="211">
        <v>390.20083333333332</v>
      </c>
      <c r="J729" s="766">
        <v>18729.64</v>
      </c>
      <c r="K729" s="80"/>
      <c r="L729" s="150">
        <v>0</v>
      </c>
      <c r="M729" s="80"/>
      <c r="N729" s="150"/>
      <c r="O729" s="75">
        <f t="shared" si="81"/>
        <v>17.836968569604114</v>
      </c>
      <c r="P729" s="1000">
        <v>6960</v>
      </c>
      <c r="Q729" s="81"/>
      <c r="R729" s="150"/>
      <c r="S729" s="75">
        <v>0</v>
      </c>
      <c r="T729" s="1017">
        <v>0</v>
      </c>
      <c r="U729" s="81"/>
      <c r="V729" s="150"/>
      <c r="W729" s="81"/>
      <c r="X729" s="150"/>
      <c r="Y729" s="60">
        <v>30</v>
      </c>
      <c r="Z729" s="1000">
        <v>11769.64</v>
      </c>
      <c r="AA729" s="81"/>
      <c r="AB729" s="150"/>
      <c r="AC729" s="63">
        <v>0</v>
      </c>
      <c r="AD729" s="90">
        <f t="shared" si="80"/>
        <v>0</v>
      </c>
      <c r="AE729" s="63">
        <v>0</v>
      </c>
      <c r="AF729" s="150">
        <v>0</v>
      </c>
      <c r="AG729" s="81"/>
      <c r="AH729" s="150"/>
      <c r="AI729" s="998">
        <f t="shared" si="82"/>
        <v>18729.64</v>
      </c>
      <c r="AJ729" s="1025">
        <f t="shared" si="79"/>
        <v>0</v>
      </c>
    </row>
    <row r="730" spans="1:36" ht="66" x14ac:dyDescent="0.2">
      <c r="A730" s="51"/>
      <c r="B730" s="93" t="s">
        <v>745</v>
      </c>
      <c r="C730" s="74"/>
      <c r="D730" s="74">
        <v>12</v>
      </c>
      <c r="E730" s="109" t="s">
        <v>674</v>
      </c>
      <c r="F730" s="55" t="s">
        <v>31</v>
      </c>
      <c r="G730" s="56" t="s">
        <v>32</v>
      </c>
      <c r="H730" s="55" t="s">
        <v>33</v>
      </c>
      <c r="I730" s="211">
        <v>0</v>
      </c>
      <c r="J730" s="766">
        <v>0</v>
      </c>
      <c r="K730" s="80"/>
      <c r="L730" s="150">
        <v>0</v>
      </c>
      <c r="M730" s="80"/>
      <c r="N730" s="150"/>
      <c r="O730" s="75">
        <v>12</v>
      </c>
      <c r="P730" s="1000"/>
      <c r="Q730" s="81"/>
      <c r="R730" s="150"/>
      <c r="S730" s="75">
        <v>0</v>
      </c>
      <c r="T730" s="1017">
        <v>0</v>
      </c>
      <c r="U730" s="81"/>
      <c r="V730" s="150"/>
      <c r="W730" s="81"/>
      <c r="X730" s="150"/>
      <c r="Y730" s="60">
        <v>0</v>
      </c>
      <c r="Z730" s="1000">
        <v>0</v>
      </c>
      <c r="AA730" s="81"/>
      <c r="AB730" s="150"/>
      <c r="AC730" s="63">
        <v>0</v>
      </c>
      <c r="AD730" s="90">
        <f t="shared" si="80"/>
        <v>0</v>
      </c>
      <c r="AE730" s="63">
        <v>0</v>
      </c>
      <c r="AF730" s="150">
        <v>0</v>
      </c>
      <c r="AG730" s="81"/>
      <c r="AH730" s="150"/>
      <c r="AI730" s="998">
        <f t="shared" si="82"/>
        <v>0</v>
      </c>
      <c r="AJ730" s="1025">
        <f t="shared" si="79"/>
        <v>0</v>
      </c>
    </row>
    <row r="731" spans="1:36" ht="66" x14ac:dyDescent="0.2">
      <c r="A731" s="51"/>
      <c r="B731" s="93" t="s">
        <v>746</v>
      </c>
      <c r="C731" s="74"/>
      <c r="D731" s="74">
        <v>424</v>
      </c>
      <c r="E731" s="109" t="s">
        <v>173</v>
      </c>
      <c r="F731" s="55" t="s">
        <v>31</v>
      </c>
      <c r="G731" s="56" t="s">
        <v>32</v>
      </c>
      <c r="H731" s="55" t="s">
        <v>33</v>
      </c>
      <c r="I731" s="211">
        <v>384.32091981132078</v>
      </c>
      <c r="J731" s="766">
        <v>162952.07</v>
      </c>
      <c r="K731" s="80"/>
      <c r="L731" s="150">
        <v>0</v>
      </c>
      <c r="M731" s="80"/>
      <c r="N731" s="150"/>
      <c r="O731" s="75">
        <f t="shared" ref="O731:O751" si="83">P731/I731</f>
        <v>262.28080441076935</v>
      </c>
      <c r="P731" s="1000">
        <v>100800</v>
      </c>
      <c r="Q731" s="81"/>
      <c r="R731" s="150"/>
      <c r="S731" s="75">
        <v>0</v>
      </c>
      <c r="T731" s="1017">
        <v>0</v>
      </c>
      <c r="U731" s="81"/>
      <c r="V731" s="150"/>
      <c r="W731" s="81"/>
      <c r="X731" s="150"/>
      <c r="Y731" s="60">
        <v>162</v>
      </c>
      <c r="Z731" s="1000">
        <v>62152.070000000007</v>
      </c>
      <c r="AA731" s="81"/>
      <c r="AB731" s="150"/>
      <c r="AC731" s="63">
        <v>0</v>
      </c>
      <c r="AD731" s="90">
        <f t="shared" si="80"/>
        <v>0</v>
      </c>
      <c r="AE731" s="63">
        <v>0</v>
      </c>
      <c r="AF731" s="150">
        <v>0</v>
      </c>
      <c r="AG731" s="81"/>
      <c r="AH731" s="150"/>
      <c r="AI731" s="998">
        <f t="shared" si="82"/>
        <v>162952.07</v>
      </c>
      <c r="AJ731" s="1025">
        <f t="shared" si="79"/>
        <v>0</v>
      </c>
    </row>
    <row r="732" spans="1:36" ht="66" x14ac:dyDescent="0.2">
      <c r="A732" s="51"/>
      <c r="B732" s="52" t="s">
        <v>747</v>
      </c>
      <c r="C732" s="74"/>
      <c r="D732" s="74">
        <v>893</v>
      </c>
      <c r="E732" s="79" t="s">
        <v>650</v>
      </c>
      <c r="F732" s="55" t="s">
        <v>31</v>
      </c>
      <c r="G732" s="56" t="s">
        <v>32</v>
      </c>
      <c r="H732" s="55" t="s">
        <v>33</v>
      </c>
      <c r="I732" s="211">
        <v>43.404053751399779</v>
      </c>
      <c r="J732" s="766">
        <v>38759.82</v>
      </c>
      <c r="K732" s="80"/>
      <c r="L732" s="150">
        <v>0</v>
      </c>
      <c r="M732" s="80"/>
      <c r="N732" s="150"/>
      <c r="O732" s="75">
        <f t="shared" si="83"/>
        <v>442.35499545663521</v>
      </c>
      <c r="P732" s="1000">
        <v>19200</v>
      </c>
      <c r="Q732" s="81"/>
      <c r="R732" s="150"/>
      <c r="S732" s="75">
        <v>0</v>
      </c>
      <c r="T732" s="1017">
        <v>0</v>
      </c>
      <c r="U732" s="81"/>
      <c r="V732" s="150"/>
      <c r="W732" s="81"/>
      <c r="X732" s="150"/>
      <c r="Y732" s="60">
        <v>451</v>
      </c>
      <c r="Z732" s="1000">
        <v>19559.82</v>
      </c>
      <c r="AA732" s="81"/>
      <c r="AB732" s="150"/>
      <c r="AC732" s="63">
        <v>0</v>
      </c>
      <c r="AD732" s="90">
        <f t="shared" si="80"/>
        <v>0</v>
      </c>
      <c r="AE732" s="63">
        <v>0</v>
      </c>
      <c r="AF732" s="150">
        <v>0</v>
      </c>
      <c r="AG732" s="81"/>
      <c r="AH732" s="150"/>
      <c r="AI732" s="998">
        <f t="shared" si="82"/>
        <v>38759.82</v>
      </c>
      <c r="AJ732" s="1025">
        <f t="shared" si="79"/>
        <v>0</v>
      </c>
    </row>
    <row r="733" spans="1:36" ht="66" x14ac:dyDescent="0.2">
      <c r="A733" s="51"/>
      <c r="B733" s="52" t="s">
        <v>748</v>
      </c>
      <c r="C733" s="74"/>
      <c r="D733" s="74">
        <v>6</v>
      </c>
      <c r="E733" s="79" t="s">
        <v>650</v>
      </c>
      <c r="F733" s="55" t="s">
        <v>31</v>
      </c>
      <c r="G733" s="56" t="s">
        <v>32</v>
      </c>
      <c r="H733" s="55" t="s">
        <v>33</v>
      </c>
      <c r="I733" s="211">
        <v>127.60000000000001</v>
      </c>
      <c r="J733" s="766">
        <v>765.6</v>
      </c>
      <c r="K733" s="80"/>
      <c r="L733" s="150">
        <v>0</v>
      </c>
      <c r="M733" s="80"/>
      <c r="N733" s="150"/>
      <c r="O733" s="75">
        <f t="shared" si="83"/>
        <v>2.1159874608150471</v>
      </c>
      <c r="P733" s="1000">
        <v>270</v>
      </c>
      <c r="Q733" s="81"/>
      <c r="R733" s="150"/>
      <c r="S733" s="75">
        <v>0</v>
      </c>
      <c r="T733" s="1017">
        <v>0</v>
      </c>
      <c r="U733" s="81"/>
      <c r="V733" s="150"/>
      <c r="W733" s="81"/>
      <c r="X733" s="150"/>
      <c r="Y733" s="60">
        <v>4</v>
      </c>
      <c r="Z733" s="1000">
        <v>495.6</v>
      </c>
      <c r="AA733" s="81"/>
      <c r="AB733" s="150"/>
      <c r="AC733" s="63">
        <v>0</v>
      </c>
      <c r="AD733" s="90">
        <f t="shared" si="80"/>
        <v>0</v>
      </c>
      <c r="AE733" s="63">
        <v>0</v>
      </c>
      <c r="AF733" s="150">
        <v>0</v>
      </c>
      <c r="AG733" s="81"/>
      <c r="AH733" s="150"/>
      <c r="AI733" s="998">
        <f t="shared" si="82"/>
        <v>765.6</v>
      </c>
      <c r="AJ733" s="1025">
        <f t="shared" si="79"/>
        <v>0</v>
      </c>
    </row>
    <row r="734" spans="1:36" ht="66" x14ac:dyDescent="0.2">
      <c r="A734" s="51"/>
      <c r="B734" s="258" t="s">
        <v>749</v>
      </c>
      <c r="C734" s="74"/>
      <c r="D734" s="74">
        <v>12</v>
      </c>
      <c r="E734" s="79" t="s">
        <v>49</v>
      </c>
      <c r="F734" s="55" t="s">
        <v>31</v>
      </c>
      <c r="G734" s="56" t="s">
        <v>32</v>
      </c>
      <c r="H734" s="55" t="s">
        <v>33</v>
      </c>
      <c r="I734" s="211">
        <v>384.86233333333331</v>
      </c>
      <c r="J734" s="766">
        <v>4618.348</v>
      </c>
      <c r="K734" s="80"/>
      <c r="L734" s="150">
        <v>0</v>
      </c>
      <c r="M734" s="80"/>
      <c r="N734" s="150"/>
      <c r="O734" s="75">
        <f t="shared" si="83"/>
        <v>0</v>
      </c>
      <c r="P734" s="1000"/>
      <c r="Q734" s="81"/>
      <c r="R734" s="150"/>
      <c r="S734" s="75">
        <v>0</v>
      </c>
      <c r="T734" s="1017">
        <v>0</v>
      </c>
      <c r="U734" s="81"/>
      <c r="V734" s="150"/>
      <c r="W734" s="81"/>
      <c r="X734" s="150"/>
      <c r="Y734" s="60">
        <v>12</v>
      </c>
      <c r="Z734" s="1000">
        <v>4618.348</v>
      </c>
      <c r="AA734" s="81"/>
      <c r="AB734" s="150"/>
      <c r="AC734" s="63">
        <v>0</v>
      </c>
      <c r="AD734" s="90">
        <f t="shared" si="80"/>
        <v>0</v>
      </c>
      <c r="AE734" s="63">
        <v>0</v>
      </c>
      <c r="AF734" s="150">
        <v>0</v>
      </c>
      <c r="AG734" s="81"/>
      <c r="AH734" s="150"/>
      <c r="AI734" s="998">
        <f t="shared" si="82"/>
        <v>4618.348</v>
      </c>
      <c r="AJ734" s="1025">
        <f t="shared" si="79"/>
        <v>0</v>
      </c>
    </row>
    <row r="735" spans="1:36" ht="32.25" customHeight="1" x14ac:dyDescent="0.2">
      <c r="A735" s="51"/>
      <c r="B735" s="258" t="s">
        <v>750</v>
      </c>
      <c r="C735" s="74"/>
      <c r="D735" s="74">
        <v>3</v>
      </c>
      <c r="E735" s="79" t="s">
        <v>49</v>
      </c>
      <c r="F735" s="55" t="s">
        <v>31</v>
      </c>
      <c r="G735" s="56" t="s">
        <v>32</v>
      </c>
      <c r="H735" s="55" t="s">
        <v>33</v>
      </c>
      <c r="I735" s="211">
        <v>64.153999999999996</v>
      </c>
      <c r="J735" s="766">
        <v>192.46199999999999</v>
      </c>
      <c r="K735" s="80"/>
      <c r="L735" s="150">
        <v>0</v>
      </c>
      <c r="M735" s="80"/>
      <c r="N735" s="150"/>
      <c r="O735" s="75">
        <f t="shared" si="83"/>
        <v>0</v>
      </c>
      <c r="P735" s="1000"/>
      <c r="Q735" s="81"/>
      <c r="R735" s="150"/>
      <c r="S735" s="75">
        <v>0</v>
      </c>
      <c r="T735" s="1017">
        <v>0</v>
      </c>
      <c r="U735" s="81"/>
      <c r="V735" s="150"/>
      <c r="W735" s="81"/>
      <c r="X735" s="150"/>
      <c r="Y735" s="60">
        <v>3</v>
      </c>
      <c r="Z735" s="1000">
        <v>192.46199999999999</v>
      </c>
      <c r="AA735" s="81"/>
      <c r="AB735" s="150"/>
      <c r="AC735" s="63">
        <v>0</v>
      </c>
      <c r="AD735" s="90">
        <f t="shared" si="80"/>
        <v>0</v>
      </c>
      <c r="AE735" s="63">
        <v>0</v>
      </c>
      <c r="AF735" s="150">
        <v>0</v>
      </c>
      <c r="AG735" s="81"/>
      <c r="AH735" s="150"/>
      <c r="AI735" s="998">
        <f t="shared" si="82"/>
        <v>192.46199999999999</v>
      </c>
      <c r="AJ735" s="1025">
        <f t="shared" si="79"/>
        <v>0</v>
      </c>
    </row>
    <row r="736" spans="1:36" ht="66" x14ac:dyDescent="0.2">
      <c r="A736" s="51"/>
      <c r="B736" s="102" t="s">
        <v>751</v>
      </c>
      <c r="C736" s="74"/>
      <c r="D736" s="74">
        <v>3</v>
      </c>
      <c r="E736" s="79" t="s">
        <v>740</v>
      </c>
      <c r="F736" s="55" t="s">
        <v>31</v>
      </c>
      <c r="G736" s="56" t="s">
        <v>32</v>
      </c>
      <c r="H736" s="55" t="s">
        <v>33</v>
      </c>
      <c r="I736" s="211">
        <v>335</v>
      </c>
      <c r="J736" s="766">
        <v>1005</v>
      </c>
      <c r="K736" s="80"/>
      <c r="L736" s="150">
        <v>0</v>
      </c>
      <c r="M736" s="80"/>
      <c r="N736" s="150"/>
      <c r="O736" s="75">
        <f t="shared" si="83"/>
        <v>0</v>
      </c>
      <c r="P736" s="1000"/>
      <c r="Q736" s="81"/>
      <c r="R736" s="150"/>
      <c r="S736" s="75">
        <v>0</v>
      </c>
      <c r="T736" s="1017">
        <v>0</v>
      </c>
      <c r="U736" s="81"/>
      <c r="V736" s="150"/>
      <c r="W736" s="81"/>
      <c r="X736" s="150"/>
      <c r="Y736" s="60">
        <v>3</v>
      </c>
      <c r="Z736" s="1000">
        <v>1005</v>
      </c>
      <c r="AA736" s="81"/>
      <c r="AB736" s="150"/>
      <c r="AC736" s="63">
        <v>0</v>
      </c>
      <c r="AD736" s="90">
        <f t="shared" si="80"/>
        <v>0</v>
      </c>
      <c r="AE736" s="63">
        <v>0</v>
      </c>
      <c r="AF736" s="150">
        <v>0</v>
      </c>
      <c r="AG736" s="81"/>
      <c r="AH736" s="150"/>
      <c r="AI736" s="998">
        <f t="shared" si="82"/>
        <v>1005</v>
      </c>
      <c r="AJ736" s="1025">
        <f t="shared" si="79"/>
        <v>0</v>
      </c>
    </row>
    <row r="737" spans="1:36" ht="66" x14ac:dyDescent="0.2">
      <c r="A737" s="51"/>
      <c r="B737" s="52" t="s">
        <v>752</v>
      </c>
      <c r="C737" s="74"/>
      <c r="D737" s="74">
        <v>24</v>
      </c>
      <c r="E737" s="79" t="s">
        <v>650</v>
      </c>
      <c r="F737" s="55" t="s">
        <v>31</v>
      </c>
      <c r="G737" s="56" t="s">
        <v>32</v>
      </c>
      <c r="H737" s="55" t="s">
        <v>33</v>
      </c>
      <c r="I737" s="211">
        <v>105.27</v>
      </c>
      <c r="J737" s="766">
        <v>2526.48</v>
      </c>
      <c r="K737" s="80"/>
      <c r="L737" s="150">
        <v>0</v>
      </c>
      <c r="M737" s="80"/>
      <c r="N737" s="150"/>
      <c r="O737" s="75">
        <f t="shared" si="83"/>
        <v>17.098888572242807</v>
      </c>
      <c r="P737" s="1000">
        <v>1800</v>
      </c>
      <c r="Q737" s="81"/>
      <c r="R737" s="150"/>
      <c r="S737" s="75">
        <v>0</v>
      </c>
      <c r="T737" s="1017">
        <v>0</v>
      </c>
      <c r="U737" s="81"/>
      <c r="V737" s="150"/>
      <c r="W737" s="81"/>
      <c r="X737" s="150"/>
      <c r="Y737" s="60">
        <v>7</v>
      </c>
      <c r="Z737" s="1000">
        <v>726.48</v>
      </c>
      <c r="AA737" s="81"/>
      <c r="AB737" s="150"/>
      <c r="AC737" s="63">
        <v>0</v>
      </c>
      <c r="AD737" s="90">
        <f t="shared" si="80"/>
        <v>0</v>
      </c>
      <c r="AE737" s="63">
        <v>0</v>
      </c>
      <c r="AF737" s="150">
        <v>0</v>
      </c>
      <c r="AG737" s="81"/>
      <c r="AH737" s="150"/>
      <c r="AI737" s="998">
        <f t="shared" si="82"/>
        <v>2526.48</v>
      </c>
      <c r="AJ737" s="1025">
        <f t="shared" si="79"/>
        <v>0</v>
      </c>
    </row>
    <row r="738" spans="1:36" ht="66" x14ac:dyDescent="0.2">
      <c r="A738" s="97"/>
      <c r="B738" s="102" t="s">
        <v>753</v>
      </c>
      <c r="C738" s="74"/>
      <c r="D738" s="74">
        <v>22</v>
      </c>
      <c r="E738" s="79" t="s">
        <v>740</v>
      </c>
      <c r="F738" s="55" t="s">
        <v>31</v>
      </c>
      <c r="G738" s="56" t="s">
        <v>32</v>
      </c>
      <c r="H738" s="55" t="s">
        <v>33</v>
      </c>
      <c r="I738" s="211">
        <v>270</v>
      </c>
      <c r="J738" s="766">
        <v>5940</v>
      </c>
      <c r="K738" s="80"/>
      <c r="L738" s="150">
        <v>0</v>
      </c>
      <c r="M738" s="80"/>
      <c r="N738" s="150"/>
      <c r="O738" s="75">
        <f t="shared" si="83"/>
        <v>0</v>
      </c>
      <c r="P738" s="1000"/>
      <c r="Q738" s="81"/>
      <c r="R738" s="150"/>
      <c r="S738" s="75">
        <v>0</v>
      </c>
      <c r="T738" s="1017">
        <v>0</v>
      </c>
      <c r="U738" s="81"/>
      <c r="V738" s="150"/>
      <c r="W738" s="81"/>
      <c r="X738" s="150"/>
      <c r="Y738" s="60">
        <v>22</v>
      </c>
      <c r="Z738" s="1000">
        <v>5940</v>
      </c>
      <c r="AA738" s="81"/>
      <c r="AB738" s="150"/>
      <c r="AC738" s="63">
        <v>0</v>
      </c>
      <c r="AD738" s="90">
        <f t="shared" si="80"/>
        <v>0</v>
      </c>
      <c r="AE738" s="63">
        <v>0</v>
      </c>
      <c r="AF738" s="150">
        <v>0</v>
      </c>
      <c r="AG738" s="81"/>
      <c r="AH738" s="150"/>
      <c r="AI738" s="998">
        <f t="shared" si="82"/>
        <v>5940</v>
      </c>
      <c r="AJ738" s="1025">
        <f t="shared" si="79"/>
        <v>0</v>
      </c>
    </row>
    <row r="739" spans="1:36" ht="66" x14ac:dyDescent="0.2">
      <c r="A739" s="97"/>
      <c r="B739" s="52" t="s">
        <v>754</v>
      </c>
      <c r="C739" s="74"/>
      <c r="D739" s="74">
        <v>2229</v>
      </c>
      <c r="E739" s="79" t="s">
        <v>30</v>
      </c>
      <c r="F739" s="55" t="s">
        <v>31</v>
      </c>
      <c r="G739" s="56" t="s">
        <v>32</v>
      </c>
      <c r="H739" s="55" t="s">
        <v>33</v>
      </c>
      <c r="I739" s="211">
        <v>10.162337371018394</v>
      </c>
      <c r="J739" s="766">
        <v>22651.85</v>
      </c>
      <c r="K739" s="80"/>
      <c r="L739" s="150">
        <v>0</v>
      </c>
      <c r="M739" s="80"/>
      <c r="N739" s="150"/>
      <c r="O739" s="75">
        <f t="shared" si="83"/>
        <v>1487.8466880188594</v>
      </c>
      <c r="P739" s="1000">
        <v>15120</v>
      </c>
      <c r="Q739" s="81"/>
      <c r="R739" s="150"/>
      <c r="S739" s="75">
        <v>0</v>
      </c>
      <c r="T739" s="1017">
        <v>0</v>
      </c>
      <c r="U739" s="81"/>
      <c r="V739" s="150"/>
      <c r="W739" s="81"/>
      <c r="X739" s="150"/>
      <c r="Y739" s="60">
        <v>741</v>
      </c>
      <c r="Z739" s="1000">
        <v>7531.8499999999985</v>
      </c>
      <c r="AA739" s="81"/>
      <c r="AB739" s="150"/>
      <c r="AC739" s="63">
        <v>0</v>
      </c>
      <c r="AD739" s="90">
        <f t="shared" si="80"/>
        <v>0</v>
      </c>
      <c r="AE739" s="63">
        <v>0</v>
      </c>
      <c r="AF739" s="150">
        <v>0</v>
      </c>
      <c r="AG739" s="81"/>
      <c r="AH739" s="150"/>
      <c r="AI739" s="998">
        <f t="shared" si="82"/>
        <v>22651.85</v>
      </c>
      <c r="AJ739" s="1025">
        <f t="shared" si="79"/>
        <v>0</v>
      </c>
    </row>
    <row r="740" spans="1:36" ht="66" x14ac:dyDescent="0.2">
      <c r="A740" s="97"/>
      <c r="B740" s="258" t="s">
        <v>755</v>
      </c>
      <c r="C740" s="74"/>
      <c r="D740" s="74">
        <v>12</v>
      </c>
      <c r="E740" s="79" t="s">
        <v>253</v>
      </c>
      <c r="F740" s="55" t="s">
        <v>31</v>
      </c>
      <c r="G740" s="56" t="s">
        <v>32</v>
      </c>
      <c r="H740" s="55" t="s">
        <v>33</v>
      </c>
      <c r="I740" s="211">
        <v>205</v>
      </c>
      <c r="J740" s="766">
        <v>2460</v>
      </c>
      <c r="K740" s="80"/>
      <c r="L740" s="150">
        <v>0</v>
      </c>
      <c r="M740" s="80"/>
      <c r="N740" s="150"/>
      <c r="O740" s="75">
        <f t="shared" si="83"/>
        <v>0</v>
      </c>
      <c r="P740" s="1000"/>
      <c r="Q740" s="81"/>
      <c r="R740" s="150"/>
      <c r="S740" s="75">
        <v>0</v>
      </c>
      <c r="T740" s="1017">
        <v>0</v>
      </c>
      <c r="U740" s="81"/>
      <c r="V740" s="150"/>
      <c r="W740" s="81"/>
      <c r="X740" s="150"/>
      <c r="Y740" s="60">
        <v>12</v>
      </c>
      <c r="Z740" s="1000">
        <v>2460</v>
      </c>
      <c r="AA740" s="81"/>
      <c r="AB740" s="150"/>
      <c r="AC740" s="63">
        <v>0</v>
      </c>
      <c r="AD740" s="90">
        <f t="shared" si="80"/>
        <v>0</v>
      </c>
      <c r="AE740" s="63">
        <v>0</v>
      </c>
      <c r="AF740" s="150">
        <v>0</v>
      </c>
      <c r="AG740" s="81"/>
      <c r="AH740" s="150"/>
      <c r="AI740" s="998">
        <f t="shared" si="82"/>
        <v>2460</v>
      </c>
      <c r="AJ740" s="1025">
        <f t="shared" si="79"/>
        <v>0</v>
      </c>
    </row>
    <row r="741" spans="1:36" ht="66" x14ac:dyDescent="0.2">
      <c r="A741" s="97"/>
      <c r="B741" s="52" t="s">
        <v>756</v>
      </c>
      <c r="C741" s="74"/>
      <c r="D741" s="74">
        <v>48</v>
      </c>
      <c r="E741" s="79" t="s">
        <v>30</v>
      </c>
      <c r="F741" s="55" t="s">
        <v>31</v>
      </c>
      <c r="G741" s="56" t="s">
        <v>32</v>
      </c>
      <c r="H741" s="55" t="s">
        <v>33</v>
      </c>
      <c r="I741" s="211">
        <v>56.14395833333333</v>
      </c>
      <c r="J741" s="766">
        <v>2694.91</v>
      </c>
      <c r="K741" s="80"/>
      <c r="L741" s="150">
        <v>0</v>
      </c>
      <c r="M741" s="80"/>
      <c r="N741" s="150"/>
      <c r="O741" s="75">
        <f t="shared" si="83"/>
        <v>32.487912397816629</v>
      </c>
      <c r="P741" s="1000">
        <v>1824</v>
      </c>
      <c r="Q741" s="81"/>
      <c r="R741" s="150"/>
      <c r="S741" s="75">
        <v>0</v>
      </c>
      <c r="T741" s="1017">
        <v>0</v>
      </c>
      <c r="U741" s="81"/>
      <c r="V741" s="150"/>
      <c r="W741" s="81"/>
      <c r="X741" s="150"/>
      <c r="Y741" s="60">
        <v>16</v>
      </c>
      <c r="Z741" s="1000">
        <v>870.90999999999985</v>
      </c>
      <c r="AA741" s="81"/>
      <c r="AB741" s="150"/>
      <c r="AC741" s="63">
        <v>0</v>
      </c>
      <c r="AD741" s="90">
        <f t="shared" si="80"/>
        <v>0</v>
      </c>
      <c r="AE741" s="63">
        <v>0</v>
      </c>
      <c r="AF741" s="150">
        <v>0</v>
      </c>
      <c r="AG741" s="81"/>
      <c r="AH741" s="150"/>
      <c r="AI741" s="998">
        <f t="shared" si="82"/>
        <v>2694.91</v>
      </c>
      <c r="AJ741" s="1025">
        <f t="shared" si="79"/>
        <v>0</v>
      </c>
    </row>
    <row r="742" spans="1:36" ht="66" x14ac:dyDescent="0.2">
      <c r="A742" s="97"/>
      <c r="B742" s="130" t="s">
        <v>757</v>
      </c>
      <c r="C742" s="74"/>
      <c r="D742" s="74">
        <v>29</v>
      </c>
      <c r="E742" s="79" t="s">
        <v>30</v>
      </c>
      <c r="F742" s="55" t="s">
        <v>31</v>
      </c>
      <c r="G742" s="56" t="s">
        <v>32</v>
      </c>
      <c r="H742" s="55" t="s">
        <v>33</v>
      </c>
      <c r="I742" s="211">
        <v>250.33965517241381</v>
      </c>
      <c r="J742" s="766">
        <v>7259.85</v>
      </c>
      <c r="K742" s="80"/>
      <c r="L742" s="150">
        <v>0</v>
      </c>
      <c r="M742" s="80"/>
      <c r="N742" s="150"/>
      <c r="O742" s="75">
        <f t="shared" si="83"/>
        <v>0</v>
      </c>
      <c r="P742" s="1000"/>
      <c r="Q742" s="81"/>
      <c r="R742" s="150"/>
      <c r="S742" s="75">
        <v>0</v>
      </c>
      <c r="T742" s="1017">
        <v>0</v>
      </c>
      <c r="U742" s="81"/>
      <c r="V742" s="150"/>
      <c r="W742" s="81"/>
      <c r="X742" s="150"/>
      <c r="Y742" s="60">
        <v>29</v>
      </c>
      <c r="Z742" s="1000">
        <v>7259.85</v>
      </c>
      <c r="AA742" s="81"/>
      <c r="AB742" s="150"/>
      <c r="AC742" s="63">
        <v>0</v>
      </c>
      <c r="AD742" s="90">
        <f t="shared" si="80"/>
        <v>0</v>
      </c>
      <c r="AE742" s="63">
        <v>0</v>
      </c>
      <c r="AF742" s="150">
        <v>0</v>
      </c>
      <c r="AG742" s="81"/>
      <c r="AH742" s="150"/>
      <c r="AI742" s="998">
        <f t="shared" si="82"/>
        <v>7259.85</v>
      </c>
      <c r="AJ742" s="1025">
        <f t="shared" si="79"/>
        <v>0</v>
      </c>
    </row>
    <row r="743" spans="1:36" ht="66" x14ac:dyDescent="0.2">
      <c r="A743" s="97"/>
      <c r="B743" s="52" t="s">
        <v>758</v>
      </c>
      <c r="C743" s="74"/>
      <c r="D743" s="74">
        <v>55</v>
      </c>
      <c r="E743" s="79" t="s">
        <v>650</v>
      </c>
      <c r="F743" s="55" t="s">
        <v>31</v>
      </c>
      <c r="G743" s="56" t="s">
        <v>32</v>
      </c>
      <c r="H743" s="55" t="s">
        <v>33</v>
      </c>
      <c r="I743" s="211">
        <v>512.79321428571427</v>
      </c>
      <c r="J743" s="766">
        <v>12007.859999999997</v>
      </c>
      <c r="K743" s="80"/>
      <c r="L743" s="150">
        <v>0</v>
      </c>
      <c r="M743" s="80"/>
      <c r="N743" s="150"/>
      <c r="O743" s="75">
        <f t="shared" si="83"/>
        <v>0</v>
      </c>
      <c r="P743" s="1000"/>
      <c r="Q743" s="81"/>
      <c r="R743" s="150"/>
      <c r="S743" s="75">
        <v>0</v>
      </c>
      <c r="T743" s="1017">
        <v>0</v>
      </c>
      <c r="U743" s="81"/>
      <c r="V743" s="150"/>
      <c r="W743" s="81"/>
      <c r="X743" s="150"/>
      <c r="Y743" s="60">
        <v>55</v>
      </c>
      <c r="Z743" s="1000">
        <v>12007.859999999997</v>
      </c>
      <c r="AA743" s="81"/>
      <c r="AB743" s="150"/>
      <c r="AC743" s="63">
        <v>0</v>
      </c>
      <c r="AD743" s="90">
        <f t="shared" si="80"/>
        <v>0</v>
      </c>
      <c r="AE743" s="63">
        <v>0</v>
      </c>
      <c r="AF743" s="150">
        <v>0</v>
      </c>
      <c r="AG743" s="81"/>
      <c r="AH743" s="150"/>
      <c r="AI743" s="998">
        <f t="shared" si="82"/>
        <v>12007.859999999997</v>
      </c>
      <c r="AJ743" s="1025">
        <f t="shared" si="79"/>
        <v>0</v>
      </c>
    </row>
    <row r="744" spans="1:36" ht="66" x14ac:dyDescent="0.2">
      <c r="A744" s="97"/>
      <c r="B744" s="86" t="s">
        <v>759</v>
      </c>
      <c r="C744" s="74"/>
      <c r="D744" s="74">
        <v>6</v>
      </c>
      <c r="E744" s="79" t="s">
        <v>49</v>
      </c>
      <c r="F744" s="55" t="s">
        <v>31</v>
      </c>
      <c r="G744" s="56" t="s">
        <v>32</v>
      </c>
      <c r="H744" s="55" t="s">
        <v>33</v>
      </c>
      <c r="I744" s="211">
        <v>195</v>
      </c>
      <c r="J744" s="766">
        <v>1170</v>
      </c>
      <c r="K744" s="80"/>
      <c r="L744" s="150">
        <v>0</v>
      </c>
      <c r="M744" s="80"/>
      <c r="N744" s="150"/>
      <c r="O744" s="75">
        <f t="shared" si="83"/>
        <v>0</v>
      </c>
      <c r="P744" s="1000"/>
      <c r="Q744" s="81"/>
      <c r="R744" s="150"/>
      <c r="S744" s="75">
        <v>0</v>
      </c>
      <c r="T744" s="1017">
        <v>0</v>
      </c>
      <c r="U744" s="81"/>
      <c r="V744" s="150"/>
      <c r="W744" s="81"/>
      <c r="X744" s="150"/>
      <c r="Y744" s="60">
        <v>6</v>
      </c>
      <c r="Z744" s="1000">
        <v>1170</v>
      </c>
      <c r="AA744" s="81"/>
      <c r="AB744" s="150"/>
      <c r="AC744" s="63">
        <v>0</v>
      </c>
      <c r="AD744" s="90">
        <f t="shared" si="80"/>
        <v>0</v>
      </c>
      <c r="AE744" s="63">
        <v>0</v>
      </c>
      <c r="AF744" s="150">
        <v>0</v>
      </c>
      <c r="AG744" s="81"/>
      <c r="AH744" s="150"/>
      <c r="AI744" s="998">
        <f t="shared" si="82"/>
        <v>1170</v>
      </c>
      <c r="AJ744" s="1025">
        <f t="shared" si="79"/>
        <v>0</v>
      </c>
    </row>
    <row r="745" spans="1:36" ht="66" x14ac:dyDescent="0.2">
      <c r="A745" s="97"/>
      <c r="B745" s="93" t="s">
        <v>760</v>
      </c>
      <c r="C745" s="74"/>
      <c r="D745" s="74">
        <v>73</v>
      </c>
      <c r="E745" s="109" t="s">
        <v>173</v>
      </c>
      <c r="F745" s="55" t="s">
        <v>31</v>
      </c>
      <c r="G745" s="56" t="s">
        <v>32</v>
      </c>
      <c r="H745" s="55" t="s">
        <v>33</v>
      </c>
      <c r="I745" s="211">
        <v>100.92</v>
      </c>
      <c r="J745" s="766">
        <v>7367.16</v>
      </c>
      <c r="K745" s="80"/>
      <c r="L745" s="150">
        <v>0</v>
      </c>
      <c r="M745" s="80"/>
      <c r="N745" s="150"/>
      <c r="O745" s="75">
        <f t="shared" si="83"/>
        <v>0</v>
      </c>
      <c r="P745" s="1000"/>
      <c r="Q745" s="81"/>
      <c r="R745" s="150"/>
      <c r="S745" s="75">
        <v>0</v>
      </c>
      <c r="T745" s="1017">
        <v>0</v>
      </c>
      <c r="U745" s="81"/>
      <c r="V745" s="150"/>
      <c r="W745" s="81"/>
      <c r="X745" s="150"/>
      <c r="Y745" s="60">
        <v>73</v>
      </c>
      <c r="Z745" s="1000">
        <v>7367.16</v>
      </c>
      <c r="AA745" s="81"/>
      <c r="AB745" s="150"/>
      <c r="AC745" s="63">
        <v>0</v>
      </c>
      <c r="AD745" s="90">
        <f t="shared" si="80"/>
        <v>0</v>
      </c>
      <c r="AE745" s="63">
        <v>0</v>
      </c>
      <c r="AF745" s="150">
        <v>0</v>
      </c>
      <c r="AG745" s="81"/>
      <c r="AH745" s="150"/>
      <c r="AI745" s="998">
        <f t="shared" si="82"/>
        <v>7367.16</v>
      </c>
      <c r="AJ745" s="1025">
        <f t="shared" si="79"/>
        <v>0</v>
      </c>
    </row>
    <row r="746" spans="1:36" ht="66" x14ac:dyDescent="0.2">
      <c r="A746" s="97"/>
      <c r="B746" s="113" t="s">
        <v>761</v>
      </c>
      <c r="C746" s="74"/>
      <c r="D746" s="74">
        <v>6</v>
      </c>
      <c r="E746" s="79" t="s">
        <v>49</v>
      </c>
      <c r="F746" s="55" t="s">
        <v>31</v>
      </c>
      <c r="G746" s="56" t="s">
        <v>32</v>
      </c>
      <c r="H746" s="55" t="s">
        <v>33</v>
      </c>
      <c r="I746" s="211">
        <v>440.66666666666669</v>
      </c>
      <c r="J746" s="766">
        <v>2644</v>
      </c>
      <c r="K746" s="80"/>
      <c r="L746" s="150">
        <v>0</v>
      </c>
      <c r="M746" s="80"/>
      <c r="N746" s="150"/>
      <c r="O746" s="75">
        <f t="shared" si="83"/>
        <v>0</v>
      </c>
      <c r="P746" s="1000"/>
      <c r="Q746" s="81"/>
      <c r="R746" s="150"/>
      <c r="S746" s="75">
        <v>0</v>
      </c>
      <c r="T746" s="1017">
        <v>0</v>
      </c>
      <c r="U746" s="81"/>
      <c r="V746" s="150"/>
      <c r="W746" s="81"/>
      <c r="X746" s="150"/>
      <c r="Y746" s="60">
        <v>6</v>
      </c>
      <c r="Z746" s="1000">
        <v>2644</v>
      </c>
      <c r="AA746" s="81"/>
      <c r="AB746" s="150"/>
      <c r="AC746" s="63">
        <v>0</v>
      </c>
      <c r="AD746" s="90">
        <f t="shared" si="80"/>
        <v>0</v>
      </c>
      <c r="AE746" s="63">
        <v>0</v>
      </c>
      <c r="AF746" s="150">
        <v>0</v>
      </c>
      <c r="AG746" s="81"/>
      <c r="AH746" s="150"/>
      <c r="AI746" s="998">
        <f t="shared" si="82"/>
        <v>2644</v>
      </c>
      <c r="AJ746" s="1025">
        <f t="shared" si="79"/>
        <v>0</v>
      </c>
    </row>
    <row r="747" spans="1:36" ht="66" x14ac:dyDescent="0.2">
      <c r="A747" s="97"/>
      <c r="B747" s="113" t="s">
        <v>762</v>
      </c>
      <c r="C747" s="74"/>
      <c r="D747" s="74">
        <v>24</v>
      </c>
      <c r="E747" s="79" t="s">
        <v>49</v>
      </c>
      <c r="F747" s="55" t="s">
        <v>31</v>
      </c>
      <c r="G747" s="56" t="s">
        <v>32</v>
      </c>
      <c r="H747" s="55" t="s">
        <v>33</v>
      </c>
      <c r="I747" s="211">
        <v>296</v>
      </c>
      <c r="J747" s="766">
        <v>7104</v>
      </c>
      <c r="K747" s="80"/>
      <c r="L747" s="150">
        <v>0</v>
      </c>
      <c r="M747" s="80"/>
      <c r="N747" s="150"/>
      <c r="O747" s="75">
        <f t="shared" si="83"/>
        <v>0</v>
      </c>
      <c r="P747" s="1000"/>
      <c r="Q747" s="81"/>
      <c r="R747" s="150"/>
      <c r="S747" s="75">
        <v>0</v>
      </c>
      <c r="T747" s="1017">
        <v>0</v>
      </c>
      <c r="U747" s="81"/>
      <c r="V747" s="150"/>
      <c r="W747" s="81"/>
      <c r="X747" s="150"/>
      <c r="Y747" s="60">
        <v>24</v>
      </c>
      <c r="Z747" s="1000">
        <v>7104</v>
      </c>
      <c r="AA747" s="81"/>
      <c r="AB747" s="150"/>
      <c r="AC747" s="63">
        <v>0</v>
      </c>
      <c r="AD747" s="90">
        <f t="shared" si="80"/>
        <v>0</v>
      </c>
      <c r="AE747" s="63">
        <v>0</v>
      </c>
      <c r="AF747" s="150">
        <v>0</v>
      </c>
      <c r="AG747" s="81"/>
      <c r="AH747" s="150"/>
      <c r="AI747" s="998">
        <f t="shared" si="82"/>
        <v>7104</v>
      </c>
      <c r="AJ747" s="1025">
        <f t="shared" si="79"/>
        <v>0</v>
      </c>
    </row>
    <row r="748" spans="1:36" ht="66" x14ac:dyDescent="0.2">
      <c r="A748" s="97"/>
      <c r="B748" s="102" t="s">
        <v>763</v>
      </c>
      <c r="C748" s="74"/>
      <c r="D748" s="74">
        <v>11</v>
      </c>
      <c r="E748" s="79" t="s">
        <v>253</v>
      </c>
      <c r="F748" s="55" t="s">
        <v>31</v>
      </c>
      <c r="G748" s="56" t="s">
        <v>32</v>
      </c>
      <c r="H748" s="55" t="s">
        <v>33</v>
      </c>
      <c r="I748" s="211">
        <v>50</v>
      </c>
      <c r="J748" s="766">
        <v>550</v>
      </c>
      <c r="K748" s="80"/>
      <c r="L748" s="150">
        <v>0</v>
      </c>
      <c r="M748" s="80"/>
      <c r="N748" s="150"/>
      <c r="O748" s="75">
        <f t="shared" si="83"/>
        <v>0</v>
      </c>
      <c r="P748" s="1000"/>
      <c r="Q748" s="81"/>
      <c r="R748" s="150"/>
      <c r="S748" s="75">
        <v>0</v>
      </c>
      <c r="T748" s="1017">
        <v>0</v>
      </c>
      <c r="U748" s="81"/>
      <c r="V748" s="150"/>
      <c r="W748" s="81"/>
      <c r="X748" s="150"/>
      <c r="Y748" s="60">
        <v>11</v>
      </c>
      <c r="Z748" s="1000">
        <v>550</v>
      </c>
      <c r="AA748" s="81"/>
      <c r="AB748" s="150"/>
      <c r="AC748" s="63">
        <v>0</v>
      </c>
      <c r="AD748" s="90">
        <f t="shared" si="80"/>
        <v>0</v>
      </c>
      <c r="AE748" s="63">
        <v>0</v>
      </c>
      <c r="AF748" s="150">
        <v>0</v>
      </c>
      <c r="AG748" s="81"/>
      <c r="AH748" s="150"/>
      <c r="AI748" s="998">
        <f t="shared" si="82"/>
        <v>550</v>
      </c>
      <c r="AJ748" s="1025">
        <f t="shared" si="79"/>
        <v>0</v>
      </c>
    </row>
    <row r="749" spans="1:36" ht="66" x14ac:dyDescent="0.2">
      <c r="A749" s="97"/>
      <c r="B749" s="82" t="s">
        <v>764</v>
      </c>
      <c r="C749" s="74"/>
      <c r="D749" s="74">
        <v>120</v>
      </c>
      <c r="E749" s="79" t="s">
        <v>30</v>
      </c>
      <c r="F749" s="55" t="s">
        <v>31</v>
      </c>
      <c r="G749" s="56" t="s">
        <v>32</v>
      </c>
      <c r="H749" s="55" t="s">
        <v>33</v>
      </c>
      <c r="I749" s="211">
        <v>49.125999999999998</v>
      </c>
      <c r="J749" s="766">
        <v>5895.12</v>
      </c>
      <c r="K749" s="80"/>
      <c r="L749" s="150">
        <v>0</v>
      </c>
      <c r="M749" s="80"/>
      <c r="N749" s="150"/>
      <c r="O749" s="75">
        <f t="shared" si="83"/>
        <v>85.494442861214026</v>
      </c>
      <c r="P749" s="1000">
        <v>4200</v>
      </c>
      <c r="Q749" s="81"/>
      <c r="R749" s="150"/>
      <c r="S749" s="75">
        <v>0</v>
      </c>
      <c r="T749" s="1017">
        <v>0</v>
      </c>
      <c r="U749" s="81"/>
      <c r="V749" s="150"/>
      <c r="W749" s="81"/>
      <c r="X749" s="150"/>
      <c r="Y749" s="60">
        <v>35</v>
      </c>
      <c r="Z749" s="1000">
        <v>1695.12</v>
      </c>
      <c r="AA749" s="81"/>
      <c r="AB749" s="150"/>
      <c r="AC749" s="63">
        <v>0</v>
      </c>
      <c r="AD749" s="90">
        <f t="shared" si="80"/>
        <v>0</v>
      </c>
      <c r="AE749" s="63">
        <v>0</v>
      </c>
      <c r="AF749" s="150">
        <v>0</v>
      </c>
      <c r="AG749" s="81"/>
      <c r="AH749" s="150"/>
      <c r="AI749" s="998">
        <f t="shared" si="82"/>
        <v>5895.12</v>
      </c>
      <c r="AJ749" s="1025">
        <f t="shared" si="79"/>
        <v>0</v>
      </c>
    </row>
    <row r="750" spans="1:36" ht="66" x14ac:dyDescent="0.2">
      <c r="A750" s="97"/>
      <c r="B750" s="52" t="s">
        <v>677</v>
      </c>
      <c r="C750" s="74"/>
      <c r="D750" s="74">
        <v>96</v>
      </c>
      <c r="E750" s="79" t="s">
        <v>30</v>
      </c>
      <c r="F750" s="55" t="s">
        <v>31</v>
      </c>
      <c r="G750" s="56" t="s">
        <v>32</v>
      </c>
      <c r="H750" s="55" t="s">
        <v>33</v>
      </c>
      <c r="I750" s="211">
        <v>40.333229166666662</v>
      </c>
      <c r="J750" s="766">
        <v>3871.99</v>
      </c>
      <c r="K750" s="80"/>
      <c r="L750" s="150">
        <v>0</v>
      </c>
      <c r="M750" s="80"/>
      <c r="N750" s="150"/>
      <c r="O750" s="75">
        <f t="shared" si="83"/>
        <v>33.322400109504422</v>
      </c>
      <c r="P750" s="1000">
        <v>1344</v>
      </c>
      <c r="Q750" s="81"/>
      <c r="R750" s="150"/>
      <c r="S750" s="75">
        <v>0</v>
      </c>
      <c r="T750" s="1017">
        <v>0</v>
      </c>
      <c r="U750" s="81"/>
      <c r="V750" s="150"/>
      <c r="W750" s="81"/>
      <c r="X750" s="150"/>
      <c r="Y750" s="60">
        <v>63</v>
      </c>
      <c r="Z750" s="1000">
        <v>2527.9899999999998</v>
      </c>
      <c r="AA750" s="81"/>
      <c r="AB750" s="150"/>
      <c r="AC750" s="63">
        <v>0</v>
      </c>
      <c r="AD750" s="90">
        <f t="shared" si="80"/>
        <v>0</v>
      </c>
      <c r="AE750" s="63">
        <v>0</v>
      </c>
      <c r="AF750" s="150">
        <v>0</v>
      </c>
      <c r="AG750" s="81"/>
      <c r="AH750" s="150"/>
      <c r="AI750" s="998">
        <f t="shared" si="82"/>
        <v>3871.99</v>
      </c>
      <c r="AJ750" s="1025">
        <f t="shared" si="79"/>
        <v>0</v>
      </c>
    </row>
    <row r="751" spans="1:36" ht="66" x14ac:dyDescent="0.2">
      <c r="A751" s="97"/>
      <c r="B751" s="52" t="s">
        <v>765</v>
      </c>
      <c r="C751" s="74"/>
      <c r="D751" s="74">
        <v>59</v>
      </c>
      <c r="E751" s="79" t="s">
        <v>30</v>
      </c>
      <c r="F751" s="55" t="s">
        <v>31</v>
      </c>
      <c r="G751" s="56" t="s">
        <v>32</v>
      </c>
      <c r="H751" s="55" t="s">
        <v>33</v>
      </c>
      <c r="I751" s="211">
        <v>201.94433333333333</v>
      </c>
      <c r="J751" s="766">
        <v>11995.1</v>
      </c>
      <c r="K751" s="80"/>
      <c r="L751" s="150">
        <v>0</v>
      </c>
      <c r="M751" s="80"/>
      <c r="N751" s="150"/>
      <c r="O751" s="75">
        <f t="shared" si="83"/>
        <v>49.320522322158084</v>
      </c>
      <c r="P751" s="1000">
        <v>9960</v>
      </c>
      <c r="Q751" s="81"/>
      <c r="R751" s="150"/>
      <c r="S751" s="75">
        <v>0</v>
      </c>
      <c r="T751" s="1017">
        <v>0</v>
      </c>
      <c r="U751" s="81"/>
      <c r="V751" s="150"/>
      <c r="W751" s="81"/>
      <c r="X751" s="150"/>
      <c r="Y751" s="60">
        <v>10</v>
      </c>
      <c r="Z751" s="1000">
        <v>2035.1000000000004</v>
      </c>
      <c r="AA751" s="81"/>
      <c r="AB751" s="150"/>
      <c r="AC751" s="63">
        <v>0</v>
      </c>
      <c r="AD751" s="90">
        <f t="shared" si="80"/>
        <v>0</v>
      </c>
      <c r="AE751" s="63">
        <v>0</v>
      </c>
      <c r="AF751" s="150">
        <v>0</v>
      </c>
      <c r="AG751" s="81"/>
      <c r="AH751" s="150"/>
      <c r="AI751" s="998">
        <f t="shared" si="82"/>
        <v>11995.1</v>
      </c>
      <c r="AJ751" s="1025">
        <f t="shared" si="79"/>
        <v>0</v>
      </c>
    </row>
    <row r="752" spans="1:36" ht="66" x14ac:dyDescent="0.2">
      <c r="A752" s="97"/>
      <c r="B752" s="52" t="s">
        <v>766</v>
      </c>
      <c r="C752" s="74"/>
      <c r="D752" s="74">
        <v>37</v>
      </c>
      <c r="E752" s="79" t="s">
        <v>30</v>
      </c>
      <c r="F752" s="55" t="s">
        <v>31</v>
      </c>
      <c r="G752" s="56" t="s">
        <v>32</v>
      </c>
      <c r="H752" s="55" t="s">
        <v>33</v>
      </c>
      <c r="I752" s="211">
        <v>40.623333333333335</v>
      </c>
      <c r="J752" s="766">
        <v>1584</v>
      </c>
      <c r="K752" s="80"/>
      <c r="L752" s="150">
        <v>0</v>
      </c>
      <c r="M752" s="80"/>
      <c r="N752" s="150"/>
      <c r="O752" s="75">
        <v>37</v>
      </c>
      <c r="P752" s="1000">
        <v>1584</v>
      </c>
      <c r="Q752" s="81"/>
      <c r="R752" s="150"/>
      <c r="S752" s="75">
        <v>0</v>
      </c>
      <c r="T752" s="1017">
        <v>0</v>
      </c>
      <c r="U752" s="81"/>
      <c r="V752" s="150"/>
      <c r="W752" s="81"/>
      <c r="X752" s="150"/>
      <c r="Y752" s="60"/>
      <c r="Z752" s="1000">
        <v>0</v>
      </c>
      <c r="AA752" s="81"/>
      <c r="AB752" s="150"/>
      <c r="AC752" s="63">
        <v>0</v>
      </c>
      <c r="AD752" s="90">
        <f t="shared" si="80"/>
        <v>0</v>
      </c>
      <c r="AE752" s="63">
        <v>0</v>
      </c>
      <c r="AF752" s="150">
        <v>0</v>
      </c>
      <c r="AG752" s="81"/>
      <c r="AH752" s="150"/>
      <c r="AI752" s="998">
        <f t="shared" si="82"/>
        <v>1584</v>
      </c>
      <c r="AJ752" s="1025">
        <f t="shared" si="79"/>
        <v>0</v>
      </c>
    </row>
    <row r="753" spans="1:36" ht="66" x14ac:dyDescent="0.2">
      <c r="A753" s="97"/>
      <c r="B753" s="93" t="s">
        <v>767</v>
      </c>
      <c r="C753" s="74"/>
      <c r="D753" s="74">
        <v>104</v>
      </c>
      <c r="E753" s="109" t="s">
        <v>173</v>
      </c>
      <c r="F753" s="55" t="s">
        <v>31</v>
      </c>
      <c r="G753" s="56" t="s">
        <v>32</v>
      </c>
      <c r="H753" s="55" t="s">
        <v>33</v>
      </c>
      <c r="I753" s="211">
        <v>13.908380952380954</v>
      </c>
      <c r="J753" s="766">
        <v>1.0600000000001728</v>
      </c>
      <c r="K753" s="80"/>
      <c r="L753" s="150">
        <v>0</v>
      </c>
      <c r="M753" s="80"/>
      <c r="N753" s="150"/>
      <c r="O753" s="75">
        <f>P753/I753</f>
        <v>0</v>
      </c>
      <c r="P753" s="1000"/>
      <c r="Q753" s="81"/>
      <c r="R753" s="150"/>
      <c r="S753" s="75">
        <v>0</v>
      </c>
      <c r="T753" s="1017">
        <v>0</v>
      </c>
      <c r="U753" s="81"/>
      <c r="V753" s="150"/>
      <c r="W753" s="81"/>
      <c r="X753" s="150"/>
      <c r="Y753" s="60">
        <v>104</v>
      </c>
      <c r="Z753" s="1000">
        <v>1.0600000000001728</v>
      </c>
      <c r="AA753" s="81"/>
      <c r="AB753" s="150"/>
      <c r="AC753" s="63">
        <v>0</v>
      </c>
      <c r="AD753" s="90">
        <f t="shared" ref="AD753:AD784" si="84">AC753*I753</f>
        <v>0</v>
      </c>
      <c r="AE753" s="63">
        <v>0</v>
      </c>
      <c r="AF753" s="150">
        <v>0</v>
      </c>
      <c r="AG753" s="81"/>
      <c r="AH753" s="150"/>
      <c r="AI753" s="998">
        <f t="shared" si="82"/>
        <v>1.0600000000001728</v>
      </c>
      <c r="AJ753" s="1025">
        <f t="shared" si="79"/>
        <v>0</v>
      </c>
    </row>
    <row r="754" spans="1:36" ht="66" x14ac:dyDescent="0.2">
      <c r="A754" s="97"/>
      <c r="B754" s="82" t="s">
        <v>768</v>
      </c>
      <c r="C754" s="74"/>
      <c r="D754" s="74">
        <v>22</v>
      </c>
      <c r="E754" s="79" t="s">
        <v>30</v>
      </c>
      <c r="F754" s="55" t="s">
        <v>31</v>
      </c>
      <c r="G754" s="56" t="s">
        <v>32</v>
      </c>
      <c r="H754" s="55" t="s">
        <v>33</v>
      </c>
      <c r="I754" s="211">
        <v>50.62409090909091</v>
      </c>
      <c r="J754" s="766">
        <v>1113.73</v>
      </c>
      <c r="K754" s="80"/>
      <c r="L754" s="150">
        <v>0</v>
      </c>
      <c r="M754" s="80"/>
      <c r="N754" s="150"/>
      <c r="O754" s="75">
        <f>P754/I754</f>
        <v>5.214908460757993</v>
      </c>
      <c r="P754" s="1000">
        <v>264</v>
      </c>
      <c r="Q754" s="81"/>
      <c r="R754" s="150"/>
      <c r="S754" s="75">
        <v>0</v>
      </c>
      <c r="T754" s="1017">
        <v>0</v>
      </c>
      <c r="U754" s="81"/>
      <c r="V754" s="150"/>
      <c r="W754" s="81"/>
      <c r="X754" s="150"/>
      <c r="Y754" s="60">
        <v>17</v>
      </c>
      <c r="Z754" s="1000">
        <v>849.73</v>
      </c>
      <c r="AA754" s="81"/>
      <c r="AB754" s="150"/>
      <c r="AC754" s="63">
        <v>0</v>
      </c>
      <c r="AD754" s="90">
        <f t="shared" si="84"/>
        <v>0</v>
      </c>
      <c r="AE754" s="63">
        <v>0</v>
      </c>
      <c r="AF754" s="150">
        <v>0</v>
      </c>
      <c r="AG754" s="81"/>
      <c r="AH754" s="150"/>
      <c r="AI754" s="998">
        <f t="shared" si="82"/>
        <v>1113.73</v>
      </c>
      <c r="AJ754" s="1025">
        <f t="shared" si="79"/>
        <v>0</v>
      </c>
    </row>
    <row r="755" spans="1:36" ht="66" x14ac:dyDescent="0.2">
      <c r="A755" s="97"/>
      <c r="B755" s="82" t="s">
        <v>769</v>
      </c>
      <c r="C755" s="74"/>
      <c r="D755" s="74">
        <v>12</v>
      </c>
      <c r="E755" s="79" t="s">
        <v>30</v>
      </c>
      <c r="F755" s="55" t="s">
        <v>31</v>
      </c>
      <c r="G755" s="56" t="s">
        <v>32</v>
      </c>
      <c r="H755" s="55" t="s">
        <v>33</v>
      </c>
      <c r="I755" s="211">
        <v>224.57583333333332</v>
      </c>
      <c r="J755" s="766">
        <v>2694.91</v>
      </c>
      <c r="K755" s="80"/>
      <c r="L755" s="150">
        <v>0</v>
      </c>
      <c r="M755" s="80"/>
      <c r="N755" s="150"/>
      <c r="O755" s="75">
        <v>6</v>
      </c>
      <c r="P755" s="1000">
        <v>1980</v>
      </c>
      <c r="Q755" s="81"/>
      <c r="R755" s="150"/>
      <c r="S755" s="75">
        <v>0</v>
      </c>
      <c r="T755" s="1017">
        <v>0</v>
      </c>
      <c r="U755" s="81"/>
      <c r="V755" s="150"/>
      <c r="W755" s="81"/>
      <c r="X755" s="150"/>
      <c r="Y755" s="60">
        <v>6</v>
      </c>
      <c r="Z755" s="1000">
        <v>714.90999999999985</v>
      </c>
      <c r="AA755" s="81"/>
      <c r="AB755" s="150"/>
      <c r="AC755" s="63">
        <v>0</v>
      </c>
      <c r="AD755" s="90">
        <f t="shared" si="84"/>
        <v>0</v>
      </c>
      <c r="AE755" s="63">
        <v>0</v>
      </c>
      <c r="AF755" s="150">
        <v>0</v>
      </c>
      <c r="AG755" s="81"/>
      <c r="AH755" s="150"/>
      <c r="AI755" s="998">
        <f t="shared" si="82"/>
        <v>2694.91</v>
      </c>
      <c r="AJ755" s="1025">
        <f t="shared" si="79"/>
        <v>0</v>
      </c>
    </row>
    <row r="756" spans="1:36" ht="66" x14ac:dyDescent="0.2">
      <c r="A756" s="97"/>
      <c r="B756" s="102" t="s">
        <v>770</v>
      </c>
      <c r="C756" s="74"/>
      <c r="D756" s="74">
        <v>2</v>
      </c>
      <c r="E756" s="79" t="s">
        <v>195</v>
      </c>
      <c r="F756" s="55" t="s">
        <v>31</v>
      </c>
      <c r="G756" s="56" t="s">
        <v>32</v>
      </c>
      <c r="H756" s="55" t="s">
        <v>33</v>
      </c>
      <c r="I756" s="211">
        <v>327.09899999999999</v>
      </c>
      <c r="J756" s="766">
        <v>654.19799999999998</v>
      </c>
      <c r="K756" s="80"/>
      <c r="L756" s="150">
        <v>0</v>
      </c>
      <c r="M756" s="80"/>
      <c r="N756" s="150"/>
      <c r="O756" s="75">
        <f>P756/I756</f>
        <v>0</v>
      </c>
      <c r="P756" s="1000"/>
      <c r="Q756" s="81"/>
      <c r="R756" s="150"/>
      <c r="S756" s="75">
        <v>0</v>
      </c>
      <c r="T756" s="1017">
        <v>0</v>
      </c>
      <c r="U756" s="81"/>
      <c r="V756" s="150"/>
      <c r="W756" s="81"/>
      <c r="X756" s="150"/>
      <c r="Y756" s="60">
        <v>2</v>
      </c>
      <c r="Z756" s="1000">
        <v>654.19799999999998</v>
      </c>
      <c r="AA756" s="81"/>
      <c r="AB756" s="150"/>
      <c r="AC756" s="63">
        <v>0</v>
      </c>
      <c r="AD756" s="90">
        <f t="shared" si="84"/>
        <v>0</v>
      </c>
      <c r="AE756" s="63">
        <v>0</v>
      </c>
      <c r="AF756" s="150">
        <v>0</v>
      </c>
      <c r="AG756" s="81"/>
      <c r="AH756" s="150"/>
      <c r="AI756" s="998">
        <f t="shared" si="82"/>
        <v>654.19799999999998</v>
      </c>
      <c r="AJ756" s="1025">
        <f t="shared" si="79"/>
        <v>0</v>
      </c>
    </row>
    <row r="757" spans="1:36" ht="66" x14ac:dyDescent="0.2">
      <c r="A757" s="97"/>
      <c r="B757" s="52" t="s">
        <v>771</v>
      </c>
      <c r="C757" s="74"/>
      <c r="D757" s="74">
        <v>22</v>
      </c>
      <c r="E757" s="79" t="s">
        <v>49</v>
      </c>
      <c r="F757" s="55" t="s">
        <v>31</v>
      </c>
      <c r="G757" s="56" t="s">
        <v>32</v>
      </c>
      <c r="H757" s="55" t="s">
        <v>33</v>
      </c>
      <c r="I757" s="211">
        <v>756.88863636363635</v>
      </c>
      <c r="J757" s="766">
        <v>16651.55</v>
      </c>
      <c r="K757" s="80"/>
      <c r="L757" s="150">
        <v>0</v>
      </c>
      <c r="M757" s="80"/>
      <c r="N757" s="150"/>
      <c r="O757" s="75">
        <f>P757/I757</f>
        <v>13.064009056213987</v>
      </c>
      <c r="P757" s="1000">
        <v>9888</v>
      </c>
      <c r="Q757" s="81"/>
      <c r="R757" s="150"/>
      <c r="S757" s="75">
        <v>0</v>
      </c>
      <c r="T757" s="1017">
        <v>0</v>
      </c>
      <c r="U757" s="81"/>
      <c r="V757" s="150"/>
      <c r="W757" s="81"/>
      <c r="X757" s="150"/>
      <c r="Y757" s="60">
        <v>9</v>
      </c>
      <c r="Z757" s="1000">
        <v>6763.5499999999993</v>
      </c>
      <c r="AA757" s="81"/>
      <c r="AB757" s="150"/>
      <c r="AC757" s="63">
        <v>0</v>
      </c>
      <c r="AD757" s="90">
        <f t="shared" si="84"/>
        <v>0</v>
      </c>
      <c r="AE757" s="63">
        <v>0</v>
      </c>
      <c r="AF757" s="150">
        <v>0</v>
      </c>
      <c r="AG757" s="81"/>
      <c r="AH757" s="150"/>
      <c r="AI757" s="998">
        <f t="shared" si="82"/>
        <v>16651.55</v>
      </c>
      <c r="AJ757" s="1025">
        <f t="shared" si="79"/>
        <v>0</v>
      </c>
    </row>
    <row r="758" spans="1:36" ht="66" x14ac:dyDescent="0.2">
      <c r="A758" s="97"/>
      <c r="B758" s="93" t="s">
        <v>772</v>
      </c>
      <c r="C758" s="74"/>
      <c r="D758" s="74">
        <v>3</v>
      </c>
      <c r="E758" s="109" t="s">
        <v>674</v>
      </c>
      <c r="F758" s="55" t="s">
        <v>31</v>
      </c>
      <c r="G758" s="56" t="s">
        <v>32</v>
      </c>
      <c r="H758" s="55" t="s">
        <v>33</v>
      </c>
      <c r="I758" s="211">
        <v>484.88000000000005</v>
      </c>
      <c r="J758" s="766">
        <v>1454.64</v>
      </c>
      <c r="K758" s="80"/>
      <c r="L758" s="150">
        <v>0</v>
      </c>
      <c r="M758" s="80"/>
      <c r="N758" s="150"/>
      <c r="O758" s="75">
        <f>P758/I758</f>
        <v>0</v>
      </c>
      <c r="P758" s="1000"/>
      <c r="Q758" s="81"/>
      <c r="R758" s="150"/>
      <c r="S758" s="75">
        <v>0</v>
      </c>
      <c r="T758" s="1017">
        <v>0</v>
      </c>
      <c r="U758" s="81"/>
      <c r="V758" s="150"/>
      <c r="W758" s="81"/>
      <c r="X758" s="150"/>
      <c r="Y758" s="60">
        <v>3</v>
      </c>
      <c r="Z758" s="1000">
        <v>1454.64</v>
      </c>
      <c r="AA758" s="81"/>
      <c r="AB758" s="150"/>
      <c r="AC758" s="63">
        <v>0</v>
      </c>
      <c r="AD758" s="90">
        <f t="shared" si="84"/>
        <v>0</v>
      </c>
      <c r="AE758" s="63">
        <v>0</v>
      </c>
      <c r="AF758" s="150">
        <v>0</v>
      </c>
      <c r="AG758" s="81"/>
      <c r="AH758" s="150"/>
      <c r="AI758" s="998">
        <f t="shared" si="82"/>
        <v>1454.64</v>
      </c>
      <c r="AJ758" s="1025">
        <f t="shared" si="79"/>
        <v>0</v>
      </c>
    </row>
    <row r="759" spans="1:36" ht="66" x14ac:dyDescent="0.2">
      <c r="A759" s="97"/>
      <c r="B759" s="52" t="s">
        <v>773</v>
      </c>
      <c r="C759" s="74"/>
      <c r="D759" s="74">
        <v>6</v>
      </c>
      <c r="E759" s="79" t="s">
        <v>650</v>
      </c>
      <c r="F759" s="55" t="s">
        <v>31</v>
      </c>
      <c r="G759" s="56" t="s">
        <v>32</v>
      </c>
      <c r="H759" s="55" t="s">
        <v>33</v>
      </c>
      <c r="I759" s="211">
        <v>131.42833333333334</v>
      </c>
      <c r="J759" s="766">
        <v>788.57</v>
      </c>
      <c r="K759" s="80"/>
      <c r="L759" s="150">
        <v>0</v>
      </c>
      <c r="M759" s="80"/>
      <c r="N759" s="150"/>
      <c r="O759" s="75">
        <f>P759/I759</f>
        <v>4.7934869447227255</v>
      </c>
      <c r="P759" s="1000">
        <v>630</v>
      </c>
      <c r="Q759" s="81"/>
      <c r="R759" s="150"/>
      <c r="S759" s="75">
        <v>0</v>
      </c>
      <c r="T759" s="1017">
        <v>0</v>
      </c>
      <c r="U759" s="81"/>
      <c r="V759" s="150"/>
      <c r="W759" s="81"/>
      <c r="X759" s="150"/>
      <c r="Y759" s="60">
        <v>1</v>
      </c>
      <c r="Z759" s="1000">
        <v>158.57000000000005</v>
      </c>
      <c r="AA759" s="81"/>
      <c r="AB759" s="150"/>
      <c r="AC759" s="63">
        <v>0</v>
      </c>
      <c r="AD759" s="90">
        <f t="shared" si="84"/>
        <v>0</v>
      </c>
      <c r="AE759" s="63">
        <v>0</v>
      </c>
      <c r="AF759" s="150">
        <v>0</v>
      </c>
      <c r="AG759" s="81"/>
      <c r="AH759" s="150"/>
      <c r="AI759" s="998">
        <f t="shared" si="82"/>
        <v>788.57</v>
      </c>
      <c r="AJ759" s="1025">
        <f t="shared" si="79"/>
        <v>0</v>
      </c>
    </row>
    <row r="760" spans="1:36" ht="66" x14ac:dyDescent="0.2">
      <c r="A760" s="97"/>
      <c r="B760" s="52" t="s">
        <v>774</v>
      </c>
      <c r="C760" s="74"/>
      <c r="D760" s="74">
        <v>73</v>
      </c>
      <c r="E760" s="79" t="s">
        <v>30</v>
      </c>
      <c r="F760" s="55" t="s">
        <v>31</v>
      </c>
      <c r="G760" s="56" t="s">
        <v>32</v>
      </c>
      <c r="H760" s="55" t="s">
        <v>33</v>
      </c>
      <c r="I760" s="211">
        <v>77.731666666666669</v>
      </c>
      <c r="J760" s="766">
        <v>7056</v>
      </c>
      <c r="K760" s="80"/>
      <c r="L760" s="150">
        <v>0</v>
      </c>
      <c r="M760" s="80"/>
      <c r="N760" s="150"/>
      <c r="O760" s="75">
        <v>73</v>
      </c>
      <c r="P760" s="1000">
        <v>7056</v>
      </c>
      <c r="Q760" s="81"/>
      <c r="R760" s="150"/>
      <c r="S760" s="75">
        <v>0</v>
      </c>
      <c r="T760" s="1017">
        <v>0</v>
      </c>
      <c r="U760" s="81"/>
      <c r="V760" s="150"/>
      <c r="W760" s="81"/>
      <c r="X760" s="150"/>
      <c r="Y760" s="60"/>
      <c r="Z760" s="1000">
        <v>0</v>
      </c>
      <c r="AA760" s="81"/>
      <c r="AB760" s="150"/>
      <c r="AC760" s="63">
        <v>0</v>
      </c>
      <c r="AD760" s="90">
        <f t="shared" si="84"/>
        <v>0</v>
      </c>
      <c r="AE760" s="63">
        <v>0</v>
      </c>
      <c r="AF760" s="150">
        <v>0</v>
      </c>
      <c r="AG760" s="81"/>
      <c r="AH760" s="150"/>
      <c r="AI760" s="998">
        <f t="shared" si="82"/>
        <v>7056</v>
      </c>
      <c r="AJ760" s="1025">
        <f t="shared" si="79"/>
        <v>0</v>
      </c>
    </row>
    <row r="761" spans="1:36" ht="66" x14ac:dyDescent="0.2">
      <c r="A761" s="97"/>
      <c r="B761" s="93" t="s">
        <v>775</v>
      </c>
      <c r="C761" s="74"/>
      <c r="D761" s="74">
        <v>2</v>
      </c>
      <c r="E761" s="109" t="s">
        <v>674</v>
      </c>
      <c r="F761" s="55" t="s">
        <v>31</v>
      </c>
      <c r="G761" s="56" t="s">
        <v>32</v>
      </c>
      <c r="H761" s="55" t="s">
        <v>33</v>
      </c>
      <c r="I761" s="211">
        <v>199.82000000000002</v>
      </c>
      <c r="J761" s="766">
        <v>277.57000000000005</v>
      </c>
      <c r="K761" s="80"/>
      <c r="L761" s="150">
        <v>0</v>
      </c>
      <c r="M761" s="80"/>
      <c r="N761" s="150"/>
      <c r="O761" s="75">
        <f>P761/I761</f>
        <v>0</v>
      </c>
      <c r="P761" s="1000"/>
      <c r="Q761" s="81"/>
      <c r="R761" s="150"/>
      <c r="S761" s="75">
        <v>0</v>
      </c>
      <c r="T761" s="1017">
        <v>0</v>
      </c>
      <c r="U761" s="81"/>
      <c r="V761" s="150"/>
      <c r="W761" s="81"/>
      <c r="X761" s="150"/>
      <c r="Y761" s="60">
        <v>0</v>
      </c>
      <c r="Z761" s="1000">
        <v>277.57000000000005</v>
      </c>
      <c r="AA761" s="81"/>
      <c r="AB761" s="150"/>
      <c r="AC761" s="63">
        <v>0</v>
      </c>
      <c r="AD761" s="90">
        <f t="shared" si="84"/>
        <v>0</v>
      </c>
      <c r="AE761" s="63">
        <v>0</v>
      </c>
      <c r="AF761" s="150">
        <v>0</v>
      </c>
      <c r="AG761" s="81"/>
      <c r="AH761" s="150"/>
      <c r="AI761" s="998">
        <f t="shared" si="82"/>
        <v>277.57000000000005</v>
      </c>
      <c r="AJ761" s="1025">
        <f t="shared" si="79"/>
        <v>0</v>
      </c>
    </row>
    <row r="762" spans="1:36" ht="66" x14ac:dyDescent="0.2">
      <c r="A762" s="97"/>
      <c r="B762" s="52" t="s">
        <v>776</v>
      </c>
      <c r="C762" s="74"/>
      <c r="D762" s="74">
        <v>25</v>
      </c>
      <c r="E762" s="79" t="s">
        <v>650</v>
      </c>
      <c r="F762" s="55" t="s">
        <v>31</v>
      </c>
      <c r="G762" s="56" t="s">
        <v>32</v>
      </c>
      <c r="H762" s="55" t="s">
        <v>33</v>
      </c>
      <c r="I762" s="211">
        <v>16.587916666666668</v>
      </c>
      <c r="J762" s="766">
        <v>720</v>
      </c>
      <c r="K762" s="80"/>
      <c r="L762" s="150">
        <v>0</v>
      </c>
      <c r="M762" s="80"/>
      <c r="N762" s="150"/>
      <c r="O762" s="75">
        <v>25</v>
      </c>
      <c r="P762" s="1000">
        <v>720</v>
      </c>
      <c r="Q762" s="81"/>
      <c r="R762" s="150"/>
      <c r="S762" s="75">
        <v>0</v>
      </c>
      <c r="T762" s="1017">
        <v>0</v>
      </c>
      <c r="U762" s="81"/>
      <c r="V762" s="150"/>
      <c r="W762" s="81"/>
      <c r="X762" s="150"/>
      <c r="Y762" s="60">
        <v>0</v>
      </c>
      <c r="Z762" s="1000">
        <v>0</v>
      </c>
      <c r="AA762" s="81"/>
      <c r="AB762" s="150"/>
      <c r="AC762" s="63">
        <v>0</v>
      </c>
      <c r="AD762" s="90">
        <f t="shared" si="84"/>
        <v>0</v>
      </c>
      <c r="AE762" s="63">
        <v>0</v>
      </c>
      <c r="AF762" s="150">
        <v>0</v>
      </c>
      <c r="AG762" s="81"/>
      <c r="AH762" s="150"/>
      <c r="AI762" s="998">
        <f t="shared" si="82"/>
        <v>720</v>
      </c>
      <c r="AJ762" s="1025">
        <f t="shared" si="79"/>
        <v>0</v>
      </c>
    </row>
    <row r="763" spans="1:36" ht="66" x14ac:dyDescent="0.2">
      <c r="A763" s="97"/>
      <c r="B763" s="84" t="s">
        <v>777</v>
      </c>
      <c r="C763" s="74"/>
      <c r="D763" s="74">
        <v>68</v>
      </c>
      <c r="E763" s="257" t="s">
        <v>30</v>
      </c>
      <c r="F763" s="55" t="s">
        <v>31</v>
      </c>
      <c r="G763" s="56" t="s">
        <v>32</v>
      </c>
      <c r="H763" s="55" t="s">
        <v>33</v>
      </c>
      <c r="I763" s="211">
        <v>224.68235294117648</v>
      </c>
      <c r="J763" s="766">
        <v>15278.4</v>
      </c>
      <c r="K763" s="80"/>
      <c r="L763" s="150">
        <v>0</v>
      </c>
      <c r="M763" s="80"/>
      <c r="N763" s="150"/>
      <c r="O763" s="75">
        <f t="shared" ref="O763:O769" si="85">P763/I763</f>
        <v>14.420358152686145</v>
      </c>
      <c r="P763" s="1000">
        <v>3240</v>
      </c>
      <c r="Q763" s="81"/>
      <c r="R763" s="150"/>
      <c r="S763" s="75">
        <v>0</v>
      </c>
      <c r="T763" s="1017">
        <v>0</v>
      </c>
      <c r="U763" s="81"/>
      <c r="V763" s="150"/>
      <c r="W763" s="81"/>
      <c r="X763" s="150"/>
      <c r="Y763" s="60">
        <v>54</v>
      </c>
      <c r="Z763" s="1000">
        <v>12038.4</v>
      </c>
      <c r="AA763" s="81"/>
      <c r="AB763" s="150"/>
      <c r="AC763" s="63">
        <v>0</v>
      </c>
      <c r="AD763" s="90">
        <f t="shared" si="84"/>
        <v>0</v>
      </c>
      <c r="AE763" s="63">
        <v>0</v>
      </c>
      <c r="AF763" s="150">
        <v>0</v>
      </c>
      <c r="AG763" s="81"/>
      <c r="AH763" s="150"/>
      <c r="AI763" s="998">
        <f t="shared" si="82"/>
        <v>15278.4</v>
      </c>
      <c r="AJ763" s="1025">
        <f t="shared" si="79"/>
        <v>0</v>
      </c>
    </row>
    <row r="764" spans="1:36" ht="66" x14ac:dyDescent="0.2">
      <c r="A764" s="97"/>
      <c r="B764" s="84" t="s">
        <v>778</v>
      </c>
      <c r="C764" s="74"/>
      <c r="D764" s="74">
        <v>124</v>
      </c>
      <c r="E764" s="79" t="s">
        <v>734</v>
      </c>
      <c r="F764" s="55" t="s">
        <v>31</v>
      </c>
      <c r="G764" s="56" t="s">
        <v>32</v>
      </c>
      <c r="H764" s="55" t="s">
        <v>33</v>
      </c>
      <c r="I764" s="211">
        <v>589.16129032258061</v>
      </c>
      <c r="J764" s="766">
        <v>73056</v>
      </c>
      <c r="K764" s="80"/>
      <c r="L764" s="150">
        <v>0</v>
      </c>
      <c r="M764" s="80"/>
      <c r="N764" s="150"/>
      <c r="O764" s="75">
        <f t="shared" si="85"/>
        <v>0</v>
      </c>
      <c r="P764" s="1000"/>
      <c r="Q764" s="81"/>
      <c r="R764" s="150"/>
      <c r="S764" s="75">
        <v>0</v>
      </c>
      <c r="T764" s="1017">
        <v>0</v>
      </c>
      <c r="U764" s="81"/>
      <c r="V764" s="150"/>
      <c r="W764" s="81"/>
      <c r="X764" s="150"/>
      <c r="Y764" s="60">
        <v>124</v>
      </c>
      <c r="Z764" s="1000">
        <v>73056</v>
      </c>
      <c r="AA764" s="81"/>
      <c r="AB764" s="150"/>
      <c r="AC764" s="63">
        <v>0</v>
      </c>
      <c r="AD764" s="90">
        <f t="shared" si="84"/>
        <v>0</v>
      </c>
      <c r="AE764" s="63">
        <v>0</v>
      </c>
      <c r="AF764" s="150">
        <v>0</v>
      </c>
      <c r="AG764" s="81"/>
      <c r="AH764" s="150"/>
      <c r="AI764" s="998">
        <f t="shared" si="82"/>
        <v>73056</v>
      </c>
      <c r="AJ764" s="1025">
        <f t="shared" si="79"/>
        <v>0</v>
      </c>
    </row>
    <row r="765" spans="1:36" ht="66" x14ac:dyDescent="0.2">
      <c r="A765" s="97"/>
      <c r="B765" s="93" t="s">
        <v>779</v>
      </c>
      <c r="C765" s="74"/>
      <c r="D765" s="74">
        <v>215</v>
      </c>
      <c r="E765" s="109" t="s">
        <v>30</v>
      </c>
      <c r="F765" s="55" t="s">
        <v>31</v>
      </c>
      <c r="G765" s="56" t="s">
        <v>32</v>
      </c>
      <c r="H765" s="55" t="s">
        <v>33</v>
      </c>
      <c r="I765" s="211">
        <v>361.98953488372092</v>
      </c>
      <c r="J765" s="766">
        <v>77827.75</v>
      </c>
      <c r="K765" s="80"/>
      <c r="L765" s="150">
        <v>0</v>
      </c>
      <c r="M765" s="80"/>
      <c r="N765" s="150"/>
      <c r="O765" s="75">
        <f t="shared" si="85"/>
        <v>109.39542772340201</v>
      </c>
      <c r="P765" s="1000">
        <v>39600</v>
      </c>
      <c r="Q765" s="81"/>
      <c r="R765" s="150"/>
      <c r="S765" s="75">
        <v>0</v>
      </c>
      <c r="T765" s="1017">
        <v>0</v>
      </c>
      <c r="U765" s="81"/>
      <c r="V765" s="150"/>
      <c r="W765" s="81"/>
      <c r="X765" s="150"/>
      <c r="Y765" s="60">
        <v>106</v>
      </c>
      <c r="Z765" s="1000">
        <v>38227.75</v>
      </c>
      <c r="AA765" s="81"/>
      <c r="AB765" s="150"/>
      <c r="AC765" s="63">
        <v>0</v>
      </c>
      <c r="AD765" s="90">
        <f t="shared" si="84"/>
        <v>0</v>
      </c>
      <c r="AE765" s="63">
        <v>0</v>
      </c>
      <c r="AF765" s="150">
        <v>0</v>
      </c>
      <c r="AG765" s="81"/>
      <c r="AH765" s="150"/>
      <c r="AI765" s="998">
        <f t="shared" si="82"/>
        <v>77827.75</v>
      </c>
      <c r="AJ765" s="1025">
        <f t="shared" si="79"/>
        <v>0</v>
      </c>
    </row>
    <row r="766" spans="1:36" ht="66" x14ac:dyDescent="0.2">
      <c r="A766" s="97"/>
      <c r="B766" s="93" t="s">
        <v>780</v>
      </c>
      <c r="C766" s="74"/>
      <c r="D766" s="74">
        <v>8</v>
      </c>
      <c r="E766" s="109" t="s">
        <v>24</v>
      </c>
      <c r="F766" s="55" t="s">
        <v>31</v>
      </c>
      <c r="G766" s="56" t="s">
        <v>32</v>
      </c>
      <c r="H766" s="55" t="s">
        <v>33</v>
      </c>
      <c r="I766" s="211">
        <v>191.4</v>
      </c>
      <c r="J766" s="766">
        <v>1531.2</v>
      </c>
      <c r="K766" s="80"/>
      <c r="L766" s="150">
        <v>0</v>
      </c>
      <c r="M766" s="80"/>
      <c r="N766" s="150"/>
      <c r="O766" s="75">
        <f t="shared" si="85"/>
        <v>0</v>
      </c>
      <c r="P766" s="1000"/>
      <c r="Q766" s="81"/>
      <c r="R766" s="150"/>
      <c r="S766" s="75">
        <v>0</v>
      </c>
      <c r="T766" s="1017">
        <v>0</v>
      </c>
      <c r="U766" s="81"/>
      <c r="V766" s="150"/>
      <c r="W766" s="81"/>
      <c r="X766" s="150"/>
      <c r="Y766" s="60">
        <v>8</v>
      </c>
      <c r="Z766" s="1000">
        <v>1531.2</v>
      </c>
      <c r="AA766" s="81"/>
      <c r="AB766" s="150"/>
      <c r="AC766" s="63">
        <v>0</v>
      </c>
      <c r="AD766" s="90">
        <f t="shared" si="84"/>
        <v>0</v>
      </c>
      <c r="AE766" s="63">
        <v>0</v>
      </c>
      <c r="AF766" s="150">
        <v>0</v>
      </c>
      <c r="AG766" s="81"/>
      <c r="AH766" s="150"/>
      <c r="AI766" s="998">
        <f t="shared" si="82"/>
        <v>1531.2</v>
      </c>
      <c r="AJ766" s="1025">
        <f t="shared" si="79"/>
        <v>0</v>
      </c>
    </row>
    <row r="767" spans="1:36" ht="66" x14ac:dyDescent="0.2">
      <c r="A767" s="97"/>
      <c r="B767" s="94" t="s">
        <v>781</v>
      </c>
      <c r="C767" s="74"/>
      <c r="D767" s="74">
        <v>48</v>
      </c>
      <c r="E767" s="259" t="s">
        <v>41</v>
      </c>
      <c r="F767" s="55" t="s">
        <v>31</v>
      </c>
      <c r="G767" s="56" t="s">
        <v>32</v>
      </c>
      <c r="H767" s="55" t="s">
        <v>33</v>
      </c>
      <c r="I767" s="211">
        <v>87.023124999999993</v>
      </c>
      <c r="J767" s="766">
        <v>4177.1099999999997</v>
      </c>
      <c r="K767" s="80"/>
      <c r="L767" s="150">
        <v>0</v>
      </c>
      <c r="M767" s="80"/>
      <c r="N767" s="150"/>
      <c r="O767" s="75">
        <f t="shared" si="85"/>
        <v>34.197806617493917</v>
      </c>
      <c r="P767" s="1000">
        <v>2976</v>
      </c>
      <c r="Q767" s="81"/>
      <c r="R767" s="150"/>
      <c r="S767" s="75">
        <v>0</v>
      </c>
      <c r="T767" s="1017">
        <v>0</v>
      </c>
      <c r="U767" s="81"/>
      <c r="V767" s="150"/>
      <c r="W767" s="81"/>
      <c r="X767" s="150"/>
      <c r="Y767" s="60">
        <v>14</v>
      </c>
      <c r="Z767" s="1000">
        <v>1201.1099999999997</v>
      </c>
      <c r="AA767" s="81"/>
      <c r="AB767" s="150"/>
      <c r="AC767" s="63">
        <v>0</v>
      </c>
      <c r="AD767" s="90">
        <f t="shared" si="84"/>
        <v>0</v>
      </c>
      <c r="AE767" s="63">
        <v>0</v>
      </c>
      <c r="AF767" s="150">
        <v>0</v>
      </c>
      <c r="AG767" s="81"/>
      <c r="AH767" s="150"/>
      <c r="AI767" s="998">
        <f t="shared" si="82"/>
        <v>4177.1099999999997</v>
      </c>
      <c r="AJ767" s="1025">
        <f t="shared" si="79"/>
        <v>0</v>
      </c>
    </row>
    <row r="768" spans="1:36" ht="66" x14ac:dyDescent="0.2">
      <c r="A768" s="97"/>
      <c r="B768" s="84" t="s">
        <v>782</v>
      </c>
      <c r="C768" s="74"/>
      <c r="D768" s="74">
        <v>2</v>
      </c>
      <c r="E768" s="257" t="s">
        <v>30</v>
      </c>
      <c r="F768" s="55" t="s">
        <v>31</v>
      </c>
      <c r="G768" s="56" t="s">
        <v>32</v>
      </c>
      <c r="H768" s="55" t="s">
        <v>33</v>
      </c>
      <c r="I768" s="211">
        <v>154</v>
      </c>
      <c r="J768" s="766">
        <v>308</v>
      </c>
      <c r="K768" s="80"/>
      <c r="L768" s="150">
        <v>0</v>
      </c>
      <c r="M768" s="80"/>
      <c r="N768" s="150"/>
      <c r="O768" s="75">
        <f t="shared" si="85"/>
        <v>0</v>
      </c>
      <c r="P768" s="1000"/>
      <c r="Q768" s="81"/>
      <c r="R768" s="150"/>
      <c r="S768" s="75">
        <v>0</v>
      </c>
      <c r="T768" s="1017">
        <v>0</v>
      </c>
      <c r="U768" s="81"/>
      <c r="V768" s="150"/>
      <c r="W768" s="81"/>
      <c r="X768" s="150"/>
      <c r="Y768" s="60">
        <v>2</v>
      </c>
      <c r="Z768" s="1000">
        <v>308</v>
      </c>
      <c r="AA768" s="81"/>
      <c r="AB768" s="150"/>
      <c r="AC768" s="63">
        <v>0</v>
      </c>
      <c r="AD768" s="90">
        <f t="shared" si="84"/>
        <v>0</v>
      </c>
      <c r="AE768" s="63">
        <v>0</v>
      </c>
      <c r="AF768" s="150">
        <v>0</v>
      </c>
      <c r="AG768" s="81"/>
      <c r="AH768" s="150"/>
      <c r="AI768" s="998">
        <f t="shared" si="82"/>
        <v>308</v>
      </c>
      <c r="AJ768" s="1025">
        <f t="shared" si="79"/>
        <v>0</v>
      </c>
    </row>
    <row r="769" spans="1:36" ht="66" x14ac:dyDescent="0.2">
      <c r="A769" s="97"/>
      <c r="B769" s="52" t="s">
        <v>783</v>
      </c>
      <c r="C769" s="74"/>
      <c r="D769" s="74">
        <v>383</v>
      </c>
      <c r="E769" s="259" t="s">
        <v>30</v>
      </c>
      <c r="F769" s="55" t="s">
        <v>31</v>
      </c>
      <c r="G769" s="56" t="s">
        <v>32</v>
      </c>
      <c r="H769" s="55" t="s">
        <v>33</v>
      </c>
      <c r="I769" s="211">
        <v>33.686406249999997</v>
      </c>
      <c r="J769" s="766">
        <v>10101.68</v>
      </c>
      <c r="K769" s="80"/>
      <c r="L769" s="150">
        <v>0</v>
      </c>
      <c r="M769" s="80"/>
      <c r="N769" s="150"/>
      <c r="O769" s="75">
        <f t="shared" si="85"/>
        <v>273.58216639686822</v>
      </c>
      <c r="P769" s="1000">
        <v>9216</v>
      </c>
      <c r="Q769" s="81"/>
      <c r="R769" s="150"/>
      <c r="S769" s="75">
        <v>0</v>
      </c>
      <c r="T769" s="1017">
        <v>0</v>
      </c>
      <c r="U769" s="81"/>
      <c r="V769" s="150"/>
      <c r="W769" s="81"/>
      <c r="X769" s="150"/>
      <c r="Y769" s="60">
        <v>109</v>
      </c>
      <c r="Z769" s="1000">
        <v>885.68000000000029</v>
      </c>
      <c r="AA769" s="81"/>
      <c r="AB769" s="150"/>
      <c r="AC769" s="63">
        <v>0</v>
      </c>
      <c r="AD769" s="90">
        <f t="shared" si="84"/>
        <v>0</v>
      </c>
      <c r="AE769" s="63">
        <v>0</v>
      </c>
      <c r="AF769" s="150">
        <v>0</v>
      </c>
      <c r="AG769" s="81"/>
      <c r="AH769" s="150"/>
      <c r="AI769" s="998">
        <f t="shared" si="82"/>
        <v>10101.68</v>
      </c>
      <c r="AJ769" s="1025">
        <f t="shared" si="79"/>
        <v>0</v>
      </c>
    </row>
    <row r="770" spans="1:36" ht="39" customHeight="1" x14ac:dyDescent="0.2">
      <c r="A770" s="97"/>
      <c r="B770" s="223" t="s">
        <v>784</v>
      </c>
      <c r="C770" s="74"/>
      <c r="D770" s="74">
        <v>352</v>
      </c>
      <c r="E770" s="259" t="s">
        <v>650</v>
      </c>
      <c r="F770" s="55" t="s">
        <v>31</v>
      </c>
      <c r="G770" s="56" t="s">
        <v>32</v>
      </c>
      <c r="H770" s="55" t="s">
        <v>33</v>
      </c>
      <c r="I770" s="211">
        <v>16.541595441595444</v>
      </c>
      <c r="J770" s="766">
        <v>8640</v>
      </c>
      <c r="K770" s="80"/>
      <c r="L770" s="150">
        <v>0</v>
      </c>
      <c r="M770" s="80"/>
      <c r="N770" s="150"/>
      <c r="O770" s="75">
        <v>352</v>
      </c>
      <c r="P770" s="1000">
        <v>8640</v>
      </c>
      <c r="Q770" s="81"/>
      <c r="R770" s="150"/>
      <c r="S770" s="75">
        <v>0</v>
      </c>
      <c r="T770" s="1017">
        <v>0</v>
      </c>
      <c r="U770" s="81"/>
      <c r="V770" s="150"/>
      <c r="W770" s="81"/>
      <c r="X770" s="150"/>
      <c r="Y770" s="60"/>
      <c r="Z770" s="1000">
        <v>0</v>
      </c>
      <c r="AA770" s="81"/>
      <c r="AB770" s="150"/>
      <c r="AC770" s="63">
        <v>0</v>
      </c>
      <c r="AD770" s="90">
        <f t="shared" si="84"/>
        <v>0</v>
      </c>
      <c r="AE770" s="63">
        <v>0</v>
      </c>
      <c r="AF770" s="150">
        <v>0</v>
      </c>
      <c r="AG770" s="81"/>
      <c r="AH770" s="150"/>
      <c r="AI770" s="998">
        <f t="shared" si="82"/>
        <v>8640</v>
      </c>
      <c r="AJ770" s="1025">
        <f t="shared" si="79"/>
        <v>0</v>
      </c>
    </row>
    <row r="771" spans="1:36" ht="66" x14ac:dyDescent="0.2">
      <c r="A771" s="97"/>
      <c r="B771" s="101" t="s">
        <v>785</v>
      </c>
      <c r="C771" s="74"/>
      <c r="D771" s="74">
        <v>592</v>
      </c>
      <c r="E771" s="109" t="s">
        <v>650</v>
      </c>
      <c r="F771" s="55" t="s">
        <v>31</v>
      </c>
      <c r="G771" s="56" t="s">
        <v>32</v>
      </c>
      <c r="H771" s="55" t="s">
        <v>33</v>
      </c>
      <c r="I771" s="211">
        <v>17.973187183811131</v>
      </c>
      <c r="J771" s="766">
        <v>1041.9400000000005</v>
      </c>
      <c r="K771" s="80"/>
      <c r="L771" s="150">
        <v>0</v>
      </c>
      <c r="M771" s="80"/>
      <c r="N771" s="150"/>
      <c r="O771" s="75">
        <f>P771/I771</f>
        <v>0</v>
      </c>
      <c r="P771" s="1000"/>
      <c r="Q771" s="81"/>
      <c r="R771" s="150"/>
      <c r="S771" s="75">
        <v>0</v>
      </c>
      <c r="T771" s="1017">
        <v>0</v>
      </c>
      <c r="U771" s="81"/>
      <c r="V771" s="150"/>
      <c r="W771" s="81"/>
      <c r="X771" s="150"/>
      <c r="Y771" s="60">
        <v>592</v>
      </c>
      <c r="Z771" s="1000">
        <v>1041.9400000000005</v>
      </c>
      <c r="AA771" s="81"/>
      <c r="AB771" s="150"/>
      <c r="AC771" s="63">
        <v>0</v>
      </c>
      <c r="AD771" s="90">
        <f t="shared" si="84"/>
        <v>0</v>
      </c>
      <c r="AE771" s="63">
        <v>0</v>
      </c>
      <c r="AF771" s="150">
        <v>0</v>
      </c>
      <c r="AG771" s="81"/>
      <c r="AH771" s="150"/>
      <c r="AI771" s="998">
        <f t="shared" si="82"/>
        <v>1041.9400000000005</v>
      </c>
      <c r="AJ771" s="1025">
        <f t="shared" si="79"/>
        <v>0</v>
      </c>
    </row>
    <row r="772" spans="1:36" ht="66" x14ac:dyDescent="0.2">
      <c r="A772" s="97"/>
      <c r="B772" s="82" t="s">
        <v>786</v>
      </c>
      <c r="C772" s="74"/>
      <c r="D772" s="74">
        <v>41</v>
      </c>
      <c r="E772" s="79" t="s">
        <v>30</v>
      </c>
      <c r="F772" s="55" t="s">
        <v>31</v>
      </c>
      <c r="G772" s="56" t="s">
        <v>32</v>
      </c>
      <c r="H772" s="55" t="s">
        <v>33</v>
      </c>
      <c r="I772" s="211">
        <v>409.596</v>
      </c>
      <c r="J772" s="766">
        <v>26000</v>
      </c>
      <c r="K772" s="80"/>
      <c r="L772" s="150">
        <v>0</v>
      </c>
      <c r="M772" s="80"/>
      <c r="N772" s="150"/>
      <c r="O772" s="75">
        <v>41</v>
      </c>
      <c r="P772" s="1000">
        <v>26000</v>
      </c>
      <c r="Q772" s="81"/>
      <c r="R772" s="150"/>
      <c r="S772" s="75">
        <v>0</v>
      </c>
      <c r="T772" s="1017">
        <v>0</v>
      </c>
      <c r="U772" s="81"/>
      <c r="V772" s="150"/>
      <c r="W772" s="81"/>
      <c r="X772" s="150"/>
      <c r="Y772" s="60">
        <v>0</v>
      </c>
      <c r="Z772" s="1000">
        <v>0</v>
      </c>
      <c r="AA772" s="81"/>
      <c r="AB772" s="150"/>
      <c r="AC772" s="63">
        <v>0</v>
      </c>
      <c r="AD772" s="90">
        <f t="shared" si="84"/>
        <v>0</v>
      </c>
      <c r="AE772" s="63">
        <v>0</v>
      </c>
      <c r="AF772" s="150">
        <v>0</v>
      </c>
      <c r="AG772" s="81"/>
      <c r="AH772" s="150"/>
      <c r="AI772" s="998">
        <f t="shared" si="82"/>
        <v>26000</v>
      </c>
      <c r="AJ772" s="1025">
        <f t="shared" si="79"/>
        <v>0</v>
      </c>
    </row>
    <row r="773" spans="1:36" ht="66" x14ac:dyDescent="0.2">
      <c r="A773" s="97"/>
      <c r="B773" s="82" t="s">
        <v>787</v>
      </c>
      <c r="C773" s="74"/>
      <c r="D773" s="74">
        <v>40</v>
      </c>
      <c r="E773" s="259" t="s">
        <v>30</v>
      </c>
      <c r="F773" s="55" t="s">
        <v>31</v>
      </c>
      <c r="G773" s="56" t="s">
        <v>32</v>
      </c>
      <c r="H773" s="55" t="s">
        <v>33</v>
      </c>
      <c r="I773" s="211">
        <v>386.62800000000004</v>
      </c>
      <c r="J773" s="766">
        <v>15465.12</v>
      </c>
      <c r="K773" s="80"/>
      <c r="L773" s="150">
        <v>0</v>
      </c>
      <c r="M773" s="80"/>
      <c r="N773" s="150"/>
      <c r="O773" s="75">
        <f>P773/I773</f>
        <v>30.003000300029999</v>
      </c>
      <c r="P773" s="1000">
        <v>11600</v>
      </c>
      <c r="Q773" s="81"/>
      <c r="R773" s="150"/>
      <c r="S773" s="75">
        <v>0</v>
      </c>
      <c r="T773" s="1017">
        <v>0</v>
      </c>
      <c r="U773" s="81"/>
      <c r="V773" s="150"/>
      <c r="W773" s="81"/>
      <c r="X773" s="150"/>
      <c r="Y773" s="60">
        <v>10</v>
      </c>
      <c r="Z773" s="1000">
        <v>3865.1200000000008</v>
      </c>
      <c r="AA773" s="81"/>
      <c r="AB773" s="150"/>
      <c r="AC773" s="63">
        <v>0</v>
      </c>
      <c r="AD773" s="90">
        <f t="shared" si="84"/>
        <v>0</v>
      </c>
      <c r="AE773" s="63">
        <v>0</v>
      </c>
      <c r="AF773" s="150">
        <v>0</v>
      </c>
      <c r="AG773" s="81"/>
      <c r="AH773" s="150"/>
      <c r="AI773" s="998">
        <f t="shared" si="82"/>
        <v>15465.12</v>
      </c>
      <c r="AJ773" s="1025">
        <f t="shared" si="79"/>
        <v>0</v>
      </c>
    </row>
    <row r="774" spans="1:36" ht="66" x14ac:dyDescent="0.2">
      <c r="A774" s="97"/>
      <c r="B774" s="82" t="s">
        <v>788</v>
      </c>
      <c r="C774" s="74"/>
      <c r="D774" s="74">
        <v>61</v>
      </c>
      <c r="E774" s="79" t="s">
        <v>30</v>
      </c>
      <c r="F774" s="55" t="s">
        <v>31</v>
      </c>
      <c r="G774" s="56" t="s">
        <v>32</v>
      </c>
      <c r="H774" s="55" t="s">
        <v>33</v>
      </c>
      <c r="I774" s="211">
        <v>381.524</v>
      </c>
      <c r="J774" s="766">
        <v>39600</v>
      </c>
      <c r="K774" s="80"/>
      <c r="L774" s="150">
        <v>0</v>
      </c>
      <c r="M774" s="80"/>
      <c r="N774" s="150"/>
      <c r="O774" s="75">
        <v>61</v>
      </c>
      <c r="P774" s="1000">
        <v>39600</v>
      </c>
      <c r="Q774" s="81"/>
      <c r="R774" s="150"/>
      <c r="S774" s="75">
        <v>0</v>
      </c>
      <c r="T774" s="1017">
        <v>0</v>
      </c>
      <c r="U774" s="81"/>
      <c r="V774" s="150"/>
      <c r="W774" s="81"/>
      <c r="X774" s="150"/>
      <c r="Y774" s="60">
        <v>0</v>
      </c>
      <c r="Z774" s="1000">
        <v>0</v>
      </c>
      <c r="AA774" s="81"/>
      <c r="AB774" s="150"/>
      <c r="AC774" s="63">
        <v>0</v>
      </c>
      <c r="AD774" s="90">
        <f t="shared" si="84"/>
        <v>0</v>
      </c>
      <c r="AE774" s="63">
        <v>0</v>
      </c>
      <c r="AF774" s="150">
        <v>0</v>
      </c>
      <c r="AG774" s="81"/>
      <c r="AH774" s="150"/>
      <c r="AI774" s="998">
        <f t="shared" si="82"/>
        <v>39600</v>
      </c>
      <c r="AJ774" s="1025">
        <f t="shared" si="79"/>
        <v>0</v>
      </c>
    </row>
    <row r="775" spans="1:36" ht="66" x14ac:dyDescent="0.2">
      <c r="A775" s="97"/>
      <c r="B775" s="52" t="s">
        <v>789</v>
      </c>
      <c r="C775" s="74"/>
      <c r="D775" s="74">
        <v>48</v>
      </c>
      <c r="E775" s="259" t="s">
        <v>49</v>
      </c>
      <c r="F775" s="55" t="s">
        <v>31</v>
      </c>
      <c r="G775" s="56" t="s">
        <v>32</v>
      </c>
      <c r="H775" s="55" t="s">
        <v>33</v>
      </c>
      <c r="I775" s="211">
        <v>363.53250000000003</v>
      </c>
      <c r="J775" s="766">
        <v>17449.560000000001</v>
      </c>
      <c r="K775" s="80"/>
      <c r="L775" s="150">
        <v>0</v>
      </c>
      <c r="M775" s="80"/>
      <c r="N775" s="150"/>
      <c r="O775" s="75">
        <f t="shared" ref="O775:O786" si="86">P775/I775</f>
        <v>34.197767737409997</v>
      </c>
      <c r="P775" s="1000">
        <v>12432</v>
      </c>
      <c r="Q775" s="81"/>
      <c r="R775" s="150"/>
      <c r="S775" s="75">
        <v>0</v>
      </c>
      <c r="T775" s="1017">
        <v>0</v>
      </c>
      <c r="U775" s="81"/>
      <c r="V775" s="150"/>
      <c r="W775" s="81"/>
      <c r="X775" s="150"/>
      <c r="Y775" s="60">
        <v>14</v>
      </c>
      <c r="Z775" s="1000">
        <v>5017.5600000000013</v>
      </c>
      <c r="AA775" s="81"/>
      <c r="AB775" s="150"/>
      <c r="AC775" s="63">
        <v>0</v>
      </c>
      <c r="AD775" s="90">
        <f t="shared" si="84"/>
        <v>0</v>
      </c>
      <c r="AE775" s="63">
        <v>0</v>
      </c>
      <c r="AF775" s="150">
        <v>0</v>
      </c>
      <c r="AG775" s="81"/>
      <c r="AH775" s="150"/>
      <c r="AI775" s="998">
        <f t="shared" si="82"/>
        <v>17449.560000000001</v>
      </c>
      <c r="AJ775" s="1025">
        <f t="shared" si="79"/>
        <v>0</v>
      </c>
    </row>
    <row r="776" spans="1:36" ht="66" x14ac:dyDescent="0.2">
      <c r="A776" s="97"/>
      <c r="B776" s="102" t="s">
        <v>790</v>
      </c>
      <c r="C776" s="74"/>
      <c r="D776" s="74">
        <v>6</v>
      </c>
      <c r="E776" s="79" t="s">
        <v>49</v>
      </c>
      <c r="F776" s="55" t="s">
        <v>31</v>
      </c>
      <c r="G776" s="56" t="s">
        <v>32</v>
      </c>
      <c r="H776" s="55" t="s">
        <v>33</v>
      </c>
      <c r="I776" s="211">
        <v>56</v>
      </c>
      <c r="J776" s="766">
        <v>336</v>
      </c>
      <c r="K776" s="80"/>
      <c r="L776" s="150">
        <v>0</v>
      </c>
      <c r="M776" s="80"/>
      <c r="N776" s="150"/>
      <c r="O776" s="75">
        <f t="shared" si="86"/>
        <v>0</v>
      </c>
      <c r="P776" s="1000"/>
      <c r="Q776" s="81"/>
      <c r="R776" s="150"/>
      <c r="S776" s="75">
        <v>0</v>
      </c>
      <c r="T776" s="1017">
        <v>0</v>
      </c>
      <c r="U776" s="81"/>
      <c r="V776" s="150"/>
      <c r="W776" s="81"/>
      <c r="X776" s="150"/>
      <c r="Y776" s="60">
        <v>6</v>
      </c>
      <c r="Z776" s="1000">
        <v>336</v>
      </c>
      <c r="AA776" s="81"/>
      <c r="AB776" s="150"/>
      <c r="AC776" s="63">
        <v>0</v>
      </c>
      <c r="AD776" s="90">
        <f t="shared" si="84"/>
        <v>0</v>
      </c>
      <c r="AE776" s="63">
        <v>0</v>
      </c>
      <c r="AF776" s="150">
        <v>0</v>
      </c>
      <c r="AG776" s="81"/>
      <c r="AH776" s="150"/>
      <c r="AI776" s="998">
        <f t="shared" si="82"/>
        <v>336</v>
      </c>
      <c r="AJ776" s="1025">
        <f t="shared" si="79"/>
        <v>0</v>
      </c>
    </row>
    <row r="777" spans="1:36" ht="66" x14ac:dyDescent="0.2">
      <c r="A777" s="97"/>
      <c r="B777" s="102" t="s">
        <v>791</v>
      </c>
      <c r="C777" s="74"/>
      <c r="D777" s="74">
        <v>2</v>
      </c>
      <c r="E777" s="79" t="s">
        <v>49</v>
      </c>
      <c r="F777" s="55" t="s">
        <v>31</v>
      </c>
      <c r="G777" s="56" t="s">
        <v>32</v>
      </c>
      <c r="H777" s="55" t="s">
        <v>33</v>
      </c>
      <c r="I777" s="211">
        <v>230</v>
      </c>
      <c r="J777" s="766">
        <v>460</v>
      </c>
      <c r="K777" s="80"/>
      <c r="L777" s="150">
        <v>0</v>
      </c>
      <c r="M777" s="80"/>
      <c r="N777" s="150"/>
      <c r="O777" s="75">
        <f t="shared" si="86"/>
        <v>0</v>
      </c>
      <c r="P777" s="1000"/>
      <c r="Q777" s="81"/>
      <c r="R777" s="150"/>
      <c r="S777" s="75">
        <v>0</v>
      </c>
      <c r="T777" s="1017">
        <v>0</v>
      </c>
      <c r="U777" s="81"/>
      <c r="V777" s="150"/>
      <c r="W777" s="81"/>
      <c r="X777" s="150"/>
      <c r="Y777" s="60">
        <v>2</v>
      </c>
      <c r="Z777" s="1000">
        <v>460</v>
      </c>
      <c r="AA777" s="81"/>
      <c r="AB777" s="150"/>
      <c r="AC777" s="63">
        <v>0</v>
      </c>
      <c r="AD777" s="90">
        <f t="shared" si="84"/>
        <v>0</v>
      </c>
      <c r="AE777" s="63">
        <v>0</v>
      </c>
      <c r="AF777" s="150">
        <v>0</v>
      </c>
      <c r="AG777" s="81"/>
      <c r="AH777" s="150"/>
      <c r="AI777" s="998">
        <f t="shared" si="82"/>
        <v>460</v>
      </c>
      <c r="AJ777" s="1025">
        <f t="shared" ref="AJ777:AJ840" si="87">AI777-J777</f>
        <v>0</v>
      </c>
    </row>
    <row r="778" spans="1:36" s="24" customFormat="1" ht="66" x14ac:dyDescent="0.2">
      <c r="A778" s="79"/>
      <c r="B778" s="93" t="s">
        <v>792</v>
      </c>
      <c r="C778" s="74"/>
      <c r="D778" s="74">
        <v>53</v>
      </c>
      <c r="E778" s="109" t="s">
        <v>170</v>
      </c>
      <c r="F778" s="55" t="s">
        <v>31</v>
      </c>
      <c r="G778" s="56" t="s">
        <v>32</v>
      </c>
      <c r="H778" s="55" t="s">
        <v>33</v>
      </c>
      <c r="I778" s="211">
        <v>279.71509433962262</v>
      </c>
      <c r="J778" s="766">
        <v>14824.9</v>
      </c>
      <c r="K778" s="89"/>
      <c r="L778" s="644">
        <v>0</v>
      </c>
      <c r="M778" s="89"/>
      <c r="N778" s="644"/>
      <c r="O778" s="75">
        <f t="shared" si="86"/>
        <v>0</v>
      </c>
      <c r="P778" s="1000">
        <v>0</v>
      </c>
      <c r="Q778" s="81"/>
      <c r="R778" s="150"/>
      <c r="S778" s="75">
        <v>0</v>
      </c>
      <c r="T778" s="1017">
        <v>0</v>
      </c>
      <c r="U778" s="81"/>
      <c r="V778" s="150"/>
      <c r="W778" s="81"/>
      <c r="X778" s="150"/>
      <c r="Y778" s="60">
        <v>53</v>
      </c>
      <c r="Z778" s="1000">
        <v>14824.9</v>
      </c>
      <c r="AA778" s="81"/>
      <c r="AB778" s="150"/>
      <c r="AC778" s="63">
        <v>0</v>
      </c>
      <c r="AD778" s="90">
        <f t="shared" si="84"/>
        <v>0</v>
      </c>
      <c r="AE778" s="63">
        <v>0</v>
      </c>
      <c r="AF778" s="150">
        <v>0</v>
      </c>
      <c r="AG778" s="81"/>
      <c r="AH778" s="150"/>
      <c r="AI778" s="998">
        <f t="shared" si="82"/>
        <v>14824.9</v>
      </c>
      <c r="AJ778" s="1025">
        <f t="shared" si="87"/>
        <v>0</v>
      </c>
    </row>
    <row r="779" spans="1:36" s="24" customFormat="1" ht="66" x14ac:dyDescent="0.2">
      <c r="A779" s="79"/>
      <c r="B779" s="102" t="s">
        <v>793</v>
      </c>
      <c r="C779" s="74"/>
      <c r="D779" s="74">
        <v>22</v>
      </c>
      <c r="E779" s="79" t="s">
        <v>49</v>
      </c>
      <c r="F779" s="55" t="s">
        <v>31</v>
      </c>
      <c r="G779" s="56" t="s">
        <v>32</v>
      </c>
      <c r="H779" s="55" t="s">
        <v>33</v>
      </c>
      <c r="I779" s="211">
        <v>49</v>
      </c>
      <c r="J779" s="766">
        <v>1078</v>
      </c>
      <c r="K779" s="89"/>
      <c r="L779" s="644">
        <v>0</v>
      </c>
      <c r="M779" s="89"/>
      <c r="N779" s="644"/>
      <c r="O779" s="75">
        <f t="shared" si="86"/>
        <v>0</v>
      </c>
      <c r="P779" s="1000"/>
      <c r="Q779" s="81"/>
      <c r="R779" s="150"/>
      <c r="S779" s="75">
        <v>0</v>
      </c>
      <c r="T779" s="1017">
        <v>0</v>
      </c>
      <c r="U779" s="81"/>
      <c r="V779" s="150"/>
      <c r="W779" s="81"/>
      <c r="X779" s="150"/>
      <c r="Y779" s="60">
        <v>22</v>
      </c>
      <c r="Z779" s="1000">
        <v>1078</v>
      </c>
      <c r="AA779" s="81"/>
      <c r="AB779" s="150"/>
      <c r="AC779" s="63">
        <v>0</v>
      </c>
      <c r="AD779" s="90">
        <f t="shared" si="84"/>
        <v>0</v>
      </c>
      <c r="AE779" s="63">
        <v>0</v>
      </c>
      <c r="AF779" s="150">
        <v>0</v>
      </c>
      <c r="AG779" s="81"/>
      <c r="AH779" s="150"/>
      <c r="AI779" s="998">
        <f t="shared" si="82"/>
        <v>1078</v>
      </c>
      <c r="AJ779" s="1025">
        <f t="shared" si="87"/>
        <v>0</v>
      </c>
    </row>
    <row r="780" spans="1:36" s="24" customFormat="1" ht="66" x14ac:dyDescent="0.2">
      <c r="A780" s="79"/>
      <c r="B780" s="52" t="s">
        <v>794</v>
      </c>
      <c r="C780" s="74"/>
      <c r="D780" s="74">
        <v>24</v>
      </c>
      <c r="E780" s="259" t="s">
        <v>41</v>
      </c>
      <c r="F780" s="55" t="s">
        <v>31</v>
      </c>
      <c r="G780" s="56" t="s">
        <v>32</v>
      </c>
      <c r="H780" s="55" t="s">
        <v>33</v>
      </c>
      <c r="I780" s="211">
        <v>463.18791666666669</v>
      </c>
      <c r="J780" s="766">
        <v>11116.51</v>
      </c>
      <c r="K780" s="89"/>
      <c r="L780" s="644">
        <v>0</v>
      </c>
      <c r="M780" s="89"/>
      <c r="N780" s="644"/>
      <c r="O780" s="75">
        <f t="shared" si="86"/>
        <v>19.067854929289858</v>
      </c>
      <c r="P780" s="1000">
        <v>8832</v>
      </c>
      <c r="Q780" s="81"/>
      <c r="R780" s="150"/>
      <c r="S780" s="75">
        <v>0</v>
      </c>
      <c r="T780" s="1017">
        <v>0</v>
      </c>
      <c r="U780" s="81"/>
      <c r="V780" s="150"/>
      <c r="W780" s="81"/>
      <c r="X780" s="150"/>
      <c r="Y780" s="60">
        <v>5</v>
      </c>
      <c r="Z780" s="1000">
        <v>2284.5100000000002</v>
      </c>
      <c r="AA780" s="81"/>
      <c r="AB780" s="150"/>
      <c r="AC780" s="63">
        <v>0</v>
      </c>
      <c r="AD780" s="90">
        <f t="shared" si="84"/>
        <v>0</v>
      </c>
      <c r="AE780" s="63">
        <v>0</v>
      </c>
      <c r="AF780" s="150">
        <v>0</v>
      </c>
      <c r="AG780" s="81"/>
      <c r="AH780" s="150"/>
      <c r="AI780" s="998">
        <f t="shared" si="82"/>
        <v>11116.51</v>
      </c>
      <c r="AJ780" s="1025">
        <f t="shared" si="87"/>
        <v>0</v>
      </c>
    </row>
    <row r="781" spans="1:36" ht="66" x14ac:dyDescent="0.2">
      <c r="A781" s="97"/>
      <c r="B781" s="52" t="s">
        <v>795</v>
      </c>
      <c r="C781" s="74"/>
      <c r="D781" s="74">
        <v>24</v>
      </c>
      <c r="E781" s="259" t="s">
        <v>41</v>
      </c>
      <c r="F781" s="55" t="s">
        <v>31</v>
      </c>
      <c r="G781" s="56" t="s">
        <v>32</v>
      </c>
      <c r="H781" s="55" t="s">
        <v>33</v>
      </c>
      <c r="I781" s="211">
        <v>463.18791666666669</v>
      </c>
      <c r="J781" s="766">
        <v>11116.51</v>
      </c>
      <c r="K781" s="80"/>
      <c r="L781" s="150">
        <v>0</v>
      </c>
      <c r="M781" s="80"/>
      <c r="N781" s="150"/>
      <c r="O781" s="75">
        <f t="shared" si="86"/>
        <v>16.891632355838297</v>
      </c>
      <c r="P781" s="1000">
        <v>7824</v>
      </c>
      <c r="Q781" s="81"/>
      <c r="R781" s="150"/>
      <c r="S781" s="75">
        <v>0</v>
      </c>
      <c r="T781" s="1017">
        <v>0</v>
      </c>
      <c r="U781" s="81"/>
      <c r="V781" s="150"/>
      <c r="W781" s="81"/>
      <c r="X781" s="150"/>
      <c r="Y781" s="60">
        <v>7</v>
      </c>
      <c r="Z781" s="1000">
        <v>3292.51</v>
      </c>
      <c r="AA781" s="81"/>
      <c r="AB781" s="150"/>
      <c r="AC781" s="63">
        <v>0</v>
      </c>
      <c r="AD781" s="90">
        <f t="shared" si="84"/>
        <v>0</v>
      </c>
      <c r="AE781" s="63">
        <v>0</v>
      </c>
      <c r="AF781" s="150">
        <v>0</v>
      </c>
      <c r="AG781" s="81"/>
      <c r="AH781" s="150"/>
      <c r="AI781" s="998">
        <f t="shared" si="82"/>
        <v>11116.51</v>
      </c>
      <c r="AJ781" s="1025">
        <f t="shared" si="87"/>
        <v>0</v>
      </c>
    </row>
    <row r="782" spans="1:36" ht="66" x14ac:dyDescent="0.2">
      <c r="A782" s="97"/>
      <c r="B782" s="218" t="s">
        <v>796</v>
      </c>
      <c r="C782" s="74"/>
      <c r="D782" s="74">
        <v>11472</v>
      </c>
      <c r="E782" s="259" t="s">
        <v>30</v>
      </c>
      <c r="F782" s="55" t="s">
        <v>31</v>
      </c>
      <c r="G782" s="56" t="s">
        <v>32</v>
      </c>
      <c r="H782" s="55" t="s">
        <v>33</v>
      </c>
      <c r="I782" s="211">
        <v>30.184937238493728</v>
      </c>
      <c r="J782" s="766">
        <v>346281.60000000003</v>
      </c>
      <c r="K782" s="80"/>
      <c r="L782" s="150">
        <v>0</v>
      </c>
      <c r="M782" s="80">
        <v>7288</v>
      </c>
      <c r="N782" s="150">
        <v>220000</v>
      </c>
      <c r="O782" s="75"/>
      <c r="P782" s="1000"/>
      <c r="Q782" s="81"/>
      <c r="R782" s="150"/>
      <c r="S782" s="75">
        <v>0</v>
      </c>
      <c r="T782" s="1017">
        <v>0</v>
      </c>
      <c r="U782" s="81"/>
      <c r="V782" s="150"/>
      <c r="W782" s="81"/>
      <c r="X782" s="150"/>
      <c r="Y782" s="60">
        <v>4184</v>
      </c>
      <c r="Z782" s="1000">
        <v>126281.60000000003</v>
      </c>
      <c r="AA782" s="81"/>
      <c r="AB782" s="150"/>
      <c r="AC782" s="63">
        <v>0</v>
      </c>
      <c r="AD782" s="90">
        <f t="shared" si="84"/>
        <v>0</v>
      </c>
      <c r="AE782" s="63">
        <v>0</v>
      </c>
      <c r="AF782" s="150">
        <v>0</v>
      </c>
      <c r="AG782" s="81"/>
      <c r="AH782" s="150"/>
      <c r="AI782" s="998">
        <f t="shared" si="82"/>
        <v>346281.60000000003</v>
      </c>
      <c r="AJ782" s="1025">
        <f t="shared" si="87"/>
        <v>0</v>
      </c>
    </row>
    <row r="783" spans="1:36" ht="66" x14ac:dyDescent="0.2">
      <c r="A783" s="97"/>
      <c r="B783" s="93" t="s">
        <v>797</v>
      </c>
      <c r="C783" s="74"/>
      <c r="D783" s="74">
        <v>576</v>
      </c>
      <c r="E783" s="109" t="s">
        <v>173</v>
      </c>
      <c r="F783" s="55" t="s">
        <v>31</v>
      </c>
      <c r="G783" s="56" t="s">
        <v>32</v>
      </c>
      <c r="H783" s="55" t="s">
        <v>33</v>
      </c>
      <c r="I783" s="211">
        <v>22.05159722222222</v>
      </c>
      <c r="J783" s="766">
        <v>12701.72</v>
      </c>
      <c r="K783" s="80"/>
      <c r="L783" s="150">
        <v>0</v>
      </c>
      <c r="M783" s="80"/>
      <c r="N783" s="150"/>
      <c r="O783" s="75">
        <f t="shared" si="86"/>
        <v>0</v>
      </c>
      <c r="P783" s="1000"/>
      <c r="Q783" s="81"/>
      <c r="R783" s="150"/>
      <c r="S783" s="75">
        <v>0</v>
      </c>
      <c r="T783" s="1017">
        <v>0</v>
      </c>
      <c r="U783" s="81"/>
      <c r="V783" s="150"/>
      <c r="W783" s="81"/>
      <c r="X783" s="150"/>
      <c r="Y783" s="60">
        <v>576</v>
      </c>
      <c r="Z783" s="1000">
        <v>12701.72</v>
      </c>
      <c r="AA783" s="81"/>
      <c r="AB783" s="150"/>
      <c r="AC783" s="63">
        <v>0</v>
      </c>
      <c r="AD783" s="90">
        <f t="shared" si="84"/>
        <v>0</v>
      </c>
      <c r="AE783" s="63">
        <v>0</v>
      </c>
      <c r="AF783" s="150">
        <v>0</v>
      </c>
      <c r="AG783" s="81"/>
      <c r="AH783" s="150"/>
      <c r="AI783" s="998">
        <f t="shared" si="82"/>
        <v>12701.72</v>
      </c>
      <c r="AJ783" s="1025">
        <f t="shared" si="87"/>
        <v>0</v>
      </c>
    </row>
    <row r="784" spans="1:36" ht="66" x14ac:dyDescent="0.2">
      <c r="A784" s="97"/>
      <c r="B784" s="52" t="s">
        <v>798</v>
      </c>
      <c r="C784" s="74"/>
      <c r="D784" s="74">
        <v>6</v>
      </c>
      <c r="E784" s="259" t="s">
        <v>650</v>
      </c>
      <c r="F784" s="55" t="s">
        <v>31</v>
      </c>
      <c r="G784" s="56" t="s">
        <v>32</v>
      </c>
      <c r="H784" s="55" t="s">
        <v>33</v>
      </c>
      <c r="I784" s="211">
        <v>255.23500000000001</v>
      </c>
      <c r="J784" s="766">
        <v>1531.41</v>
      </c>
      <c r="K784" s="80"/>
      <c r="L784" s="150">
        <v>0</v>
      </c>
      <c r="M784" s="80"/>
      <c r="N784" s="150"/>
      <c r="O784" s="75">
        <f t="shared" si="86"/>
        <v>1.7395733343781221</v>
      </c>
      <c r="P784" s="1000">
        <v>444</v>
      </c>
      <c r="Q784" s="81"/>
      <c r="R784" s="150"/>
      <c r="S784" s="75">
        <v>0</v>
      </c>
      <c r="T784" s="1017">
        <v>0</v>
      </c>
      <c r="U784" s="81"/>
      <c r="V784" s="150"/>
      <c r="W784" s="81"/>
      <c r="X784" s="150"/>
      <c r="Y784" s="60">
        <v>4</v>
      </c>
      <c r="Z784" s="1000">
        <v>1087.4100000000001</v>
      </c>
      <c r="AA784" s="81"/>
      <c r="AB784" s="150"/>
      <c r="AC784" s="63">
        <v>0</v>
      </c>
      <c r="AD784" s="90">
        <f t="shared" si="84"/>
        <v>0</v>
      </c>
      <c r="AE784" s="63">
        <v>0</v>
      </c>
      <c r="AF784" s="150">
        <v>0</v>
      </c>
      <c r="AG784" s="81"/>
      <c r="AH784" s="150"/>
      <c r="AI784" s="998">
        <f t="shared" si="82"/>
        <v>1531.41</v>
      </c>
      <c r="AJ784" s="1025">
        <f t="shared" si="87"/>
        <v>0</v>
      </c>
    </row>
    <row r="785" spans="1:36" ht="66" x14ac:dyDescent="0.2">
      <c r="A785" s="97"/>
      <c r="B785" s="52" t="s">
        <v>799</v>
      </c>
      <c r="C785" s="74"/>
      <c r="D785" s="74">
        <v>97</v>
      </c>
      <c r="E785" s="259" t="s">
        <v>30</v>
      </c>
      <c r="F785" s="55" t="s">
        <v>31</v>
      </c>
      <c r="G785" s="56" t="s">
        <v>32</v>
      </c>
      <c r="H785" s="55" t="s">
        <v>33</v>
      </c>
      <c r="I785" s="211">
        <v>220.93474226804125</v>
      </c>
      <c r="J785" s="766">
        <v>21430.670000000002</v>
      </c>
      <c r="K785" s="80"/>
      <c r="L785" s="150">
        <v>0</v>
      </c>
      <c r="M785" s="80"/>
      <c r="N785" s="150"/>
      <c r="O785" s="75">
        <f t="shared" si="86"/>
        <v>0</v>
      </c>
      <c r="P785" s="1000">
        <v>0</v>
      </c>
      <c r="Q785" s="81"/>
      <c r="R785" s="150"/>
      <c r="S785" s="75">
        <v>0</v>
      </c>
      <c r="T785" s="1017">
        <v>0</v>
      </c>
      <c r="U785" s="81"/>
      <c r="V785" s="150"/>
      <c r="W785" s="81"/>
      <c r="X785" s="150"/>
      <c r="Y785" s="60">
        <v>97</v>
      </c>
      <c r="Z785" s="1000">
        <v>21430.670000000002</v>
      </c>
      <c r="AA785" s="81"/>
      <c r="AB785" s="150"/>
      <c r="AC785" s="63">
        <v>0</v>
      </c>
      <c r="AD785" s="90">
        <f t="shared" ref="AD785:AD816" si="88">AC785*I785</f>
        <v>0</v>
      </c>
      <c r="AE785" s="63">
        <v>0</v>
      </c>
      <c r="AF785" s="150">
        <v>0</v>
      </c>
      <c r="AG785" s="81"/>
      <c r="AH785" s="150"/>
      <c r="AI785" s="998">
        <f t="shared" si="82"/>
        <v>21430.670000000002</v>
      </c>
      <c r="AJ785" s="1025">
        <f t="shared" si="87"/>
        <v>0</v>
      </c>
    </row>
    <row r="786" spans="1:36" ht="66" x14ac:dyDescent="0.2">
      <c r="A786" s="97"/>
      <c r="B786" s="52" t="s">
        <v>800</v>
      </c>
      <c r="C786" s="74"/>
      <c r="D786" s="74">
        <v>336</v>
      </c>
      <c r="E786" s="259" t="s">
        <v>30</v>
      </c>
      <c r="F786" s="55" t="s">
        <v>31</v>
      </c>
      <c r="G786" s="56" t="s">
        <v>32</v>
      </c>
      <c r="H786" s="55" t="s">
        <v>33</v>
      </c>
      <c r="I786" s="211">
        <v>31.9</v>
      </c>
      <c r="J786" s="766">
        <v>10718.4</v>
      </c>
      <c r="K786" s="80"/>
      <c r="L786" s="150">
        <v>0</v>
      </c>
      <c r="M786" s="80"/>
      <c r="N786" s="150"/>
      <c r="O786" s="75">
        <f t="shared" si="86"/>
        <v>294.92163009404391</v>
      </c>
      <c r="P786" s="1000">
        <v>9408</v>
      </c>
      <c r="Q786" s="81"/>
      <c r="R786" s="150"/>
      <c r="S786" s="75">
        <v>0</v>
      </c>
      <c r="T786" s="1017">
        <v>0</v>
      </c>
      <c r="U786" s="81"/>
      <c r="V786" s="150"/>
      <c r="W786" s="81"/>
      <c r="X786" s="150"/>
      <c r="Y786" s="60">
        <v>41</v>
      </c>
      <c r="Z786" s="1000">
        <v>1310.3999999999996</v>
      </c>
      <c r="AA786" s="81"/>
      <c r="AB786" s="150"/>
      <c r="AC786" s="63">
        <v>0</v>
      </c>
      <c r="AD786" s="90">
        <f t="shared" si="88"/>
        <v>0</v>
      </c>
      <c r="AE786" s="63">
        <v>0</v>
      </c>
      <c r="AF786" s="150">
        <v>0</v>
      </c>
      <c r="AG786" s="81"/>
      <c r="AH786" s="150"/>
      <c r="AI786" s="998">
        <f t="shared" si="82"/>
        <v>10718.4</v>
      </c>
      <c r="AJ786" s="1025">
        <f t="shared" si="87"/>
        <v>0</v>
      </c>
    </row>
    <row r="787" spans="1:36" ht="66" x14ac:dyDescent="0.2">
      <c r="A787" s="97"/>
      <c r="B787" s="52" t="s">
        <v>801</v>
      </c>
      <c r="C787" s="74"/>
      <c r="D787" s="74">
        <v>4</v>
      </c>
      <c r="E787" s="259" t="s">
        <v>650</v>
      </c>
      <c r="F787" s="55" t="s">
        <v>31</v>
      </c>
      <c r="G787" s="56" t="s">
        <v>32</v>
      </c>
      <c r="H787" s="55" t="s">
        <v>33</v>
      </c>
      <c r="I787" s="211">
        <v>125.38333333333333</v>
      </c>
      <c r="J787" s="766">
        <v>900</v>
      </c>
      <c r="K787" s="80"/>
      <c r="L787" s="150">
        <v>0</v>
      </c>
      <c r="M787" s="80"/>
      <c r="N787" s="150"/>
      <c r="O787" s="75">
        <v>4</v>
      </c>
      <c r="P787" s="1000">
        <v>900</v>
      </c>
      <c r="Q787" s="81"/>
      <c r="R787" s="150"/>
      <c r="S787" s="75">
        <v>0</v>
      </c>
      <c r="T787" s="1017">
        <v>0</v>
      </c>
      <c r="U787" s="81"/>
      <c r="V787" s="150"/>
      <c r="W787" s="81"/>
      <c r="X787" s="150"/>
      <c r="Y787" s="60"/>
      <c r="Z787" s="1000">
        <v>0</v>
      </c>
      <c r="AA787" s="81"/>
      <c r="AB787" s="150"/>
      <c r="AC787" s="63">
        <v>0</v>
      </c>
      <c r="AD787" s="90">
        <f t="shared" si="88"/>
        <v>0</v>
      </c>
      <c r="AE787" s="63">
        <v>0</v>
      </c>
      <c r="AF787" s="150">
        <v>0</v>
      </c>
      <c r="AG787" s="81"/>
      <c r="AH787" s="150"/>
      <c r="AI787" s="998">
        <f t="shared" si="82"/>
        <v>900</v>
      </c>
      <c r="AJ787" s="1025">
        <f t="shared" si="87"/>
        <v>0</v>
      </c>
    </row>
    <row r="788" spans="1:36" ht="66" x14ac:dyDescent="0.2">
      <c r="A788" s="97"/>
      <c r="B788" s="52" t="s">
        <v>802</v>
      </c>
      <c r="C788" s="74"/>
      <c r="D788" s="74">
        <v>47</v>
      </c>
      <c r="E788" s="259" t="s">
        <v>30</v>
      </c>
      <c r="F788" s="55" t="s">
        <v>31</v>
      </c>
      <c r="G788" s="56" t="s">
        <v>32</v>
      </c>
      <c r="H788" s="55" t="s">
        <v>33</v>
      </c>
      <c r="I788" s="211">
        <v>40.704374999999999</v>
      </c>
      <c r="J788" s="766">
        <v>1429.96</v>
      </c>
      <c r="K788" s="80"/>
      <c r="L788" s="150">
        <v>0</v>
      </c>
      <c r="M788" s="80"/>
      <c r="N788" s="150"/>
      <c r="O788" s="75">
        <f t="shared" ref="O788:O833" si="89">P788/I788</f>
        <v>33.018563729328854</v>
      </c>
      <c r="P788" s="1000">
        <v>1344</v>
      </c>
      <c r="Q788" s="81"/>
      <c r="R788" s="150"/>
      <c r="S788" s="75">
        <v>0</v>
      </c>
      <c r="T788" s="1017">
        <v>0</v>
      </c>
      <c r="U788" s="81"/>
      <c r="V788" s="150"/>
      <c r="W788" s="81"/>
      <c r="X788" s="150"/>
      <c r="Y788" s="60">
        <v>14</v>
      </c>
      <c r="Z788" s="1000">
        <v>85.960000000000036</v>
      </c>
      <c r="AA788" s="81"/>
      <c r="AB788" s="150"/>
      <c r="AC788" s="63">
        <v>0</v>
      </c>
      <c r="AD788" s="90">
        <f t="shared" si="88"/>
        <v>0</v>
      </c>
      <c r="AE788" s="63">
        <v>0</v>
      </c>
      <c r="AF788" s="150">
        <v>0</v>
      </c>
      <c r="AG788" s="81"/>
      <c r="AH788" s="150"/>
      <c r="AI788" s="998">
        <f t="shared" ref="AI788:AI851" si="90">AF788+AH788+AD788+AB788+Z788+X788+V788+T788+R788+P788+N788+L788</f>
        <v>1429.96</v>
      </c>
      <c r="AJ788" s="1025">
        <f t="shared" si="87"/>
        <v>0</v>
      </c>
    </row>
    <row r="789" spans="1:36" ht="66" x14ac:dyDescent="0.2">
      <c r="A789" s="97"/>
      <c r="B789" s="52" t="s">
        <v>803</v>
      </c>
      <c r="C789" s="74"/>
      <c r="D789" s="74">
        <v>335</v>
      </c>
      <c r="E789" s="259" t="s">
        <v>30</v>
      </c>
      <c r="F789" s="55" t="s">
        <v>31</v>
      </c>
      <c r="G789" s="56" t="s">
        <v>32</v>
      </c>
      <c r="H789" s="55" t="s">
        <v>33</v>
      </c>
      <c r="I789" s="211">
        <v>47.191970149253727</v>
      </c>
      <c r="J789" s="766">
        <v>15809.31</v>
      </c>
      <c r="K789" s="80"/>
      <c r="L789" s="150">
        <v>0</v>
      </c>
      <c r="M789" s="80"/>
      <c r="N789" s="150"/>
      <c r="O789" s="75">
        <f t="shared" si="89"/>
        <v>22.122407619307864</v>
      </c>
      <c r="P789" s="1000">
        <v>1044</v>
      </c>
      <c r="Q789" s="81"/>
      <c r="R789" s="150"/>
      <c r="S789" s="75">
        <v>0</v>
      </c>
      <c r="T789" s="1017">
        <v>0</v>
      </c>
      <c r="U789" s="81"/>
      <c r="V789" s="150"/>
      <c r="W789" s="81"/>
      <c r="X789" s="150"/>
      <c r="Y789" s="60">
        <v>313</v>
      </c>
      <c r="Z789" s="1000">
        <v>14765.31</v>
      </c>
      <c r="AA789" s="81"/>
      <c r="AB789" s="150"/>
      <c r="AC789" s="63">
        <v>0</v>
      </c>
      <c r="AD789" s="90">
        <f t="shared" si="88"/>
        <v>0</v>
      </c>
      <c r="AE789" s="63">
        <v>0</v>
      </c>
      <c r="AF789" s="150">
        <v>0</v>
      </c>
      <c r="AG789" s="81"/>
      <c r="AH789" s="150"/>
      <c r="AI789" s="998">
        <f t="shared" si="90"/>
        <v>15809.31</v>
      </c>
      <c r="AJ789" s="1025">
        <f t="shared" si="87"/>
        <v>0</v>
      </c>
    </row>
    <row r="790" spans="1:36" ht="66" x14ac:dyDescent="0.2">
      <c r="A790" s="97"/>
      <c r="B790" s="52" t="s">
        <v>804</v>
      </c>
      <c r="C790" s="74"/>
      <c r="D790" s="74">
        <v>288</v>
      </c>
      <c r="E790" s="259" t="s">
        <v>30</v>
      </c>
      <c r="F790" s="55" t="s">
        <v>31</v>
      </c>
      <c r="G790" s="56" t="s">
        <v>32</v>
      </c>
      <c r="H790" s="55" t="s">
        <v>33</v>
      </c>
      <c r="I790" s="211">
        <v>78.60159722222221</v>
      </c>
      <c r="J790" s="766">
        <v>22637.26</v>
      </c>
      <c r="K790" s="80"/>
      <c r="L790" s="150">
        <v>0</v>
      </c>
      <c r="M790" s="80"/>
      <c r="N790" s="150"/>
      <c r="O790" s="75">
        <f t="shared" si="89"/>
        <v>227.17095620229659</v>
      </c>
      <c r="P790" s="1000">
        <v>17856</v>
      </c>
      <c r="Q790" s="81"/>
      <c r="R790" s="150"/>
      <c r="S790" s="75">
        <v>0</v>
      </c>
      <c r="T790" s="1017">
        <v>0</v>
      </c>
      <c r="U790" s="81"/>
      <c r="V790" s="150"/>
      <c r="W790" s="81"/>
      <c r="X790" s="150"/>
      <c r="Y790" s="60">
        <v>61</v>
      </c>
      <c r="Z790" s="1000">
        <v>4781.2599999999984</v>
      </c>
      <c r="AA790" s="81"/>
      <c r="AB790" s="150"/>
      <c r="AC790" s="63">
        <v>0</v>
      </c>
      <c r="AD790" s="90">
        <f t="shared" si="88"/>
        <v>0</v>
      </c>
      <c r="AE790" s="63">
        <v>0</v>
      </c>
      <c r="AF790" s="150">
        <v>0</v>
      </c>
      <c r="AG790" s="81"/>
      <c r="AH790" s="150"/>
      <c r="AI790" s="998">
        <f t="shared" si="90"/>
        <v>22637.26</v>
      </c>
      <c r="AJ790" s="1025">
        <f t="shared" si="87"/>
        <v>0</v>
      </c>
    </row>
    <row r="791" spans="1:36" ht="66" x14ac:dyDescent="0.2">
      <c r="A791" s="97"/>
      <c r="B791" s="52" t="s">
        <v>805</v>
      </c>
      <c r="C791" s="74"/>
      <c r="D791" s="74">
        <v>119</v>
      </c>
      <c r="E791" s="259" t="s">
        <v>650</v>
      </c>
      <c r="F791" s="55" t="s">
        <v>31</v>
      </c>
      <c r="G791" s="56" t="s">
        <v>32</v>
      </c>
      <c r="H791" s="55" t="s">
        <v>33</v>
      </c>
      <c r="I791" s="211">
        <v>61.087058823529418</v>
      </c>
      <c r="J791" s="766">
        <v>7269.3600000000006</v>
      </c>
      <c r="K791" s="80"/>
      <c r="L791" s="150">
        <v>0</v>
      </c>
      <c r="M791" s="80"/>
      <c r="N791" s="150"/>
      <c r="O791" s="75">
        <f t="shared" si="89"/>
        <v>26.715969493875662</v>
      </c>
      <c r="P791" s="1000">
        <v>1632</v>
      </c>
      <c r="Q791" s="81"/>
      <c r="R791" s="150"/>
      <c r="S791" s="75">
        <v>0</v>
      </c>
      <c r="T791" s="1017">
        <v>0</v>
      </c>
      <c r="U791" s="81"/>
      <c r="V791" s="150"/>
      <c r="W791" s="81"/>
      <c r="X791" s="150"/>
      <c r="Y791" s="60">
        <v>92</v>
      </c>
      <c r="Z791" s="1000">
        <v>5637.3600000000006</v>
      </c>
      <c r="AA791" s="81"/>
      <c r="AB791" s="150"/>
      <c r="AC791" s="63">
        <v>0</v>
      </c>
      <c r="AD791" s="90">
        <f t="shared" si="88"/>
        <v>0</v>
      </c>
      <c r="AE791" s="63">
        <v>0</v>
      </c>
      <c r="AF791" s="150">
        <v>0</v>
      </c>
      <c r="AG791" s="81"/>
      <c r="AH791" s="150"/>
      <c r="AI791" s="998">
        <f t="shared" si="90"/>
        <v>7269.3600000000006</v>
      </c>
      <c r="AJ791" s="1025">
        <f t="shared" si="87"/>
        <v>0</v>
      </c>
    </row>
    <row r="792" spans="1:36" ht="66" x14ac:dyDescent="0.2">
      <c r="A792" s="97"/>
      <c r="B792" s="93" t="s">
        <v>806</v>
      </c>
      <c r="C792" s="74"/>
      <c r="D792" s="74">
        <v>57</v>
      </c>
      <c r="E792" s="109" t="s">
        <v>674</v>
      </c>
      <c r="F792" s="55" t="s">
        <v>31</v>
      </c>
      <c r="G792" s="56" t="s">
        <v>32</v>
      </c>
      <c r="H792" s="55" t="s">
        <v>33</v>
      </c>
      <c r="I792" s="211">
        <v>39.961929824561402</v>
      </c>
      <c r="J792" s="766">
        <v>2277.83</v>
      </c>
      <c r="K792" s="80"/>
      <c r="L792" s="150">
        <v>0</v>
      </c>
      <c r="M792" s="80"/>
      <c r="N792" s="150"/>
      <c r="O792" s="75">
        <f t="shared" si="89"/>
        <v>0</v>
      </c>
      <c r="P792" s="1000"/>
      <c r="Q792" s="81"/>
      <c r="R792" s="150"/>
      <c r="S792" s="75">
        <v>0</v>
      </c>
      <c r="T792" s="1017">
        <v>0</v>
      </c>
      <c r="U792" s="81"/>
      <c r="V792" s="150"/>
      <c r="W792" s="81"/>
      <c r="X792" s="150"/>
      <c r="Y792" s="60">
        <v>57</v>
      </c>
      <c r="Z792" s="1000">
        <v>2277.83</v>
      </c>
      <c r="AA792" s="81"/>
      <c r="AB792" s="150"/>
      <c r="AC792" s="63">
        <v>0</v>
      </c>
      <c r="AD792" s="90">
        <f t="shared" si="88"/>
        <v>0</v>
      </c>
      <c r="AE792" s="63">
        <v>0</v>
      </c>
      <c r="AF792" s="150">
        <v>0</v>
      </c>
      <c r="AG792" s="81"/>
      <c r="AH792" s="150"/>
      <c r="AI792" s="998">
        <f t="shared" si="90"/>
        <v>2277.83</v>
      </c>
      <c r="AJ792" s="1025">
        <f t="shared" si="87"/>
        <v>0</v>
      </c>
    </row>
    <row r="793" spans="1:36" ht="66" x14ac:dyDescent="0.2">
      <c r="A793" s="97"/>
      <c r="B793" s="52" t="s">
        <v>807</v>
      </c>
      <c r="C793" s="74"/>
      <c r="D793" s="74">
        <v>92</v>
      </c>
      <c r="E793" s="259" t="s">
        <v>49</v>
      </c>
      <c r="F793" s="55" t="s">
        <v>31</v>
      </c>
      <c r="G793" s="56" t="s">
        <v>32</v>
      </c>
      <c r="H793" s="55" t="s">
        <v>33</v>
      </c>
      <c r="I793" s="211">
        <v>426.60010869565218</v>
      </c>
      <c r="J793" s="766">
        <v>39247.21</v>
      </c>
      <c r="K793" s="80"/>
      <c r="L793" s="150">
        <v>0</v>
      </c>
      <c r="M793" s="80"/>
      <c r="N793" s="150"/>
      <c r="O793" s="75">
        <f t="shared" si="89"/>
        <v>34.880441182952879</v>
      </c>
      <c r="P793" s="1000">
        <v>14880</v>
      </c>
      <c r="Q793" s="81"/>
      <c r="R793" s="150"/>
      <c r="S793" s="75">
        <v>0</v>
      </c>
      <c r="T793" s="1017">
        <v>0</v>
      </c>
      <c r="U793" s="81"/>
      <c r="V793" s="150"/>
      <c r="W793" s="81"/>
      <c r="X793" s="150"/>
      <c r="Y793" s="60">
        <v>57</v>
      </c>
      <c r="Z793" s="1000">
        <v>24367.21</v>
      </c>
      <c r="AA793" s="81"/>
      <c r="AB793" s="150"/>
      <c r="AC793" s="63">
        <v>0</v>
      </c>
      <c r="AD793" s="90">
        <f t="shared" si="88"/>
        <v>0</v>
      </c>
      <c r="AE793" s="63">
        <v>0</v>
      </c>
      <c r="AF793" s="150">
        <v>0</v>
      </c>
      <c r="AG793" s="81"/>
      <c r="AH793" s="150"/>
      <c r="AI793" s="998">
        <f t="shared" si="90"/>
        <v>39247.21</v>
      </c>
      <c r="AJ793" s="1025">
        <f t="shared" si="87"/>
        <v>0</v>
      </c>
    </row>
    <row r="794" spans="1:36" ht="66" x14ac:dyDescent="0.2">
      <c r="A794" s="97"/>
      <c r="B794" s="82" t="s">
        <v>808</v>
      </c>
      <c r="C794" s="74"/>
      <c r="D794" s="74">
        <v>27</v>
      </c>
      <c r="E794" s="259" t="s">
        <v>30</v>
      </c>
      <c r="F794" s="55" t="s">
        <v>31</v>
      </c>
      <c r="G794" s="56" t="s">
        <v>32</v>
      </c>
      <c r="H794" s="55" t="s">
        <v>33</v>
      </c>
      <c r="I794" s="211">
        <v>396.32703703703703</v>
      </c>
      <c r="J794" s="766">
        <v>10700.83</v>
      </c>
      <c r="K794" s="80"/>
      <c r="L794" s="150">
        <v>0</v>
      </c>
      <c r="M794" s="80"/>
      <c r="N794" s="150"/>
      <c r="O794" s="75">
        <f t="shared" si="89"/>
        <v>2.0059191670178858</v>
      </c>
      <c r="P794" s="1000">
        <v>795</v>
      </c>
      <c r="Q794" s="81"/>
      <c r="R794" s="150"/>
      <c r="S794" s="75">
        <v>0</v>
      </c>
      <c r="T794" s="1017">
        <v>0</v>
      </c>
      <c r="U794" s="81"/>
      <c r="V794" s="150"/>
      <c r="W794" s="81"/>
      <c r="X794" s="150"/>
      <c r="Y794" s="60">
        <v>25</v>
      </c>
      <c r="Z794" s="1000">
        <v>9905.83</v>
      </c>
      <c r="AA794" s="81"/>
      <c r="AB794" s="150"/>
      <c r="AC794" s="63">
        <v>0</v>
      </c>
      <c r="AD794" s="90">
        <f t="shared" si="88"/>
        <v>0</v>
      </c>
      <c r="AE794" s="63">
        <v>0</v>
      </c>
      <c r="AF794" s="150">
        <v>0</v>
      </c>
      <c r="AG794" s="81"/>
      <c r="AH794" s="150"/>
      <c r="AI794" s="998">
        <f t="shared" si="90"/>
        <v>10700.83</v>
      </c>
      <c r="AJ794" s="1025">
        <f t="shared" si="87"/>
        <v>0</v>
      </c>
    </row>
    <row r="795" spans="1:36" ht="66" x14ac:dyDescent="0.2">
      <c r="A795" s="97"/>
      <c r="B795" s="93" t="s">
        <v>809</v>
      </c>
      <c r="C795" s="74"/>
      <c r="D795" s="74">
        <v>3</v>
      </c>
      <c r="E795" s="109" t="s">
        <v>674</v>
      </c>
      <c r="F795" s="55" t="s">
        <v>31</v>
      </c>
      <c r="G795" s="56" t="s">
        <v>32</v>
      </c>
      <c r="H795" s="55" t="s">
        <v>33</v>
      </c>
      <c r="I795" s="211">
        <v>206.71333333333334</v>
      </c>
      <c r="J795" s="766">
        <v>620.14</v>
      </c>
      <c r="K795" s="80"/>
      <c r="L795" s="150">
        <v>0</v>
      </c>
      <c r="M795" s="80"/>
      <c r="N795" s="150"/>
      <c r="O795" s="75">
        <f t="shared" si="89"/>
        <v>0</v>
      </c>
      <c r="P795" s="1000"/>
      <c r="Q795" s="81"/>
      <c r="R795" s="150"/>
      <c r="S795" s="75">
        <v>0</v>
      </c>
      <c r="T795" s="1017">
        <v>0</v>
      </c>
      <c r="U795" s="81"/>
      <c r="V795" s="150"/>
      <c r="W795" s="81"/>
      <c r="X795" s="150"/>
      <c r="Y795" s="60">
        <v>3</v>
      </c>
      <c r="Z795" s="1000">
        <v>620.14</v>
      </c>
      <c r="AA795" s="81"/>
      <c r="AB795" s="150"/>
      <c r="AC795" s="63">
        <v>0</v>
      </c>
      <c r="AD795" s="90">
        <f t="shared" si="88"/>
        <v>0</v>
      </c>
      <c r="AE795" s="63">
        <v>0</v>
      </c>
      <c r="AF795" s="150">
        <v>0</v>
      </c>
      <c r="AG795" s="81"/>
      <c r="AH795" s="150"/>
      <c r="AI795" s="998">
        <f t="shared" si="90"/>
        <v>620.14</v>
      </c>
      <c r="AJ795" s="1025">
        <f t="shared" si="87"/>
        <v>0</v>
      </c>
    </row>
    <row r="796" spans="1:36" ht="66" x14ac:dyDescent="0.2">
      <c r="A796" s="97"/>
      <c r="B796" s="260" t="s">
        <v>810</v>
      </c>
      <c r="C796" s="98"/>
      <c r="D796" s="98">
        <v>22</v>
      </c>
      <c r="E796" s="259" t="s">
        <v>30</v>
      </c>
      <c r="F796" s="55" t="s">
        <v>31</v>
      </c>
      <c r="G796" s="56" t="s">
        <v>32</v>
      </c>
      <c r="H796" s="55" t="s">
        <v>33</v>
      </c>
      <c r="I796" s="211">
        <v>59.948636363636361</v>
      </c>
      <c r="J796" s="767">
        <v>1318.87</v>
      </c>
      <c r="K796" s="80"/>
      <c r="L796" s="150">
        <v>0</v>
      </c>
      <c r="M796" s="80"/>
      <c r="N796" s="150"/>
      <c r="O796" s="75">
        <f t="shared" si="89"/>
        <v>0</v>
      </c>
      <c r="P796" s="1000"/>
      <c r="Q796" s="81"/>
      <c r="R796" s="150"/>
      <c r="S796" s="75">
        <v>0</v>
      </c>
      <c r="T796" s="1017">
        <v>0</v>
      </c>
      <c r="U796" s="81"/>
      <c r="V796" s="150"/>
      <c r="W796" s="81"/>
      <c r="X796" s="150"/>
      <c r="Y796" s="60">
        <v>22</v>
      </c>
      <c r="Z796" s="1000">
        <v>1318.87</v>
      </c>
      <c r="AA796" s="81"/>
      <c r="AB796" s="150"/>
      <c r="AC796" s="63">
        <v>0</v>
      </c>
      <c r="AD796" s="90">
        <f t="shared" si="88"/>
        <v>0</v>
      </c>
      <c r="AE796" s="63">
        <v>0</v>
      </c>
      <c r="AF796" s="150">
        <v>0</v>
      </c>
      <c r="AG796" s="81"/>
      <c r="AH796" s="150"/>
      <c r="AI796" s="998">
        <f t="shared" si="90"/>
        <v>1318.87</v>
      </c>
      <c r="AJ796" s="1025">
        <f t="shared" si="87"/>
        <v>0</v>
      </c>
    </row>
    <row r="797" spans="1:36" ht="66" x14ac:dyDescent="0.2">
      <c r="A797" s="97"/>
      <c r="B797" s="93" t="s">
        <v>811</v>
      </c>
      <c r="C797" s="98"/>
      <c r="D797" s="98">
        <v>85</v>
      </c>
      <c r="E797" s="109" t="s">
        <v>812</v>
      </c>
      <c r="F797" s="55" t="s">
        <v>31</v>
      </c>
      <c r="G797" s="56" t="s">
        <v>32</v>
      </c>
      <c r="H797" s="55" t="s">
        <v>33</v>
      </c>
      <c r="I797" s="211">
        <v>530.56082352941178</v>
      </c>
      <c r="J797" s="767">
        <v>45097.67</v>
      </c>
      <c r="K797" s="80"/>
      <c r="L797" s="150">
        <v>0</v>
      </c>
      <c r="M797" s="80"/>
      <c r="N797" s="150"/>
      <c r="O797" s="75">
        <f t="shared" si="89"/>
        <v>0</v>
      </c>
      <c r="P797" s="1000"/>
      <c r="Q797" s="81"/>
      <c r="R797" s="150"/>
      <c r="S797" s="75">
        <v>0</v>
      </c>
      <c r="T797" s="1017">
        <v>0</v>
      </c>
      <c r="U797" s="81"/>
      <c r="V797" s="150"/>
      <c r="W797" s="81"/>
      <c r="X797" s="150"/>
      <c r="Y797" s="60">
        <v>85</v>
      </c>
      <c r="Z797" s="1000">
        <v>45097.67</v>
      </c>
      <c r="AA797" s="81"/>
      <c r="AB797" s="150"/>
      <c r="AC797" s="63">
        <v>0</v>
      </c>
      <c r="AD797" s="90">
        <f t="shared" si="88"/>
        <v>0</v>
      </c>
      <c r="AE797" s="63">
        <v>0</v>
      </c>
      <c r="AF797" s="150">
        <v>0</v>
      </c>
      <c r="AG797" s="81"/>
      <c r="AH797" s="150"/>
      <c r="AI797" s="998">
        <f t="shared" si="90"/>
        <v>45097.67</v>
      </c>
      <c r="AJ797" s="1025">
        <f t="shared" si="87"/>
        <v>0</v>
      </c>
    </row>
    <row r="798" spans="1:36" ht="66" x14ac:dyDescent="0.2">
      <c r="A798" s="97"/>
      <c r="B798" s="84" t="s">
        <v>813</v>
      </c>
      <c r="C798" s="98"/>
      <c r="D798" s="98">
        <v>10</v>
      </c>
      <c r="E798" s="257" t="s">
        <v>30</v>
      </c>
      <c r="F798" s="55" t="s">
        <v>31</v>
      </c>
      <c r="G798" s="56" t="s">
        <v>32</v>
      </c>
      <c r="H798" s="55" t="s">
        <v>33</v>
      </c>
      <c r="I798" s="211">
        <v>50</v>
      </c>
      <c r="J798" s="767">
        <v>500</v>
      </c>
      <c r="K798" s="80"/>
      <c r="L798" s="150">
        <v>0</v>
      </c>
      <c r="M798" s="80"/>
      <c r="N798" s="150"/>
      <c r="O798" s="75">
        <f t="shared" si="89"/>
        <v>0</v>
      </c>
      <c r="P798" s="1000"/>
      <c r="Q798" s="81"/>
      <c r="R798" s="150"/>
      <c r="S798" s="75">
        <v>0</v>
      </c>
      <c r="T798" s="1017">
        <v>0</v>
      </c>
      <c r="U798" s="81"/>
      <c r="V798" s="150"/>
      <c r="W798" s="81"/>
      <c r="X798" s="150"/>
      <c r="Y798" s="60">
        <v>10</v>
      </c>
      <c r="Z798" s="1000">
        <v>500</v>
      </c>
      <c r="AA798" s="81"/>
      <c r="AB798" s="150"/>
      <c r="AC798" s="63">
        <v>0</v>
      </c>
      <c r="AD798" s="90">
        <f t="shared" si="88"/>
        <v>0</v>
      </c>
      <c r="AE798" s="63">
        <v>0</v>
      </c>
      <c r="AF798" s="150">
        <v>0</v>
      </c>
      <c r="AG798" s="81"/>
      <c r="AH798" s="150"/>
      <c r="AI798" s="998">
        <f t="shared" si="90"/>
        <v>500</v>
      </c>
      <c r="AJ798" s="1025">
        <f t="shared" si="87"/>
        <v>0</v>
      </c>
    </row>
    <row r="799" spans="1:36" ht="66" x14ac:dyDescent="0.2">
      <c r="A799" s="97"/>
      <c r="B799" s="52" t="s">
        <v>814</v>
      </c>
      <c r="C799" s="98"/>
      <c r="D799" s="98">
        <v>461</v>
      </c>
      <c r="E799" s="259" t="s">
        <v>30</v>
      </c>
      <c r="F799" s="55" t="s">
        <v>31</v>
      </c>
      <c r="G799" s="56" t="s">
        <v>32</v>
      </c>
      <c r="H799" s="55" t="s">
        <v>33</v>
      </c>
      <c r="I799" s="211">
        <v>545.10800433839484</v>
      </c>
      <c r="J799" s="767">
        <v>251294.79</v>
      </c>
      <c r="K799" s="80"/>
      <c r="L799" s="150">
        <v>0</v>
      </c>
      <c r="M799" s="80"/>
      <c r="N799" s="150"/>
      <c r="O799" s="75">
        <f t="shared" si="89"/>
        <v>302.73633607764009</v>
      </c>
      <c r="P799" s="1000">
        <v>165024</v>
      </c>
      <c r="Q799" s="81"/>
      <c r="R799" s="150"/>
      <c r="S799" s="75">
        <v>0</v>
      </c>
      <c r="T799" s="1017">
        <v>0</v>
      </c>
      <c r="U799" s="81"/>
      <c r="V799" s="150"/>
      <c r="W799" s="81"/>
      <c r="X799" s="150"/>
      <c r="Y799" s="60">
        <v>158</v>
      </c>
      <c r="Z799" s="1000">
        <v>86270.790000000008</v>
      </c>
      <c r="AA799" s="81"/>
      <c r="AB799" s="150"/>
      <c r="AC799" s="63">
        <v>0</v>
      </c>
      <c r="AD799" s="90">
        <f t="shared" si="88"/>
        <v>0</v>
      </c>
      <c r="AE799" s="63">
        <v>0</v>
      </c>
      <c r="AF799" s="150">
        <v>0</v>
      </c>
      <c r="AG799" s="81"/>
      <c r="AH799" s="150"/>
      <c r="AI799" s="998">
        <f t="shared" si="90"/>
        <v>251294.79</v>
      </c>
      <c r="AJ799" s="1025">
        <f t="shared" si="87"/>
        <v>0</v>
      </c>
    </row>
    <row r="800" spans="1:36" ht="66" x14ac:dyDescent="0.2">
      <c r="A800" s="97"/>
      <c r="B800" s="93" t="s">
        <v>815</v>
      </c>
      <c r="C800" s="98"/>
      <c r="D800" s="98">
        <v>974</v>
      </c>
      <c r="E800" s="109" t="s">
        <v>173</v>
      </c>
      <c r="F800" s="55" t="s">
        <v>31</v>
      </c>
      <c r="G800" s="56" t="s">
        <v>32</v>
      </c>
      <c r="H800" s="55" t="s">
        <v>33</v>
      </c>
      <c r="I800" s="211">
        <v>46.717936344969203</v>
      </c>
      <c r="J800" s="767">
        <v>45503.270000000004</v>
      </c>
      <c r="K800" s="80"/>
      <c r="L800" s="150">
        <v>0</v>
      </c>
      <c r="M800" s="80"/>
      <c r="N800" s="150"/>
      <c r="O800" s="75">
        <f t="shared" si="89"/>
        <v>507.55666570776117</v>
      </c>
      <c r="P800" s="1000">
        <v>23712</v>
      </c>
      <c r="Q800" s="81"/>
      <c r="R800" s="150"/>
      <c r="S800" s="75">
        <v>0</v>
      </c>
      <c r="T800" s="1017">
        <v>0</v>
      </c>
      <c r="U800" s="81"/>
      <c r="V800" s="150"/>
      <c r="W800" s="81"/>
      <c r="X800" s="150"/>
      <c r="Y800" s="60">
        <v>466</v>
      </c>
      <c r="Z800" s="1000">
        <v>21791.270000000004</v>
      </c>
      <c r="AA800" s="81"/>
      <c r="AB800" s="150"/>
      <c r="AC800" s="63">
        <v>0</v>
      </c>
      <c r="AD800" s="90">
        <f t="shared" si="88"/>
        <v>0</v>
      </c>
      <c r="AE800" s="63">
        <v>0</v>
      </c>
      <c r="AF800" s="150">
        <v>0</v>
      </c>
      <c r="AG800" s="81"/>
      <c r="AH800" s="150"/>
      <c r="AI800" s="998">
        <f t="shared" si="90"/>
        <v>45503.270000000004</v>
      </c>
      <c r="AJ800" s="1025">
        <f t="shared" si="87"/>
        <v>0</v>
      </c>
    </row>
    <row r="801" spans="1:36" ht="66" x14ac:dyDescent="0.2">
      <c r="A801" s="97"/>
      <c r="B801" s="52" t="s">
        <v>816</v>
      </c>
      <c r="C801" s="98"/>
      <c r="D801" s="98">
        <v>480</v>
      </c>
      <c r="E801" s="259" t="s">
        <v>30</v>
      </c>
      <c r="F801" s="55" t="s">
        <v>31</v>
      </c>
      <c r="G801" s="56" t="s">
        <v>32</v>
      </c>
      <c r="H801" s="55" t="s">
        <v>33</v>
      </c>
      <c r="I801" s="211">
        <v>52.640791666666672</v>
      </c>
      <c r="J801" s="767">
        <v>25267.58</v>
      </c>
      <c r="K801" s="80"/>
      <c r="L801" s="150">
        <v>0</v>
      </c>
      <c r="M801" s="80"/>
      <c r="N801" s="150"/>
      <c r="O801" s="75">
        <f t="shared" si="89"/>
        <v>310.02573257905976</v>
      </c>
      <c r="P801" s="1000">
        <v>16320</v>
      </c>
      <c r="Q801" s="81"/>
      <c r="R801" s="150"/>
      <c r="S801" s="75">
        <v>0</v>
      </c>
      <c r="T801" s="1017">
        <v>0</v>
      </c>
      <c r="U801" s="81"/>
      <c r="V801" s="150"/>
      <c r="W801" s="81"/>
      <c r="X801" s="150"/>
      <c r="Y801" s="60">
        <v>170</v>
      </c>
      <c r="Z801" s="1000">
        <v>8947.5800000000017</v>
      </c>
      <c r="AA801" s="81"/>
      <c r="AB801" s="150"/>
      <c r="AC801" s="63">
        <v>0</v>
      </c>
      <c r="AD801" s="90">
        <f t="shared" si="88"/>
        <v>0</v>
      </c>
      <c r="AE801" s="63">
        <v>0</v>
      </c>
      <c r="AF801" s="150">
        <v>0</v>
      </c>
      <c r="AG801" s="81"/>
      <c r="AH801" s="150"/>
      <c r="AI801" s="998">
        <f t="shared" si="90"/>
        <v>25267.58</v>
      </c>
      <c r="AJ801" s="1025">
        <f t="shared" si="87"/>
        <v>0</v>
      </c>
    </row>
    <row r="802" spans="1:36" ht="66" x14ac:dyDescent="0.2">
      <c r="A802" s="97"/>
      <c r="B802" s="93" t="s">
        <v>817</v>
      </c>
      <c r="C802" s="98"/>
      <c r="D802" s="98">
        <v>51</v>
      </c>
      <c r="E802" s="109" t="s">
        <v>674</v>
      </c>
      <c r="F802" s="55" t="s">
        <v>31</v>
      </c>
      <c r="G802" s="56" t="s">
        <v>32</v>
      </c>
      <c r="H802" s="55" t="s">
        <v>33</v>
      </c>
      <c r="I802" s="211">
        <v>268.72568627450983</v>
      </c>
      <c r="J802" s="767">
        <v>13705.01</v>
      </c>
      <c r="K802" s="80"/>
      <c r="L802" s="150">
        <v>0</v>
      </c>
      <c r="M802" s="80"/>
      <c r="N802" s="150"/>
      <c r="O802" s="75">
        <f t="shared" si="89"/>
        <v>0</v>
      </c>
      <c r="P802" s="1000"/>
      <c r="Q802" s="81"/>
      <c r="R802" s="150"/>
      <c r="S802" s="75">
        <v>0</v>
      </c>
      <c r="T802" s="1017">
        <v>0</v>
      </c>
      <c r="U802" s="81"/>
      <c r="V802" s="150"/>
      <c r="W802" s="81"/>
      <c r="X802" s="150"/>
      <c r="Y802" s="60">
        <v>51</v>
      </c>
      <c r="Z802" s="1000">
        <v>13705.01</v>
      </c>
      <c r="AA802" s="81"/>
      <c r="AB802" s="150"/>
      <c r="AC802" s="63">
        <v>0</v>
      </c>
      <c r="AD802" s="90">
        <f t="shared" si="88"/>
        <v>0</v>
      </c>
      <c r="AE802" s="63">
        <v>0</v>
      </c>
      <c r="AF802" s="150">
        <v>0</v>
      </c>
      <c r="AG802" s="81"/>
      <c r="AH802" s="150"/>
      <c r="AI802" s="998">
        <f t="shared" si="90"/>
        <v>13705.01</v>
      </c>
      <c r="AJ802" s="1025">
        <f t="shared" si="87"/>
        <v>0</v>
      </c>
    </row>
    <row r="803" spans="1:36" ht="66" x14ac:dyDescent="0.2">
      <c r="A803" s="97"/>
      <c r="B803" s="84" t="s">
        <v>818</v>
      </c>
      <c r="C803" s="98"/>
      <c r="D803" s="98">
        <v>20</v>
      </c>
      <c r="E803" s="259" t="s">
        <v>30</v>
      </c>
      <c r="F803" s="55" t="s">
        <v>31</v>
      </c>
      <c r="G803" s="56" t="s">
        <v>32</v>
      </c>
      <c r="H803" s="55" t="s">
        <v>33</v>
      </c>
      <c r="I803" s="211">
        <v>133.1</v>
      </c>
      <c r="J803" s="767">
        <v>2662</v>
      </c>
      <c r="K803" s="80"/>
      <c r="L803" s="150">
        <v>0</v>
      </c>
      <c r="M803" s="80"/>
      <c r="N803" s="150"/>
      <c r="O803" s="75">
        <f t="shared" si="89"/>
        <v>0</v>
      </c>
      <c r="P803" s="1000"/>
      <c r="Q803" s="81"/>
      <c r="R803" s="150"/>
      <c r="S803" s="75">
        <v>0</v>
      </c>
      <c r="T803" s="1017">
        <v>0</v>
      </c>
      <c r="U803" s="81"/>
      <c r="V803" s="150"/>
      <c r="W803" s="81"/>
      <c r="X803" s="150"/>
      <c r="Y803" s="60">
        <v>20</v>
      </c>
      <c r="Z803" s="1000">
        <v>2662</v>
      </c>
      <c r="AA803" s="81"/>
      <c r="AB803" s="150"/>
      <c r="AC803" s="63">
        <v>0</v>
      </c>
      <c r="AD803" s="90">
        <f t="shared" si="88"/>
        <v>0</v>
      </c>
      <c r="AE803" s="63">
        <v>0</v>
      </c>
      <c r="AF803" s="150">
        <v>0</v>
      </c>
      <c r="AG803" s="81"/>
      <c r="AH803" s="150"/>
      <c r="AI803" s="998">
        <f t="shared" si="90"/>
        <v>2662</v>
      </c>
      <c r="AJ803" s="1025">
        <f t="shared" si="87"/>
        <v>0</v>
      </c>
    </row>
    <row r="804" spans="1:36" ht="38.25" customHeight="1" x14ac:dyDescent="0.2">
      <c r="A804" s="97"/>
      <c r="B804" s="101" t="s">
        <v>819</v>
      </c>
      <c r="C804" s="98"/>
      <c r="D804" s="98">
        <v>22</v>
      </c>
      <c r="E804" s="259" t="s">
        <v>30</v>
      </c>
      <c r="F804" s="55" t="s">
        <v>31</v>
      </c>
      <c r="G804" s="56" t="s">
        <v>32</v>
      </c>
      <c r="H804" s="55" t="s">
        <v>33</v>
      </c>
      <c r="I804" s="211">
        <v>193.43</v>
      </c>
      <c r="J804" s="767">
        <v>4255.46</v>
      </c>
      <c r="K804" s="80"/>
      <c r="L804" s="150">
        <v>0</v>
      </c>
      <c r="M804" s="80"/>
      <c r="N804" s="150"/>
      <c r="O804" s="75">
        <f t="shared" si="89"/>
        <v>0</v>
      </c>
      <c r="P804" s="1000"/>
      <c r="Q804" s="81"/>
      <c r="R804" s="150"/>
      <c r="S804" s="75">
        <v>0</v>
      </c>
      <c r="T804" s="1017">
        <v>0</v>
      </c>
      <c r="U804" s="81"/>
      <c r="V804" s="150"/>
      <c r="W804" s="81"/>
      <c r="X804" s="150"/>
      <c r="Y804" s="60">
        <v>22</v>
      </c>
      <c r="Z804" s="1000">
        <v>4255.46</v>
      </c>
      <c r="AA804" s="81"/>
      <c r="AB804" s="150"/>
      <c r="AC804" s="63">
        <v>0</v>
      </c>
      <c r="AD804" s="90">
        <f t="shared" si="88"/>
        <v>0</v>
      </c>
      <c r="AE804" s="63">
        <v>0</v>
      </c>
      <c r="AF804" s="150">
        <v>0</v>
      </c>
      <c r="AG804" s="81"/>
      <c r="AH804" s="150"/>
      <c r="AI804" s="998">
        <f t="shared" si="90"/>
        <v>4255.46</v>
      </c>
      <c r="AJ804" s="1025">
        <f t="shared" si="87"/>
        <v>0</v>
      </c>
    </row>
    <row r="805" spans="1:36" ht="66" x14ac:dyDescent="0.2">
      <c r="A805" s="97"/>
      <c r="B805" s="101" t="s">
        <v>820</v>
      </c>
      <c r="C805" s="98"/>
      <c r="D805" s="98">
        <v>56</v>
      </c>
      <c r="E805" s="259" t="s">
        <v>30</v>
      </c>
      <c r="F805" s="55" t="s">
        <v>31</v>
      </c>
      <c r="G805" s="56" t="s">
        <v>32</v>
      </c>
      <c r="H805" s="55" t="s">
        <v>33</v>
      </c>
      <c r="I805" s="211">
        <v>348.02053571428576</v>
      </c>
      <c r="J805" s="767">
        <v>19489.150000000001</v>
      </c>
      <c r="K805" s="80"/>
      <c r="L805" s="150">
        <v>0</v>
      </c>
      <c r="M805" s="80"/>
      <c r="N805" s="150"/>
      <c r="O805" s="75">
        <f t="shared" si="89"/>
        <v>23.446892245172311</v>
      </c>
      <c r="P805" s="1000">
        <v>8160</v>
      </c>
      <c r="Q805" s="81"/>
      <c r="R805" s="150"/>
      <c r="S805" s="75">
        <v>0</v>
      </c>
      <c r="T805" s="1017">
        <v>0</v>
      </c>
      <c r="U805" s="81"/>
      <c r="V805" s="150"/>
      <c r="W805" s="81"/>
      <c r="X805" s="150"/>
      <c r="Y805" s="60">
        <v>33</v>
      </c>
      <c r="Z805" s="1000">
        <v>11329.150000000001</v>
      </c>
      <c r="AA805" s="81"/>
      <c r="AB805" s="150"/>
      <c r="AC805" s="63">
        <v>0</v>
      </c>
      <c r="AD805" s="90">
        <f t="shared" si="88"/>
        <v>0</v>
      </c>
      <c r="AE805" s="63">
        <v>0</v>
      </c>
      <c r="AF805" s="150">
        <v>0</v>
      </c>
      <c r="AG805" s="81"/>
      <c r="AH805" s="150"/>
      <c r="AI805" s="998">
        <f t="shared" si="90"/>
        <v>19489.150000000001</v>
      </c>
      <c r="AJ805" s="1025">
        <f t="shared" si="87"/>
        <v>0</v>
      </c>
    </row>
    <row r="806" spans="1:36" ht="66" x14ac:dyDescent="0.2">
      <c r="A806" s="97"/>
      <c r="B806" s="52" t="s">
        <v>821</v>
      </c>
      <c r="C806" s="98"/>
      <c r="D806" s="98">
        <v>96</v>
      </c>
      <c r="E806" s="259" t="s">
        <v>30</v>
      </c>
      <c r="F806" s="55" t="s">
        <v>31</v>
      </c>
      <c r="G806" s="56" t="s">
        <v>32</v>
      </c>
      <c r="H806" s="55" t="s">
        <v>33</v>
      </c>
      <c r="I806" s="211">
        <v>22.33</v>
      </c>
      <c r="J806" s="767">
        <v>2143.6799999999998</v>
      </c>
      <c r="K806" s="80"/>
      <c r="L806" s="150">
        <v>0</v>
      </c>
      <c r="M806" s="80"/>
      <c r="N806" s="150"/>
      <c r="O806" s="75">
        <f t="shared" si="89"/>
        <v>120.37617554858934</v>
      </c>
      <c r="P806" s="1000">
        <v>2688</v>
      </c>
      <c r="Q806" s="81"/>
      <c r="R806" s="150"/>
      <c r="S806" s="75">
        <v>0</v>
      </c>
      <c r="T806" s="1017">
        <v>0</v>
      </c>
      <c r="U806" s="81"/>
      <c r="V806" s="150"/>
      <c r="W806" s="81"/>
      <c r="X806" s="150"/>
      <c r="Y806" s="60">
        <v>24</v>
      </c>
      <c r="Z806" s="1000">
        <v>-544.32000000000016</v>
      </c>
      <c r="AA806" s="81"/>
      <c r="AB806" s="150"/>
      <c r="AC806" s="63">
        <v>0</v>
      </c>
      <c r="AD806" s="90">
        <f t="shared" si="88"/>
        <v>0</v>
      </c>
      <c r="AE806" s="63">
        <v>0</v>
      </c>
      <c r="AF806" s="150">
        <v>0</v>
      </c>
      <c r="AG806" s="81"/>
      <c r="AH806" s="150"/>
      <c r="AI806" s="998">
        <f t="shared" si="90"/>
        <v>2143.6799999999998</v>
      </c>
      <c r="AJ806" s="1025">
        <f t="shared" si="87"/>
        <v>0</v>
      </c>
    </row>
    <row r="807" spans="1:36" ht="66" x14ac:dyDescent="0.2">
      <c r="A807" s="97"/>
      <c r="B807" s="261" t="s">
        <v>822</v>
      </c>
      <c r="C807" s="98"/>
      <c r="D807" s="98">
        <v>180</v>
      </c>
      <c r="E807" s="259" t="s">
        <v>30</v>
      </c>
      <c r="F807" s="55" t="s">
        <v>31</v>
      </c>
      <c r="G807" s="56" t="s">
        <v>32</v>
      </c>
      <c r="H807" s="55" t="s">
        <v>33</v>
      </c>
      <c r="I807" s="211">
        <v>78.601611111111112</v>
      </c>
      <c r="J807" s="767">
        <v>14148.29</v>
      </c>
      <c r="K807" s="80"/>
      <c r="L807" s="150">
        <v>0</v>
      </c>
      <c r="M807" s="80"/>
      <c r="N807" s="150"/>
      <c r="O807" s="75">
        <f t="shared" si="89"/>
        <v>125.95161676782141</v>
      </c>
      <c r="P807" s="1000">
        <v>9900</v>
      </c>
      <c r="Q807" s="81"/>
      <c r="R807" s="150"/>
      <c r="S807" s="75">
        <v>0</v>
      </c>
      <c r="T807" s="1017">
        <v>0</v>
      </c>
      <c r="U807" s="81"/>
      <c r="V807" s="150"/>
      <c r="W807" s="81"/>
      <c r="X807" s="150"/>
      <c r="Y807" s="60">
        <v>54</v>
      </c>
      <c r="Z807" s="1000">
        <v>4248.2900000000009</v>
      </c>
      <c r="AA807" s="81"/>
      <c r="AB807" s="150"/>
      <c r="AC807" s="63">
        <v>0</v>
      </c>
      <c r="AD807" s="90">
        <f t="shared" si="88"/>
        <v>0</v>
      </c>
      <c r="AE807" s="63">
        <v>0</v>
      </c>
      <c r="AF807" s="150">
        <v>0</v>
      </c>
      <c r="AG807" s="81"/>
      <c r="AH807" s="150"/>
      <c r="AI807" s="998">
        <f t="shared" si="90"/>
        <v>14148.29</v>
      </c>
      <c r="AJ807" s="1025">
        <f t="shared" si="87"/>
        <v>0</v>
      </c>
    </row>
    <row r="808" spans="1:36" ht="66" x14ac:dyDescent="0.2">
      <c r="A808" s="97"/>
      <c r="B808" s="52" t="s">
        <v>823</v>
      </c>
      <c r="C808" s="98"/>
      <c r="D808" s="98">
        <v>72</v>
      </c>
      <c r="E808" s="259" t="s">
        <v>30</v>
      </c>
      <c r="F808" s="55" t="s">
        <v>31</v>
      </c>
      <c r="G808" s="56" t="s">
        <v>32</v>
      </c>
      <c r="H808" s="55" t="s">
        <v>33</v>
      </c>
      <c r="I808" s="211">
        <v>207.73277777777778</v>
      </c>
      <c r="J808" s="767">
        <v>14956.76</v>
      </c>
      <c r="K808" s="80"/>
      <c r="L808" s="150">
        <v>0</v>
      </c>
      <c r="M808" s="80"/>
      <c r="N808" s="150"/>
      <c r="O808" s="75">
        <f t="shared" si="89"/>
        <v>47.83067990661079</v>
      </c>
      <c r="P808" s="1000">
        <v>9936</v>
      </c>
      <c r="Q808" s="81"/>
      <c r="R808" s="150"/>
      <c r="S808" s="75">
        <v>0</v>
      </c>
      <c r="T808" s="1017">
        <v>0</v>
      </c>
      <c r="U808" s="81"/>
      <c r="V808" s="150"/>
      <c r="W808" s="81"/>
      <c r="X808" s="150"/>
      <c r="Y808" s="60">
        <v>24</v>
      </c>
      <c r="Z808" s="1000">
        <v>5020.76</v>
      </c>
      <c r="AA808" s="81"/>
      <c r="AB808" s="150"/>
      <c r="AC808" s="63">
        <v>0</v>
      </c>
      <c r="AD808" s="90">
        <f t="shared" si="88"/>
        <v>0</v>
      </c>
      <c r="AE808" s="63">
        <v>0</v>
      </c>
      <c r="AF808" s="150">
        <v>0</v>
      </c>
      <c r="AG808" s="81"/>
      <c r="AH808" s="150"/>
      <c r="AI808" s="998">
        <f t="shared" si="90"/>
        <v>14956.76</v>
      </c>
      <c r="AJ808" s="1025">
        <f t="shared" si="87"/>
        <v>0</v>
      </c>
    </row>
    <row r="809" spans="1:36" ht="66" x14ac:dyDescent="0.2">
      <c r="A809" s="97"/>
      <c r="B809" s="52" t="s">
        <v>824</v>
      </c>
      <c r="C809" s="98"/>
      <c r="D809" s="98">
        <v>6</v>
      </c>
      <c r="E809" s="259" t="s">
        <v>30</v>
      </c>
      <c r="F809" s="55" t="s">
        <v>31</v>
      </c>
      <c r="G809" s="56" t="s">
        <v>32</v>
      </c>
      <c r="H809" s="55" t="s">
        <v>33</v>
      </c>
      <c r="I809" s="211">
        <v>616.9466666666666</v>
      </c>
      <c r="J809" s="767">
        <v>3701.68</v>
      </c>
      <c r="K809" s="80"/>
      <c r="L809" s="150">
        <v>0</v>
      </c>
      <c r="M809" s="80"/>
      <c r="N809" s="150"/>
      <c r="O809" s="75">
        <f t="shared" si="89"/>
        <v>4.6681506775302033</v>
      </c>
      <c r="P809" s="1000">
        <v>2880</v>
      </c>
      <c r="Q809" s="81"/>
      <c r="R809" s="150"/>
      <c r="S809" s="75">
        <v>0</v>
      </c>
      <c r="T809" s="1017">
        <v>0</v>
      </c>
      <c r="U809" s="81"/>
      <c r="V809" s="150"/>
      <c r="W809" s="81"/>
      <c r="X809" s="150"/>
      <c r="Y809" s="60">
        <v>1</v>
      </c>
      <c r="Z809" s="1000">
        <v>821.67999999999984</v>
      </c>
      <c r="AA809" s="81"/>
      <c r="AB809" s="150"/>
      <c r="AC809" s="63">
        <v>0</v>
      </c>
      <c r="AD809" s="90">
        <f t="shared" si="88"/>
        <v>0</v>
      </c>
      <c r="AE809" s="63">
        <v>0</v>
      </c>
      <c r="AF809" s="150">
        <v>0</v>
      </c>
      <c r="AG809" s="81"/>
      <c r="AH809" s="150"/>
      <c r="AI809" s="998">
        <f t="shared" si="90"/>
        <v>3701.68</v>
      </c>
      <c r="AJ809" s="1025">
        <f t="shared" si="87"/>
        <v>0</v>
      </c>
    </row>
    <row r="810" spans="1:36" ht="66" x14ac:dyDescent="0.2">
      <c r="A810" s="97"/>
      <c r="B810" s="93" t="s">
        <v>825</v>
      </c>
      <c r="C810" s="74"/>
      <c r="D810" s="74">
        <v>16</v>
      </c>
      <c r="E810" s="109" t="s">
        <v>674</v>
      </c>
      <c r="F810" s="55" t="s">
        <v>31</v>
      </c>
      <c r="G810" s="56" t="s">
        <v>32</v>
      </c>
      <c r="H810" s="55" t="s">
        <v>33</v>
      </c>
      <c r="I810" s="211">
        <v>51.62</v>
      </c>
      <c r="J810" s="766">
        <v>825.92</v>
      </c>
      <c r="K810" s="80"/>
      <c r="L810" s="150">
        <v>0</v>
      </c>
      <c r="M810" s="80"/>
      <c r="N810" s="150"/>
      <c r="O810" s="75">
        <f t="shared" si="89"/>
        <v>0</v>
      </c>
      <c r="P810" s="1000"/>
      <c r="Q810" s="81"/>
      <c r="R810" s="150"/>
      <c r="S810" s="75">
        <v>0</v>
      </c>
      <c r="T810" s="1017">
        <v>0</v>
      </c>
      <c r="U810" s="81"/>
      <c r="V810" s="150"/>
      <c r="W810" s="81"/>
      <c r="X810" s="150"/>
      <c r="Y810" s="60">
        <v>16</v>
      </c>
      <c r="Z810" s="1000">
        <v>825.92</v>
      </c>
      <c r="AA810" s="81"/>
      <c r="AB810" s="150"/>
      <c r="AC810" s="63">
        <v>0</v>
      </c>
      <c r="AD810" s="90">
        <f t="shared" si="88"/>
        <v>0</v>
      </c>
      <c r="AE810" s="63">
        <v>0</v>
      </c>
      <c r="AF810" s="150">
        <v>0</v>
      </c>
      <c r="AG810" s="81"/>
      <c r="AH810" s="150"/>
      <c r="AI810" s="998">
        <f t="shared" si="90"/>
        <v>825.92</v>
      </c>
      <c r="AJ810" s="1025">
        <f t="shared" si="87"/>
        <v>0</v>
      </c>
    </row>
    <row r="811" spans="1:36" ht="66" x14ac:dyDescent="0.2">
      <c r="A811" s="51"/>
      <c r="B811" s="237" t="s">
        <v>826</v>
      </c>
      <c r="C811" s="74"/>
      <c r="D811" s="74">
        <v>3</v>
      </c>
      <c r="E811" s="79" t="s">
        <v>740</v>
      </c>
      <c r="F811" s="55" t="s">
        <v>31</v>
      </c>
      <c r="G811" s="56" t="s">
        <v>32</v>
      </c>
      <c r="H811" s="55" t="s">
        <v>33</v>
      </c>
      <c r="I811" s="211">
        <v>166</v>
      </c>
      <c r="J811" s="766">
        <v>498</v>
      </c>
      <c r="K811" s="80"/>
      <c r="L811" s="150">
        <v>0</v>
      </c>
      <c r="M811" s="80"/>
      <c r="N811" s="150"/>
      <c r="O811" s="75">
        <f t="shared" si="89"/>
        <v>0</v>
      </c>
      <c r="P811" s="1000"/>
      <c r="Q811" s="81"/>
      <c r="R811" s="150"/>
      <c r="S811" s="75">
        <v>0</v>
      </c>
      <c r="T811" s="1017">
        <v>0</v>
      </c>
      <c r="U811" s="81"/>
      <c r="V811" s="150"/>
      <c r="W811" s="81"/>
      <c r="X811" s="150"/>
      <c r="Y811" s="60">
        <v>3</v>
      </c>
      <c r="Z811" s="1000">
        <v>498</v>
      </c>
      <c r="AA811" s="81"/>
      <c r="AB811" s="150"/>
      <c r="AC811" s="63">
        <v>0</v>
      </c>
      <c r="AD811" s="90">
        <f t="shared" si="88"/>
        <v>0</v>
      </c>
      <c r="AE811" s="63">
        <v>0</v>
      </c>
      <c r="AF811" s="150">
        <v>0</v>
      </c>
      <c r="AG811" s="81"/>
      <c r="AH811" s="150"/>
      <c r="AI811" s="998">
        <f t="shared" si="90"/>
        <v>498</v>
      </c>
      <c r="AJ811" s="1025">
        <f t="shared" si="87"/>
        <v>0</v>
      </c>
    </row>
    <row r="812" spans="1:36" ht="66" x14ac:dyDescent="0.2">
      <c r="A812" s="51"/>
      <c r="B812" s="228" t="s">
        <v>827</v>
      </c>
      <c r="C812" s="74"/>
      <c r="D812" s="74">
        <v>37</v>
      </c>
      <c r="E812" s="109" t="s">
        <v>173</v>
      </c>
      <c r="F812" s="55" t="s">
        <v>31</v>
      </c>
      <c r="G812" s="56" t="s">
        <v>32</v>
      </c>
      <c r="H812" s="55" t="s">
        <v>33</v>
      </c>
      <c r="I812" s="211">
        <v>140.35999999999999</v>
      </c>
      <c r="J812" s="766">
        <v>5193.32</v>
      </c>
      <c r="K812" s="80"/>
      <c r="L812" s="150">
        <v>0</v>
      </c>
      <c r="M812" s="80"/>
      <c r="N812" s="150"/>
      <c r="O812" s="75">
        <f t="shared" si="89"/>
        <v>0</v>
      </c>
      <c r="P812" s="1000"/>
      <c r="Q812" s="81"/>
      <c r="R812" s="150"/>
      <c r="S812" s="75">
        <v>0</v>
      </c>
      <c r="T812" s="1017">
        <v>0</v>
      </c>
      <c r="U812" s="81"/>
      <c r="V812" s="150"/>
      <c r="W812" s="81"/>
      <c r="X812" s="150"/>
      <c r="Y812" s="60">
        <v>37</v>
      </c>
      <c r="Z812" s="1000">
        <v>5193.32</v>
      </c>
      <c r="AA812" s="81"/>
      <c r="AB812" s="150"/>
      <c r="AC812" s="63">
        <v>0</v>
      </c>
      <c r="AD812" s="90">
        <f t="shared" si="88"/>
        <v>0</v>
      </c>
      <c r="AE812" s="63">
        <v>0</v>
      </c>
      <c r="AF812" s="150">
        <v>0</v>
      </c>
      <c r="AG812" s="81"/>
      <c r="AH812" s="150"/>
      <c r="AI812" s="998">
        <f t="shared" si="90"/>
        <v>5193.32</v>
      </c>
      <c r="AJ812" s="1025">
        <f t="shared" si="87"/>
        <v>0</v>
      </c>
    </row>
    <row r="813" spans="1:36" ht="66" x14ac:dyDescent="0.2">
      <c r="A813" s="51"/>
      <c r="B813" s="228" t="s">
        <v>828</v>
      </c>
      <c r="C813" s="74"/>
      <c r="D813" s="74">
        <v>37</v>
      </c>
      <c r="E813" s="109" t="s">
        <v>173</v>
      </c>
      <c r="F813" s="55" t="s">
        <v>31</v>
      </c>
      <c r="G813" s="56" t="s">
        <v>32</v>
      </c>
      <c r="H813" s="55" t="s">
        <v>33</v>
      </c>
      <c r="I813" s="211">
        <v>121.80000000000001</v>
      </c>
      <c r="J813" s="766">
        <v>4506.6000000000004</v>
      </c>
      <c r="K813" s="80"/>
      <c r="L813" s="150">
        <v>0</v>
      </c>
      <c r="M813" s="80"/>
      <c r="N813" s="150"/>
      <c r="O813" s="75">
        <f t="shared" si="89"/>
        <v>0</v>
      </c>
      <c r="P813" s="1000"/>
      <c r="Q813" s="81"/>
      <c r="R813" s="150"/>
      <c r="S813" s="75">
        <v>0</v>
      </c>
      <c r="T813" s="1017">
        <v>0</v>
      </c>
      <c r="U813" s="81"/>
      <c r="V813" s="150"/>
      <c r="W813" s="81"/>
      <c r="X813" s="150"/>
      <c r="Y813" s="60">
        <v>37</v>
      </c>
      <c r="Z813" s="1000">
        <v>4506.6000000000004</v>
      </c>
      <c r="AA813" s="81"/>
      <c r="AB813" s="150"/>
      <c r="AC813" s="63">
        <v>0</v>
      </c>
      <c r="AD813" s="90">
        <f t="shared" si="88"/>
        <v>0</v>
      </c>
      <c r="AE813" s="63">
        <v>0</v>
      </c>
      <c r="AF813" s="150">
        <v>0</v>
      </c>
      <c r="AG813" s="81"/>
      <c r="AH813" s="150"/>
      <c r="AI813" s="998">
        <f t="shared" si="90"/>
        <v>4506.6000000000004</v>
      </c>
      <c r="AJ813" s="1025">
        <f t="shared" si="87"/>
        <v>0</v>
      </c>
    </row>
    <row r="814" spans="1:36" ht="66" x14ac:dyDescent="0.2">
      <c r="A814" s="51"/>
      <c r="B814" s="228" t="s">
        <v>829</v>
      </c>
      <c r="C814" s="74"/>
      <c r="D814" s="74">
        <v>3</v>
      </c>
      <c r="E814" s="109" t="s">
        <v>674</v>
      </c>
      <c r="F814" s="55" t="s">
        <v>31</v>
      </c>
      <c r="G814" s="56" t="s">
        <v>32</v>
      </c>
      <c r="H814" s="55" t="s">
        <v>33</v>
      </c>
      <c r="I814" s="211">
        <v>213.60333333333332</v>
      </c>
      <c r="J814" s="766">
        <v>640.80999999999995</v>
      </c>
      <c r="K814" s="80"/>
      <c r="L814" s="150">
        <v>0</v>
      </c>
      <c r="M814" s="80"/>
      <c r="N814" s="150"/>
      <c r="O814" s="75">
        <f t="shared" si="89"/>
        <v>0</v>
      </c>
      <c r="P814" s="1000"/>
      <c r="Q814" s="81"/>
      <c r="R814" s="150"/>
      <c r="S814" s="75">
        <v>0</v>
      </c>
      <c r="T814" s="1017">
        <v>0</v>
      </c>
      <c r="U814" s="81"/>
      <c r="V814" s="150"/>
      <c r="W814" s="81"/>
      <c r="X814" s="150"/>
      <c r="Y814" s="60">
        <v>3</v>
      </c>
      <c r="Z814" s="1000">
        <v>640.80999999999995</v>
      </c>
      <c r="AA814" s="81"/>
      <c r="AB814" s="150"/>
      <c r="AC814" s="63">
        <v>0</v>
      </c>
      <c r="AD814" s="90">
        <f t="shared" si="88"/>
        <v>0</v>
      </c>
      <c r="AE814" s="63">
        <v>0</v>
      </c>
      <c r="AF814" s="150">
        <v>0</v>
      </c>
      <c r="AG814" s="81"/>
      <c r="AH814" s="150"/>
      <c r="AI814" s="998">
        <f t="shared" si="90"/>
        <v>640.80999999999995</v>
      </c>
      <c r="AJ814" s="1025">
        <f t="shared" si="87"/>
        <v>0</v>
      </c>
    </row>
    <row r="815" spans="1:36" ht="66" x14ac:dyDescent="0.2">
      <c r="A815" s="51"/>
      <c r="B815" s="220" t="s">
        <v>830</v>
      </c>
      <c r="C815" s="74"/>
      <c r="D815" s="74">
        <v>48</v>
      </c>
      <c r="E815" s="259" t="s">
        <v>30</v>
      </c>
      <c r="F815" s="55" t="s">
        <v>31</v>
      </c>
      <c r="G815" s="56" t="s">
        <v>32</v>
      </c>
      <c r="H815" s="55" t="s">
        <v>33</v>
      </c>
      <c r="I815" s="211">
        <v>241.41916666666668</v>
      </c>
      <c r="J815" s="766">
        <v>11588.12</v>
      </c>
      <c r="K815" s="80"/>
      <c r="L815" s="150">
        <v>0</v>
      </c>
      <c r="M815" s="80"/>
      <c r="N815" s="150"/>
      <c r="O815" s="75">
        <f t="shared" si="89"/>
        <v>33.800133239904312</v>
      </c>
      <c r="P815" s="1000">
        <v>8160</v>
      </c>
      <c r="Q815" s="81"/>
      <c r="R815" s="150"/>
      <c r="S815" s="75">
        <v>0</v>
      </c>
      <c r="T815" s="1017">
        <v>0</v>
      </c>
      <c r="U815" s="81"/>
      <c r="V815" s="150"/>
      <c r="W815" s="81"/>
      <c r="X815" s="150"/>
      <c r="Y815" s="60">
        <v>14</v>
      </c>
      <c r="Z815" s="1000">
        <v>3428.1200000000008</v>
      </c>
      <c r="AA815" s="81"/>
      <c r="AB815" s="150"/>
      <c r="AC815" s="63">
        <v>0</v>
      </c>
      <c r="AD815" s="90">
        <f t="shared" si="88"/>
        <v>0</v>
      </c>
      <c r="AE815" s="63">
        <v>0</v>
      </c>
      <c r="AF815" s="150">
        <v>0</v>
      </c>
      <c r="AG815" s="81"/>
      <c r="AH815" s="150"/>
      <c r="AI815" s="998">
        <f t="shared" si="90"/>
        <v>11588.12</v>
      </c>
      <c r="AJ815" s="1025">
        <f t="shared" si="87"/>
        <v>0</v>
      </c>
    </row>
    <row r="816" spans="1:36" ht="66" x14ac:dyDescent="0.2">
      <c r="A816" s="51"/>
      <c r="B816" s="220" t="s">
        <v>831</v>
      </c>
      <c r="C816" s="74"/>
      <c r="D816" s="74">
        <v>612</v>
      </c>
      <c r="E816" s="259" t="s">
        <v>30</v>
      </c>
      <c r="F816" s="55" t="s">
        <v>31</v>
      </c>
      <c r="G816" s="56" t="s">
        <v>32</v>
      </c>
      <c r="H816" s="55" t="s">
        <v>33</v>
      </c>
      <c r="I816" s="211">
        <v>99.750669934640527</v>
      </c>
      <c r="J816" s="766">
        <v>61047.41</v>
      </c>
      <c r="K816" s="80"/>
      <c r="L816" s="150">
        <v>0</v>
      </c>
      <c r="M816" s="80"/>
      <c r="N816" s="150"/>
      <c r="O816" s="75">
        <f t="shared" si="89"/>
        <v>312.77985421494537</v>
      </c>
      <c r="P816" s="1000">
        <v>31200</v>
      </c>
      <c r="Q816" s="81"/>
      <c r="R816" s="150"/>
      <c r="S816" s="75">
        <v>0</v>
      </c>
      <c r="T816" s="1017">
        <v>0</v>
      </c>
      <c r="U816" s="81"/>
      <c r="V816" s="150"/>
      <c r="W816" s="81"/>
      <c r="X816" s="150"/>
      <c r="Y816" s="60">
        <v>299</v>
      </c>
      <c r="Z816" s="1000">
        <v>29847.410000000003</v>
      </c>
      <c r="AA816" s="81"/>
      <c r="AB816" s="150"/>
      <c r="AC816" s="63">
        <v>0</v>
      </c>
      <c r="AD816" s="90">
        <f t="shared" si="88"/>
        <v>0</v>
      </c>
      <c r="AE816" s="63">
        <v>0</v>
      </c>
      <c r="AF816" s="150">
        <v>0</v>
      </c>
      <c r="AG816" s="81"/>
      <c r="AH816" s="150"/>
      <c r="AI816" s="998">
        <f t="shared" si="90"/>
        <v>61047.41</v>
      </c>
      <c r="AJ816" s="1025">
        <f t="shared" si="87"/>
        <v>0</v>
      </c>
    </row>
    <row r="817" spans="1:36" ht="66" x14ac:dyDescent="0.2">
      <c r="A817" s="51"/>
      <c r="B817" s="223" t="s">
        <v>832</v>
      </c>
      <c r="C817" s="74"/>
      <c r="D817" s="74">
        <v>240</v>
      </c>
      <c r="E817" s="109" t="s">
        <v>183</v>
      </c>
      <c r="F817" s="55" t="s">
        <v>31</v>
      </c>
      <c r="G817" s="56" t="s">
        <v>32</v>
      </c>
      <c r="H817" s="55" t="s">
        <v>33</v>
      </c>
      <c r="I817" s="211">
        <v>95.085208333333341</v>
      </c>
      <c r="J817" s="766">
        <v>22820.45</v>
      </c>
      <c r="K817" s="80"/>
      <c r="L817" s="150">
        <v>0</v>
      </c>
      <c r="M817" s="80"/>
      <c r="N817" s="150"/>
      <c r="O817" s="75">
        <f t="shared" si="89"/>
        <v>0</v>
      </c>
      <c r="P817" s="1000"/>
      <c r="Q817" s="81"/>
      <c r="R817" s="150"/>
      <c r="S817" s="75">
        <v>0</v>
      </c>
      <c r="T817" s="1017">
        <v>0</v>
      </c>
      <c r="U817" s="81"/>
      <c r="V817" s="150"/>
      <c r="W817" s="81"/>
      <c r="X817" s="150"/>
      <c r="Y817" s="60">
        <v>240</v>
      </c>
      <c r="Z817" s="1000">
        <v>22820.45</v>
      </c>
      <c r="AA817" s="81"/>
      <c r="AB817" s="150"/>
      <c r="AC817" s="63">
        <v>0</v>
      </c>
      <c r="AD817" s="90">
        <f t="shared" ref="AD817:AD848" si="91">AC817*I817</f>
        <v>0</v>
      </c>
      <c r="AE817" s="63">
        <v>0</v>
      </c>
      <c r="AF817" s="150">
        <v>0</v>
      </c>
      <c r="AG817" s="81"/>
      <c r="AH817" s="150"/>
      <c r="AI817" s="998">
        <f t="shared" si="90"/>
        <v>22820.45</v>
      </c>
      <c r="AJ817" s="1025">
        <f t="shared" si="87"/>
        <v>0</v>
      </c>
    </row>
    <row r="818" spans="1:36" ht="66" x14ac:dyDescent="0.2">
      <c r="A818" s="51"/>
      <c r="B818" s="220" t="s">
        <v>833</v>
      </c>
      <c r="C818" s="74"/>
      <c r="D818" s="74">
        <v>312</v>
      </c>
      <c r="E818" s="259" t="s">
        <v>30</v>
      </c>
      <c r="F818" s="55" t="s">
        <v>31</v>
      </c>
      <c r="G818" s="56" t="s">
        <v>32</v>
      </c>
      <c r="H818" s="55" t="s">
        <v>33</v>
      </c>
      <c r="I818" s="211">
        <v>43.841314102564105</v>
      </c>
      <c r="J818" s="766">
        <v>13678.49</v>
      </c>
      <c r="K818" s="80"/>
      <c r="L818" s="150">
        <v>0</v>
      </c>
      <c r="M818" s="80"/>
      <c r="N818" s="150"/>
      <c r="O818" s="75">
        <f t="shared" si="89"/>
        <v>131.38292311505143</v>
      </c>
      <c r="P818" s="1000">
        <v>5760</v>
      </c>
      <c r="Q818" s="81"/>
      <c r="R818" s="150"/>
      <c r="S818" s="75">
        <v>0</v>
      </c>
      <c r="T818" s="1017">
        <v>0</v>
      </c>
      <c r="U818" s="81"/>
      <c r="V818" s="150"/>
      <c r="W818" s="81"/>
      <c r="X818" s="150"/>
      <c r="Y818" s="60">
        <v>181</v>
      </c>
      <c r="Z818" s="1000">
        <v>7918.49</v>
      </c>
      <c r="AA818" s="81"/>
      <c r="AB818" s="150"/>
      <c r="AC818" s="63">
        <v>0</v>
      </c>
      <c r="AD818" s="90">
        <f t="shared" si="91"/>
        <v>0</v>
      </c>
      <c r="AE818" s="63">
        <v>0</v>
      </c>
      <c r="AF818" s="150">
        <v>0</v>
      </c>
      <c r="AG818" s="81"/>
      <c r="AH818" s="150"/>
      <c r="AI818" s="998">
        <f t="shared" si="90"/>
        <v>13678.49</v>
      </c>
      <c r="AJ818" s="1025">
        <f t="shared" si="87"/>
        <v>0</v>
      </c>
    </row>
    <row r="819" spans="1:36" ht="66" x14ac:dyDescent="0.2">
      <c r="A819" s="51"/>
      <c r="B819" s="220" t="s">
        <v>834</v>
      </c>
      <c r="C819" s="74"/>
      <c r="D819" s="74">
        <v>180</v>
      </c>
      <c r="E819" s="257" t="s">
        <v>30</v>
      </c>
      <c r="F819" s="55" t="s">
        <v>31</v>
      </c>
      <c r="G819" s="56" t="s">
        <v>32</v>
      </c>
      <c r="H819" s="55" t="s">
        <v>33</v>
      </c>
      <c r="I819" s="211">
        <v>91.233999999999995</v>
      </c>
      <c r="J819" s="766">
        <v>16422.12</v>
      </c>
      <c r="K819" s="80"/>
      <c r="L819" s="150">
        <v>0</v>
      </c>
      <c r="M819" s="80"/>
      <c r="N819" s="150"/>
      <c r="O819" s="75">
        <f t="shared" si="89"/>
        <v>128.24166429182105</v>
      </c>
      <c r="P819" s="1000">
        <v>11700</v>
      </c>
      <c r="Q819" s="81"/>
      <c r="R819" s="150"/>
      <c r="S819" s="75">
        <v>0</v>
      </c>
      <c r="T819" s="1017">
        <v>0</v>
      </c>
      <c r="U819" s="81"/>
      <c r="V819" s="150"/>
      <c r="W819" s="81"/>
      <c r="X819" s="150"/>
      <c r="Y819" s="60">
        <v>52</v>
      </c>
      <c r="Z819" s="1000">
        <v>4722.119999999999</v>
      </c>
      <c r="AA819" s="81"/>
      <c r="AB819" s="150"/>
      <c r="AC819" s="63">
        <v>0</v>
      </c>
      <c r="AD819" s="90">
        <f t="shared" si="91"/>
        <v>0</v>
      </c>
      <c r="AE819" s="63">
        <v>0</v>
      </c>
      <c r="AF819" s="150">
        <v>0</v>
      </c>
      <c r="AG819" s="81"/>
      <c r="AH819" s="150"/>
      <c r="AI819" s="998">
        <f t="shared" si="90"/>
        <v>16422.12</v>
      </c>
      <c r="AJ819" s="1025">
        <f t="shared" si="87"/>
        <v>0</v>
      </c>
    </row>
    <row r="820" spans="1:36" ht="66" x14ac:dyDescent="0.2">
      <c r="A820" s="51"/>
      <c r="B820" s="262" t="s">
        <v>835</v>
      </c>
      <c r="C820" s="74"/>
      <c r="D820" s="74">
        <v>24</v>
      </c>
      <c r="E820" s="259" t="s">
        <v>30</v>
      </c>
      <c r="F820" s="55" t="s">
        <v>31</v>
      </c>
      <c r="G820" s="56" t="s">
        <v>32</v>
      </c>
      <c r="H820" s="55" t="s">
        <v>33</v>
      </c>
      <c r="I820" s="211">
        <v>179.66083333333333</v>
      </c>
      <c r="J820" s="766">
        <v>4311.8599999999997</v>
      </c>
      <c r="K820" s="80"/>
      <c r="L820" s="150">
        <v>0</v>
      </c>
      <c r="M820" s="80"/>
      <c r="N820" s="150"/>
      <c r="O820" s="75">
        <f t="shared" si="89"/>
        <v>17.09888539980426</v>
      </c>
      <c r="P820" s="1000">
        <v>3072</v>
      </c>
      <c r="Q820" s="81"/>
      <c r="R820" s="150"/>
      <c r="S820" s="75">
        <v>0</v>
      </c>
      <c r="T820" s="1017">
        <v>0</v>
      </c>
      <c r="U820" s="81"/>
      <c r="V820" s="150"/>
      <c r="W820" s="81"/>
      <c r="X820" s="150"/>
      <c r="Y820" s="60">
        <v>7</v>
      </c>
      <c r="Z820" s="1000">
        <v>1239.8599999999997</v>
      </c>
      <c r="AA820" s="81"/>
      <c r="AB820" s="150"/>
      <c r="AC820" s="63">
        <v>0</v>
      </c>
      <c r="AD820" s="90">
        <f t="shared" si="91"/>
        <v>0</v>
      </c>
      <c r="AE820" s="63">
        <v>0</v>
      </c>
      <c r="AF820" s="150">
        <v>0</v>
      </c>
      <c r="AG820" s="81"/>
      <c r="AH820" s="150"/>
      <c r="AI820" s="998">
        <f t="shared" si="90"/>
        <v>4311.8599999999997</v>
      </c>
      <c r="AJ820" s="1025">
        <f t="shared" si="87"/>
        <v>0</v>
      </c>
    </row>
    <row r="821" spans="1:36" ht="66" x14ac:dyDescent="0.2">
      <c r="A821" s="51"/>
      <c r="B821" s="220" t="s">
        <v>836</v>
      </c>
      <c r="C821" s="74"/>
      <c r="D821" s="74">
        <v>6</v>
      </c>
      <c r="E821" s="257" t="s">
        <v>650</v>
      </c>
      <c r="F821" s="55" t="s">
        <v>31</v>
      </c>
      <c r="G821" s="56" t="s">
        <v>32</v>
      </c>
      <c r="H821" s="55" t="s">
        <v>33</v>
      </c>
      <c r="I821" s="211">
        <v>368.76333333333332</v>
      </c>
      <c r="J821" s="766">
        <v>2212.58</v>
      </c>
      <c r="K821" s="80"/>
      <c r="L821" s="150">
        <v>0</v>
      </c>
      <c r="M821" s="80"/>
      <c r="N821" s="150"/>
      <c r="O821" s="75">
        <f t="shared" si="89"/>
        <v>1.3830008406475698</v>
      </c>
      <c r="P821" s="1000">
        <v>510</v>
      </c>
      <c r="Q821" s="81"/>
      <c r="R821" s="150"/>
      <c r="S821" s="75">
        <v>0</v>
      </c>
      <c r="T821" s="1017">
        <v>0</v>
      </c>
      <c r="U821" s="81"/>
      <c r="V821" s="150"/>
      <c r="W821" s="81"/>
      <c r="X821" s="150"/>
      <c r="Y821" s="60">
        <v>5</v>
      </c>
      <c r="Z821" s="1000">
        <v>1702.58</v>
      </c>
      <c r="AA821" s="81"/>
      <c r="AB821" s="150"/>
      <c r="AC821" s="63">
        <v>0</v>
      </c>
      <c r="AD821" s="90">
        <f t="shared" si="91"/>
        <v>0</v>
      </c>
      <c r="AE821" s="63">
        <v>0</v>
      </c>
      <c r="AF821" s="150">
        <v>0</v>
      </c>
      <c r="AG821" s="81"/>
      <c r="AH821" s="150"/>
      <c r="AI821" s="998">
        <f t="shared" si="90"/>
        <v>2212.58</v>
      </c>
      <c r="AJ821" s="1025">
        <f t="shared" si="87"/>
        <v>0</v>
      </c>
    </row>
    <row r="822" spans="1:36" ht="66" x14ac:dyDescent="0.2">
      <c r="A822" s="51"/>
      <c r="B822" s="220" t="s">
        <v>837</v>
      </c>
      <c r="C822" s="74"/>
      <c r="D822" s="74">
        <v>105</v>
      </c>
      <c r="E822" s="259" t="s">
        <v>30</v>
      </c>
      <c r="F822" s="55" t="s">
        <v>31</v>
      </c>
      <c r="G822" s="56" t="s">
        <v>32</v>
      </c>
      <c r="H822" s="55" t="s">
        <v>33</v>
      </c>
      <c r="I822" s="211">
        <v>33.877904761904766</v>
      </c>
      <c r="J822" s="766">
        <v>3557.1800000000003</v>
      </c>
      <c r="K822" s="80"/>
      <c r="L822" s="150">
        <v>0</v>
      </c>
      <c r="M822" s="80"/>
      <c r="N822" s="150"/>
      <c r="O822" s="75">
        <f t="shared" si="89"/>
        <v>38.373093293001759</v>
      </c>
      <c r="P822" s="1000">
        <v>1300</v>
      </c>
      <c r="Q822" s="81"/>
      <c r="R822" s="150"/>
      <c r="S822" s="75">
        <v>0</v>
      </c>
      <c r="T822" s="1017">
        <v>0</v>
      </c>
      <c r="U822" s="81"/>
      <c r="V822" s="150"/>
      <c r="W822" s="81"/>
      <c r="X822" s="150"/>
      <c r="Y822" s="60">
        <v>67</v>
      </c>
      <c r="Z822" s="1000">
        <v>2257.1800000000003</v>
      </c>
      <c r="AA822" s="81"/>
      <c r="AB822" s="150"/>
      <c r="AC822" s="63">
        <v>0</v>
      </c>
      <c r="AD822" s="90">
        <f t="shared" si="91"/>
        <v>0</v>
      </c>
      <c r="AE822" s="63">
        <v>0</v>
      </c>
      <c r="AF822" s="150">
        <v>0</v>
      </c>
      <c r="AG822" s="81"/>
      <c r="AH822" s="150"/>
      <c r="AI822" s="998">
        <f t="shared" si="90"/>
        <v>3557.1800000000003</v>
      </c>
      <c r="AJ822" s="1025">
        <f t="shared" si="87"/>
        <v>0</v>
      </c>
    </row>
    <row r="823" spans="1:36" ht="66" x14ac:dyDescent="0.2">
      <c r="A823" s="51"/>
      <c r="B823" s="220" t="s">
        <v>838</v>
      </c>
      <c r="C823" s="74"/>
      <c r="D823" s="74">
        <v>105</v>
      </c>
      <c r="E823" s="259" t="s">
        <v>30</v>
      </c>
      <c r="F823" s="55" t="s">
        <v>31</v>
      </c>
      <c r="G823" s="56" t="s">
        <v>32</v>
      </c>
      <c r="H823" s="55" t="s">
        <v>33</v>
      </c>
      <c r="I823" s="211">
        <v>33.877904761904766</v>
      </c>
      <c r="J823" s="766">
        <v>3557.1800000000003</v>
      </c>
      <c r="K823" s="80"/>
      <c r="L823" s="150">
        <v>0</v>
      </c>
      <c r="M823" s="80"/>
      <c r="N823" s="150"/>
      <c r="O823" s="75">
        <f t="shared" si="89"/>
        <v>38.373093293001759</v>
      </c>
      <c r="P823" s="1000">
        <v>1300</v>
      </c>
      <c r="Q823" s="81"/>
      <c r="R823" s="150"/>
      <c r="S823" s="75">
        <v>0</v>
      </c>
      <c r="T823" s="1017">
        <v>0</v>
      </c>
      <c r="U823" s="81"/>
      <c r="V823" s="150"/>
      <c r="W823" s="81"/>
      <c r="X823" s="150"/>
      <c r="Y823" s="60">
        <v>67</v>
      </c>
      <c r="Z823" s="1000">
        <v>2257.1800000000003</v>
      </c>
      <c r="AA823" s="81"/>
      <c r="AB823" s="150"/>
      <c r="AC823" s="63">
        <v>0</v>
      </c>
      <c r="AD823" s="90">
        <f t="shared" si="91"/>
        <v>0</v>
      </c>
      <c r="AE823" s="63">
        <v>0</v>
      </c>
      <c r="AF823" s="150">
        <v>0</v>
      </c>
      <c r="AG823" s="81"/>
      <c r="AH823" s="150"/>
      <c r="AI823" s="998">
        <f t="shared" si="90"/>
        <v>3557.1800000000003</v>
      </c>
      <c r="AJ823" s="1025">
        <f t="shared" si="87"/>
        <v>0</v>
      </c>
    </row>
    <row r="824" spans="1:36" ht="66" x14ac:dyDescent="0.2">
      <c r="A824" s="51"/>
      <c r="B824" s="220" t="s">
        <v>839</v>
      </c>
      <c r="C824" s="74"/>
      <c r="D824" s="74">
        <v>100</v>
      </c>
      <c r="E824" s="259" t="s">
        <v>30</v>
      </c>
      <c r="F824" s="55" t="s">
        <v>31</v>
      </c>
      <c r="G824" s="56" t="s">
        <v>32</v>
      </c>
      <c r="H824" s="55" t="s">
        <v>33</v>
      </c>
      <c r="I824" s="211">
        <v>18.2468</v>
      </c>
      <c r="J824" s="766">
        <v>1824.68</v>
      </c>
      <c r="K824" s="80"/>
      <c r="L824" s="150">
        <v>0</v>
      </c>
      <c r="M824" s="80"/>
      <c r="N824" s="150"/>
      <c r="O824" s="75">
        <f t="shared" si="89"/>
        <v>71.245369051011679</v>
      </c>
      <c r="P824" s="1000">
        <v>1300</v>
      </c>
      <c r="Q824" s="81"/>
      <c r="R824" s="150"/>
      <c r="S824" s="75">
        <v>0</v>
      </c>
      <c r="T824" s="1017">
        <v>0</v>
      </c>
      <c r="U824" s="81"/>
      <c r="V824" s="150"/>
      <c r="W824" s="81"/>
      <c r="X824" s="150"/>
      <c r="Y824" s="60">
        <v>29</v>
      </c>
      <c r="Z824" s="1000">
        <v>524.68000000000006</v>
      </c>
      <c r="AA824" s="81"/>
      <c r="AB824" s="150"/>
      <c r="AC824" s="63">
        <v>0</v>
      </c>
      <c r="AD824" s="90">
        <f t="shared" si="91"/>
        <v>0</v>
      </c>
      <c r="AE824" s="63">
        <v>0</v>
      </c>
      <c r="AF824" s="150">
        <v>0</v>
      </c>
      <c r="AG824" s="81"/>
      <c r="AH824" s="150"/>
      <c r="AI824" s="998">
        <f t="shared" si="90"/>
        <v>1824.68</v>
      </c>
      <c r="AJ824" s="1025">
        <f t="shared" si="87"/>
        <v>0</v>
      </c>
    </row>
    <row r="825" spans="1:36" ht="66" x14ac:dyDescent="0.2">
      <c r="A825" s="51"/>
      <c r="B825" s="220" t="s">
        <v>840</v>
      </c>
      <c r="C825" s="74"/>
      <c r="D825" s="74">
        <v>100</v>
      </c>
      <c r="E825" s="259" t="s">
        <v>30</v>
      </c>
      <c r="F825" s="55" t="s">
        <v>31</v>
      </c>
      <c r="G825" s="56" t="s">
        <v>32</v>
      </c>
      <c r="H825" s="55" t="s">
        <v>33</v>
      </c>
      <c r="I825" s="211">
        <v>18.2468</v>
      </c>
      <c r="J825" s="766">
        <v>1824.68</v>
      </c>
      <c r="K825" s="80"/>
      <c r="L825" s="150">
        <v>0</v>
      </c>
      <c r="M825" s="80"/>
      <c r="N825" s="150"/>
      <c r="O825" s="75">
        <f t="shared" si="89"/>
        <v>71.245369051011679</v>
      </c>
      <c r="P825" s="1000">
        <v>1300</v>
      </c>
      <c r="Q825" s="81"/>
      <c r="R825" s="150"/>
      <c r="S825" s="75">
        <v>0</v>
      </c>
      <c r="T825" s="1017">
        <v>0</v>
      </c>
      <c r="U825" s="81"/>
      <c r="V825" s="150"/>
      <c r="W825" s="81"/>
      <c r="X825" s="150"/>
      <c r="Y825" s="60">
        <v>29</v>
      </c>
      <c r="Z825" s="1000">
        <v>524.68000000000006</v>
      </c>
      <c r="AA825" s="81"/>
      <c r="AB825" s="150"/>
      <c r="AC825" s="63">
        <v>0</v>
      </c>
      <c r="AD825" s="90">
        <f t="shared" si="91"/>
        <v>0</v>
      </c>
      <c r="AE825" s="63">
        <v>0</v>
      </c>
      <c r="AF825" s="150">
        <v>0</v>
      </c>
      <c r="AG825" s="81"/>
      <c r="AH825" s="150"/>
      <c r="AI825" s="998">
        <f t="shared" si="90"/>
        <v>1824.68</v>
      </c>
      <c r="AJ825" s="1025">
        <f t="shared" si="87"/>
        <v>0</v>
      </c>
    </row>
    <row r="826" spans="1:36" ht="66" x14ac:dyDescent="0.2">
      <c r="A826" s="51"/>
      <c r="B826" s="220" t="s">
        <v>841</v>
      </c>
      <c r="C826" s="74"/>
      <c r="D826" s="74">
        <v>120</v>
      </c>
      <c r="E826" s="259" t="s">
        <v>30</v>
      </c>
      <c r="F826" s="55" t="s">
        <v>31</v>
      </c>
      <c r="G826" s="56" t="s">
        <v>32</v>
      </c>
      <c r="H826" s="55" t="s">
        <v>33</v>
      </c>
      <c r="I826" s="211">
        <v>18.246833333333331</v>
      </c>
      <c r="J826" s="766">
        <v>2189.62</v>
      </c>
      <c r="K826" s="80"/>
      <c r="L826" s="150">
        <v>0</v>
      </c>
      <c r="M826" s="80"/>
      <c r="N826" s="150"/>
      <c r="O826" s="75">
        <f t="shared" si="89"/>
        <v>85.494286679880531</v>
      </c>
      <c r="P826" s="1000">
        <v>1560</v>
      </c>
      <c r="Q826" s="81"/>
      <c r="R826" s="150"/>
      <c r="S826" s="75">
        <v>0</v>
      </c>
      <c r="T826" s="1017">
        <v>0</v>
      </c>
      <c r="U826" s="81"/>
      <c r="V826" s="150"/>
      <c r="W826" s="81"/>
      <c r="X826" s="150"/>
      <c r="Y826" s="60">
        <v>35</v>
      </c>
      <c r="Z826" s="1000">
        <v>629.61999999999989</v>
      </c>
      <c r="AA826" s="81"/>
      <c r="AB826" s="150"/>
      <c r="AC826" s="63">
        <v>0</v>
      </c>
      <c r="AD826" s="90">
        <f t="shared" si="91"/>
        <v>0</v>
      </c>
      <c r="AE826" s="63">
        <v>0</v>
      </c>
      <c r="AF826" s="150">
        <v>0</v>
      </c>
      <c r="AG826" s="81"/>
      <c r="AH826" s="150"/>
      <c r="AI826" s="998">
        <f t="shared" si="90"/>
        <v>2189.62</v>
      </c>
      <c r="AJ826" s="1025">
        <f t="shared" si="87"/>
        <v>0</v>
      </c>
    </row>
    <row r="827" spans="1:36" ht="66" x14ac:dyDescent="0.2">
      <c r="A827" s="51"/>
      <c r="B827" s="220" t="s">
        <v>842</v>
      </c>
      <c r="C827" s="74"/>
      <c r="D827" s="74">
        <v>240</v>
      </c>
      <c r="E827" s="257" t="s">
        <v>30</v>
      </c>
      <c r="F827" s="55" t="s">
        <v>31</v>
      </c>
      <c r="G827" s="56" t="s">
        <v>32</v>
      </c>
      <c r="H827" s="55" t="s">
        <v>33</v>
      </c>
      <c r="I827" s="211">
        <v>18.246791666666663</v>
      </c>
      <c r="J827" s="766">
        <v>4379.2299999999996</v>
      </c>
      <c r="K827" s="80"/>
      <c r="L827" s="150">
        <v>0</v>
      </c>
      <c r="M827" s="80"/>
      <c r="N827" s="150"/>
      <c r="O827" s="75">
        <f t="shared" si="89"/>
        <v>170.98896381327313</v>
      </c>
      <c r="P827" s="1000">
        <v>3120</v>
      </c>
      <c r="Q827" s="81"/>
      <c r="R827" s="150"/>
      <c r="S827" s="75">
        <v>0</v>
      </c>
      <c r="T827" s="1017">
        <v>0</v>
      </c>
      <c r="U827" s="81"/>
      <c r="V827" s="150"/>
      <c r="W827" s="81"/>
      <c r="X827" s="150"/>
      <c r="Y827" s="60">
        <v>69</v>
      </c>
      <c r="Z827" s="1000">
        <v>1259.2299999999996</v>
      </c>
      <c r="AA827" s="81"/>
      <c r="AB827" s="150"/>
      <c r="AC827" s="63">
        <v>0</v>
      </c>
      <c r="AD827" s="90">
        <f t="shared" si="91"/>
        <v>0</v>
      </c>
      <c r="AE827" s="63">
        <v>0</v>
      </c>
      <c r="AF827" s="150">
        <v>0</v>
      </c>
      <c r="AG827" s="81"/>
      <c r="AH827" s="150"/>
      <c r="AI827" s="998">
        <f t="shared" si="90"/>
        <v>4379.2299999999996</v>
      </c>
      <c r="AJ827" s="1025">
        <f t="shared" si="87"/>
        <v>0</v>
      </c>
    </row>
    <row r="828" spans="1:36" ht="66" x14ac:dyDescent="0.2">
      <c r="A828" s="51"/>
      <c r="B828" s="220" t="s">
        <v>843</v>
      </c>
      <c r="C828" s="74"/>
      <c r="D828" s="74">
        <v>120</v>
      </c>
      <c r="E828" s="257" t="s">
        <v>30</v>
      </c>
      <c r="F828" s="55" t="s">
        <v>31</v>
      </c>
      <c r="G828" s="56" t="s">
        <v>32</v>
      </c>
      <c r="H828" s="55" t="s">
        <v>33</v>
      </c>
      <c r="I828" s="211">
        <v>18.246833333333331</v>
      </c>
      <c r="J828" s="766">
        <v>2189.62</v>
      </c>
      <c r="K828" s="80"/>
      <c r="L828" s="150">
        <v>0</v>
      </c>
      <c r="M828" s="80"/>
      <c r="N828" s="150"/>
      <c r="O828" s="75">
        <f t="shared" si="89"/>
        <v>85.494286679880531</v>
      </c>
      <c r="P828" s="1000">
        <v>1560</v>
      </c>
      <c r="Q828" s="81"/>
      <c r="R828" s="150"/>
      <c r="S828" s="75">
        <v>0</v>
      </c>
      <c r="T828" s="1017">
        <v>0</v>
      </c>
      <c r="U828" s="81"/>
      <c r="V828" s="150"/>
      <c r="W828" s="81"/>
      <c r="X828" s="150"/>
      <c r="Y828" s="60">
        <v>35</v>
      </c>
      <c r="Z828" s="1000">
        <v>629.61999999999989</v>
      </c>
      <c r="AA828" s="81"/>
      <c r="AB828" s="150"/>
      <c r="AC828" s="63">
        <v>0</v>
      </c>
      <c r="AD828" s="90">
        <f t="shared" si="91"/>
        <v>0</v>
      </c>
      <c r="AE828" s="63">
        <v>0</v>
      </c>
      <c r="AF828" s="150">
        <v>0</v>
      </c>
      <c r="AG828" s="81"/>
      <c r="AH828" s="150"/>
      <c r="AI828" s="998">
        <f t="shared" si="90"/>
        <v>2189.62</v>
      </c>
      <c r="AJ828" s="1025">
        <f t="shared" si="87"/>
        <v>0</v>
      </c>
    </row>
    <row r="829" spans="1:36" ht="66" x14ac:dyDescent="0.2">
      <c r="A829" s="51"/>
      <c r="B829" s="226" t="s">
        <v>844</v>
      </c>
      <c r="C829" s="74"/>
      <c r="D829" s="74">
        <v>3</v>
      </c>
      <c r="E829" s="257" t="s">
        <v>49</v>
      </c>
      <c r="F829" s="55" t="s">
        <v>31</v>
      </c>
      <c r="G829" s="56" t="s">
        <v>32</v>
      </c>
      <c r="H829" s="55" t="s">
        <v>33</v>
      </c>
      <c r="I829" s="211">
        <v>503.55666666666667</v>
      </c>
      <c r="J829" s="766">
        <v>1510.67</v>
      </c>
      <c r="K829" s="80"/>
      <c r="L829" s="150">
        <v>0</v>
      </c>
      <c r="M829" s="80"/>
      <c r="N829" s="150"/>
      <c r="O829" s="75">
        <f t="shared" si="89"/>
        <v>0</v>
      </c>
      <c r="P829" s="1000"/>
      <c r="Q829" s="81"/>
      <c r="R829" s="150"/>
      <c r="S829" s="75">
        <v>0</v>
      </c>
      <c r="T829" s="1017">
        <v>0</v>
      </c>
      <c r="U829" s="81"/>
      <c r="V829" s="150"/>
      <c r="W829" s="81"/>
      <c r="X829" s="150"/>
      <c r="Y829" s="60">
        <v>3</v>
      </c>
      <c r="Z829" s="1000">
        <v>1510.67</v>
      </c>
      <c r="AA829" s="81"/>
      <c r="AB829" s="150"/>
      <c r="AC829" s="63">
        <v>0</v>
      </c>
      <c r="AD829" s="90">
        <f t="shared" si="91"/>
        <v>0</v>
      </c>
      <c r="AE829" s="63">
        <v>0</v>
      </c>
      <c r="AF829" s="150">
        <v>0</v>
      </c>
      <c r="AG829" s="81"/>
      <c r="AH829" s="150"/>
      <c r="AI829" s="998">
        <f t="shared" si="90"/>
        <v>1510.67</v>
      </c>
      <c r="AJ829" s="1025">
        <f t="shared" si="87"/>
        <v>0</v>
      </c>
    </row>
    <row r="830" spans="1:36" ht="66" x14ac:dyDescent="0.2">
      <c r="A830" s="51"/>
      <c r="B830" s="220" t="s">
        <v>845</v>
      </c>
      <c r="C830" s="74"/>
      <c r="D830" s="74">
        <v>32</v>
      </c>
      <c r="E830" s="257" t="s">
        <v>650</v>
      </c>
      <c r="F830" s="55" t="s">
        <v>31</v>
      </c>
      <c r="G830" s="56" t="s">
        <v>32</v>
      </c>
      <c r="H830" s="55" t="s">
        <v>33</v>
      </c>
      <c r="I830" s="211">
        <v>76.057500000000005</v>
      </c>
      <c r="J830" s="766">
        <v>2433.84</v>
      </c>
      <c r="K830" s="80"/>
      <c r="L830" s="150">
        <v>0</v>
      </c>
      <c r="M830" s="80"/>
      <c r="N830" s="150"/>
      <c r="O830" s="75">
        <f t="shared" si="89"/>
        <v>4.4177102849817569</v>
      </c>
      <c r="P830" s="1000">
        <v>336</v>
      </c>
      <c r="Q830" s="81"/>
      <c r="R830" s="150"/>
      <c r="S830" s="75">
        <v>0</v>
      </c>
      <c r="T830" s="1017">
        <v>0</v>
      </c>
      <c r="U830" s="81"/>
      <c r="V830" s="150"/>
      <c r="W830" s="81"/>
      <c r="X830" s="150"/>
      <c r="Y830" s="60">
        <v>28</v>
      </c>
      <c r="Z830" s="1000">
        <v>2097.84</v>
      </c>
      <c r="AA830" s="81"/>
      <c r="AB830" s="150"/>
      <c r="AC830" s="63">
        <v>0</v>
      </c>
      <c r="AD830" s="90">
        <f t="shared" si="91"/>
        <v>0</v>
      </c>
      <c r="AE830" s="63">
        <v>0</v>
      </c>
      <c r="AF830" s="150">
        <v>0</v>
      </c>
      <c r="AG830" s="81"/>
      <c r="AH830" s="150"/>
      <c r="AI830" s="998">
        <f t="shared" si="90"/>
        <v>2433.84</v>
      </c>
      <c r="AJ830" s="1025">
        <f t="shared" si="87"/>
        <v>0</v>
      </c>
    </row>
    <row r="831" spans="1:36" ht="66" x14ac:dyDescent="0.2">
      <c r="A831" s="51"/>
      <c r="B831" s="228" t="s">
        <v>846</v>
      </c>
      <c r="C831" s="74"/>
      <c r="D831" s="74">
        <v>3</v>
      </c>
      <c r="E831" s="109" t="s">
        <v>674</v>
      </c>
      <c r="F831" s="55" t="s">
        <v>31</v>
      </c>
      <c r="G831" s="56" t="s">
        <v>32</v>
      </c>
      <c r="H831" s="55" t="s">
        <v>33</v>
      </c>
      <c r="I831" s="211">
        <v>234.27333333333334</v>
      </c>
      <c r="J831" s="766">
        <v>702.82</v>
      </c>
      <c r="K831" s="80"/>
      <c r="L831" s="150">
        <v>0</v>
      </c>
      <c r="M831" s="80"/>
      <c r="N831" s="150"/>
      <c r="O831" s="75">
        <f t="shared" si="89"/>
        <v>0</v>
      </c>
      <c r="P831" s="1000"/>
      <c r="Q831" s="81"/>
      <c r="R831" s="150"/>
      <c r="S831" s="75">
        <v>0</v>
      </c>
      <c r="T831" s="1017">
        <v>0</v>
      </c>
      <c r="U831" s="81"/>
      <c r="V831" s="150"/>
      <c r="W831" s="81"/>
      <c r="X831" s="150"/>
      <c r="Y831" s="60">
        <v>3</v>
      </c>
      <c r="Z831" s="1000">
        <v>702.82</v>
      </c>
      <c r="AA831" s="81"/>
      <c r="AB831" s="150"/>
      <c r="AC831" s="63">
        <v>0</v>
      </c>
      <c r="AD831" s="90">
        <f t="shared" si="91"/>
        <v>0</v>
      </c>
      <c r="AE831" s="63">
        <v>0</v>
      </c>
      <c r="AF831" s="150">
        <v>0</v>
      </c>
      <c r="AG831" s="81"/>
      <c r="AH831" s="150"/>
      <c r="AI831" s="998">
        <f t="shared" si="90"/>
        <v>702.82</v>
      </c>
      <c r="AJ831" s="1025">
        <f t="shared" si="87"/>
        <v>0</v>
      </c>
    </row>
    <row r="832" spans="1:36" ht="66" x14ac:dyDescent="0.2">
      <c r="A832" s="51"/>
      <c r="B832" s="228" t="s">
        <v>847</v>
      </c>
      <c r="C832" s="74"/>
      <c r="D832" s="74">
        <v>16</v>
      </c>
      <c r="E832" s="109" t="s">
        <v>674</v>
      </c>
      <c r="F832" s="55" t="s">
        <v>31</v>
      </c>
      <c r="G832" s="56" t="s">
        <v>32</v>
      </c>
      <c r="H832" s="55" t="s">
        <v>33</v>
      </c>
      <c r="I832" s="211">
        <v>51.62</v>
      </c>
      <c r="J832" s="766">
        <v>825.92</v>
      </c>
      <c r="K832" s="80"/>
      <c r="L832" s="150">
        <v>0</v>
      </c>
      <c r="M832" s="80"/>
      <c r="N832" s="150"/>
      <c r="O832" s="75">
        <f t="shared" si="89"/>
        <v>0</v>
      </c>
      <c r="P832" s="1000"/>
      <c r="Q832" s="81"/>
      <c r="R832" s="150"/>
      <c r="S832" s="75">
        <v>0</v>
      </c>
      <c r="T832" s="1017">
        <v>0</v>
      </c>
      <c r="U832" s="81"/>
      <c r="V832" s="150"/>
      <c r="W832" s="81"/>
      <c r="X832" s="150"/>
      <c r="Y832" s="60">
        <v>16</v>
      </c>
      <c r="Z832" s="1000">
        <v>825.92</v>
      </c>
      <c r="AA832" s="81"/>
      <c r="AB832" s="150"/>
      <c r="AC832" s="63">
        <v>0</v>
      </c>
      <c r="AD832" s="90">
        <f t="shared" si="91"/>
        <v>0</v>
      </c>
      <c r="AE832" s="63">
        <v>0</v>
      </c>
      <c r="AF832" s="150">
        <v>0</v>
      </c>
      <c r="AG832" s="81"/>
      <c r="AH832" s="150"/>
      <c r="AI832" s="998">
        <f t="shared" si="90"/>
        <v>825.92</v>
      </c>
      <c r="AJ832" s="1025">
        <f t="shared" si="87"/>
        <v>0</v>
      </c>
    </row>
    <row r="833" spans="1:36" ht="66" x14ac:dyDescent="0.2">
      <c r="A833" s="51"/>
      <c r="B833" s="226" t="s">
        <v>848</v>
      </c>
      <c r="C833" s="74"/>
      <c r="D833" s="74">
        <v>500</v>
      </c>
      <c r="E833" s="257" t="s">
        <v>30</v>
      </c>
      <c r="F833" s="55" t="s">
        <v>31</v>
      </c>
      <c r="G833" s="56" t="s">
        <v>32</v>
      </c>
      <c r="H833" s="55" t="s">
        <v>33</v>
      </c>
      <c r="I833" s="211">
        <v>113.4045</v>
      </c>
      <c r="J833" s="766">
        <v>56702.25</v>
      </c>
      <c r="K833" s="80"/>
      <c r="L833" s="150">
        <v>0</v>
      </c>
      <c r="M833" s="80"/>
      <c r="N833" s="150"/>
      <c r="O833" s="75">
        <f t="shared" si="89"/>
        <v>0</v>
      </c>
      <c r="P833" s="1000"/>
      <c r="Q833" s="81"/>
      <c r="R833" s="150"/>
      <c r="S833" s="75">
        <v>0</v>
      </c>
      <c r="T833" s="1017">
        <v>0</v>
      </c>
      <c r="U833" s="81"/>
      <c r="V833" s="150"/>
      <c r="W833" s="81"/>
      <c r="X833" s="150"/>
      <c r="Y833" s="60">
        <v>500</v>
      </c>
      <c r="Z833" s="1000">
        <v>56702.25</v>
      </c>
      <c r="AA833" s="81"/>
      <c r="AB833" s="150"/>
      <c r="AC833" s="63">
        <v>0</v>
      </c>
      <c r="AD833" s="90">
        <f t="shared" si="91"/>
        <v>0</v>
      </c>
      <c r="AE833" s="63">
        <v>0</v>
      </c>
      <c r="AF833" s="150">
        <v>0</v>
      </c>
      <c r="AG833" s="81"/>
      <c r="AH833" s="150"/>
      <c r="AI833" s="998">
        <f t="shared" si="90"/>
        <v>56702.25</v>
      </c>
      <c r="AJ833" s="1025">
        <f t="shared" si="87"/>
        <v>0</v>
      </c>
    </row>
    <row r="834" spans="1:36" ht="66" x14ac:dyDescent="0.2">
      <c r="A834" s="51"/>
      <c r="B834" s="220" t="s">
        <v>849</v>
      </c>
      <c r="C834" s="74"/>
      <c r="D834" s="74">
        <v>824</v>
      </c>
      <c r="E834" s="257" t="s">
        <v>49</v>
      </c>
      <c r="F834" s="55" t="s">
        <v>31</v>
      </c>
      <c r="G834" s="56" t="s">
        <v>32</v>
      </c>
      <c r="H834" s="55" t="s">
        <v>33</v>
      </c>
      <c r="I834" s="211">
        <v>22.666136087484812</v>
      </c>
      <c r="J834" s="766">
        <v>19200</v>
      </c>
      <c r="K834" s="80"/>
      <c r="L834" s="150">
        <v>0</v>
      </c>
      <c r="M834" s="80"/>
      <c r="N834" s="150"/>
      <c r="O834" s="75">
        <v>824</v>
      </c>
      <c r="P834" s="1000">
        <v>19200</v>
      </c>
      <c r="Q834" s="81"/>
      <c r="R834" s="150"/>
      <c r="S834" s="75">
        <v>0</v>
      </c>
      <c r="T834" s="1017">
        <v>0</v>
      </c>
      <c r="U834" s="81"/>
      <c r="V834" s="150"/>
      <c r="W834" s="81"/>
      <c r="X834" s="150"/>
      <c r="Y834" s="60">
        <v>0</v>
      </c>
      <c r="Z834" s="1000">
        <v>0</v>
      </c>
      <c r="AA834" s="81"/>
      <c r="AB834" s="150"/>
      <c r="AC834" s="63">
        <v>0</v>
      </c>
      <c r="AD834" s="90">
        <f t="shared" si="91"/>
        <v>0</v>
      </c>
      <c r="AE834" s="63">
        <v>0</v>
      </c>
      <c r="AF834" s="150">
        <v>0</v>
      </c>
      <c r="AG834" s="81"/>
      <c r="AH834" s="150"/>
      <c r="AI834" s="998">
        <f t="shared" si="90"/>
        <v>19200</v>
      </c>
      <c r="AJ834" s="1025">
        <f t="shared" si="87"/>
        <v>0</v>
      </c>
    </row>
    <row r="835" spans="1:36" ht="66" x14ac:dyDescent="0.2">
      <c r="A835" s="51"/>
      <c r="B835" s="220" t="s">
        <v>850</v>
      </c>
      <c r="C835" s="74"/>
      <c r="D835" s="74">
        <v>359</v>
      </c>
      <c r="E835" s="257" t="s">
        <v>30</v>
      </c>
      <c r="F835" s="55" t="s">
        <v>31</v>
      </c>
      <c r="G835" s="56" t="s">
        <v>32</v>
      </c>
      <c r="H835" s="55" t="s">
        <v>33</v>
      </c>
      <c r="I835" s="211">
        <v>35.089999999999996</v>
      </c>
      <c r="J835" s="766">
        <v>12086.63</v>
      </c>
      <c r="K835" s="80"/>
      <c r="L835" s="150">
        <v>0</v>
      </c>
      <c r="M835" s="80"/>
      <c r="N835" s="150"/>
      <c r="O835" s="75">
        <f>P835/I835</f>
        <v>256.48332858364211</v>
      </c>
      <c r="P835" s="1000">
        <v>9000</v>
      </c>
      <c r="Q835" s="81"/>
      <c r="R835" s="150"/>
      <c r="S835" s="75">
        <v>0</v>
      </c>
      <c r="T835" s="1017">
        <v>0</v>
      </c>
      <c r="U835" s="81"/>
      <c r="V835" s="150"/>
      <c r="W835" s="81"/>
      <c r="X835" s="150"/>
      <c r="Y835" s="60">
        <v>103</v>
      </c>
      <c r="Z835" s="1000">
        <v>3086.6299999999992</v>
      </c>
      <c r="AA835" s="81"/>
      <c r="AB835" s="150"/>
      <c r="AC835" s="63">
        <v>0</v>
      </c>
      <c r="AD835" s="90">
        <f t="shared" si="91"/>
        <v>0</v>
      </c>
      <c r="AE835" s="63">
        <v>0</v>
      </c>
      <c r="AF835" s="150">
        <v>0</v>
      </c>
      <c r="AG835" s="81"/>
      <c r="AH835" s="150"/>
      <c r="AI835" s="998">
        <f t="shared" si="90"/>
        <v>12086.63</v>
      </c>
      <c r="AJ835" s="1025">
        <f t="shared" si="87"/>
        <v>0</v>
      </c>
    </row>
    <row r="836" spans="1:36" ht="66" x14ac:dyDescent="0.2">
      <c r="A836" s="51"/>
      <c r="B836" s="84" t="s">
        <v>851</v>
      </c>
      <c r="C836" s="74"/>
      <c r="D836" s="74">
        <v>44</v>
      </c>
      <c r="E836" s="263" t="s">
        <v>812</v>
      </c>
      <c r="F836" s="55" t="s">
        <v>31</v>
      </c>
      <c r="G836" s="56" t="s">
        <v>32</v>
      </c>
      <c r="H836" s="55" t="s">
        <v>33</v>
      </c>
      <c r="I836" s="211">
        <v>74.095111111111109</v>
      </c>
      <c r="J836" s="766">
        <v>0</v>
      </c>
      <c r="K836" s="80"/>
      <c r="L836" s="150">
        <v>0</v>
      </c>
      <c r="M836" s="80"/>
      <c r="N836" s="150"/>
      <c r="O836" s="75">
        <f>P836/I836</f>
        <v>0</v>
      </c>
      <c r="P836" s="1000">
        <v>0</v>
      </c>
      <c r="Q836" s="81"/>
      <c r="R836" s="150"/>
      <c r="S836" s="75">
        <v>0</v>
      </c>
      <c r="T836" s="1017">
        <v>0</v>
      </c>
      <c r="U836" s="81"/>
      <c r="V836" s="150"/>
      <c r="W836" s="81"/>
      <c r="X836" s="150"/>
      <c r="Y836" s="60">
        <v>44</v>
      </c>
      <c r="Z836" s="1000">
        <v>0</v>
      </c>
      <c r="AA836" s="81"/>
      <c r="AB836" s="150"/>
      <c r="AC836" s="63">
        <v>0</v>
      </c>
      <c r="AD836" s="90">
        <f t="shared" si="91"/>
        <v>0</v>
      </c>
      <c r="AE836" s="63">
        <v>0</v>
      </c>
      <c r="AF836" s="150">
        <v>0</v>
      </c>
      <c r="AG836" s="81"/>
      <c r="AH836" s="150"/>
      <c r="AI836" s="998">
        <f t="shared" si="90"/>
        <v>0</v>
      </c>
      <c r="AJ836" s="1025">
        <f t="shared" si="87"/>
        <v>0</v>
      </c>
    </row>
    <row r="837" spans="1:36" ht="66" x14ac:dyDescent="0.2">
      <c r="A837" s="51"/>
      <c r="B837" s="82" t="s">
        <v>852</v>
      </c>
      <c r="C837" s="74"/>
      <c r="D837" s="74">
        <v>961</v>
      </c>
      <c r="E837" s="263" t="s">
        <v>30</v>
      </c>
      <c r="F837" s="55" t="s">
        <v>31</v>
      </c>
      <c r="G837" s="56" t="s">
        <v>32</v>
      </c>
      <c r="H837" s="55" t="s">
        <v>33</v>
      </c>
      <c r="I837" s="211">
        <v>10.544395833333335</v>
      </c>
      <c r="J837" s="766">
        <v>13456.900000000001</v>
      </c>
      <c r="K837" s="80"/>
      <c r="L837" s="150">
        <v>0</v>
      </c>
      <c r="M837" s="80"/>
      <c r="N837" s="150"/>
      <c r="O837" s="75">
        <v>961</v>
      </c>
      <c r="P837" s="1000">
        <v>13440</v>
      </c>
      <c r="Q837" s="81"/>
      <c r="R837" s="150"/>
      <c r="S837" s="75">
        <v>0</v>
      </c>
      <c r="T837" s="1017">
        <v>0</v>
      </c>
      <c r="U837" s="81"/>
      <c r="V837" s="150"/>
      <c r="W837" s="81"/>
      <c r="X837" s="150"/>
      <c r="Y837" s="60">
        <v>0</v>
      </c>
      <c r="Z837" s="1000">
        <v>16.900000000001455</v>
      </c>
      <c r="AA837" s="81"/>
      <c r="AB837" s="150"/>
      <c r="AC837" s="63">
        <v>0</v>
      </c>
      <c r="AD837" s="90">
        <f t="shared" si="91"/>
        <v>0</v>
      </c>
      <c r="AE837" s="63">
        <v>0</v>
      </c>
      <c r="AF837" s="150">
        <v>0</v>
      </c>
      <c r="AG837" s="81"/>
      <c r="AH837" s="150"/>
      <c r="AI837" s="998">
        <f t="shared" si="90"/>
        <v>13456.900000000001</v>
      </c>
      <c r="AJ837" s="1025">
        <f t="shared" si="87"/>
        <v>0</v>
      </c>
    </row>
    <row r="838" spans="1:36" ht="66" x14ac:dyDescent="0.2">
      <c r="A838" s="51"/>
      <c r="B838" s="82" t="s">
        <v>853</v>
      </c>
      <c r="C838" s="74"/>
      <c r="D838" s="74">
        <v>336</v>
      </c>
      <c r="E838" s="263" t="s">
        <v>195</v>
      </c>
      <c r="F838" s="55" t="s">
        <v>31</v>
      </c>
      <c r="G838" s="56" t="s">
        <v>32</v>
      </c>
      <c r="H838" s="55" t="s">
        <v>33</v>
      </c>
      <c r="I838" s="211">
        <v>189.48601190476191</v>
      </c>
      <c r="J838" s="766">
        <v>63667.3</v>
      </c>
      <c r="K838" s="80"/>
      <c r="L838" s="150">
        <v>0</v>
      </c>
      <c r="M838" s="80"/>
      <c r="N838" s="150"/>
      <c r="O838" s="75">
        <f t="shared" ref="O838:O869" si="92">P838/I838</f>
        <v>239.38442497168876</v>
      </c>
      <c r="P838" s="1000">
        <v>45360</v>
      </c>
      <c r="Q838" s="81"/>
      <c r="R838" s="150"/>
      <c r="S838" s="75">
        <v>0</v>
      </c>
      <c r="T838" s="1017">
        <v>0</v>
      </c>
      <c r="U838" s="81"/>
      <c r="V838" s="150"/>
      <c r="W838" s="81"/>
      <c r="X838" s="150"/>
      <c r="Y838" s="60">
        <v>97</v>
      </c>
      <c r="Z838" s="1000">
        <v>18307.300000000003</v>
      </c>
      <c r="AA838" s="81"/>
      <c r="AB838" s="150"/>
      <c r="AC838" s="63">
        <v>0</v>
      </c>
      <c r="AD838" s="90">
        <f t="shared" si="91"/>
        <v>0</v>
      </c>
      <c r="AE838" s="63">
        <v>0</v>
      </c>
      <c r="AF838" s="150">
        <v>0</v>
      </c>
      <c r="AG838" s="81"/>
      <c r="AH838" s="150"/>
      <c r="AI838" s="998">
        <f t="shared" si="90"/>
        <v>63667.3</v>
      </c>
      <c r="AJ838" s="1025">
        <f t="shared" si="87"/>
        <v>0</v>
      </c>
    </row>
    <row r="839" spans="1:36" ht="66" x14ac:dyDescent="0.2">
      <c r="A839" s="51"/>
      <c r="B839" s="84" t="s">
        <v>854</v>
      </c>
      <c r="C839" s="74"/>
      <c r="D839" s="74">
        <v>58</v>
      </c>
      <c r="E839" s="263" t="s">
        <v>650</v>
      </c>
      <c r="F839" s="55" t="s">
        <v>31</v>
      </c>
      <c r="G839" s="56" t="s">
        <v>32</v>
      </c>
      <c r="H839" s="55" t="s">
        <v>33</v>
      </c>
      <c r="I839" s="211">
        <v>186.9208620689655</v>
      </c>
      <c r="J839" s="766">
        <v>10841.41</v>
      </c>
      <c r="K839" s="80"/>
      <c r="L839" s="150">
        <v>0</v>
      </c>
      <c r="M839" s="80"/>
      <c r="N839" s="150"/>
      <c r="O839" s="75">
        <f t="shared" si="92"/>
        <v>0</v>
      </c>
      <c r="P839" s="1000"/>
      <c r="Q839" s="81"/>
      <c r="R839" s="150"/>
      <c r="S839" s="75">
        <v>0</v>
      </c>
      <c r="T839" s="1017">
        <v>0</v>
      </c>
      <c r="U839" s="81"/>
      <c r="V839" s="150"/>
      <c r="W839" s="81"/>
      <c r="X839" s="150"/>
      <c r="Y839" s="60">
        <v>58</v>
      </c>
      <c r="Z839" s="1000">
        <v>10841.41</v>
      </c>
      <c r="AA839" s="81"/>
      <c r="AB839" s="150"/>
      <c r="AC839" s="63">
        <v>0</v>
      </c>
      <c r="AD839" s="90">
        <f t="shared" si="91"/>
        <v>0</v>
      </c>
      <c r="AE839" s="63">
        <v>0</v>
      </c>
      <c r="AF839" s="150">
        <v>0</v>
      </c>
      <c r="AG839" s="81"/>
      <c r="AH839" s="150"/>
      <c r="AI839" s="998">
        <f t="shared" si="90"/>
        <v>10841.41</v>
      </c>
      <c r="AJ839" s="1025">
        <f t="shared" si="87"/>
        <v>0</v>
      </c>
    </row>
    <row r="840" spans="1:36" ht="66" x14ac:dyDescent="0.2">
      <c r="A840" s="51"/>
      <c r="B840" s="82" t="s">
        <v>855</v>
      </c>
      <c r="C840" s="74"/>
      <c r="D840" s="74">
        <v>25</v>
      </c>
      <c r="E840" s="263" t="s">
        <v>30</v>
      </c>
      <c r="F840" s="55" t="s">
        <v>31</v>
      </c>
      <c r="G840" s="56" t="s">
        <v>32</v>
      </c>
      <c r="H840" s="55" t="s">
        <v>33</v>
      </c>
      <c r="I840" s="211">
        <v>54.404166666666669</v>
      </c>
      <c r="J840" s="766">
        <v>1320</v>
      </c>
      <c r="K840" s="80"/>
      <c r="L840" s="150">
        <v>0</v>
      </c>
      <c r="M840" s="80"/>
      <c r="N840" s="150"/>
      <c r="O840" s="75">
        <f t="shared" si="92"/>
        <v>24.262847514743047</v>
      </c>
      <c r="P840" s="1000">
        <v>1320</v>
      </c>
      <c r="Q840" s="81"/>
      <c r="R840" s="150"/>
      <c r="S840" s="75">
        <v>0</v>
      </c>
      <c r="T840" s="1017">
        <v>0</v>
      </c>
      <c r="U840" s="81"/>
      <c r="V840" s="150"/>
      <c r="W840" s="81"/>
      <c r="X840" s="150"/>
      <c r="Y840" s="60">
        <v>1</v>
      </c>
      <c r="Z840" s="1000">
        <v>0</v>
      </c>
      <c r="AA840" s="81"/>
      <c r="AB840" s="150"/>
      <c r="AC840" s="63">
        <v>0</v>
      </c>
      <c r="AD840" s="90">
        <f t="shared" si="91"/>
        <v>0</v>
      </c>
      <c r="AE840" s="63">
        <v>0</v>
      </c>
      <c r="AF840" s="150">
        <v>0</v>
      </c>
      <c r="AG840" s="81"/>
      <c r="AH840" s="150"/>
      <c r="AI840" s="998">
        <f t="shared" si="90"/>
        <v>1320</v>
      </c>
      <c r="AJ840" s="1025">
        <f t="shared" si="87"/>
        <v>0</v>
      </c>
    </row>
    <row r="841" spans="1:36" ht="66" x14ac:dyDescent="0.2">
      <c r="A841" s="51"/>
      <c r="B841" s="82" t="s">
        <v>856</v>
      </c>
      <c r="C841" s="74"/>
      <c r="D841" s="74">
        <v>287</v>
      </c>
      <c r="E841" s="263" t="s">
        <v>30</v>
      </c>
      <c r="F841" s="55" t="s">
        <v>31</v>
      </c>
      <c r="G841" s="56" t="s">
        <v>32</v>
      </c>
      <c r="H841" s="55" t="s">
        <v>33</v>
      </c>
      <c r="I841" s="211">
        <v>109.48079861111111</v>
      </c>
      <c r="J841" s="766">
        <v>31516.170000000002</v>
      </c>
      <c r="K841" s="80"/>
      <c r="L841" s="150">
        <v>0</v>
      </c>
      <c r="M841" s="80"/>
      <c r="N841" s="150"/>
      <c r="O841" s="75">
        <f t="shared" si="92"/>
        <v>231.49264822249717</v>
      </c>
      <c r="P841" s="1000">
        <v>25344</v>
      </c>
      <c r="Q841" s="81"/>
      <c r="R841" s="150"/>
      <c r="S841" s="75">
        <v>0</v>
      </c>
      <c r="T841" s="1017">
        <v>0</v>
      </c>
      <c r="U841" s="81"/>
      <c r="V841" s="150"/>
      <c r="W841" s="81"/>
      <c r="X841" s="150"/>
      <c r="Y841" s="60">
        <v>56</v>
      </c>
      <c r="Z841" s="1000">
        <v>6172.1700000000019</v>
      </c>
      <c r="AA841" s="81"/>
      <c r="AB841" s="150"/>
      <c r="AC841" s="63">
        <v>0</v>
      </c>
      <c r="AD841" s="90">
        <f t="shared" si="91"/>
        <v>0</v>
      </c>
      <c r="AE841" s="63">
        <v>0</v>
      </c>
      <c r="AF841" s="150">
        <v>0</v>
      </c>
      <c r="AG841" s="81"/>
      <c r="AH841" s="150"/>
      <c r="AI841" s="998">
        <f t="shared" si="90"/>
        <v>31516.170000000002</v>
      </c>
      <c r="AJ841" s="1025">
        <f t="shared" ref="AJ841:AJ904" si="93">AI841-J841</f>
        <v>0</v>
      </c>
    </row>
    <row r="842" spans="1:36" ht="66" x14ac:dyDescent="0.2">
      <c r="A842" s="51"/>
      <c r="B842" s="84" t="s">
        <v>857</v>
      </c>
      <c r="C842" s="74"/>
      <c r="D842" s="74">
        <v>28</v>
      </c>
      <c r="E842" s="263" t="s">
        <v>30</v>
      </c>
      <c r="F842" s="55" t="s">
        <v>31</v>
      </c>
      <c r="G842" s="56" t="s">
        <v>32</v>
      </c>
      <c r="H842" s="55" t="s">
        <v>33</v>
      </c>
      <c r="I842" s="211">
        <v>208.84178571428569</v>
      </c>
      <c r="J842" s="766">
        <v>5847.57</v>
      </c>
      <c r="K842" s="80"/>
      <c r="L842" s="150">
        <v>0</v>
      </c>
      <c r="M842" s="80"/>
      <c r="N842" s="150"/>
      <c r="O842" s="75">
        <f t="shared" si="92"/>
        <v>0</v>
      </c>
      <c r="P842" s="1000"/>
      <c r="Q842" s="81"/>
      <c r="R842" s="150"/>
      <c r="S842" s="75">
        <v>0</v>
      </c>
      <c r="T842" s="1017">
        <v>0</v>
      </c>
      <c r="U842" s="81"/>
      <c r="V842" s="150"/>
      <c r="W842" s="81"/>
      <c r="X842" s="150"/>
      <c r="Y842" s="60">
        <v>28</v>
      </c>
      <c r="Z842" s="1000">
        <v>5847.57</v>
      </c>
      <c r="AA842" s="81"/>
      <c r="AB842" s="150"/>
      <c r="AC842" s="63">
        <v>0</v>
      </c>
      <c r="AD842" s="90">
        <f t="shared" si="91"/>
        <v>0</v>
      </c>
      <c r="AE842" s="63">
        <v>0</v>
      </c>
      <c r="AF842" s="150">
        <v>0</v>
      </c>
      <c r="AG842" s="81"/>
      <c r="AH842" s="150"/>
      <c r="AI842" s="998">
        <f t="shared" si="90"/>
        <v>5847.57</v>
      </c>
      <c r="AJ842" s="1025">
        <f t="shared" si="93"/>
        <v>0</v>
      </c>
    </row>
    <row r="843" spans="1:36" ht="66" x14ac:dyDescent="0.2">
      <c r="A843" s="51"/>
      <c r="B843" s="52" t="s">
        <v>858</v>
      </c>
      <c r="C843" s="74"/>
      <c r="D843" s="74">
        <v>72</v>
      </c>
      <c r="E843" s="263" t="s">
        <v>30</v>
      </c>
      <c r="F843" s="55" t="s">
        <v>31</v>
      </c>
      <c r="G843" s="56" t="s">
        <v>32</v>
      </c>
      <c r="H843" s="55" t="s">
        <v>33</v>
      </c>
      <c r="I843" s="211">
        <v>112.28805555555556</v>
      </c>
      <c r="J843" s="766">
        <v>8084.74</v>
      </c>
      <c r="K843" s="80"/>
      <c r="L843" s="150">
        <v>0</v>
      </c>
      <c r="M843" s="80"/>
      <c r="N843" s="150"/>
      <c r="O843" s="75">
        <f t="shared" si="92"/>
        <v>51.296640337227913</v>
      </c>
      <c r="P843" s="1000">
        <v>5760</v>
      </c>
      <c r="Q843" s="81"/>
      <c r="R843" s="150"/>
      <c r="S843" s="75">
        <v>0</v>
      </c>
      <c r="T843" s="1017">
        <v>0</v>
      </c>
      <c r="U843" s="81"/>
      <c r="V843" s="150"/>
      <c r="W843" s="81"/>
      <c r="X843" s="150"/>
      <c r="Y843" s="60">
        <v>21</v>
      </c>
      <c r="Z843" s="1000">
        <v>2324.7399999999998</v>
      </c>
      <c r="AA843" s="81"/>
      <c r="AB843" s="150"/>
      <c r="AC843" s="63">
        <v>0</v>
      </c>
      <c r="AD843" s="90">
        <f t="shared" si="91"/>
        <v>0</v>
      </c>
      <c r="AE843" s="63">
        <v>0</v>
      </c>
      <c r="AF843" s="150">
        <v>0</v>
      </c>
      <c r="AG843" s="81"/>
      <c r="AH843" s="150"/>
      <c r="AI843" s="998">
        <f t="shared" si="90"/>
        <v>8084.74</v>
      </c>
      <c r="AJ843" s="1025">
        <f t="shared" si="93"/>
        <v>0</v>
      </c>
    </row>
    <row r="844" spans="1:36" ht="66" x14ac:dyDescent="0.2">
      <c r="A844" s="51"/>
      <c r="B844" s="52" t="s">
        <v>859</v>
      </c>
      <c r="C844" s="74"/>
      <c r="D844" s="74">
        <v>72</v>
      </c>
      <c r="E844" s="263" t="s">
        <v>30</v>
      </c>
      <c r="F844" s="55" t="s">
        <v>31</v>
      </c>
      <c r="G844" s="56" t="s">
        <v>32</v>
      </c>
      <c r="H844" s="55" t="s">
        <v>33</v>
      </c>
      <c r="I844" s="211">
        <v>105.27</v>
      </c>
      <c r="J844" s="766">
        <v>7579.44</v>
      </c>
      <c r="K844" s="80"/>
      <c r="L844" s="150">
        <v>0</v>
      </c>
      <c r="M844" s="80"/>
      <c r="N844" s="150"/>
      <c r="O844" s="75">
        <f t="shared" si="92"/>
        <v>51.296665716728413</v>
      </c>
      <c r="P844" s="1000">
        <v>5400</v>
      </c>
      <c r="Q844" s="81"/>
      <c r="R844" s="150"/>
      <c r="S844" s="75">
        <v>0</v>
      </c>
      <c r="T844" s="1017">
        <v>0</v>
      </c>
      <c r="U844" s="81"/>
      <c r="V844" s="150"/>
      <c r="W844" s="81"/>
      <c r="X844" s="150"/>
      <c r="Y844" s="60">
        <v>21</v>
      </c>
      <c r="Z844" s="1000">
        <v>2179.4399999999996</v>
      </c>
      <c r="AA844" s="81"/>
      <c r="AB844" s="150"/>
      <c r="AC844" s="63">
        <v>0</v>
      </c>
      <c r="AD844" s="90">
        <f t="shared" si="91"/>
        <v>0</v>
      </c>
      <c r="AE844" s="63">
        <v>0</v>
      </c>
      <c r="AF844" s="150">
        <v>0</v>
      </c>
      <c r="AG844" s="81"/>
      <c r="AH844" s="150"/>
      <c r="AI844" s="998">
        <f t="shared" si="90"/>
        <v>7579.44</v>
      </c>
      <c r="AJ844" s="1025">
        <f t="shared" si="93"/>
        <v>0</v>
      </c>
    </row>
    <row r="845" spans="1:36" ht="66" x14ac:dyDescent="0.2">
      <c r="A845" s="51"/>
      <c r="B845" s="102" t="s">
        <v>860</v>
      </c>
      <c r="C845" s="74"/>
      <c r="D845" s="74">
        <v>640</v>
      </c>
      <c r="E845" s="74" t="s">
        <v>30</v>
      </c>
      <c r="F845" s="55" t="s">
        <v>31</v>
      </c>
      <c r="G845" s="56" t="s">
        <v>32</v>
      </c>
      <c r="H845" s="55" t="s">
        <v>33</v>
      </c>
      <c r="I845" s="211">
        <v>20.681000000000001</v>
      </c>
      <c r="J845" s="766">
        <v>13235.84</v>
      </c>
      <c r="K845" s="80"/>
      <c r="L845" s="150">
        <v>0</v>
      </c>
      <c r="M845" s="80"/>
      <c r="N845" s="150"/>
      <c r="O845" s="75">
        <f t="shared" si="92"/>
        <v>0</v>
      </c>
      <c r="P845" s="1000"/>
      <c r="Q845" s="81"/>
      <c r="R845" s="150"/>
      <c r="S845" s="75">
        <v>0</v>
      </c>
      <c r="T845" s="1017">
        <v>0</v>
      </c>
      <c r="U845" s="81"/>
      <c r="V845" s="150"/>
      <c r="W845" s="81"/>
      <c r="X845" s="150"/>
      <c r="Y845" s="60">
        <v>640</v>
      </c>
      <c r="Z845" s="1000">
        <v>13235.84</v>
      </c>
      <c r="AA845" s="81"/>
      <c r="AB845" s="150"/>
      <c r="AC845" s="63">
        <v>0</v>
      </c>
      <c r="AD845" s="90">
        <f t="shared" si="91"/>
        <v>0</v>
      </c>
      <c r="AE845" s="63">
        <v>0</v>
      </c>
      <c r="AF845" s="150">
        <v>0</v>
      </c>
      <c r="AG845" s="81"/>
      <c r="AH845" s="150"/>
      <c r="AI845" s="998">
        <f t="shared" si="90"/>
        <v>13235.84</v>
      </c>
      <c r="AJ845" s="1025">
        <f t="shared" si="93"/>
        <v>0</v>
      </c>
    </row>
    <row r="846" spans="1:36" ht="66" x14ac:dyDescent="0.2">
      <c r="A846" s="51"/>
      <c r="B846" s="102" t="s">
        <v>861</v>
      </c>
      <c r="C846" s="74"/>
      <c r="D846" s="74">
        <v>8</v>
      </c>
      <c r="E846" s="74" t="s">
        <v>740</v>
      </c>
      <c r="F846" s="55" t="s">
        <v>31</v>
      </c>
      <c r="G846" s="56" t="s">
        <v>32</v>
      </c>
      <c r="H846" s="55" t="s">
        <v>33</v>
      </c>
      <c r="I846" s="211">
        <v>185</v>
      </c>
      <c r="J846" s="766">
        <v>1480</v>
      </c>
      <c r="K846" s="80"/>
      <c r="L846" s="150">
        <v>0</v>
      </c>
      <c r="M846" s="80"/>
      <c r="N846" s="150"/>
      <c r="O846" s="75">
        <f t="shared" si="92"/>
        <v>0</v>
      </c>
      <c r="P846" s="1000"/>
      <c r="Q846" s="81"/>
      <c r="R846" s="150"/>
      <c r="S846" s="75">
        <v>0</v>
      </c>
      <c r="T846" s="1017">
        <v>0</v>
      </c>
      <c r="U846" s="81"/>
      <c r="V846" s="150"/>
      <c r="W846" s="81"/>
      <c r="X846" s="150"/>
      <c r="Y846" s="60">
        <v>8</v>
      </c>
      <c r="Z846" s="1000">
        <v>1480</v>
      </c>
      <c r="AA846" s="81"/>
      <c r="AB846" s="150"/>
      <c r="AC846" s="63">
        <v>0</v>
      </c>
      <c r="AD846" s="90">
        <f t="shared" si="91"/>
        <v>0</v>
      </c>
      <c r="AE846" s="63">
        <v>0</v>
      </c>
      <c r="AF846" s="150">
        <v>0</v>
      </c>
      <c r="AG846" s="81"/>
      <c r="AH846" s="150"/>
      <c r="AI846" s="998">
        <f t="shared" si="90"/>
        <v>1480</v>
      </c>
      <c r="AJ846" s="1025">
        <f t="shared" si="93"/>
        <v>0</v>
      </c>
    </row>
    <row r="847" spans="1:36" ht="66" x14ac:dyDescent="0.2">
      <c r="A847" s="51"/>
      <c r="B847" s="52" t="s">
        <v>862</v>
      </c>
      <c r="C847" s="74"/>
      <c r="D847" s="74">
        <v>72</v>
      </c>
      <c r="E847" s="263" t="s">
        <v>24</v>
      </c>
      <c r="F847" s="55" t="s">
        <v>31</v>
      </c>
      <c r="G847" s="56" t="s">
        <v>32</v>
      </c>
      <c r="H847" s="55" t="s">
        <v>33</v>
      </c>
      <c r="I847" s="211">
        <v>103.58805555555556</v>
      </c>
      <c r="J847" s="766">
        <v>7458.34</v>
      </c>
      <c r="K847" s="80"/>
      <c r="L847" s="150">
        <v>0</v>
      </c>
      <c r="M847" s="80"/>
      <c r="N847" s="150"/>
      <c r="O847" s="75">
        <f t="shared" si="92"/>
        <v>0</v>
      </c>
      <c r="P847" s="1000"/>
      <c r="Q847" s="81"/>
      <c r="R847" s="150"/>
      <c r="S847" s="75">
        <v>0</v>
      </c>
      <c r="T847" s="1017">
        <v>0</v>
      </c>
      <c r="U847" s="81"/>
      <c r="V847" s="150"/>
      <c r="W847" s="81"/>
      <c r="X847" s="150"/>
      <c r="Y847" s="60">
        <v>72</v>
      </c>
      <c r="Z847" s="1000">
        <v>7458.34</v>
      </c>
      <c r="AA847" s="81"/>
      <c r="AB847" s="150"/>
      <c r="AC847" s="63">
        <v>0</v>
      </c>
      <c r="AD847" s="90">
        <f t="shared" si="91"/>
        <v>0</v>
      </c>
      <c r="AE847" s="63">
        <v>0</v>
      </c>
      <c r="AF847" s="150">
        <v>0</v>
      </c>
      <c r="AG847" s="81"/>
      <c r="AH847" s="150"/>
      <c r="AI847" s="998">
        <f t="shared" si="90"/>
        <v>7458.34</v>
      </c>
      <c r="AJ847" s="1025">
        <f t="shared" si="93"/>
        <v>0</v>
      </c>
    </row>
    <row r="848" spans="1:36" ht="66" x14ac:dyDescent="0.2">
      <c r="A848" s="51"/>
      <c r="B848" s="102" t="s">
        <v>863</v>
      </c>
      <c r="C848" s="74"/>
      <c r="D848" s="74">
        <v>50</v>
      </c>
      <c r="E848" s="74" t="s">
        <v>30</v>
      </c>
      <c r="F848" s="55" t="s">
        <v>31</v>
      </c>
      <c r="G848" s="56" t="s">
        <v>32</v>
      </c>
      <c r="H848" s="55" t="s">
        <v>33</v>
      </c>
      <c r="I848" s="211">
        <v>17.3232</v>
      </c>
      <c r="J848" s="766">
        <v>866.16</v>
      </c>
      <c r="K848" s="80"/>
      <c r="L848" s="150">
        <v>0</v>
      </c>
      <c r="M848" s="80"/>
      <c r="N848" s="150"/>
      <c r="O848" s="75">
        <f t="shared" si="92"/>
        <v>0</v>
      </c>
      <c r="P848" s="1000"/>
      <c r="Q848" s="81"/>
      <c r="R848" s="150"/>
      <c r="S848" s="75">
        <v>0</v>
      </c>
      <c r="T848" s="1017">
        <v>0</v>
      </c>
      <c r="U848" s="81"/>
      <c r="V848" s="150"/>
      <c r="W848" s="81"/>
      <c r="X848" s="150"/>
      <c r="Y848" s="60">
        <v>50</v>
      </c>
      <c r="Z848" s="1000">
        <v>866.16</v>
      </c>
      <c r="AA848" s="81"/>
      <c r="AB848" s="150"/>
      <c r="AC848" s="63">
        <v>0</v>
      </c>
      <c r="AD848" s="90">
        <f t="shared" si="91"/>
        <v>0</v>
      </c>
      <c r="AE848" s="63">
        <v>0</v>
      </c>
      <c r="AF848" s="150">
        <v>0</v>
      </c>
      <c r="AG848" s="81"/>
      <c r="AH848" s="150"/>
      <c r="AI848" s="998">
        <f t="shared" si="90"/>
        <v>866.16</v>
      </c>
      <c r="AJ848" s="1025">
        <f t="shared" si="93"/>
        <v>0</v>
      </c>
    </row>
    <row r="849" spans="1:36" ht="66" x14ac:dyDescent="0.2">
      <c r="A849" s="51"/>
      <c r="B849" s="82" t="s">
        <v>864</v>
      </c>
      <c r="C849" s="74"/>
      <c r="D849" s="74">
        <v>2</v>
      </c>
      <c r="E849" s="263" t="s">
        <v>650</v>
      </c>
      <c r="F849" s="55" t="s">
        <v>31</v>
      </c>
      <c r="G849" s="56" t="s">
        <v>32</v>
      </c>
      <c r="H849" s="55" t="s">
        <v>33</v>
      </c>
      <c r="I849" s="211">
        <v>179.66</v>
      </c>
      <c r="J849" s="766">
        <v>359.32</v>
      </c>
      <c r="K849" s="80"/>
      <c r="L849" s="150">
        <v>0</v>
      </c>
      <c r="M849" s="80"/>
      <c r="N849" s="150"/>
      <c r="O849" s="75">
        <f t="shared" si="92"/>
        <v>0.5009462317711233</v>
      </c>
      <c r="P849" s="1000">
        <v>90</v>
      </c>
      <c r="Q849" s="81"/>
      <c r="R849" s="150"/>
      <c r="S849" s="75">
        <v>0</v>
      </c>
      <c r="T849" s="1017">
        <v>0</v>
      </c>
      <c r="U849" s="81"/>
      <c r="V849" s="150"/>
      <c r="W849" s="81"/>
      <c r="X849" s="150"/>
      <c r="Y849" s="60">
        <v>1</v>
      </c>
      <c r="Z849" s="1000">
        <v>269.32</v>
      </c>
      <c r="AA849" s="81"/>
      <c r="AB849" s="150"/>
      <c r="AC849" s="63">
        <v>0</v>
      </c>
      <c r="AD849" s="90">
        <f t="shared" ref="AD849:AD872" si="94">AC849*I849</f>
        <v>0</v>
      </c>
      <c r="AE849" s="63">
        <v>0</v>
      </c>
      <c r="AF849" s="150">
        <v>0</v>
      </c>
      <c r="AG849" s="81"/>
      <c r="AH849" s="150"/>
      <c r="AI849" s="998">
        <f t="shared" si="90"/>
        <v>359.32</v>
      </c>
      <c r="AJ849" s="1025">
        <f t="shared" si="93"/>
        <v>0</v>
      </c>
    </row>
    <row r="850" spans="1:36" ht="66" x14ac:dyDescent="0.2">
      <c r="A850" s="51"/>
      <c r="B850" s="93" t="s">
        <v>865</v>
      </c>
      <c r="C850" s="74"/>
      <c r="D850" s="74">
        <v>155</v>
      </c>
      <c r="E850" s="171" t="s">
        <v>674</v>
      </c>
      <c r="F850" s="55" t="s">
        <v>31</v>
      </c>
      <c r="G850" s="56" t="s">
        <v>32</v>
      </c>
      <c r="H850" s="55" t="s">
        <v>33</v>
      </c>
      <c r="I850" s="211">
        <v>27.085161290322578</v>
      </c>
      <c r="J850" s="766">
        <v>4198.2</v>
      </c>
      <c r="K850" s="80"/>
      <c r="L850" s="150">
        <v>0</v>
      </c>
      <c r="M850" s="80"/>
      <c r="N850" s="150"/>
      <c r="O850" s="75">
        <f t="shared" si="92"/>
        <v>58.482206659997146</v>
      </c>
      <c r="P850" s="1000">
        <v>1584</v>
      </c>
      <c r="Q850" s="81"/>
      <c r="R850" s="150"/>
      <c r="S850" s="75">
        <v>0</v>
      </c>
      <c r="T850" s="1017">
        <v>0</v>
      </c>
      <c r="U850" s="81"/>
      <c r="V850" s="150"/>
      <c r="W850" s="81"/>
      <c r="X850" s="150"/>
      <c r="Y850" s="60">
        <v>97</v>
      </c>
      <c r="Z850" s="1000">
        <v>2614.1999999999998</v>
      </c>
      <c r="AA850" s="81"/>
      <c r="AB850" s="150"/>
      <c r="AC850" s="63">
        <v>0</v>
      </c>
      <c r="AD850" s="90">
        <f t="shared" si="94"/>
        <v>0</v>
      </c>
      <c r="AE850" s="63">
        <v>0</v>
      </c>
      <c r="AF850" s="150">
        <v>0</v>
      </c>
      <c r="AG850" s="81"/>
      <c r="AH850" s="150"/>
      <c r="AI850" s="998">
        <f t="shared" si="90"/>
        <v>4198.2</v>
      </c>
      <c r="AJ850" s="1025">
        <f t="shared" si="93"/>
        <v>0</v>
      </c>
    </row>
    <row r="851" spans="1:36" ht="66" x14ac:dyDescent="0.2">
      <c r="A851" s="51"/>
      <c r="B851" s="52" t="s">
        <v>866</v>
      </c>
      <c r="C851" s="74"/>
      <c r="D851" s="74">
        <v>72</v>
      </c>
      <c r="E851" s="263" t="s">
        <v>30</v>
      </c>
      <c r="F851" s="55" t="s">
        <v>31</v>
      </c>
      <c r="G851" s="56" t="s">
        <v>32</v>
      </c>
      <c r="H851" s="55" t="s">
        <v>33</v>
      </c>
      <c r="I851" s="211">
        <v>91.234027777777783</v>
      </c>
      <c r="J851" s="766">
        <v>6568.85</v>
      </c>
      <c r="K851" s="80"/>
      <c r="L851" s="150">
        <v>0</v>
      </c>
      <c r="M851" s="80"/>
      <c r="N851" s="150"/>
      <c r="O851" s="75">
        <f t="shared" si="92"/>
        <v>51.296650098571284</v>
      </c>
      <c r="P851" s="1000">
        <v>4680</v>
      </c>
      <c r="Q851" s="81"/>
      <c r="R851" s="150"/>
      <c r="S851" s="75">
        <v>0</v>
      </c>
      <c r="T851" s="1017">
        <v>0</v>
      </c>
      <c r="U851" s="81"/>
      <c r="V851" s="150"/>
      <c r="W851" s="81"/>
      <c r="X851" s="150"/>
      <c r="Y851" s="60">
        <v>21</v>
      </c>
      <c r="Z851" s="1000">
        <v>1888.8500000000004</v>
      </c>
      <c r="AA851" s="81"/>
      <c r="AB851" s="150"/>
      <c r="AC851" s="63">
        <v>0</v>
      </c>
      <c r="AD851" s="90">
        <f t="shared" si="94"/>
        <v>0</v>
      </c>
      <c r="AE851" s="63">
        <v>0</v>
      </c>
      <c r="AF851" s="150">
        <v>0</v>
      </c>
      <c r="AG851" s="81"/>
      <c r="AH851" s="150"/>
      <c r="AI851" s="998">
        <f t="shared" si="90"/>
        <v>6568.85</v>
      </c>
      <c r="AJ851" s="1025">
        <f t="shared" si="93"/>
        <v>0</v>
      </c>
    </row>
    <row r="852" spans="1:36" ht="66" x14ac:dyDescent="0.2">
      <c r="A852" s="51"/>
      <c r="B852" s="52" t="s">
        <v>867</v>
      </c>
      <c r="C852" s="74"/>
      <c r="D852" s="74">
        <v>72</v>
      </c>
      <c r="E852" s="263" t="s">
        <v>30</v>
      </c>
      <c r="F852" s="55" t="s">
        <v>31</v>
      </c>
      <c r="G852" s="56" t="s">
        <v>32</v>
      </c>
      <c r="H852" s="55" t="s">
        <v>33</v>
      </c>
      <c r="I852" s="211">
        <v>68.776388888888889</v>
      </c>
      <c r="J852" s="766">
        <v>4951.8999999999996</v>
      </c>
      <c r="K852" s="80"/>
      <c r="L852" s="150">
        <v>0</v>
      </c>
      <c r="M852" s="80"/>
      <c r="N852" s="150"/>
      <c r="O852" s="75">
        <f t="shared" si="92"/>
        <v>54.437286698035095</v>
      </c>
      <c r="P852" s="1000">
        <v>3744</v>
      </c>
      <c r="Q852" s="81"/>
      <c r="R852" s="150"/>
      <c r="S852" s="75">
        <v>0</v>
      </c>
      <c r="T852" s="1017">
        <v>0</v>
      </c>
      <c r="U852" s="81"/>
      <c r="V852" s="150"/>
      <c r="W852" s="81"/>
      <c r="X852" s="150"/>
      <c r="Y852" s="60">
        <v>18</v>
      </c>
      <c r="Z852" s="1000">
        <v>1207.8999999999996</v>
      </c>
      <c r="AA852" s="81"/>
      <c r="AB852" s="150"/>
      <c r="AC852" s="63">
        <v>0</v>
      </c>
      <c r="AD852" s="90">
        <f t="shared" si="94"/>
        <v>0</v>
      </c>
      <c r="AE852" s="63">
        <v>0</v>
      </c>
      <c r="AF852" s="150">
        <v>0</v>
      </c>
      <c r="AG852" s="81"/>
      <c r="AH852" s="150"/>
      <c r="AI852" s="998">
        <f t="shared" ref="AI852:AI883" si="95">AF852+AH852+AD852+AB852+Z852+X852+V852+T852+R852+P852+N852+L852</f>
        <v>4951.8999999999996</v>
      </c>
      <c r="AJ852" s="1025">
        <f t="shared" si="93"/>
        <v>0</v>
      </c>
    </row>
    <row r="853" spans="1:36" ht="66" x14ac:dyDescent="0.2">
      <c r="A853" s="51"/>
      <c r="B853" s="52" t="s">
        <v>868</v>
      </c>
      <c r="C853" s="74"/>
      <c r="D853" s="74">
        <v>24</v>
      </c>
      <c r="E853" s="263" t="s">
        <v>30</v>
      </c>
      <c r="F853" s="55" t="s">
        <v>31</v>
      </c>
      <c r="G853" s="56" t="s">
        <v>32</v>
      </c>
      <c r="H853" s="55" t="s">
        <v>33</v>
      </c>
      <c r="I853" s="211">
        <v>24.568749999999998</v>
      </c>
      <c r="J853" s="766">
        <v>589.65</v>
      </c>
      <c r="K853" s="80"/>
      <c r="L853" s="150">
        <v>0</v>
      </c>
      <c r="M853" s="80"/>
      <c r="N853" s="150"/>
      <c r="O853" s="75">
        <f t="shared" si="92"/>
        <v>17.583312134316969</v>
      </c>
      <c r="P853" s="1000">
        <v>432</v>
      </c>
      <c r="Q853" s="81"/>
      <c r="R853" s="150"/>
      <c r="S853" s="75">
        <v>0</v>
      </c>
      <c r="T853" s="1017">
        <v>0</v>
      </c>
      <c r="U853" s="81"/>
      <c r="V853" s="150"/>
      <c r="W853" s="81"/>
      <c r="X853" s="150"/>
      <c r="Y853" s="60">
        <v>6</v>
      </c>
      <c r="Z853" s="1000">
        <v>157.64999999999998</v>
      </c>
      <c r="AA853" s="81"/>
      <c r="AB853" s="150"/>
      <c r="AC853" s="63">
        <v>0</v>
      </c>
      <c r="AD853" s="90">
        <f t="shared" si="94"/>
        <v>0</v>
      </c>
      <c r="AE853" s="63">
        <v>0</v>
      </c>
      <c r="AF853" s="150">
        <v>0</v>
      </c>
      <c r="AG853" s="81"/>
      <c r="AH853" s="150"/>
      <c r="AI853" s="998">
        <f t="shared" si="95"/>
        <v>589.65</v>
      </c>
      <c r="AJ853" s="1025">
        <f t="shared" si="93"/>
        <v>0</v>
      </c>
    </row>
    <row r="854" spans="1:36" ht="66" x14ac:dyDescent="0.2">
      <c r="A854" s="51"/>
      <c r="B854" s="93" t="s">
        <v>869</v>
      </c>
      <c r="C854" s="74"/>
      <c r="D854" s="98">
        <v>3</v>
      </c>
      <c r="E854" s="171" t="s">
        <v>870</v>
      </c>
      <c r="F854" s="55" t="s">
        <v>31</v>
      </c>
      <c r="G854" s="56" t="s">
        <v>32</v>
      </c>
      <c r="H854" s="55" t="s">
        <v>33</v>
      </c>
      <c r="I854" s="211">
        <v>826.84666666666669</v>
      </c>
      <c r="J854" s="767">
        <v>2480.54</v>
      </c>
      <c r="K854" s="80"/>
      <c r="L854" s="150">
        <v>0</v>
      </c>
      <c r="M854" s="80"/>
      <c r="N854" s="150"/>
      <c r="O854" s="75">
        <f t="shared" si="92"/>
        <v>0</v>
      </c>
      <c r="P854" s="1000"/>
      <c r="Q854" s="81"/>
      <c r="R854" s="150"/>
      <c r="S854" s="75">
        <v>0</v>
      </c>
      <c r="T854" s="1017">
        <v>0</v>
      </c>
      <c r="U854" s="81"/>
      <c r="V854" s="150"/>
      <c r="W854" s="81"/>
      <c r="X854" s="150"/>
      <c r="Y854" s="60">
        <v>3</v>
      </c>
      <c r="Z854" s="1000">
        <v>2480.54</v>
      </c>
      <c r="AA854" s="81"/>
      <c r="AB854" s="150"/>
      <c r="AC854" s="63">
        <v>0</v>
      </c>
      <c r="AD854" s="90">
        <f t="shared" si="94"/>
        <v>0</v>
      </c>
      <c r="AE854" s="63">
        <v>0</v>
      </c>
      <c r="AF854" s="150">
        <v>0</v>
      </c>
      <c r="AG854" s="81"/>
      <c r="AH854" s="150"/>
      <c r="AI854" s="998">
        <f t="shared" si="95"/>
        <v>2480.54</v>
      </c>
      <c r="AJ854" s="1025">
        <f t="shared" si="93"/>
        <v>0</v>
      </c>
    </row>
    <row r="855" spans="1:36" ht="66" x14ac:dyDescent="0.2">
      <c r="A855" s="51"/>
      <c r="B855" s="52" t="s">
        <v>871</v>
      </c>
      <c r="C855" s="74"/>
      <c r="D855" s="74">
        <v>68</v>
      </c>
      <c r="E855" s="263" t="s">
        <v>41</v>
      </c>
      <c r="F855" s="55" t="s">
        <v>31</v>
      </c>
      <c r="G855" s="56" t="s">
        <v>32</v>
      </c>
      <c r="H855" s="55" t="s">
        <v>33</v>
      </c>
      <c r="I855" s="211">
        <v>119.7</v>
      </c>
      <c r="J855" s="766">
        <v>8139.6</v>
      </c>
      <c r="K855" s="80"/>
      <c r="L855" s="150">
        <v>0</v>
      </c>
      <c r="M855" s="80"/>
      <c r="N855" s="150"/>
      <c r="O855" s="75">
        <f t="shared" si="92"/>
        <v>0</v>
      </c>
      <c r="P855" s="1000"/>
      <c r="Q855" s="81"/>
      <c r="R855" s="150"/>
      <c r="S855" s="75">
        <v>0</v>
      </c>
      <c r="T855" s="1017">
        <v>0</v>
      </c>
      <c r="U855" s="81"/>
      <c r="V855" s="150"/>
      <c r="W855" s="81"/>
      <c r="X855" s="150"/>
      <c r="Y855" s="60">
        <v>68</v>
      </c>
      <c r="Z855" s="1000">
        <v>8139.6</v>
      </c>
      <c r="AA855" s="81"/>
      <c r="AB855" s="150"/>
      <c r="AC855" s="63">
        <v>0</v>
      </c>
      <c r="AD855" s="90">
        <f t="shared" si="94"/>
        <v>0</v>
      </c>
      <c r="AE855" s="63">
        <v>0</v>
      </c>
      <c r="AF855" s="150">
        <v>0</v>
      </c>
      <c r="AG855" s="81"/>
      <c r="AH855" s="150"/>
      <c r="AI855" s="998">
        <f t="shared" si="95"/>
        <v>8139.6</v>
      </c>
      <c r="AJ855" s="1025">
        <f t="shared" si="93"/>
        <v>0</v>
      </c>
    </row>
    <row r="856" spans="1:36" ht="66" x14ac:dyDescent="0.2">
      <c r="A856" s="51"/>
      <c r="B856" s="102" t="s">
        <v>872</v>
      </c>
      <c r="C856" s="74"/>
      <c r="D856" s="74">
        <v>59</v>
      </c>
      <c r="E856" s="74" t="s">
        <v>122</v>
      </c>
      <c r="F856" s="55" t="s">
        <v>31</v>
      </c>
      <c r="G856" s="56" t="s">
        <v>32</v>
      </c>
      <c r="H856" s="55" t="s">
        <v>33</v>
      </c>
      <c r="I856" s="211">
        <v>134.62677966101694</v>
      </c>
      <c r="J856" s="766">
        <v>7942.98</v>
      </c>
      <c r="K856" s="80"/>
      <c r="L856" s="150">
        <v>0</v>
      </c>
      <c r="M856" s="80"/>
      <c r="N856" s="150"/>
      <c r="O856" s="75">
        <f t="shared" si="92"/>
        <v>0</v>
      </c>
      <c r="P856" s="1000"/>
      <c r="Q856" s="81"/>
      <c r="R856" s="150"/>
      <c r="S856" s="75">
        <v>0</v>
      </c>
      <c r="T856" s="1017">
        <v>0</v>
      </c>
      <c r="U856" s="81"/>
      <c r="V856" s="150"/>
      <c r="W856" s="81"/>
      <c r="X856" s="150"/>
      <c r="Y856" s="60">
        <v>59</v>
      </c>
      <c r="Z856" s="1000">
        <v>7942.98</v>
      </c>
      <c r="AA856" s="81"/>
      <c r="AB856" s="150"/>
      <c r="AC856" s="63">
        <v>0</v>
      </c>
      <c r="AD856" s="90">
        <f t="shared" si="94"/>
        <v>0</v>
      </c>
      <c r="AE856" s="63">
        <v>0</v>
      </c>
      <c r="AF856" s="150">
        <v>0</v>
      </c>
      <c r="AG856" s="81"/>
      <c r="AH856" s="150"/>
      <c r="AI856" s="998">
        <f t="shared" si="95"/>
        <v>7942.98</v>
      </c>
      <c r="AJ856" s="1025">
        <f t="shared" si="93"/>
        <v>0</v>
      </c>
    </row>
    <row r="857" spans="1:36" ht="66" x14ac:dyDescent="0.2">
      <c r="A857" s="51"/>
      <c r="B857" s="73" t="s">
        <v>873</v>
      </c>
      <c r="C857" s="74"/>
      <c r="D857" s="74">
        <v>13</v>
      </c>
      <c r="E857" s="74" t="s">
        <v>49</v>
      </c>
      <c r="F857" s="55" t="s">
        <v>31</v>
      </c>
      <c r="G857" s="56" t="s">
        <v>32</v>
      </c>
      <c r="H857" s="55" t="s">
        <v>33</v>
      </c>
      <c r="I857" s="211">
        <v>311.87830769230771</v>
      </c>
      <c r="J857" s="766">
        <v>4054.4180000000001</v>
      </c>
      <c r="K857" s="80"/>
      <c r="L857" s="150">
        <v>0</v>
      </c>
      <c r="M857" s="80"/>
      <c r="N857" s="150"/>
      <c r="O857" s="75">
        <f t="shared" si="92"/>
        <v>0</v>
      </c>
      <c r="P857" s="1000"/>
      <c r="Q857" s="81"/>
      <c r="R857" s="150"/>
      <c r="S857" s="75">
        <v>0</v>
      </c>
      <c r="T857" s="1017">
        <v>0</v>
      </c>
      <c r="U857" s="81"/>
      <c r="V857" s="150"/>
      <c r="W857" s="81"/>
      <c r="X857" s="150"/>
      <c r="Y857" s="60">
        <v>13</v>
      </c>
      <c r="Z857" s="1000">
        <v>4054.4180000000001</v>
      </c>
      <c r="AA857" s="81"/>
      <c r="AB857" s="150"/>
      <c r="AC857" s="63">
        <v>0</v>
      </c>
      <c r="AD857" s="90">
        <f t="shared" si="94"/>
        <v>0</v>
      </c>
      <c r="AE857" s="63">
        <v>0</v>
      </c>
      <c r="AF857" s="150">
        <v>0</v>
      </c>
      <c r="AG857" s="81"/>
      <c r="AH857" s="150"/>
      <c r="AI857" s="998">
        <f t="shared" si="95"/>
        <v>4054.4180000000001</v>
      </c>
      <c r="AJ857" s="1025">
        <f t="shared" si="93"/>
        <v>0</v>
      </c>
    </row>
    <row r="858" spans="1:36" ht="66" x14ac:dyDescent="0.2">
      <c r="A858" s="51"/>
      <c r="B858" s="93" t="s">
        <v>874</v>
      </c>
      <c r="C858" s="74"/>
      <c r="D858" s="74">
        <v>15</v>
      </c>
      <c r="E858" s="171" t="s">
        <v>674</v>
      </c>
      <c r="F858" s="55" t="s">
        <v>31</v>
      </c>
      <c r="G858" s="56" t="s">
        <v>32</v>
      </c>
      <c r="H858" s="55" t="s">
        <v>33</v>
      </c>
      <c r="I858" s="211">
        <v>115.47800000000001</v>
      </c>
      <c r="J858" s="766">
        <v>1732.17</v>
      </c>
      <c r="K858" s="80"/>
      <c r="L858" s="150">
        <v>0</v>
      </c>
      <c r="M858" s="80"/>
      <c r="N858" s="150"/>
      <c r="O858" s="75">
        <f t="shared" si="92"/>
        <v>0</v>
      </c>
      <c r="P858" s="1000"/>
      <c r="Q858" s="81"/>
      <c r="R858" s="150"/>
      <c r="S858" s="75">
        <v>0</v>
      </c>
      <c r="T858" s="1017">
        <v>0</v>
      </c>
      <c r="U858" s="81"/>
      <c r="V858" s="150"/>
      <c r="W858" s="81"/>
      <c r="X858" s="150"/>
      <c r="Y858" s="60">
        <v>15</v>
      </c>
      <c r="Z858" s="1000">
        <v>1732.17</v>
      </c>
      <c r="AA858" s="81"/>
      <c r="AB858" s="150"/>
      <c r="AC858" s="63">
        <v>0</v>
      </c>
      <c r="AD858" s="90">
        <f t="shared" si="94"/>
        <v>0</v>
      </c>
      <c r="AE858" s="63">
        <v>0</v>
      </c>
      <c r="AF858" s="150">
        <v>0</v>
      </c>
      <c r="AG858" s="81"/>
      <c r="AH858" s="150"/>
      <c r="AI858" s="998">
        <f t="shared" si="95"/>
        <v>1732.17</v>
      </c>
      <c r="AJ858" s="1025">
        <f t="shared" si="93"/>
        <v>0</v>
      </c>
    </row>
    <row r="859" spans="1:36" ht="66" x14ac:dyDescent="0.2">
      <c r="A859" s="51"/>
      <c r="B859" s="102" t="s">
        <v>875</v>
      </c>
      <c r="C859" s="74"/>
      <c r="D859" s="74">
        <v>6</v>
      </c>
      <c r="E859" s="74" t="s">
        <v>49</v>
      </c>
      <c r="F859" s="55" t="s">
        <v>31</v>
      </c>
      <c r="G859" s="56" t="s">
        <v>32</v>
      </c>
      <c r="H859" s="55" t="s">
        <v>33</v>
      </c>
      <c r="I859" s="211">
        <v>25</v>
      </c>
      <c r="J859" s="766">
        <v>150</v>
      </c>
      <c r="K859" s="80"/>
      <c r="L859" s="150">
        <v>0</v>
      </c>
      <c r="M859" s="80"/>
      <c r="N859" s="150"/>
      <c r="O859" s="75">
        <f t="shared" si="92"/>
        <v>0</v>
      </c>
      <c r="P859" s="1000"/>
      <c r="Q859" s="81"/>
      <c r="R859" s="150"/>
      <c r="S859" s="75">
        <v>0</v>
      </c>
      <c r="T859" s="1017">
        <v>0</v>
      </c>
      <c r="U859" s="81"/>
      <c r="V859" s="150"/>
      <c r="W859" s="81"/>
      <c r="X859" s="150"/>
      <c r="Y859" s="60">
        <v>6</v>
      </c>
      <c r="Z859" s="1000">
        <v>150</v>
      </c>
      <c r="AA859" s="81"/>
      <c r="AB859" s="150"/>
      <c r="AC859" s="63">
        <v>0</v>
      </c>
      <c r="AD859" s="90">
        <f t="shared" si="94"/>
        <v>0</v>
      </c>
      <c r="AE859" s="63">
        <v>0</v>
      </c>
      <c r="AF859" s="150">
        <v>0</v>
      </c>
      <c r="AG859" s="81"/>
      <c r="AH859" s="150"/>
      <c r="AI859" s="998">
        <f t="shared" si="95"/>
        <v>150</v>
      </c>
      <c r="AJ859" s="1025">
        <f t="shared" si="93"/>
        <v>0</v>
      </c>
    </row>
    <row r="860" spans="1:36" ht="66" x14ac:dyDescent="0.2">
      <c r="A860" s="51"/>
      <c r="B860" s="102" t="s">
        <v>876</v>
      </c>
      <c r="C860" s="74"/>
      <c r="D860" s="74">
        <v>6</v>
      </c>
      <c r="E860" s="74" t="s">
        <v>49</v>
      </c>
      <c r="F860" s="55" t="s">
        <v>31</v>
      </c>
      <c r="G860" s="56" t="s">
        <v>32</v>
      </c>
      <c r="H860" s="55" t="s">
        <v>33</v>
      </c>
      <c r="I860" s="211">
        <v>25</v>
      </c>
      <c r="J860" s="766">
        <v>150</v>
      </c>
      <c r="K860" s="80"/>
      <c r="L860" s="150">
        <v>0</v>
      </c>
      <c r="M860" s="80"/>
      <c r="N860" s="150"/>
      <c r="O860" s="75">
        <f t="shared" si="92"/>
        <v>0</v>
      </c>
      <c r="P860" s="1000"/>
      <c r="Q860" s="81"/>
      <c r="R860" s="150"/>
      <c r="S860" s="75">
        <v>0</v>
      </c>
      <c r="T860" s="1017">
        <v>0</v>
      </c>
      <c r="U860" s="81"/>
      <c r="V860" s="150"/>
      <c r="W860" s="81"/>
      <c r="X860" s="150"/>
      <c r="Y860" s="60">
        <v>6</v>
      </c>
      <c r="Z860" s="1000">
        <v>150</v>
      </c>
      <c r="AA860" s="81"/>
      <c r="AB860" s="150"/>
      <c r="AC860" s="63">
        <v>0</v>
      </c>
      <c r="AD860" s="90">
        <f t="shared" si="94"/>
        <v>0</v>
      </c>
      <c r="AE860" s="63">
        <v>0</v>
      </c>
      <c r="AF860" s="150">
        <v>0</v>
      </c>
      <c r="AG860" s="81"/>
      <c r="AH860" s="150"/>
      <c r="AI860" s="998">
        <f t="shared" si="95"/>
        <v>150</v>
      </c>
      <c r="AJ860" s="1025">
        <f t="shared" si="93"/>
        <v>0</v>
      </c>
    </row>
    <row r="861" spans="1:36" ht="66" x14ac:dyDescent="0.2">
      <c r="A861" s="51"/>
      <c r="B861" s="102" t="s">
        <v>877</v>
      </c>
      <c r="C861" s="74"/>
      <c r="D861" s="74">
        <v>1</v>
      </c>
      <c r="E861" s="74" t="s">
        <v>49</v>
      </c>
      <c r="F861" s="55" t="s">
        <v>31</v>
      </c>
      <c r="G861" s="56" t="s">
        <v>32</v>
      </c>
      <c r="H861" s="55" t="s">
        <v>33</v>
      </c>
      <c r="I861" s="211">
        <v>230.95</v>
      </c>
      <c r="J861" s="766">
        <v>230.95</v>
      </c>
      <c r="K861" s="80"/>
      <c r="L861" s="150">
        <v>0</v>
      </c>
      <c r="M861" s="80"/>
      <c r="N861" s="150"/>
      <c r="O861" s="75">
        <f t="shared" si="92"/>
        <v>0</v>
      </c>
      <c r="P861" s="1000"/>
      <c r="Q861" s="81"/>
      <c r="R861" s="150"/>
      <c r="S861" s="75">
        <v>0</v>
      </c>
      <c r="T861" s="1017">
        <v>0</v>
      </c>
      <c r="U861" s="81"/>
      <c r="V861" s="150"/>
      <c r="W861" s="81"/>
      <c r="X861" s="150"/>
      <c r="Y861" s="60">
        <v>1</v>
      </c>
      <c r="Z861" s="1000">
        <v>230.95</v>
      </c>
      <c r="AA861" s="81"/>
      <c r="AB861" s="150"/>
      <c r="AC861" s="63">
        <v>0</v>
      </c>
      <c r="AD861" s="90">
        <f t="shared" si="94"/>
        <v>0</v>
      </c>
      <c r="AE861" s="63">
        <v>0</v>
      </c>
      <c r="AF861" s="150">
        <v>0</v>
      </c>
      <c r="AG861" s="81"/>
      <c r="AH861" s="150"/>
      <c r="AI861" s="998">
        <f t="shared" si="95"/>
        <v>230.95</v>
      </c>
      <c r="AJ861" s="1025">
        <f t="shared" si="93"/>
        <v>0</v>
      </c>
    </row>
    <row r="862" spans="1:36" ht="66" x14ac:dyDescent="0.2">
      <c r="A862" s="51"/>
      <c r="B862" s="102" t="s">
        <v>878</v>
      </c>
      <c r="C862" s="74"/>
      <c r="D862" s="74">
        <v>6</v>
      </c>
      <c r="E862" s="74" t="s">
        <v>49</v>
      </c>
      <c r="F862" s="55" t="s">
        <v>31</v>
      </c>
      <c r="G862" s="56" t="s">
        <v>32</v>
      </c>
      <c r="H862" s="55" t="s">
        <v>33</v>
      </c>
      <c r="I862" s="211">
        <v>21</v>
      </c>
      <c r="J862" s="766">
        <v>126</v>
      </c>
      <c r="K862" s="80"/>
      <c r="L862" s="150">
        <v>0</v>
      </c>
      <c r="M862" s="80"/>
      <c r="N862" s="150"/>
      <c r="O862" s="75">
        <f t="shared" si="92"/>
        <v>0</v>
      </c>
      <c r="P862" s="1000"/>
      <c r="Q862" s="81"/>
      <c r="R862" s="150"/>
      <c r="S862" s="75">
        <v>0</v>
      </c>
      <c r="T862" s="1017">
        <v>0</v>
      </c>
      <c r="U862" s="81"/>
      <c r="V862" s="150"/>
      <c r="W862" s="81"/>
      <c r="X862" s="150"/>
      <c r="Y862" s="60">
        <v>6</v>
      </c>
      <c r="Z862" s="1000">
        <v>126</v>
      </c>
      <c r="AA862" s="81"/>
      <c r="AB862" s="150"/>
      <c r="AC862" s="63">
        <v>0</v>
      </c>
      <c r="AD862" s="90">
        <f t="shared" si="94"/>
        <v>0</v>
      </c>
      <c r="AE862" s="63">
        <v>0</v>
      </c>
      <c r="AF862" s="150">
        <v>0</v>
      </c>
      <c r="AG862" s="81"/>
      <c r="AH862" s="150"/>
      <c r="AI862" s="998">
        <f t="shared" si="95"/>
        <v>126</v>
      </c>
      <c r="AJ862" s="1025">
        <f t="shared" si="93"/>
        <v>0</v>
      </c>
    </row>
    <row r="863" spans="1:36" ht="66" x14ac:dyDescent="0.2">
      <c r="A863" s="51"/>
      <c r="B863" s="73" t="s">
        <v>879</v>
      </c>
      <c r="C863" s="74"/>
      <c r="D863" s="74">
        <v>23</v>
      </c>
      <c r="E863" s="263" t="s">
        <v>41</v>
      </c>
      <c r="F863" s="55" t="s">
        <v>31</v>
      </c>
      <c r="G863" s="56" t="s">
        <v>32</v>
      </c>
      <c r="H863" s="55" t="s">
        <v>33</v>
      </c>
      <c r="I863" s="211">
        <v>426.79300000000001</v>
      </c>
      <c r="J863" s="766">
        <v>9816.2389999999996</v>
      </c>
      <c r="K863" s="80"/>
      <c r="L863" s="150">
        <v>0</v>
      </c>
      <c r="M863" s="80"/>
      <c r="N863" s="150"/>
      <c r="O863" s="75">
        <f t="shared" si="92"/>
        <v>0</v>
      </c>
      <c r="P863" s="1000"/>
      <c r="Q863" s="81"/>
      <c r="R863" s="150"/>
      <c r="S863" s="75">
        <v>0</v>
      </c>
      <c r="T863" s="1017">
        <v>0</v>
      </c>
      <c r="U863" s="81"/>
      <c r="V863" s="150"/>
      <c r="W863" s="81"/>
      <c r="X863" s="150"/>
      <c r="Y863" s="60">
        <v>23</v>
      </c>
      <c r="Z863" s="1000">
        <v>9816.2389999999996</v>
      </c>
      <c r="AA863" s="81"/>
      <c r="AB863" s="150"/>
      <c r="AC863" s="63">
        <v>0</v>
      </c>
      <c r="AD863" s="90">
        <f t="shared" si="94"/>
        <v>0</v>
      </c>
      <c r="AE863" s="63">
        <v>0</v>
      </c>
      <c r="AF863" s="150">
        <v>0</v>
      </c>
      <c r="AG863" s="81"/>
      <c r="AH863" s="150"/>
      <c r="AI863" s="998">
        <f t="shared" si="95"/>
        <v>9816.2389999999996</v>
      </c>
      <c r="AJ863" s="1025">
        <f t="shared" si="93"/>
        <v>0</v>
      </c>
    </row>
    <row r="864" spans="1:36" ht="66" x14ac:dyDescent="0.2">
      <c r="A864" s="51"/>
      <c r="B864" s="93" t="s">
        <v>880</v>
      </c>
      <c r="C864" s="74"/>
      <c r="D864" s="74">
        <v>30</v>
      </c>
      <c r="E864" s="171" t="s">
        <v>170</v>
      </c>
      <c r="F864" s="55" t="s">
        <v>31</v>
      </c>
      <c r="G864" s="56" t="s">
        <v>32</v>
      </c>
      <c r="H864" s="55" t="s">
        <v>33</v>
      </c>
      <c r="I864" s="211">
        <v>177.48</v>
      </c>
      <c r="J864" s="766">
        <v>5324.4</v>
      </c>
      <c r="K864" s="80"/>
      <c r="L864" s="150">
        <v>0</v>
      </c>
      <c r="M864" s="80"/>
      <c r="N864" s="150"/>
      <c r="O864" s="75">
        <f t="shared" si="92"/>
        <v>0</v>
      </c>
      <c r="P864" s="1000"/>
      <c r="Q864" s="81"/>
      <c r="R864" s="150"/>
      <c r="S864" s="75">
        <v>0</v>
      </c>
      <c r="T864" s="1017">
        <v>0</v>
      </c>
      <c r="U864" s="81"/>
      <c r="V864" s="150"/>
      <c r="W864" s="81"/>
      <c r="X864" s="150"/>
      <c r="Y864" s="60">
        <v>30</v>
      </c>
      <c r="Z864" s="1000">
        <v>5324.4</v>
      </c>
      <c r="AA864" s="81"/>
      <c r="AB864" s="150"/>
      <c r="AC864" s="63">
        <v>0</v>
      </c>
      <c r="AD864" s="90">
        <f t="shared" si="94"/>
        <v>0</v>
      </c>
      <c r="AE864" s="63">
        <v>0</v>
      </c>
      <c r="AF864" s="150">
        <v>0</v>
      </c>
      <c r="AG864" s="81"/>
      <c r="AH864" s="150"/>
      <c r="AI864" s="998">
        <f t="shared" si="95"/>
        <v>5324.4</v>
      </c>
      <c r="AJ864" s="1025">
        <f t="shared" si="93"/>
        <v>0</v>
      </c>
    </row>
    <row r="865" spans="1:118" ht="66" x14ac:dyDescent="0.2">
      <c r="A865" s="51"/>
      <c r="B865" s="102" t="s">
        <v>881</v>
      </c>
      <c r="C865" s="74"/>
      <c r="D865" s="74">
        <v>6</v>
      </c>
      <c r="E865" s="74" t="s">
        <v>49</v>
      </c>
      <c r="F865" s="55" t="s">
        <v>31</v>
      </c>
      <c r="G865" s="56" t="s">
        <v>32</v>
      </c>
      <c r="H865" s="55" t="s">
        <v>33</v>
      </c>
      <c r="I865" s="211">
        <v>75</v>
      </c>
      <c r="J865" s="766">
        <v>450</v>
      </c>
      <c r="K865" s="80"/>
      <c r="L865" s="150">
        <v>0</v>
      </c>
      <c r="M865" s="80"/>
      <c r="N865" s="150"/>
      <c r="O865" s="75">
        <f t="shared" si="92"/>
        <v>0</v>
      </c>
      <c r="P865" s="1000"/>
      <c r="Q865" s="81"/>
      <c r="R865" s="150"/>
      <c r="S865" s="75">
        <v>0</v>
      </c>
      <c r="T865" s="1017">
        <v>0</v>
      </c>
      <c r="U865" s="81"/>
      <c r="V865" s="150"/>
      <c r="W865" s="81"/>
      <c r="X865" s="150"/>
      <c r="Y865" s="60">
        <v>6</v>
      </c>
      <c r="Z865" s="1000">
        <v>450</v>
      </c>
      <c r="AA865" s="81"/>
      <c r="AB865" s="150"/>
      <c r="AC865" s="63">
        <v>0</v>
      </c>
      <c r="AD865" s="90">
        <f t="shared" si="94"/>
        <v>0</v>
      </c>
      <c r="AE865" s="63">
        <v>0</v>
      </c>
      <c r="AF865" s="150">
        <v>0</v>
      </c>
      <c r="AG865" s="81"/>
      <c r="AH865" s="150"/>
      <c r="AI865" s="998">
        <f t="shared" si="95"/>
        <v>450</v>
      </c>
      <c r="AJ865" s="1025">
        <f t="shared" si="93"/>
        <v>0</v>
      </c>
    </row>
    <row r="866" spans="1:118" ht="66" x14ac:dyDescent="0.2">
      <c r="A866" s="51"/>
      <c r="B866" s="82" t="s">
        <v>882</v>
      </c>
      <c r="C866" s="74"/>
      <c r="D866" s="74">
        <v>1059</v>
      </c>
      <c r="E866" s="263" t="s">
        <v>30</v>
      </c>
      <c r="F866" s="55" t="s">
        <v>31</v>
      </c>
      <c r="G866" s="56" t="s">
        <v>32</v>
      </c>
      <c r="H866" s="55" t="s">
        <v>33</v>
      </c>
      <c r="I866" s="211">
        <v>27.014324834749761</v>
      </c>
      <c r="J866" s="766">
        <v>28608.17</v>
      </c>
      <c r="K866" s="80"/>
      <c r="L866" s="150">
        <v>0</v>
      </c>
      <c r="M866" s="80"/>
      <c r="N866" s="150"/>
      <c r="O866" s="75">
        <f t="shared" si="92"/>
        <v>817.34413630791494</v>
      </c>
      <c r="P866" s="1000">
        <v>22080</v>
      </c>
      <c r="Q866" s="81"/>
      <c r="R866" s="150"/>
      <c r="S866" s="75">
        <v>0</v>
      </c>
      <c r="T866" s="1017">
        <v>0</v>
      </c>
      <c r="U866" s="81"/>
      <c r="V866" s="150"/>
      <c r="W866" s="81"/>
      <c r="X866" s="150"/>
      <c r="Y866" s="60">
        <v>242</v>
      </c>
      <c r="Z866" s="1000">
        <v>6528.1699999999983</v>
      </c>
      <c r="AA866" s="81"/>
      <c r="AB866" s="150"/>
      <c r="AC866" s="63">
        <v>0</v>
      </c>
      <c r="AD866" s="90">
        <f t="shared" si="94"/>
        <v>0</v>
      </c>
      <c r="AE866" s="63">
        <v>0</v>
      </c>
      <c r="AF866" s="150">
        <v>0</v>
      </c>
      <c r="AG866" s="81"/>
      <c r="AH866" s="150"/>
      <c r="AI866" s="998">
        <f t="shared" si="95"/>
        <v>28608.17</v>
      </c>
      <c r="AJ866" s="1025">
        <f t="shared" si="93"/>
        <v>0</v>
      </c>
    </row>
    <row r="867" spans="1:118" ht="66" x14ac:dyDescent="0.2">
      <c r="A867" s="51"/>
      <c r="B867" s="84" t="s">
        <v>883</v>
      </c>
      <c r="C867" s="74"/>
      <c r="D867" s="98">
        <v>5716</v>
      </c>
      <c r="E867" s="74" t="s">
        <v>650</v>
      </c>
      <c r="F867" s="55" t="s">
        <v>31</v>
      </c>
      <c r="G867" s="56" t="s">
        <v>32</v>
      </c>
      <c r="H867" s="55" t="s">
        <v>33</v>
      </c>
      <c r="I867" s="211">
        <v>36.890006997900628</v>
      </c>
      <c r="J867" s="767">
        <v>210863.28</v>
      </c>
      <c r="K867" s="80"/>
      <c r="L867" s="150">
        <v>0</v>
      </c>
      <c r="M867" s="80"/>
      <c r="N867" s="150"/>
      <c r="O867" s="75">
        <f t="shared" si="92"/>
        <v>1545.1338895989857</v>
      </c>
      <c r="P867" s="1000">
        <v>57000</v>
      </c>
      <c r="Q867" s="81"/>
      <c r="R867" s="150"/>
      <c r="S867" s="75">
        <v>0</v>
      </c>
      <c r="T867" s="1017">
        <v>0</v>
      </c>
      <c r="U867" s="81"/>
      <c r="V867" s="150"/>
      <c r="W867" s="81"/>
      <c r="X867" s="150"/>
      <c r="Y867" s="60">
        <v>4171</v>
      </c>
      <c r="Z867" s="1000">
        <v>153863.28</v>
      </c>
      <c r="AA867" s="81"/>
      <c r="AB867" s="150"/>
      <c r="AC867" s="63">
        <v>0</v>
      </c>
      <c r="AD867" s="90">
        <f t="shared" si="94"/>
        <v>0</v>
      </c>
      <c r="AE867" s="63">
        <v>0</v>
      </c>
      <c r="AF867" s="150">
        <v>0</v>
      </c>
      <c r="AG867" s="81"/>
      <c r="AH867" s="150"/>
      <c r="AI867" s="998">
        <f t="shared" si="95"/>
        <v>210863.28</v>
      </c>
      <c r="AJ867" s="1025">
        <f t="shared" si="93"/>
        <v>0</v>
      </c>
    </row>
    <row r="868" spans="1:118" ht="66" x14ac:dyDescent="0.2">
      <c r="A868" s="51"/>
      <c r="B868" s="84" t="s">
        <v>884</v>
      </c>
      <c r="C868" s="74"/>
      <c r="D868" s="98">
        <v>822</v>
      </c>
      <c r="E868" s="263" t="s">
        <v>30</v>
      </c>
      <c r="F868" s="55" t="s">
        <v>31</v>
      </c>
      <c r="G868" s="56" t="s">
        <v>32</v>
      </c>
      <c r="H868" s="55" t="s">
        <v>33</v>
      </c>
      <c r="I868" s="211">
        <v>51.910389294403892</v>
      </c>
      <c r="J868" s="767">
        <v>42670.34</v>
      </c>
      <c r="K868" s="80"/>
      <c r="L868" s="150">
        <v>0</v>
      </c>
      <c r="M868" s="80"/>
      <c r="N868" s="150"/>
      <c r="O868" s="75">
        <f t="shared" si="92"/>
        <v>750.83235802667616</v>
      </c>
      <c r="P868" s="1000">
        <v>38976</v>
      </c>
      <c r="Q868" s="81"/>
      <c r="R868" s="150"/>
      <c r="S868" s="75">
        <v>0</v>
      </c>
      <c r="T868" s="1017">
        <v>0</v>
      </c>
      <c r="U868" s="81"/>
      <c r="V868" s="150"/>
      <c r="W868" s="81"/>
      <c r="X868" s="150"/>
      <c r="Y868" s="60">
        <v>71</v>
      </c>
      <c r="Z868" s="1000">
        <v>3694.3399999999965</v>
      </c>
      <c r="AA868" s="81"/>
      <c r="AB868" s="150"/>
      <c r="AC868" s="63">
        <v>0</v>
      </c>
      <c r="AD868" s="90">
        <f t="shared" si="94"/>
        <v>0</v>
      </c>
      <c r="AE868" s="63">
        <v>0</v>
      </c>
      <c r="AF868" s="150">
        <v>0</v>
      </c>
      <c r="AG868" s="81"/>
      <c r="AH868" s="150"/>
      <c r="AI868" s="998">
        <f t="shared" si="95"/>
        <v>42670.34</v>
      </c>
      <c r="AJ868" s="1025">
        <f t="shared" si="93"/>
        <v>0</v>
      </c>
    </row>
    <row r="869" spans="1:118" ht="66" x14ac:dyDescent="0.2">
      <c r="A869" s="51"/>
      <c r="B869" s="84" t="s">
        <v>885</v>
      </c>
      <c r="C869" s="74"/>
      <c r="D869" s="98">
        <v>696</v>
      </c>
      <c r="E869" s="263" t="s">
        <v>30</v>
      </c>
      <c r="F869" s="55" t="s">
        <v>31</v>
      </c>
      <c r="G869" s="56" t="s">
        <v>32</v>
      </c>
      <c r="H869" s="55" t="s">
        <v>33</v>
      </c>
      <c r="I869" s="211">
        <v>98.441594827586215</v>
      </c>
      <c r="J869" s="767">
        <v>68515.350000000006</v>
      </c>
      <c r="K869" s="80"/>
      <c r="L869" s="150">
        <v>0</v>
      </c>
      <c r="M869" s="80"/>
      <c r="N869" s="150"/>
      <c r="O869" s="75">
        <f t="shared" si="92"/>
        <v>414.45894970980953</v>
      </c>
      <c r="P869" s="1000">
        <v>40800</v>
      </c>
      <c r="Q869" s="81"/>
      <c r="R869" s="150"/>
      <c r="S869" s="75">
        <v>0</v>
      </c>
      <c r="T869" s="1017">
        <v>0</v>
      </c>
      <c r="U869" s="81"/>
      <c r="V869" s="150"/>
      <c r="W869" s="81"/>
      <c r="X869" s="150"/>
      <c r="Y869" s="60">
        <v>282</v>
      </c>
      <c r="Z869" s="1000">
        <v>27715.350000000006</v>
      </c>
      <c r="AA869" s="81"/>
      <c r="AB869" s="150"/>
      <c r="AC869" s="63">
        <v>0</v>
      </c>
      <c r="AD869" s="90">
        <f t="shared" si="94"/>
        <v>0</v>
      </c>
      <c r="AE869" s="63">
        <v>0</v>
      </c>
      <c r="AF869" s="150">
        <v>0</v>
      </c>
      <c r="AG869" s="81"/>
      <c r="AH869" s="150"/>
      <c r="AI869" s="998">
        <f t="shared" si="95"/>
        <v>68515.350000000006</v>
      </c>
      <c r="AJ869" s="1025">
        <f t="shared" si="93"/>
        <v>0</v>
      </c>
    </row>
    <row r="870" spans="1:118" ht="66" x14ac:dyDescent="0.2">
      <c r="A870" s="51"/>
      <c r="B870" s="52" t="s">
        <v>886</v>
      </c>
      <c r="C870" s="74"/>
      <c r="D870" s="98">
        <v>24</v>
      </c>
      <c r="E870" s="54" t="s">
        <v>30</v>
      </c>
      <c r="F870" s="55" t="s">
        <v>31</v>
      </c>
      <c r="G870" s="56" t="s">
        <v>32</v>
      </c>
      <c r="H870" s="55" t="s">
        <v>33</v>
      </c>
      <c r="I870" s="211">
        <v>19.14</v>
      </c>
      <c r="J870" s="767">
        <v>459.36</v>
      </c>
      <c r="K870" s="80"/>
      <c r="L870" s="150">
        <v>0</v>
      </c>
      <c r="M870" s="80"/>
      <c r="N870" s="150"/>
      <c r="O870" s="75">
        <v>24</v>
      </c>
      <c r="P870" s="1000">
        <v>912</v>
      </c>
      <c r="Q870" s="81"/>
      <c r="R870" s="150"/>
      <c r="S870" s="75">
        <v>0</v>
      </c>
      <c r="T870" s="1017">
        <v>0</v>
      </c>
      <c r="U870" s="81"/>
      <c r="V870" s="150"/>
      <c r="W870" s="81"/>
      <c r="X870" s="150"/>
      <c r="Y870" s="60">
        <v>0</v>
      </c>
      <c r="Z870" s="1000">
        <v>-452.64</v>
      </c>
      <c r="AA870" s="81"/>
      <c r="AB870" s="150"/>
      <c r="AC870" s="63">
        <v>0</v>
      </c>
      <c r="AD870" s="90">
        <f t="shared" si="94"/>
        <v>0</v>
      </c>
      <c r="AE870" s="63">
        <v>0</v>
      </c>
      <c r="AF870" s="150">
        <v>0</v>
      </c>
      <c r="AG870" s="81"/>
      <c r="AH870" s="150"/>
      <c r="AI870" s="998">
        <f t="shared" si="95"/>
        <v>459.36</v>
      </c>
      <c r="AJ870" s="1025">
        <f t="shared" si="93"/>
        <v>0</v>
      </c>
    </row>
    <row r="871" spans="1:118" ht="66" x14ac:dyDescent="0.2">
      <c r="A871" s="51"/>
      <c r="B871" s="93" t="s">
        <v>887</v>
      </c>
      <c r="C871" s="74"/>
      <c r="D871" s="98">
        <v>74</v>
      </c>
      <c r="E871" s="171" t="s">
        <v>812</v>
      </c>
      <c r="F871" s="55" t="s">
        <v>31</v>
      </c>
      <c r="G871" s="56" t="s">
        <v>32</v>
      </c>
      <c r="H871" s="55" t="s">
        <v>33</v>
      </c>
      <c r="I871" s="211">
        <v>81.368648648648659</v>
      </c>
      <c r="J871" s="767">
        <v>6021.2800000000007</v>
      </c>
      <c r="K871" s="80"/>
      <c r="L871" s="150">
        <v>0</v>
      </c>
      <c r="M871" s="80"/>
      <c r="N871" s="150"/>
      <c r="O871" s="75">
        <f>P871/I871</f>
        <v>54.861424813328718</v>
      </c>
      <c r="P871" s="1000">
        <v>4464</v>
      </c>
      <c r="Q871" s="81"/>
      <c r="R871" s="150"/>
      <c r="S871" s="75">
        <v>0</v>
      </c>
      <c r="T871" s="1017">
        <v>0</v>
      </c>
      <c r="U871" s="81"/>
      <c r="V871" s="150"/>
      <c r="W871" s="81"/>
      <c r="X871" s="150"/>
      <c r="Y871" s="60">
        <v>19</v>
      </c>
      <c r="Z871" s="1000">
        <v>1557.2800000000007</v>
      </c>
      <c r="AA871" s="81"/>
      <c r="AB871" s="150"/>
      <c r="AC871" s="63">
        <v>0</v>
      </c>
      <c r="AD871" s="90">
        <f t="shared" si="94"/>
        <v>0</v>
      </c>
      <c r="AE871" s="63">
        <v>0</v>
      </c>
      <c r="AF871" s="150">
        <v>0</v>
      </c>
      <c r="AG871" s="81"/>
      <c r="AH871" s="150"/>
      <c r="AI871" s="998">
        <f t="shared" si="95"/>
        <v>6021.2800000000007</v>
      </c>
      <c r="AJ871" s="1025">
        <f t="shared" si="93"/>
        <v>0</v>
      </c>
    </row>
    <row r="872" spans="1:118" ht="66" x14ac:dyDescent="0.2">
      <c r="A872" s="51"/>
      <c r="B872" s="82" t="s">
        <v>888</v>
      </c>
      <c r="C872" s="74"/>
      <c r="D872" s="74">
        <v>624</v>
      </c>
      <c r="E872" s="74" t="s">
        <v>30</v>
      </c>
      <c r="F872" s="55" t="s">
        <v>31</v>
      </c>
      <c r="G872" s="56" t="s">
        <v>32</v>
      </c>
      <c r="H872" s="55" t="s">
        <v>33</v>
      </c>
      <c r="I872" s="211">
        <v>110.88440705128204</v>
      </c>
      <c r="J872" s="766">
        <v>69191.87</v>
      </c>
      <c r="K872" s="80"/>
      <c r="L872" s="150">
        <v>0</v>
      </c>
      <c r="M872" s="80"/>
      <c r="N872" s="150"/>
      <c r="O872" s="75">
        <f>P872/I872</f>
        <v>433.31611069335173</v>
      </c>
      <c r="P872" s="1000">
        <v>48048</v>
      </c>
      <c r="Q872" s="81"/>
      <c r="R872" s="150"/>
      <c r="S872" s="75">
        <v>0</v>
      </c>
      <c r="T872" s="1017">
        <v>0</v>
      </c>
      <c r="U872" s="81"/>
      <c r="V872" s="150"/>
      <c r="W872" s="81"/>
      <c r="X872" s="150"/>
      <c r="Y872" s="60">
        <v>191</v>
      </c>
      <c r="Z872" s="1000">
        <v>21143.869999999995</v>
      </c>
      <c r="AA872" s="81"/>
      <c r="AB872" s="150"/>
      <c r="AC872" s="63">
        <v>0</v>
      </c>
      <c r="AD872" s="90">
        <f t="shared" si="94"/>
        <v>0</v>
      </c>
      <c r="AE872" s="63">
        <v>0</v>
      </c>
      <c r="AF872" s="150">
        <v>0</v>
      </c>
      <c r="AG872" s="81"/>
      <c r="AH872" s="150"/>
      <c r="AI872" s="998">
        <f t="shared" si="95"/>
        <v>69191.87</v>
      </c>
      <c r="AJ872" s="1025">
        <f t="shared" si="93"/>
        <v>0</v>
      </c>
    </row>
    <row r="873" spans="1:118" s="873" customFormat="1" ht="29.25" customHeight="1" x14ac:dyDescent="0.2">
      <c r="A873" s="117">
        <v>22106</v>
      </c>
      <c r="B873" s="118" t="s">
        <v>889</v>
      </c>
      <c r="C873" s="119"/>
      <c r="D873" s="126"/>
      <c r="E873" s="119"/>
      <c r="F873" s="206"/>
      <c r="G873" s="206"/>
      <c r="H873" s="206"/>
      <c r="I873" s="176"/>
      <c r="J873" s="771">
        <v>230780.91999999998</v>
      </c>
      <c r="K873" s="122"/>
      <c r="L873" s="917">
        <v>0</v>
      </c>
      <c r="M873" s="122"/>
      <c r="N873" s="917"/>
      <c r="O873" s="871">
        <v>0</v>
      </c>
      <c r="P873" s="234">
        <v>69631.95</v>
      </c>
      <c r="Q873" s="124"/>
      <c r="R873" s="917"/>
      <c r="S873" s="871">
        <v>0</v>
      </c>
      <c r="T873" s="1023">
        <v>0</v>
      </c>
      <c r="U873" s="124"/>
      <c r="V873" s="917"/>
      <c r="W873" s="124"/>
      <c r="X873" s="917"/>
      <c r="Y873" s="872">
        <v>0</v>
      </c>
      <c r="Z873" s="234">
        <v>161148.96999999997</v>
      </c>
      <c r="AA873" s="124"/>
      <c r="AB873" s="917"/>
      <c r="AC873" s="993">
        <v>0</v>
      </c>
      <c r="AD873" s="234">
        <f>SUM(AD874:AD883)</f>
        <v>0</v>
      </c>
      <c r="AE873" s="954">
        <f>SUM(AE874:AE883)</f>
        <v>0</v>
      </c>
      <c r="AF873" s="874">
        <v>0</v>
      </c>
      <c r="AG873" s="124"/>
      <c r="AH873" s="917"/>
      <c r="AI873" s="1026">
        <f t="shared" si="95"/>
        <v>230780.91999999998</v>
      </c>
      <c r="AJ873" s="1025">
        <f t="shared" si="93"/>
        <v>0</v>
      </c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</row>
    <row r="874" spans="1:118" ht="66" x14ac:dyDescent="0.2">
      <c r="A874" s="51"/>
      <c r="B874" s="266" t="s">
        <v>890</v>
      </c>
      <c r="C874" s="267"/>
      <c r="D874" s="267">
        <v>188</v>
      </c>
      <c r="E874" s="79" t="s">
        <v>650</v>
      </c>
      <c r="F874" s="55" t="s">
        <v>31</v>
      </c>
      <c r="G874" s="56" t="s">
        <v>32</v>
      </c>
      <c r="H874" s="55" t="s">
        <v>33</v>
      </c>
      <c r="I874" s="211">
        <v>30.66989361702128</v>
      </c>
      <c r="J874" s="791">
        <v>5765.9400000000005</v>
      </c>
      <c r="K874" s="80"/>
      <c r="L874" s="150">
        <v>0</v>
      </c>
      <c r="M874" s="80"/>
      <c r="N874" s="150"/>
      <c r="O874" s="75">
        <f t="shared" ref="O874:O883" si="96">P874/I874</f>
        <v>0</v>
      </c>
      <c r="P874" s="1000"/>
      <c r="Q874" s="81"/>
      <c r="R874" s="150"/>
      <c r="S874" s="75">
        <v>0</v>
      </c>
      <c r="T874" s="1017">
        <v>0</v>
      </c>
      <c r="U874" s="81"/>
      <c r="V874" s="150"/>
      <c r="W874" s="81"/>
      <c r="X874" s="150"/>
      <c r="Y874" s="60">
        <v>188</v>
      </c>
      <c r="Z874" s="1000">
        <v>5765.9400000000005</v>
      </c>
      <c r="AA874" s="81"/>
      <c r="AB874" s="150"/>
      <c r="AC874" s="63">
        <v>0</v>
      </c>
      <c r="AD874" s="90">
        <f t="shared" ref="AD874:AD883" si="97">AC874*I874</f>
        <v>0</v>
      </c>
      <c r="AE874" s="63">
        <v>0</v>
      </c>
      <c r="AF874" s="150">
        <v>0</v>
      </c>
      <c r="AG874" s="81"/>
      <c r="AH874" s="150"/>
      <c r="AI874" s="998">
        <f t="shared" si="95"/>
        <v>5765.9400000000005</v>
      </c>
      <c r="AJ874" s="1025">
        <f t="shared" si="93"/>
        <v>0</v>
      </c>
    </row>
    <row r="875" spans="1:118" ht="66" x14ac:dyDescent="0.2">
      <c r="A875" s="51"/>
      <c r="B875" s="268" t="s">
        <v>891</v>
      </c>
      <c r="C875" s="269"/>
      <c r="D875" s="269">
        <v>1216</v>
      </c>
      <c r="E875" s="79" t="s">
        <v>650</v>
      </c>
      <c r="F875" s="55" t="s">
        <v>31</v>
      </c>
      <c r="G875" s="56" t="s">
        <v>32</v>
      </c>
      <c r="H875" s="55" t="s">
        <v>33</v>
      </c>
      <c r="I875" s="211">
        <v>58.253371710526324</v>
      </c>
      <c r="J875" s="792">
        <v>70836.100000000006</v>
      </c>
      <c r="K875" s="80"/>
      <c r="L875" s="150">
        <v>0</v>
      </c>
      <c r="M875" s="80"/>
      <c r="N875" s="150"/>
      <c r="O875" s="75">
        <f t="shared" si="96"/>
        <v>866.68717221868496</v>
      </c>
      <c r="P875" s="1000">
        <v>50487.45</v>
      </c>
      <c r="Q875" s="81"/>
      <c r="R875" s="150"/>
      <c r="S875" s="75">
        <v>0</v>
      </c>
      <c r="T875" s="1017">
        <v>0</v>
      </c>
      <c r="U875" s="81"/>
      <c r="V875" s="150"/>
      <c r="W875" s="81"/>
      <c r="X875" s="150"/>
      <c r="Y875" s="60">
        <v>349</v>
      </c>
      <c r="Z875" s="1000">
        <v>20348.650000000009</v>
      </c>
      <c r="AA875" s="81"/>
      <c r="AB875" s="150"/>
      <c r="AC875" s="63">
        <v>0</v>
      </c>
      <c r="AD875" s="90">
        <f t="shared" si="97"/>
        <v>0</v>
      </c>
      <c r="AE875" s="63">
        <v>0</v>
      </c>
      <c r="AF875" s="150">
        <v>0</v>
      </c>
      <c r="AG875" s="81"/>
      <c r="AH875" s="150"/>
      <c r="AI875" s="998">
        <f t="shared" si="95"/>
        <v>70836.100000000006</v>
      </c>
      <c r="AJ875" s="1025">
        <f t="shared" si="93"/>
        <v>0</v>
      </c>
    </row>
    <row r="876" spans="1:118" ht="43.5" customHeight="1" x14ac:dyDescent="0.2">
      <c r="A876" s="51"/>
      <c r="B876" s="236" t="s">
        <v>892</v>
      </c>
      <c r="C876" s="269"/>
      <c r="D876" s="269">
        <v>97</v>
      </c>
      <c r="E876" s="79" t="s">
        <v>41</v>
      </c>
      <c r="F876" s="55" t="s">
        <v>31</v>
      </c>
      <c r="G876" s="56" t="s">
        <v>32</v>
      </c>
      <c r="H876" s="55" t="s">
        <v>33</v>
      </c>
      <c r="I876" s="211">
        <v>44.219166666666666</v>
      </c>
      <c r="J876" s="792">
        <v>6162.35</v>
      </c>
      <c r="K876" s="80"/>
      <c r="L876" s="150">
        <v>0</v>
      </c>
      <c r="M876" s="80"/>
      <c r="N876" s="150"/>
      <c r="O876" s="75">
        <f t="shared" si="96"/>
        <v>22.083184139607635</v>
      </c>
      <c r="P876" s="1000">
        <v>976.5</v>
      </c>
      <c r="Q876" s="81"/>
      <c r="R876" s="150"/>
      <c r="S876" s="75">
        <v>0</v>
      </c>
      <c r="T876" s="1017">
        <v>0</v>
      </c>
      <c r="U876" s="81"/>
      <c r="V876" s="150"/>
      <c r="W876" s="81"/>
      <c r="X876" s="150"/>
      <c r="Y876" s="60">
        <v>75</v>
      </c>
      <c r="Z876" s="1000">
        <v>5185.8500000000004</v>
      </c>
      <c r="AA876" s="81"/>
      <c r="AB876" s="150"/>
      <c r="AC876" s="63">
        <v>0</v>
      </c>
      <c r="AD876" s="90">
        <f t="shared" si="97"/>
        <v>0</v>
      </c>
      <c r="AE876" s="63">
        <v>0</v>
      </c>
      <c r="AF876" s="150">
        <v>0</v>
      </c>
      <c r="AG876" s="81"/>
      <c r="AH876" s="150"/>
      <c r="AI876" s="998">
        <f t="shared" si="95"/>
        <v>6162.35</v>
      </c>
      <c r="AJ876" s="1025">
        <f t="shared" si="93"/>
        <v>0</v>
      </c>
    </row>
    <row r="877" spans="1:118" ht="66" x14ac:dyDescent="0.2">
      <c r="A877" s="51"/>
      <c r="B877" s="266" t="s">
        <v>893</v>
      </c>
      <c r="C877" s="267"/>
      <c r="D877" s="267">
        <v>146</v>
      </c>
      <c r="E877" s="79" t="s">
        <v>650</v>
      </c>
      <c r="F877" s="55" t="s">
        <v>31</v>
      </c>
      <c r="G877" s="56" t="s">
        <v>32</v>
      </c>
      <c r="H877" s="55" t="s">
        <v>33</v>
      </c>
      <c r="I877" s="211">
        <v>156.39328767123286</v>
      </c>
      <c r="J877" s="791">
        <v>22833.42</v>
      </c>
      <c r="K877" s="80"/>
      <c r="L877" s="150">
        <v>0</v>
      </c>
      <c r="M877" s="80"/>
      <c r="N877" s="150"/>
      <c r="O877" s="75">
        <f t="shared" si="96"/>
        <v>0</v>
      </c>
      <c r="P877" s="1000">
        <v>0</v>
      </c>
      <c r="Q877" s="81"/>
      <c r="R877" s="150"/>
      <c r="S877" s="75">
        <v>0</v>
      </c>
      <c r="T877" s="1017">
        <v>0</v>
      </c>
      <c r="U877" s="81"/>
      <c r="V877" s="150"/>
      <c r="W877" s="81"/>
      <c r="X877" s="150"/>
      <c r="Y877" s="60">
        <v>146</v>
      </c>
      <c r="Z877" s="1000">
        <v>22833.42</v>
      </c>
      <c r="AA877" s="81"/>
      <c r="AB877" s="150"/>
      <c r="AC877" s="63">
        <v>0</v>
      </c>
      <c r="AD877" s="90">
        <f t="shared" si="97"/>
        <v>0</v>
      </c>
      <c r="AE877" s="63">
        <v>0</v>
      </c>
      <c r="AF877" s="150">
        <v>0</v>
      </c>
      <c r="AG877" s="81"/>
      <c r="AH877" s="150"/>
      <c r="AI877" s="998">
        <f t="shared" si="95"/>
        <v>22833.42</v>
      </c>
      <c r="AJ877" s="1025">
        <f t="shared" si="93"/>
        <v>0</v>
      </c>
    </row>
    <row r="878" spans="1:118" ht="66" x14ac:dyDescent="0.2">
      <c r="A878" s="51"/>
      <c r="B878" s="266" t="s">
        <v>894</v>
      </c>
      <c r="C878" s="269"/>
      <c r="D878" s="269">
        <v>439</v>
      </c>
      <c r="E878" s="79" t="s">
        <v>41</v>
      </c>
      <c r="F878" s="55" t="s">
        <v>31</v>
      </c>
      <c r="G878" s="56" t="s">
        <v>32</v>
      </c>
      <c r="H878" s="55" t="s">
        <v>33</v>
      </c>
      <c r="I878" s="211">
        <v>138.08658314350797</v>
      </c>
      <c r="J878" s="792">
        <v>60620.01</v>
      </c>
      <c r="K878" s="80"/>
      <c r="L878" s="150">
        <v>0</v>
      </c>
      <c r="M878" s="80"/>
      <c r="N878" s="150"/>
      <c r="O878" s="75">
        <f t="shared" si="96"/>
        <v>35.847074258153377</v>
      </c>
      <c r="P878" s="1000">
        <v>4950</v>
      </c>
      <c r="Q878" s="81"/>
      <c r="R878" s="150"/>
      <c r="S878" s="75">
        <v>0</v>
      </c>
      <c r="T878" s="1017">
        <v>0</v>
      </c>
      <c r="U878" s="81"/>
      <c r="V878" s="150"/>
      <c r="W878" s="81"/>
      <c r="X878" s="150"/>
      <c r="Y878" s="60">
        <v>403</v>
      </c>
      <c r="Z878" s="1000">
        <v>55670.01</v>
      </c>
      <c r="AA878" s="81"/>
      <c r="AB878" s="150"/>
      <c r="AC878" s="63">
        <v>0</v>
      </c>
      <c r="AD878" s="90">
        <f t="shared" si="97"/>
        <v>0</v>
      </c>
      <c r="AE878" s="63">
        <v>0</v>
      </c>
      <c r="AF878" s="150">
        <v>0</v>
      </c>
      <c r="AG878" s="81"/>
      <c r="AH878" s="150"/>
      <c r="AI878" s="998">
        <f t="shared" si="95"/>
        <v>60620.01</v>
      </c>
      <c r="AJ878" s="1025">
        <f t="shared" si="93"/>
        <v>0</v>
      </c>
    </row>
    <row r="879" spans="1:118" ht="34.5" customHeight="1" x14ac:dyDescent="0.2">
      <c r="A879" s="51"/>
      <c r="B879" s="228" t="s">
        <v>819</v>
      </c>
      <c r="C879" s="269"/>
      <c r="D879" s="269">
        <v>48</v>
      </c>
      <c r="E879" s="79" t="s">
        <v>30</v>
      </c>
      <c r="F879" s="55" t="s">
        <v>31</v>
      </c>
      <c r="G879" s="56" t="s">
        <v>32</v>
      </c>
      <c r="H879" s="55" t="s">
        <v>33</v>
      </c>
      <c r="I879" s="211">
        <v>169.83562499999999</v>
      </c>
      <c r="J879" s="792">
        <v>8152.11</v>
      </c>
      <c r="K879" s="80"/>
      <c r="L879" s="150">
        <v>0</v>
      </c>
      <c r="M879" s="80"/>
      <c r="N879" s="150"/>
      <c r="O879" s="75">
        <f t="shared" si="96"/>
        <v>34.19777211053335</v>
      </c>
      <c r="P879" s="1000">
        <v>5808</v>
      </c>
      <c r="Q879" s="81"/>
      <c r="R879" s="150"/>
      <c r="S879" s="75">
        <v>0</v>
      </c>
      <c r="T879" s="1017">
        <v>0</v>
      </c>
      <c r="U879" s="81"/>
      <c r="V879" s="150"/>
      <c r="W879" s="81"/>
      <c r="X879" s="150"/>
      <c r="Y879" s="60">
        <v>14</v>
      </c>
      <c r="Z879" s="1000">
        <v>2344.1099999999997</v>
      </c>
      <c r="AA879" s="81"/>
      <c r="AB879" s="150"/>
      <c r="AC879" s="63">
        <v>0</v>
      </c>
      <c r="AD879" s="90">
        <f t="shared" si="97"/>
        <v>0</v>
      </c>
      <c r="AE879" s="63">
        <v>0</v>
      </c>
      <c r="AF879" s="150">
        <v>0</v>
      </c>
      <c r="AG879" s="81"/>
      <c r="AH879" s="150"/>
      <c r="AI879" s="998">
        <f t="shared" si="95"/>
        <v>8152.11</v>
      </c>
      <c r="AJ879" s="1025">
        <f t="shared" si="93"/>
        <v>0</v>
      </c>
    </row>
    <row r="880" spans="1:118" ht="66" x14ac:dyDescent="0.2">
      <c r="A880" s="51"/>
      <c r="B880" s="93" t="s">
        <v>895</v>
      </c>
      <c r="C880" s="74"/>
      <c r="D880" s="74">
        <v>68</v>
      </c>
      <c r="E880" s="79" t="s">
        <v>650</v>
      </c>
      <c r="F880" s="55" t="s">
        <v>31</v>
      </c>
      <c r="G880" s="56" t="s">
        <v>32</v>
      </c>
      <c r="H880" s="55" t="s">
        <v>33</v>
      </c>
      <c r="I880" s="211">
        <v>199.82161764705884</v>
      </c>
      <c r="J880" s="766">
        <v>13587.87</v>
      </c>
      <c r="K880" s="80"/>
      <c r="L880" s="150">
        <v>0</v>
      </c>
      <c r="M880" s="80"/>
      <c r="N880" s="150"/>
      <c r="O880" s="75">
        <f t="shared" si="96"/>
        <v>0</v>
      </c>
      <c r="P880" s="1000"/>
      <c r="Q880" s="81"/>
      <c r="R880" s="150"/>
      <c r="S880" s="75">
        <v>0</v>
      </c>
      <c r="T880" s="1017">
        <v>0</v>
      </c>
      <c r="U880" s="81"/>
      <c r="V880" s="150"/>
      <c r="W880" s="81"/>
      <c r="X880" s="150"/>
      <c r="Y880" s="60">
        <v>68</v>
      </c>
      <c r="Z880" s="1000">
        <v>13587.87</v>
      </c>
      <c r="AA880" s="81"/>
      <c r="AB880" s="150"/>
      <c r="AC880" s="63">
        <v>0</v>
      </c>
      <c r="AD880" s="90">
        <f t="shared" si="97"/>
        <v>0</v>
      </c>
      <c r="AE880" s="63">
        <v>0</v>
      </c>
      <c r="AF880" s="150">
        <v>0</v>
      </c>
      <c r="AG880" s="81"/>
      <c r="AH880" s="150"/>
      <c r="AI880" s="998">
        <f t="shared" si="95"/>
        <v>13587.87</v>
      </c>
      <c r="AJ880" s="1025">
        <f t="shared" si="93"/>
        <v>0</v>
      </c>
    </row>
    <row r="881" spans="1:36" ht="66" x14ac:dyDescent="0.2">
      <c r="A881" s="51"/>
      <c r="B881" s="93" t="s">
        <v>896</v>
      </c>
      <c r="C881" s="270"/>
      <c r="D881" s="270">
        <v>60</v>
      </c>
      <c r="E881" s="79" t="s">
        <v>650</v>
      </c>
      <c r="F881" s="55" t="s">
        <v>31</v>
      </c>
      <c r="G881" s="56" t="s">
        <v>32</v>
      </c>
      <c r="H881" s="55" t="s">
        <v>33</v>
      </c>
      <c r="I881" s="211">
        <v>185.97116666666668</v>
      </c>
      <c r="J881" s="793">
        <v>11158.27</v>
      </c>
      <c r="K881" s="80"/>
      <c r="L881" s="150">
        <v>0</v>
      </c>
      <c r="M881" s="80"/>
      <c r="N881" s="150"/>
      <c r="O881" s="75">
        <f t="shared" si="96"/>
        <v>0</v>
      </c>
      <c r="P881" s="1000"/>
      <c r="Q881" s="81"/>
      <c r="R881" s="150"/>
      <c r="S881" s="75">
        <v>0</v>
      </c>
      <c r="T881" s="1017">
        <v>0</v>
      </c>
      <c r="U881" s="81"/>
      <c r="V881" s="150"/>
      <c r="W881" s="81"/>
      <c r="X881" s="150"/>
      <c r="Y881" s="60">
        <v>60</v>
      </c>
      <c r="Z881" s="1000">
        <v>11158.27</v>
      </c>
      <c r="AA881" s="81"/>
      <c r="AB881" s="150"/>
      <c r="AC881" s="63">
        <v>0</v>
      </c>
      <c r="AD881" s="90">
        <f t="shared" si="97"/>
        <v>0</v>
      </c>
      <c r="AE881" s="63">
        <v>0</v>
      </c>
      <c r="AF881" s="150">
        <v>0</v>
      </c>
      <c r="AG881" s="81"/>
      <c r="AH881" s="150"/>
      <c r="AI881" s="998">
        <f t="shared" si="95"/>
        <v>11158.27</v>
      </c>
      <c r="AJ881" s="1025">
        <f t="shared" si="93"/>
        <v>0</v>
      </c>
    </row>
    <row r="882" spans="1:36" ht="66" x14ac:dyDescent="0.2">
      <c r="A882" s="51"/>
      <c r="B882" s="271" t="s">
        <v>897</v>
      </c>
      <c r="C882" s="267"/>
      <c r="D882" s="267">
        <v>88</v>
      </c>
      <c r="E882" s="79" t="s">
        <v>650</v>
      </c>
      <c r="F882" s="55" t="s">
        <v>31</v>
      </c>
      <c r="G882" s="56" t="s">
        <v>32</v>
      </c>
      <c r="H882" s="55" t="s">
        <v>33</v>
      </c>
      <c r="I882" s="211">
        <v>227.95579545454547</v>
      </c>
      <c r="J882" s="791">
        <v>20060.11</v>
      </c>
      <c r="K882" s="80"/>
      <c r="L882" s="150">
        <v>0</v>
      </c>
      <c r="M882" s="80"/>
      <c r="N882" s="150"/>
      <c r="O882" s="75">
        <f t="shared" si="96"/>
        <v>22.372758673805876</v>
      </c>
      <c r="P882" s="1000">
        <v>5100</v>
      </c>
      <c r="Q882" s="81"/>
      <c r="R882" s="150"/>
      <c r="S882" s="75">
        <v>0</v>
      </c>
      <c r="T882" s="1017">
        <v>0</v>
      </c>
      <c r="U882" s="81"/>
      <c r="V882" s="150"/>
      <c r="W882" s="81"/>
      <c r="X882" s="150"/>
      <c r="Y882" s="60">
        <v>66</v>
      </c>
      <c r="Z882" s="1000">
        <v>14960.11</v>
      </c>
      <c r="AA882" s="81"/>
      <c r="AB882" s="150"/>
      <c r="AC882" s="63">
        <v>0</v>
      </c>
      <c r="AD882" s="90">
        <f t="shared" si="97"/>
        <v>0</v>
      </c>
      <c r="AE882" s="63">
        <v>0</v>
      </c>
      <c r="AF882" s="150">
        <v>0</v>
      </c>
      <c r="AG882" s="81"/>
      <c r="AH882" s="150"/>
      <c r="AI882" s="998">
        <f t="shared" si="95"/>
        <v>20060.11</v>
      </c>
      <c r="AJ882" s="1025">
        <f t="shared" si="93"/>
        <v>0</v>
      </c>
    </row>
    <row r="883" spans="1:36" ht="66" x14ac:dyDescent="0.2">
      <c r="A883" s="51"/>
      <c r="B883" s="271" t="s">
        <v>898</v>
      </c>
      <c r="C883" s="267"/>
      <c r="D883" s="267">
        <v>56</v>
      </c>
      <c r="E883" s="79" t="s">
        <v>650</v>
      </c>
      <c r="F883" s="55" t="s">
        <v>31</v>
      </c>
      <c r="G883" s="56" t="s">
        <v>32</v>
      </c>
      <c r="H883" s="55" t="s">
        <v>33</v>
      </c>
      <c r="I883" s="211">
        <v>207.22749999999999</v>
      </c>
      <c r="J883" s="791">
        <v>11604.74</v>
      </c>
      <c r="K883" s="80"/>
      <c r="L883" s="150">
        <v>0</v>
      </c>
      <c r="M883" s="80"/>
      <c r="N883" s="150"/>
      <c r="O883" s="75">
        <f t="shared" si="96"/>
        <v>11.147169173975461</v>
      </c>
      <c r="P883" s="1000">
        <v>2310</v>
      </c>
      <c r="Q883" s="81"/>
      <c r="R883" s="150"/>
      <c r="S883" s="75">
        <v>0</v>
      </c>
      <c r="T883" s="1017">
        <v>0</v>
      </c>
      <c r="U883" s="81"/>
      <c r="V883" s="150"/>
      <c r="W883" s="81"/>
      <c r="X883" s="150"/>
      <c r="Y883" s="60">
        <v>45</v>
      </c>
      <c r="Z883" s="1000">
        <v>9294.74</v>
      </c>
      <c r="AA883" s="81"/>
      <c r="AB883" s="150"/>
      <c r="AC883" s="63">
        <v>0</v>
      </c>
      <c r="AD883" s="90">
        <f t="shared" si="97"/>
        <v>0</v>
      </c>
      <c r="AE883" s="63">
        <v>0</v>
      </c>
      <c r="AF883" s="150">
        <v>0</v>
      </c>
      <c r="AG883" s="81"/>
      <c r="AH883" s="150"/>
      <c r="AI883" s="998">
        <f t="shared" si="95"/>
        <v>11604.74</v>
      </c>
      <c r="AJ883" s="1025">
        <f t="shared" si="93"/>
        <v>0</v>
      </c>
    </row>
    <row r="884" spans="1:36" ht="28.5" customHeight="1" x14ac:dyDescent="0.2">
      <c r="A884" s="272">
        <v>222</v>
      </c>
      <c r="B884" s="273" t="s">
        <v>899</v>
      </c>
      <c r="C884" s="274"/>
      <c r="D884" s="274"/>
      <c r="E884" s="275"/>
      <c r="F884" s="276"/>
      <c r="G884" s="276"/>
      <c r="H884" s="276"/>
      <c r="I884" s="277"/>
      <c r="J884" s="794">
        <v>0</v>
      </c>
      <c r="K884" s="278"/>
      <c r="L884" s="919">
        <f>L885+L887+L889+L891</f>
        <v>0</v>
      </c>
      <c r="M884" s="278"/>
      <c r="N884" s="919">
        <f>N885+N887+N889+N891</f>
        <v>0</v>
      </c>
      <c r="O884" s="278">
        <f>O885+O887+O889+O891</f>
        <v>0</v>
      </c>
      <c r="P884" s="919">
        <f>P885+P887+P889+P891</f>
        <v>0</v>
      </c>
      <c r="Q884" s="279"/>
      <c r="R884" s="919">
        <f>R885+R887+R889+R891</f>
        <v>0</v>
      </c>
      <c r="S884" s="75">
        <v>0</v>
      </c>
      <c r="T884" s="919">
        <f>T885+T887+T889+T891</f>
        <v>0</v>
      </c>
      <c r="U884" s="279"/>
      <c r="V884" s="919">
        <f>V885+V887+V889+V891</f>
        <v>0</v>
      </c>
      <c r="W884" s="279"/>
      <c r="X884" s="919">
        <f>X885+X887+X889+X891</f>
        <v>0</v>
      </c>
      <c r="Y884" s="278">
        <f>Y885+Y887+Y889+Y891</f>
        <v>0</v>
      </c>
      <c r="Z884" s="919">
        <f>Z885+Z887+Z889+Z891</f>
        <v>0</v>
      </c>
      <c r="AA884" s="279"/>
      <c r="AB884" s="919">
        <f>AB885+AB887+AB889+AB891</f>
        <v>0</v>
      </c>
      <c r="AC884" s="919">
        <f>AC885+AC887+AC889+AC891</f>
        <v>0</v>
      </c>
      <c r="AD884" s="278">
        <f>AD885+AD887+AD889+AD891</f>
        <v>0</v>
      </c>
      <c r="AE884" s="944"/>
      <c r="AF884" s="278">
        <f>AF885+AF887+AF889+AF891</f>
        <v>0</v>
      </c>
      <c r="AG884" s="279"/>
      <c r="AH884" s="919">
        <f>AH885+AH887+AH889+AH891</f>
        <v>0</v>
      </c>
      <c r="AI884" s="919">
        <f>AI885+AI887+AI889+AI891</f>
        <v>0</v>
      </c>
      <c r="AJ884" s="1025">
        <f t="shared" si="93"/>
        <v>0</v>
      </c>
    </row>
    <row r="885" spans="1:36" x14ac:dyDescent="0.2">
      <c r="A885" s="42">
        <v>22201</v>
      </c>
      <c r="B885" s="43" t="s">
        <v>900</v>
      </c>
      <c r="C885" s="44"/>
      <c r="D885" s="44"/>
      <c r="E885" s="44"/>
      <c r="F885" s="239"/>
      <c r="G885" s="239"/>
      <c r="H885" s="239"/>
      <c r="I885" s="47"/>
      <c r="J885" s="787">
        <v>0</v>
      </c>
      <c r="K885" s="264"/>
      <c r="L885" s="921">
        <f>L886</f>
        <v>0</v>
      </c>
      <c r="M885" s="264"/>
      <c r="N885" s="921">
        <f>N886</f>
        <v>0</v>
      </c>
      <c r="O885" s="264">
        <f>O886</f>
        <v>0</v>
      </c>
      <c r="P885" s="921">
        <f>P886</f>
        <v>0</v>
      </c>
      <c r="Q885" s="265"/>
      <c r="R885" s="921">
        <f>R886</f>
        <v>0</v>
      </c>
      <c r="S885" s="75">
        <v>0</v>
      </c>
      <c r="T885" s="921">
        <f>T886</f>
        <v>0</v>
      </c>
      <c r="U885" s="265"/>
      <c r="V885" s="921">
        <f>V886</f>
        <v>0</v>
      </c>
      <c r="W885" s="265"/>
      <c r="X885" s="921">
        <f>X886</f>
        <v>0</v>
      </c>
      <c r="Y885" s="264">
        <f>Y886</f>
        <v>0</v>
      </c>
      <c r="Z885" s="921">
        <f>Z886</f>
        <v>0</v>
      </c>
      <c r="AA885" s="265"/>
      <c r="AB885" s="921">
        <f>AB886</f>
        <v>0</v>
      </c>
      <c r="AC885" s="921">
        <f>AC886</f>
        <v>0</v>
      </c>
      <c r="AD885" s="264">
        <f>AD886</f>
        <v>0</v>
      </c>
      <c r="AE885" s="958"/>
      <c r="AF885" s="264">
        <f>AF886</f>
        <v>0</v>
      </c>
      <c r="AG885" s="265"/>
      <c r="AH885" s="921">
        <f>AH886</f>
        <v>0</v>
      </c>
      <c r="AI885" s="921">
        <f>AI886</f>
        <v>0</v>
      </c>
      <c r="AJ885" s="1025">
        <f t="shared" si="93"/>
        <v>0</v>
      </c>
    </row>
    <row r="886" spans="1:36" s="24" customFormat="1" x14ac:dyDescent="0.2">
      <c r="A886" s="51"/>
      <c r="B886" s="203"/>
      <c r="C886" s="74"/>
      <c r="D886" s="74"/>
      <c r="E886" s="79"/>
      <c r="F886" s="133"/>
      <c r="G886" s="133"/>
      <c r="H886" s="133"/>
      <c r="I886" s="108"/>
      <c r="J886" s="766"/>
      <c r="K886" s="142"/>
      <c r="L886" s="918">
        <v>0</v>
      </c>
      <c r="M886" s="142"/>
      <c r="N886" s="918">
        <v>0</v>
      </c>
      <c r="O886" s="142">
        <v>0</v>
      </c>
      <c r="P886" s="918">
        <v>0</v>
      </c>
      <c r="Q886" s="144"/>
      <c r="R886" s="918">
        <v>0</v>
      </c>
      <c r="S886" s="75">
        <v>0</v>
      </c>
      <c r="T886" s="918">
        <v>0</v>
      </c>
      <c r="U886" s="144"/>
      <c r="V886" s="918">
        <v>0</v>
      </c>
      <c r="W886" s="144"/>
      <c r="X886" s="918">
        <v>0</v>
      </c>
      <c r="Y886" s="142">
        <v>0</v>
      </c>
      <c r="Z886" s="918">
        <v>0</v>
      </c>
      <c r="AA886" s="144"/>
      <c r="AB886" s="918">
        <v>0</v>
      </c>
      <c r="AC886" s="918">
        <v>0</v>
      </c>
      <c r="AD886" s="142">
        <v>0</v>
      </c>
      <c r="AE886" s="945"/>
      <c r="AF886" s="142">
        <v>0</v>
      </c>
      <c r="AG886" s="144"/>
      <c r="AH886" s="918">
        <v>0</v>
      </c>
      <c r="AI886" s="918">
        <v>0</v>
      </c>
      <c r="AJ886" s="1025">
        <f t="shared" si="93"/>
        <v>0</v>
      </c>
    </row>
    <row r="887" spans="1:36" x14ac:dyDescent="0.2">
      <c r="A887" s="42">
        <v>22202</v>
      </c>
      <c r="B887" s="43" t="s">
        <v>901</v>
      </c>
      <c r="C887" s="44"/>
      <c r="D887" s="44"/>
      <c r="E887" s="44"/>
      <c r="F887" s="239"/>
      <c r="G887" s="239"/>
      <c r="H887" s="239"/>
      <c r="I887" s="47"/>
      <c r="J887" s="787">
        <v>0</v>
      </c>
      <c r="K887" s="264"/>
      <c r="L887" s="921">
        <f>L888</f>
        <v>0</v>
      </c>
      <c r="M887" s="264"/>
      <c r="N887" s="921">
        <f>N888</f>
        <v>0</v>
      </c>
      <c r="O887" s="264">
        <f>O888</f>
        <v>0</v>
      </c>
      <c r="P887" s="921">
        <f>P888</f>
        <v>0</v>
      </c>
      <c r="Q887" s="265"/>
      <c r="R887" s="921">
        <f>R888</f>
        <v>0</v>
      </c>
      <c r="S887" s="75">
        <v>0</v>
      </c>
      <c r="T887" s="921">
        <f>T888</f>
        <v>0</v>
      </c>
      <c r="U887" s="265"/>
      <c r="V887" s="921">
        <f>V888</f>
        <v>0</v>
      </c>
      <c r="W887" s="265"/>
      <c r="X887" s="921">
        <f>X888</f>
        <v>0</v>
      </c>
      <c r="Y887" s="264">
        <f>Y888</f>
        <v>0</v>
      </c>
      <c r="Z887" s="921">
        <f>Z888</f>
        <v>0</v>
      </c>
      <c r="AA887" s="265"/>
      <c r="AB887" s="921">
        <f>AB888</f>
        <v>0</v>
      </c>
      <c r="AC887" s="921">
        <f>AC888</f>
        <v>0</v>
      </c>
      <c r="AD887" s="264">
        <f>AD888</f>
        <v>0</v>
      </c>
      <c r="AE887" s="958"/>
      <c r="AF887" s="264">
        <f>AF888</f>
        <v>0</v>
      </c>
      <c r="AG887" s="265"/>
      <c r="AH887" s="921">
        <f>AH888</f>
        <v>0</v>
      </c>
      <c r="AI887" s="921">
        <f>AI888</f>
        <v>0</v>
      </c>
      <c r="AJ887" s="1025">
        <f t="shared" si="93"/>
        <v>0</v>
      </c>
    </row>
    <row r="888" spans="1:36" s="24" customFormat="1" x14ac:dyDescent="0.2">
      <c r="A888" s="51"/>
      <c r="B888" s="203"/>
      <c r="C888" s="74"/>
      <c r="D888" s="74"/>
      <c r="E888" s="79"/>
      <c r="F888" s="133"/>
      <c r="G888" s="133"/>
      <c r="H888" s="133"/>
      <c r="I888" s="108"/>
      <c r="J888" s="766"/>
      <c r="K888" s="142"/>
      <c r="L888" s="918">
        <v>0</v>
      </c>
      <c r="M888" s="142"/>
      <c r="N888" s="918">
        <v>0</v>
      </c>
      <c r="O888" s="142">
        <v>0</v>
      </c>
      <c r="P888" s="918">
        <v>0</v>
      </c>
      <c r="Q888" s="144"/>
      <c r="R888" s="918">
        <v>0</v>
      </c>
      <c r="S888" s="75">
        <v>0</v>
      </c>
      <c r="T888" s="918">
        <v>0</v>
      </c>
      <c r="U888" s="144"/>
      <c r="V888" s="918">
        <v>0</v>
      </c>
      <c r="W888" s="144"/>
      <c r="X888" s="918">
        <v>0</v>
      </c>
      <c r="Y888" s="142">
        <v>0</v>
      </c>
      <c r="Z888" s="918">
        <v>0</v>
      </c>
      <c r="AA888" s="144"/>
      <c r="AB888" s="918">
        <v>0</v>
      </c>
      <c r="AC888" s="918">
        <v>0</v>
      </c>
      <c r="AD888" s="142">
        <v>0</v>
      </c>
      <c r="AE888" s="945"/>
      <c r="AF888" s="142">
        <v>0</v>
      </c>
      <c r="AG888" s="144"/>
      <c r="AH888" s="918">
        <v>0</v>
      </c>
      <c r="AI888" s="918">
        <v>0</v>
      </c>
      <c r="AJ888" s="1025">
        <f t="shared" si="93"/>
        <v>0</v>
      </c>
    </row>
    <row r="889" spans="1:36" ht="24" x14ac:dyDescent="0.2">
      <c r="A889" s="42">
        <v>22203</v>
      </c>
      <c r="B889" s="43" t="s">
        <v>902</v>
      </c>
      <c r="C889" s="44"/>
      <c r="D889" s="44"/>
      <c r="E889" s="44"/>
      <c r="F889" s="239"/>
      <c r="G889" s="239"/>
      <c r="H889" s="239"/>
      <c r="I889" s="47"/>
      <c r="J889" s="787">
        <v>0</v>
      </c>
      <c r="K889" s="264"/>
      <c r="L889" s="921">
        <f>L890</f>
        <v>0</v>
      </c>
      <c r="M889" s="264"/>
      <c r="N889" s="921">
        <f>N890</f>
        <v>0</v>
      </c>
      <c r="O889" s="264">
        <f>O890</f>
        <v>0</v>
      </c>
      <c r="P889" s="921">
        <f>P890</f>
        <v>0</v>
      </c>
      <c r="Q889" s="265"/>
      <c r="R889" s="921">
        <f>R890</f>
        <v>0</v>
      </c>
      <c r="S889" s="75">
        <v>0</v>
      </c>
      <c r="T889" s="921">
        <f>T890</f>
        <v>0</v>
      </c>
      <c r="U889" s="265"/>
      <c r="V889" s="921">
        <f>V890</f>
        <v>0</v>
      </c>
      <c r="W889" s="265"/>
      <c r="X889" s="921">
        <f>X890</f>
        <v>0</v>
      </c>
      <c r="Y889" s="264">
        <f>Y890</f>
        <v>0</v>
      </c>
      <c r="Z889" s="921">
        <f>Z890</f>
        <v>0</v>
      </c>
      <c r="AA889" s="265"/>
      <c r="AB889" s="921">
        <f>AB890</f>
        <v>0</v>
      </c>
      <c r="AC889" s="921">
        <f>AC890</f>
        <v>0</v>
      </c>
      <c r="AD889" s="264">
        <f>AD890</f>
        <v>0</v>
      </c>
      <c r="AE889" s="958"/>
      <c r="AF889" s="264">
        <f>AF890</f>
        <v>0</v>
      </c>
      <c r="AG889" s="265"/>
      <c r="AH889" s="921">
        <f>AH890</f>
        <v>0</v>
      </c>
      <c r="AI889" s="921">
        <f>AI890</f>
        <v>0</v>
      </c>
      <c r="AJ889" s="1025">
        <f t="shared" si="93"/>
        <v>0</v>
      </c>
    </row>
    <row r="890" spans="1:36" s="24" customFormat="1" x14ac:dyDescent="0.2">
      <c r="A890" s="51"/>
      <c r="B890" s="203"/>
      <c r="C890" s="74"/>
      <c r="D890" s="74"/>
      <c r="E890" s="79"/>
      <c r="F890" s="133"/>
      <c r="G890" s="133"/>
      <c r="H890" s="133"/>
      <c r="I890" s="108"/>
      <c r="J890" s="766"/>
      <c r="K890" s="142"/>
      <c r="L890" s="918">
        <v>0</v>
      </c>
      <c r="M890" s="142"/>
      <c r="N890" s="918">
        <v>0</v>
      </c>
      <c r="O890" s="142">
        <v>0</v>
      </c>
      <c r="P890" s="918">
        <v>0</v>
      </c>
      <c r="Q890" s="144"/>
      <c r="R890" s="918">
        <v>0</v>
      </c>
      <c r="S890" s="75">
        <v>0</v>
      </c>
      <c r="T890" s="918">
        <v>0</v>
      </c>
      <c r="U890" s="144"/>
      <c r="V890" s="918">
        <v>0</v>
      </c>
      <c r="W890" s="144"/>
      <c r="X890" s="918">
        <v>0</v>
      </c>
      <c r="Y890" s="142">
        <v>0</v>
      </c>
      <c r="Z890" s="918">
        <v>0</v>
      </c>
      <c r="AA890" s="144"/>
      <c r="AB890" s="918">
        <v>0</v>
      </c>
      <c r="AC890" s="918">
        <v>0</v>
      </c>
      <c r="AD890" s="142">
        <v>0</v>
      </c>
      <c r="AE890" s="945"/>
      <c r="AF890" s="142">
        <v>0</v>
      </c>
      <c r="AG890" s="144"/>
      <c r="AH890" s="918">
        <v>0</v>
      </c>
      <c r="AI890" s="918">
        <v>0</v>
      </c>
      <c r="AJ890" s="1025">
        <f t="shared" si="93"/>
        <v>0</v>
      </c>
    </row>
    <row r="891" spans="1:36" ht="24" x14ac:dyDescent="0.2">
      <c r="A891" s="42">
        <v>22204</v>
      </c>
      <c r="B891" s="43" t="s">
        <v>903</v>
      </c>
      <c r="C891" s="44"/>
      <c r="D891" s="44"/>
      <c r="E891" s="44"/>
      <c r="F891" s="239"/>
      <c r="G891" s="239"/>
      <c r="H891" s="239"/>
      <c r="I891" s="47"/>
      <c r="J891" s="787">
        <v>0</v>
      </c>
      <c r="K891" s="264"/>
      <c r="L891" s="921">
        <f>L892</f>
        <v>0</v>
      </c>
      <c r="M891" s="264"/>
      <c r="N891" s="921">
        <f>N892</f>
        <v>0</v>
      </c>
      <c r="O891" s="264">
        <f>O892</f>
        <v>0</v>
      </c>
      <c r="P891" s="921">
        <f>P892</f>
        <v>0</v>
      </c>
      <c r="Q891" s="265"/>
      <c r="R891" s="921">
        <f>R892</f>
        <v>0</v>
      </c>
      <c r="S891" s="75">
        <v>0</v>
      </c>
      <c r="T891" s="921">
        <f>T892</f>
        <v>0</v>
      </c>
      <c r="U891" s="265"/>
      <c r="V891" s="921">
        <f>V892</f>
        <v>0</v>
      </c>
      <c r="W891" s="265"/>
      <c r="X891" s="921">
        <f>X892</f>
        <v>0</v>
      </c>
      <c r="Y891" s="264">
        <f>Y892</f>
        <v>0</v>
      </c>
      <c r="Z891" s="921">
        <f>Z892</f>
        <v>0</v>
      </c>
      <c r="AA891" s="265"/>
      <c r="AB891" s="921">
        <f>AB892</f>
        <v>0</v>
      </c>
      <c r="AC891" s="921">
        <f>AC892</f>
        <v>0</v>
      </c>
      <c r="AD891" s="264">
        <f>AD892</f>
        <v>0</v>
      </c>
      <c r="AE891" s="958"/>
      <c r="AF891" s="264">
        <f>AF892</f>
        <v>0</v>
      </c>
      <c r="AG891" s="265"/>
      <c r="AH891" s="921">
        <f>AH892</f>
        <v>0</v>
      </c>
      <c r="AI891" s="921">
        <f>AI892</f>
        <v>0</v>
      </c>
      <c r="AJ891" s="1025">
        <f t="shared" si="93"/>
        <v>0</v>
      </c>
    </row>
    <row r="892" spans="1:36" s="24" customFormat="1" x14ac:dyDescent="0.2">
      <c r="A892" s="51"/>
      <c r="B892" s="203"/>
      <c r="C892" s="74"/>
      <c r="D892" s="74"/>
      <c r="E892" s="79"/>
      <c r="F892" s="133"/>
      <c r="G892" s="133"/>
      <c r="H892" s="133"/>
      <c r="I892" s="108"/>
      <c r="J892" s="766"/>
      <c r="K892" s="142"/>
      <c r="L892" s="918">
        <v>0</v>
      </c>
      <c r="M892" s="142"/>
      <c r="N892" s="918">
        <v>0</v>
      </c>
      <c r="O892" s="142">
        <v>0</v>
      </c>
      <c r="P892" s="918">
        <v>0</v>
      </c>
      <c r="Q892" s="144"/>
      <c r="R892" s="918">
        <v>0</v>
      </c>
      <c r="S892" s="75">
        <v>0</v>
      </c>
      <c r="T892" s="918">
        <v>0</v>
      </c>
      <c r="U892" s="144"/>
      <c r="V892" s="918">
        <v>0</v>
      </c>
      <c r="W892" s="144"/>
      <c r="X892" s="918">
        <v>0</v>
      </c>
      <c r="Y892" s="142">
        <v>0</v>
      </c>
      <c r="Z892" s="918">
        <v>0</v>
      </c>
      <c r="AA892" s="144"/>
      <c r="AB892" s="918">
        <v>0</v>
      </c>
      <c r="AC892" s="918">
        <v>0</v>
      </c>
      <c r="AD892" s="142">
        <v>0</v>
      </c>
      <c r="AE892" s="945"/>
      <c r="AF892" s="142">
        <v>0</v>
      </c>
      <c r="AG892" s="144"/>
      <c r="AH892" s="918">
        <v>0</v>
      </c>
      <c r="AI892" s="918">
        <v>0</v>
      </c>
      <c r="AJ892" s="1025">
        <f t="shared" si="93"/>
        <v>0</v>
      </c>
    </row>
    <row r="893" spans="1:36" ht="21.75" customHeight="1" x14ac:dyDescent="0.2">
      <c r="A893" s="272">
        <v>223</v>
      </c>
      <c r="B893" s="273" t="s">
        <v>904</v>
      </c>
      <c r="C893" s="274"/>
      <c r="D893" s="274"/>
      <c r="E893" s="282"/>
      <c r="F893" s="283"/>
      <c r="G893" s="283"/>
      <c r="H893" s="283"/>
      <c r="I893" s="277"/>
      <c r="J893" s="794">
        <v>104671.38</v>
      </c>
      <c r="K893" s="278"/>
      <c r="L893" s="919">
        <f>L894+L896+L945</f>
        <v>0</v>
      </c>
      <c r="M893" s="278"/>
      <c r="N893" s="919">
        <f>N894+N896+N945</f>
        <v>0</v>
      </c>
      <c r="O893" s="278">
        <f>O894+O896+O945</f>
        <v>0</v>
      </c>
      <c r="P893" s="919">
        <f>P894+P896+P945</f>
        <v>14427.43</v>
      </c>
      <c r="Q893" s="279"/>
      <c r="R893" s="919">
        <f>R894+R896+R945</f>
        <v>0</v>
      </c>
      <c r="S893" s="75">
        <v>0</v>
      </c>
      <c r="T893" s="919">
        <f>T894+T896+T945</f>
        <v>0</v>
      </c>
      <c r="U893" s="279"/>
      <c r="V893" s="919">
        <f>V894+V896+V945</f>
        <v>0</v>
      </c>
      <c r="W893" s="279"/>
      <c r="X893" s="919">
        <f>X894+X896+X945</f>
        <v>0</v>
      </c>
      <c r="Y893" s="278">
        <f>Y894+Y896+Y945</f>
        <v>0</v>
      </c>
      <c r="Z893" s="919">
        <f>Z894+Z896+Z945</f>
        <v>90243.950000000012</v>
      </c>
      <c r="AA893" s="279"/>
      <c r="AB893" s="919">
        <f>AB894+AB896+AB945</f>
        <v>0</v>
      </c>
      <c r="AC893" s="919">
        <f>AC894+AC896+AC945</f>
        <v>0</v>
      </c>
      <c r="AD893" s="278">
        <f>AD894+AD896+AD945</f>
        <v>0</v>
      </c>
      <c r="AE893" s="950">
        <f>AE894+AE896+AE945</f>
        <v>0</v>
      </c>
      <c r="AF893" s="278">
        <f>AF894+AF896+AF945</f>
        <v>0</v>
      </c>
      <c r="AG893" s="279"/>
      <c r="AH893" s="919">
        <f>AH894+AH896+AH945</f>
        <v>0</v>
      </c>
      <c r="AI893" s="919">
        <f>AI894+AI896+AI945</f>
        <v>104671.38</v>
      </c>
      <c r="AJ893" s="1025">
        <f t="shared" si="93"/>
        <v>0</v>
      </c>
    </row>
    <row r="894" spans="1:36" ht="24" x14ac:dyDescent="0.2">
      <c r="A894" s="42">
        <v>22301</v>
      </c>
      <c r="B894" s="285" t="s">
        <v>905</v>
      </c>
      <c r="C894" s="44"/>
      <c r="D894" s="44"/>
      <c r="E894" s="45"/>
      <c r="F894" s="46"/>
      <c r="G894" s="46"/>
      <c r="H894" s="46"/>
      <c r="I894" s="47"/>
      <c r="J894" s="787">
        <v>0</v>
      </c>
      <c r="K894" s="264"/>
      <c r="L894" s="921">
        <v>0</v>
      </c>
      <c r="M894" s="264"/>
      <c r="N894" s="921">
        <v>0</v>
      </c>
      <c r="O894" s="264">
        <v>0</v>
      </c>
      <c r="P894" s="921">
        <v>0</v>
      </c>
      <c r="Q894" s="265"/>
      <c r="R894" s="921">
        <v>0</v>
      </c>
      <c r="S894" s="75">
        <v>0</v>
      </c>
      <c r="T894" s="921">
        <v>0</v>
      </c>
      <c r="U894" s="265"/>
      <c r="V894" s="921">
        <v>0</v>
      </c>
      <c r="W894" s="265"/>
      <c r="X894" s="921">
        <v>0</v>
      </c>
      <c r="Y894" s="264">
        <v>0</v>
      </c>
      <c r="Z894" s="921">
        <v>0</v>
      </c>
      <c r="AA894" s="265"/>
      <c r="AB894" s="921">
        <v>0</v>
      </c>
      <c r="AC894" s="921">
        <v>0</v>
      </c>
      <c r="AD894" s="264">
        <v>0</v>
      </c>
      <c r="AE894" s="958"/>
      <c r="AF894" s="264">
        <v>0</v>
      </c>
      <c r="AG894" s="265"/>
      <c r="AH894" s="921">
        <v>0</v>
      </c>
      <c r="AI894" s="921">
        <v>0</v>
      </c>
      <c r="AJ894" s="1025">
        <f t="shared" si="93"/>
        <v>0</v>
      </c>
    </row>
    <row r="895" spans="1:36" s="24" customFormat="1" x14ac:dyDescent="0.2">
      <c r="A895" s="51"/>
      <c r="B895" s="203"/>
      <c r="C895" s="74"/>
      <c r="D895" s="401"/>
      <c r="E895" s="204"/>
      <c r="F895" s="205"/>
      <c r="G895" s="205"/>
      <c r="H895" s="205"/>
      <c r="I895" s="108"/>
      <c r="J895" s="768"/>
      <c r="K895" s="142"/>
      <c r="L895" s="918">
        <v>0</v>
      </c>
      <c r="M895" s="142"/>
      <c r="N895" s="918">
        <v>0</v>
      </c>
      <c r="O895" s="142">
        <v>0</v>
      </c>
      <c r="P895" s="918">
        <v>0</v>
      </c>
      <c r="Q895" s="144"/>
      <c r="R895" s="918">
        <v>0</v>
      </c>
      <c r="S895" s="75">
        <v>0</v>
      </c>
      <c r="T895" s="918">
        <v>0</v>
      </c>
      <c r="U895" s="144"/>
      <c r="V895" s="918">
        <v>0</v>
      </c>
      <c r="W895" s="144"/>
      <c r="X895" s="918">
        <v>0</v>
      </c>
      <c r="Y895" s="142">
        <v>0</v>
      </c>
      <c r="Z895" s="918">
        <v>0</v>
      </c>
      <c r="AA895" s="144"/>
      <c r="AB895" s="918">
        <v>0</v>
      </c>
      <c r="AC895" s="918">
        <v>0</v>
      </c>
      <c r="AD895" s="142">
        <v>0</v>
      </c>
      <c r="AE895" s="945"/>
      <c r="AF895" s="142">
        <v>0</v>
      </c>
      <c r="AG895" s="144"/>
      <c r="AH895" s="918">
        <v>0</v>
      </c>
      <c r="AI895" s="918">
        <v>0</v>
      </c>
      <c r="AJ895" s="1025">
        <f t="shared" si="93"/>
        <v>0</v>
      </c>
    </row>
    <row r="896" spans="1:36" ht="24" x14ac:dyDescent="0.2">
      <c r="A896" s="42">
        <v>22302</v>
      </c>
      <c r="B896" s="285" t="s">
        <v>906</v>
      </c>
      <c r="C896" s="44"/>
      <c r="D896" s="44"/>
      <c r="E896" s="45"/>
      <c r="F896" s="46"/>
      <c r="G896" s="46"/>
      <c r="H896" s="46"/>
      <c r="I896" s="47"/>
      <c r="J896" s="787">
        <v>104671.38</v>
      </c>
      <c r="K896" s="264"/>
      <c r="L896" s="921">
        <v>0</v>
      </c>
      <c r="M896" s="264"/>
      <c r="N896" s="921">
        <f>SUM(N897:N944)</f>
        <v>0</v>
      </c>
      <c r="O896" s="264">
        <v>0</v>
      </c>
      <c r="P896" s="921">
        <f>SUM(P897:P944)</f>
        <v>14427.43</v>
      </c>
      <c r="Q896" s="265"/>
      <c r="R896" s="921">
        <v>0</v>
      </c>
      <c r="S896" s="75">
        <v>0</v>
      </c>
      <c r="T896" s="921">
        <f>SUM(T897:T944)</f>
        <v>0</v>
      </c>
      <c r="U896" s="265"/>
      <c r="V896" s="921">
        <v>0</v>
      </c>
      <c r="W896" s="265"/>
      <c r="X896" s="921">
        <v>0</v>
      </c>
      <c r="Y896" s="264">
        <v>0</v>
      </c>
      <c r="Z896" s="921">
        <f>SUM(Z897:Z946)</f>
        <v>90243.950000000012</v>
      </c>
      <c r="AA896" s="265"/>
      <c r="AB896" s="921">
        <v>0</v>
      </c>
      <c r="AC896" s="921">
        <v>0</v>
      </c>
      <c r="AD896" s="264">
        <v>0</v>
      </c>
      <c r="AE896" s="961">
        <f>SUM(AE897:AE944)</f>
        <v>0</v>
      </c>
      <c r="AF896" s="264">
        <v>0</v>
      </c>
      <c r="AG896" s="265"/>
      <c r="AH896" s="921">
        <v>0</v>
      </c>
      <c r="AI896" s="921">
        <f>SUM(AI897:AI944)</f>
        <v>104671.38</v>
      </c>
      <c r="AJ896" s="1025">
        <f t="shared" si="93"/>
        <v>0</v>
      </c>
    </row>
    <row r="897" spans="1:36" ht="66" x14ac:dyDescent="0.2">
      <c r="A897" s="97"/>
      <c r="B897" s="286" t="s">
        <v>907</v>
      </c>
      <c r="C897" s="98"/>
      <c r="D897" s="98">
        <v>33</v>
      </c>
      <c r="E897" s="79" t="s">
        <v>30</v>
      </c>
      <c r="F897" s="55" t="s">
        <v>31</v>
      </c>
      <c r="G897" s="56" t="s">
        <v>32</v>
      </c>
      <c r="H897" s="55" t="s">
        <v>33</v>
      </c>
      <c r="I897" s="211">
        <v>42.34</v>
      </c>
      <c r="J897" s="767">
        <v>1397.22</v>
      </c>
      <c r="K897" s="80"/>
      <c r="L897" s="150">
        <v>0</v>
      </c>
      <c r="M897" s="80"/>
      <c r="N897" s="150"/>
      <c r="O897" s="75">
        <f t="shared" ref="O897:O919" si="98">P897/I897</f>
        <v>0</v>
      </c>
      <c r="P897" s="1000"/>
      <c r="Q897" s="81"/>
      <c r="R897" s="150"/>
      <c r="S897" s="75">
        <v>0</v>
      </c>
      <c r="T897" s="1017">
        <v>0</v>
      </c>
      <c r="U897" s="81"/>
      <c r="V897" s="150"/>
      <c r="W897" s="81"/>
      <c r="X897" s="150"/>
      <c r="Y897" s="60">
        <f t="shared" ref="Y897:Y919" si="99">D897</f>
        <v>33</v>
      </c>
      <c r="Z897" s="1000">
        <v>1397.22</v>
      </c>
      <c r="AA897" s="81"/>
      <c r="AB897" s="150"/>
      <c r="AC897" s="63">
        <v>0</v>
      </c>
      <c r="AD897" s="90">
        <f t="shared" ref="AD897:AD944" si="100">AC897*I897</f>
        <v>0</v>
      </c>
      <c r="AE897" s="63">
        <v>0</v>
      </c>
      <c r="AF897" s="150">
        <v>0</v>
      </c>
      <c r="AG897" s="81"/>
      <c r="AH897" s="150"/>
      <c r="AI897" s="998">
        <f t="shared" ref="AI897:AI944" si="101">AF897+AH897+AD897+AB897+Z897+X897+V897+T897+R897+P897+N897+L897</f>
        <v>1397.22</v>
      </c>
      <c r="AJ897" s="1025">
        <f t="shared" si="93"/>
        <v>0</v>
      </c>
    </row>
    <row r="898" spans="1:36" ht="66" x14ac:dyDescent="0.2">
      <c r="A898" s="97"/>
      <c r="B898" s="52" t="s">
        <v>908</v>
      </c>
      <c r="C898" s="98"/>
      <c r="D898" s="98">
        <v>4</v>
      </c>
      <c r="E898" s="79" t="s">
        <v>30</v>
      </c>
      <c r="F898" s="55" t="s">
        <v>31</v>
      </c>
      <c r="G898" s="56" t="s">
        <v>32</v>
      </c>
      <c r="H898" s="55" t="s">
        <v>33</v>
      </c>
      <c r="I898" s="211">
        <v>29.695</v>
      </c>
      <c r="J898" s="767">
        <v>118.78</v>
      </c>
      <c r="K898" s="80"/>
      <c r="L898" s="150">
        <v>0</v>
      </c>
      <c r="M898" s="80"/>
      <c r="N898" s="150"/>
      <c r="O898" s="75">
        <f t="shared" si="98"/>
        <v>0</v>
      </c>
      <c r="P898" s="1000"/>
      <c r="Q898" s="81"/>
      <c r="R898" s="150"/>
      <c r="S898" s="75">
        <v>0</v>
      </c>
      <c r="T898" s="1017">
        <v>0</v>
      </c>
      <c r="U898" s="81"/>
      <c r="V898" s="150"/>
      <c r="W898" s="81"/>
      <c r="X898" s="150"/>
      <c r="Y898" s="60">
        <f t="shared" si="99"/>
        <v>4</v>
      </c>
      <c r="Z898" s="1000">
        <v>118.78</v>
      </c>
      <c r="AA898" s="81"/>
      <c r="AB898" s="150"/>
      <c r="AC898" s="63">
        <v>0</v>
      </c>
      <c r="AD898" s="90">
        <f t="shared" si="100"/>
        <v>0</v>
      </c>
      <c r="AE898" s="63">
        <v>0</v>
      </c>
      <c r="AF898" s="150">
        <v>0</v>
      </c>
      <c r="AG898" s="81"/>
      <c r="AH898" s="150"/>
      <c r="AI898" s="998">
        <f t="shared" si="101"/>
        <v>118.78</v>
      </c>
      <c r="AJ898" s="1025">
        <f t="shared" si="93"/>
        <v>0</v>
      </c>
    </row>
    <row r="899" spans="1:36" ht="66" x14ac:dyDescent="0.2">
      <c r="A899" s="97"/>
      <c r="B899" s="52" t="s">
        <v>909</v>
      </c>
      <c r="C899" s="98"/>
      <c r="D899" s="98">
        <v>2</v>
      </c>
      <c r="E899" s="79" t="s">
        <v>30</v>
      </c>
      <c r="F899" s="55" t="s">
        <v>31</v>
      </c>
      <c r="G899" s="56" t="s">
        <v>32</v>
      </c>
      <c r="H899" s="55" t="s">
        <v>33</v>
      </c>
      <c r="I899" s="211">
        <v>105.72</v>
      </c>
      <c r="J899" s="767">
        <v>211.44</v>
      </c>
      <c r="K899" s="80"/>
      <c r="L899" s="150">
        <v>0</v>
      </c>
      <c r="M899" s="80"/>
      <c r="N899" s="150"/>
      <c r="O899" s="75">
        <f t="shared" si="98"/>
        <v>0</v>
      </c>
      <c r="P899" s="1000"/>
      <c r="Q899" s="81"/>
      <c r="R899" s="150"/>
      <c r="S899" s="75">
        <v>0</v>
      </c>
      <c r="T899" s="1017">
        <v>0</v>
      </c>
      <c r="U899" s="81"/>
      <c r="V899" s="150"/>
      <c r="W899" s="81"/>
      <c r="X899" s="150"/>
      <c r="Y899" s="60">
        <f t="shared" si="99"/>
        <v>2</v>
      </c>
      <c r="Z899" s="1000">
        <v>211.44</v>
      </c>
      <c r="AA899" s="81"/>
      <c r="AB899" s="150"/>
      <c r="AC899" s="63">
        <v>0</v>
      </c>
      <c r="AD899" s="90">
        <f t="shared" si="100"/>
        <v>0</v>
      </c>
      <c r="AE899" s="63">
        <v>0</v>
      </c>
      <c r="AF899" s="150">
        <v>0</v>
      </c>
      <c r="AG899" s="81"/>
      <c r="AH899" s="150"/>
      <c r="AI899" s="998">
        <f t="shared" si="101"/>
        <v>211.44</v>
      </c>
      <c r="AJ899" s="1025">
        <f t="shared" si="93"/>
        <v>0</v>
      </c>
    </row>
    <row r="900" spans="1:36" ht="66" x14ac:dyDescent="0.2">
      <c r="A900" s="74"/>
      <c r="B900" s="52" t="s">
        <v>910</v>
      </c>
      <c r="C900" s="74"/>
      <c r="D900" s="74">
        <v>2</v>
      </c>
      <c r="E900" s="79" t="s">
        <v>30</v>
      </c>
      <c r="F900" s="55" t="s">
        <v>31</v>
      </c>
      <c r="G900" s="56" t="s">
        <v>32</v>
      </c>
      <c r="H900" s="55" t="s">
        <v>33</v>
      </c>
      <c r="I900" s="211">
        <v>130.685</v>
      </c>
      <c r="J900" s="766">
        <v>261.37</v>
      </c>
      <c r="K900" s="80"/>
      <c r="L900" s="150">
        <v>0</v>
      </c>
      <c r="M900" s="80"/>
      <c r="N900" s="150"/>
      <c r="O900" s="75">
        <f t="shared" si="98"/>
        <v>0</v>
      </c>
      <c r="P900" s="1000"/>
      <c r="Q900" s="81"/>
      <c r="R900" s="150"/>
      <c r="S900" s="75">
        <v>0</v>
      </c>
      <c r="T900" s="1017">
        <v>0</v>
      </c>
      <c r="U900" s="81"/>
      <c r="V900" s="150"/>
      <c r="W900" s="81"/>
      <c r="X900" s="150"/>
      <c r="Y900" s="60">
        <f t="shared" si="99"/>
        <v>2</v>
      </c>
      <c r="Z900" s="1000">
        <v>261.37</v>
      </c>
      <c r="AA900" s="81"/>
      <c r="AB900" s="150"/>
      <c r="AC900" s="63">
        <v>0</v>
      </c>
      <c r="AD900" s="90">
        <f t="shared" si="100"/>
        <v>0</v>
      </c>
      <c r="AE900" s="63">
        <v>0</v>
      </c>
      <c r="AF900" s="150">
        <v>0</v>
      </c>
      <c r="AG900" s="81"/>
      <c r="AH900" s="150"/>
      <c r="AI900" s="998">
        <f t="shared" si="101"/>
        <v>261.37</v>
      </c>
      <c r="AJ900" s="1025">
        <f t="shared" si="93"/>
        <v>0</v>
      </c>
    </row>
    <row r="901" spans="1:36" ht="66" x14ac:dyDescent="0.2">
      <c r="A901" s="74"/>
      <c r="B901" s="287" t="s">
        <v>230</v>
      </c>
      <c r="C901" s="74"/>
      <c r="D901" s="74">
        <v>10</v>
      </c>
      <c r="E901" s="79" t="s">
        <v>41</v>
      </c>
      <c r="F901" s="55" t="s">
        <v>31</v>
      </c>
      <c r="G901" s="56" t="s">
        <v>32</v>
      </c>
      <c r="H901" s="55" t="s">
        <v>33</v>
      </c>
      <c r="I901" s="211">
        <v>26.945999999999998</v>
      </c>
      <c r="J901" s="766">
        <v>269.45999999999998</v>
      </c>
      <c r="K901" s="80"/>
      <c r="L901" s="150">
        <v>0</v>
      </c>
      <c r="M901" s="80"/>
      <c r="N901" s="150"/>
      <c r="O901" s="75">
        <f t="shared" si="98"/>
        <v>0</v>
      </c>
      <c r="P901" s="1000"/>
      <c r="Q901" s="81"/>
      <c r="R901" s="150"/>
      <c r="S901" s="75">
        <v>0</v>
      </c>
      <c r="T901" s="1017">
        <v>0</v>
      </c>
      <c r="U901" s="81"/>
      <c r="V901" s="150"/>
      <c r="W901" s="81"/>
      <c r="X901" s="150"/>
      <c r="Y901" s="60">
        <f t="shared" si="99"/>
        <v>10</v>
      </c>
      <c r="Z901" s="1000">
        <v>269.45999999999998</v>
      </c>
      <c r="AA901" s="81"/>
      <c r="AB901" s="150"/>
      <c r="AC901" s="63">
        <v>0</v>
      </c>
      <c r="AD901" s="90">
        <f t="shared" si="100"/>
        <v>0</v>
      </c>
      <c r="AE901" s="63">
        <v>0</v>
      </c>
      <c r="AF901" s="150">
        <v>0</v>
      </c>
      <c r="AG901" s="81"/>
      <c r="AH901" s="150"/>
      <c r="AI901" s="998">
        <f t="shared" si="101"/>
        <v>269.45999999999998</v>
      </c>
      <c r="AJ901" s="1025">
        <f t="shared" si="93"/>
        <v>0</v>
      </c>
    </row>
    <row r="902" spans="1:36" ht="66" x14ac:dyDescent="0.2">
      <c r="A902" s="74"/>
      <c r="B902" s="287" t="s">
        <v>911</v>
      </c>
      <c r="C902" s="74"/>
      <c r="D902" s="74">
        <v>20</v>
      </c>
      <c r="E902" s="79" t="s">
        <v>41</v>
      </c>
      <c r="F902" s="55" t="s">
        <v>31</v>
      </c>
      <c r="G902" s="56" t="s">
        <v>32</v>
      </c>
      <c r="H902" s="55" t="s">
        <v>33</v>
      </c>
      <c r="I902" s="211">
        <v>59.213000000000001</v>
      </c>
      <c r="J902" s="766">
        <v>1184.26</v>
      </c>
      <c r="K902" s="80"/>
      <c r="L902" s="150">
        <v>0</v>
      </c>
      <c r="M902" s="80"/>
      <c r="N902" s="150"/>
      <c r="O902" s="75">
        <f t="shared" si="98"/>
        <v>0</v>
      </c>
      <c r="P902" s="1000"/>
      <c r="Q902" s="81"/>
      <c r="R902" s="150"/>
      <c r="S902" s="75">
        <v>0</v>
      </c>
      <c r="T902" s="1017">
        <v>0</v>
      </c>
      <c r="U902" s="81"/>
      <c r="V902" s="150"/>
      <c r="W902" s="81"/>
      <c r="X902" s="150"/>
      <c r="Y902" s="60">
        <f t="shared" si="99"/>
        <v>20</v>
      </c>
      <c r="Z902" s="1000">
        <v>1184.26</v>
      </c>
      <c r="AA902" s="81"/>
      <c r="AB902" s="150"/>
      <c r="AC902" s="63">
        <v>0</v>
      </c>
      <c r="AD902" s="90">
        <f t="shared" si="100"/>
        <v>0</v>
      </c>
      <c r="AE902" s="63">
        <v>0</v>
      </c>
      <c r="AF902" s="150">
        <v>0</v>
      </c>
      <c r="AG902" s="81"/>
      <c r="AH902" s="150"/>
      <c r="AI902" s="998">
        <f t="shared" si="101"/>
        <v>1184.26</v>
      </c>
      <c r="AJ902" s="1025">
        <f t="shared" si="93"/>
        <v>0</v>
      </c>
    </row>
    <row r="903" spans="1:36" ht="66" x14ac:dyDescent="0.2">
      <c r="A903" s="74"/>
      <c r="B903" s="52" t="s">
        <v>912</v>
      </c>
      <c r="C903" s="74"/>
      <c r="D903" s="74">
        <v>1</v>
      </c>
      <c r="E903" s="79" t="s">
        <v>30</v>
      </c>
      <c r="F903" s="55" t="s">
        <v>31</v>
      </c>
      <c r="G903" s="56" t="s">
        <v>32</v>
      </c>
      <c r="H903" s="55" t="s">
        <v>33</v>
      </c>
      <c r="I903" s="211">
        <v>106.93</v>
      </c>
      <c r="J903" s="766">
        <v>106.93</v>
      </c>
      <c r="K903" s="80"/>
      <c r="L903" s="150">
        <v>0</v>
      </c>
      <c r="M903" s="80"/>
      <c r="N903" s="150"/>
      <c r="O903" s="75">
        <f t="shared" si="98"/>
        <v>0</v>
      </c>
      <c r="P903" s="1000"/>
      <c r="Q903" s="81"/>
      <c r="R903" s="150"/>
      <c r="S903" s="75">
        <v>0</v>
      </c>
      <c r="T903" s="1017">
        <v>0</v>
      </c>
      <c r="U903" s="81"/>
      <c r="V903" s="150"/>
      <c r="W903" s="81"/>
      <c r="X903" s="150"/>
      <c r="Y903" s="60">
        <f t="shared" si="99"/>
        <v>1</v>
      </c>
      <c r="Z903" s="1000">
        <v>106.93</v>
      </c>
      <c r="AA903" s="81"/>
      <c r="AB903" s="150"/>
      <c r="AC903" s="63">
        <v>0</v>
      </c>
      <c r="AD903" s="90">
        <f t="shared" si="100"/>
        <v>0</v>
      </c>
      <c r="AE903" s="63">
        <v>0</v>
      </c>
      <c r="AF903" s="150">
        <v>0</v>
      </c>
      <c r="AG903" s="81"/>
      <c r="AH903" s="150"/>
      <c r="AI903" s="998">
        <f t="shared" si="101"/>
        <v>106.93</v>
      </c>
      <c r="AJ903" s="1025">
        <f t="shared" si="93"/>
        <v>0</v>
      </c>
    </row>
    <row r="904" spans="1:36" ht="66" x14ac:dyDescent="0.2">
      <c r="A904" s="74"/>
      <c r="B904" s="82" t="s">
        <v>913</v>
      </c>
      <c r="C904" s="74"/>
      <c r="D904" s="74">
        <v>3</v>
      </c>
      <c r="E904" s="79" t="s">
        <v>30</v>
      </c>
      <c r="F904" s="55" t="s">
        <v>31</v>
      </c>
      <c r="G904" s="56" t="s">
        <v>32</v>
      </c>
      <c r="H904" s="55" t="s">
        <v>33</v>
      </c>
      <c r="I904" s="211">
        <v>83.173333333333332</v>
      </c>
      <c r="J904" s="766">
        <v>249.52</v>
      </c>
      <c r="K904" s="80"/>
      <c r="L904" s="150">
        <v>0</v>
      </c>
      <c r="M904" s="80"/>
      <c r="N904" s="150"/>
      <c r="O904" s="75">
        <f t="shared" si="98"/>
        <v>0</v>
      </c>
      <c r="P904" s="1000"/>
      <c r="Q904" s="81"/>
      <c r="R904" s="150"/>
      <c r="S904" s="75">
        <v>0</v>
      </c>
      <c r="T904" s="1017">
        <v>0</v>
      </c>
      <c r="U904" s="81"/>
      <c r="V904" s="150"/>
      <c r="W904" s="81"/>
      <c r="X904" s="150"/>
      <c r="Y904" s="60">
        <f t="shared" si="99"/>
        <v>3</v>
      </c>
      <c r="Z904" s="1000">
        <v>249.52</v>
      </c>
      <c r="AA904" s="81"/>
      <c r="AB904" s="150"/>
      <c r="AC904" s="63">
        <v>0</v>
      </c>
      <c r="AD904" s="90">
        <f t="shared" si="100"/>
        <v>0</v>
      </c>
      <c r="AE904" s="63">
        <v>0</v>
      </c>
      <c r="AF904" s="150">
        <v>0</v>
      </c>
      <c r="AG904" s="81"/>
      <c r="AH904" s="150"/>
      <c r="AI904" s="998">
        <f t="shared" si="101"/>
        <v>249.52</v>
      </c>
      <c r="AJ904" s="1025">
        <f t="shared" si="93"/>
        <v>0</v>
      </c>
    </row>
    <row r="905" spans="1:36" ht="66" x14ac:dyDescent="0.2">
      <c r="A905" s="74"/>
      <c r="B905" s="52" t="s">
        <v>914</v>
      </c>
      <c r="C905" s="74"/>
      <c r="D905" s="74">
        <v>50</v>
      </c>
      <c r="E905" s="79" t="s">
        <v>41</v>
      </c>
      <c r="F905" s="55" t="s">
        <v>31</v>
      </c>
      <c r="G905" s="56" t="s">
        <v>32</v>
      </c>
      <c r="H905" s="55" t="s">
        <v>33</v>
      </c>
      <c r="I905" s="211">
        <v>4.7560000000000002</v>
      </c>
      <c r="J905" s="766">
        <v>237.8</v>
      </c>
      <c r="K905" s="80"/>
      <c r="L905" s="150">
        <v>0</v>
      </c>
      <c r="M905" s="80"/>
      <c r="N905" s="150"/>
      <c r="O905" s="75">
        <f t="shared" si="98"/>
        <v>0</v>
      </c>
      <c r="P905" s="1000"/>
      <c r="Q905" s="81"/>
      <c r="R905" s="150"/>
      <c r="S905" s="75">
        <v>0</v>
      </c>
      <c r="T905" s="1017">
        <v>0</v>
      </c>
      <c r="U905" s="81"/>
      <c r="V905" s="150"/>
      <c r="W905" s="81"/>
      <c r="X905" s="150"/>
      <c r="Y905" s="60">
        <f t="shared" si="99"/>
        <v>50</v>
      </c>
      <c r="Z905" s="1000">
        <v>237.8</v>
      </c>
      <c r="AA905" s="81"/>
      <c r="AB905" s="150"/>
      <c r="AC905" s="63">
        <v>0</v>
      </c>
      <c r="AD905" s="90">
        <f t="shared" si="100"/>
        <v>0</v>
      </c>
      <c r="AE905" s="63">
        <v>0</v>
      </c>
      <c r="AF905" s="150">
        <v>0</v>
      </c>
      <c r="AG905" s="81"/>
      <c r="AH905" s="150"/>
      <c r="AI905" s="998">
        <f t="shared" si="101"/>
        <v>237.8</v>
      </c>
      <c r="AJ905" s="1025">
        <f t="shared" ref="AJ905:AJ968" si="102">AI905-J905</f>
        <v>0</v>
      </c>
    </row>
    <row r="906" spans="1:36" ht="66" x14ac:dyDescent="0.2">
      <c r="A906" s="74"/>
      <c r="B906" s="85" t="s">
        <v>915</v>
      </c>
      <c r="C906" s="74"/>
      <c r="D906" s="74">
        <v>10</v>
      </c>
      <c r="E906" s="79" t="s">
        <v>41</v>
      </c>
      <c r="F906" s="55" t="s">
        <v>31</v>
      </c>
      <c r="G906" s="56" t="s">
        <v>32</v>
      </c>
      <c r="H906" s="55" t="s">
        <v>33</v>
      </c>
      <c r="I906" s="211">
        <v>8.99</v>
      </c>
      <c r="J906" s="766">
        <v>89.9</v>
      </c>
      <c r="K906" s="80"/>
      <c r="L906" s="150">
        <v>0</v>
      </c>
      <c r="M906" s="80"/>
      <c r="N906" s="150"/>
      <c r="O906" s="75">
        <f t="shared" si="98"/>
        <v>0</v>
      </c>
      <c r="P906" s="1000"/>
      <c r="Q906" s="81"/>
      <c r="R906" s="150"/>
      <c r="S906" s="75">
        <v>0</v>
      </c>
      <c r="T906" s="1017">
        <v>0</v>
      </c>
      <c r="U906" s="81"/>
      <c r="V906" s="150"/>
      <c r="W906" s="81"/>
      <c r="X906" s="150"/>
      <c r="Y906" s="60">
        <f t="shared" si="99"/>
        <v>10</v>
      </c>
      <c r="Z906" s="1000">
        <v>89.9</v>
      </c>
      <c r="AA906" s="81"/>
      <c r="AB906" s="150"/>
      <c r="AC906" s="63">
        <v>0</v>
      </c>
      <c r="AD906" s="90">
        <f t="shared" si="100"/>
        <v>0</v>
      </c>
      <c r="AE906" s="63">
        <v>0</v>
      </c>
      <c r="AF906" s="150">
        <v>0</v>
      </c>
      <c r="AG906" s="81"/>
      <c r="AH906" s="150"/>
      <c r="AI906" s="998">
        <f t="shared" si="101"/>
        <v>89.9</v>
      </c>
      <c r="AJ906" s="1025">
        <f t="shared" si="102"/>
        <v>0</v>
      </c>
    </row>
    <row r="907" spans="1:36" ht="66" x14ac:dyDescent="0.2">
      <c r="A907" s="74"/>
      <c r="B907" s="82" t="s">
        <v>916</v>
      </c>
      <c r="C907" s="74"/>
      <c r="D907" s="74">
        <v>3</v>
      </c>
      <c r="E907" s="79" t="s">
        <v>30</v>
      </c>
      <c r="F907" s="88" t="s">
        <v>31</v>
      </c>
      <c r="G907" s="56" t="s">
        <v>32</v>
      </c>
      <c r="H907" s="55" t="s">
        <v>33</v>
      </c>
      <c r="I907" s="211">
        <v>65.33</v>
      </c>
      <c r="J907" s="766">
        <v>195.99</v>
      </c>
      <c r="K907" s="80"/>
      <c r="L907" s="150">
        <v>0</v>
      </c>
      <c r="M907" s="80"/>
      <c r="N907" s="150"/>
      <c r="O907" s="75">
        <f t="shared" si="98"/>
        <v>0</v>
      </c>
      <c r="P907" s="1000"/>
      <c r="Q907" s="81"/>
      <c r="R907" s="150"/>
      <c r="S907" s="75">
        <v>0</v>
      </c>
      <c r="T907" s="1017">
        <v>0</v>
      </c>
      <c r="U907" s="81"/>
      <c r="V907" s="150"/>
      <c r="W907" s="81"/>
      <c r="X907" s="150"/>
      <c r="Y907" s="60">
        <f t="shared" si="99"/>
        <v>3</v>
      </c>
      <c r="Z907" s="1000">
        <v>195.99</v>
      </c>
      <c r="AA907" s="81"/>
      <c r="AB907" s="150"/>
      <c r="AC907" s="63">
        <v>0</v>
      </c>
      <c r="AD907" s="90">
        <f t="shared" si="100"/>
        <v>0</v>
      </c>
      <c r="AE907" s="63">
        <v>0</v>
      </c>
      <c r="AF907" s="150">
        <v>0</v>
      </c>
      <c r="AG907" s="81"/>
      <c r="AH907" s="150"/>
      <c r="AI907" s="998">
        <f t="shared" si="101"/>
        <v>195.99</v>
      </c>
      <c r="AJ907" s="1025">
        <f t="shared" si="102"/>
        <v>0</v>
      </c>
    </row>
    <row r="908" spans="1:36" ht="66" x14ac:dyDescent="0.2">
      <c r="A908" s="74"/>
      <c r="B908" s="52" t="s">
        <v>917</v>
      </c>
      <c r="C908" s="74"/>
      <c r="D908" s="74">
        <v>50</v>
      </c>
      <c r="E908" s="79" t="s">
        <v>30</v>
      </c>
      <c r="F908" s="55" t="s">
        <v>31</v>
      </c>
      <c r="G908" s="56" t="s">
        <v>32</v>
      </c>
      <c r="H908" s="55" t="s">
        <v>33</v>
      </c>
      <c r="I908" s="211">
        <v>5.9391999999999996</v>
      </c>
      <c r="J908" s="766">
        <v>296.95999999999998</v>
      </c>
      <c r="K908" s="80"/>
      <c r="L908" s="150">
        <v>0</v>
      </c>
      <c r="M908" s="80"/>
      <c r="N908" s="150"/>
      <c r="O908" s="75">
        <f t="shared" si="98"/>
        <v>0</v>
      </c>
      <c r="P908" s="1000"/>
      <c r="Q908" s="81"/>
      <c r="R908" s="150"/>
      <c r="S908" s="75">
        <v>0</v>
      </c>
      <c r="T908" s="1017">
        <v>0</v>
      </c>
      <c r="U908" s="81"/>
      <c r="V908" s="150"/>
      <c r="W908" s="81"/>
      <c r="X908" s="150"/>
      <c r="Y908" s="60">
        <f t="shared" si="99"/>
        <v>50</v>
      </c>
      <c r="Z908" s="1000">
        <v>296.95999999999998</v>
      </c>
      <c r="AA908" s="81"/>
      <c r="AB908" s="150"/>
      <c r="AC908" s="63">
        <v>0</v>
      </c>
      <c r="AD908" s="90">
        <f t="shared" si="100"/>
        <v>0</v>
      </c>
      <c r="AE908" s="63">
        <v>0</v>
      </c>
      <c r="AF908" s="150">
        <v>0</v>
      </c>
      <c r="AG908" s="81"/>
      <c r="AH908" s="150"/>
      <c r="AI908" s="998">
        <f t="shared" si="101"/>
        <v>296.95999999999998</v>
      </c>
      <c r="AJ908" s="1025">
        <f t="shared" si="102"/>
        <v>0</v>
      </c>
    </row>
    <row r="909" spans="1:36" ht="66" x14ac:dyDescent="0.2">
      <c r="A909" s="74"/>
      <c r="B909" s="52" t="s">
        <v>918</v>
      </c>
      <c r="C909" s="74"/>
      <c r="D909" s="74">
        <v>10</v>
      </c>
      <c r="E909" s="79" t="s">
        <v>41</v>
      </c>
      <c r="F909" s="55" t="s">
        <v>31</v>
      </c>
      <c r="G909" s="56" t="s">
        <v>32</v>
      </c>
      <c r="H909" s="55" t="s">
        <v>33</v>
      </c>
      <c r="I909" s="211">
        <v>10.26</v>
      </c>
      <c r="J909" s="766">
        <v>102.6</v>
      </c>
      <c r="K909" s="80"/>
      <c r="L909" s="150">
        <v>0</v>
      </c>
      <c r="M909" s="80"/>
      <c r="N909" s="150"/>
      <c r="O909" s="75">
        <f t="shared" si="98"/>
        <v>0</v>
      </c>
      <c r="P909" s="1000"/>
      <c r="Q909" s="81"/>
      <c r="R909" s="150"/>
      <c r="S909" s="75">
        <v>0</v>
      </c>
      <c r="T909" s="1017">
        <v>0</v>
      </c>
      <c r="U909" s="81"/>
      <c r="V909" s="150"/>
      <c r="W909" s="81"/>
      <c r="X909" s="150"/>
      <c r="Y909" s="60">
        <f t="shared" si="99"/>
        <v>10</v>
      </c>
      <c r="Z909" s="1000">
        <v>102.6</v>
      </c>
      <c r="AA909" s="81"/>
      <c r="AB909" s="150"/>
      <c r="AC909" s="63">
        <v>0</v>
      </c>
      <c r="AD909" s="90">
        <f t="shared" si="100"/>
        <v>0</v>
      </c>
      <c r="AE909" s="63">
        <v>0</v>
      </c>
      <c r="AF909" s="150">
        <v>0</v>
      </c>
      <c r="AG909" s="81"/>
      <c r="AH909" s="150"/>
      <c r="AI909" s="998">
        <f t="shared" si="101"/>
        <v>102.6</v>
      </c>
      <c r="AJ909" s="1025">
        <f t="shared" si="102"/>
        <v>0</v>
      </c>
    </row>
    <row r="910" spans="1:36" ht="66" x14ac:dyDescent="0.2">
      <c r="A910" s="74"/>
      <c r="B910" s="82" t="s">
        <v>919</v>
      </c>
      <c r="C910" s="74"/>
      <c r="D910" s="74">
        <v>3</v>
      </c>
      <c r="E910" s="79" t="s">
        <v>30</v>
      </c>
      <c r="F910" s="55" t="s">
        <v>31</v>
      </c>
      <c r="G910" s="56" t="s">
        <v>32</v>
      </c>
      <c r="H910" s="55" t="s">
        <v>33</v>
      </c>
      <c r="I910" s="211">
        <v>106.93</v>
      </c>
      <c r="J910" s="766">
        <v>320.79000000000002</v>
      </c>
      <c r="K910" s="80"/>
      <c r="L910" s="150">
        <v>0</v>
      </c>
      <c r="M910" s="80"/>
      <c r="N910" s="150"/>
      <c r="O910" s="75">
        <f t="shared" si="98"/>
        <v>0</v>
      </c>
      <c r="P910" s="1000"/>
      <c r="Q910" s="81"/>
      <c r="R910" s="150"/>
      <c r="S910" s="75">
        <v>0</v>
      </c>
      <c r="T910" s="1017">
        <v>0</v>
      </c>
      <c r="U910" s="81"/>
      <c r="V910" s="150"/>
      <c r="W910" s="81"/>
      <c r="X910" s="150"/>
      <c r="Y910" s="60">
        <f t="shared" si="99"/>
        <v>3</v>
      </c>
      <c r="Z910" s="1000">
        <v>320.79000000000002</v>
      </c>
      <c r="AA910" s="81"/>
      <c r="AB910" s="150"/>
      <c r="AC910" s="63">
        <v>0</v>
      </c>
      <c r="AD910" s="90">
        <f t="shared" si="100"/>
        <v>0</v>
      </c>
      <c r="AE910" s="63">
        <v>0</v>
      </c>
      <c r="AF910" s="150">
        <v>0</v>
      </c>
      <c r="AG910" s="81"/>
      <c r="AH910" s="150"/>
      <c r="AI910" s="998">
        <f t="shared" si="101"/>
        <v>320.79000000000002</v>
      </c>
      <c r="AJ910" s="1025">
        <f t="shared" si="102"/>
        <v>0</v>
      </c>
    </row>
    <row r="911" spans="1:36" ht="66" x14ac:dyDescent="0.2">
      <c r="A911" s="74"/>
      <c r="B911" s="52" t="s">
        <v>920</v>
      </c>
      <c r="C911" s="74"/>
      <c r="D911" s="74">
        <v>3</v>
      </c>
      <c r="E911" s="79" t="s">
        <v>30</v>
      </c>
      <c r="F911" s="55" t="s">
        <v>31</v>
      </c>
      <c r="G911" s="56" t="s">
        <v>32</v>
      </c>
      <c r="H911" s="55" t="s">
        <v>33</v>
      </c>
      <c r="I911" s="211">
        <v>297.00666666666666</v>
      </c>
      <c r="J911" s="766">
        <v>891.02</v>
      </c>
      <c r="K911" s="80"/>
      <c r="L911" s="150">
        <v>0</v>
      </c>
      <c r="M911" s="80"/>
      <c r="N911" s="150"/>
      <c r="O911" s="75">
        <f t="shared" si="98"/>
        <v>0</v>
      </c>
      <c r="P911" s="1000"/>
      <c r="Q911" s="81"/>
      <c r="R911" s="150"/>
      <c r="S911" s="75">
        <v>0</v>
      </c>
      <c r="T911" s="1017">
        <v>0</v>
      </c>
      <c r="U911" s="81"/>
      <c r="V911" s="150"/>
      <c r="W911" s="81"/>
      <c r="X911" s="150"/>
      <c r="Y911" s="60">
        <f t="shared" si="99"/>
        <v>3</v>
      </c>
      <c r="Z911" s="1000">
        <v>891.02</v>
      </c>
      <c r="AA911" s="81"/>
      <c r="AB911" s="150"/>
      <c r="AC911" s="63">
        <v>0</v>
      </c>
      <c r="AD911" s="90">
        <f t="shared" si="100"/>
        <v>0</v>
      </c>
      <c r="AE911" s="63">
        <v>0</v>
      </c>
      <c r="AF911" s="150">
        <v>0</v>
      </c>
      <c r="AG911" s="81"/>
      <c r="AH911" s="150"/>
      <c r="AI911" s="998">
        <f t="shared" si="101"/>
        <v>891.02</v>
      </c>
      <c r="AJ911" s="1025">
        <f t="shared" si="102"/>
        <v>0</v>
      </c>
    </row>
    <row r="912" spans="1:36" ht="66" x14ac:dyDescent="0.2">
      <c r="A912" s="74"/>
      <c r="B912" s="82" t="s">
        <v>921</v>
      </c>
      <c r="C912" s="74"/>
      <c r="D912" s="74">
        <v>3</v>
      </c>
      <c r="E912" s="79" t="s">
        <v>30</v>
      </c>
      <c r="F912" s="55" t="s">
        <v>31</v>
      </c>
      <c r="G912" s="56" t="s">
        <v>32</v>
      </c>
      <c r="H912" s="55" t="s">
        <v>33</v>
      </c>
      <c r="I912" s="211">
        <v>106.93</v>
      </c>
      <c r="J912" s="766">
        <v>320.79000000000002</v>
      </c>
      <c r="K912" s="80"/>
      <c r="L912" s="150">
        <v>0</v>
      </c>
      <c r="M912" s="80"/>
      <c r="N912" s="150"/>
      <c r="O912" s="75">
        <f t="shared" si="98"/>
        <v>0</v>
      </c>
      <c r="P912" s="1000"/>
      <c r="Q912" s="81"/>
      <c r="R912" s="150"/>
      <c r="S912" s="75">
        <v>0</v>
      </c>
      <c r="T912" s="1017">
        <v>0</v>
      </c>
      <c r="U912" s="81"/>
      <c r="V912" s="150"/>
      <c r="W912" s="81"/>
      <c r="X912" s="150"/>
      <c r="Y912" s="60">
        <f t="shared" si="99"/>
        <v>3</v>
      </c>
      <c r="Z912" s="1000">
        <v>320.79000000000002</v>
      </c>
      <c r="AA912" s="81"/>
      <c r="AB912" s="150"/>
      <c r="AC912" s="63">
        <v>0</v>
      </c>
      <c r="AD912" s="90">
        <f t="shared" si="100"/>
        <v>0</v>
      </c>
      <c r="AE912" s="63">
        <v>0</v>
      </c>
      <c r="AF912" s="150">
        <v>0</v>
      </c>
      <c r="AG912" s="81"/>
      <c r="AH912" s="150"/>
      <c r="AI912" s="998">
        <f t="shared" si="101"/>
        <v>320.79000000000002</v>
      </c>
      <c r="AJ912" s="1025">
        <f t="shared" si="102"/>
        <v>0</v>
      </c>
    </row>
    <row r="913" spans="1:36" ht="66" x14ac:dyDescent="0.2">
      <c r="A913" s="74"/>
      <c r="B913" s="87" t="s">
        <v>922</v>
      </c>
      <c r="C913" s="74"/>
      <c r="D913" s="74">
        <v>12</v>
      </c>
      <c r="E913" s="79" t="s">
        <v>49</v>
      </c>
      <c r="F913" s="55" t="s">
        <v>31</v>
      </c>
      <c r="G913" s="56" t="s">
        <v>32</v>
      </c>
      <c r="H913" s="55" t="s">
        <v>33</v>
      </c>
      <c r="I913" s="211">
        <v>672.80000000000007</v>
      </c>
      <c r="J913" s="766">
        <v>8073.6</v>
      </c>
      <c r="K913" s="80"/>
      <c r="L913" s="150">
        <v>0</v>
      </c>
      <c r="M913" s="80"/>
      <c r="N913" s="150"/>
      <c r="O913" s="75">
        <f t="shared" si="98"/>
        <v>0</v>
      </c>
      <c r="P913" s="1000"/>
      <c r="Q913" s="81"/>
      <c r="R913" s="150"/>
      <c r="S913" s="75">
        <v>0</v>
      </c>
      <c r="T913" s="1017">
        <v>0</v>
      </c>
      <c r="U913" s="81"/>
      <c r="V913" s="150"/>
      <c r="W913" s="81"/>
      <c r="X913" s="150"/>
      <c r="Y913" s="60">
        <f t="shared" si="99"/>
        <v>12</v>
      </c>
      <c r="Z913" s="1000">
        <v>8073.6</v>
      </c>
      <c r="AA913" s="81"/>
      <c r="AB913" s="150"/>
      <c r="AC913" s="63">
        <v>0</v>
      </c>
      <c r="AD913" s="90">
        <f t="shared" si="100"/>
        <v>0</v>
      </c>
      <c r="AE913" s="63">
        <v>0</v>
      </c>
      <c r="AF913" s="150">
        <v>0</v>
      </c>
      <c r="AG913" s="81"/>
      <c r="AH913" s="150"/>
      <c r="AI913" s="998">
        <f t="shared" si="101"/>
        <v>8073.6</v>
      </c>
      <c r="AJ913" s="1025">
        <f t="shared" si="102"/>
        <v>0</v>
      </c>
    </row>
    <row r="914" spans="1:36" ht="66" x14ac:dyDescent="0.2">
      <c r="A914" s="74"/>
      <c r="B914" s="82" t="s">
        <v>923</v>
      </c>
      <c r="C914" s="74"/>
      <c r="D914" s="74">
        <v>2</v>
      </c>
      <c r="E914" s="79" t="s">
        <v>30</v>
      </c>
      <c r="F914" s="55" t="s">
        <v>31</v>
      </c>
      <c r="G914" s="56" t="s">
        <v>32</v>
      </c>
      <c r="H914" s="55" t="s">
        <v>33</v>
      </c>
      <c r="I914" s="211">
        <v>142.565</v>
      </c>
      <c r="J914" s="766">
        <v>285.13</v>
      </c>
      <c r="K914" s="80"/>
      <c r="L914" s="150">
        <v>0</v>
      </c>
      <c r="M914" s="80"/>
      <c r="N914" s="150"/>
      <c r="O914" s="75">
        <f t="shared" si="98"/>
        <v>0</v>
      </c>
      <c r="P914" s="1000"/>
      <c r="Q914" s="81"/>
      <c r="R914" s="150"/>
      <c r="S914" s="75">
        <v>0</v>
      </c>
      <c r="T914" s="1017">
        <v>0</v>
      </c>
      <c r="U914" s="81"/>
      <c r="V914" s="150"/>
      <c r="W914" s="81"/>
      <c r="X914" s="150"/>
      <c r="Y914" s="60">
        <f t="shared" si="99"/>
        <v>2</v>
      </c>
      <c r="Z914" s="1000">
        <v>285.13</v>
      </c>
      <c r="AA914" s="81"/>
      <c r="AB914" s="150"/>
      <c r="AC914" s="63">
        <v>0</v>
      </c>
      <c r="AD914" s="90">
        <f t="shared" si="100"/>
        <v>0</v>
      </c>
      <c r="AE914" s="63">
        <v>0</v>
      </c>
      <c r="AF914" s="150">
        <v>0</v>
      </c>
      <c r="AG914" s="81"/>
      <c r="AH914" s="150"/>
      <c r="AI914" s="998">
        <f t="shared" si="101"/>
        <v>285.13</v>
      </c>
      <c r="AJ914" s="1025">
        <f t="shared" si="102"/>
        <v>0</v>
      </c>
    </row>
    <row r="915" spans="1:36" ht="66" x14ac:dyDescent="0.2">
      <c r="A915" s="74"/>
      <c r="B915" s="52" t="s">
        <v>924</v>
      </c>
      <c r="C915" s="74"/>
      <c r="D915" s="74">
        <v>135</v>
      </c>
      <c r="E915" s="79" t="s">
        <v>30</v>
      </c>
      <c r="F915" s="55" t="s">
        <v>31</v>
      </c>
      <c r="G915" s="56" t="s">
        <v>32</v>
      </c>
      <c r="H915" s="55" t="s">
        <v>33</v>
      </c>
      <c r="I915" s="211">
        <v>142.56399999999999</v>
      </c>
      <c r="J915" s="766">
        <v>19246.14</v>
      </c>
      <c r="K915" s="80"/>
      <c r="L915" s="150">
        <v>0</v>
      </c>
      <c r="M915" s="80"/>
      <c r="N915" s="150"/>
      <c r="O915" s="75">
        <f t="shared" si="98"/>
        <v>0</v>
      </c>
      <c r="P915" s="1000"/>
      <c r="Q915" s="81"/>
      <c r="R915" s="150"/>
      <c r="S915" s="75">
        <v>0</v>
      </c>
      <c r="T915" s="1017">
        <v>0</v>
      </c>
      <c r="U915" s="81"/>
      <c r="V915" s="150"/>
      <c r="W915" s="81"/>
      <c r="X915" s="150"/>
      <c r="Y915" s="60">
        <f t="shared" si="99"/>
        <v>135</v>
      </c>
      <c r="Z915" s="1000">
        <v>19246.14</v>
      </c>
      <c r="AA915" s="81"/>
      <c r="AB915" s="150"/>
      <c r="AC915" s="63">
        <v>0</v>
      </c>
      <c r="AD915" s="90">
        <f t="shared" si="100"/>
        <v>0</v>
      </c>
      <c r="AE915" s="63">
        <v>0</v>
      </c>
      <c r="AF915" s="150">
        <v>0</v>
      </c>
      <c r="AG915" s="81"/>
      <c r="AH915" s="150"/>
      <c r="AI915" s="998">
        <f t="shared" si="101"/>
        <v>19246.14</v>
      </c>
      <c r="AJ915" s="1025">
        <f t="shared" si="102"/>
        <v>0</v>
      </c>
    </row>
    <row r="916" spans="1:36" ht="66" x14ac:dyDescent="0.2">
      <c r="A916" s="74"/>
      <c r="B916" s="230" t="s">
        <v>925</v>
      </c>
      <c r="C916" s="74"/>
      <c r="D916" s="74">
        <v>1</v>
      </c>
      <c r="E916" s="79" t="s">
        <v>49</v>
      </c>
      <c r="F916" s="55" t="s">
        <v>31</v>
      </c>
      <c r="G916" s="56" t="s">
        <v>32</v>
      </c>
      <c r="H916" s="55" t="s">
        <v>33</v>
      </c>
      <c r="I916" s="211">
        <v>580</v>
      </c>
      <c r="J916" s="766">
        <v>580</v>
      </c>
      <c r="K916" s="80"/>
      <c r="L916" s="150">
        <v>0</v>
      </c>
      <c r="M916" s="80"/>
      <c r="N916" s="150"/>
      <c r="O916" s="75">
        <f t="shared" si="98"/>
        <v>0</v>
      </c>
      <c r="P916" s="1000"/>
      <c r="Q916" s="81"/>
      <c r="R916" s="150"/>
      <c r="S916" s="75">
        <v>0</v>
      </c>
      <c r="T916" s="1017">
        <v>0</v>
      </c>
      <c r="U916" s="81"/>
      <c r="V916" s="150"/>
      <c r="W916" s="81"/>
      <c r="X916" s="150"/>
      <c r="Y916" s="60">
        <f t="shared" si="99"/>
        <v>1</v>
      </c>
      <c r="Z916" s="1000">
        <v>580</v>
      </c>
      <c r="AA916" s="81"/>
      <c r="AB916" s="150"/>
      <c r="AC916" s="63">
        <v>0</v>
      </c>
      <c r="AD916" s="90">
        <f t="shared" si="100"/>
        <v>0</v>
      </c>
      <c r="AE916" s="63">
        <v>0</v>
      </c>
      <c r="AF916" s="150">
        <v>0</v>
      </c>
      <c r="AG916" s="81"/>
      <c r="AH916" s="150"/>
      <c r="AI916" s="998">
        <f t="shared" si="101"/>
        <v>580</v>
      </c>
      <c r="AJ916" s="1025">
        <f t="shared" si="102"/>
        <v>0</v>
      </c>
    </row>
    <row r="917" spans="1:36" ht="66" x14ac:dyDescent="0.2">
      <c r="A917" s="74"/>
      <c r="B917" s="86" t="s">
        <v>926</v>
      </c>
      <c r="C917" s="74"/>
      <c r="D917" s="74">
        <v>2</v>
      </c>
      <c r="E917" s="79" t="s">
        <v>49</v>
      </c>
      <c r="F917" s="55" t="s">
        <v>31</v>
      </c>
      <c r="G917" s="56" t="s">
        <v>32</v>
      </c>
      <c r="H917" s="55" t="s">
        <v>33</v>
      </c>
      <c r="I917" s="211">
        <v>300</v>
      </c>
      <c r="J917" s="766">
        <v>600</v>
      </c>
      <c r="K917" s="80"/>
      <c r="L917" s="150">
        <v>0</v>
      </c>
      <c r="M917" s="80"/>
      <c r="N917" s="150"/>
      <c r="O917" s="75">
        <f t="shared" si="98"/>
        <v>0</v>
      </c>
      <c r="P917" s="1000"/>
      <c r="Q917" s="81"/>
      <c r="R917" s="150"/>
      <c r="S917" s="75">
        <v>0</v>
      </c>
      <c r="T917" s="1017">
        <v>0</v>
      </c>
      <c r="U917" s="81"/>
      <c r="V917" s="150"/>
      <c r="W917" s="81"/>
      <c r="X917" s="150"/>
      <c r="Y917" s="60">
        <f t="shared" si="99"/>
        <v>2</v>
      </c>
      <c r="Z917" s="1000">
        <v>600</v>
      </c>
      <c r="AA917" s="81"/>
      <c r="AB917" s="150"/>
      <c r="AC917" s="63">
        <v>0</v>
      </c>
      <c r="AD917" s="90">
        <f t="shared" si="100"/>
        <v>0</v>
      </c>
      <c r="AE917" s="63">
        <v>0</v>
      </c>
      <c r="AF917" s="150">
        <v>0</v>
      </c>
      <c r="AG917" s="81"/>
      <c r="AH917" s="150"/>
      <c r="AI917" s="998">
        <f t="shared" si="101"/>
        <v>600</v>
      </c>
      <c r="AJ917" s="1025">
        <f t="shared" si="102"/>
        <v>0</v>
      </c>
    </row>
    <row r="918" spans="1:36" ht="66" x14ac:dyDescent="0.2">
      <c r="A918" s="74"/>
      <c r="B918" s="82" t="s">
        <v>927</v>
      </c>
      <c r="C918" s="74"/>
      <c r="D918" s="74">
        <v>1</v>
      </c>
      <c r="E918" s="79" t="s">
        <v>30</v>
      </c>
      <c r="F918" s="55" t="s">
        <v>31</v>
      </c>
      <c r="G918" s="56" t="s">
        <v>32</v>
      </c>
      <c r="H918" s="55" t="s">
        <v>33</v>
      </c>
      <c r="I918" s="211">
        <v>2969.99</v>
      </c>
      <c r="J918" s="766">
        <v>2969.99</v>
      </c>
      <c r="K918" s="80"/>
      <c r="L918" s="150">
        <v>0</v>
      </c>
      <c r="M918" s="80"/>
      <c r="N918" s="150"/>
      <c r="O918" s="75">
        <f t="shared" si="98"/>
        <v>0</v>
      </c>
      <c r="P918" s="1000"/>
      <c r="Q918" s="81"/>
      <c r="R918" s="150"/>
      <c r="S918" s="75">
        <v>0</v>
      </c>
      <c r="T918" s="1017">
        <v>0</v>
      </c>
      <c r="U918" s="81"/>
      <c r="V918" s="150"/>
      <c r="W918" s="81"/>
      <c r="X918" s="150"/>
      <c r="Y918" s="60">
        <f t="shared" si="99"/>
        <v>1</v>
      </c>
      <c r="Z918" s="1000">
        <v>2969.99</v>
      </c>
      <c r="AA918" s="81"/>
      <c r="AB918" s="150"/>
      <c r="AC918" s="63">
        <v>0</v>
      </c>
      <c r="AD918" s="90">
        <f t="shared" si="100"/>
        <v>0</v>
      </c>
      <c r="AE918" s="63">
        <v>0</v>
      </c>
      <c r="AF918" s="150">
        <v>0</v>
      </c>
      <c r="AG918" s="81"/>
      <c r="AH918" s="150"/>
      <c r="AI918" s="998">
        <f t="shared" si="101"/>
        <v>2969.99</v>
      </c>
      <c r="AJ918" s="1025">
        <f t="shared" si="102"/>
        <v>0</v>
      </c>
    </row>
    <row r="919" spans="1:36" ht="66" x14ac:dyDescent="0.2">
      <c r="A919" s="74"/>
      <c r="B919" s="52" t="s">
        <v>928</v>
      </c>
      <c r="C919" s="74"/>
      <c r="D919" s="74">
        <v>4</v>
      </c>
      <c r="E919" s="79" t="s">
        <v>30</v>
      </c>
      <c r="F919" s="55" t="s">
        <v>31</v>
      </c>
      <c r="G919" s="56" t="s">
        <v>32</v>
      </c>
      <c r="H919" s="55" t="s">
        <v>33</v>
      </c>
      <c r="I919" s="211">
        <v>612.48</v>
      </c>
      <c r="J919" s="766">
        <v>2449.92</v>
      </c>
      <c r="K919" s="80"/>
      <c r="L919" s="150">
        <v>0</v>
      </c>
      <c r="M919" s="80"/>
      <c r="N919" s="150"/>
      <c r="O919" s="75">
        <f t="shared" si="98"/>
        <v>0</v>
      </c>
      <c r="P919" s="1000"/>
      <c r="Q919" s="81"/>
      <c r="R919" s="150"/>
      <c r="S919" s="75">
        <v>0</v>
      </c>
      <c r="T919" s="1017">
        <v>0</v>
      </c>
      <c r="U919" s="81"/>
      <c r="V919" s="150"/>
      <c r="W919" s="81"/>
      <c r="X919" s="150"/>
      <c r="Y919" s="60">
        <f t="shared" si="99"/>
        <v>4</v>
      </c>
      <c r="Z919" s="1000">
        <v>2449.92</v>
      </c>
      <c r="AA919" s="81"/>
      <c r="AB919" s="150"/>
      <c r="AC919" s="63">
        <v>0</v>
      </c>
      <c r="AD919" s="90">
        <f t="shared" si="100"/>
        <v>0</v>
      </c>
      <c r="AE919" s="63">
        <v>0</v>
      </c>
      <c r="AF919" s="150">
        <v>0</v>
      </c>
      <c r="AG919" s="81"/>
      <c r="AH919" s="150"/>
      <c r="AI919" s="998">
        <f t="shared" si="101"/>
        <v>2449.92</v>
      </c>
      <c r="AJ919" s="1025">
        <f t="shared" si="102"/>
        <v>0</v>
      </c>
    </row>
    <row r="920" spans="1:36" ht="66" x14ac:dyDescent="0.2">
      <c r="A920" s="74"/>
      <c r="B920" s="52" t="s">
        <v>929</v>
      </c>
      <c r="C920" s="74"/>
      <c r="D920" s="74">
        <v>4</v>
      </c>
      <c r="E920" s="79" t="s">
        <v>30</v>
      </c>
      <c r="F920" s="55" t="s">
        <v>31</v>
      </c>
      <c r="G920" s="56" t="s">
        <v>32</v>
      </c>
      <c r="H920" s="55" t="s">
        <v>33</v>
      </c>
      <c r="I920" s="211">
        <f>J920/D920</f>
        <v>3628.145</v>
      </c>
      <c r="J920" s="766">
        <v>14512.58</v>
      </c>
      <c r="K920" s="80"/>
      <c r="L920" s="150">
        <v>0</v>
      </c>
      <c r="M920" s="80"/>
      <c r="N920" s="150"/>
      <c r="O920" s="75">
        <v>4</v>
      </c>
      <c r="P920" s="1000">
        <v>14427.43</v>
      </c>
      <c r="Q920" s="81"/>
      <c r="R920" s="150"/>
      <c r="S920" s="75">
        <v>0</v>
      </c>
      <c r="T920" s="1017">
        <v>0</v>
      </c>
      <c r="U920" s="81"/>
      <c r="V920" s="150"/>
      <c r="W920" s="81"/>
      <c r="X920" s="150"/>
      <c r="Y920" s="60">
        <v>0</v>
      </c>
      <c r="Z920" s="1000">
        <v>85.149999999999636</v>
      </c>
      <c r="AA920" s="81"/>
      <c r="AB920" s="150"/>
      <c r="AC920" s="63">
        <v>0</v>
      </c>
      <c r="AD920" s="90">
        <f t="shared" si="100"/>
        <v>0</v>
      </c>
      <c r="AE920" s="63">
        <v>0</v>
      </c>
      <c r="AF920" s="150">
        <v>0</v>
      </c>
      <c r="AG920" s="81"/>
      <c r="AH920" s="150"/>
      <c r="AI920" s="998">
        <f t="shared" si="101"/>
        <v>14512.58</v>
      </c>
      <c r="AJ920" s="1025">
        <f t="shared" si="102"/>
        <v>0</v>
      </c>
    </row>
    <row r="921" spans="1:36" ht="66" x14ac:dyDescent="0.2">
      <c r="A921" s="74"/>
      <c r="B921" s="52" t="s">
        <v>930</v>
      </c>
      <c r="C921" s="74"/>
      <c r="D921" s="74">
        <v>50</v>
      </c>
      <c r="E921" s="79" t="s">
        <v>30</v>
      </c>
      <c r="F921" s="55" t="s">
        <v>31</v>
      </c>
      <c r="G921" s="56" t="s">
        <v>32</v>
      </c>
      <c r="H921" s="55" t="s">
        <v>33</v>
      </c>
      <c r="I921" s="211">
        <v>38.024799999999999</v>
      </c>
      <c r="J921" s="766">
        <v>1901.24</v>
      </c>
      <c r="K921" s="80"/>
      <c r="L921" s="150">
        <v>0</v>
      </c>
      <c r="M921" s="80"/>
      <c r="N921" s="150"/>
      <c r="O921" s="75">
        <f t="shared" ref="O921:O944" si="103">P921/I921</f>
        <v>0</v>
      </c>
      <c r="P921" s="1000"/>
      <c r="Q921" s="81"/>
      <c r="R921" s="150"/>
      <c r="S921" s="75">
        <v>0</v>
      </c>
      <c r="T921" s="1017">
        <v>0</v>
      </c>
      <c r="U921" s="81"/>
      <c r="V921" s="150"/>
      <c r="W921" s="81"/>
      <c r="X921" s="150"/>
      <c r="Y921" s="60">
        <f t="shared" ref="Y921:Y944" si="104">D921</f>
        <v>50</v>
      </c>
      <c r="Z921" s="1000">
        <v>1901.24</v>
      </c>
      <c r="AA921" s="81"/>
      <c r="AB921" s="150"/>
      <c r="AC921" s="63">
        <v>0</v>
      </c>
      <c r="AD921" s="90">
        <f t="shared" si="100"/>
        <v>0</v>
      </c>
      <c r="AE921" s="63">
        <v>0</v>
      </c>
      <c r="AF921" s="150">
        <v>0</v>
      </c>
      <c r="AG921" s="81"/>
      <c r="AH921" s="150"/>
      <c r="AI921" s="998">
        <f t="shared" si="101"/>
        <v>1901.24</v>
      </c>
      <c r="AJ921" s="1025">
        <f t="shared" si="102"/>
        <v>0</v>
      </c>
    </row>
    <row r="922" spans="1:36" ht="66" x14ac:dyDescent="0.2">
      <c r="A922" s="74"/>
      <c r="B922" s="52" t="s">
        <v>931</v>
      </c>
      <c r="C922" s="74"/>
      <c r="D922" s="74">
        <v>50</v>
      </c>
      <c r="E922" s="79" t="s">
        <v>30</v>
      </c>
      <c r="F922" s="55" t="s">
        <v>31</v>
      </c>
      <c r="G922" s="56" t="s">
        <v>32</v>
      </c>
      <c r="H922" s="55" t="s">
        <v>33</v>
      </c>
      <c r="I922" s="211">
        <v>36.818400000000004</v>
      </c>
      <c r="J922" s="766">
        <v>1840.92</v>
      </c>
      <c r="K922" s="80"/>
      <c r="L922" s="150">
        <v>0</v>
      </c>
      <c r="M922" s="80"/>
      <c r="N922" s="150"/>
      <c r="O922" s="75">
        <f t="shared" si="103"/>
        <v>0</v>
      </c>
      <c r="P922" s="1000"/>
      <c r="Q922" s="81"/>
      <c r="R922" s="150"/>
      <c r="S922" s="75">
        <v>0</v>
      </c>
      <c r="T922" s="1017">
        <v>0</v>
      </c>
      <c r="U922" s="81"/>
      <c r="V922" s="150"/>
      <c r="W922" s="81"/>
      <c r="X922" s="150"/>
      <c r="Y922" s="60">
        <f t="shared" si="104"/>
        <v>50</v>
      </c>
      <c r="Z922" s="1000">
        <v>1840.92</v>
      </c>
      <c r="AA922" s="81"/>
      <c r="AB922" s="150"/>
      <c r="AC922" s="63">
        <v>0</v>
      </c>
      <c r="AD922" s="90">
        <f t="shared" si="100"/>
        <v>0</v>
      </c>
      <c r="AE922" s="63">
        <v>0</v>
      </c>
      <c r="AF922" s="150">
        <v>0</v>
      </c>
      <c r="AG922" s="81"/>
      <c r="AH922" s="150"/>
      <c r="AI922" s="998">
        <f t="shared" si="101"/>
        <v>1840.92</v>
      </c>
      <c r="AJ922" s="1025">
        <f t="shared" si="102"/>
        <v>0</v>
      </c>
    </row>
    <row r="923" spans="1:36" ht="66" x14ac:dyDescent="0.2">
      <c r="A923" s="74"/>
      <c r="B923" s="82" t="s">
        <v>932</v>
      </c>
      <c r="C923" s="74"/>
      <c r="D923" s="74">
        <v>40</v>
      </c>
      <c r="E923" s="79" t="s">
        <v>30</v>
      </c>
      <c r="F923" s="55" t="s">
        <v>31</v>
      </c>
      <c r="G923" s="56" t="s">
        <v>32</v>
      </c>
      <c r="H923" s="55" t="s">
        <v>33</v>
      </c>
      <c r="I923" s="211">
        <v>38.024749999999997</v>
      </c>
      <c r="J923" s="766">
        <v>1520.99</v>
      </c>
      <c r="K923" s="80"/>
      <c r="L923" s="150">
        <v>0</v>
      </c>
      <c r="M923" s="80"/>
      <c r="N923" s="150"/>
      <c r="O923" s="75">
        <f t="shared" si="103"/>
        <v>0</v>
      </c>
      <c r="P923" s="1000"/>
      <c r="Q923" s="81"/>
      <c r="R923" s="150"/>
      <c r="S923" s="75">
        <v>0</v>
      </c>
      <c r="T923" s="1017">
        <v>0</v>
      </c>
      <c r="U923" s="81"/>
      <c r="V923" s="150"/>
      <c r="W923" s="81"/>
      <c r="X923" s="150"/>
      <c r="Y923" s="60">
        <f t="shared" si="104"/>
        <v>40</v>
      </c>
      <c r="Z923" s="1000">
        <v>1520.99</v>
      </c>
      <c r="AA923" s="81"/>
      <c r="AB923" s="150"/>
      <c r="AC923" s="63">
        <v>0</v>
      </c>
      <c r="AD923" s="90">
        <f t="shared" si="100"/>
        <v>0</v>
      </c>
      <c r="AE923" s="63">
        <v>0</v>
      </c>
      <c r="AF923" s="150">
        <v>0</v>
      </c>
      <c r="AG923" s="81"/>
      <c r="AH923" s="150"/>
      <c r="AI923" s="998">
        <f t="shared" si="101"/>
        <v>1520.99</v>
      </c>
      <c r="AJ923" s="1025">
        <f t="shared" si="102"/>
        <v>0</v>
      </c>
    </row>
    <row r="924" spans="1:36" ht="66" x14ac:dyDescent="0.2">
      <c r="A924" s="74"/>
      <c r="B924" s="287" t="s">
        <v>933</v>
      </c>
      <c r="C924" s="74"/>
      <c r="D924" s="74">
        <v>10</v>
      </c>
      <c r="E924" s="79" t="s">
        <v>41</v>
      </c>
      <c r="F924" s="55" t="s">
        <v>31</v>
      </c>
      <c r="G924" s="56" t="s">
        <v>32</v>
      </c>
      <c r="H924" s="55" t="s">
        <v>33</v>
      </c>
      <c r="I924" s="211">
        <v>35.920999999999999</v>
      </c>
      <c r="J924" s="766">
        <v>359.21</v>
      </c>
      <c r="K924" s="80"/>
      <c r="L924" s="150">
        <v>0</v>
      </c>
      <c r="M924" s="80"/>
      <c r="N924" s="150"/>
      <c r="O924" s="75">
        <f t="shared" si="103"/>
        <v>0</v>
      </c>
      <c r="P924" s="1000"/>
      <c r="Q924" s="81"/>
      <c r="R924" s="150"/>
      <c r="S924" s="75">
        <v>0</v>
      </c>
      <c r="T924" s="1017">
        <v>0</v>
      </c>
      <c r="U924" s="81"/>
      <c r="V924" s="150"/>
      <c r="W924" s="81"/>
      <c r="X924" s="150"/>
      <c r="Y924" s="60">
        <f t="shared" si="104"/>
        <v>10</v>
      </c>
      <c r="Z924" s="1000">
        <v>359.21</v>
      </c>
      <c r="AA924" s="81"/>
      <c r="AB924" s="150"/>
      <c r="AC924" s="63">
        <v>0</v>
      </c>
      <c r="AD924" s="90">
        <f t="shared" si="100"/>
        <v>0</v>
      </c>
      <c r="AE924" s="63">
        <v>0</v>
      </c>
      <c r="AF924" s="150">
        <v>0</v>
      </c>
      <c r="AG924" s="81"/>
      <c r="AH924" s="150"/>
      <c r="AI924" s="998">
        <f t="shared" si="101"/>
        <v>359.21</v>
      </c>
      <c r="AJ924" s="1025">
        <f t="shared" si="102"/>
        <v>0</v>
      </c>
    </row>
    <row r="925" spans="1:36" ht="66" x14ac:dyDescent="0.2">
      <c r="A925" s="74"/>
      <c r="B925" s="287" t="s">
        <v>934</v>
      </c>
      <c r="C925" s="74"/>
      <c r="D925" s="74">
        <v>10</v>
      </c>
      <c r="E925" s="79" t="s">
        <v>41</v>
      </c>
      <c r="F925" s="88" t="s">
        <v>31</v>
      </c>
      <c r="G925" s="56" t="s">
        <v>32</v>
      </c>
      <c r="H925" s="55" t="s">
        <v>33</v>
      </c>
      <c r="I925" s="211">
        <v>32.076000000000001</v>
      </c>
      <c r="J925" s="766">
        <v>320.76</v>
      </c>
      <c r="K925" s="80"/>
      <c r="L925" s="150">
        <v>0</v>
      </c>
      <c r="M925" s="80"/>
      <c r="N925" s="150"/>
      <c r="O925" s="75">
        <f t="shared" si="103"/>
        <v>0</v>
      </c>
      <c r="P925" s="1000"/>
      <c r="Q925" s="81"/>
      <c r="R925" s="150"/>
      <c r="S925" s="75">
        <v>0</v>
      </c>
      <c r="T925" s="1017">
        <v>0</v>
      </c>
      <c r="U925" s="81"/>
      <c r="V925" s="150"/>
      <c r="W925" s="81"/>
      <c r="X925" s="150"/>
      <c r="Y925" s="60">
        <f t="shared" si="104"/>
        <v>10</v>
      </c>
      <c r="Z925" s="1000">
        <v>320.76</v>
      </c>
      <c r="AA925" s="81"/>
      <c r="AB925" s="150"/>
      <c r="AC925" s="63">
        <v>0</v>
      </c>
      <c r="AD925" s="90">
        <f t="shared" si="100"/>
        <v>0</v>
      </c>
      <c r="AE925" s="63">
        <v>0</v>
      </c>
      <c r="AF925" s="150">
        <v>0</v>
      </c>
      <c r="AG925" s="81"/>
      <c r="AH925" s="150"/>
      <c r="AI925" s="998">
        <f t="shared" si="101"/>
        <v>320.76</v>
      </c>
      <c r="AJ925" s="1025">
        <f t="shared" si="102"/>
        <v>0</v>
      </c>
    </row>
    <row r="926" spans="1:36" ht="66" x14ac:dyDescent="0.2">
      <c r="A926" s="74"/>
      <c r="B926" s="52" t="s">
        <v>935</v>
      </c>
      <c r="C926" s="74"/>
      <c r="D926" s="74">
        <v>2</v>
      </c>
      <c r="E926" s="79" t="s">
        <v>30</v>
      </c>
      <c r="F926" s="55" t="s">
        <v>31</v>
      </c>
      <c r="G926" s="56" t="s">
        <v>32</v>
      </c>
      <c r="H926" s="55" t="s">
        <v>33</v>
      </c>
      <c r="I926" s="211">
        <v>112.87</v>
      </c>
      <c r="J926" s="766">
        <v>225.74</v>
      </c>
      <c r="K926" s="80"/>
      <c r="L926" s="150">
        <v>0</v>
      </c>
      <c r="M926" s="80"/>
      <c r="N926" s="150"/>
      <c r="O926" s="75">
        <f t="shared" si="103"/>
        <v>0</v>
      </c>
      <c r="P926" s="1000"/>
      <c r="Q926" s="81"/>
      <c r="R926" s="150"/>
      <c r="S926" s="75">
        <v>0</v>
      </c>
      <c r="T926" s="1017">
        <v>0</v>
      </c>
      <c r="U926" s="81"/>
      <c r="V926" s="150"/>
      <c r="W926" s="81"/>
      <c r="X926" s="150"/>
      <c r="Y926" s="60">
        <f t="shared" si="104"/>
        <v>2</v>
      </c>
      <c r="Z926" s="1000">
        <v>225.74</v>
      </c>
      <c r="AA926" s="81"/>
      <c r="AB926" s="150"/>
      <c r="AC926" s="63">
        <v>0</v>
      </c>
      <c r="AD926" s="90">
        <f t="shared" si="100"/>
        <v>0</v>
      </c>
      <c r="AE926" s="63">
        <v>0</v>
      </c>
      <c r="AF926" s="150">
        <v>0</v>
      </c>
      <c r="AG926" s="81"/>
      <c r="AH926" s="150"/>
      <c r="AI926" s="998">
        <f t="shared" si="101"/>
        <v>225.74</v>
      </c>
      <c r="AJ926" s="1025">
        <f t="shared" si="102"/>
        <v>0</v>
      </c>
    </row>
    <row r="927" spans="1:36" ht="66" x14ac:dyDescent="0.2">
      <c r="A927" s="74"/>
      <c r="B927" s="52" t="s">
        <v>936</v>
      </c>
      <c r="C927" s="74"/>
      <c r="D927" s="74">
        <v>131</v>
      </c>
      <c r="E927" s="79" t="s">
        <v>30</v>
      </c>
      <c r="F927" s="55" t="s">
        <v>31</v>
      </c>
      <c r="G927" s="56" t="s">
        <v>32</v>
      </c>
      <c r="H927" s="55" t="s">
        <v>33</v>
      </c>
      <c r="I927" s="211">
        <v>112.86801526717556</v>
      </c>
      <c r="J927" s="766">
        <v>14785.71</v>
      </c>
      <c r="K927" s="80"/>
      <c r="L927" s="150">
        <v>0</v>
      </c>
      <c r="M927" s="80"/>
      <c r="N927" s="150"/>
      <c r="O927" s="75">
        <f t="shared" si="103"/>
        <v>0</v>
      </c>
      <c r="P927" s="1000"/>
      <c r="Q927" s="81"/>
      <c r="R927" s="150"/>
      <c r="S927" s="75">
        <v>0</v>
      </c>
      <c r="T927" s="1017">
        <v>0</v>
      </c>
      <c r="U927" s="81"/>
      <c r="V927" s="150"/>
      <c r="W927" s="81"/>
      <c r="X927" s="150"/>
      <c r="Y927" s="60">
        <f t="shared" si="104"/>
        <v>131</v>
      </c>
      <c r="Z927" s="1000">
        <v>14785.71</v>
      </c>
      <c r="AA927" s="81"/>
      <c r="AB927" s="150"/>
      <c r="AC927" s="63">
        <v>0</v>
      </c>
      <c r="AD927" s="90">
        <f t="shared" si="100"/>
        <v>0</v>
      </c>
      <c r="AE927" s="63">
        <v>0</v>
      </c>
      <c r="AF927" s="150">
        <v>0</v>
      </c>
      <c r="AG927" s="81"/>
      <c r="AH927" s="150"/>
      <c r="AI927" s="998">
        <f t="shared" si="101"/>
        <v>14785.71</v>
      </c>
      <c r="AJ927" s="1025">
        <f t="shared" si="102"/>
        <v>0</v>
      </c>
    </row>
    <row r="928" spans="1:36" ht="66" x14ac:dyDescent="0.2">
      <c r="A928" s="74"/>
      <c r="B928" s="287" t="s">
        <v>937</v>
      </c>
      <c r="C928" s="74"/>
      <c r="D928" s="74">
        <v>2</v>
      </c>
      <c r="E928" s="79" t="s">
        <v>41</v>
      </c>
      <c r="F928" s="55" t="s">
        <v>31</v>
      </c>
      <c r="G928" s="56" t="s">
        <v>32</v>
      </c>
      <c r="H928" s="55" t="s">
        <v>33</v>
      </c>
      <c r="I928" s="211">
        <v>17.16</v>
      </c>
      <c r="J928" s="766">
        <v>34.32</v>
      </c>
      <c r="K928" s="80"/>
      <c r="L928" s="150">
        <v>0</v>
      </c>
      <c r="M928" s="80"/>
      <c r="N928" s="150"/>
      <c r="O928" s="75">
        <f t="shared" si="103"/>
        <v>0</v>
      </c>
      <c r="P928" s="1000"/>
      <c r="Q928" s="81"/>
      <c r="R928" s="150"/>
      <c r="S928" s="75">
        <v>0</v>
      </c>
      <c r="T928" s="1017">
        <v>0</v>
      </c>
      <c r="U928" s="81"/>
      <c r="V928" s="150"/>
      <c r="W928" s="81"/>
      <c r="X928" s="150"/>
      <c r="Y928" s="60">
        <f t="shared" si="104"/>
        <v>2</v>
      </c>
      <c r="Z928" s="1000">
        <v>34.32</v>
      </c>
      <c r="AA928" s="81"/>
      <c r="AB928" s="150"/>
      <c r="AC928" s="63">
        <v>0</v>
      </c>
      <c r="AD928" s="90">
        <f t="shared" si="100"/>
        <v>0</v>
      </c>
      <c r="AE928" s="63">
        <v>0</v>
      </c>
      <c r="AF928" s="150">
        <v>0</v>
      </c>
      <c r="AG928" s="81"/>
      <c r="AH928" s="150"/>
      <c r="AI928" s="998">
        <f t="shared" si="101"/>
        <v>34.32</v>
      </c>
      <c r="AJ928" s="1025">
        <f t="shared" si="102"/>
        <v>0</v>
      </c>
    </row>
    <row r="929" spans="1:36" ht="66" x14ac:dyDescent="0.2">
      <c r="A929" s="74"/>
      <c r="B929" s="52" t="s">
        <v>938</v>
      </c>
      <c r="C929" s="74"/>
      <c r="D929" s="74">
        <v>6</v>
      </c>
      <c r="E929" s="79" t="s">
        <v>30</v>
      </c>
      <c r="F929" s="55" t="s">
        <v>31</v>
      </c>
      <c r="G929" s="56" t="s">
        <v>32</v>
      </c>
      <c r="H929" s="55" t="s">
        <v>33</v>
      </c>
      <c r="I929" s="211">
        <v>81.673352272727271</v>
      </c>
      <c r="J929" s="766">
        <v>147.07999999999993</v>
      </c>
      <c r="K929" s="80"/>
      <c r="L929" s="150">
        <v>0</v>
      </c>
      <c r="M929" s="80"/>
      <c r="N929" s="150"/>
      <c r="O929" s="75">
        <f t="shared" si="103"/>
        <v>0</v>
      </c>
      <c r="P929" s="1000"/>
      <c r="Q929" s="81"/>
      <c r="R929" s="150"/>
      <c r="S929" s="75">
        <v>0</v>
      </c>
      <c r="T929" s="1017">
        <v>0</v>
      </c>
      <c r="U929" s="81"/>
      <c r="V929" s="150"/>
      <c r="W929" s="81"/>
      <c r="X929" s="150"/>
      <c r="Y929" s="60">
        <f t="shared" si="104"/>
        <v>6</v>
      </c>
      <c r="Z929" s="1000">
        <v>147.07999999999993</v>
      </c>
      <c r="AA929" s="81"/>
      <c r="AB929" s="150"/>
      <c r="AC929" s="63">
        <v>0</v>
      </c>
      <c r="AD929" s="90">
        <f t="shared" si="100"/>
        <v>0</v>
      </c>
      <c r="AE929" s="63">
        <v>0</v>
      </c>
      <c r="AF929" s="150">
        <v>0</v>
      </c>
      <c r="AG929" s="81"/>
      <c r="AH929" s="150"/>
      <c r="AI929" s="998">
        <f t="shared" si="101"/>
        <v>147.07999999999993</v>
      </c>
      <c r="AJ929" s="1025">
        <f t="shared" si="102"/>
        <v>0</v>
      </c>
    </row>
    <row r="930" spans="1:36" ht="66" x14ac:dyDescent="0.2">
      <c r="A930" s="74"/>
      <c r="B930" s="220" t="s">
        <v>939</v>
      </c>
      <c r="C930" s="74"/>
      <c r="D930" s="74">
        <v>4</v>
      </c>
      <c r="E930" s="79" t="s">
        <v>30</v>
      </c>
      <c r="F930" s="55" t="s">
        <v>31</v>
      </c>
      <c r="G930" s="56" t="s">
        <v>32</v>
      </c>
      <c r="H930" s="55" t="s">
        <v>33</v>
      </c>
      <c r="I930" s="211">
        <v>403.91250000000002</v>
      </c>
      <c r="J930" s="766">
        <v>1615.65</v>
      </c>
      <c r="K930" s="80"/>
      <c r="L930" s="150">
        <v>0</v>
      </c>
      <c r="M930" s="80"/>
      <c r="N930" s="150"/>
      <c r="O930" s="75">
        <f t="shared" si="103"/>
        <v>0</v>
      </c>
      <c r="P930" s="1000"/>
      <c r="Q930" s="81"/>
      <c r="R930" s="150"/>
      <c r="S930" s="75">
        <v>0</v>
      </c>
      <c r="T930" s="1017">
        <v>0</v>
      </c>
      <c r="U930" s="81"/>
      <c r="V930" s="150"/>
      <c r="W930" s="81"/>
      <c r="X930" s="150"/>
      <c r="Y930" s="60">
        <f t="shared" si="104"/>
        <v>4</v>
      </c>
      <c r="Z930" s="1000">
        <v>1615.65</v>
      </c>
      <c r="AA930" s="81"/>
      <c r="AB930" s="150"/>
      <c r="AC930" s="63">
        <v>0</v>
      </c>
      <c r="AD930" s="90">
        <f t="shared" si="100"/>
        <v>0</v>
      </c>
      <c r="AE930" s="63">
        <v>0</v>
      </c>
      <c r="AF930" s="150">
        <v>0</v>
      </c>
      <c r="AG930" s="81"/>
      <c r="AH930" s="150"/>
      <c r="AI930" s="998">
        <f t="shared" si="101"/>
        <v>1615.65</v>
      </c>
      <c r="AJ930" s="1025">
        <f t="shared" si="102"/>
        <v>0</v>
      </c>
    </row>
    <row r="931" spans="1:36" ht="66" x14ac:dyDescent="0.2">
      <c r="A931" s="74"/>
      <c r="B931" s="228" t="s">
        <v>940</v>
      </c>
      <c r="C931" s="74"/>
      <c r="D931" s="74">
        <v>2</v>
      </c>
      <c r="E931" s="109" t="s">
        <v>170</v>
      </c>
      <c r="F931" s="55" t="s">
        <v>31</v>
      </c>
      <c r="G931" s="56" t="s">
        <v>32</v>
      </c>
      <c r="H931" s="55" t="s">
        <v>33</v>
      </c>
      <c r="I931" s="211">
        <v>638</v>
      </c>
      <c r="J931" s="766">
        <v>1276</v>
      </c>
      <c r="K931" s="80"/>
      <c r="L931" s="150">
        <v>0</v>
      </c>
      <c r="M931" s="80"/>
      <c r="N931" s="150"/>
      <c r="O931" s="75">
        <f t="shared" si="103"/>
        <v>0</v>
      </c>
      <c r="P931" s="1000"/>
      <c r="Q931" s="81"/>
      <c r="R931" s="150"/>
      <c r="S931" s="75">
        <v>0</v>
      </c>
      <c r="T931" s="1017">
        <v>0</v>
      </c>
      <c r="U931" s="81"/>
      <c r="V931" s="150"/>
      <c r="W931" s="81"/>
      <c r="X931" s="150"/>
      <c r="Y931" s="60">
        <f t="shared" si="104"/>
        <v>2</v>
      </c>
      <c r="Z931" s="1000">
        <v>1276</v>
      </c>
      <c r="AA931" s="81"/>
      <c r="AB931" s="150"/>
      <c r="AC931" s="63">
        <v>0</v>
      </c>
      <c r="AD931" s="90">
        <f t="shared" si="100"/>
        <v>0</v>
      </c>
      <c r="AE931" s="63">
        <v>0</v>
      </c>
      <c r="AF931" s="150">
        <v>0</v>
      </c>
      <c r="AG931" s="81"/>
      <c r="AH931" s="150"/>
      <c r="AI931" s="998">
        <f t="shared" si="101"/>
        <v>1276</v>
      </c>
      <c r="AJ931" s="1025">
        <f t="shared" si="102"/>
        <v>0</v>
      </c>
    </row>
    <row r="932" spans="1:36" ht="66" x14ac:dyDescent="0.2">
      <c r="A932" s="74"/>
      <c r="B932" s="262" t="s">
        <v>941</v>
      </c>
      <c r="C932" s="74"/>
      <c r="D932" s="74">
        <v>70</v>
      </c>
      <c r="E932" s="79" t="s">
        <v>30</v>
      </c>
      <c r="F932" s="55" t="s">
        <v>31</v>
      </c>
      <c r="G932" s="56" t="s">
        <v>32</v>
      </c>
      <c r="H932" s="55" t="s">
        <v>33</v>
      </c>
      <c r="I932" s="211">
        <v>29.695999999999998</v>
      </c>
      <c r="J932" s="766">
        <v>2078.7199999999998</v>
      </c>
      <c r="K932" s="80"/>
      <c r="L932" s="150">
        <v>0</v>
      </c>
      <c r="M932" s="80"/>
      <c r="N932" s="150"/>
      <c r="O932" s="75">
        <f t="shared" si="103"/>
        <v>0</v>
      </c>
      <c r="P932" s="1000"/>
      <c r="Q932" s="81"/>
      <c r="R932" s="150"/>
      <c r="S932" s="75">
        <v>0</v>
      </c>
      <c r="T932" s="1017">
        <v>0</v>
      </c>
      <c r="U932" s="81"/>
      <c r="V932" s="150"/>
      <c r="W932" s="81"/>
      <c r="X932" s="150"/>
      <c r="Y932" s="60">
        <f t="shared" si="104"/>
        <v>70</v>
      </c>
      <c r="Z932" s="1000">
        <v>2078.7199999999998</v>
      </c>
      <c r="AA932" s="81"/>
      <c r="AB932" s="150"/>
      <c r="AC932" s="63">
        <v>0</v>
      </c>
      <c r="AD932" s="90">
        <f t="shared" si="100"/>
        <v>0</v>
      </c>
      <c r="AE932" s="63">
        <v>0</v>
      </c>
      <c r="AF932" s="150">
        <v>0</v>
      </c>
      <c r="AG932" s="81"/>
      <c r="AH932" s="150"/>
      <c r="AI932" s="998">
        <f t="shared" si="101"/>
        <v>2078.7199999999998</v>
      </c>
      <c r="AJ932" s="1025">
        <f t="shared" si="102"/>
        <v>0</v>
      </c>
    </row>
    <row r="933" spans="1:36" ht="66" x14ac:dyDescent="0.2">
      <c r="A933" s="74"/>
      <c r="B933" s="262" t="s">
        <v>942</v>
      </c>
      <c r="C933" s="74"/>
      <c r="D933" s="74">
        <v>50</v>
      </c>
      <c r="E933" s="79" t="s">
        <v>30</v>
      </c>
      <c r="F933" s="55" t="s">
        <v>31</v>
      </c>
      <c r="G933" s="56" t="s">
        <v>32</v>
      </c>
      <c r="H933" s="55" t="s">
        <v>33</v>
      </c>
      <c r="I933" s="211">
        <v>5.9391999999999996</v>
      </c>
      <c r="J933" s="766">
        <v>296.95999999999998</v>
      </c>
      <c r="K933" s="80"/>
      <c r="L933" s="150">
        <v>0</v>
      </c>
      <c r="M933" s="80"/>
      <c r="N933" s="150"/>
      <c r="O933" s="75">
        <f t="shared" si="103"/>
        <v>0</v>
      </c>
      <c r="P933" s="1000"/>
      <c r="Q933" s="81"/>
      <c r="R933" s="150"/>
      <c r="S933" s="75">
        <v>0</v>
      </c>
      <c r="T933" s="1017">
        <v>0</v>
      </c>
      <c r="U933" s="81"/>
      <c r="V933" s="150"/>
      <c r="W933" s="81"/>
      <c r="X933" s="150"/>
      <c r="Y933" s="60">
        <f t="shared" si="104"/>
        <v>50</v>
      </c>
      <c r="Z933" s="1000">
        <v>296.95999999999998</v>
      </c>
      <c r="AA933" s="81"/>
      <c r="AB933" s="150"/>
      <c r="AC933" s="63">
        <v>0</v>
      </c>
      <c r="AD933" s="90">
        <f t="shared" si="100"/>
        <v>0</v>
      </c>
      <c r="AE933" s="63">
        <v>0</v>
      </c>
      <c r="AF933" s="150">
        <v>0</v>
      </c>
      <c r="AG933" s="81"/>
      <c r="AH933" s="150"/>
      <c r="AI933" s="998">
        <f t="shared" si="101"/>
        <v>296.95999999999998</v>
      </c>
      <c r="AJ933" s="1025">
        <f t="shared" si="102"/>
        <v>0</v>
      </c>
    </row>
    <row r="934" spans="1:36" ht="66" x14ac:dyDescent="0.2">
      <c r="A934" s="74"/>
      <c r="B934" s="288" t="s">
        <v>305</v>
      </c>
      <c r="C934" s="74"/>
      <c r="D934" s="74">
        <v>10</v>
      </c>
      <c r="E934" s="79" t="s">
        <v>41</v>
      </c>
      <c r="F934" s="55" t="s">
        <v>31</v>
      </c>
      <c r="G934" s="56" t="s">
        <v>32</v>
      </c>
      <c r="H934" s="55" t="s">
        <v>33</v>
      </c>
      <c r="I934" s="211">
        <v>10.26</v>
      </c>
      <c r="J934" s="766">
        <v>102.6</v>
      </c>
      <c r="K934" s="80"/>
      <c r="L934" s="150">
        <v>0</v>
      </c>
      <c r="M934" s="80"/>
      <c r="N934" s="150"/>
      <c r="O934" s="75">
        <f t="shared" si="103"/>
        <v>0</v>
      </c>
      <c r="P934" s="1000"/>
      <c r="Q934" s="81"/>
      <c r="R934" s="150"/>
      <c r="S934" s="75">
        <v>0</v>
      </c>
      <c r="T934" s="1017">
        <v>0</v>
      </c>
      <c r="U934" s="81"/>
      <c r="V934" s="150"/>
      <c r="W934" s="81"/>
      <c r="X934" s="150"/>
      <c r="Y934" s="60">
        <f t="shared" si="104"/>
        <v>10</v>
      </c>
      <c r="Z934" s="1000">
        <v>102.6</v>
      </c>
      <c r="AA934" s="81"/>
      <c r="AB934" s="150"/>
      <c r="AC934" s="63">
        <v>0</v>
      </c>
      <c r="AD934" s="90">
        <f t="shared" si="100"/>
        <v>0</v>
      </c>
      <c r="AE934" s="63">
        <v>0</v>
      </c>
      <c r="AF934" s="150">
        <v>0</v>
      </c>
      <c r="AG934" s="81"/>
      <c r="AH934" s="150"/>
      <c r="AI934" s="998">
        <f t="shared" si="101"/>
        <v>102.6</v>
      </c>
      <c r="AJ934" s="1025">
        <f t="shared" si="102"/>
        <v>0</v>
      </c>
    </row>
    <row r="935" spans="1:36" ht="66" x14ac:dyDescent="0.2">
      <c r="A935" s="74"/>
      <c r="B935" s="289" t="s">
        <v>943</v>
      </c>
      <c r="C935" s="74"/>
      <c r="D935" s="74">
        <v>11</v>
      </c>
      <c r="E935" s="79" t="s">
        <v>41</v>
      </c>
      <c r="F935" s="55" t="s">
        <v>31</v>
      </c>
      <c r="G935" s="56" t="s">
        <v>32</v>
      </c>
      <c r="H935" s="55" t="s">
        <v>33</v>
      </c>
      <c r="I935" s="211">
        <v>345.94636363636363</v>
      </c>
      <c r="J935" s="766">
        <v>3805.41</v>
      </c>
      <c r="K935" s="80"/>
      <c r="L935" s="150">
        <v>0</v>
      </c>
      <c r="M935" s="80"/>
      <c r="N935" s="150"/>
      <c r="O935" s="75">
        <f t="shared" si="103"/>
        <v>0</v>
      </c>
      <c r="P935" s="1000"/>
      <c r="Q935" s="81"/>
      <c r="R935" s="150"/>
      <c r="S935" s="75">
        <v>0</v>
      </c>
      <c r="T935" s="1017">
        <v>0</v>
      </c>
      <c r="U935" s="81"/>
      <c r="V935" s="150"/>
      <c r="W935" s="81"/>
      <c r="X935" s="150"/>
      <c r="Y935" s="60">
        <f t="shared" si="104"/>
        <v>11</v>
      </c>
      <c r="Z935" s="1000">
        <v>3805.41</v>
      </c>
      <c r="AA935" s="81"/>
      <c r="AB935" s="150"/>
      <c r="AC935" s="63">
        <v>0</v>
      </c>
      <c r="AD935" s="90">
        <f t="shared" si="100"/>
        <v>0</v>
      </c>
      <c r="AE935" s="63">
        <v>0</v>
      </c>
      <c r="AF935" s="150">
        <v>0</v>
      </c>
      <c r="AG935" s="81"/>
      <c r="AH935" s="150"/>
      <c r="AI935" s="998">
        <f t="shared" si="101"/>
        <v>3805.41</v>
      </c>
      <c r="AJ935" s="1025">
        <f t="shared" si="102"/>
        <v>0</v>
      </c>
    </row>
    <row r="936" spans="1:36" ht="66" x14ac:dyDescent="0.2">
      <c r="A936" s="74"/>
      <c r="B936" s="288" t="s">
        <v>944</v>
      </c>
      <c r="C936" s="74"/>
      <c r="D936" s="74">
        <v>2</v>
      </c>
      <c r="E936" s="79" t="s">
        <v>49</v>
      </c>
      <c r="F936" s="55" t="s">
        <v>31</v>
      </c>
      <c r="G936" s="56" t="s">
        <v>32</v>
      </c>
      <c r="H936" s="55" t="s">
        <v>33</v>
      </c>
      <c r="I936" s="211">
        <v>2744.78</v>
      </c>
      <c r="J936" s="766">
        <v>5489.56</v>
      </c>
      <c r="K936" s="80"/>
      <c r="L936" s="150">
        <v>0</v>
      </c>
      <c r="M936" s="80"/>
      <c r="N936" s="150"/>
      <c r="O936" s="75">
        <f t="shared" si="103"/>
        <v>0</v>
      </c>
      <c r="P936" s="1000"/>
      <c r="Q936" s="81"/>
      <c r="R936" s="150"/>
      <c r="S936" s="75">
        <v>0</v>
      </c>
      <c r="T936" s="1017">
        <v>0</v>
      </c>
      <c r="U936" s="81"/>
      <c r="V936" s="150"/>
      <c r="W936" s="81"/>
      <c r="X936" s="150"/>
      <c r="Y936" s="60">
        <f t="shared" si="104"/>
        <v>2</v>
      </c>
      <c r="Z936" s="1000">
        <v>5489.56</v>
      </c>
      <c r="AA936" s="81"/>
      <c r="AB936" s="150"/>
      <c r="AC936" s="63">
        <v>0</v>
      </c>
      <c r="AD936" s="90">
        <f t="shared" si="100"/>
        <v>0</v>
      </c>
      <c r="AE936" s="63">
        <v>0</v>
      </c>
      <c r="AF936" s="150">
        <v>0</v>
      </c>
      <c r="AG936" s="81"/>
      <c r="AH936" s="150"/>
      <c r="AI936" s="998">
        <f t="shared" si="101"/>
        <v>5489.56</v>
      </c>
      <c r="AJ936" s="1025">
        <f t="shared" si="102"/>
        <v>0</v>
      </c>
    </row>
    <row r="937" spans="1:36" ht="66" x14ac:dyDescent="0.2">
      <c r="A937" s="74"/>
      <c r="B937" s="220" t="s">
        <v>945</v>
      </c>
      <c r="C937" s="74"/>
      <c r="D937" s="74">
        <v>50</v>
      </c>
      <c r="E937" s="79" t="s">
        <v>30</v>
      </c>
      <c r="F937" s="55" t="s">
        <v>31</v>
      </c>
      <c r="G937" s="56" t="s">
        <v>32</v>
      </c>
      <c r="H937" s="55" t="s">
        <v>33</v>
      </c>
      <c r="I937" s="211">
        <v>23.756799999999998</v>
      </c>
      <c r="J937" s="766">
        <v>1187.8399999999999</v>
      </c>
      <c r="K937" s="80"/>
      <c r="L937" s="150">
        <v>0</v>
      </c>
      <c r="M937" s="80"/>
      <c r="N937" s="150"/>
      <c r="O937" s="75">
        <f t="shared" si="103"/>
        <v>0</v>
      </c>
      <c r="P937" s="1000"/>
      <c r="Q937" s="81"/>
      <c r="R937" s="150"/>
      <c r="S937" s="75">
        <v>0</v>
      </c>
      <c r="T937" s="1017">
        <v>0</v>
      </c>
      <c r="U937" s="81"/>
      <c r="V937" s="150"/>
      <c r="W937" s="81"/>
      <c r="X937" s="150"/>
      <c r="Y937" s="60">
        <f t="shared" si="104"/>
        <v>50</v>
      </c>
      <c r="Z937" s="1000">
        <v>1187.8399999999999</v>
      </c>
      <c r="AA937" s="81"/>
      <c r="AB937" s="150"/>
      <c r="AC937" s="63">
        <v>0</v>
      </c>
      <c r="AD937" s="90">
        <f t="shared" si="100"/>
        <v>0</v>
      </c>
      <c r="AE937" s="63">
        <v>0</v>
      </c>
      <c r="AF937" s="150">
        <v>0</v>
      </c>
      <c r="AG937" s="81"/>
      <c r="AH937" s="150"/>
      <c r="AI937" s="998">
        <f t="shared" si="101"/>
        <v>1187.8399999999999</v>
      </c>
      <c r="AJ937" s="1025">
        <f t="shared" si="102"/>
        <v>0</v>
      </c>
    </row>
    <row r="938" spans="1:36" ht="66" x14ac:dyDescent="0.2">
      <c r="A938" s="74"/>
      <c r="B938" s="290" t="s">
        <v>946</v>
      </c>
      <c r="C938" s="74"/>
      <c r="D938" s="74">
        <v>10</v>
      </c>
      <c r="E938" s="79" t="s">
        <v>30</v>
      </c>
      <c r="F938" s="55" t="s">
        <v>31</v>
      </c>
      <c r="G938" s="56" t="s">
        <v>32</v>
      </c>
      <c r="H938" s="55" t="s">
        <v>33</v>
      </c>
      <c r="I938" s="211">
        <v>17.258000000000003</v>
      </c>
      <c r="J938" s="766">
        <v>172.58</v>
      </c>
      <c r="K938" s="80"/>
      <c r="L938" s="150">
        <v>0</v>
      </c>
      <c r="M938" s="80"/>
      <c r="N938" s="150"/>
      <c r="O938" s="75">
        <f t="shared" si="103"/>
        <v>0</v>
      </c>
      <c r="P938" s="1000"/>
      <c r="Q938" s="81"/>
      <c r="R938" s="150"/>
      <c r="S938" s="75">
        <v>0</v>
      </c>
      <c r="T938" s="1017">
        <v>0</v>
      </c>
      <c r="U938" s="81"/>
      <c r="V938" s="150"/>
      <c r="W938" s="81"/>
      <c r="X938" s="150"/>
      <c r="Y938" s="60">
        <f t="shared" si="104"/>
        <v>10</v>
      </c>
      <c r="Z938" s="1000">
        <v>172.58</v>
      </c>
      <c r="AA938" s="81"/>
      <c r="AB938" s="150"/>
      <c r="AC938" s="63">
        <v>0</v>
      </c>
      <c r="AD938" s="90">
        <f t="shared" si="100"/>
        <v>0</v>
      </c>
      <c r="AE938" s="63">
        <v>0</v>
      </c>
      <c r="AF938" s="150">
        <v>0</v>
      </c>
      <c r="AG938" s="81"/>
      <c r="AH938" s="150"/>
      <c r="AI938" s="998">
        <f t="shared" si="101"/>
        <v>172.58</v>
      </c>
      <c r="AJ938" s="1025">
        <f t="shared" si="102"/>
        <v>0</v>
      </c>
    </row>
    <row r="939" spans="1:36" ht="66" x14ac:dyDescent="0.2">
      <c r="A939" s="74"/>
      <c r="B939" s="220" t="s">
        <v>947</v>
      </c>
      <c r="C939" s="74"/>
      <c r="D939" s="74">
        <v>20</v>
      </c>
      <c r="E939" s="79" t="s">
        <v>30</v>
      </c>
      <c r="F939" s="55" t="s">
        <v>31</v>
      </c>
      <c r="G939" s="56" t="s">
        <v>32</v>
      </c>
      <c r="H939" s="55" t="s">
        <v>33</v>
      </c>
      <c r="I939" s="211">
        <v>17.817500000000003</v>
      </c>
      <c r="J939" s="766">
        <v>356.35</v>
      </c>
      <c r="K939" s="80"/>
      <c r="L939" s="150">
        <v>0</v>
      </c>
      <c r="M939" s="80"/>
      <c r="N939" s="150"/>
      <c r="O939" s="75">
        <f t="shared" si="103"/>
        <v>0</v>
      </c>
      <c r="P939" s="1000"/>
      <c r="Q939" s="81"/>
      <c r="R939" s="150"/>
      <c r="S939" s="75">
        <v>0</v>
      </c>
      <c r="T939" s="1017">
        <v>0</v>
      </c>
      <c r="U939" s="81"/>
      <c r="V939" s="150"/>
      <c r="W939" s="81"/>
      <c r="X939" s="150"/>
      <c r="Y939" s="60">
        <f t="shared" si="104"/>
        <v>20</v>
      </c>
      <c r="Z939" s="1000">
        <v>356.35</v>
      </c>
      <c r="AA939" s="81"/>
      <c r="AB939" s="150"/>
      <c r="AC939" s="63">
        <v>0</v>
      </c>
      <c r="AD939" s="90">
        <f t="shared" si="100"/>
        <v>0</v>
      </c>
      <c r="AE939" s="63">
        <v>0</v>
      </c>
      <c r="AF939" s="150">
        <v>0</v>
      </c>
      <c r="AG939" s="81"/>
      <c r="AH939" s="150"/>
      <c r="AI939" s="998">
        <f t="shared" si="101"/>
        <v>356.35</v>
      </c>
      <c r="AJ939" s="1025">
        <f t="shared" si="102"/>
        <v>0</v>
      </c>
    </row>
    <row r="940" spans="1:36" ht="66" x14ac:dyDescent="0.2">
      <c r="A940" s="74"/>
      <c r="B940" s="289" t="s">
        <v>948</v>
      </c>
      <c r="C940" s="74"/>
      <c r="D940" s="74">
        <v>10</v>
      </c>
      <c r="E940" s="257" t="s">
        <v>49</v>
      </c>
      <c r="F940" s="55" t="s">
        <v>31</v>
      </c>
      <c r="G940" s="56" t="s">
        <v>32</v>
      </c>
      <c r="H940" s="55" t="s">
        <v>33</v>
      </c>
      <c r="I940" s="211">
        <v>951.2</v>
      </c>
      <c r="J940" s="766">
        <v>9512</v>
      </c>
      <c r="K940" s="80"/>
      <c r="L940" s="150">
        <v>0</v>
      </c>
      <c r="M940" s="80"/>
      <c r="N940" s="150"/>
      <c r="O940" s="75">
        <f t="shared" si="103"/>
        <v>0</v>
      </c>
      <c r="P940" s="1000"/>
      <c r="Q940" s="81"/>
      <c r="R940" s="150"/>
      <c r="S940" s="75">
        <v>0</v>
      </c>
      <c r="T940" s="1017">
        <v>0</v>
      </c>
      <c r="U940" s="81"/>
      <c r="V940" s="150"/>
      <c r="W940" s="81"/>
      <c r="X940" s="150"/>
      <c r="Y940" s="60">
        <f t="shared" si="104"/>
        <v>10</v>
      </c>
      <c r="Z940" s="1000">
        <v>9512</v>
      </c>
      <c r="AA940" s="81"/>
      <c r="AB940" s="150"/>
      <c r="AC940" s="63">
        <v>0</v>
      </c>
      <c r="AD940" s="90">
        <f t="shared" si="100"/>
        <v>0</v>
      </c>
      <c r="AE940" s="63">
        <v>0</v>
      </c>
      <c r="AF940" s="150">
        <v>0</v>
      </c>
      <c r="AG940" s="81"/>
      <c r="AH940" s="150"/>
      <c r="AI940" s="998">
        <f t="shared" si="101"/>
        <v>9512</v>
      </c>
      <c r="AJ940" s="1025">
        <f t="shared" si="102"/>
        <v>0</v>
      </c>
    </row>
    <row r="941" spans="1:36" ht="66" x14ac:dyDescent="0.2">
      <c r="A941" s="74"/>
      <c r="B941" s="288" t="s">
        <v>949</v>
      </c>
      <c r="C941" s="74"/>
      <c r="D941" s="74">
        <v>10</v>
      </c>
      <c r="E941" s="79" t="s">
        <v>41</v>
      </c>
      <c r="F941" s="55" t="s">
        <v>31</v>
      </c>
      <c r="G941" s="56" t="s">
        <v>32</v>
      </c>
      <c r="H941" s="55" t="s">
        <v>33</v>
      </c>
      <c r="I941" s="211">
        <v>20.530999999999999</v>
      </c>
      <c r="J941" s="766">
        <v>205.31</v>
      </c>
      <c r="K941" s="80"/>
      <c r="L941" s="150">
        <v>0</v>
      </c>
      <c r="M941" s="80"/>
      <c r="N941" s="150"/>
      <c r="O941" s="75">
        <f t="shared" si="103"/>
        <v>0</v>
      </c>
      <c r="P941" s="1000"/>
      <c r="Q941" s="81"/>
      <c r="R941" s="150"/>
      <c r="S941" s="75">
        <v>0</v>
      </c>
      <c r="T941" s="1017">
        <v>0</v>
      </c>
      <c r="U941" s="81"/>
      <c r="V941" s="150"/>
      <c r="W941" s="81"/>
      <c r="X941" s="150"/>
      <c r="Y941" s="60">
        <f t="shared" si="104"/>
        <v>10</v>
      </c>
      <c r="Z941" s="1000">
        <v>205.31</v>
      </c>
      <c r="AA941" s="81"/>
      <c r="AB941" s="150"/>
      <c r="AC941" s="63">
        <v>0</v>
      </c>
      <c r="AD941" s="90">
        <f t="shared" si="100"/>
        <v>0</v>
      </c>
      <c r="AE941" s="63">
        <v>0</v>
      </c>
      <c r="AF941" s="150">
        <v>0</v>
      </c>
      <c r="AG941" s="81"/>
      <c r="AH941" s="150"/>
      <c r="AI941" s="998">
        <f t="shared" si="101"/>
        <v>205.31</v>
      </c>
      <c r="AJ941" s="1025">
        <f t="shared" si="102"/>
        <v>0</v>
      </c>
    </row>
    <row r="942" spans="1:36" ht="66" x14ac:dyDescent="0.2">
      <c r="A942" s="74"/>
      <c r="B942" s="228" t="s">
        <v>950</v>
      </c>
      <c r="C942" s="74"/>
      <c r="D942" s="74">
        <v>2</v>
      </c>
      <c r="E942" s="109" t="s">
        <v>170</v>
      </c>
      <c r="F942" s="55" t="s">
        <v>31</v>
      </c>
      <c r="G942" s="56" t="s">
        <v>32</v>
      </c>
      <c r="H942" s="55" t="s">
        <v>33</v>
      </c>
      <c r="I942" s="211">
        <v>568.4</v>
      </c>
      <c r="J942" s="766">
        <v>1136.8</v>
      </c>
      <c r="K942" s="80"/>
      <c r="L942" s="150">
        <v>0</v>
      </c>
      <c r="M942" s="80"/>
      <c r="N942" s="150"/>
      <c r="O942" s="75">
        <f t="shared" si="103"/>
        <v>0</v>
      </c>
      <c r="P942" s="1000"/>
      <c r="Q942" s="81"/>
      <c r="R942" s="150"/>
      <c r="S942" s="75">
        <v>0</v>
      </c>
      <c r="T942" s="1017">
        <v>0</v>
      </c>
      <c r="U942" s="81"/>
      <c r="V942" s="150"/>
      <c r="W942" s="81"/>
      <c r="X942" s="150"/>
      <c r="Y942" s="60">
        <f t="shared" si="104"/>
        <v>2</v>
      </c>
      <c r="Z942" s="1000">
        <v>1136.8</v>
      </c>
      <c r="AA942" s="81"/>
      <c r="AB942" s="150"/>
      <c r="AC942" s="63">
        <v>0</v>
      </c>
      <c r="AD942" s="90">
        <f t="shared" si="100"/>
        <v>0</v>
      </c>
      <c r="AE942" s="63">
        <v>0</v>
      </c>
      <c r="AF942" s="150">
        <v>0</v>
      </c>
      <c r="AG942" s="81"/>
      <c r="AH942" s="150"/>
      <c r="AI942" s="998">
        <f t="shared" si="101"/>
        <v>1136.8</v>
      </c>
      <c r="AJ942" s="1025">
        <f t="shared" si="102"/>
        <v>0</v>
      </c>
    </row>
    <row r="943" spans="1:36" ht="66" x14ac:dyDescent="0.2">
      <c r="A943" s="74"/>
      <c r="B943" s="228" t="s">
        <v>951</v>
      </c>
      <c r="C943" s="74"/>
      <c r="D943" s="74">
        <v>10</v>
      </c>
      <c r="E943" s="109" t="s">
        <v>952</v>
      </c>
      <c r="F943" s="55" t="s">
        <v>31</v>
      </c>
      <c r="G943" s="56" t="s">
        <v>32</v>
      </c>
      <c r="H943" s="55" t="s">
        <v>33</v>
      </c>
      <c r="I943" s="211">
        <v>40.043999999999997</v>
      </c>
      <c r="J943" s="766">
        <v>400.44</v>
      </c>
      <c r="K943" s="80"/>
      <c r="L943" s="150">
        <v>0</v>
      </c>
      <c r="M943" s="80"/>
      <c r="N943" s="150"/>
      <c r="O943" s="75">
        <f t="shared" si="103"/>
        <v>0</v>
      </c>
      <c r="P943" s="1000"/>
      <c r="Q943" s="81"/>
      <c r="R943" s="150"/>
      <c r="S943" s="75">
        <v>0</v>
      </c>
      <c r="T943" s="1017">
        <v>0</v>
      </c>
      <c r="U943" s="81"/>
      <c r="V943" s="150"/>
      <c r="W943" s="81"/>
      <c r="X943" s="150"/>
      <c r="Y943" s="60">
        <f t="shared" si="104"/>
        <v>10</v>
      </c>
      <c r="Z943" s="1000">
        <v>400.44</v>
      </c>
      <c r="AA943" s="81"/>
      <c r="AB943" s="150"/>
      <c r="AC943" s="63">
        <v>0</v>
      </c>
      <c r="AD943" s="90">
        <f t="shared" si="100"/>
        <v>0</v>
      </c>
      <c r="AE943" s="63">
        <v>0</v>
      </c>
      <c r="AF943" s="150">
        <v>0</v>
      </c>
      <c r="AG943" s="81"/>
      <c r="AH943" s="150"/>
      <c r="AI943" s="998">
        <f t="shared" si="101"/>
        <v>400.44</v>
      </c>
      <c r="AJ943" s="1025">
        <f t="shared" si="102"/>
        <v>0</v>
      </c>
    </row>
    <row r="944" spans="1:36" ht="66" x14ac:dyDescent="0.2">
      <c r="A944" s="74"/>
      <c r="B944" s="220" t="s">
        <v>953</v>
      </c>
      <c r="C944" s="74"/>
      <c r="D944" s="74">
        <v>3</v>
      </c>
      <c r="E944" s="79" t="s">
        <v>30</v>
      </c>
      <c r="F944" s="55" t="s">
        <v>31</v>
      </c>
      <c r="G944" s="56" t="s">
        <v>32</v>
      </c>
      <c r="H944" s="55" t="s">
        <v>33</v>
      </c>
      <c r="I944" s="211">
        <v>309</v>
      </c>
      <c r="J944" s="766">
        <v>927</v>
      </c>
      <c r="K944" s="80"/>
      <c r="L944" s="150">
        <v>0</v>
      </c>
      <c r="M944" s="80"/>
      <c r="N944" s="150"/>
      <c r="O944" s="75">
        <f t="shared" si="103"/>
        <v>0</v>
      </c>
      <c r="P944" s="1000"/>
      <c r="Q944" s="81"/>
      <c r="R944" s="150"/>
      <c r="S944" s="75">
        <v>0</v>
      </c>
      <c r="T944" s="1017">
        <v>0</v>
      </c>
      <c r="U944" s="81"/>
      <c r="V944" s="150"/>
      <c r="W944" s="81"/>
      <c r="X944" s="150"/>
      <c r="Y944" s="60">
        <f t="shared" si="104"/>
        <v>3</v>
      </c>
      <c r="Z944" s="1000">
        <v>927</v>
      </c>
      <c r="AA944" s="81"/>
      <c r="AB944" s="150"/>
      <c r="AC944" s="63">
        <v>0</v>
      </c>
      <c r="AD944" s="90">
        <f t="shared" si="100"/>
        <v>0</v>
      </c>
      <c r="AE944" s="63">
        <v>0</v>
      </c>
      <c r="AF944" s="150">
        <v>0</v>
      </c>
      <c r="AG944" s="81"/>
      <c r="AH944" s="150"/>
      <c r="AI944" s="998">
        <f t="shared" si="101"/>
        <v>927</v>
      </c>
      <c r="AJ944" s="1025">
        <f t="shared" si="102"/>
        <v>0</v>
      </c>
    </row>
    <row r="945" spans="1:36" ht="22.5" customHeight="1" x14ac:dyDescent="0.2">
      <c r="A945" s="42">
        <v>22303</v>
      </c>
      <c r="B945" s="285" t="s">
        <v>954</v>
      </c>
      <c r="C945" s="44"/>
      <c r="D945" s="44"/>
      <c r="E945" s="45"/>
      <c r="F945" s="46"/>
      <c r="G945" s="46"/>
      <c r="H945" s="46"/>
      <c r="I945" s="47"/>
      <c r="J945" s="787">
        <v>0</v>
      </c>
      <c r="K945" s="264"/>
      <c r="L945" s="921">
        <f>L946</f>
        <v>0</v>
      </c>
      <c r="M945" s="264"/>
      <c r="N945" s="921">
        <f>N946</f>
        <v>0</v>
      </c>
      <c r="O945" s="264">
        <f>O946</f>
        <v>0</v>
      </c>
      <c r="P945" s="921">
        <f>P946</f>
        <v>0</v>
      </c>
      <c r="Q945" s="265"/>
      <c r="R945" s="921">
        <f>R946</f>
        <v>0</v>
      </c>
      <c r="S945" s="264">
        <f>S946</f>
        <v>0</v>
      </c>
      <c r="T945" s="921">
        <f>T946</f>
        <v>0</v>
      </c>
      <c r="U945" s="265"/>
      <c r="V945" s="921">
        <f>V946</f>
        <v>0</v>
      </c>
      <c r="W945" s="265"/>
      <c r="X945" s="921">
        <f>X946</f>
        <v>0</v>
      </c>
      <c r="Y945" s="60">
        <v>0</v>
      </c>
      <c r="Z945" s="921">
        <f>Z946</f>
        <v>0</v>
      </c>
      <c r="AA945" s="265"/>
      <c r="AB945" s="921">
        <f>AB946</f>
        <v>0</v>
      </c>
      <c r="AC945" s="63">
        <v>0</v>
      </c>
      <c r="AD945" s="264">
        <f>AD946</f>
        <v>0</v>
      </c>
      <c r="AE945" s="958"/>
      <c r="AF945" s="264">
        <f>AF946</f>
        <v>0</v>
      </c>
      <c r="AG945" s="265"/>
      <c r="AH945" s="921">
        <f>AH946</f>
        <v>0</v>
      </c>
      <c r="AI945" s="921">
        <f>AI946</f>
        <v>0</v>
      </c>
      <c r="AJ945" s="1025">
        <f t="shared" si="102"/>
        <v>0</v>
      </c>
    </row>
    <row r="946" spans="1:36" s="24" customFormat="1" x14ac:dyDescent="0.2">
      <c r="A946" s="51"/>
      <c r="B946" s="203"/>
      <c r="C946" s="74"/>
      <c r="D946" s="74">
        <v>0</v>
      </c>
      <c r="E946" s="79"/>
      <c r="F946" s="133"/>
      <c r="G946" s="133"/>
      <c r="H946" s="133"/>
      <c r="I946" s="108"/>
      <c r="J946" s="766"/>
      <c r="K946" s="142"/>
      <c r="L946" s="918">
        <v>0</v>
      </c>
      <c r="M946" s="142"/>
      <c r="N946" s="918">
        <v>0</v>
      </c>
      <c r="O946" s="142">
        <v>0</v>
      </c>
      <c r="P946" s="918">
        <v>0</v>
      </c>
      <c r="Q946" s="144"/>
      <c r="R946" s="918">
        <v>0</v>
      </c>
      <c r="S946" s="142">
        <v>0</v>
      </c>
      <c r="T946" s="918">
        <v>0</v>
      </c>
      <c r="U946" s="144"/>
      <c r="V946" s="918">
        <v>0</v>
      </c>
      <c r="W946" s="144"/>
      <c r="X946" s="918">
        <v>0</v>
      </c>
      <c r="Y946" s="60">
        <v>0</v>
      </c>
      <c r="Z946" s="918">
        <v>0</v>
      </c>
      <c r="AA946" s="144"/>
      <c r="AB946" s="918">
        <v>0</v>
      </c>
      <c r="AC946" s="63">
        <v>0</v>
      </c>
      <c r="AD946" s="142">
        <v>0</v>
      </c>
      <c r="AE946" s="945"/>
      <c r="AF946" s="142">
        <v>0</v>
      </c>
      <c r="AG946" s="144"/>
      <c r="AH946" s="918">
        <v>0</v>
      </c>
      <c r="AI946" s="998">
        <f>AF946+AH946+AD946+AB946+Z946+X946+V946+T946+R946+P946+N946+L946</f>
        <v>0</v>
      </c>
      <c r="AJ946" s="1025">
        <f t="shared" si="102"/>
        <v>0</v>
      </c>
    </row>
    <row r="947" spans="1:36" ht="36" x14ac:dyDescent="0.2">
      <c r="A947" s="25">
        <v>2300</v>
      </c>
      <c r="B947" s="291" t="s">
        <v>955</v>
      </c>
      <c r="C947" s="27"/>
      <c r="D947" s="27"/>
      <c r="E947" s="28"/>
      <c r="F947" s="29"/>
      <c r="G947" s="29"/>
      <c r="H947" s="29"/>
      <c r="I947" s="30"/>
      <c r="J947" s="365">
        <v>0</v>
      </c>
      <c r="K947" s="249"/>
      <c r="L947" s="922">
        <f>L948+L953+L962+L967+L970+L973+L976+L987+L994</f>
        <v>0</v>
      </c>
      <c r="M947" s="249"/>
      <c r="N947" s="922">
        <f>N948+N953+N962+N967+N970+N973+N976+N987+N994</f>
        <v>0</v>
      </c>
      <c r="O947" s="249">
        <f>O948+O953+O962+O967+O970+O973+O976+O987+O994</f>
        <v>0</v>
      </c>
      <c r="P947" s="922">
        <f>P948+P953+P962+P967+P970+P973+P976+P987+P994</f>
        <v>0</v>
      </c>
      <c r="Q947" s="250"/>
      <c r="R947" s="922">
        <f>R948+R953+R962+R967+R970+R973+R976+R987+R994</f>
        <v>0</v>
      </c>
      <c r="S947" s="249">
        <f>S948+S953+S962+S967+S970+S973+S976+S987+S994</f>
        <v>0</v>
      </c>
      <c r="T947" s="922">
        <f>T948+T953+T962+T967+T970+T973+T976+T987+T994</f>
        <v>0</v>
      </c>
      <c r="U947" s="250"/>
      <c r="V947" s="922">
        <f>V948+V953+V962+V967+V970+V973+V976+V987+V994</f>
        <v>0</v>
      </c>
      <c r="W947" s="250"/>
      <c r="X947" s="922">
        <f>X948+X953+X962+X967+X970+X973+X976+X987+X994</f>
        <v>0</v>
      </c>
      <c r="Y947" s="60">
        <v>0</v>
      </c>
      <c r="Z947" s="922">
        <f>Z948+Z953+Z962+Z967+Z970+Z973+Z976+Z987+Z994</f>
        <v>0</v>
      </c>
      <c r="AA947" s="250"/>
      <c r="AB947" s="922">
        <f>AB948+AB953+AB962+AB967+AB970+AB973+AB976+AB987+AB994</f>
        <v>0</v>
      </c>
      <c r="AC947" s="63">
        <v>0</v>
      </c>
      <c r="AD947" s="249">
        <f>AD948+AD953+AD962+AD967+AD970+AD973+AD976+AD987+AD994</f>
        <v>0</v>
      </c>
      <c r="AE947" s="962"/>
      <c r="AF947" s="249">
        <f>AF948+AF953+AF962+AF967+AF970+AF973+AF976+AF987+AF994</f>
        <v>0</v>
      </c>
      <c r="AG947" s="250"/>
      <c r="AH947" s="922">
        <f>AH948+AH953+AH962+AH967+AH970+AH973+AH976+AH987+AH994</f>
        <v>0</v>
      </c>
      <c r="AI947" s="922">
        <f>AI948+AI953+AI962+AI967+AI970+AI973+AI976+AI987+AI994</f>
        <v>0</v>
      </c>
      <c r="AJ947" s="1025">
        <f t="shared" si="102"/>
        <v>0</v>
      </c>
    </row>
    <row r="948" spans="1:36" ht="36" x14ac:dyDescent="0.2">
      <c r="A948" s="293">
        <v>231</v>
      </c>
      <c r="B948" s="294" t="s">
        <v>956</v>
      </c>
      <c r="C948" s="295"/>
      <c r="D948" s="295"/>
      <c r="E948" s="296"/>
      <c r="F948" s="297"/>
      <c r="G948" s="297"/>
      <c r="H948" s="297"/>
      <c r="I948" s="298"/>
      <c r="J948" s="795">
        <v>0</v>
      </c>
      <c r="K948" s="212"/>
      <c r="L948" s="923">
        <f>L949+L951</f>
        <v>0</v>
      </c>
      <c r="M948" s="212"/>
      <c r="N948" s="923">
        <f>N949+N951</f>
        <v>0</v>
      </c>
      <c r="O948" s="212">
        <f>O949+O951</f>
        <v>0</v>
      </c>
      <c r="P948" s="923">
        <f>P949+P951</f>
        <v>0</v>
      </c>
      <c r="Q948" s="300"/>
      <c r="R948" s="923">
        <f>R949+R951</f>
        <v>0</v>
      </c>
      <c r="S948" s="212">
        <f>S949+S951</f>
        <v>0</v>
      </c>
      <c r="T948" s="923">
        <f>T949+T951</f>
        <v>0</v>
      </c>
      <c r="U948" s="300"/>
      <c r="V948" s="923">
        <f>V949+V951</f>
        <v>0</v>
      </c>
      <c r="W948" s="300"/>
      <c r="X948" s="923">
        <f>X949+X951</f>
        <v>0</v>
      </c>
      <c r="Y948" s="60">
        <v>0</v>
      </c>
      <c r="Z948" s="923">
        <f>Z949+Z951</f>
        <v>0</v>
      </c>
      <c r="AA948" s="300"/>
      <c r="AB948" s="923">
        <f>AB949+AB951</f>
        <v>0</v>
      </c>
      <c r="AC948" s="63">
        <v>0</v>
      </c>
      <c r="AD948" s="212">
        <f>AD949+AD951</f>
        <v>0</v>
      </c>
      <c r="AE948" s="963"/>
      <c r="AF948" s="212">
        <f>AF949+AF951</f>
        <v>0</v>
      </c>
      <c r="AG948" s="300"/>
      <c r="AH948" s="923">
        <f>AH949+AH951</f>
        <v>0</v>
      </c>
      <c r="AI948" s="923">
        <f>AI949+AI951</f>
        <v>0</v>
      </c>
      <c r="AJ948" s="1025">
        <f t="shared" si="102"/>
        <v>0</v>
      </c>
    </row>
    <row r="949" spans="1:36" ht="24" x14ac:dyDescent="0.2">
      <c r="A949" s="42">
        <v>23101</v>
      </c>
      <c r="B949" s="285" t="s">
        <v>957</v>
      </c>
      <c r="C949" s="44"/>
      <c r="D949" s="44"/>
      <c r="E949" s="45"/>
      <c r="F949" s="46"/>
      <c r="G949" s="46"/>
      <c r="H949" s="46"/>
      <c r="I949" s="47"/>
      <c r="J949" s="787">
        <v>0</v>
      </c>
      <c r="K949" s="264"/>
      <c r="L949" s="921">
        <f>L950</f>
        <v>0</v>
      </c>
      <c r="M949" s="264"/>
      <c r="N949" s="921">
        <f>N950</f>
        <v>0</v>
      </c>
      <c r="O949" s="264">
        <f>O950</f>
        <v>0</v>
      </c>
      <c r="P949" s="921">
        <f>P950</f>
        <v>0</v>
      </c>
      <c r="Q949" s="265"/>
      <c r="R949" s="921">
        <f>R950</f>
        <v>0</v>
      </c>
      <c r="S949" s="264">
        <f>S950</f>
        <v>0</v>
      </c>
      <c r="T949" s="921">
        <f>T950</f>
        <v>0</v>
      </c>
      <c r="U949" s="265"/>
      <c r="V949" s="921">
        <f>V950</f>
        <v>0</v>
      </c>
      <c r="W949" s="265"/>
      <c r="X949" s="921">
        <f>X950</f>
        <v>0</v>
      </c>
      <c r="Y949" s="60">
        <v>0</v>
      </c>
      <c r="Z949" s="921">
        <f>Z950</f>
        <v>0</v>
      </c>
      <c r="AA949" s="265"/>
      <c r="AB949" s="921">
        <f>AB950</f>
        <v>0</v>
      </c>
      <c r="AC949" s="63">
        <v>0</v>
      </c>
      <c r="AD949" s="264">
        <f>AD950</f>
        <v>0</v>
      </c>
      <c r="AE949" s="958"/>
      <c r="AF949" s="264">
        <f>AF950</f>
        <v>0</v>
      </c>
      <c r="AG949" s="265"/>
      <c r="AH949" s="921">
        <f>AH950</f>
        <v>0</v>
      </c>
      <c r="AI949" s="921">
        <f>AI950</f>
        <v>0</v>
      </c>
      <c r="AJ949" s="1025">
        <f t="shared" si="102"/>
        <v>0</v>
      </c>
    </row>
    <row r="950" spans="1:36" s="24" customFormat="1" x14ac:dyDescent="0.2">
      <c r="A950" s="51"/>
      <c r="B950" s="203"/>
      <c r="C950" s="74"/>
      <c r="D950" s="74"/>
      <c r="E950" s="79"/>
      <c r="F950" s="133"/>
      <c r="G950" s="133"/>
      <c r="H950" s="133"/>
      <c r="I950" s="108"/>
      <c r="J950" s="766"/>
      <c r="K950" s="142"/>
      <c r="L950" s="918">
        <v>0</v>
      </c>
      <c r="M950" s="142"/>
      <c r="N950" s="918">
        <v>0</v>
      </c>
      <c r="O950" s="142">
        <v>0</v>
      </c>
      <c r="P950" s="918">
        <v>0</v>
      </c>
      <c r="Q950" s="144"/>
      <c r="R950" s="918">
        <v>0</v>
      </c>
      <c r="S950" s="142">
        <v>0</v>
      </c>
      <c r="T950" s="918">
        <v>0</v>
      </c>
      <c r="U950" s="144"/>
      <c r="V950" s="918">
        <v>0</v>
      </c>
      <c r="W950" s="144"/>
      <c r="X950" s="918">
        <v>0</v>
      </c>
      <c r="Y950" s="60">
        <v>0</v>
      </c>
      <c r="Z950" s="918">
        <v>0</v>
      </c>
      <c r="AA950" s="144"/>
      <c r="AB950" s="918">
        <v>0</v>
      </c>
      <c r="AC950" s="63">
        <v>0</v>
      </c>
      <c r="AD950" s="142">
        <v>0</v>
      </c>
      <c r="AE950" s="945"/>
      <c r="AF950" s="142">
        <v>0</v>
      </c>
      <c r="AG950" s="144"/>
      <c r="AH950" s="918">
        <v>0</v>
      </c>
      <c r="AI950" s="998">
        <f>AF950+AH950+AD950+AB950+Z950+X950+V950+T950+R950+P950+N950+L950</f>
        <v>0</v>
      </c>
      <c r="AJ950" s="1025">
        <f t="shared" si="102"/>
        <v>0</v>
      </c>
    </row>
    <row r="951" spans="1:36" ht="24" x14ac:dyDescent="0.2">
      <c r="A951" s="42">
        <v>23102</v>
      </c>
      <c r="B951" s="285" t="s">
        <v>958</v>
      </c>
      <c r="C951" s="44"/>
      <c r="D951" s="44"/>
      <c r="E951" s="45"/>
      <c r="F951" s="46"/>
      <c r="G951" s="46"/>
      <c r="H951" s="46"/>
      <c r="I951" s="47"/>
      <c r="J951" s="787">
        <v>0</v>
      </c>
      <c r="K951" s="264"/>
      <c r="L951" s="921">
        <f>L952</f>
        <v>0</v>
      </c>
      <c r="M951" s="264"/>
      <c r="N951" s="921">
        <f>N952</f>
        <v>0</v>
      </c>
      <c r="O951" s="264">
        <f>O952</f>
        <v>0</v>
      </c>
      <c r="P951" s="921">
        <f>P952</f>
        <v>0</v>
      </c>
      <c r="Q951" s="265"/>
      <c r="R951" s="921">
        <f>R952</f>
        <v>0</v>
      </c>
      <c r="S951" s="264">
        <f>S952</f>
        <v>0</v>
      </c>
      <c r="T951" s="921">
        <f>T952</f>
        <v>0</v>
      </c>
      <c r="U951" s="265"/>
      <c r="V951" s="921">
        <f>V952</f>
        <v>0</v>
      </c>
      <c r="W951" s="265"/>
      <c r="X951" s="921">
        <f>X952</f>
        <v>0</v>
      </c>
      <c r="Y951" s="60">
        <v>0</v>
      </c>
      <c r="Z951" s="921">
        <f>Z952</f>
        <v>0</v>
      </c>
      <c r="AA951" s="265"/>
      <c r="AB951" s="921">
        <f>AB952</f>
        <v>0</v>
      </c>
      <c r="AC951" s="63">
        <v>0</v>
      </c>
      <c r="AD951" s="264">
        <f>AD952</f>
        <v>0</v>
      </c>
      <c r="AE951" s="958"/>
      <c r="AF951" s="264">
        <f>AF952</f>
        <v>0</v>
      </c>
      <c r="AG951" s="265"/>
      <c r="AH951" s="921">
        <f>AH952</f>
        <v>0</v>
      </c>
      <c r="AI951" s="921">
        <f>AI952</f>
        <v>0</v>
      </c>
      <c r="AJ951" s="1025">
        <f t="shared" si="102"/>
        <v>0</v>
      </c>
    </row>
    <row r="952" spans="1:36" s="24" customFormat="1" x14ac:dyDescent="0.2">
      <c r="A952" s="51"/>
      <c r="B952" s="203"/>
      <c r="C952" s="74"/>
      <c r="D952" s="74"/>
      <c r="E952" s="79"/>
      <c r="F952" s="133"/>
      <c r="G952" s="133"/>
      <c r="H952" s="133"/>
      <c r="I952" s="108"/>
      <c r="J952" s="766"/>
      <c r="K952" s="142"/>
      <c r="L952" s="918">
        <v>0</v>
      </c>
      <c r="M952" s="142"/>
      <c r="N952" s="918">
        <v>0</v>
      </c>
      <c r="O952" s="142">
        <v>0</v>
      </c>
      <c r="P952" s="918">
        <v>0</v>
      </c>
      <c r="Q952" s="144"/>
      <c r="R952" s="918">
        <v>0</v>
      </c>
      <c r="S952" s="142">
        <v>0</v>
      </c>
      <c r="T952" s="918">
        <v>0</v>
      </c>
      <c r="U952" s="144"/>
      <c r="V952" s="918">
        <v>0</v>
      </c>
      <c r="W952" s="144"/>
      <c r="X952" s="918">
        <v>0</v>
      </c>
      <c r="Y952" s="60">
        <v>0</v>
      </c>
      <c r="Z952" s="918">
        <v>0</v>
      </c>
      <c r="AA952" s="144"/>
      <c r="AB952" s="918">
        <v>0</v>
      </c>
      <c r="AC952" s="63">
        <v>0</v>
      </c>
      <c r="AD952" s="142">
        <v>0</v>
      </c>
      <c r="AE952" s="945"/>
      <c r="AF952" s="142">
        <v>0</v>
      </c>
      <c r="AG952" s="144"/>
      <c r="AH952" s="918">
        <v>0</v>
      </c>
      <c r="AI952" s="998">
        <f>AF952+AH952+AD952+AB952+Z952+X952+V952+T952+R952+P952+N952+L952</f>
        <v>0</v>
      </c>
      <c r="AJ952" s="1025">
        <f t="shared" si="102"/>
        <v>0</v>
      </c>
    </row>
    <row r="953" spans="1:36" ht="24" x14ac:dyDescent="0.2">
      <c r="A953" s="293">
        <v>232</v>
      </c>
      <c r="B953" s="294" t="s">
        <v>959</v>
      </c>
      <c r="C953" s="295"/>
      <c r="D953" s="295"/>
      <c r="E953" s="296"/>
      <c r="F953" s="297"/>
      <c r="G953" s="297"/>
      <c r="H953" s="297"/>
      <c r="I953" s="298"/>
      <c r="J953" s="795">
        <v>0</v>
      </c>
      <c r="K953" s="212"/>
      <c r="L953" s="923">
        <f>L954+L956+L958+L960</f>
        <v>0</v>
      </c>
      <c r="M953" s="212"/>
      <c r="N953" s="923">
        <f>N954+N956+N958+N960</f>
        <v>0</v>
      </c>
      <c r="O953" s="212">
        <f>O954+O956+O958+O960</f>
        <v>0</v>
      </c>
      <c r="P953" s="923">
        <f>P954+P956+P958+P960</f>
        <v>0</v>
      </c>
      <c r="Q953" s="300"/>
      <c r="R953" s="923">
        <f>R954+R956+R958+R960</f>
        <v>0</v>
      </c>
      <c r="S953" s="212">
        <f>S954+S956+S958+S960</f>
        <v>0</v>
      </c>
      <c r="T953" s="923">
        <f>T954+T956+T958+T960</f>
        <v>0</v>
      </c>
      <c r="U953" s="300"/>
      <c r="V953" s="923">
        <f>V954+V956+V958+V960</f>
        <v>0</v>
      </c>
      <c r="W953" s="300"/>
      <c r="X953" s="923">
        <f>X954+X956+X958+X960</f>
        <v>0</v>
      </c>
      <c r="Y953" s="60">
        <v>0</v>
      </c>
      <c r="Z953" s="923">
        <f>Z954+Z956+Z958+Z960</f>
        <v>0</v>
      </c>
      <c r="AA953" s="300"/>
      <c r="AB953" s="923">
        <f>AB954+AB956+AB958+AB960</f>
        <v>0</v>
      </c>
      <c r="AC953" s="63">
        <v>0</v>
      </c>
      <c r="AD953" s="212">
        <f>AD954+AD956+AD958+AD960</f>
        <v>0</v>
      </c>
      <c r="AE953" s="963"/>
      <c r="AF953" s="212">
        <f>AF954+AF956+AF958+AF960</f>
        <v>0</v>
      </c>
      <c r="AG953" s="300"/>
      <c r="AH953" s="923">
        <f>AH954+AH956+AH958+AH960</f>
        <v>0</v>
      </c>
      <c r="AI953" s="923">
        <f>AI954+AI956+AI958+AI960</f>
        <v>0</v>
      </c>
      <c r="AJ953" s="1025">
        <f t="shared" si="102"/>
        <v>0</v>
      </c>
    </row>
    <row r="954" spans="1:36" ht="36" x14ac:dyDescent="0.2">
      <c r="A954" s="42">
        <v>23201</v>
      </c>
      <c r="B954" s="285" t="s">
        <v>960</v>
      </c>
      <c r="C954" s="44"/>
      <c r="D954" s="44"/>
      <c r="E954" s="45"/>
      <c r="F954" s="46"/>
      <c r="G954" s="46"/>
      <c r="H954" s="46"/>
      <c r="I954" s="47"/>
      <c r="J954" s="787">
        <v>0</v>
      </c>
      <c r="K954" s="264"/>
      <c r="L954" s="921">
        <f>L955</f>
        <v>0</v>
      </c>
      <c r="M954" s="264"/>
      <c r="N954" s="921">
        <f>N955</f>
        <v>0</v>
      </c>
      <c r="O954" s="264">
        <f>O955</f>
        <v>0</v>
      </c>
      <c r="P954" s="921">
        <f>P955</f>
        <v>0</v>
      </c>
      <c r="Q954" s="265"/>
      <c r="R954" s="921">
        <f>R955</f>
        <v>0</v>
      </c>
      <c r="S954" s="264">
        <f>S955</f>
        <v>0</v>
      </c>
      <c r="T954" s="921">
        <f>T955</f>
        <v>0</v>
      </c>
      <c r="U954" s="265"/>
      <c r="V954" s="921">
        <f>V955</f>
        <v>0</v>
      </c>
      <c r="W954" s="265"/>
      <c r="X954" s="921">
        <f>X955</f>
        <v>0</v>
      </c>
      <c r="Y954" s="60">
        <v>0</v>
      </c>
      <c r="Z954" s="921">
        <f>Z955</f>
        <v>0</v>
      </c>
      <c r="AA954" s="265"/>
      <c r="AB954" s="921">
        <f>AB955</f>
        <v>0</v>
      </c>
      <c r="AC954" s="63">
        <v>0</v>
      </c>
      <c r="AD954" s="264">
        <f>AD955</f>
        <v>0</v>
      </c>
      <c r="AE954" s="958"/>
      <c r="AF954" s="264">
        <f>AF955</f>
        <v>0</v>
      </c>
      <c r="AG954" s="265"/>
      <c r="AH954" s="921">
        <f>AH955</f>
        <v>0</v>
      </c>
      <c r="AI954" s="921">
        <f>AI955</f>
        <v>0</v>
      </c>
      <c r="AJ954" s="1025">
        <f t="shared" si="102"/>
        <v>0</v>
      </c>
    </row>
    <row r="955" spans="1:36" x14ac:dyDescent="0.2">
      <c r="A955" s="51"/>
      <c r="B955" s="203"/>
      <c r="C955" s="301"/>
      <c r="D955" s="301"/>
      <c r="E955" s="79"/>
      <c r="F955" s="133"/>
      <c r="G955" s="133"/>
      <c r="H955" s="133"/>
      <c r="I955" s="57"/>
      <c r="J955" s="796"/>
      <c r="K955" s="136"/>
      <c r="L955" s="469">
        <v>0</v>
      </c>
      <c r="M955" s="136"/>
      <c r="N955" s="469">
        <v>0</v>
      </c>
      <c r="O955" s="136">
        <v>0</v>
      </c>
      <c r="P955" s="469">
        <v>0</v>
      </c>
      <c r="Q955" s="138"/>
      <c r="R955" s="469">
        <v>0</v>
      </c>
      <c r="S955" s="136">
        <v>0</v>
      </c>
      <c r="T955" s="469">
        <v>0</v>
      </c>
      <c r="U955" s="138"/>
      <c r="V955" s="469">
        <v>0</v>
      </c>
      <c r="W955" s="138"/>
      <c r="X955" s="469">
        <v>0</v>
      </c>
      <c r="Y955" s="60">
        <v>0</v>
      </c>
      <c r="Z955" s="469">
        <v>0</v>
      </c>
      <c r="AA955" s="138"/>
      <c r="AB955" s="469">
        <v>0</v>
      </c>
      <c r="AC955" s="63">
        <v>0</v>
      </c>
      <c r="AD955" s="136">
        <v>0</v>
      </c>
      <c r="AE955" s="942"/>
      <c r="AF955" s="136">
        <v>0</v>
      </c>
      <c r="AG955" s="138"/>
      <c r="AH955" s="469">
        <v>0</v>
      </c>
      <c r="AI955" s="998">
        <f>AF955+AH955+AD955+AB955+Z955+X955+V955+T955+R955+P955+N955+L955</f>
        <v>0</v>
      </c>
      <c r="AJ955" s="1025">
        <f t="shared" si="102"/>
        <v>0</v>
      </c>
    </row>
    <row r="956" spans="1:36" ht="36" x14ac:dyDescent="0.2">
      <c r="A956" s="42">
        <v>23202</v>
      </c>
      <c r="B956" s="285" t="s">
        <v>961</v>
      </c>
      <c r="C956" s="44"/>
      <c r="D956" s="44"/>
      <c r="E956" s="45"/>
      <c r="F956" s="46"/>
      <c r="G956" s="46"/>
      <c r="H956" s="46"/>
      <c r="I956" s="47"/>
      <c r="J956" s="787">
        <v>0</v>
      </c>
      <c r="K956" s="264"/>
      <c r="L956" s="921">
        <f>L957</f>
        <v>0</v>
      </c>
      <c r="M956" s="264"/>
      <c r="N956" s="921">
        <f>N957</f>
        <v>0</v>
      </c>
      <c r="O956" s="264">
        <f>O957</f>
        <v>0</v>
      </c>
      <c r="P956" s="921">
        <f>P957</f>
        <v>0</v>
      </c>
      <c r="Q956" s="265"/>
      <c r="R956" s="921">
        <f>R957</f>
        <v>0</v>
      </c>
      <c r="S956" s="264">
        <f>S957</f>
        <v>0</v>
      </c>
      <c r="T956" s="921">
        <f>T957</f>
        <v>0</v>
      </c>
      <c r="U956" s="265"/>
      <c r="V956" s="921">
        <f>V957</f>
        <v>0</v>
      </c>
      <c r="W956" s="265"/>
      <c r="X956" s="921">
        <f>X957</f>
        <v>0</v>
      </c>
      <c r="Y956" s="60">
        <v>0</v>
      </c>
      <c r="Z956" s="921">
        <f>Z957</f>
        <v>0</v>
      </c>
      <c r="AA956" s="265"/>
      <c r="AB956" s="921">
        <f>AB957</f>
        <v>0</v>
      </c>
      <c r="AC956" s="63">
        <v>0</v>
      </c>
      <c r="AD956" s="264">
        <f>AD957</f>
        <v>0</v>
      </c>
      <c r="AE956" s="958"/>
      <c r="AF956" s="264">
        <f>AF957</f>
        <v>0</v>
      </c>
      <c r="AG956" s="265"/>
      <c r="AH956" s="921">
        <f>AH957</f>
        <v>0</v>
      </c>
      <c r="AI956" s="921">
        <f>AI957</f>
        <v>0</v>
      </c>
      <c r="AJ956" s="1025">
        <f t="shared" si="102"/>
        <v>0</v>
      </c>
    </row>
    <row r="957" spans="1:36" x14ac:dyDescent="0.2">
      <c r="A957" s="51"/>
      <c r="B957" s="203"/>
      <c r="C957" s="74"/>
      <c r="D957" s="74"/>
      <c r="E957" s="79"/>
      <c r="F957" s="133"/>
      <c r="G957" s="133"/>
      <c r="H957" s="133"/>
      <c r="I957" s="57"/>
      <c r="J957" s="766"/>
      <c r="K957" s="136"/>
      <c r="L957" s="469">
        <v>0</v>
      </c>
      <c r="M957" s="136"/>
      <c r="N957" s="469">
        <v>0</v>
      </c>
      <c r="O957" s="136">
        <v>0</v>
      </c>
      <c r="P957" s="469">
        <v>0</v>
      </c>
      <c r="Q957" s="138"/>
      <c r="R957" s="469">
        <v>0</v>
      </c>
      <c r="S957" s="136">
        <v>0</v>
      </c>
      <c r="T957" s="469">
        <v>0</v>
      </c>
      <c r="U957" s="138"/>
      <c r="V957" s="469">
        <v>0</v>
      </c>
      <c r="W957" s="138"/>
      <c r="X957" s="469">
        <v>0</v>
      </c>
      <c r="Y957" s="60">
        <v>0</v>
      </c>
      <c r="Z957" s="469">
        <v>0</v>
      </c>
      <c r="AA957" s="138"/>
      <c r="AB957" s="469">
        <v>0</v>
      </c>
      <c r="AC957" s="63">
        <v>0</v>
      </c>
      <c r="AD957" s="136">
        <v>0</v>
      </c>
      <c r="AE957" s="942"/>
      <c r="AF957" s="136">
        <v>0</v>
      </c>
      <c r="AG957" s="138"/>
      <c r="AH957" s="469">
        <v>0</v>
      </c>
      <c r="AI957" s="998">
        <f>AF957+AH957+AD957+AB957+Z957+X957+V957+T957+R957+P957+N957+L957</f>
        <v>0</v>
      </c>
      <c r="AJ957" s="1025">
        <f t="shared" si="102"/>
        <v>0</v>
      </c>
    </row>
    <row r="958" spans="1:36" ht="24" x14ac:dyDescent="0.2">
      <c r="A958" s="42">
        <v>23203</v>
      </c>
      <c r="B958" s="285" t="s">
        <v>962</v>
      </c>
      <c r="C958" s="44"/>
      <c r="D958" s="44"/>
      <c r="E958" s="45"/>
      <c r="F958" s="46"/>
      <c r="G958" s="46"/>
      <c r="H958" s="46"/>
      <c r="I958" s="47"/>
      <c r="J958" s="787">
        <v>0</v>
      </c>
      <c r="K958" s="264"/>
      <c r="L958" s="921">
        <f>L959</f>
        <v>0</v>
      </c>
      <c r="M958" s="264"/>
      <c r="N958" s="921">
        <f>N959</f>
        <v>0</v>
      </c>
      <c r="O958" s="264">
        <f>O959</f>
        <v>0</v>
      </c>
      <c r="P958" s="921">
        <f>P959</f>
        <v>0</v>
      </c>
      <c r="Q958" s="265"/>
      <c r="R958" s="921">
        <f>R959</f>
        <v>0</v>
      </c>
      <c r="S958" s="264">
        <f>S959</f>
        <v>0</v>
      </c>
      <c r="T958" s="921">
        <f>T959</f>
        <v>0</v>
      </c>
      <c r="U958" s="265"/>
      <c r="V958" s="921">
        <f>V959</f>
        <v>0</v>
      </c>
      <c r="W958" s="265"/>
      <c r="X958" s="921">
        <f>X959</f>
        <v>0</v>
      </c>
      <c r="Y958" s="60">
        <v>0</v>
      </c>
      <c r="Z958" s="921">
        <f>Z959</f>
        <v>0</v>
      </c>
      <c r="AA958" s="265"/>
      <c r="AB958" s="921">
        <f>AB959</f>
        <v>0</v>
      </c>
      <c r="AC958" s="63">
        <v>0</v>
      </c>
      <c r="AD958" s="264">
        <f>AD959</f>
        <v>0</v>
      </c>
      <c r="AE958" s="958"/>
      <c r="AF958" s="264">
        <f>AF959</f>
        <v>0</v>
      </c>
      <c r="AG958" s="265"/>
      <c r="AH958" s="921">
        <f>AH959</f>
        <v>0</v>
      </c>
      <c r="AI958" s="921">
        <f>AI959</f>
        <v>0</v>
      </c>
      <c r="AJ958" s="1025">
        <f t="shared" si="102"/>
        <v>0</v>
      </c>
    </row>
    <row r="959" spans="1:36" x14ac:dyDescent="0.2">
      <c r="A959" s="51"/>
      <c r="B959" s="203"/>
      <c r="C959" s="171"/>
      <c r="D959" s="171"/>
      <c r="E959" s="109"/>
      <c r="F959" s="302"/>
      <c r="G959" s="302"/>
      <c r="H959" s="302"/>
      <c r="I959" s="57"/>
      <c r="J959" s="446"/>
      <c r="K959" s="136"/>
      <c r="L959" s="469">
        <v>0</v>
      </c>
      <c r="M959" s="136"/>
      <c r="N959" s="469">
        <v>0</v>
      </c>
      <c r="O959" s="136">
        <v>0</v>
      </c>
      <c r="P959" s="469">
        <v>0</v>
      </c>
      <c r="Q959" s="138"/>
      <c r="R959" s="469">
        <v>0</v>
      </c>
      <c r="S959" s="136">
        <v>0</v>
      </c>
      <c r="T959" s="469">
        <v>0</v>
      </c>
      <c r="U959" s="138"/>
      <c r="V959" s="469">
        <v>0</v>
      </c>
      <c r="W959" s="138"/>
      <c r="X959" s="469">
        <v>0</v>
      </c>
      <c r="Y959" s="60">
        <v>0</v>
      </c>
      <c r="Z959" s="469">
        <v>0</v>
      </c>
      <c r="AA959" s="138"/>
      <c r="AB959" s="469">
        <v>0</v>
      </c>
      <c r="AC959" s="63">
        <v>0</v>
      </c>
      <c r="AD959" s="136">
        <v>0</v>
      </c>
      <c r="AE959" s="942"/>
      <c r="AF959" s="136">
        <v>0</v>
      </c>
      <c r="AG959" s="138"/>
      <c r="AH959" s="469">
        <v>0</v>
      </c>
      <c r="AI959" s="998">
        <f>AF959+AH959+AD959+AB959+Z959+X959+V959+T959+R959+P959+N959+L959</f>
        <v>0</v>
      </c>
      <c r="AJ959" s="1025">
        <f t="shared" si="102"/>
        <v>0</v>
      </c>
    </row>
    <row r="960" spans="1:36" ht="36" x14ac:dyDescent="0.2">
      <c r="A960" s="42">
        <v>23204</v>
      </c>
      <c r="B960" s="285" t="s">
        <v>963</v>
      </c>
      <c r="C960" s="44"/>
      <c r="D960" s="44"/>
      <c r="E960" s="45"/>
      <c r="F960" s="46"/>
      <c r="G960" s="46"/>
      <c r="H960" s="46"/>
      <c r="I960" s="47"/>
      <c r="J960" s="787">
        <v>0</v>
      </c>
      <c r="K960" s="264"/>
      <c r="L960" s="921">
        <f>L961</f>
        <v>0</v>
      </c>
      <c r="M960" s="264"/>
      <c r="N960" s="921">
        <f>N961</f>
        <v>0</v>
      </c>
      <c r="O960" s="264">
        <f>O961</f>
        <v>0</v>
      </c>
      <c r="P960" s="921">
        <f>P961</f>
        <v>0</v>
      </c>
      <c r="Q960" s="265"/>
      <c r="R960" s="921">
        <f>R961</f>
        <v>0</v>
      </c>
      <c r="S960" s="264">
        <f>S961</f>
        <v>0</v>
      </c>
      <c r="T960" s="921">
        <f>T961</f>
        <v>0</v>
      </c>
      <c r="U960" s="265"/>
      <c r="V960" s="921">
        <f>V961</f>
        <v>0</v>
      </c>
      <c r="W960" s="265"/>
      <c r="X960" s="921">
        <f>X961</f>
        <v>0</v>
      </c>
      <c r="Y960" s="60">
        <v>0</v>
      </c>
      <c r="Z960" s="921">
        <f>Z961</f>
        <v>0</v>
      </c>
      <c r="AA960" s="265"/>
      <c r="AB960" s="921">
        <f>AB961</f>
        <v>0</v>
      </c>
      <c r="AC960" s="63">
        <v>0</v>
      </c>
      <c r="AD960" s="264">
        <f>AD961</f>
        <v>0</v>
      </c>
      <c r="AE960" s="958"/>
      <c r="AF960" s="264">
        <f>AF961</f>
        <v>0</v>
      </c>
      <c r="AG960" s="265"/>
      <c r="AH960" s="921">
        <f>AH961</f>
        <v>0</v>
      </c>
      <c r="AI960" s="921">
        <f>AI961</f>
        <v>0</v>
      </c>
      <c r="AJ960" s="1025">
        <f t="shared" si="102"/>
        <v>0</v>
      </c>
    </row>
    <row r="961" spans="1:36" s="24" customFormat="1" x14ac:dyDescent="0.2">
      <c r="A961" s="51"/>
      <c r="B961" s="203"/>
      <c r="C961" s="74"/>
      <c r="D961" s="74"/>
      <c r="E961" s="79"/>
      <c r="F961" s="133"/>
      <c r="G961" s="133"/>
      <c r="H961" s="133"/>
      <c r="I961" s="108"/>
      <c r="J961" s="766"/>
      <c r="K961" s="142"/>
      <c r="L961" s="918">
        <v>0</v>
      </c>
      <c r="M961" s="142"/>
      <c r="N961" s="918">
        <v>0</v>
      </c>
      <c r="O961" s="142">
        <v>0</v>
      </c>
      <c r="P961" s="918">
        <v>0</v>
      </c>
      <c r="Q961" s="144"/>
      <c r="R961" s="918">
        <v>0</v>
      </c>
      <c r="S961" s="142">
        <v>0</v>
      </c>
      <c r="T961" s="918">
        <v>0</v>
      </c>
      <c r="U961" s="144"/>
      <c r="V961" s="918">
        <v>0</v>
      </c>
      <c r="W961" s="144"/>
      <c r="X961" s="918">
        <v>0</v>
      </c>
      <c r="Y961" s="60">
        <v>0</v>
      </c>
      <c r="Z961" s="918">
        <v>0</v>
      </c>
      <c r="AA961" s="144"/>
      <c r="AB961" s="918">
        <v>0</v>
      </c>
      <c r="AC961" s="63">
        <v>0</v>
      </c>
      <c r="AD961" s="142">
        <v>0</v>
      </c>
      <c r="AE961" s="945"/>
      <c r="AF961" s="142">
        <v>0</v>
      </c>
      <c r="AG961" s="144"/>
      <c r="AH961" s="918">
        <v>0</v>
      </c>
      <c r="AI961" s="998">
        <f>AF961+AH961+AD961+AB961+Z961+X961+V961+T961+R961+P961+N961+L961</f>
        <v>0</v>
      </c>
      <c r="AJ961" s="1025">
        <f t="shared" si="102"/>
        <v>0</v>
      </c>
    </row>
    <row r="962" spans="1:36" ht="36" x14ac:dyDescent="0.2">
      <c r="A962" s="293">
        <v>233</v>
      </c>
      <c r="B962" s="294" t="s">
        <v>964</v>
      </c>
      <c r="C962" s="295"/>
      <c r="D962" s="295"/>
      <c r="E962" s="296"/>
      <c r="F962" s="297"/>
      <c r="G962" s="297"/>
      <c r="H962" s="297"/>
      <c r="I962" s="298"/>
      <c r="J962" s="795">
        <v>0</v>
      </c>
      <c r="K962" s="212"/>
      <c r="L962" s="923">
        <f>L963+L965</f>
        <v>0</v>
      </c>
      <c r="M962" s="212"/>
      <c r="N962" s="923">
        <f>N963+N965</f>
        <v>0</v>
      </c>
      <c r="O962" s="212">
        <f>O963+O965</f>
        <v>0</v>
      </c>
      <c r="P962" s="923">
        <f>P963+P965</f>
        <v>0</v>
      </c>
      <c r="Q962" s="300"/>
      <c r="R962" s="923">
        <f>R963+R965</f>
        <v>0</v>
      </c>
      <c r="S962" s="212">
        <f>S963+S965</f>
        <v>0</v>
      </c>
      <c r="T962" s="923">
        <f>T963+T965</f>
        <v>0</v>
      </c>
      <c r="U962" s="300"/>
      <c r="V962" s="923">
        <f>V963+V965</f>
        <v>0</v>
      </c>
      <c r="W962" s="300"/>
      <c r="X962" s="923">
        <f>X963+X965</f>
        <v>0</v>
      </c>
      <c r="Y962" s="60">
        <v>0</v>
      </c>
      <c r="Z962" s="923">
        <f>Z963+Z965</f>
        <v>0</v>
      </c>
      <c r="AA962" s="300"/>
      <c r="AB962" s="923">
        <f>AB963+AB965</f>
        <v>0</v>
      </c>
      <c r="AC962" s="63">
        <v>0</v>
      </c>
      <c r="AD962" s="212">
        <f>AD963+AD965</f>
        <v>0</v>
      </c>
      <c r="AE962" s="963"/>
      <c r="AF962" s="212">
        <f>AF963+AF965</f>
        <v>0</v>
      </c>
      <c r="AG962" s="300"/>
      <c r="AH962" s="923">
        <f>AH963+AH965</f>
        <v>0</v>
      </c>
      <c r="AI962" s="923">
        <f>AI963+AI965</f>
        <v>0</v>
      </c>
      <c r="AJ962" s="1025">
        <f t="shared" si="102"/>
        <v>0</v>
      </c>
    </row>
    <row r="963" spans="1:36" ht="24" x14ac:dyDescent="0.2">
      <c r="A963" s="42">
        <v>23301</v>
      </c>
      <c r="B963" s="285" t="s">
        <v>965</v>
      </c>
      <c r="C963" s="44"/>
      <c r="D963" s="44"/>
      <c r="E963" s="45"/>
      <c r="F963" s="46"/>
      <c r="G963" s="46"/>
      <c r="H963" s="46"/>
      <c r="I963" s="47"/>
      <c r="J963" s="787">
        <v>0</v>
      </c>
      <c r="K963" s="264"/>
      <c r="L963" s="921">
        <f>L964</f>
        <v>0</v>
      </c>
      <c r="M963" s="264"/>
      <c r="N963" s="921">
        <f>N964</f>
        <v>0</v>
      </c>
      <c r="O963" s="264">
        <f>O964</f>
        <v>0</v>
      </c>
      <c r="P963" s="921">
        <f>P964</f>
        <v>0</v>
      </c>
      <c r="Q963" s="265"/>
      <c r="R963" s="921">
        <f>R964</f>
        <v>0</v>
      </c>
      <c r="S963" s="264">
        <f>S964</f>
        <v>0</v>
      </c>
      <c r="T963" s="921">
        <f>T964</f>
        <v>0</v>
      </c>
      <c r="U963" s="265"/>
      <c r="V963" s="921">
        <f>V964</f>
        <v>0</v>
      </c>
      <c r="W963" s="265"/>
      <c r="X963" s="921">
        <f>X964</f>
        <v>0</v>
      </c>
      <c r="Y963" s="60">
        <v>0</v>
      </c>
      <c r="Z963" s="921">
        <f>Z964</f>
        <v>0</v>
      </c>
      <c r="AA963" s="265"/>
      <c r="AB963" s="921">
        <f>AB964</f>
        <v>0</v>
      </c>
      <c r="AC963" s="63">
        <v>0</v>
      </c>
      <c r="AD963" s="264">
        <f>AD964</f>
        <v>0</v>
      </c>
      <c r="AE963" s="958"/>
      <c r="AF963" s="264">
        <f>AF964</f>
        <v>0</v>
      </c>
      <c r="AG963" s="265"/>
      <c r="AH963" s="921">
        <f>AH964</f>
        <v>0</v>
      </c>
      <c r="AI963" s="921">
        <f>AI964</f>
        <v>0</v>
      </c>
      <c r="AJ963" s="1025">
        <f t="shared" si="102"/>
        <v>0</v>
      </c>
    </row>
    <row r="964" spans="1:36" s="24" customFormat="1" x14ac:dyDescent="0.2">
      <c r="A964" s="51"/>
      <c r="B964" s="203"/>
      <c r="C964" s="74"/>
      <c r="D964" s="74"/>
      <c r="E964" s="79"/>
      <c r="F964" s="133"/>
      <c r="G964" s="133"/>
      <c r="H964" s="133"/>
      <c r="I964" s="108"/>
      <c r="J964" s="766"/>
      <c r="K964" s="142"/>
      <c r="L964" s="918">
        <v>0</v>
      </c>
      <c r="M964" s="142"/>
      <c r="N964" s="918">
        <v>0</v>
      </c>
      <c r="O964" s="142">
        <v>0</v>
      </c>
      <c r="P964" s="918">
        <v>0</v>
      </c>
      <c r="Q964" s="144"/>
      <c r="R964" s="918">
        <v>0</v>
      </c>
      <c r="S964" s="142">
        <v>0</v>
      </c>
      <c r="T964" s="918">
        <v>0</v>
      </c>
      <c r="U964" s="144"/>
      <c r="V964" s="918">
        <v>0</v>
      </c>
      <c r="W964" s="144"/>
      <c r="X964" s="918">
        <v>0</v>
      </c>
      <c r="Y964" s="60">
        <v>0</v>
      </c>
      <c r="Z964" s="918">
        <v>0</v>
      </c>
      <c r="AA964" s="144"/>
      <c r="AB964" s="918">
        <v>0</v>
      </c>
      <c r="AC964" s="63">
        <v>0</v>
      </c>
      <c r="AD964" s="142">
        <v>0</v>
      </c>
      <c r="AE964" s="945"/>
      <c r="AF964" s="142">
        <v>0</v>
      </c>
      <c r="AG964" s="144"/>
      <c r="AH964" s="918">
        <v>0</v>
      </c>
      <c r="AI964" s="998">
        <f>AF964+AH964+AD964+AB964+Z964+X964+V964+T964+R964+P964+N964+L964</f>
        <v>0</v>
      </c>
      <c r="AJ964" s="1025">
        <f t="shared" si="102"/>
        <v>0</v>
      </c>
    </row>
    <row r="965" spans="1:36" ht="24" x14ac:dyDescent="0.2">
      <c r="A965" s="42">
        <v>23302</v>
      </c>
      <c r="B965" s="285" t="s">
        <v>958</v>
      </c>
      <c r="C965" s="44"/>
      <c r="D965" s="44"/>
      <c r="E965" s="45"/>
      <c r="F965" s="46"/>
      <c r="G965" s="46"/>
      <c r="H965" s="46"/>
      <c r="I965" s="47"/>
      <c r="J965" s="787"/>
      <c r="K965" s="264"/>
      <c r="L965" s="921">
        <f>L966</f>
        <v>0</v>
      </c>
      <c r="M965" s="264"/>
      <c r="N965" s="921">
        <f>N966</f>
        <v>0</v>
      </c>
      <c r="O965" s="264">
        <f>O966</f>
        <v>0</v>
      </c>
      <c r="P965" s="921">
        <f>P966</f>
        <v>0</v>
      </c>
      <c r="Q965" s="265"/>
      <c r="R965" s="921">
        <f>R966</f>
        <v>0</v>
      </c>
      <c r="S965" s="264">
        <f>S966</f>
        <v>0</v>
      </c>
      <c r="T965" s="921">
        <f>T966</f>
        <v>0</v>
      </c>
      <c r="U965" s="265"/>
      <c r="V965" s="921">
        <f>V966</f>
        <v>0</v>
      </c>
      <c r="W965" s="265"/>
      <c r="X965" s="921">
        <f>X966</f>
        <v>0</v>
      </c>
      <c r="Y965" s="60">
        <v>0</v>
      </c>
      <c r="Z965" s="921">
        <f>Z966</f>
        <v>0</v>
      </c>
      <c r="AA965" s="265"/>
      <c r="AB965" s="921">
        <f>AB966</f>
        <v>0</v>
      </c>
      <c r="AC965" s="63">
        <v>0</v>
      </c>
      <c r="AD965" s="264">
        <f>AD966</f>
        <v>0</v>
      </c>
      <c r="AE965" s="958"/>
      <c r="AF965" s="264">
        <f>AF966</f>
        <v>0</v>
      </c>
      <c r="AG965" s="265"/>
      <c r="AH965" s="921">
        <f>AH966</f>
        <v>0</v>
      </c>
      <c r="AI965" s="921">
        <f>AI966</f>
        <v>0</v>
      </c>
      <c r="AJ965" s="1025">
        <f t="shared" si="102"/>
        <v>0</v>
      </c>
    </row>
    <row r="966" spans="1:36" x14ac:dyDescent="0.2">
      <c r="A966" s="51"/>
      <c r="B966" s="203"/>
      <c r="E966" s="79"/>
      <c r="F966" s="133"/>
      <c r="G966" s="133"/>
      <c r="H966" s="133"/>
      <c r="I966" s="57"/>
      <c r="K966" s="136"/>
      <c r="L966" s="469">
        <v>0</v>
      </c>
      <c r="M966" s="136"/>
      <c r="N966" s="469">
        <v>0</v>
      </c>
      <c r="O966" s="136">
        <v>0</v>
      </c>
      <c r="P966" s="469">
        <v>0</v>
      </c>
      <c r="Q966" s="138"/>
      <c r="R966" s="469">
        <v>0</v>
      </c>
      <c r="S966" s="136">
        <v>0</v>
      </c>
      <c r="T966" s="469">
        <v>0</v>
      </c>
      <c r="U966" s="138"/>
      <c r="V966" s="469">
        <v>0</v>
      </c>
      <c r="W966" s="138"/>
      <c r="X966" s="469">
        <v>0</v>
      </c>
      <c r="Y966" s="60">
        <v>0</v>
      </c>
      <c r="Z966" s="469">
        <v>0</v>
      </c>
      <c r="AA966" s="138"/>
      <c r="AB966" s="469">
        <v>0</v>
      </c>
      <c r="AC966" s="63">
        <v>0</v>
      </c>
      <c r="AD966" s="136">
        <v>0</v>
      </c>
      <c r="AE966" s="942"/>
      <c r="AF966" s="136">
        <v>0</v>
      </c>
      <c r="AG966" s="138"/>
      <c r="AH966" s="469">
        <v>0</v>
      </c>
      <c r="AI966" s="998">
        <f>AF966+AH966+AD966+AB966+Z966+X966+V966+T966+R966+P966+N966+L966</f>
        <v>0</v>
      </c>
      <c r="AJ966" s="1025">
        <f t="shared" si="102"/>
        <v>0</v>
      </c>
    </row>
    <row r="967" spans="1:36" ht="60" x14ac:dyDescent="0.2">
      <c r="A967" s="293">
        <v>234</v>
      </c>
      <c r="B967" s="294" t="s">
        <v>966</v>
      </c>
      <c r="C967" s="295"/>
      <c r="D967" s="295"/>
      <c r="E967" s="296"/>
      <c r="F967" s="297"/>
      <c r="G967" s="297"/>
      <c r="H967" s="297"/>
      <c r="I967" s="298"/>
      <c r="J967" s="795"/>
      <c r="K967" s="212"/>
      <c r="L967" s="923">
        <f>L968</f>
        <v>0</v>
      </c>
      <c r="M967" s="212"/>
      <c r="N967" s="923">
        <f t="shared" ref="N967:P968" si="105">N968</f>
        <v>0</v>
      </c>
      <c r="O967" s="212">
        <f t="shared" si="105"/>
        <v>0</v>
      </c>
      <c r="P967" s="923">
        <f t="shared" si="105"/>
        <v>0</v>
      </c>
      <c r="Q967" s="300"/>
      <c r="R967" s="923">
        <f t="shared" ref="R967:T968" si="106">R968</f>
        <v>0</v>
      </c>
      <c r="S967" s="212">
        <f t="shared" si="106"/>
        <v>0</v>
      </c>
      <c r="T967" s="923">
        <f t="shared" si="106"/>
        <v>0</v>
      </c>
      <c r="U967" s="300"/>
      <c r="V967" s="923">
        <f>V968</f>
        <v>0</v>
      </c>
      <c r="W967" s="300"/>
      <c r="X967" s="923">
        <f>X968</f>
        <v>0</v>
      </c>
      <c r="Y967" s="60">
        <v>0</v>
      </c>
      <c r="Z967" s="923">
        <f>Z968</f>
        <v>0</v>
      </c>
      <c r="AA967" s="300"/>
      <c r="AB967" s="923">
        <f>AB968</f>
        <v>0</v>
      </c>
      <c r="AC967" s="63">
        <v>0</v>
      </c>
      <c r="AD967" s="212">
        <f>AD968</f>
        <v>0</v>
      </c>
      <c r="AE967" s="963"/>
      <c r="AF967" s="212">
        <f>AF968</f>
        <v>0</v>
      </c>
      <c r="AG967" s="300"/>
      <c r="AH967" s="923">
        <f>AH968</f>
        <v>0</v>
      </c>
      <c r="AI967" s="923">
        <f>AI968</f>
        <v>0</v>
      </c>
      <c r="AJ967" s="1025">
        <f t="shared" si="102"/>
        <v>0</v>
      </c>
    </row>
    <row r="968" spans="1:36" ht="36" x14ac:dyDescent="0.2">
      <c r="A968" s="42">
        <v>23401</v>
      </c>
      <c r="B968" s="285" t="s">
        <v>967</v>
      </c>
      <c r="C968" s="44"/>
      <c r="D968" s="44"/>
      <c r="E968" s="45"/>
      <c r="F968" s="46"/>
      <c r="G968" s="46"/>
      <c r="H968" s="46"/>
      <c r="I968" s="47"/>
      <c r="J968" s="787"/>
      <c r="K968" s="264"/>
      <c r="L968" s="921">
        <f>L969</f>
        <v>0</v>
      </c>
      <c r="M968" s="264"/>
      <c r="N968" s="921">
        <f t="shared" si="105"/>
        <v>0</v>
      </c>
      <c r="O968" s="264">
        <f t="shared" si="105"/>
        <v>0</v>
      </c>
      <c r="P968" s="921">
        <f t="shared" si="105"/>
        <v>0</v>
      </c>
      <c r="Q968" s="265"/>
      <c r="R968" s="921">
        <f t="shared" si="106"/>
        <v>0</v>
      </c>
      <c r="S968" s="264">
        <f t="shared" si="106"/>
        <v>0</v>
      </c>
      <c r="T968" s="921">
        <f t="shared" si="106"/>
        <v>0</v>
      </c>
      <c r="U968" s="265"/>
      <c r="V968" s="921">
        <f>V969</f>
        <v>0</v>
      </c>
      <c r="W968" s="265"/>
      <c r="X968" s="921">
        <f>X969</f>
        <v>0</v>
      </c>
      <c r="Y968" s="60">
        <v>0</v>
      </c>
      <c r="Z968" s="921">
        <f>Z969</f>
        <v>0</v>
      </c>
      <c r="AA968" s="265"/>
      <c r="AB968" s="921">
        <f>AB969</f>
        <v>0</v>
      </c>
      <c r="AC968" s="63">
        <v>0</v>
      </c>
      <c r="AD968" s="264">
        <f>AD969</f>
        <v>0</v>
      </c>
      <c r="AE968" s="958"/>
      <c r="AF968" s="264">
        <f>AF969</f>
        <v>0</v>
      </c>
      <c r="AG968" s="265"/>
      <c r="AH968" s="921">
        <f>AH969</f>
        <v>0</v>
      </c>
      <c r="AI968" s="921">
        <f>AI969</f>
        <v>0</v>
      </c>
      <c r="AJ968" s="1025">
        <f t="shared" si="102"/>
        <v>0</v>
      </c>
    </row>
    <row r="969" spans="1:36" s="24" customFormat="1" x14ac:dyDescent="0.2">
      <c r="A969" s="53"/>
      <c r="B969" s="203"/>
      <c r="C969" s="74"/>
      <c r="D969" s="74"/>
      <c r="E969" s="79"/>
      <c r="F969" s="133"/>
      <c r="G969" s="133"/>
      <c r="H969" s="133"/>
      <c r="I969" s="108"/>
      <c r="J969" s="766"/>
      <c r="K969" s="142"/>
      <c r="L969" s="918">
        <v>0</v>
      </c>
      <c r="M969" s="142"/>
      <c r="N969" s="918">
        <v>0</v>
      </c>
      <c r="O969" s="142">
        <v>0</v>
      </c>
      <c r="P969" s="918">
        <v>0</v>
      </c>
      <c r="Q969" s="144"/>
      <c r="R969" s="918">
        <v>0</v>
      </c>
      <c r="S969" s="142">
        <v>0</v>
      </c>
      <c r="T969" s="918">
        <v>0</v>
      </c>
      <c r="U969" s="144"/>
      <c r="V969" s="918">
        <v>0</v>
      </c>
      <c r="W969" s="144"/>
      <c r="X969" s="918">
        <v>0</v>
      </c>
      <c r="Y969" s="60">
        <v>0</v>
      </c>
      <c r="Z969" s="918">
        <v>0</v>
      </c>
      <c r="AA969" s="144"/>
      <c r="AB969" s="918">
        <v>0</v>
      </c>
      <c r="AC969" s="63">
        <v>0</v>
      </c>
      <c r="AD969" s="142">
        <v>0</v>
      </c>
      <c r="AE969" s="945"/>
      <c r="AF969" s="142">
        <v>0</v>
      </c>
      <c r="AG969" s="144"/>
      <c r="AH969" s="918">
        <v>0</v>
      </c>
      <c r="AI969" s="918">
        <v>0</v>
      </c>
      <c r="AJ969" s="1025">
        <f t="shared" ref="AJ969:AJ1032" si="107">AI969-J969</f>
        <v>0</v>
      </c>
    </row>
    <row r="970" spans="1:36" ht="48" x14ac:dyDescent="0.2">
      <c r="A970" s="293">
        <v>235</v>
      </c>
      <c r="B970" s="294" t="s">
        <v>968</v>
      </c>
      <c r="C970" s="295"/>
      <c r="D970" s="295"/>
      <c r="E970" s="296"/>
      <c r="F970" s="297"/>
      <c r="G970" s="297"/>
      <c r="H970" s="297"/>
      <c r="I970" s="298"/>
      <c r="J970" s="795"/>
      <c r="K970" s="212"/>
      <c r="L970" s="923">
        <f>L971</f>
        <v>0</v>
      </c>
      <c r="M970" s="212"/>
      <c r="N970" s="923">
        <f t="shared" ref="N970:P971" si="108">N971</f>
        <v>0</v>
      </c>
      <c r="O970" s="212">
        <f t="shared" si="108"/>
        <v>0</v>
      </c>
      <c r="P970" s="923">
        <f t="shared" si="108"/>
        <v>0</v>
      </c>
      <c r="Q970" s="300"/>
      <c r="R970" s="923">
        <f t="shared" ref="R970:T971" si="109">R971</f>
        <v>0</v>
      </c>
      <c r="S970" s="212">
        <f t="shared" si="109"/>
        <v>0</v>
      </c>
      <c r="T970" s="923">
        <f t="shared" si="109"/>
        <v>0</v>
      </c>
      <c r="U970" s="300"/>
      <c r="V970" s="923">
        <f>V971</f>
        <v>0</v>
      </c>
      <c r="W970" s="300"/>
      <c r="X970" s="923">
        <f>X971</f>
        <v>0</v>
      </c>
      <c r="Y970" s="60">
        <v>0</v>
      </c>
      <c r="Z970" s="923">
        <f>Z971</f>
        <v>0</v>
      </c>
      <c r="AA970" s="300"/>
      <c r="AB970" s="923">
        <f>AB971</f>
        <v>0</v>
      </c>
      <c r="AC970" s="63">
        <v>0</v>
      </c>
      <c r="AD970" s="212">
        <f>AD971</f>
        <v>0</v>
      </c>
      <c r="AE970" s="963"/>
      <c r="AF970" s="212">
        <f>AF971</f>
        <v>0</v>
      </c>
      <c r="AG970" s="300"/>
      <c r="AH970" s="923">
        <f>AH971</f>
        <v>0</v>
      </c>
      <c r="AI970" s="923">
        <f>AI971</f>
        <v>0</v>
      </c>
      <c r="AJ970" s="1025">
        <f t="shared" si="107"/>
        <v>0</v>
      </c>
    </row>
    <row r="971" spans="1:36" ht="48" x14ac:dyDescent="0.2">
      <c r="A971" s="42">
        <v>23501</v>
      </c>
      <c r="B971" s="285" t="s">
        <v>969</v>
      </c>
      <c r="C971" s="44"/>
      <c r="D971" s="44"/>
      <c r="E971" s="45"/>
      <c r="F971" s="46"/>
      <c r="G971" s="46"/>
      <c r="H971" s="46"/>
      <c r="I971" s="47"/>
      <c r="J971" s="787"/>
      <c r="K971" s="264"/>
      <c r="L971" s="921">
        <f>L972</f>
        <v>0</v>
      </c>
      <c r="M971" s="264"/>
      <c r="N971" s="921">
        <f t="shared" si="108"/>
        <v>0</v>
      </c>
      <c r="O971" s="264">
        <f t="shared" si="108"/>
        <v>0</v>
      </c>
      <c r="P971" s="921">
        <f t="shared" si="108"/>
        <v>0</v>
      </c>
      <c r="Q971" s="265"/>
      <c r="R971" s="921">
        <f t="shared" si="109"/>
        <v>0</v>
      </c>
      <c r="S971" s="264">
        <f t="shared" si="109"/>
        <v>0</v>
      </c>
      <c r="T971" s="921">
        <f t="shared" si="109"/>
        <v>0</v>
      </c>
      <c r="U971" s="265"/>
      <c r="V971" s="921">
        <f>V972</f>
        <v>0</v>
      </c>
      <c r="W971" s="265"/>
      <c r="X971" s="921">
        <f>X972</f>
        <v>0</v>
      </c>
      <c r="Y971" s="60">
        <v>0</v>
      </c>
      <c r="Z971" s="921">
        <f>Z972</f>
        <v>0</v>
      </c>
      <c r="AA971" s="265"/>
      <c r="AB971" s="921">
        <f>AB972</f>
        <v>0</v>
      </c>
      <c r="AC971" s="63">
        <v>0</v>
      </c>
      <c r="AD971" s="264">
        <f>AD972</f>
        <v>0</v>
      </c>
      <c r="AE971" s="958"/>
      <c r="AF971" s="264">
        <f>AF972</f>
        <v>0</v>
      </c>
      <c r="AG971" s="265"/>
      <c r="AH971" s="921">
        <f>AH972</f>
        <v>0</v>
      </c>
      <c r="AI971" s="921">
        <f>AI972</f>
        <v>0</v>
      </c>
      <c r="AJ971" s="1025">
        <f t="shared" si="107"/>
        <v>0</v>
      </c>
    </row>
    <row r="972" spans="1:36" s="24" customFormat="1" x14ac:dyDescent="0.2">
      <c r="A972" s="53"/>
      <c r="B972" s="203"/>
      <c r="C972" s="74"/>
      <c r="D972" s="74"/>
      <c r="E972" s="79"/>
      <c r="F972" s="133"/>
      <c r="G972" s="133"/>
      <c r="H972" s="133"/>
      <c r="I972" s="108"/>
      <c r="J972" s="766"/>
      <c r="K972" s="142"/>
      <c r="L972" s="918">
        <v>0</v>
      </c>
      <c r="M972" s="142"/>
      <c r="N972" s="918">
        <v>0</v>
      </c>
      <c r="O972" s="142">
        <v>0</v>
      </c>
      <c r="P972" s="918">
        <v>0</v>
      </c>
      <c r="Q972" s="144"/>
      <c r="R972" s="918">
        <v>0</v>
      </c>
      <c r="S972" s="142">
        <v>0</v>
      </c>
      <c r="T972" s="918">
        <v>0</v>
      </c>
      <c r="U972" s="144"/>
      <c r="V972" s="918">
        <v>0</v>
      </c>
      <c r="W972" s="144"/>
      <c r="X972" s="918">
        <v>0</v>
      </c>
      <c r="Y972" s="60">
        <v>0</v>
      </c>
      <c r="Z972" s="918">
        <v>0</v>
      </c>
      <c r="AA972" s="144"/>
      <c r="AB972" s="918">
        <v>0</v>
      </c>
      <c r="AC972" s="63">
        <v>0</v>
      </c>
      <c r="AD972" s="142">
        <v>0</v>
      </c>
      <c r="AE972" s="945"/>
      <c r="AF972" s="142">
        <v>0</v>
      </c>
      <c r="AG972" s="144"/>
      <c r="AH972" s="918">
        <v>0</v>
      </c>
      <c r="AI972" s="918">
        <v>0</v>
      </c>
      <c r="AJ972" s="1025">
        <f t="shared" si="107"/>
        <v>0</v>
      </c>
    </row>
    <row r="973" spans="1:36" ht="36" x14ac:dyDescent="0.2">
      <c r="A973" s="293">
        <v>236</v>
      </c>
      <c r="B973" s="294" t="s">
        <v>970</v>
      </c>
      <c r="C973" s="295"/>
      <c r="D973" s="295"/>
      <c r="E973" s="296"/>
      <c r="F973" s="297"/>
      <c r="G973" s="297"/>
      <c r="H973" s="297"/>
      <c r="I973" s="298"/>
      <c r="J973" s="795"/>
      <c r="K973" s="212"/>
      <c r="L973" s="923">
        <f>L974</f>
        <v>0</v>
      </c>
      <c r="M973" s="212"/>
      <c r="N973" s="923">
        <f t="shared" ref="N973:P974" si="110">N974</f>
        <v>0</v>
      </c>
      <c r="O973" s="212">
        <f t="shared" si="110"/>
        <v>0</v>
      </c>
      <c r="P973" s="923">
        <f t="shared" si="110"/>
        <v>0</v>
      </c>
      <c r="Q973" s="300"/>
      <c r="R973" s="923">
        <f t="shared" ref="R973:T974" si="111">R974</f>
        <v>0</v>
      </c>
      <c r="S973" s="212">
        <f t="shared" si="111"/>
        <v>0</v>
      </c>
      <c r="T973" s="923">
        <f t="shared" si="111"/>
        <v>0</v>
      </c>
      <c r="U973" s="300"/>
      <c r="V973" s="923">
        <f>V974</f>
        <v>0</v>
      </c>
      <c r="W973" s="300"/>
      <c r="X973" s="923">
        <f>X974</f>
        <v>0</v>
      </c>
      <c r="Y973" s="60">
        <v>0</v>
      </c>
      <c r="Z973" s="923">
        <f>Z974</f>
        <v>0</v>
      </c>
      <c r="AA973" s="300"/>
      <c r="AB973" s="923">
        <f>AB974</f>
        <v>0</v>
      </c>
      <c r="AC973" s="63">
        <v>0</v>
      </c>
      <c r="AD973" s="212">
        <f>AD974</f>
        <v>0</v>
      </c>
      <c r="AE973" s="963"/>
      <c r="AF973" s="212">
        <f>AF974</f>
        <v>0</v>
      </c>
      <c r="AG973" s="300"/>
      <c r="AH973" s="923">
        <f>AH974</f>
        <v>0</v>
      </c>
      <c r="AI973" s="923">
        <f>AI974</f>
        <v>0</v>
      </c>
      <c r="AJ973" s="1025">
        <f t="shared" si="107"/>
        <v>0</v>
      </c>
    </row>
    <row r="974" spans="1:36" ht="36" x14ac:dyDescent="0.2">
      <c r="A974" s="42">
        <v>23601</v>
      </c>
      <c r="B974" s="285" t="s">
        <v>971</v>
      </c>
      <c r="C974" s="44"/>
      <c r="D974" s="44"/>
      <c r="E974" s="45"/>
      <c r="F974" s="46"/>
      <c r="G974" s="46"/>
      <c r="H974" s="46"/>
      <c r="I974" s="47"/>
      <c r="J974" s="787"/>
      <c r="K974" s="264"/>
      <c r="L974" s="921">
        <f>L975</f>
        <v>0</v>
      </c>
      <c r="M974" s="264"/>
      <c r="N974" s="921">
        <f t="shared" si="110"/>
        <v>0</v>
      </c>
      <c r="O974" s="264">
        <f t="shared" si="110"/>
        <v>0</v>
      </c>
      <c r="P974" s="921">
        <f t="shared" si="110"/>
        <v>0</v>
      </c>
      <c r="Q974" s="265"/>
      <c r="R974" s="921">
        <f t="shared" si="111"/>
        <v>0</v>
      </c>
      <c r="S974" s="264">
        <f t="shared" si="111"/>
        <v>0</v>
      </c>
      <c r="T974" s="921">
        <f t="shared" si="111"/>
        <v>0</v>
      </c>
      <c r="U974" s="265"/>
      <c r="V974" s="921">
        <f>V975</f>
        <v>0</v>
      </c>
      <c r="W974" s="265"/>
      <c r="X974" s="921">
        <f>X975</f>
        <v>0</v>
      </c>
      <c r="Y974" s="60">
        <v>0</v>
      </c>
      <c r="Z974" s="921">
        <f>Z975</f>
        <v>0</v>
      </c>
      <c r="AA974" s="265"/>
      <c r="AB974" s="921">
        <f>AB975</f>
        <v>0</v>
      </c>
      <c r="AC974" s="63">
        <v>0</v>
      </c>
      <c r="AD974" s="264">
        <f>AD975</f>
        <v>0</v>
      </c>
      <c r="AE974" s="958"/>
      <c r="AF974" s="264">
        <f>AF975</f>
        <v>0</v>
      </c>
      <c r="AG974" s="265"/>
      <c r="AH974" s="921">
        <f>AH975</f>
        <v>0</v>
      </c>
      <c r="AI974" s="921">
        <f>AI975</f>
        <v>0</v>
      </c>
      <c r="AJ974" s="1025">
        <f t="shared" si="107"/>
        <v>0</v>
      </c>
    </row>
    <row r="975" spans="1:36" s="24" customFormat="1" x14ac:dyDescent="0.2">
      <c r="A975" s="51"/>
      <c r="B975" s="203"/>
      <c r="C975" s="74"/>
      <c r="D975" s="74"/>
      <c r="E975" s="79"/>
      <c r="F975" s="133"/>
      <c r="G975" s="133"/>
      <c r="H975" s="133"/>
      <c r="I975" s="108"/>
      <c r="J975" s="766"/>
      <c r="K975" s="142"/>
      <c r="L975" s="918">
        <v>0</v>
      </c>
      <c r="M975" s="142"/>
      <c r="N975" s="918">
        <v>0</v>
      </c>
      <c r="O975" s="142">
        <v>0</v>
      </c>
      <c r="P975" s="918">
        <v>0</v>
      </c>
      <c r="Q975" s="144"/>
      <c r="R975" s="918">
        <v>0</v>
      </c>
      <c r="S975" s="142">
        <v>0</v>
      </c>
      <c r="T975" s="918">
        <v>0</v>
      </c>
      <c r="U975" s="144"/>
      <c r="V975" s="918">
        <v>0</v>
      </c>
      <c r="W975" s="144"/>
      <c r="X975" s="918">
        <v>0</v>
      </c>
      <c r="Y975" s="60">
        <v>0</v>
      </c>
      <c r="Z975" s="918">
        <v>0</v>
      </c>
      <c r="AA975" s="144"/>
      <c r="AB975" s="918">
        <v>0</v>
      </c>
      <c r="AC975" s="63">
        <v>0</v>
      </c>
      <c r="AD975" s="142">
        <v>0</v>
      </c>
      <c r="AE975" s="945"/>
      <c r="AF975" s="142">
        <v>0</v>
      </c>
      <c r="AG975" s="144"/>
      <c r="AH975" s="918">
        <v>0</v>
      </c>
      <c r="AI975" s="918">
        <v>0</v>
      </c>
      <c r="AJ975" s="1025">
        <f t="shared" si="107"/>
        <v>0</v>
      </c>
    </row>
    <row r="976" spans="1:36" ht="36" x14ac:dyDescent="0.2">
      <c r="A976" s="293">
        <v>237</v>
      </c>
      <c r="B976" s="294" t="s">
        <v>972</v>
      </c>
      <c r="C976" s="295"/>
      <c r="D976" s="295"/>
      <c r="E976" s="296"/>
      <c r="F976" s="297"/>
      <c r="G976" s="297"/>
      <c r="H976" s="297"/>
      <c r="I976" s="298"/>
      <c r="J976" s="795"/>
      <c r="K976" s="212"/>
      <c r="L976" s="923">
        <f>L977+L979+L981+L983+L985</f>
        <v>0</v>
      </c>
      <c r="M976" s="212"/>
      <c r="N976" s="923">
        <f>N977+N979+N981+N983+N985</f>
        <v>0</v>
      </c>
      <c r="O976" s="212">
        <f>O977+O979+O981+O983+O985</f>
        <v>0</v>
      </c>
      <c r="P976" s="923">
        <f>P977+P979+P981+P983+P985</f>
        <v>0</v>
      </c>
      <c r="Q976" s="300"/>
      <c r="R976" s="923">
        <f>R977+R979+R981+R983+R985</f>
        <v>0</v>
      </c>
      <c r="S976" s="212">
        <f>S977+S979+S981+S983+S985</f>
        <v>0</v>
      </c>
      <c r="T976" s="923">
        <f>T977+T979+T981+T983+T985</f>
        <v>0</v>
      </c>
      <c r="U976" s="300"/>
      <c r="V976" s="923">
        <f>V977+V979+V981+V983+V985</f>
        <v>0</v>
      </c>
      <c r="W976" s="300"/>
      <c r="X976" s="923">
        <f>X977+X979+X981+X983+X985</f>
        <v>0</v>
      </c>
      <c r="Y976" s="60">
        <v>0</v>
      </c>
      <c r="Z976" s="923">
        <f>Z977+Z979+Z981+Z983+Z985</f>
        <v>0</v>
      </c>
      <c r="AA976" s="300"/>
      <c r="AB976" s="923">
        <f>AB977+AB979+AB981+AB983+AB985</f>
        <v>0</v>
      </c>
      <c r="AC976" s="63">
        <v>0</v>
      </c>
      <c r="AD976" s="212">
        <f>AD977+AD979+AD981+AD983+AD985</f>
        <v>0</v>
      </c>
      <c r="AE976" s="963"/>
      <c r="AF976" s="212">
        <f>AF977+AF979+AF981+AF983+AF985</f>
        <v>0</v>
      </c>
      <c r="AG976" s="300"/>
      <c r="AH976" s="923">
        <f>AH977+AH979+AH981+AH983+AH985</f>
        <v>0</v>
      </c>
      <c r="AI976" s="923">
        <f>AI977+AI979+AI981+AI983+AI985</f>
        <v>0</v>
      </c>
      <c r="AJ976" s="1025">
        <f t="shared" si="107"/>
        <v>0</v>
      </c>
    </row>
    <row r="977" spans="1:36" ht="36" x14ac:dyDescent="0.2">
      <c r="A977" s="42">
        <v>23701</v>
      </c>
      <c r="B977" s="285" t="s">
        <v>973</v>
      </c>
      <c r="C977" s="44"/>
      <c r="D977" s="44"/>
      <c r="E977" s="45"/>
      <c r="F977" s="46"/>
      <c r="G977" s="46"/>
      <c r="H977" s="46"/>
      <c r="I977" s="47"/>
      <c r="J977" s="787"/>
      <c r="K977" s="264"/>
      <c r="L977" s="921">
        <f>L978</f>
        <v>0</v>
      </c>
      <c r="M977" s="264"/>
      <c r="N977" s="921">
        <f>N978</f>
        <v>0</v>
      </c>
      <c r="O977" s="264">
        <f>O978</f>
        <v>0</v>
      </c>
      <c r="P977" s="921">
        <f>P978</f>
        <v>0</v>
      </c>
      <c r="Q977" s="265"/>
      <c r="R977" s="921">
        <f>R978</f>
        <v>0</v>
      </c>
      <c r="S977" s="264">
        <f>S978</f>
        <v>0</v>
      </c>
      <c r="T977" s="921">
        <f>T978</f>
        <v>0</v>
      </c>
      <c r="U977" s="265"/>
      <c r="V977" s="921">
        <f>V978</f>
        <v>0</v>
      </c>
      <c r="W977" s="265"/>
      <c r="X977" s="921">
        <f>X978</f>
        <v>0</v>
      </c>
      <c r="Y977" s="60">
        <v>0</v>
      </c>
      <c r="Z977" s="921">
        <f>Z978</f>
        <v>0</v>
      </c>
      <c r="AA977" s="265"/>
      <c r="AB977" s="921">
        <f>AB978</f>
        <v>0</v>
      </c>
      <c r="AC977" s="63">
        <v>0</v>
      </c>
      <c r="AD977" s="264">
        <f>AD978</f>
        <v>0</v>
      </c>
      <c r="AE977" s="958"/>
      <c r="AF977" s="264">
        <f>AF978</f>
        <v>0</v>
      </c>
      <c r="AG977" s="265"/>
      <c r="AH977" s="921">
        <f>AH978</f>
        <v>0</v>
      </c>
      <c r="AI977" s="921">
        <f>AI978</f>
        <v>0</v>
      </c>
      <c r="AJ977" s="1025">
        <f t="shared" si="107"/>
        <v>0</v>
      </c>
    </row>
    <row r="978" spans="1:36" s="24" customFormat="1" x14ac:dyDescent="0.2">
      <c r="A978" s="53"/>
      <c r="B978" s="203"/>
      <c r="C978" s="74"/>
      <c r="D978" s="74"/>
      <c r="E978" s="79"/>
      <c r="F978" s="133"/>
      <c r="G978" s="133"/>
      <c r="H978" s="133"/>
      <c r="I978" s="108"/>
      <c r="J978" s="766"/>
      <c r="K978" s="142"/>
      <c r="L978" s="918">
        <v>0</v>
      </c>
      <c r="M978" s="142"/>
      <c r="N978" s="918">
        <v>0</v>
      </c>
      <c r="O978" s="142">
        <v>0</v>
      </c>
      <c r="P978" s="918">
        <v>0</v>
      </c>
      <c r="Q978" s="144"/>
      <c r="R978" s="918">
        <v>0</v>
      </c>
      <c r="S978" s="142">
        <v>0</v>
      </c>
      <c r="T978" s="918">
        <v>0</v>
      </c>
      <c r="U978" s="144"/>
      <c r="V978" s="918">
        <v>0</v>
      </c>
      <c r="W978" s="144"/>
      <c r="X978" s="918">
        <v>0</v>
      </c>
      <c r="Y978" s="60">
        <v>0</v>
      </c>
      <c r="Z978" s="918">
        <v>0</v>
      </c>
      <c r="AA978" s="144"/>
      <c r="AB978" s="918">
        <v>0</v>
      </c>
      <c r="AC978" s="63">
        <v>0</v>
      </c>
      <c r="AD978" s="142">
        <v>0</v>
      </c>
      <c r="AE978" s="945"/>
      <c r="AF978" s="142">
        <v>0</v>
      </c>
      <c r="AG978" s="144"/>
      <c r="AH978" s="918">
        <v>0</v>
      </c>
      <c r="AI978" s="918">
        <v>0</v>
      </c>
      <c r="AJ978" s="1025">
        <f t="shared" si="107"/>
        <v>0</v>
      </c>
    </row>
    <row r="979" spans="1:36" ht="36" x14ac:dyDescent="0.2">
      <c r="A979" s="42">
        <v>23702</v>
      </c>
      <c r="B979" s="285" t="s">
        <v>974</v>
      </c>
      <c r="C979" s="44"/>
      <c r="D979" s="44"/>
      <c r="E979" s="45"/>
      <c r="F979" s="46"/>
      <c r="G979" s="46"/>
      <c r="H979" s="46"/>
      <c r="I979" s="47"/>
      <c r="J979" s="787"/>
      <c r="K979" s="264"/>
      <c r="L979" s="921">
        <f>L980</f>
        <v>0</v>
      </c>
      <c r="M979" s="264"/>
      <c r="N979" s="921">
        <f>N980</f>
        <v>0</v>
      </c>
      <c r="O979" s="264">
        <f>O980</f>
        <v>0</v>
      </c>
      <c r="P979" s="921">
        <f>P980</f>
        <v>0</v>
      </c>
      <c r="Q979" s="265"/>
      <c r="R979" s="921">
        <f>R980</f>
        <v>0</v>
      </c>
      <c r="S979" s="264">
        <f>S980</f>
        <v>0</v>
      </c>
      <c r="T979" s="921">
        <f>T980</f>
        <v>0</v>
      </c>
      <c r="U979" s="265"/>
      <c r="V979" s="921">
        <f>V980</f>
        <v>0</v>
      </c>
      <c r="W979" s="265"/>
      <c r="X979" s="921">
        <f>X980</f>
        <v>0</v>
      </c>
      <c r="Y979" s="60">
        <v>0</v>
      </c>
      <c r="Z979" s="921">
        <f>Z980</f>
        <v>0</v>
      </c>
      <c r="AA979" s="265"/>
      <c r="AB979" s="921">
        <f>AB980</f>
        <v>0</v>
      </c>
      <c r="AC979" s="63">
        <v>0</v>
      </c>
      <c r="AD979" s="264">
        <f>AD980</f>
        <v>0</v>
      </c>
      <c r="AE979" s="958"/>
      <c r="AF979" s="264">
        <f>AF980</f>
        <v>0</v>
      </c>
      <c r="AG979" s="265"/>
      <c r="AH979" s="921">
        <f>AH980</f>
        <v>0</v>
      </c>
      <c r="AI979" s="921">
        <f>AI980</f>
        <v>0</v>
      </c>
      <c r="AJ979" s="1025">
        <f t="shared" si="107"/>
        <v>0</v>
      </c>
    </row>
    <row r="980" spans="1:36" s="24" customFormat="1" x14ac:dyDescent="0.2">
      <c r="A980" s="51"/>
      <c r="B980" s="203"/>
      <c r="C980" s="74"/>
      <c r="D980" s="74"/>
      <c r="E980" s="79"/>
      <c r="F980" s="133"/>
      <c r="G980" s="133"/>
      <c r="H980" s="133"/>
      <c r="I980" s="108"/>
      <c r="J980" s="766"/>
      <c r="K980" s="142"/>
      <c r="L980" s="918">
        <v>0</v>
      </c>
      <c r="M980" s="142"/>
      <c r="N980" s="918">
        <v>0</v>
      </c>
      <c r="O980" s="142">
        <v>0</v>
      </c>
      <c r="P980" s="918">
        <v>0</v>
      </c>
      <c r="Q980" s="144"/>
      <c r="R980" s="918">
        <v>0</v>
      </c>
      <c r="S980" s="142">
        <v>0</v>
      </c>
      <c r="T980" s="918">
        <v>0</v>
      </c>
      <c r="U980" s="144"/>
      <c r="V980" s="918">
        <v>0</v>
      </c>
      <c r="W980" s="144"/>
      <c r="X980" s="918">
        <v>0</v>
      </c>
      <c r="Y980" s="60">
        <v>0</v>
      </c>
      <c r="Z980" s="918">
        <v>0</v>
      </c>
      <c r="AA980" s="144"/>
      <c r="AB980" s="918">
        <v>0</v>
      </c>
      <c r="AC980" s="63">
        <v>0</v>
      </c>
      <c r="AD980" s="142">
        <v>0</v>
      </c>
      <c r="AE980" s="945"/>
      <c r="AF980" s="142">
        <v>0</v>
      </c>
      <c r="AG980" s="144"/>
      <c r="AH980" s="918">
        <v>0</v>
      </c>
      <c r="AI980" s="918">
        <v>0</v>
      </c>
      <c r="AJ980" s="1025">
        <f t="shared" si="107"/>
        <v>0</v>
      </c>
    </row>
    <row r="981" spans="1:36" ht="48" x14ac:dyDescent="0.2">
      <c r="A981" s="42">
        <v>23703</v>
      </c>
      <c r="B981" s="285" t="s">
        <v>975</v>
      </c>
      <c r="C981" s="44"/>
      <c r="D981" s="44"/>
      <c r="E981" s="45"/>
      <c r="F981" s="46"/>
      <c r="G981" s="46"/>
      <c r="H981" s="46"/>
      <c r="I981" s="47"/>
      <c r="J981" s="787"/>
      <c r="K981" s="264"/>
      <c r="L981" s="921">
        <f>L982</f>
        <v>0</v>
      </c>
      <c r="M981" s="264"/>
      <c r="N981" s="921">
        <f>N982</f>
        <v>0</v>
      </c>
      <c r="O981" s="264">
        <f>O982</f>
        <v>0</v>
      </c>
      <c r="P981" s="921">
        <f>P982</f>
        <v>0</v>
      </c>
      <c r="Q981" s="265"/>
      <c r="R981" s="921">
        <f>R982</f>
        <v>0</v>
      </c>
      <c r="S981" s="264">
        <f>S982</f>
        <v>0</v>
      </c>
      <c r="T981" s="921">
        <f>T982</f>
        <v>0</v>
      </c>
      <c r="U981" s="265"/>
      <c r="V981" s="921">
        <f>V982</f>
        <v>0</v>
      </c>
      <c r="W981" s="265"/>
      <c r="X981" s="921">
        <f>X982</f>
        <v>0</v>
      </c>
      <c r="Y981" s="60">
        <v>0</v>
      </c>
      <c r="Z981" s="921">
        <f>Z982</f>
        <v>0</v>
      </c>
      <c r="AA981" s="265"/>
      <c r="AB981" s="921">
        <f>AB982</f>
        <v>0</v>
      </c>
      <c r="AC981" s="63">
        <v>0</v>
      </c>
      <c r="AD981" s="264">
        <f>AD982</f>
        <v>0</v>
      </c>
      <c r="AE981" s="958"/>
      <c r="AF981" s="264">
        <f>AF982</f>
        <v>0</v>
      </c>
      <c r="AG981" s="265"/>
      <c r="AH981" s="921">
        <f>AH982</f>
        <v>0</v>
      </c>
      <c r="AI981" s="921">
        <f>AI982</f>
        <v>0</v>
      </c>
      <c r="AJ981" s="1025">
        <f t="shared" si="107"/>
        <v>0</v>
      </c>
    </row>
    <row r="982" spans="1:36" s="24" customFormat="1" x14ac:dyDescent="0.2">
      <c r="A982" s="92"/>
      <c r="B982" s="203"/>
      <c r="C982" s="74"/>
      <c r="D982" s="74"/>
      <c r="E982" s="79"/>
      <c r="F982" s="133"/>
      <c r="G982" s="133"/>
      <c r="H982" s="133"/>
      <c r="I982" s="108"/>
      <c r="J982" s="766"/>
      <c r="K982" s="142"/>
      <c r="L982" s="918">
        <v>0</v>
      </c>
      <c r="M982" s="142"/>
      <c r="N982" s="918">
        <v>0</v>
      </c>
      <c r="O982" s="142">
        <v>0</v>
      </c>
      <c r="P982" s="918">
        <v>0</v>
      </c>
      <c r="Q982" s="144"/>
      <c r="R982" s="918">
        <v>0</v>
      </c>
      <c r="S982" s="142">
        <v>0</v>
      </c>
      <c r="T982" s="918">
        <v>0</v>
      </c>
      <c r="U982" s="144"/>
      <c r="V982" s="918">
        <v>0</v>
      </c>
      <c r="W982" s="144"/>
      <c r="X982" s="918">
        <v>0</v>
      </c>
      <c r="Y982" s="60">
        <v>0</v>
      </c>
      <c r="Z982" s="918">
        <v>0</v>
      </c>
      <c r="AA982" s="144"/>
      <c r="AB982" s="918">
        <v>0</v>
      </c>
      <c r="AC982" s="63">
        <v>0</v>
      </c>
      <c r="AD982" s="142">
        <v>0</v>
      </c>
      <c r="AE982" s="945"/>
      <c r="AF982" s="142">
        <v>0</v>
      </c>
      <c r="AG982" s="144"/>
      <c r="AH982" s="918">
        <v>0</v>
      </c>
      <c r="AI982" s="918">
        <v>0</v>
      </c>
      <c r="AJ982" s="1025">
        <f t="shared" si="107"/>
        <v>0</v>
      </c>
    </row>
    <row r="983" spans="1:36" ht="24" x14ac:dyDescent="0.2">
      <c r="A983" s="42">
        <v>23704</v>
      </c>
      <c r="B983" s="285" t="s">
        <v>976</v>
      </c>
      <c r="C983" s="44"/>
      <c r="D983" s="44"/>
      <c r="E983" s="45"/>
      <c r="F983" s="46"/>
      <c r="G983" s="46"/>
      <c r="H983" s="46"/>
      <c r="I983" s="47"/>
      <c r="J983" s="787"/>
      <c r="K983" s="264"/>
      <c r="L983" s="921">
        <f>L984</f>
        <v>0</v>
      </c>
      <c r="M983" s="264"/>
      <c r="N983" s="921">
        <f>N984</f>
        <v>0</v>
      </c>
      <c r="O983" s="264">
        <f>O984</f>
        <v>0</v>
      </c>
      <c r="P983" s="921">
        <f>P984</f>
        <v>0</v>
      </c>
      <c r="Q983" s="265"/>
      <c r="R983" s="921">
        <f>R984</f>
        <v>0</v>
      </c>
      <c r="S983" s="264">
        <f>S984</f>
        <v>0</v>
      </c>
      <c r="T983" s="921">
        <f>T984</f>
        <v>0</v>
      </c>
      <c r="U983" s="265"/>
      <c r="V983" s="921">
        <f>V984</f>
        <v>0</v>
      </c>
      <c r="W983" s="265"/>
      <c r="X983" s="921">
        <f>X984</f>
        <v>0</v>
      </c>
      <c r="Y983" s="60">
        <v>0</v>
      </c>
      <c r="Z983" s="921">
        <f>Z984</f>
        <v>0</v>
      </c>
      <c r="AA983" s="265"/>
      <c r="AB983" s="921">
        <f>AB984</f>
        <v>0</v>
      </c>
      <c r="AC983" s="63">
        <v>0</v>
      </c>
      <c r="AD983" s="264">
        <f>AD984</f>
        <v>0</v>
      </c>
      <c r="AE983" s="958"/>
      <c r="AF983" s="264">
        <f>AF984</f>
        <v>0</v>
      </c>
      <c r="AG983" s="265"/>
      <c r="AH983" s="921">
        <f>AH984</f>
        <v>0</v>
      </c>
      <c r="AI983" s="921">
        <f>AI984</f>
        <v>0</v>
      </c>
      <c r="AJ983" s="1025">
        <f t="shared" si="107"/>
        <v>0</v>
      </c>
    </row>
    <row r="984" spans="1:36" s="24" customFormat="1" x14ac:dyDescent="0.2">
      <c r="A984" s="92"/>
      <c r="B984" s="203"/>
      <c r="C984" s="74"/>
      <c r="D984" s="74"/>
      <c r="E984" s="79"/>
      <c r="F984" s="133"/>
      <c r="G984" s="133"/>
      <c r="H984" s="133"/>
      <c r="I984" s="108"/>
      <c r="J984" s="766"/>
      <c r="K984" s="142"/>
      <c r="L984" s="918">
        <v>0</v>
      </c>
      <c r="M984" s="142"/>
      <c r="N984" s="918">
        <v>0</v>
      </c>
      <c r="O984" s="142">
        <v>0</v>
      </c>
      <c r="P984" s="918">
        <v>0</v>
      </c>
      <c r="Q984" s="144"/>
      <c r="R984" s="918">
        <v>0</v>
      </c>
      <c r="S984" s="142">
        <v>0</v>
      </c>
      <c r="T984" s="918">
        <v>0</v>
      </c>
      <c r="U984" s="144"/>
      <c r="V984" s="918">
        <v>0</v>
      </c>
      <c r="W984" s="144"/>
      <c r="X984" s="918">
        <v>0</v>
      </c>
      <c r="Y984" s="60">
        <v>0</v>
      </c>
      <c r="Z984" s="918">
        <v>0</v>
      </c>
      <c r="AA984" s="144"/>
      <c r="AB984" s="918">
        <v>0</v>
      </c>
      <c r="AC984" s="63">
        <v>0</v>
      </c>
      <c r="AD984" s="142">
        <v>0</v>
      </c>
      <c r="AE984" s="945"/>
      <c r="AF984" s="142">
        <v>0</v>
      </c>
      <c r="AG984" s="144"/>
      <c r="AH984" s="918">
        <v>0</v>
      </c>
      <c r="AI984" s="918">
        <v>0</v>
      </c>
      <c r="AJ984" s="1025">
        <f t="shared" si="107"/>
        <v>0</v>
      </c>
    </row>
    <row r="985" spans="1:36" ht="36" x14ac:dyDescent="0.2">
      <c r="A985" s="42">
        <v>23705</v>
      </c>
      <c r="B985" s="285" t="s">
        <v>977</v>
      </c>
      <c r="C985" s="44"/>
      <c r="D985" s="44"/>
      <c r="E985" s="45"/>
      <c r="F985" s="46"/>
      <c r="G985" s="46"/>
      <c r="H985" s="46"/>
      <c r="I985" s="47"/>
      <c r="J985" s="787"/>
      <c r="K985" s="264"/>
      <c r="L985" s="921">
        <f>L986</f>
        <v>0</v>
      </c>
      <c r="M985" s="264"/>
      <c r="N985" s="921">
        <f>N986</f>
        <v>0</v>
      </c>
      <c r="O985" s="264">
        <f>O986</f>
        <v>0</v>
      </c>
      <c r="P985" s="921">
        <f>P986</f>
        <v>0</v>
      </c>
      <c r="Q985" s="265"/>
      <c r="R985" s="921">
        <f>R986</f>
        <v>0</v>
      </c>
      <c r="S985" s="264">
        <f>S986</f>
        <v>0</v>
      </c>
      <c r="T985" s="921">
        <f>T986</f>
        <v>0</v>
      </c>
      <c r="U985" s="265"/>
      <c r="V985" s="921">
        <f>V986</f>
        <v>0</v>
      </c>
      <c r="W985" s="265"/>
      <c r="X985" s="921">
        <f>X986</f>
        <v>0</v>
      </c>
      <c r="Y985" s="60">
        <v>0</v>
      </c>
      <c r="Z985" s="921">
        <f>Z986</f>
        <v>0</v>
      </c>
      <c r="AA985" s="265"/>
      <c r="AB985" s="921">
        <f>AB986</f>
        <v>0</v>
      </c>
      <c r="AC985" s="63">
        <v>0</v>
      </c>
      <c r="AD985" s="264">
        <f>AD986</f>
        <v>0</v>
      </c>
      <c r="AE985" s="958"/>
      <c r="AF985" s="264">
        <f>AF986</f>
        <v>0</v>
      </c>
      <c r="AG985" s="265"/>
      <c r="AH985" s="921">
        <f>AH986</f>
        <v>0</v>
      </c>
      <c r="AI985" s="921">
        <f>AI986</f>
        <v>0</v>
      </c>
      <c r="AJ985" s="1025">
        <f t="shared" si="107"/>
        <v>0</v>
      </c>
    </row>
    <row r="986" spans="1:36" s="24" customFormat="1" x14ac:dyDescent="0.2">
      <c r="A986" s="92"/>
      <c r="B986" s="304"/>
      <c r="C986" s="74"/>
      <c r="D986" s="74"/>
      <c r="E986" s="79"/>
      <c r="F986" s="133"/>
      <c r="G986" s="133"/>
      <c r="H986" s="133"/>
      <c r="I986" s="108"/>
      <c r="J986" s="766"/>
      <c r="K986" s="142"/>
      <c r="L986" s="918">
        <v>0</v>
      </c>
      <c r="M986" s="142"/>
      <c r="N986" s="918">
        <v>0</v>
      </c>
      <c r="O986" s="142">
        <v>0</v>
      </c>
      <c r="P986" s="918">
        <v>0</v>
      </c>
      <c r="Q986" s="144"/>
      <c r="R986" s="918">
        <v>0</v>
      </c>
      <c r="S986" s="142">
        <v>0</v>
      </c>
      <c r="T986" s="918">
        <v>0</v>
      </c>
      <c r="U986" s="144"/>
      <c r="V986" s="918">
        <v>0</v>
      </c>
      <c r="W986" s="144"/>
      <c r="X986" s="918">
        <v>0</v>
      </c>
      <c r="Y986" s="60">
        <v>0</v>
      </c>
      <c r="Z986" s="918">
        <v>0</v>
      </c>
      <c r="AA986" s="144"/>
      <c r="AB986" s="918">
        <v>0</v>
      </c>
      <c r="AC986" s="63">
        <v>0</v>
      </c>
      <c r="AD986" s="142">
        <v>0</v>
      </c>
      <c r="AE986" s="945"/>
      <c r="AF986" s="142">
        <v>0</v>
      </c>
      <c r="AG986" s="144"/>
      <c r="AH986" s="918">
        <v>0</v>
      </c>
      <c r="AI986" s="918">
        <v>0</v>
      </c>
      <c r="AJ986" s="1025">
        <f t="shared" si="107"/>
        <v>0</v>
      </c>
    </row>
    <row r="987" spans="1:36" ht="24" x14ac:dyDescent="0.2">
      <c r="A987" s="293">
        <v>238</v>
      </c>
      <c r="B987" s="294" t="s">
        <v>978</v>
      </c>
      <c r="C987" s="295"/>
      <c r="D987" s="295"/>
      <c r="E987" s="296"/>
      <c r="F987" s="297"/>
      <c r="G987" s="297"/>
      <c r="H987" s="297"/>
      <c r="I987" s="298"/>
      <c r="J987" s="795"/>
      <c r="K987" s="212"/>
      <c r="L987" s="923">
        <f>L988+L990+L992</f>
        <v>0</v>
      </c>
      <c r="M987" s="212"/>
      <c r="N987" s="923">
        <f>N988+N990+N992</f>
        <v>0</v>
      </c>
      <c r="O987" s="212">
        <f>O988+O990+O992</f>
        <v>0</v>
      </c>
      <c r="P987" s="923">
        <f>P988+P990+P992</f>
        <v>0</v>
      </c>
      <c r="Q987" s="300"/>
      <c r="R987" s="923">
        <f>R988+R990+R992</f>
        <v>0</v>
      </c>
      <c r="S987" s="212">
        <f>S988+S990+S992</f>
        <v>0</v>
      </c>
      <c r="T987" s="923">
        <f>T988+T990+T992</f>
        <v>0</v>
      </c>
      <c r="U987" s="300"/>
      <c r="V987" s="923">
        <f>V988+V990+V992</f>
        <v>0</v>
      </c>
      <c r="W987" s="300"/>
      <c r="X987" s="923">
        <f>X988+X990+X992</f>
        <v>0</v>
      </c>
      <c r="Y987" s="60">
        <v>0</v>
      </c>
      <c r="Z987" s="923">
        <f>Z988+Z990+Z992</f>
        <v>0</v>
      </c>
      <c r="AA987" s="300"/>
      <c r="AB987" s="923">
        <f>AB988+AB990+AB992</f>
        <v>0</v>
      </c>
      <c r="AC987" s="63">
        <v>0</v>
      </c>
      <c r="AD987" s="212">
        <f>AD988+AD990+AD992</f>
        <v>0</v>
      </c>
      <c r="AE987" s="963"/>
      <c r="AF987" s="212">
        <f>AF988+AF990+AF992</f>
        <v>0</v>
      </c>
      <c r="AG987" s="300"/>
      <c r="AH987" s="923">
        <f>AH988+AH990+AH992</f>
        <v>0</v>
      </c>
      <c r="AI987" s="923">
        <f>AI988+AI990+AI992</f>
        <v>0</v>
      </c>
      <c r="AJ987" s="1025">
        <f t="shared" si="107"/>
        <v>0</v>
      </c>
    </row>
    <row r="988" spans="1:36" ht="36" x14ac:dyDescent="0.2">
      <c r="A988" s="42">
        <v>23801</v>
      </c>
      <c r="B988" s="285" t="s">
        <v>979</v>
      </c>
      <c r="C988" s="44"/>
      <c r="D988" s="44"/>
      <c r="E988" s="45"/>
      <c r="F988" s="46"/>
      <c r="G988" s="46"/>
      <c r="H988" s="46"/>
      <c r="I988" s="47"/>
      <c r="J988" s="787"/>
      <c r="K988" s="264"/>
      <c r="L988" s="921">
        <f>L989</f>
        <v>0</v>
      </c>
      <c r="M988" s="264"/>
      <c r="N988" s="921">
        <f>N989</f>
        <v>0</v>
      </c>
      <c r="O988" s="264">
        <f>O989</f>
        <v>0</v>
      </c>
      <c r="P988" s="921">
        <f>P989</f>
        <v>0</v>
      </c>
      <c r="Q988" s="265"/>
      <c r="R988" s="921">
        <f>R989</f>
        <v>0</v>
      </c>
      <c r="S988" s="264">
        <f>S989</f>
        <v>0</v>
      </c>
      <c r="T988" s="921">
        <f>T989</f>
        <v>0</v>
      </c>
      <c r="U988" s="265"/>
      <c r="V988" s="921">
        <f>V989</f>
        <v>0</v>
      </c>
      <c r="W988" s="265"/>
      <c r="X988" s="921">
        <f>X989</f>
        <v>0</v>
      </c>
      <c r="Y988" s="60">
        <v>0</v>
      </c>
      <c r="Z988" s="921">
        <f>Z989</f>
        <v>0</v>
      </c>
      <c r="AA988" s="265"/>
      <c r="AB988" s="921">
        <f>AB989</f>
        <v>0</v>
      </c>
      <c r="AC988" s="63">
        <v>0</v>
      </c>
      <c r="AD988" s="264">
        <f>AD989</f>
        <v>0</v>
      </c>
      <c r="AE988" s="958"/>
      <c r="AF988" s="264">
        <f>AF989</f>
        <v>0</v>
      </c>
      <c r="AG988" s="265"/>
      <c r="AH988" s="921">
        <f>AH989</f>
        <v>0</v>
      </c>
      <c r="AI988" s="921">
        <f>AI989</f>
        <v>0</v>
      </c>
      <c r="AJ988" s="1025">
        <f t="shared" si="107"/>
        <v>0</v>
      </c>
    </row>
    <row r="989" spans="1:36" s="24" customFormat="1" x14ac:dyDescent="0.2">
      <c r="A989" s="92"/>
      <c r="B989" s="304"/>
      <c r="C989" s="74"/>
      <c r="D989" s="74"/>
      <c r="E989" s="79"/>
      <c r="F989" s="133"/>
      <c r="G989" s="133"/>
      <c r="H989" s="133"/>
      <c r="I989" s="108"/>
      <c r="J989" s="766"/>
      <c r="K989" s="142"/>
      <c r="L989" s="918">
        <v>0</v>
      </c>
      <c r="M989" s="142"/>
      <c r="N989" s="918">
        <v>0</v>
      </c>
      <c r="O989" s="142">
        <v>0</v>
      </c>
      <c r="P989" s="918">
        <v>0</v>
      </c>
      <c r="Q989" s="144"/>
      <c r="R989" s="918">
        <v>0</v>
      </c>
      <c r="S989" s="142">
        <v>0</v>
      </c>
      <c r="T989" s="918">
        <v>0</v>
      </c>
      <c r="U989" s="144"/>
      <c r="V989" s="918">
        <v>0</v>
      </c>
      <c r="W989" s="144"/>
      <c r="X989" s="918">
        <v>0</v>
      </c>
      <c r="Y989" s="60">
        <v>0</v>
      </c>
      <c r="Z989" s="918">
        <v>0</v>
      </c>
      <c r="AA989" s="144"/>
      <c r="AB989" s="918">
        <v>0</v>
      </c>
      <c r="AC989" s="63">
        <v>0</v>
      </c>
      <c r="AD989" s="142">
        <v>0</v>
      </c>
      <c r="AE989" s="945"/>
      <c r="AF989" s="142">
        <v>0</v>
      </c>
      <c r="AG989" s="144"/>
      <c r="AH989" s="918">
        <v>0</v>
      </c>
      <c r="AI989" s="918">
        <v>0</v>
      </c>
      <c r="AJ989" s="1025">
        <f t="shared" si="107"/>
        <v>0</v>
      </c>
    </row>
    <row r="990" spans="1:36" ht="36" x14ac:dyDescent="0.2">
      <c r="A990" s="42">
        <v>23802</v>
      </c>
      <c r="B990" s="285" t="s">
        <v>980</v>
      </c>
      <c r="C990" s="44"/>
      <c r="D990" s="44"/>
      <c r="E990" s="44"/>
      <c r="F990" s="239"/>
      <c r="G990" s="239"/>
      <c r="H990" s="239"/>
      <c r="I990" s="47"/>
      <c r="J990" s="787"/>
      <c r="K990" s="264"/>
      <c r="L990" s="921">
        <f>L991</f>
        <v>0</v>
      </c>
      <c r="M990" s="264"/>
      <c r="N990" s="921">
        <f>N991</f>
        <v>0</v>
      </c>
      <c r="O990" s="264">
        <f>O991</f>
        <v>0</v>
      </c>
      <c r="P990" s="921">
        <f>P991</f>
        <v>0</v>
      </c>
      <c r="Q990" s="265"/>
      <c r="R990" s="921">
        <f>R991</f>
        <v>0</v>
      </c>
      <c r="S990" s="264">
        <f>S991</f>
        <v>0</v>
      </c>
      <c r="T990" s="921">
        <f>T991</f>
        <v>0</v>
      </c>
      <c r="U990" s="265"/>
      <c r="V990" s="921">
        <f>V991</f>
        <v>0</v>
      </c>
      <c r="W990" s="265"/>
      <c r="X990" s="921">
        <f>X991</f>
        <v>0</v>
      </c>
      <c r="Y990" s="60">
        <v>0</v>
      </c>
      <c r="Z990" s="921">
        <f>Z991</f>
        <v>0</v>
      </c>
      <c r="AA990" s="265"/>
      <c r="AB990" s="921">
        <f>AB991</f>
        <v>0</v>
      </c>
      <c r="AC990" s="63">
        <v>0</v>
      </c>
      <c r="AD990" s="264">
        <f>AD991</f>
        <v>0</v>
      </c>
      <c r="AE990" s="958"/>
      <c r="AF990" s="264">
        <f>AF991</f>
        <v>0</v>
      </c>
      <c r="AG990" s="265"/>
      <c r="AH990" s="921">
        <f>AH991</f>
        <v>0</v>
      </c>
      <c r="AI990" s="921">
        <f>AI991</f>
        <v>0</v>
      </c>
      <c r="AJ990" s="1025">
        <f t="shared" si="107"/>
        <v>0</v>
      </c>
    </row>
    <row r="991" spans="1:36" s="24" customFormat="1" x14ac:dyDescent="0.2">
      <c r="A991" s="92"/>
      <c r="B991" s="304"/>
      <c r="C991" s="74"/>
      <c r="D991" s="74"/>
      <c r="E991" s="74"/>
      <c r="F991" s="88"/>
      <c r="G991" s="88"/>
      <c r="H991" s="88"/>
      <c r="I991" s="108"/>
      <c r="J991" s="766"/>
      <c r="K991" s="142"/>
      <c r="L991" s="918">
        <v>0</v>
      </c>
      <c r="M991" s="142"/>
      <c r="N991" s="918">
        <v>0</v>
      </c>
      <c r="O991" s="142">
        <v>0</v>
      </c>
      <c r="P991" s="918">
        <v>0</v>
      </c>
      <c r="Q991" s="144"/>
      <c r="R991" s="918">
        <v>0</v>
      </c>
      <c r="S991" s="142">
        <v>0</v>
      </c>
      <c r="T991" s="918">
        <v>0</v>
      </c>
      <c r="U991" s="144"/>
      <c r="V991" s="918">
        <v>0</v>
      </c>
      <c r="W991" s="144"/>
      <c r="X991" s="918">
        <v>0</v>
      </c>
      <c r="Y991" s="60">
        <v>0</v>
      </c>
      <c r="Z991" s="918">
        <v>0</v>
      </c>
      <c r="AA991" s="144"/>
      <c r="AB991" s="918">
        <v>0</v>
      </c>
      <c r="AC991" s="63">
        <v>0</v>
      </c>
      <c r="AD991" s="142">
        <v>0</v>
      </c>
      <c r="AE991" s="945"/>
      <c r="AF991" s="142">
        <v>0</v>
      </c>
      <c r="AG991" s="144"/>
      <c r="AH991" s="918">
        <v>0</v>
      </c>
      <c r="AI991" s="918">
        <v>0</v>
      </c>
      <c r="AJ991" s="1025">
        <f t="shared" si="107"/>
        <v>0</v>
      </c>
    </row>
    <row r="992" spans="1:36" ht="36" x14ac:dyDescent="0.2">
      <c r="A992" s="42">
        <v>23803</v>
      </c>
      <c r="B992" s="285" t="s">
        <v>981</v>
      </c>
      <c r="C992" s="44"/>
      <c r="D992" s="44"/>
      <c r="E992" s="44"/>
      <c r="F992" s="239"/>
      <c r="G992" s="239"/>
      <c r="H992" s="239"/>
      <c r="I992" s="47"/>
      <c r="J992" s="787"/>
      <c r="K992" s="264"/>
      <c r="L992" s="921">
        <f>L993</f>
        <v>0</v>
      </c>
      <c r="M992" s="264"/>
      <c r="N992" s="921">
        <f>N993</f>
        <v>0</v>
      </c>
      <c r="O992" s="264">
        <f>O993</f>
        <v>0</v>
      </c>
      <c r="P992" s="921">
        <f>P993</f>
        <v>0</v>
      </c>
      <c r="Q992" s="265"/>
      <c r="R992" s="921">
        <f>R993</f>
        <v>0</v>
      </c>
      <c r="S992" s="264">
        <f>S993</f>
        <v>0</v>
      </c>
      <c r="T992" s="921">
        <f>T993</f>
        <v>0</v>
      </c>
      <c r="U992" s="265"/>
      <c r="V992" s="921">
        <f>V993</f>
        <v>0</v>
      </c>
      <c r="W992" s="265"/>
      <c r="X992" s="921">
        <f>X993</f>
        <v>0</v>
      </c>
      <c r="Y992" s="60">
        <v>0</v>
      </c>
      <c r="Z992" s="921">
        <f>Z993</f>
        <v>0</v>
      </c>
      <c r="AA992" s="265"/>
      <c r="AB992" s="921">
        <f>AB993</f>
        <v>0</v>
      </c>
      <c r="AC992" s="63">
        <v>0</v>
      </c>
      <c r="AD992" s="264">
        <f>AD993</f>
        <v>0</v>
      </c>
      <c r="AE992" s="958"/>
      <c r="AF992" s="264">
        <f>AF993</f>
        <v>0</v>
      </c>
      <c r="AG992" s="265"/>
      <c r="AH992" s="921">
        <f>AH993</f>
        <v>0</v>
      </c>
      <c r="AI992" s="921">
        <f>AI993</f>
        <v>0</v>
      </c>
      <c r="AJ992" s="1025">
        <f t="shared" si="107"/>
        <v>0</v>
      </c>
    </row>
    <row r="993" spans="1:118" s="24" customFormat="1" x14ac:dyDescent="0.2">
      <c r="A993" s="92"/>
      <c r="B993" s="304"/>
      <c r="C993" s="74"/>
      <c r="D993" s="74"/>
      <c r="E993" s="74"/>
      <c r="F993" s="88"/>
      <c r="G993" s="88"/>
      <c r="H993" s="88"/>
      <c r="I993" s="108"/>
      <c r="J993" s="766"/>
      <c r="K993" s="142"/>
      <c r="L993" s="918">
        <v>0</v>
      </c>
      <c r="M993" s="142"/>
      <c r="N993" s="918">
        <v>0</v>
      </c>
      <c r="O993" s="142">
        <v>0</v>
      </c>
      <c r="P993" s="918">
        <v>0</v>
      </c>
      <c r="Q993" s="144"/>
      <c r="R993" s="918">
        <v>0</v>
      </c>
      <c r="S993" s="142">
        <v>0</v>
      </c>
      <c r="T993" s="918">
        <v>0</v>
      </c>
      <c r="U993" s="144"/>
      <c r="V993" s="918">
        <v>0</v>
      </c>
      <c r="W993" s="144"/>
      <c r="X993" s="918">
        <v>0</v>
      </c>
      <c r="Y993" s="60">
        <v>0</v>
      </c>
      <c r="Z993" s="918">
        <v>0</v>
      </c>
      <c r="AA993" s="144"/>
      <c r="AB993" s="918">
        <v>0</v>
      </c>
      <c r="AC993" s="63">
        <v>0</v>
      </c>
      <c r="AD993" s="142">
        <v>0</v>
      </c>
      <c r="AE993" s="945"/>
      <c r="AF993" s="142">
        <v>0</v>
      </c>
      <c r="AG993" s="144"/>
      <c r="AH993" s="918">
        <v>0</v>
      </c>
      <c r="AI993" s="918">
        <v>0</v>
      </c>
      <c r="AJ993" s="1025">
        <f t="shared" si="107"/>
        <v>0</v>
      </c>
    </row>
    <row r="994" spans="1:118" ht="24" x14ac:dyDescent="0.2">
      <c r="A994" s="293">
        <v>239</v>
      </c>
      <c r="B994" s="294" t="s">
        <v>982</v>
      </c>
      <c r="C994" s="295"/>
      <c r="D994" s="295"/>
      <c r="E994" s="295"/>
      <c r="F994" s="305"/>
      <c r="G994" s="305"/>
      <c r="H994" s="305"/>
      <c r="I994" s="298"/>
      <c r="J994" s="795">
        <v>0</v>
      </c>
      <c r="K994" s="212"/>
      <c r="L994" s="923">
        <f>L995+L997+L999+L1001+L1003</f>
        <v>0</v>
      </c>
      <c r="M994" s="212"/>
      <c r="N994" s="923">
        <f>N995+N997+N999+N1001+N1003</f>
        <v>0</v>
      </c>
      <c r="O994" s="212">
        <f>O995+O997+O999+O1001+O1003</f>
        <v>0</v>
      </c>
      <c r="P994" s="923">
        <f>P995+P997+P999+P1001+P1003</f>
        <v>0</v>
      </c>
      <c r="Q994" s="300"/>
      <c r="R994" s="923">
        <f>R995+R997+R999+R1001+R1003</f>
        <v>0</v>
      </c>
      <c r="S994" s="212">
        <f>S995+S997+S999+S1001+S1003</f>
        <v>0</v>
      </c>
      <c r="T994" s="923">
        <f>T995+T997+T999+T1001+T1003</f>
        <v>0</v>
      </c>
      <c r="U994" s="300"/>
      <c r="V994" s="923">
        <f>V995+V997+V999+V1001+V1003</f>
        <v>0</v>
      </c>
      <c r="W994" s="300"/>
      <c r="X994" s="923">
        <f>X995+X997+X999+X1001+X1003</f>
        <v>0</v>
      </c>
      <c r="Y994" s="60">
        <v>0</v>
      </c>
      <c r="Z994" s="923">
        <f>Z995+Z997+Z999+Z1001+Z1003</f>
        <v>0</v>
      </c>
      <c r="AA994" s="300"/>
      <c r="AB994" s="923">
        <f>AB995+AB997+AB999+AB1001+AB1003</f>
        <v>0</v>
      </c>
      <c r="AC994" s="63">
        <v>0</v>
      </c>
      <c r="AD994" s="212">
        <f>AD995+AD997+AD999+AD1001+AD1003</f>
        <v>0</v>
      </c>
      <c r="AE994" s="963"/>
      <c r="AF994" s="212">
        <f>AF995+AF997+AF999+AF1001+AF1003</f>
        <v>0</v>
      </c>
      <c r="AG994" s="300"/>
      <c r="AH994" s="923">
        <f>AH995+AH997+AH999+AH1001+AH1003</f>
        <v>0</v>
      </c>
      <c r="AI994" s="923">
        <f>AI995+AI997+AI999+AI1001+AI1003</f>
        <v>0</v>
      </c>
      <c r="AJ994" s="1025">
        <f t="shared" si="107"/>
        <v>0</v>
      </c>
    </row>
    <row r="995" spans="1:118" ht="36" x14ac:dyDescent="0.2">
      <c r="A995" s="42">
        <v>23901</v>
      </c>
      <c r="B995" s="285" t="s">
        <v>983</v>
      </c>
      <c r="C995" s="44"/>
      <c r="D995" s="44"/>
      <c r="E995" s="306"/>
      <c r="F995" s="307"/>
      <c r="G995" s="307"/>
      <c r="H995" s="307"/>
      <c r="I995" s="47"/>
      <c r="J995" s="787">
        <v>0</v>
      </c>
      <c r="K995" s="264"/>
      <c r="L995" s="921">
        <f>L996</f>
        <v>0</v>
      </c>
      <c r="M995" s="264"/>
      <c r="N995" s="921">
        <f>N996</f>
        <v>0</v>
      </c>
      <c r="O995" s="264">
        <f>O996</f>
        <v>0</v>
      </c>
      <c r="P995" s="921">
        <f>P996</f>
        <v>0</v>
      </c>
      <c r="Q995" s="265"/>
      <c r="R995" s="921">
        <f>R996</f>
        <v>0</v>
      </c>
      <c r="S995" s="264">
        <f>S996</f>
        <v>0</v>
      </c>
      <c r="T995" s="921">
        <f>T996</f>
        <v>0</v>
      </c>
      <c r="U995" s="265"/>
      <c r="V995" s="921">
        <f>V996</f>
        <v>0</v>
      </c>
      <c r="W995" s="265"/>
      <c r="X995" s="921">
        <f>X996</f>
        <v>0</v>
      </c>
      <c r="Y995" s="60">
        <v>0</v>
      </c>
      <c r="Z995" s="921">
        <f>Z996</f>
        <v>0</v>
      </c>
      <c r="AA995" s="265"/>
      <c r="AB995" s="921">
        <f>AB996</f>
        <v>0</v>
      </c>
      <c r="AC995" s="63">
        <v>0</v>
      </c>
      <c r="AD995" s="264">
        <f>AD996</f>
        <v>0</v>
      </c>
      <c r="AE995" s="958"/>
      <c r="AF995" s="264">
        <f>AF996</f>
        <v>0</v>
      </c>
      <c r="AG995" s="265"/>
      <c r="AH995" s="921">
        <f>AH996</f>
        <v>0</v>
      </c>
      <c r="AI995" s="921">
        <f>AI996</f>
        <v>0</v>
      </c>
      <c r="AJ995" s="1025">
        <f t="shared" si="107"/>
        <v>0</v>
      </c>
    </row>
    <row r="996" spans="1:118" s="24" customFormat="1" x14ac:dyDescent="0.2">
      <c r="A996" s="92"/>
      <c r="B996" s="304"/>
      <c r="C996" s="74"/>
      <c r="D996" s="74"/>
      <c r="E996" s="308"/>
      <c r="F996" s="309"/>
      <c r="G996" s="309"/>
      <c r="H996" s="309"/>
      <c r="I996" s="108"/>
      <c r="J996" s="766"/>
      <c r="K996" s="142"/>
      <c r="L996" s="918">
        <v>0</v>
      </c>
      <c r="M996" s="142"/>
      <c r="N996" s="918">
        <v>0</v>
      </c>
      <c r="O996" s="142">
        <v>0</v>
      </c>
      <c r="P996" s="918">
        <v>0</v>
      </c>
      <c r="Q996" s="144"/>
      <c r="R996" s="918">
        <v>0</v>
      </c>
      <c r="S996" s="142">
        <v>0</v>
      </c>
      <c r="T996" s="918">
        <v>0</v>
      </c>
      <c r="U996" s="144"/>
      <c r="V996" s="918">
        <v>0</v>
      </c>
      <c r="W996" s="144"/>
      <c r="X996" s="918">
        <v>0</v>
      </c>
      <c r="Y996" s="60">
        <v>0</v>
      </c>
      <c r="Z996" s="918">
        <v>0</v>
      </c>
      <c r="AA996" s="144"/>
      <c r="AB996" s="918">
        <v>0</v>
      </c>
      <c r="AC996" s="63">
        <v>0</v>
      </c>
      <c r="AD996" s="142">
        <v>0</v>
      </c>
      <c r="AE996" s="945"/>
      <c r="AF996" s="142">
        <v>0</v>
      </c>
      <c r="AG996" s="144"/>
      <c r="AH996" s="918">
        <v>0</v>
      </c>
      <c r="AI996" s="918">
        <v>0</v>
      </c>
      <c r="AJ996" s="1025">
        <f t="shared" si="107"/>
        <v>0</v>
      </c>
    </row>
    <row r="997" spans="1:118" ht="36" x14ac:dyDescent="0.2">
      <c r="A997" s="42">
        <v>23902</v>
      </c>
      <c r="B997" s="285" t="s">
        <v>984</v>
      </c>
      <c r="C997" s="44"/>
      <c r="D997" s="44"/>
      <c r="E997" s="44"/>
      <c r="F997" s="239"/>
      <c r="G997" s="239"/>
      <c r="H997" s="239"/>
      <c r="I997" s="47"/>
      <c r="J997" s="787">
        <v>0</v>
      </c>
      <c r="K997" s="264"/>
      <c r="L997" s="921">
        <f>L998</f>
        <v>0</v>
      </c>
      <c r="M997" s="264"/>
      <c r="N997" s="921">
        <f>N998</f>
        <v>0</v>
      </c>
      <c r="O997" s="264">
        <f>O998</f>
        <v>0</v>
      </c>
      <c r="P997" s="921">
        <f>P998</f>
        <v>0</v>
      </c>
      <c r="Q997" s="265"/>
      <c r="R997" s="921">
        <f>R998</f>
        <v>0</v>
      </c>
      <c r="S997" s="264">
        <f>S998</f>
        <v>0</v>
      </c>
      <c r="T997" s="921">
        <f>T998</f>
        <v>0</v>
      </c>
      <c r="U997" s="265"/>
      <c r="V997" s="921">
        <f>V998</f>
        <v>0</v>
      </c>
      <c r="W997" s="265"/>
      <c r="X997" s="921">
        <f>X998</f>
        <v>0</v>
      </c>
      <c r="Y997" s="60">
        <v>0</v>
      </c>
      <c r="Z997" s="921">
        <f>Z998</f>
        <v>0</v>
      </c>
      <c r="AA997" s="265"/>
      <c r="AB997" s="921">
        <f>AB998</f>
        <v>0</v>
      </c>
      <c r="AC997" s="63">
        <v>0</v>
      </c>
      <c r="AD997" s="264">
        <f>AD998</f>
        <v>0</v>
      </c>
      <c r="AE997" s="958"/>
      <c r="AF997" s="264">
        <f>AF998</f>
        <v>0</v>
      </c>
      <c r="AG997" s="265"/>
      <c r="AH997" s="921">
        <f>AH998</f>
        <v>0</v>
      </c>
      <c r="AI997" s="921">
        <f>AI998</f>
        <v>0</v>
      </c>
      <c r="AJ997" s="1025">
        <f t="shared" si="107"/>
        <v>0</v>
      </c>
    </row>
    <row r="998" spans="1:118" s="24" customFormat="1" x14ac:dyDescent="0.2">
      <c r="A998" s="92"/>
      <c r="B998" s="310"/>
      <c r="C998" s="74"/>
      <c r="D998" s="74"/>
      <c r="E998" s="74"/>
      <c r="F998" s="88"/>
      <c r="G998" s="88"/>
      <c r="H998" s="88"/>
      <c r="I998" s="108"/>
      <c r="J998" s="766"/>
      <c r="K998" s="142"/>
      <c r="L998" s="918">
        <v>0</v>
      </c>
      <c r="M998" s="142"/>
      <c r="N998" s="918">
        <v>0</v>
      </c>
      <c r="O998" s="142">
        <v>0</v>
      </c>
      <c r="P998" s="918">
        <v>0</v>
      </c>
      <c r="Q998" s="144"/>
      <c r="R998" s="918">
        <v>0</v>
      </c>
      <c r="S998" s="142">
        <v>0</v>
      </c>
      <c r="T998" s="918">
        <v>0</v>
      </c>
      <c r="U998" s="144"/>
      <c r="V998" s="918">
        <v>0</v>
      </c>
      <c r="W998" s="144"/>
      <c r="X998" s="918">
        <v>0</v>
      </c>
      <c r="Y998" s="60">
        <v>0</v>
      </c>
      <c r="Z998" s="918">
        <v>0</v>
      </c>
      <c r="AA998" s="144"/>
      <c r="AB998" s="918">
        <v>0</v>
      </c>
      <c r="AC998" s="63">
        <v>0</v>
      </c>
      <c r="AD998" s="142">
        <v>0</v>
      </c>
      <c r="AE998" s="945"/>
      <c r="AF998" s="142">
        <v>0</v>
      </c>
      <c r="AG998" s="144"/>
      <c r="AH998" s="918">
        <v>0</v>
      </c>
      <c r="AI998" s="918">
        <v>0</v>
      </c>
      <c r="AJ998" s="1025">
        <f t="shared" si="107"/>
        <v>0</v>
      </c>
    </row>
    <row r="999" spans="1:118" ht="24" x14ac:dyDescent="0.2">
      <c r="A999" s="42">
        <v>23903</v>
      </c>
      <c r="B999" s="285" t="s">
        <v>985</v>
      </c>
      <c r="C999" s="44"/>
      <c r="D999" s="44"/>
      <c r="E999" s="44"/>
      <c r="F999" s="239"/>
      <c r="G999" s="239"/>
      <c r="H999" s="239"/>
      <c r="I999" s="47"/>
      <c r="J999" s="787">
        <v>0</v>
      </c>
      <c r="K999" s="264"/>
      <c r="L999" s="921">
        <f>L1000</f>
        <v>0</v>
      </c>
      <c r="M999" s="264"/>
      <c r="N999" s="921">
        <f>N1000</f>
        <v>0</v>
      </c>
      <c r="O999" s="264">
        <f>O1000</f>
        <v>0</v>
      </c>
      <c r="P999" s="921">
        <f>P1000</f>
        <v>0</v>
      </c>
      <c r="Q999" s="265"/>
      <c r="R999" s="921">
        <f>R1000</f>
        <v>0</v>
      </c>
      <c r="S999" s="264">
        <f>S1000</f>
        <v>0</v>
      </c>
      <c r="T999" s="921">
        <f>T1000</f>
        <v>0</v>
      </c>
      <c r="U999" s="265"/>
      <c r="V999" s="921">
        <f>V1000</f>
        <v>0</v>
      </c>
      <c r="W999" s="265"/>
      <c r="X999" s="921">
        <f>X1000</f>
        <v>0</v>
      </c>
      <c r="Y999" s="60">
        <v>0</v>
      </c>
      <c r="Z999" s="921">
        <f>Z1000</f>
        <v>0</v>
      </c>
      <c r="AA999" s="265"/>
      <c r="AB999" s="921">
        <f>AB1000</f>
        <v>0</v>
      </c>
      <c r="AC999" s="63">
        <v>0</v>
      </c>
      <c r="AD999" s="264">
        <f>AD1000</f>
        <v>0</v>
      </c>
      <c r="AE999" s="958"/>
      <c r="AF999" s="264">
        <f>AF1000</f>
        <v>0</v>
      </c>
      <c r="AG999" s="265"/>
      <c r="AH999" s="921">
        <f>AH1000</f>
        <v>0</v>
      </c>
      <c r="AI999" s="921">
        <f>AI1000</f>
        <v>0</v>
      </c>
      <c r="AJ999" s="1025">
        <f t="shared" si="107"/>
        <v>0</v>
      </c>
    </row>
    <row r="1000" spans="1:118" s="24" customFormat="1" x14ac:dyDescent="0.2">
      <c r="A1000" s="92"/>
      <c r="B1000" s="304"/>
      <c r="C1000" s="74"/>
      <c r="D1000" s="74"/>
      <c r="E1000" s="74"/>
      <c r="F1000" s="88"/>
      <c r="G1000" s="88"/>
      <c r="H1000" s="88"/>
      <c r="I1000" s="108"/>
      <c r="J1000" s="766"/>
      <c r="K1000" s="142"/>
      <c r="L1000" s="918">
        <v>0</v>
      </c>
      <c r="M1000" s="142"/>
      <c r="N1000" s="918">
        <v>0</v>
      </c>
      <c r="O1000" s="142">
        <v>0</v>
      </c>
      <c r="P1000" s="918">
        <v>0</v>
      </c>
      <c r="Q1000" s="144"/>
      <c r="R1000" s="918">
        <v>0</v>
      </c>
      <c r="S1000" s="142">
        <v>0</v>
      </c>
      <c r="T1000" s="918">
        <v>0</v>
      </c>
      <c r="U1000" s="144"/>
      <c r="V1000" s="918">
        <v>0</v>
      </c>
      <c r="W1000" s="144"/>
      <c r="X1000" s="918">
        <v>0</v>
      </c>
      <c r="Y1000" s="60">
        <v>0</v>
      </c>
      <c r="Z1000" s="918">
        <v>0</v>
      </c>
      <c r="AA1000" s="144"/>
      <c r="AB1000" s="918">
        <v>0</v>
      </c>
      <c r="AC1000" s="63">
        <v>0</v>
      </c>
      <c r="AD1000" s="142">
        <v>0</v>
      </c>
      <c r="AE1000" s="945"/>
      <c r="AF1000" s="142">
        <v>0</v>
      </c>
      <c r="AG1000" s="144"/>
      <c r="AH1000" s="918">
        <v>0</v>
      </c>
      <c r="AI1000" s="918">
        <v>0</v>
      </c>
      <c r="AJ1000" s="1025">
        <f t="shared" si="107"/>
        <v>0</v>
      </c>
    </row>
    <row r="1001" spans="1:118" ht="36" x14ac:dyDescent="0.2">
      <c r="A1001" s="42">
        <v>23904</v>
      </c>
      <c r="B1001" s="285" t="s">
        <v>986</v>
      </c>
      <c r="C1001" s="44"/>
      <c r="D1001" s="44"/>
      <c r="E1001" s="44"/>
      <c r="F1001" s="239"/>
      <c r="G1001" s="239"/>
      <c r="H1001" s="239"/>
      <c r="I1001" s="47"/>
      <c r="J1001" s="787">
        <v>0</v>
      </c>
      <c r="K1001" s="264"/>
      <c r="L1001" s="921">
        <f>L1002</f>
        <v>0</v>
      </c>
      <c r="M1001" s="264"/>
      <c r="N1001" s="921">
        <f>N1002</f>
        <v>0</v>
      </c>
      <c r="O1001" s="264">
        <f>O1002</f>
        <v>0</v>
      </c>
      <c r="P1001" s="921">
        <f>P1002</f>
        <v>0</v>
      </c>
      <c r="Q1001" s="265"/>
      <c r="R1001" s="921">
        <f>R1002</f>
        <v>0</v>
      </c>
      <c r="S1001" s="264">
        <f>S1002</f>
        <v>0</v>
      </c>
      <c r="T1001" s="921">
        <f>T1002</f>
        <v>0</v>
      </c>
      <c r="U1001" s="265"/>
      <c r="V1001" s="921">
        <f>V1002</f>
        <v>0</v>
      </c>
      <c r="W1001" s="265"/>
      <c r="X1001" s="921">
        <f>X1002</f>
        <v>0</v>
      </c>
      <c r="Y1001" s="60">
        <v>0</v>
      </c>
      <c r="Z1001" s="921">
        <f>Z1002</f>
        <v>0</v>
      </c>
      <c r="AA1001" s="265"/>
      <c r="AB1001" s="921">
        <f>AB1002</f>
        <v>0</v>
      </c>
      <c r="AC1001" s="63">
        <v>0</v>
      </c>
      <c r="AD1001" s="264">
        <f>AD1002</f>
        <v>0</v>
      </c>
      <c r="AE1001" s="958"/>
      <c r="AF1001" s="264">
        <f>AF1002</f>
        <v>0</v>
      </c>
      <c r="AG1001" s="265"/>
      <c r="AH1001" s="921">
        <f>AH1002</f>
        <v>0</v>
      </c>
      <c r="AI1001" s="921">
        <f>AI1002</f>
        <v>0</v>
      </c>
      <c r="AJ1001" s="1025">
        <f t="shared" si="107"/>
        <v>0</v>
      </c>
    </row>
    <row r="1002" spans="1:118" s="24" customFormat="1" x14ac:dyDescent="0.2">
      <c r="A1002" s="92"/>
      <c r="B1002" s="304"/>
      <c r="C1002" s="74"/>
      <c r="D1002" s="74"/>
      <c r="E1002" s="74"/>
      <c r="F1002" s="88"/>
      <c r="G1002" s="88"/>
      <c r="H1002" s="88"/>
      <c r="I1002" s="108"/>
      <c r="J1002" s="766"/>
      <c r="K1002" s="142"/>
      <c r="L1002" s="918">
        <v>0</v>
      </c>
      <c r="M1002" s="142"/>
      <c r="N1002" s="918">
        <v>0</v>
      </c>
      <c r="O1002" s="142">
        <v>0</v>
      </c>
      <c r="P1002" s="918">
        <v>0</v>
      </c>
      <c r="Q1002" s="144"/>
      <c r="R1002" s="918">
        <v>0</v>
      </c>
      <c r="S1002" s="142">
        <v>0</v>
      </c>
      <c r="T1002" s="918">
        <v>0</v>
      </c>
      <c r="U1002" s="144"/>
      <c r="V1002" s="918">
        <v>0</v>
      </c>
      <c r="W1002" s="144"/>
      <c r="X1002" s="918">
        <v>0</v>
      </c>
      <c r="Y1002" s="60">
        <v>0</v>
      </c>
      <c r="Z1002" s="918">
        <v>0</v>
      </c>
      <c r="AA1002" s="144"/>
      <c r="AB1002" s="918">
        <v>0</v>
      </c>
      <c r="AC1002" s="63">
        <v>0</v>
      </c>
      <c r="AD1002" s="142">
        <v>0</v>
      </c>
      <c r="AE1002" s="945"/>
      <c r="AF1002" s="142">
        <v>0</v>
      </c>
      <c r="AG1002" s="144"/>
      <c r="AH1002" s="918">
        <v>0</v>
      </c>
      <c r="AI1002" s="918">
        <v>0</v>
      </c>
      <c r="AJ1002" s="1025">
        <f t="shared" si="107"/>
        <v>0</v>
      </c>
    </row>
    <row r="1003" spans="1:118" ht="24" x14ac:dyDescent="0.2">
      <c r="A1003" s="42">
        <v>23905</v>
      </c>
      <c r="B1003" s="285" t="s">
        <v>987</v>
      </c>
      <c r="C1003" s="44"/>
      <c r="D1003" s="44"/>
      <c r="E1003" s="44"/>
      <c r="F1003" s="239"/>
      <c r="G1003" s="239"/>
      <c r="H1003" s="239"/>
      <c r="I1003" s="47"/>
      <c r="J1003" s="787">
        <v>0</v>
      </c>
      <c r="K1003" s="264"/>
      <c r="L1003" s="921">
        <f>L1004</f>
        <v>0</v>
      </c>
      <c r="M1003" s="264"/>
      <c r="N1003" s="921">
        <f>N1004</f>
        <v>0</v>
      </c>
      <c r="O1003" s="264">
        <f>O1004</f>
        <v>0</v>
      </c>
      <c r="P1003" s="921">
        <f>P1004</f>
        <v>0</v>
      </c>
      <c r="Q1003" s="265"/>
      <c r="R1003" s="921">
        <f>R1004</f>
        <v>0</v>
      </c>
      <c r="S1003" s="264">
        <f>S1004</f>
        <v>0</v>
      </c>
      <c r="T1003" s="921">
        <f>T1004</f>
        <v>0</v>
      </c>
      <c r="U1003" s="265"/>
      <c r="V1003" s="921">
        <f>V1004</f>
        <v>0</v>
      </c>
      <c r="W1003" s="265"/>
      <c r="X1003" s="921">
        <f>X1004</f>
        <v>0</v>
      </c>
      <c r="Y1003" s="60">
        <v>0</v>
      </c>
      <c r="Z1003" s="921">
        <f>Z1004</f>
        <v>0</v>
      </c>
      <c r="AA1003" s="265"/>
      <c r="AB1003" s="921">
        <f>AB1004</f>
        <v>0</v>
      </c>
      <c r="AC1003" s="63">
        <v>0</v>
      </c>
      <c r="AD1003" s="264">
        <f>AD1004</f>
        <v>0</v>
      </c>
      <c r="AE1003" s="958"/>
      <c r="AF1003" s="264">
        <f>AF1004</f>
        <v>0</v>
      </c>
      <c r="AG1003" s="265"/>
      <c r="AH1003" s="921">
        <f>AH1004</f>
        <v>0</v>
      </c>
      <c r="AI1003" s="921">
        <f>AI1004</f>
        <v>0</v>
      </c>
      <c r="AJ1003" s="1025">
        <f t="shared" si="107"/>
        <v>0</v>
      </c>
    </row>
    <row r="1004" spans="1:118" x14ac:dyDescent="0.2">
      <c r="A1004" s="51"/>
      <c r="B1004" s="203"/>
      <c r="C1004" s="74"/>
      <c r="D1004" s="401"/>
      <c r="E1004" s="204"/>
      <c r="F1004" s="205"/>
      <c r="G1004" s="205"/>
      <c r="H1004" s="205"/>
      <c r="I1004" s="57"/>
      <c r="J1004" s="768"/>
      <c r="K1004" s="136"/>
      <c r="L1004" s="469">
        <v>0</v>
      </c>
      <c r="M1004" s="136"/>
      <c r="N1004" s="469">
        <v>0</v>
      </c>
      <c r="O1004" s="136">
        <v>0</v>
      </c>
      <c r="P1004" s="469">
        <v>0</v>
      </c>
      <c r="Q1004" s="138"/>
      <c r="R1004" s="469">
        <v>0</v>
      </c>
      <c r="S1004" s="136">
        <v>0</v>
      </c>
      <c r="T1004" s="469">
        <v>0</v>
      </c>
      <c r="U1004" s="138"/>
      <c r="V1004" s="469">
        <v>0</v>
      </c>
      <c r="W1004" s="138"/>
      <c r="X1004" s="469">
        <v>0</v>
      </c>
      <c r="Y1004" s="60">
        <v>0</v>
      </c>
      <c r="Z1004" s="469">
        <v>0</v>
      </c>
      <c r="AA1004" s="138"/>
      <c r="AB1004" s="469">
        <v>0</v>
      </c>
      <c r="AC1004" s="63">
        <v>0</v>
      </c>
      <c r="AD1004" s="136">
        <v>0</v>
      </c>
      <c r="AE1004" s="942"/>
      <c r="AF1004" s="136">
        <v>0</v>
      </c>
      <c r="AG1004" s="138"/>
      <c r="AH1004" s="469">
        <v>0</v>
      </c>
      <c r="AI1004" s="469">
        <v>0</v>
      </c>
      <c r="AJ1004" s="1025">
        <f t="shared" si="107"/>
        <v>0</v>
      </c>
    </row>
    <row r="1005" spans="1:118" s="608" customFormat="1" ht="24" x14ac:dyDescent="0.2">
      <c r="A1005" s="25">
        <v>2400</v>
      </c>
      <c r="B1005" s="245" t="s">
        <v>988</v>
      </c>
      <c r="C1005" s="27"/>
      <c r="D1005" s="27"/>
      <c r="E1005" s="27"/>
      <c r="F1005" s="246"/>
      <c r="G1005" s="246"/>
      <c r="H1005" s="246"/>
      <c r="I1005" s="30"/>
      <c r="J1005" s="365">
        <v>569889.64919999999</v>
      </c>
      <c r="K1005" s="249"/>
      <c r="L1005" s="922">
        <f>L1006+L1013+L1019+L1023+L1031+L1039+L1106+L1143+L1215</f>
        <v>0</v>
      </c>
      <c r="M1005" s="249"/>
      <c r="N1005" s="922">
        <f>N1006+N1013+N1019+N1023+N1031+N1039+N1106+N1143+N1215</f>
        <v>0</v>
      </c>
      <c r="O1005" s="249">
        <f>O1006+O1013+O1019+O1023+O1031+O1039+O1106+O1143+O1215</f>
        <v>0</v>
      </c>
      <c r="P1005" s="922">
        <f>P1006+P1013+P1019+P1023+P1031+P1039+P1106+P1143+P1215</f>
        <v>0</v>
      </c>
      <c r="Q1005" s="250"/>
      <c r="R1005" s="922">
        <f>R1006+R1013+R1019+R1023+R1031+R1039+R1106+R1143+R1215</f>
        <v>0</v>
      </c>
      <c r="S1005" s="249">
        <f>S1006+S1013+S1019+S1023+S1031+S1039+S1106+S1143+S1215</f>
        <v>0</v>
      </c>
      <c r="T1005" s="922">
        <f>T1006+T1013+T1019+T1023+T1031+T1039+T1106+T1143+T1215</f>
        <v>81325.350799999986</v>
      </c>
      <c r="U1005" s="250"/>
      <c r="V1005" s="922">
        <f>V1006+V1013+V1019+V1023+V1031+V1039+V1106+V1143+V1215</f>
        <v>228478.42680000002</v>
      </c>
      <c r="W1005" s="250"/>
      <c r="X1005" s="922">
        <f>X1006+X1013+X1019+X1023+X1031+X1039+X1106+X1143+X1215</f>
        <v>327.12</v>
      </c>
      <c r="Y1005" s="368">
        <v>0</v>
      </c>
      <c r="Z1005" s="922">
        <f>Z1006+Z1013+Z1019+Z1023+Z1031+Z1039+Z1106+Z1143+Z1215</f>
        <v>259758.75159999999</v>
      </c>
      <c r="AA1005" s="250"/>
      <c r="AB1005" s="922">
        <f>AB1006+AB1013+AB1019+AB1023+AB1031+AB1039+AB1106+AB1143+AB1215</f>
        <v>0</v>
      </c>
      <c r="AC1005" s="929">
        <v>0</v>
      </c>
      <c r="AD1005" s="249">
        <f>AD1006+AD1013+AD1019+AD1023+AD1031+AD1039+AD1106+AD1143+AD1215</f>
        <v>0</v>
      </c>
      <c r="AE1005" s="554">
        <f>AE1006+AE1013+AE1019+AE1023+AE1031+AE1039+AE1106+AE1143+AE1215</f>
        <v>0</v>
      </c>
      <c r="AF1005" s="249">
        <f>AF1006+AF1013+AF1019+AF1023+AF1031+AF1039+AF1106+AF1143+AF1215</f>
        <v>0</v>
      </c>
      <c r="AG1005" s="250"/>
      <c r="AH1005" s="922">
        <f>AH1006+AH1013+AH1019+AH1023+AH1031+AH1039+AH1106+AH1143+AH1215</f>
        <v>0</v>
      </c>
      <c r="AI1005" s="922">
        <f>AI1006+AI1013+AI1019+AI1023+AI1031+AI1039+AI1106+AI1143+AI1215</f>
        <v>569889.64919999999</v>
      </c>
      <c r="AJ1005" s="1025">
        <f t="shared" si="107"/>
        <v>0</v>
      </c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</row>
    <row r="1006" spans="1:118" ht="17.25" customHeight="1" x14ac:dyDescent="0.2">
      <c r="A1006" s="293">
        <v>241</v>
      </c>
      <c r="B1006" s="311" t="s">
        <v>989</v>
      </c>
      <c r="C1006" s="295"/>
      <c r="D1006" s="295"/>
      <c r="E1006" s="295"/>
      <c r="F1006" s="305"/>
      <c r="G1006" s="305"/>
      <c r="H1006" s="305"/>
      <c r="I1006" s="298"/>
      <c r="J1006" s="795">
        <v>24805.45</v>
      </c>
      <c r="K1006" s="212"/>
      <c r="L1006" s="923">
        <f>L1007+L1009+L1011</f>
        <v>0</v>
      </c>
      <c r="M1006" s="212"/>
      <c r="N1006" s="923">
        <f>N1007+N1009+N1011</f>
        <v>0</v>
      </c>
      <c r="O1006" s="212">
        <f>O1007+O1009+O1011</f>
        <v>0</v>
      </c>
      <c r="P1006" s="923">
        <f>P1007+P1009+P1011</f>
        <v>0</v>
      </c>
      <c r="Q1006" s="300"/>
      <c r="R1006" s="923">
        <f>R1007+R1009+R1011</f>
        <v>0</v>
      </c>
      <c r="S1006" s="212">
        <f>S1007+S1009+S1011</f>
        <v>0</v>
      </c>
      <c r="T1006" s="923">
        <f>T1007+T1009+T1011</f>
        <v>0</v>
      </c>
      <c r="U1006" s="300"/>
      <c r="V1006" s="923">
        <f>V1007+V1009+V1011</f>
        <v>0</v>
      </c>
      <c r="W1006" s="300"/>
      <c r="X1006" s="923">
        <f>X1007+X1009+X1011</f>
        <v>0</v>
      </c>
      <c r="Y1006" s="60">
        <v>0</v>
      </c>
      <c r="Z1006" s="923">
        <f>Z1007+Z1009+Z1011</f>
        <v>24805.45</v>
      </c>
      <c r="AA1006" s="300"/>
      <c r="AB1006" s="923">
        <f>AB1007+AB1009+AB1011</f>
        <v>0</v>
      </c>
      <c r="AC1006" s="63">
        <v>0</v>
      </c>
      <c r="AD1006" s="212">
        <f>AD1007+AD1009+AD1011</f>
        <v>0</v>
      </c>
      <c r="AE1006" s="964">
        <f>AE1007+AE1009+AE1011</f>
        <v>0</v>
      </c>
      <c r="AF1006" s="212">
        <f>AF1007+AF1009+AF1011</f>
        <v>0</v>
      </c>
      <c r="AG1006" s="300"/>
      <c r="AH1006" s="923">
        <f>AH1007+AH1009+AH1011</f>
        <v>0</v>
      </c>
      <c r="AI1006" s="923">
        <f>AI1007+AI1009+AI1011</f>
        <v>24805.45</v>
      </c>
      <c r="AJ1006" s="1025">
        <f t="shared" si="107"/>
        <v>0</v>
      </c>
    </row>
    <row r="1007" spans="1:118" ht="35.25" customHeight="1" x14ac:dyDescent="0.2">
      <c r="A1007" s="42">
        <v>24101</v>
      </c>
      <c r="B1007" s="43" t="s">
        <v>990</v>
      </c>
      <c r="C1007" s="44"/>
      <c r="D1007" s="44"/>
      <c r="E1007" s="44"/>
      <c r="F1007" s="239"/>
      <c r="G1007" s="239"/>
      <c r="H1007" s="239"/>
      <c r="I1007" s="47"/>
      <c r="J1007" s="787">
        <v>24805.45</v>
      </c>
      <c r="K1007" s="264"/>
      <c r="L1007" s="921">
        <f>L1008</f>
        <v>0</v>
      </c>
      <c r="M1007" s="264"/>
      <c r="N1007" s="921">
        <f>N1008</f>
        <v>0</v>
      </c>
      <c r="O1007" s="264">
        <v>0</v>
      </c>
      <c r="P1007" s="921">
        <f>P1008</f>
        <v>0</v>
      </c>
      <c r="Q1007" s="265"/>
      <c r="R1007" s="921">
        <f>R1008</f>
        <v>0</v>
      </c>
      <c r="S1007" s="264">
        <v>0</v>
      </c>
      <c r="T1007" s="921">
        <f>T1008</f>
        <v>0</v>
      </c>
      <c r="U1007" s="265"/>
      <c r="V1007" s="921">
        <f>V1008</f>
        <v>0</v>
      </c>
      <c r="W1007" s="265"/>
      <c r="X1007" s="921">
        <f>X1008</f>
        <v>0</v>
      </c>
      <c r="Y1007" s="60">
        <v>0</v>
      </c>
      <c r="Z1007" s="921">
        <f>Z1008</f>
        <v>24805.45</v>
      </c>
      <c r="AA1007" s="265"/>
      <c r="AB1007" s="921">
        <f>AB1008</f>
        <v>0</v>
      </c>
      <c r="AC1007" s="63">
        <v>0</v>
      </c>
      <c r="AD1007" s="264">
        <f>AD1008</f>
        <v>0</v>
      </c>
      <c r="AE1007" s="565">
        <f>AE1008</f>
        <v>0</v>
      </c>
      <c r="AF1007" s="264">
        <f>AF1008</f>
        <v>0</v>
      </c>
      <c r="AG1007" s="265"/>
      <c r="AH1007" s="921">
        <f>AH1008</f>
        <v>0</v>
      </c>
      <c r="AI1007" s="921">
        <f>AI1008</f>
        <v>24805.45</v>
      </c>
      <c r="AJ1007" s="1025">
        <f t="shared" si="107"/>
        <v>0</v>
      </c>
    </row>
    <row r="1008" spans="1:118" s="131" customFormat="1" ht="30.75" customHeight="1" x14ac:dyDescent="0.2">
      <c r="A1008" s="51"/>
      <c r="B1008" s="226" t="s">
        <v>991</v>
      </c>
      <c r="C1008" s="74"/>
      <c r="D1008" s="74">
        <v>5</v>
      </c>
      <c r="E1008" s="79" t="s">
        <v>30</v>
      </c>
      <c r="F1008" s="55" t="s">
        <v>31</v>
      </c>
      <c r="G1008" s="56" t="s">
        <v>32</v>
      </c>
      <c r="H1008" s="55" t="s">
        <v>33</v>
      </c>
      <c r="I1008" s="57">
        <v>4961.09</v>
      </c>
      <c r="J1008" s="766">
        <v>24805.45</v>
      </c>
      <c r="K1008" s="80"/>
      <c r="L1008" s="150">
        <v>0</v>
      </c>
      <c r="M1008" s="80"/>
      <c r="N1008" s="150"/>
      <c r="O1008" s="75">
        <v>0</v>
      </c>
      <c r="P1008" s="999"/>
      <c r="Q1008" s="81"/>
      <c r="R1008" s="150"/>
      <c r="S1008" s="75"/>
      <c r="T1008" s="1017">
        <v>0</v>
      </c>
      <c r="U1008" s="81"/>
      <c r="V1008" s="150"/>
      <c r="W1008" s="81"/>
      <c r="X1008" s="150"/>
      <c r="Y1008" s="60">
        <v>5</v>
      </c>
      <c r="Z1008" s="999">
        <v>24805.45</v>
      </c>
      <c r="AA1008" s="81"/>
      <c r="AB1008" s="150"/>
      <c r="AC1008" s="63">
        <v>0</v>
      </c>
      <c r="AD1008" s="78">
        <f>AC1008*I1008</f>
        <v>0</v>
      </c>
      <c r="AE1008" s="63">
        <v>0</v>
      </c>
      <c r="AF1008" s="150">
        <v>0</v>
      </c>
      <c r="AG1008" s="81"/>
      <c r="AH1008" s="150"/>
      <c r="AI1008" s="998">
        <f>AF1008+AH1008+AD1008+AB1008+Z1008+X1008+V1008+T1008+R1008+P1008+N1008+L1008</f>
        <v>24805.45</v>
      </c>
      <c r="AJ1008" s="1025">
        <f t="shared" si="107"/>
        <v>0</v>
      </c>
      <c r="AK1008" s="518"/>
      <c r="AL1008" s="518"/>
      <c r="AM1008" s="518"/>
      <c r="AN1008" s="518"/>
      <c r="AO1008" s="518"/>
      <c r="AP1008" s="518"/>
      <c r="AQ1008" s="518"/>
      <c r="AR1008" s="518"/>
      <c r="AS1008" s="518"/>
      <c r="AT1008" s="518"/>
      <c r="AU1008" s="518"/>
      <c r="AV1008" s="518"/>
      <c r="AW1008" s="518"/>
      <c r="AX1008" s="518"/>
      <c r="AY1008" s="518"/>
      <c r="AZ1008" s="518"/>
      <c r="BA1008" s="518"/>
      <c r="BB1008" s="518"/>
      <c r="BC1008" s="518"/>
      <c r="BD1008" s="518"/>
      <c r="BE1008" s="518"/>
      <c r="BF1008" s="518"/>
      <c r="BG1008" s="518"/>
      <c r="BH1008" s="518"/>
      <c r="BI1008" s="518"/>
      <c r="BJ1008" s="518"/>
      <c r="BK1008" s="518"/>
      <c r="BL1008" s="518"/>
      <c r="BM1008" s="518"/>
      <c r="BN1008" s="518"/>
      <c r="BO1008" s="518"/>
      <c r="BP1008" s="518"/>
      <c r="BQ1008" s="518"/>
      <c r="BR1008" s="518"/>
      <c r="BS1008" s="518"/>
      <c r="BT1008" s="518"/>
      <c r="BU1008" s="518"/>
      <c r="BV1008" s="518"/>
      <c r="BW1008" s="518"/>
      <c r="BX1008" s="518"/>
      <c r="BY1008" s="518"/>
      <c r="BZ1008" s="518"/>
      <c r="CA1008" s="518"/>
      <c r="CB1008" s="518"/>
      <c r="CC1008" s="518"/>
      <c r="CD1008" s="518"/>
      <c r="CE1008" s="518"/>
      <c r="CF1008" s="518"/>
      <c r="CG1008" s="518"/>
      <c r="CH1008" s="518"/>
      <c r="CI1008" s="518"/>
      <c r="CJ1008" s="518"/>
      <c r="CK1008" s="518"/>
      <c r="CL1008" s="518"/>
      <c r="CM1008" s="518"/>
      <c r="CN1008" s="518"/>
      <c r="CO1008" s="518"/>
      <c r="CP1008" s="518"/>
      <c r="CQ1008" s="518"/>
      <c r="CR1008" s="518"/>
      <c r="CS1008" s="518"/>
      <c r="CT1008" s="518"/>
      <c r="CU1008" s="518"/>
      <c r="CV1008" s="518"/>
      <c r="CW1008" s="518"/>
      <c r="CX1008" s="518"/>
      <c r="CY1008" s="518"/>
      <c r="CZ1008" s="518"/>
      <c r="DA1008" s="518"/>
      <c r="DB1008" s="518"/>
      <c r="DC1008" s="518"/>
      <c r="DD1008" s="518"/>
      <c r="DE1008" s="518"/>
      <c r="DF1008" s="518"/>
      <c r="DG1008" s="518"/>
      <c r="DH1008" s="518"/>
      <c r="DI1008" s="518"/>
      <c r="DJ1008" s="518"/>
      <c r="DK1008" s="518"/>
      <c r="DL1008" s="518"/>
      <c r="DM1008" s="518"/>
      <c r="DN1008" s="518"/>
    </row>
    <row r="1009" spans="1:118" s="873" customFormat="1" ht="24" x14ac:dyDescent="0.2">
      <c r="A1009" s="117">
        <v>24102</v>
      </c>
      <c r="B1009" s="202" t="s">
        <v>992</v>
      </c>
      <c r="C1009" s="119"/>
      <c r="D1009" s="119"/>
      <c r="E1009" s="126"/>
      <c r="F1009" s="127"/>
      <c r="G1009" s="127"/>
      <c r="H1009" s="127"/>
      <c r="I1009" s="176"/>
      <c r="J1009" s="769">
        <v>0</v>
      </c>
      <c r="K1009" s="122"/>
      <c r="L1009" s="917">
        <f>L1010</f>
        <v>0</v>
      </c>
      <c r="M1009" s="122"/>
      <c r="N1009" s="917">
        <f>N1010</f>
        <v>0</v>
      </c>
      <c r="O1009" s="871">
        <v>0</v>
      </c>
      <c r="P1009" s="917">
        <f>P1010</f>
        <v>0</v>
      </c>
      <c r="Q1009" s="124"/>
      <c r="R1009" s="917">
        <f>R1010</f>
        <v>0</v>
      </c>
      <c r="S1009" s="871">
        <v>0</v>
      </c>
      <c r="T1009" s="917">
        <f>T1010</f>
        <v>0</v>
      </c>
      <c r="U1009" s="124"/>
      <c r="V1009" s="917">
        <f>V1010</f>
        <v>0</v>
      </c>
      <c r="W1009" s="124"/>
      <c r="X1009" s="917">
        <f>X1010</f>
        <v>0</v>
      </c>
      <c r="Y1009" s="872">
        <v>0</v>
      </c>
      <c r="Z1009" s="917">
        <f>Z1010</f>
        <v>0</v>
      </c>
      <c r="AA1009" s="124"/>
      <c r="AB1009" s="917">
        <f>AB1010</f>
        <v>0</v>
      </c>
      <c r="AC1009" s="993">
        <v>0</v>
      </c>
      <c r="AD1009" s="122">
        <f>AD1010</f>
        <v>0</v>
      </c>
      <c r="AE1009" s="941"/>
      <c r="AF1009" s="122">
        <f>AF1010</f>
        <v>0</v>
      </c>
      <c r="AG1009" s="124"/>
      <c r="AH1009" s="917">
        <f>AH1010</f>
        <v>0</v>
      </c>
      <c r="AI1009" s="917">
        <f>AI1010</f>
        <v>0</v>
      </c>
      <c r="AJ1009" s="1025">
        <f t="shared" si="107"/>
        <v>0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</row>
    <row r="1010" spans="1:118" x14ac:dyDescent="0.2">
      <c r="A1010" s="51"/>
      <c r="B1010" s="203"/>
      <c r="C1010" s="74"/>
      <c r="D1010" s="74"/>
      <c r="E1010" s="79"/>
      <c r="F1010" s="133"/>
      <c r="G1010" s="133"/>
      <c r="H1010" s="133"/>
      <c r="I1010" s="57"/>
      <c r="J1010" s="766"/>
      <c r="K1010" s="136"/>
      <c r="L1010" s="469">
        <v>0</v>
      </c>
      <c r="M1010" s="136"/>
      <c r="N1010" s="469">
        <v>0</v>
      </c>
      <c r="O1010" s="75">
        <v>0</v>
      </c>
      <c r="P1010" s="469">
        <v>0</v>
      </c>
      <c r="Q1010" s="138"/>
      <c r="R1010" s="469">
        <v>0</v>
      </c>
      <c r="S1010" s="75">
        <v>0</v>
      </c>
      <c r="T1010" s="469">
        <v>0</v>
      </c>
      <c r="U1010" s="138"/>
      <c r="V1010" s="469">
        <v>0</v>
      </c>
      <c r="W1010" s="138"/>
      <c r="X1010" s="469">
        <v>0</v>
      </c>
      <c r="Y1010" s="60">
        <v>0</v>
      </c>
      <c r="Z1010" s="469">
        <v>0</v>
      </c>
      <c r="AA1010" s="138"/>
      <c r="AB1010" s="469">
        <v>0</v>
      </c>
      <c r="AC1010" s="63">
        <v>0</v>
      </c>
      <c r="AD1010" s="136">
        <v>0</v>
      </c>
      <c r="AE1010" s="942"/>
      <c r="AF1010" s="136">
        <v>0</v>
      </c>
      <c r="AG1010" s="138"/>
      <c r="AH1010" s="469">
        <v>0</v>
      </c>
      <c r="AI1010" s="998">
        <f>AF1010+AH1010+AD1010+AB1010+Z1010+X1010+V1010+T1010+R1010+P1010+N1010+L1010</f>
        <v>0</v>
      </c>
      <c r="AJ1010" s="1025">
        <f t="shared" si="107"/>
        <v>0</v>
      </c>
    </row>
    <row r="1011" spans="1:118" s="873" customFormat="1" ht="24" x14ac:dyDescent="0.2">
      <c r="A1011" s="117">
        <v>24103</v>
      </c>
      <c r="B1011" s="202" t="s">
        <v>993</v>
      </c>
      <c r="C1011" s="119"/>
      <c r="D1011" s="119"/>
      <c r="E1011" s="126"/>
      <c r="F1011" s="127"/>
      <c r="G1011" s="127"/>
      <c r="H1011" s="127"/>
      <c r="I1011" s="176"/>
      <c r="J1011" s="769">
        <v>0</v>
      </c>
      <c r="K1011" s="122"/>
      <c r="L1011" s="917">
        <f>L1012</f>
        <v>0</v>
      </c>
      <c r="M1011" s="122"/>
      <c r="N1011" s="917">
        <f>N1012</f>
        <v>0</v>
      </c>
      <c r="O1011" s="871">
        <v>0</v>
      </c>
      <c r="P1011" s="917">
        <f>P1012</f>
        <v>0</v>
      </c>
      <c r="Q1011" s="124"/>
      <c r="R1011" s="917">
        <f>R1012</f>
        <v>0</v>
      </c>
      <c r="S1011" s="871">
        <v>0</v>
      </c>
      <c r="T1011" s="917">
        <f>T1012</f>
        <v>0</v>
      </c>
      <c r="U1011" s="124"/>
      <c r="V1011" s="917">
        <f>V1012</f>
        <v>0</v>
      </c>
      <c r="W1011" s="124"/>
      <c r="X1011" s="917">
        <f>X1012</f>
        <v>0</v>
      </c>
      <c r="Y1011" s="872">
        <v>0</v>
      </c>
      <c r="Z1011" s="917">
        <f>Z1012</f>
        <v>0</v>
      </c>
      <c r="AA1011" s="124"/>
      <c r="AB1011" s="917">
        <f>AB1012</f>
        <v>0</v>
      </c>
      <c r="AC1011" s="993">
        <v>0</v>
      </c>
      <c r="AD1011" s="122">
        <f>AD1012</f>
        <v>0</v>
      </c>
      <c r="AE1011" s="941"/>
      <c r="AF1011" s="122">
        <f>AF1012</f>
        <v>0</v>
      </c>
      <c r="AG1011" s="124"/>
      <c r="AH1011" s="917">
        <f>AH1012</f>
        <v>0</v>
      </c>
      <c r="AI1011" s="917">
        <f>AI1012</f>
        <v>0</v>
      </c>
      <c r="AJ1011" s="1025">
        <f t="shared" si="107"/>
        <v>0</v>
      </c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</row>
    <row r="1012" spans="1:118" x14ac:dyDescent="0.2">
      <c r="A1012" s="51"/>
      <c r="B1012" s="203"/>
      <c r="E1012" s="204"/>
      <c r="F1012" s="205"/>
      <c r="G1012" s="205"/>
      <c r="H1012" s="205"/>
      <c r="I1012" s="57"/>
      <c r="K1012" s="136"/>
      <c r="L1012" s="469">
        <v>0</v>
      </c>
      <c r="M1012" s="136"/>
      <c r="N1012" s="469">
        <v>0</v>
      </c>
      <c r="O1012" s="75">
        <v>0</v>
      </c>
      <c r="P1012" s="469">
        <v>0</v>
      </c>
      <c r="Q1012" s="138"/>
      <c r="R1012" s="469">
        <v>0</v>
      </c>
      <c r="S1012" s="75">
        <v>0</v>
      </c>
      <c r="T1012" s="469">
        <v>0</v>
      </c>
      <c r="U1012" s="138"/>
      <c r="V1012" s="469">
        <v>0</v>
      </c>
      <c r="W1012" s="138"/>
      <c r="X1012" s="469">
        <v>0</v>
      </c>
      <c r="Y1012" s="60">
        <v>0</v>
      </c>
      <c r="Z1012" s="469">
        <v>0</v>
      </c>
      <c r="AA1012" s="138"/>
      <c r="AB1012" s="469">
        <v>0</v>
      </c>
      <c r="AC1012" s="63">
        <v>0</v>
      </c>
      <c r="AD1012" s="136">
        <v>0</v>
      </c>
      <c r="AE1012" s="942"/>
      <c r="AF1012" s="136">
        <v>0</v>
      </c>
      <c r="AG1012" s="138"/>
      <c r="AH1012" s="469">
        <v>0</v>
      </c>
      <c r="AI1012" s="998">
        <f>AF1012+AH1012+AD1012+AB1012+Z1012+X1012+V1012+T1012+R1012+P1012+N1012+L1012</f>
        <v>0</v>
      </c>
      <c r="AJ1012" s="1025">
        <f t="shared" si="107"/>
        <v>0</v>
      </c>
    </row>
    <row r="1013" spans="1:118" ht="20.25" customHeight="1" x14ac:dyDescent="0.2">
      <c r="A1013" s="272">
        <v>242</v>
      </c>
      <c r="B1013" s="273" t="s">
        <v>994</v>
      </c>
      <c r="C1013" s="274"/>
      <c r="D1013" s="274"/>
      <c r="E1013" s="274"/>
      <c r="F1013" s="313"/>
      <c r="G1013" s="313"/>
      <c r="H1013" s="313"/>
      <c r="I1013" s="277"/>
      <c r="J1013" s="794">
        <v>8888.5499999999993</v>
      </c>
      <c r="K1013" s="278">
        <f>K1014</f>
        <v>0</v>
      </c>
      <c r="L1013" s="919">
        <f>L1014</f>
        <v>0</v>
      </c>
      <c r="M1013" s="278"/>
      <c r="N1013" s="919">
        <f>N1014</f>
        <v>0</v>
      </c>
      <c r="O1013" s="75">
        <v>0</v>
      </c>
      <c r="P1013" s="919">
        <f>P1014</f>
        <v>0</v>
      </c>
      <c r="Q1013" s="279"/>
      <c r="R1013" s="919">
        <f>R1014</f>
        <v>0</v>
      </c>
      <c r="S1013" s="75">
        <v>0</v>
      </c>
      <c r="T1013" s="919">
        <f>T1014</f>
        <v>0</v>
      </c>
      <c r="U1013" s="279"/>
      <c r="V1013" s="919">
        <f>V1014</f>
        <v>0</v>
      </c>
      <c r="W1013" s="279"/>
      <c r="X1013" s="919">
        <f>X1014</f>
        <v>0</v>
      </c>
      <c r="Y1013" s="60">
        <v>0</v>
      </c>
      <c r="Z1013" s="919">
        <f>Z1014</f>
        <v>8888.5499999999993</v>
      </c>
      <c r="AA1013" s="279"/>
      <c r="AB1013" s="919">
        <f>AB1014</f>
        <v>0</v>
      </c>
      <c r="AC1013" s="63">
        <v>0</v>
      </c>
      <c r="AD1013" s="278">
        <f>AD1014</f>
        <v>0</v>
      </c>
      <c r="AE1013" s="950">
        <f>AE1014</f>
        <v>0</v>
      </c>
      <c r="AF1013" s="278">
        <f>AF1014</f>
        <v>0</v>
      </c>
      <c r="AG1013" s="279"/>
      <c r="AH1013" s="919"/>
      <c r="AI1013" s="919">
        <f>AI1014</f>
        <v>8888.5499999999993</v>
      </c>
      <c r="AJ1013" s="1025">
        <f t="shared" si="107"/>
        <v>0</v>
      </c>
    </row>
    <row r="1014" spans="1:118" s="873" customFormat="1" ht="25.5" customHeight="1" x14ac:dyDescent="0.2">
      <c r="A1014" s="117">
        <v>24201</v>
      </c>
      <c r="B1014" s="118" t="s">
        <v>994</v>
      </c>
      <c r="C1014" s="119"/>
      <c r="D1014" s="119"/>
      <c r="E1014" s="119"/>
      <c r="F1014" s="206"/>
      <c r="G1014" s="206"/>
      <c r="H1014" s="206"/>
      <c r="I1014" s="176"/>
      <c r="J1014" s="769">
        <v>8888.5499999999993</v>
      </c>
      <c r="K1014" s="122"/>
      <c r="L1014" s="917">
        <f>SUM(L1015:L1018)</f>
        <v>0</v>
      </c>
      <c r="M1014" s="122"/>
      <c r="N1014" s="917">
        <f>SUM(N1015:N1018)</f>
        <v>0</v>
      </c>
      <c r="O1014" s="871">
        <v>0</v>
      </c>
      <c r="P1014" s="917">
        <f>SUM(P1015:P1018)</f>
        <v>0</v>
      </c>
      <c r="Q1014" s="124"/>
      <c r="R1014" s="917">
        <f>SUM(R1015:R1018)</f>
        <v>0</v>
      </c>
      <c r="S1014" s="871">
        <v>0</v>
      </c>
      <c r="T1014" s="917">
        <f>SUM(T1015:T1018)</f>
        <v>0</v>
      </c>
      <c r="U1014" s="124"/>
      <c r="V1014" s="917">
        <f>SUM(V1015:V1018)</f>
        <v>0</v>
      </c>
      <c r="W1014" s="124"/>
      <c r="X1014" s="917">
        <f>SUM(X1015:X1018)</f>
        <v>0</v>
      </c>
      <c r="Y1014" s="872">
        <v>0</v>
      </c>
      <c r="Z1014" s="917">
        <f>SUM(Z1015:Z1018)</f>
        <v>8888.5499999999993</v>
      </c>
      <c r="AA1014" s="124"/>
      <c r="AB1014" s="917">
        <f>SUM(AB1015:AB1018)</f>
        <v>0</v>
      </c>
      <c r="AC1014" s="993">
        <v>0</v>
      </c>
      <c r="AD1014" s="122">
        <f>SUM(AD1015:AD1018)</f>
        <v>0</v>
      </c>
      <c r="AE1014" s="121">
        <f>AE1015+AE1016+AE1017</f>
        <v>0</v>
      </c>
      <c r="AF1014" s="122">
        <f>SUM(AF1015:AF1018)</f>
        <v>0</v>
      </c>
      <c r="AG1014" s="124"/>
      <c r="AH1014" s="917"/>
      <c r="AI1014" s="917">
        <f>SUM(AI1015:AI1018)</f>
        <v>8888.5499999999993</v>
      </c>
      <c r="AJ1014" s="1025">
        <f t="shared" si="107"/>
        <v>0</v>
      </c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</row>
    <row r="1015" spans="1:118" s="131" customFormat="1" ht="26.25" customHeight="1" x14ac:dyDescent="0.2">
      <c r="A1015" s="51"/>
      <c r="B1015" s="226" t="s">
        <v>995</v>
      </c>
      <c r="C1015" s="74"/>
      <c r="D1015" s="74">
        <v>10</v>
      </c>
      <c r="E1015" s="79" t="s">
        <v>30</v>
      </c>
      <c r="F1015" s="55" t="s">
        <v>31</v>
      </c>
      <c r="G1015" s="56" t="s">
        <v>32</v>
      </c>
      <c r="H1015" s="55" t="s">
        <v>33</v>
      </c>
      <c r="I1015" s="57">
        <v>406.53</v>
      </c>
      <c r="J1015" s="766">
        <v>4065.2999999999997</v>
      </c>
      <c r="K1015" s="80"/>
      <c r="L1015" s="150">
        <v>0</v>
      </c>
      <c r="M1015" s="80"/>
      <c r="N1015" s="150"/>
      <c r="O1015" s="75">
        <v>0</v>
      </c>
      <c r="P1015" s="999"/>
      <c r="Q1015" s="81"/>
      <c r="R1015" s="150"/>
      <c r="S1015" s="75">
        <v>0</v>
      </c>
      <c r="T1015" s="1017">
        <v>0</v>
      </c>
      <c r="U1015" s="81"/>
      <c r="V1015" s="150"/>
      <c r="W1015" s="81"/>
      <c r="X1015" s="150"/>
      <c r="Y1015" s="60">
        <v>10</v>
      </c>
      <c r="Z1015" s="999">
        <v>4065.2999999999997</v>
      </c>
      <c r="AA1015" s="81"/>
      <c r="AB1015" s="150"/>
      <c r="AC1015" s="63">
        <v>0</v>
      </c>
      <c r="AD1015" s="78">
        <f>AC1015*I1015</f>
        <v>0</v>
      </c>
      <c r="AE1015" s="63">
        <v>0</v>
      </c>
      <c r="AF1015" s="150">
        <v>0</v>
      </c>
      <c r="AG1015" s="81"/>
      <c r="AH1015" s="150"/>
      <c r="AI1015" s="998">
        <f>AF1015+AH1015+AD1015+AB1015+Z1015+X1015+V1015+T1015+R1015+P1015+N1015+L1015</f>
        <v>4065.2999999999997</v>
      </c>
      <c r="AJ1015" s="1025">
        <f t="shared" si="107"/>
        <v>0</v>
      </c>
      <c r="AK1015" s="518"/>
      <c r="AL1015" s="518"/>
      <c r="AM1015" s="518"/>
      <c r="AN1015" s="518"/>
      <c r="AO1015" s="518"/>
      <c r="AP1015" s="518"/>
      <c r="AQ1015" s="518"/>
      <c r="AR1015" s="518"/>
      <c r="AS1015" s="518"/>
      <c r="AT1015" s="518"/>
      <c r="AU1015" s="518"/>
      <c r="AV1015" s="518"/>
      <c r="AW1015" s="518"/>
      <c r="AX1015" s="518"/>
      <c r="AY1015" s="518"/>
      <c r="AZ1015" s="518"/>
      <c r="BA1015" s="518"/>
      <c r="BB1015" s="518"/>
      <c r="BC1015" s="518"/>
      <c r="BD1015" s="518"/>
      <c r="BE1015" s="518"/>
      <c r="BF1015" s="518"/>
      <c r="BG1015" s="518"/>
      <c r="BH1015" s="518"/>
      <c r="BI1015" s="518"/>
      <c r="BJ1015" s="518"/>
      <c r="BK1015" s="518"/>
      <c r="BL1015" s="518"/>
      <c r="BM1015" s="518"/>
      <c r="BN1015" s="518"/>
      <c r="BO1015" s="518"/>
      <c r="BP1015" s="518"/>
      <c r="BQ1015" s="518"/>
      <c r="BR1015" s="518"/>
      <c r="BS1015" s="518"/>
      <c r="BT1015" s="518"/>
      <c r="BU1015" s="518"/>
      <c r="BV1015" s="518"/>
      <c r="BW1015" s="518"/>
      <c r="BX1015" s="518"/>
      <c r="BY1015" s="518"/>
      <c r="BZ1015" s="518"/>
      <c r="CA1015" s="518"/>
      <c r="CB1015" s="518"/>
      <c r="CC1015" s="518"/>
      <c r="CD1015" s="518"/>
      <c r="CE1015" s="518"/>
      <c r="CF1015" s="518"/>
      <c r="CG1015" s="518"/>
      <c r="CH1015" s="518"/>
      <c r="CI1015" s="518"/>
      <c r="CJ1015" s="518"/>
      <c r="CK1015" s="518"/>
      <c r="CL1015" s="518"/>
      <c r="CM1015" s="518"/>
      <c r="CN1015" s="518"/>
      <c r="CO1015" s="518"/>
      <c r="CP1015" s="518"/>
      <c r="CQ1015" s="518"/>
      <c r="CR1015" s="518"/>
      <c r="CS1015" s="518"/>
      <c r="CT1015" s="518"/>
      <c r="CU1015" s="518"/>
      <c r="CV1015" s="518"/>
      <c r="CW1015" s="518"/>
      <c r="CX1015" s="518"/>
      <c r="CY1015" s="518"/>
      <c r="CZ1015" s="518"/>
      <c r="DA1015" s="518"/>
      <c r="DB1015" s="518"/>
      <c r="DC1015" s="518"/>
      <c r="DD1015" s="518"/>
      <c r="DE1015" s="518"/>
      <c r="DF1015" s="518"/>
      <c r="DG1015" s="518"/>
      <c r="DH1015" s="518"/>
      <c r="DI1015" s="518"/>
      <c r="DJ1015" s="518"/>
      <c r="DK1015" s="518"/>
      <c r="DL1015" s="518"/>
      <c r="DM1015" s="518"/>
      <c r="DN1015" s="518"/>
    </row>
    <row r="1016" spans="1:118" s="131" customFormat="1" ht="26.25" customHeight="1" x14ac:dyDescent="0.2">
      <c r="A1016" s="51"/>
      <c r="B1016" s="226" t="s">
        <v>996</v>
      </c>
      <c r="C1016" s="74"/>
      <c r="D1016" s="74">
        <v>10</v>
      </c>
      <c r="E1016" s="79" t="s">
        <v>30</v>
      </c>
      <c r="F1016" s="55" t="s">
        <v>31</v>
      </c>
      <c r="G1016" s="56" t="s">
        <v>32</v>
      </c>
      <c r="H1016" s="55" t="s">
        <v>33</v>
      </c>
      <c r="I1016" s="57">
        <v>385.86</v>
      </c>
      <c r="J1016" s="766">
        <v>3858.6000000000004</v>
      </c>
      <c r="K1016" s="80"/>
      <c r="L1016" s="150">
        <v>0</v>
      </c>
      <c r="M1016" s="80"/>
      <c r="N1016" s="150"/>
      <c r="O1016" s="75">
        <v>0</v>
      </c>
      <c r="P1016" s="999"/>
      <c r="Q1016" s="81"/>
      <c r="R1016" s="150"/>
      <c r="S1016" s="75">
        <v>0</v>
      </c>
      <c r="T1016" s="1017">
        <v>0</v>
      </c>
      <c r="U1016" s="81"/>
      <c r="V1016" s="150"/>
      <c r="W1016" s="81"/>
      <c r="X1016" s="150"/>
      <c r="Y1016" s="60">
        <v>10</v>
      </c>
      <c r="Z1016" s="999">
        <v>3858.6000000000004</v>
      </c>
      <c r="AA1016" s="81"/>
      <c r="AB1016" s="150"/>
      <c r="AC1016" s="63">
        <v>0</v>
      </c>
      <c r="AD1016" s="78">
        <f>AC1016*I1016</f>
        <v>0</v>
      </c>
      <c r="AE1016" s="63">
        <v>0</v>
      </c>
      <c r="AF1016" s="150">
        <v>0</v>
      </c>
      <c r="AG1016" s="81"/>
      <c r="AH1016" s="150"/>
      <c r="AI1016" s="998">
        <f>AF1016+AH1016+AD1016+AB1016+Z1016+X1016+V1016+T1016+R1016+P1016+N1016+L1016</f>
        <v>3858.6000000000004</v>
      </c>
      <c r="AJ1016" s="1025">
        <f t="shared" si="107"/>
        <v>0</v>
      </c>
      <c r="AK1016" s="518"/>
      <c r="AL1016" s="518"/>
      <c r="AM1016" s="518"/>
      <c r="AN1016" s="518"/>
      <c r="AO1016" s="518"/>
      <c r="AP1016" s="518"/>
      <c r="AQ1016" s="518"/>
      <c r="AR1016" s="518"/>
      <c r="AS1016" s="518"/>
      <c r="AT1016" s="518"/>
      <c r="AU1016" s="518"/>
      <c r="AV1016" s="518"/>
      <c r="AW1016" s="518"/>
      <c r="AX1016" s="518"/>
      <c r="AY1016" s="518"/>
      <c r="AZ1016" s="518"/>
      <c r="BA1016" s="518"/>
      <c r="BB1016" s="518"/>
      <c r="BC1016" s="518"/>
      <c r="BD1016" s="518"/>
      <c r="BE1016" s="518"/>
      <c r="BF1016" s="518"/>
      <c r="BG1016" s="518"/>
      <c r="BH1016" s="518"/>
      <c r="BI1016" s="518"/>
      <c r="BJ1016" s="518"/>
      <c r="BK1016" s="518"/>
      <c r="BL1016" s="518"/>
      <c r="BM1016" s="518"/>
      <c r="BN1016" s="518"/>
      <c r="BO1016" s="518"/>
      <c r="BP1016" s="518"/>
      <c r="BQ1016" s="518"/>
      <c r="BR1016" s="518"/>
      <c r="BS1016" s="518"/>
      <c r="BT1016" s="518"/>
      <c r="BU1016" s="518"/>
      <c r="BV1016" s="518"/>
      <c r="BW1016" s="518"/>
      <c r="BX1016" s="518"/>
      <c r="BY1016" s="518"/>
      <c r="BZ1016" s="518"/>
      <c r="CA1016" s="518"/>
      <c r="CB1016" s="518"/>
      <c r="CC1016" s="518"/>
      <c r="CD1016" s="518"/>
      <c r="CE1016" s="518"/>
      <c r="CF1016" s="518"/>
      <c r="CG1016" s="518"/>
      <c r="CH1016" s="518"/>
      <c r="CI1016" s="518"/>
      <c r="CJ1016" s="518"/>
      <c r="CK1016" s="518"/>
      <c r="CL1016" s="518"/>
      <c r="CM1016" s="518"/>
      <c r="CN1016" s="518"/>
      <c r="CO1016" s="518"/>
      <c r="CP1016" s="518"/>
      <c r="CQ1016" s="518"/>
      <c r="CR1016" s="518"/>
      <c r="CS1016" s="518"/>
      <c r="CT1016" s="518"/>
      <c r="CU1016" s="518"/>
      <c r="CV1016" s="518"/>
      <c r="CW1016" s="518"/>
      <c r="CX1016" s="518"/>
      <c r="CY1016" s="518"/>
      <c r="CZ1016" s="518"/>
      <c r="DA1016" s="518"/>
      <c r="DB1016" s="518"/>
      <c r="DC1016" s="518"/>
      <c r="DD1016" s="518"/>
      <c r="DE1016" s="518"/>
      <c r="DF1016" s="518"/>
      <c r="DG1016" s="518"/>
      <c r="DH1016" s="518"/>
      <c r="DI1016" s="518"/>
      <c r="DJ1016" s="518"/>
      <c r="DK1016" s="518"/>
      <c r="DL1016" s="518"/>
      <c r="DM1016" s="518"/>
      <c r="DN1016" s="518"/>
    </row>
    <row r="1017" spans="1:118" s="131" customFormat="1" ht="26.25" customHeight="1" x14ac:dyDescent="0.2">
      <c r="A1017" s="51"/>
      <c r="B1017" s="226" t="s">
        <v>997</v>
      </c>
      <c r="C1017" s="74"/>
      <c r="D1017" s="74">
        <v>5</v>
      </c>
      <c r="E1017" s="79" t="s">
        <v>30</v>
      </c>
      <c r="F1017" s="55" t="s">
        <v>31</v>
      </c>
      <c r="G1017" s="56" t="s">
        <v>32</v>
      </c>
      <c r="H1017" s="55" t="s">
        <v>33</v>
      </c>
      <c r="I1017" s="57">
        <v>192.93</v>
      </c>
      <c r="J1017" s="766">
        <v>964.65000000000009</v>
      </c>
      <c r="K1017" s="80"/>
      <c r="L1017" s="150">
        <v>0</v>
      </c>
      <c r="M1017" s="80"/>
      <c r="N1017" s="150"/>
      <c r="O1017" s="75">
        <v>0</v>
      </c>
      <c r="P1017" s="999"/>
      <c r="Q1017" s="81"/>
      <c r="R1017" s="150"/>
      <c r="S1017" s="75">
        <v>0</v>
      </c>
      <c r="T1017" s="1017">
        <v>0</v>
      </c>
      <c r="U1017" s="81"/>
      <c r="V1017" s="150"/>
      <c r="W1017" s="81"/>
      <c r="X1017" s="150"/>
      <c r="Y1017" s="60">
        <v>5</v>
      </c>
      <c r="Z1017" s="999">
        <v>964.65000000000009</v>
      </c>
      <c r="AA1017" s="81"/>
      <c r="AB1017" s="150"/>
      <c r="AC1017" s="63">
        <v>0</v>
      </c>
      <c r="AD1017" s="78">
        <f>AC1017*I1017</f>
        <v>0</v>
      </c>
      <c r="AE1017" s="63">
        <v>0</v>
      </c>
      <c r="AF1017" s="150">
        <v>0</v>
      </c>
      <c r="AG1017" s="81"/>
      <c r="AH1017" s="150"/>
      <c r="AI1017" s="998">
        <f>AF1017+AH1017+AD1017+AB1017+Z1017+X1017+V1017+T1017+R1017+P1017+N1017+L1017</f>
        <v>964.65000000000009</v>
      </c>
      <c r="AJ1017" s="1025">
        <f t="shared" si="107"/>
        <v>0</v>
      </c>
      <c r="AK1017" s="518"/>
      <c r="AL1017" s="518"/>
      <c r="AM1017" s="518"/>
      <c r="AN1017" s="518"/>
      <c r="AO1017" s="518"/>
      <c r="AP1017" s="518"/>
      <c r="AQ1017" s="518"/>
      <c r="AR1017" s="518"/>
      <c r="AS1017" s="518"/>
      <c r="AT1017" s="518"/>
      <c r="AU1017" s="518"/>
      <c r="AV1017" s="518"/>
      <c r="AW1017" s="518"/>
      <c r="AX1017" s="518"/>
      <c r="AY1017" s="518"/>
      <c r="AZ1017" s="518"/>
      <c r="BA1017" s="518"/>
      <c r="BB1017" s="518"/>
      <c r="BC1017" s="518"/>
      <c r="BD1017" s="518"/>
      <c r="BE1017" s="518"/>
      <c r="BF1017" s="518"/>
      <c r="BG1017" s="518"/>
      <c r="BH1017" s="518"/>
      <c r="BI1017" s="518"/>
      <c r="BJ1017" s="518"/>
      <c r="BK1017" s="518"/>
      <c r="BL1017" s="518"/>
      <c r="BM1017" s="518"/>
      <c r="BN1017" s="518"/>
      <c r="BO1017" s="518"/>
      <c r="BP1017" s="518"/>
      <c r="BQ1017" s="518"/>
      <c r="BR1017" s="518"/>
      <c r="BS1017" s="518"/>
      <c r="BT1017" s="518"/>
      <c r="BU1017" s="518"/>
      <c r="BV1017" s="518"/>
      <c r="BW1017" s="518"/>
      <c r="BX1017" s="518"/>
      <c r="BY1017" s="518"/>
      <c r="BZ1017" s="518"/>
      <c r="CA1017" s="518"/>
      <c r="CB1017" s="518"/>
      <c r="CC1017" s="518"/>
      <c r="CD1017" s="518"/>
      <c r="CE1017" s="518"/>
      <c r="CF1017" s="518"/>
      <c r="CG1017" s="518"/>
      <c r="CH1017" s="518"/>
      <c r="CI1017" s="518"/>
      <c r="CJ1017" s="518"/>
      <c r="CK1017" s="518"/>
      <c r="CL1017" s="518"/>
      <c r="CM1017" s="518"/>
      <c r="CN1017" s="518"/>
      <c r="CO1017" s="518"/>
      <c r="CP1017" s="518"/>
      <c r="CQ1017" s="518"/>
      <c r="CR1017" s="518"/>
      <c r="CS1017" s="518"/>
      <c r="CT1017" s="518"/>
      <c r="CU1017" s="518"/>
      <c r="CV1017" s="518"/>
      <c r="CW1017" s="518"/>
      <c r="CX1017" s="518"/>
      <c r="CY1017" s="518"/>
      <c r="CZ1017" s="518"/>
      <c r="DA1017" s="518"/>
      <c r="DB1017" s="518"/>
      <c r="DC1017" s="518"/>
      <c r="DD1017" s="518"/>
      <c r="DE1017" s="518"/>
      <c r="DF1017" s="518"/>
      <c r="DG1017" s="518"/>
      <c r="DH1017" s="518"/>
      <c r="DI1017" s="518"/>
      <c r="DJ1017" s="518"/>
      <c r="DK1017" s="518"/>
      <c r="DL1017" s="518"/>
      <c r="DM1017" s="518"/>
      <c r="DN1017" s="518"/>
    </row>
    <row r="1018" spans="1:118" s="24" customFormat="1" x14ac:dyDescent="0.2">
      <c r="A1018" s="51"/>
      <c r="B1018" s="203"/>
      <c r="C1018" s="74"/>
      <c r="D1018" s="401"/>
      <c r="E1018" s="204"/>
      <c r="F1018" s="205"/>
      <c r="G1018" s="205"/>
      <c r="H1018" s="205"/>
      <c r="I1018" s="108"/>
      <c r="J1018" s="768"/>
      <c r="K1018" s="142"/>
      <c r="L1018" s="918">
        <v>0</v>
      </c>
      <c r="M1018" s="142"/>
      <c r="N1018" s="918"/>
      <c r="O1018" s="75">
        <v>0</v>
      </c>
      <c r="P1018" s="1007"/>
      <c r="Q1018" s="144"/>
      <c r="R1018" s="918"/>
      <c r="S1018" s="75">
        <v>0</v>
      </c>
      <c r="T1018" s="1017">
        <v>0</v>
      </c>
      <c r="U1018" s="144"/>
      <c r="V1018" s="918"/>
      <c r="W1018" s="144"/>
      <c r="X1018" s="918"/>
      <c r="Y1018" s="60">
        <v>0</v>
      </c>
      <c r="Z1018" s="1007">
        <v>0</v>
      </c>
      <c r="AA1018" s="144"/>
      <c r="AB1018" s="918"/>
      <c r="AC1018" s="63">
        <v>0</v>
      </c>
      <c r="AD1018" s="135"/>
      <c r="AE1018" s="945"/>
      <c r="AF1018" s="150">
        <v>0</v>
      </c>
      <c r="AG1018" s="144"/>
      <c r="AH1018" s="918"/>
      <c r="AI1018" s="998">
        <f>AF1018+AH1018+AD1018+AB1018+Z1018+X1018+V1018+T1018+R1018+P1018+N1018+L1018</f>
        <v>0</v>
      </c>
      <c r="AJ1018" s="1025">
        <f t="shared" si="107"/>
        <v>0</v>
      </c>
    </row>
    <row r="1019" spans="1:118" x14ac:dyDescent="0.2">
      <c r="A1019" s="272">
        <v>243</v>
      </c>
      <c r="B1019" s="273" t="s">
        <v>998</v>
      </c>
      <c r="C1019" s="274"/>
      <c r="D1019" s="274"/>
      <c r="E1019" s="274"/>
      <c r="F1019" s="313"/>
      <c r="G1019" s="313"/>
      <c r="H1019" s="313"/>
      <c r="I1019" s="277"/>
      <c r="J1019" s="794">
        <v>28602.07</v>
      </c>
      <c r="K1019" s="278"/>
      <c r="L1019" s="919">
        <f>L1020</f>
        <v>0</v>
      </c>
      <c r="M1019" s="278"/>
      <c r="N1019" s="919">
        <f>N1020</f>
        <v>0</v>
      </c>
      <c r="O1019" s="75">
        <v>0</v>
      </c>
      <c r="P1019" s="919">
        <f>P1020</f>
        <v>0</v>
      </c>
      <c r="Q1019" s="279"/>
      <c r="R1019" s="919">
        <f>R1020</f>
        <v>0</v>
      </c>
      <c r="S1019" s="75">
        <v>0</v>
      </c>
      <c r="T1019" s="919">
        <f>T1020</f>
        <v>0</v>
      </c>
      <c r="U1019" s="279"/>
      <c r="V1019" s="919">
        <f>V1020</f>
        <v>0</v>
      </c>
      <c r="W1019" s="279"/>
      <c r="X1019" s="919">
        <f>X1020</f>
        <v>0</v>
      </c>
      <c r="Y1019" s="60">
        <v>0</v>
      </c>
      <c r="Z1019" s="919">
        <f>Z1020</f>
        <v>28602.07</v>
      </c>
      <c r="AA1019" s="279"/>
      <c r="AB1019" s="919">
        <f>AB1020</f>
        <v>0</v>
      </c>
      <c r="AC1019" s="63">
        <v>0</v>
      </c>
      <c r="AD1019" s="278">
        <f>AD1020</f>
        <v>0</v>
      </c>
      <c r="AE1019" s="950">
        <f>AE1020</f>
        <v>0</v>
      </c>
      <c r="AF1019" s="278">
        <f>AF1020</f>
        <v>0</v>
      </c>
      <c r="AG1019" s="279"/>
      <c r="AH1019" s="919">
        <f>AH1020</f>
        <v>0</v>
      </c>
      <c r="AI1019" s="919">
        <f>AI1020</f>
        <v>28602.07</v>
      </c>
      <c r="AJ1019" s="1025">
        <f t="shared" si="107"/>
        <v>0</v>
      </c>
    </row>
    <row r="1020" spans="1:118" s="873" customFormat="1" x14ac:dyDescent="0.2">
      <c r="A1020" s="117">
        <v>24301</v>
      </c>
      <c r="B1020" s="118" t="s">
        <v>998</v>
      </c>
      <c r="C1020" s="119"/>
      <c r="D1020" s="119"/>
      <c r="E1020" s="119"/>
      <c r="F1020" s="206"/>
      <c r="G1020" s="206"/>
      <c r="H1020" s="206"/>
      <c r="I1020" s="176"/>
      <c r="J1020" s="769">
        <v>28602.07</v>
      </c>
      <c r="K1020" s="122"/>
      <c r="L1020" s="917">
        <f>L1021+L1022</f>
        <v>0</v>
      </c>
      <c r="M1020" s="122"/>
      <c r="N1020" s="917">
        <f>N1021+N1022</f>
        <v>0</v>
      </c>
      <c r="O1020" s="871">
        <v>0</v>
      </c>
      <c r="P1020" s="917">
        <f>P1021+P1022</f>
        <v>0</v>
      </c>
      <c r="Q1020" s="124"/>
      <c r="R1020" s="917">
        <f>R1021+R1022</f>
        <v>0</v>
      </c>
      <c r="S1020" s="871">
        <v>0</v>
      </c>
      <c r="T1020" s="917">
        <f>T1021+T1022</f>
        <v>0</v>
      </c>
      <c r="U1020" s="124"/>
      <c r="V1020" s="917">
        <f>V1021+V1022</f>
        <v>0</v>
      </c>
      <c r="W1020" s="124"/>
      <c r="X1020" s="917">
        <f>X1021+X1022</f>
        <v>0</v>
      </c>
      <c r="Y1020" s="872">
        <v>0</v>
      </c>
      <c r="Z1020" s="917">
        <f>Z1021+Z1022</f>
        <v>28602.07</v>
      </c>
      <c r="AA1020" s="124"/>
      <c r="AB1020" s="917">
        <f>AB1021+AB1022</f>
        <v>0</v>
      </c>
      <c r="AC1020" s="993">
        <v>0</v>
      </c>
      <c r="AD1020" s="122">
        <f>AD1021+AD1022</f>
        <v>0</v>
      </c>
      <c r="AE1020" s="969">
        <f>AE1021</f>
        <v>0</v>
      </c>
      <c r="AF1020" s="122">
        <f>AF1021+AF1022</f>
        <v>0</v>
      </c>
      <c r="AG1020" s="124"/>
      <c r="AH1020" s="917">
        <f>AH1021+AH1022</f>
        <v>0</v>
      </c>
      <c r="AI1020" s="917">
        <f>AI1021+AI1022</f>
        <v>28602.07</v>
      </c>
      <c r="AJ1020" s="1025">
        <f t="shared" si="107"/>
        <v>0</v>
      </c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</row>
    <row r="1021" spans="1:118" s="131" customFormat="1" ht="50.25" customHeight="1" x14ac:dyDescent="0.2">
      <c r="A1021" s="51"/>
      <c r="B1021" s="226" t="s">
        <v>999</v>
      </c>
      <c r="C1021" s="74"/>
      <c r="D1021" s="74">
        <v>7</v>
      </c>
      <c r="E1021" s="79" t="s">
        <v>49</v>
      </c>
      <c r="F1021" s="88" t="s">
        <v>31</v>
      </c>
      <c r="G1021" s="56" t="s">
        <v>32</v>
      </c>
      <c r="H1021" s="55" t="s">
        <v>33</v>
      </c>
      <c r="I1021" s="57">
        <v>4086.0099999999998</v>
      </c>
      <c r="J1021" s="766">
        <v>28602.07</v>
      </c>
      <c r="K1021" s="80"/>
      <c r="L1021" s="150">
        <v>0</v>
      </c>
      <c r="M1021" s="80"/>
      <c r="N1021" s="150"/>
      <c r="O1021" s="75">
        <v>0</v>
      </c>
      <c r="P1021" s="999"/>
      <c r="Q1021" s="81"/>
      <c r="R1021" s="150"/>
      <c r="S1021" s="75">
        <v>0</v>
      </c>
      <c r="T1021" s="1017">
        <v>0</v>
      </c>
      <c r="U1021" s="81"/>
      <c r="V1021" s="150"/>
      <c r="W1021" s="81"/>
      <c r="X1021" s="150"/>
      <c r="Y1021" s="60">
        <v>7</v>
      </c>
      <c r="Z1021" s="999">
        <v>28602.07</v>
      </c>
      <c r="AA1021" s="81"/>
      <c r="AB1021" s="150"/>
      <c r="AC1021" s="63">
        <v>0</v>
      </c>
      <c r="AD1021" s="78">
        <f>AC1021*I1021</f>
        <v>0</v>
      </c>
      <c r="AE1021" s="63"/>
      <c r="AF1021" s="150">
        <v>0</v>
      </c>
      <c r="AG1021" s="81"/>
      <c r="AH1021" s="150"/>
      <c r="AI1021" s="998">
        <f>AF1021+AH1021+AD1021+AB1021+Z1021+X1021+V1021+T1021+R1021+P1021+N1021+L1021</f>
        <v>28602.07</v>
      </c>
      <c r="AJ1021" s="1025">
        <f t="shared" si="107"/>
        <v>0</v>
      </c>
      <c r="AK1021" s="518"/>
      <c r="AL1021" s="518"/>
      <c r="AM1021" s="518"/>
      <c r="AN1021" s="518"/>
      <c r="AO1021" s="518"/>
      <c r="AP1021" s="518"/>
      <c r="AQ1021" s="518"/>
      <c r="AR1021" s="518"/>
      <c r="AS1021" s="518"/>
      <c r="AT1021" s="518"/>
      <c r="AU1021" s="518"/>
      <c r="AV1021" s="518"/>
      <c r="AW1021" s="518"/>
      <c r="AX1021" s="518"/>
      <c r="AY1021" s="518"/>
      <c r="AZ1021" s="518"/>
      <c r="BA1021" s="518"/>
      <c r="BB1021" s="518"/>
      <c r="BC1021" s="518"/>
      <c r="BD1021" s="518"/>
      <c r="BE1021" s="518"/>
      <c r="BF1021" s="518"/>
      <c r="BG1021" s="518"/>
      <c r="BH1021" s="518"/>
      <c r="BI1021" s="518"/>
      <c r="BJ1021" s="518"/>
      <c r="BK1021" s="518"/>
      <c r="BL1021" s="518"/>
      <c r="BM1021" s="518"/>
      <c r="BN1021" s="518"/>
      <c r="BO1021" s="518"/>
      <c r="BP1021" s="518"/>
      <c r="BQ1021" s="518"/>
      <c r="BR1021" s="518"/>
      <c r="BS1021" s="518"/>
      <c r="BT1021" s="518"/>
      <c r="BU1021" s="518"/>
      <c r="BV1021" s="518"/>
      <c r="BW1021" s="518"/>
      <c r="BX1021" s="518"/>
      <c r="BY1021" s="518"/>
      <c r="BZ1021" s="518"/>
      <c r="CA1021" s="518"/>
      <c r="CB1021" s="518"/>
      <c r="CC1021" s="518"/>
      <c r="CD1021" s="518"/>
      <c r="CE1021" s="518"/>
      <c r="CF1021" s="518"/>
      <c r="CG1021" s="518"/>
      <c r="CH1021" s="518"/>
      <c r="CI1021" s="518"/>
      <c r="CJ1021" s="518"/>
      <c r="CK1021" s="518"/>
      <c r="CL1021" s="518"/>
      <c r="CM1021" s="518"/>
      <c r="CN1021" s="518"/>
      <c r="CO1021" s="518"/>
      <c r="CP1021" s="518"/>
      <c r="CQ1021" s="518"/>
      <c r="CR1021" s="518"/>
      <c r="CS1021" s="518"/>
      <c r="CT1021" s="518"/>
      <c r="CU1021" s="518"/>
      <c r="CV1021" s="518"/>
      <c r="CW1021" s="518"/>
      <c r="CX1021" s="518"/>
      <c r="CY1021" s="518"/>
      <c r="CZ1021" s="518"/>
      <c r="DA1021" s="518"/>
      <c r="DB1021" s="518"/>
      <c r="DC1021" s="518"/>
      <c r="DD1021" s="518"/>
      <c r="DE1021" s="518"/>
      <c r="DF1021" s="518"/>
      <c r="DG1021" s="518"/>
      <c r="DH1021" s="518"/>
      <c r="DI1021" s="518"/>
      <c r="DJ1021" s="518"/>
      <c r="DK1021" s="518"/>
      <c r="DL1021" s="518"/>
      <c r="DM1021" s="518"/>
      <c r="DN1021" s="518"/>
    </row>
    <row r="1022" spans="1:118" x14ac:dyDescent="0.2">
      <c r="A1022" s="51"/>
      <c r="B1022" s="314"/>
      <c r="C1022" s="74"/>
      <c r="D1022" s="74"/>
      <c r="E1022" s="79"/>
      <c r="F1022" s="88"/>
      <c r="G1022" s="56"/>
      <c r="H1022" s="55"/>
      <c r="I1022" s="57"/>
      <c r="J1022" s="766"/>
      <c r="K1022" s="136"/>
      <c r="L1022" s="469">
        <v>0</v>
      </c>
      <c r="M1022" s="136"/>
      <c r="N1022" s="469"/>
      <c r="O1022" s="75">
        <v>0</v>
      </c>
      <c r="P1022" s="1002"/>
      <c r="Q1022" s="138"/>
      <c r="R1022" s="469"/>
      <c r="S1022" s="75">
        <v>0</v>
      </c>
      <c r="T1022" s="1017">
        <v>0</v>
      </c>
      <c r="U1022" s="138"/>
      <c r="V1022" s="469"/>
      <c r="W1022" s="138"/>
      <c r="X1022" s="469"/>
      <c r="Y1022" s="60">
        <v>0</v>
      </c>
      <c r="Z1022" s="1002">
        <v>0</v>
      </c>
      <c r="AA1022" s="138"/>
      <c r="AB1022" s="469"/>
      <c r="AC1022" s="63">
        <v>0</v>
      </c>
      <c r="AD1022" s="137"/>
      <c r="AE1022" s="942"/>
      <c r="AF1022" s="150">
        <v>0</v>
      </c>
      <c r="AG1022" s="138"/>
      <c r="AH1022" s="469"/>
      <c r="AI1022" s="998">
        <f>AF1022+AH1022+AD1022+AB1022+Z1022+X1022+V1022+T1022+R1022+P1022+N1022+L1022</f>
        <v>0</v>
      </c>
      <c r="AJ1022" s="1025">
        <f t="shared" si="107"/>
        <v>0</v>
      </c>
    </row>
    <row r="1023" spans="1:118" x14ac:dyDescent="0.2">
      <c r="A1023" s="272">
        <v>244</v>
      </c>
      <c r="B1023" s="273" t="s">
        <v>1000</v>
      </c>
      <c r="C1023" s="274"/>
      <c r="D1023" s="274"/>
      <c r="E1023" s="274"/>
      <c r="F1023" s="313"/>
      <c r="G1023" s="313"/>
      <c r="H1023" s="313"/>
      <c r="I1023" s="277"/>
      <c r="J1023" s="794">
        <v>85487.46</v>
      </c>
      <c r="K1023" s="278"/>
      <c r="L1023" s="919">
        <f>L1024+L1028</f>
        <v>0</v>
      </c>
      <c r="M1023" s="278"/>
      <c r="N1023" s="919">
        <f>N1024+N1028</f>
        <v>0</v>
      </c>
      <c r="O1023" s="75">
        <v>0</v>
      </c>
      <c r="P1023" s="919">
        <f>P1024+P1028</f>
        <v>0</v>
      </c>
      <c r="Q1023" s="279"/>
      <c r="R1023" s="919">
        <f>R1024+R1028</f>
        <v>0</v>
      </c>
      <c r="S1023" s="75">
        <v>0</v>
      </c>
      <c r="T1023" s="919">
        <f>T1024+T1028</f>
        <v>0</v>
      </c>
      <c r="U1023" s="279"/>
      <c r="V1023" s="919">
        <f>V1024+V1028</f>
        <v>0</v>
      </c>
      <c r="W1023" s="279"/>
      <c r="X1023" s="919">
        <f>X1024+X1028</f>
        <v>0</v>
      </c>
      <c r="Y1023" s="60">
        <v>0</v>
      </c>
      <c r="Z1023" s="919">
        <f>Z1024+Z1028</f>
        <v>85487.46</v>
      </c>
      <c r="AA1023" s="279"/>
      <c r="AB1023" s="919">
        <f>AB1024+AB1028</f>
        <v>0</v>
      </c>
      <c r="AC1023" s="63">
        <v>0</v>
      </c>
      <c r="AD1023" s="278">
        <f>AD1024+AD1028</f>
        <v>0</v>
      </c>
      <c r="AE1023" s="950">
        <f>AE1024+AE1028</f>
        <v>0</v>
      </c>
      <c r="AF1023" s="278">
        <f>AF1024+AF1028</f>
        <v>0</v>
      </c>
      <c r="AG1023" s="279"/>
      <c r="AH1023" s="919">
        <f>AH1024+AH1028</f>
        <v>0</v>
      </c>
      <c r="AI1023" s="919">
        <f>AI1024+AI1028</f>
        <v>85487.46</v>
      </c>
      <c r="AJ1023" s="1025">
        <f t="shared" si="107"/>
        <v>0</v>
      </c>
    </row>
    <row r="1024" spans="1:118" s="873" customFormat="1" x14ac:dyDescent="0.2">
      <c r="A1024" s="117">
        <v>24401</v>
      </c>
      <c r="B1024" s="118" t="s">
        <v>1000</v>
      </c>
      <c r="C1024" s="119"/>
      <c r="D1024" s="119"/>
      <c r="E1024" s="119"/>
      <c r="F1024" s="206"/>
      <c r="G1024" s="206"/>
      <c r="H1024" s="206"/>
      <c r="I1024" s="176"/>
      <c r="J1024" s="769">
        <v>68087.460000000006</v>
      </c>
      <c r="K1024" s="122"/>
      <c r="L1024" s="917">
        <f>SUM(L1025:L1027)</f>
        <v>0</v>
      </c>
      <c r="M1024" s="122"/>
      <c r="N1024" s="917">
        <f>SUM(N1025:N1027)</f>
        <v>0</v>
      </c>
      <c r="O1024" s="871">
        <v>0</v>
      </c>
      <c r="P1024" s="917">
        <f>SUM(P1025:P1027)</f>
        <v>0</v>
      </c>
      <c r="Q1024" s="124"/>
      <c r="R1024" s="917">
        <f>SUM(R1025:R1027)</f>
        <v>0</v>
      </c>
      <c r="S1024" s="871">
        <v>0</v>
      </c>
      <c r="T1024" s="917">
        <f>SUM(T1025:T1027)</f>
        <v>0</v>
      </c>
      <c r="U1024" s="124"/>
      <c r="V1024" s="917">
        <f>SUM(V1025:V1027)</f>
        <v>0</v>
      </c>
      <c r="W1024" s="124"/>
      <c r="X1024" s="917">
        <f>SUM(X1025:X1027)</f>
        <v>0</v>
      </c>
      <c r="Y1024" s="872">
        <v>0</v>
      </c>
      <c r="Z1024" s="917">
        <f>SUM(Z1025:Z1027)</f>
        <v>68087.460000000006</v>
      </c>
      <c r="AA1024" s="124"/>
      <c r="AB1024" s="917">
        <f>SUM(AB1025:AB1027)</f>
        <v>0</v>
      </c>
      <c r="AC1024" s="993">
        <v>0</v>
      </c>
      <c r="AD1024" s="122">
        <f>SUM(AD1025:AD1027)</f>
        <v>0</v>
      </c>
      <c r="AE1024" s="121">
        <f>AE1025+AE1026</f>
        <v>0</v>
      </c>
      <c r="AF1024" s="122">
        <f>SUM(AF1025:AF1027)</f>
        <v>0</v>
      </c>
      <c r="AG1024" s="124"/>
      <c r="AH1024" s="917">
        <f>SUM(AH1025:AH1027)</f>
        <v>0</v>
      </c>
      <c r="AI1024" s="917">
        <f>SUM(AI1025:AI1027)</f>
        <v>68087.460000000006</v>
      </c>
      <c r="AJ1024" s="1025">
        <f t="shared" si="107"/>
        <v>0</v>
      </c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</row>
    <row r="1025" spans="1:36" ht="66" x14ac:dyDescent="0.2">
      <c r="A1025" s="51"/>
      <c r="B1025" s="226" t="s">
        <v>1001</v>
      </c>
      <c r="C1025" s="74"/>
      <c r="D1025" s="74">
        <v>8</v>
      </c>
      <c r="E1025" s="79" t="s">
        <v>30</v>
      </c>
      <c r="F1025" s="55" t="s">
        <v>31</v>
      </c>
      <c r="G1025" s="56" t="s">
        <v>32</v>
      </c>
      <c r="H1025" s="55" t="s">
        <v>33</v>
      </c>
      <c r="I1025" s="57">
        <v>1102.46</v>
      </c>
      <c r="J1025" s="766">
        <v>8819.68</v>
      </c>
      <c r="K1025" s="80"/>
      <c r="L1025" s="150">
        <v>0</v>
      </c>
      <c r="M1025" s="80"/>
      <c r="N1025" s="150"/>
      <c r="O1025" s="75">
        <v>0</v>
      </c>
      <c r="P1025" s="999"/>
      <c r="Q1025" s="81"/>
      <c r="R1025" s="150"/>
      <c r="S1025" s="75">
        <v>0</v>
      </c>
      <c r="T1025" s="1017">
        <v>0</v>
      </c>
      <c r="U1025" s="81"/>
      <c r="V1025" s="150"/>
      <c r="W1025" s="81"/>
      <c r="X1025" s="150"/>
      <c r="Y1025" s="60">
        <v>8</v>
      </c>
      <c r="Z1025" s="999">
        <v>8819.68</v>
      </c>
      <c r="AA1025" s="81"/>
      <c r="AB1025" s="150"/>
      <c r="AC1025" s="63">
        <v>0</v>
      </c>
      <c r="AD1025" s="78">
        <f>AC1025*I1025</f>
        <v>0</v>
      </c>
      <c r="AE1025" s="63">
        <v>0</v>
      </c>
      <c r="AF1025" s="150">
        <v>0</v>
      </c>
      <c r="AG1025" s="81"/>
      <c r="AH1025" s="150"/>
      <c r="AI1025" s="998">
        <f>AF1025+AH1025+AD1025+AB1025+Z1025+X1025+V1025+T1025+R1025+P1025+N1025+L1025</f>
        <v>8819.68</v>
      </c>
      <c r="AJ1025" s="1025">
        <f t="shared" si="107"/>
        <v>0</v>
      </c>
    </row>
    <row r="1026" spans="1:36" ht="66" x14ac:dyDescent="0.2">
      <c r="A1026" s="51"/>
      <c r="B1026" s="226" t="s">
        <v>1002</v>
      </c>
      <c r="C1026" s="74"/>
      <c r="D1026" s="74">
        <v>72</v>
      </c>
      <c r="E1026" s="79" t="s">
        <v>30</v>
      </c>
      <c r="F1026" s="55" t="s">
        <v>31</v>
      </c>
      <c r="G1026" s="56" t="s">
        <v>32</v>
      </c>
      <c r="H1026" s="55" t="s">
        <v>33</v>
      </c>
      <c r="I1026" s="57">
        <v>823.16361111111121</v>
      </c>
      <c r="J1026" s="766">
        <v>59267.780000000006</v>
      </c>
      <c r="K1026" s="80"/>
      <c r="L1026" s="150">
        <v>0</v>
      </c>
      <c r="M1026" s="80"/>
      <c r="N1026" s="150"/>
      <c r="O1026" s="75">
        <v>0</v>
      </c>
      <c r="P1026" s="999"/>
      <c r="Q1026" s="81"/>
      <c r="R1026" s="150"/>
      <c r="S1026" s="75">
        <v>0</v>
      </c>
      <c r="T1026" s="1017">
        <v>0</v>
      </c>
      <c r="U1026" s="81"/>
      <c r="V1026" s="150"/>
      <c r="W1026" s="81"/>
      <c r="X1026" s="150"/>
      <c r="Y1026" s="60">
        <v>72</v>
      </c>
      <c r="Z1026" s="999">
        <v>59267.780000000006</v>
      </c>
      <c r="AA1026" s="81"/>
      <c r="AB1026" s="150"/>
      <c r="AC1026" s="63">
        <v>0</v>
      </c>
      <c r="AD1026" s="78">
        <f>AC1026*I1026</f>
        <v>0</v>
      </c>
      <c r="AE1026" s="63">
        <v>0</v>
      </c>
      <c r="AF1026" s="150">
        <v>0</v>
      </c>
      <c r="AG1026" s="81"/>
      <c r="AH1026" s="150"/>
      <c r="AI1026" s="998">
        <f>AF1026+AH1026+AD1026+AB1026+Z1026+X1026+V1026+T1026+R1026+P1026+N1026+L1026</f>
        <v>59267.780000000006</v>
      </c>
      <c r="AJ1026" s="1025">
        <f t="shared" si="107"/>
        <v>0</v>
      </c>
    </row>
    <row r="1027" spans="1:36" x14ac:dyDescent="0.2">
      <c r="A1027" s="51"/>
      <c r="B1027" s="203"/>
      <c r="C1027" s="74"/>
      <c r="D1027" s="74"/>
      <c r="E1027" s="79"/>
      <c r="F1027" s="133"/>
      <c r="G1027" s="133"/>
      <c r="H1027" s="133"/>
      <c r="I1027" s="57"/>
      <c r="J1027" s="766"/>
      <c r="K1027" s="80"/>
      <c r="L1027" s="150">
        <v>0</v>
      </c>
      <c r="M1027" s="80"/>
      <c r="N1027" s="150"/>
      <c r="O1027" s="75">
        <v>0</v>
      </c>
      <c r="P1027" s="999"/>
      <c r="Q1027" s="81"/>
      <c r="R1027" s="150"/>
      <c r="S1027" s="75">
        <v>0</v>
      </c>
      <c r="T1027" s="1017">
        <v>0</v>
      </c>
      <c r="U1027" s="81"/>
      <c r="V1027" s="150"/>
      <c r="W1027" s="81"/>
      <c r="X1027" s="150"/>
      <c r="Y1027" s="60">
        <v>0</v>
      </c>
      <c r="Z1027" s="999">
        <v>0</v>
      </c>
      <c r="AA1027" s="81"/>
      <c r="AB1027" s="150"/>
      <c r="AC1027" s="63">
        <v>0</v>
      </c>
      <c r="AD1027" s="78"/>
      <c r="AE1027" s="63"/>
      <c r="AF1027" s="150">
        <v>0</v>
      </c>
      <c r="AG1027" s="81"/>
      <c r="AH1027" s="150"/>
      <c r="AI1027" s="998">
        <f>AF1027+AH1027+AD1027+AB1027+Z1027+X1027+V1027+T1027+R1027+P1027+N1027+L1027</f>
        <v>0</v>
      </c>
      <c r="AJ1027" s="1025">
        <f t="shared" si="107"/>
        <v>0</v>
      </c>
    </row>
    <row r="1028" spans="1:36" ht="25.5" customHeight="1" x14ac:dyDescent="0.2">
      <c r="A1028" s="42">
        <v>24402</v>
      </c>
      <c r="B1028" s="43" t="s">
        <v>1003</v>
      </c>
      <c r="C1028" s="44"/>
      <c r="D1028" s="44"/>
      <c r="E1028" s="44"/>
      <c r="F1028" s="239"/>
      <c r="G1028" s="239"/>
      <c r="H1028" s="239"/>
      <c r="I1028" s="47"/>
      <c r="J1028" s="787">
        <v>17400</v>
      </c>
      <c r="K1028" s="264"/>
      <c r="L1028" s="921">
        <f>SUM(L1029:L1030)</f>
        <v>0</v>
      </c>
      <c r="M1028" s="264"/>
      <c r="N1028" s="921">
        <f>SUM(N1029:N1030)</f>
        <v>0</v>
      </c>
      <c r="O1028" s="75">
        <v>0</v>
      </c>
      <c r="P1028" s="921">
        <f>SUM(P1029:P1030)</f>
        <v>0</v>
      </c>
      <c r="Q1028" s="265"/>
      <c r="R1028" s="921">
        <f>SUM(R1029:R1030)</f>
        <v>0</v>
      </c>
      <c r="S1028" s="75">
        <v>0</v>
      </c>
      <c r="T1028" s="921">
        <f>SUM(T1029:T1030)</f>
        <v>0</v>
      </c>
      <c r="U1028" s="265"/>
      <c r="V1028" s="921">
        <f>SUM(V1029:V1030)</f>
        <v>0</v>
      </c>
      <c r="W1028" s="265"/>
      <c r="X1028" s="921">
        <f>SUM(X1029:X1030)</f>
        <v>0</v>
      </c>
      <c r="Y1028" s="60">
        <v>0</v>
      </c>
      <c r="Z1028" s="921">
        <f>SUM(Z1029:Z1030)</f>
        <v>17400</v>
      </c>
      <c r="AA1028" s="265"/>
      <c r="AB1028" s="921">
        <f>SUM(AB1029:AB1030)</f>
        <v>0</v>
      </c>
      <c r="AC1028" s="63">
        <v>0</v>
      </c>
      <c r="AD1028" s="264">
        <f>SUM(AD1029:AD1030)</f>
        <v>0</v>
      </c>
      <c r="AE1028" s="565">
        <f>AE1029</f>
        <v>0</v>
      </c>
      <c r="AF1028" s="264">
        <f>SUM(AF1029:AF1030)</f>
        <v>0</v>
      </c>
      <c r="AG1028" s="265"/>
      <c r="AH1028" s="921">
        <f>SUM(AH1029:AH1030)</f>
        <v>0</v>
      </c>
      <c r="AI1028" s="921">
        <f>SUM(AI1029:AI1030)</f>
        <v>17400</v>
      </c>
      <c r="AJ1028" s="1025">
        <f t="shared" si="107"/>
        <v>0</v>
      </c>
    </row>
    <row r="1029" spans="1:36" ht="66" x14ac:dyDescent="0.2">
      <c r="A1029" s="51"/>
      <c r="B1029" s="226" t="s">
        <v>1004</v>
      </c>
      <c r="C1029" s="74"/>
      <c r="D1029" s="74">
        <v>5</v>
      </c>
      <c r="E1029" s="79" t="s">
        <v>30</v>
      </c>
      <c r="F1029" s="55" t="s">
        <v>31</v>
      </c>
      <c r="G1029" s="56" t="s">
        <v>32</v>
      </c>
      <c r="H1029" s="55" t="s">
        <v>33</v>
      </c>
      <c r="I1029" s="57">
        <v>3480</v>
      </c>
      <c r="J1029" s="766">
        <v>17400</v>
      </c>
      <c r="K1029" s="80"/>
      <c r="L1029" s="150">
        <v>0</v>
      </c>
      <c r="M1029" s="80"/>
      <c r="N1029" s="150"/>
      <c r="O1029" s="75">
        <v>0</v>
      </c>
      <c r="P1029" s="999"/>
      <c r="Q1029" s="81"/>
      <c r="R1029" s="150"/>
      <c r="S1029" s="75">
        <v>0</v>
      </c>
      <c r="T1029" s="1017">
        <v>0</v>
      </c>
      <c r="U1029" s="81"/>
      <c r="V1029" s="150"/>
      <c r="W1029" s="81"/>
      <c r="X1029" s="150"/>
      <c r="Y1029" s="60">
        <v>5</v>
      </c>
      <c r="Z1029" s="999">
        <v>17400</v>
      </c>
      <c r="AA1029" s="81"/>
      <c r="AB1029" s="150"/>
      <c r="AC1029" s="63">
        <v>0</v>
      </c>
      <c r="AD1029" s="78">
        <f>AC1029*I1029</f>
        <v>0</v>
      </c>
      <c r="AE1029" s="63"/>
      <c r="AF1029" s="150">
        <v>0</v>
      </c>
      <c r="AG1029" s="81"/>
      <c r="AH1029" s="150"/>
      <c r="AI1029" s="998">
        <f>AF1029+AH1029+AD1029+AB1029+Z1029+X1029+V1029+T1029+R1029+P1029+N1029+L1029</f>
        <v>17400</v>
      </c>
      <c r="AJ1029" s="1025">
        <f t="shared" si="107"/>
        <v>0</v>
      </c>
    </row>
    <row r="1030" spans="1:36" x14ac:dyDescent="0.2">
      <c r="A1030" s="51"/>
      <c r="B1030" s="203"/>
      <c r="C1030" s="74"/>
      <c r="D1030" s="74"/>
      <c r="E1030" s="79"/>
      <c r="F1030" s="133"/>
      <c r="G1030" s="133"/>
      <c r="H1030" s="133"/>
      <c r="I1030" s="57"/>
      <c r="J1030" s="766"/>
      <c r="K1030" s="136"/>
      <c r="L1030" s="469">
        <v>0</v>
      </c>
      <c r="M1030" s="136"/>
      <c r="N1030" s="469"/>
      <c r="O1030" s="75">
        <v>0</v>
      </c>
      <c r="P1030" s="1002"/>
      <c r="Q1030" s="138"/>
      <c r="R1030" s="469"/>
      <c r="S1030" s="75">
        <v>0</v>
      </c>
      <c r="T1030" s="1002"/>
      <c r="U1030" s="138"/>
      <c r="V1030" s="469"/>
      <c r="W1030" s="138"/>
      <c r="X1030" s="469"/>
      <c r="Y1030" s="60">
        <v>0</v>
      </c>
      <c r="Z1030" s="1002">
        <v>0</v>
      </c>
      <c r="AA1030" s="138"/>
      <c r="AB1030" s="469"/>
      <c r="AC1030" s="63">
        <v>0</v>
      </c>
      <c r="AD1030" s="137"/>
      <c r="AE1030" s="942"/>
      <c r="AF1030" s="150">
        <v>0</v>
      </c>
      <c r="AG1030" s="138"/>
      <c r="AH1030" s="469"/>
      <c r="AI1030" s="998">
        <f>AF1030+AH1030+AD1030+AB1030+Z1030+X1030+V1030+T1030+R1030+P1030+N1030+L1030</f>
        <v>0</v>
      </c>
      <c r="AJ1030" s="1025">
        <f t="shared" si="107"/>
        <v>0</v>
      </c>
    </row>
    <row r="1031" spans="1:36" x14ac:dyDescent="0.2">
      <c r="A1031" s="272">
        <v>245</v>
      </c>
      <c r="B1031" s="315" t="s">
        <v>1005</v>
      </c>
      <c r="C1031" s="274"/>
      <c r="D1031" s="274">
        <v>0</v>
      </c>
      <c r="E1031" s="282"/>
      <c r="F1031" s="283"/>
      <c r="G1031" s="283"/>
      <c r="H1031" s="283"/>
      <c r="I1031" s="277"/>
      <c r="J1031" s="794">
        <v>3000</v>
      </c>
      <c r="K1031" s="278"/>
      <c r="L1031" s="919">
        <f>L1032</f>
        <v>0</v>
      </c>
      <c r="M1031" s="278"/>
      <c r="N1031" s="919">
        <f>N1032</f>
        <v>0</v>
      </c>
      <c r="O1031" s="75">
        <v>0</v>
      </c>
      <c r="P1031" s="919">
        <f>P1032</f>
        <v>0</v>
      </c>
      <c r="Q1031" s="279"/>
      <c r="R1031" s="919">
        <f>R1032</f>
        <v>0</v>
      </c>
      <c r="S1031" s="75">
        <v>0</v>
      </c>
      <c r="T1031" s="919">
        <f>T1032</f>
        <v>1384.91</v>
      </c>
      <c r="U1031" s="279"/>
      <c r="V1031" s="919">
        <f>V1032</f>
        <v>0</v>
      </c>
      <c r="W1031" s="279"/>
      <c r="X1031" s="919">
        <f>X1032</f>
        <v>0</v>
      </c>
      <c r="Y1031" s="60">
        <v>0</v>
      </c>
      <c r="Z1031" s="919">
        <f>Z1032</f>
        <v>1615.09</v>
      </c>
      <c r="AA1031" s="279"/>
      <c r="AB1031" s="919">
        <f>AB1032</f>
        <v>0</v>
      </c>
      <c r="AC1031" s="63">
        <v>0</v>
      </c>
      <c r="AD1031" s="278">
        <f>AD1032</f>
        <v>0</v>
      </c>
      <c r="AE1031" s="944"/>
      <c r="AF1031" s="278">
        <f>AF1032</f>
        <v>0</v>
      </c>
      <c r="AG1031" s="279"/>
      <c r="AH1031" s="919">
        <f>AH1032</f>
        <v>0</v>
      </c>
      <c r="AI1031" s="919">
        <f>AI1032</f>
        <v>3000</v>
      </c>
      <c r="AJ1031" s="1025">
        <f t="shared" si="107"/>
        <v>0</v>
      </c>
    </row>
    <row r="1032" spans="1:36" ht="24" x14ac:dyDescent="0.2">
      <c r="A1032" s="42">
        <v>24501</v>
      </c>
      <c r="B1032" s="285" t="s">
        <v>1006</v>
      </c>
      <c r="C1032" s="44"/>
      <c r="D1032" s="44"/>
      <c r="E1032" s="45"/>
      <c r="F1032" s="46"/>
      <c r="G1032" s="46"/>
      <c r="H1032" s="46"/>
      <c r="I1032" s="47"/>
      <c r="J1032" s="787">
        <v>3000</v>
      </c>
      <c r="K1032" s="264"/>
      <c r="L1032" s="921">
        <f>SUM(L1033:L1034)</f>
        <v>0</v>
      </c>
      <c r="M1032" s="264"/>
      <c r="N1032" s="921">
        <f>SUM(N1033:N1034)</f>
        <v>0</v>
      </c>
      <c r="O1032" s="75">
        <v>0</v>
      </c>
      <c r="P1032" s="921">
        <f>SUM(P1033:P1034)</f>
        <v>0</v>
      </c>
      <c r="Q1032" s="265"/>
      <c r="R1032" s="921">
        <f>SUM(R1033:R1034)</f>
        <v>0</v>
      </c>
      <c r="S1032" s="75">
        <v>0</v>
      </c>
      <c r="T1032" s="921">
        <f>SUM(T1033:T1034)</f>
        <v>1384.91</v>
      </c>
      <c r="U1032" s="265"/>
      <c r="V1032" s="921">
        <f>SUM(V1033:V1034)</f>
        <v>0</v>
      </c>
      <c r="W1032" s="265"/>
      <c r="X1032" s="921">
        <f>SUM(X1033:X1034)</f>
        <v>0</v>
      </c>
      <c r="Y1032" s="60">
        <v>0</v>
      </c>
      <c r="Z1032" s="921">
        <f>SUM(Z1033:Z1034)</f>
        <v>1615.09</v>
      </c>
      <c r="AA1032" s="265"/>
      <c r="AB1032" s="921">
        <f>SUM(AB1033:AB1034)</f>
        <v>0</v>
      </c>
      <c r="AC1032" s="63">
        <v>0</v>
      </c>
      <c r="AD1032" s="264">
        <f>SUM(AD1033:AD1034)</f>
        <v>0</v>
      </c>
      <c r="AE1032" s="958"/>
      <c r="AF1032" s="264">
        <f>SUM(AF1033:AF1034)</f>
        <v>0</v>
      </c>
      <c r="AG1032" s="265"/>
      <c r="AH1032" s="921">
        <f>SUM(AH1033:AH1034)</f>
        <v>0</v>
      </c>
      <c r="AI1032" s="921">
        <f>SUM(AI1033:AI1034)</f>
        <v>3000</v>
      </c>
      <c r="AJ1032" s="1025">
        <f t="shared" si="107"/>
        <v>0</v>
      </c>
    </row>
    <row r="1033" spans="1:36" s="24" customFormat="1" x14ac:dyDescent="0.2">
      <c r="A1033" s="51"/>
      <c r="B1033" s="203" t="s">
        <v>1007</v>
      </c>
      <c r="C1033" s="74"/>
      <c r="D1033" s="74">
        <v>2</v>
      </c>
      <c r="E1033" s="79"/>
      <c r="F1033" s="133"/>
      <c r="G1033" s="133"/>
      <c r="H1033" s="133"/>
      <c r="I1033" s="108"/>
      <c r="J1033" s="766">
        <v>3000</v>
      </c>
      <c r="K1033" s="142"/>
      <c r="L1033" s="918">
        <v>0</v>
      </c>
      <c r="M1033" s="142"/>
      <c r="N1033" s="918">
        <v>0</v>
      </c>
      <c r="O1033" s="75">
        <v>0</v>
      </c>
      <c r="P1033" s="918">
        <v>0</v>
      </c>
      <c r="Q1033" s="144"/>
      <c r="R1033" s="918">
        <v>0</v>
      </c>
      <c r="S1033" s="75">
        <v>1</v>
      </c>
      <c r="T1033" s="1007">
        <v>1384.91</v>
      </c>
      <c r="U1033" s="144"/>
      <c r="V1033" s="918"/>
      <c r="W1033" s="144"/>
      <c r="X1033" s="918"/>
      <c r="Y1033" s="60">
        <v>1</v>
      </c>
      <c r="Z1033" s="1007">
        <f>J1033-T1033</f>
        <v>1615.09</v>
      </c>
      <c r="AA1033" s="144"/>
      <c r="AB1033" s="918"/>
      <c r="AC1033" s="63">
        <v>0</v>
      </c>
      <c r="AD1033" s="135"/>
      <c r="AE1033" s="945"/>
      <c r="AF1033" s="150">
        <v>0</v>
      </c>
      <c r="AG1033" s="144"/>
      <c r="AH1033" s="918"/>
      <c r="AI1033" s="998">
        <f>AF1033+AH1033+AD1033+AB1033+Z1033+X1033+V1033+T1033+R1033+P1033+N1033+L1033</f>
        <v>3000</v>
      </c>
      <c r="AJ1033" s="1025">
        <f t="shared" ref="AJ1033:AJ1096" si="112">AI1033-J1033</f>
        <v>0</v>
      </c>
    </row>
    <row r="1034" spans="1:36" s="24" customFormat="1" x14ac:dyDescent="0.2">
      <c r="A1034" s="51"/>
      <c r="B1034" s="203"/>
      <c r="C1034" s="74"/>
      <c r="D1034" s="74"/>
      <c r="E1034" s="79"/>
      <c r="F1034" s="133"/>
      <c r="G1034" s="133"/>
      <c r="H1034" s="133"/>
      <c r="I1034" s="108"/>
      <c r="J1034" s="766"/>
      <c r="K1034" s="142"/>
      <c r="L1034" s="918">
        <v>0</v>
      </c>
      <c r="M1034" s="142"/>
      <c r="N1034" s="918">
        <v>0</v>
      </c>
      <c r="O1034" s="75">
        <v>0</v>
      </c>
      <c r="P1034" s="918">
        <v>0</v>
      </c>
      <c r="Q1034" s="144"/>
      <c r="R1034" s="918">
        <v>0</v>
      </c>
      <c r="S1034" s="75">
        <v>0</v>
      </c>
      <c r="T1034" s="1007"/>
      <c r="U1034" s="144"/>
      <c r="V1034" s="918"/>
      <c r="W1034" s="144"/>
      <c r="X1034" s="918"/>
      <c r="Y1034" s="60"/>
      <c r="Z1034" s="1007"/>
      <c r="AA1034" s="144"/>
      <c r="AB1034" s="918"/>
      <c r="AC1034" s="63">
        <v>0</v>
      </c>
      <c r="AD1034" s="135"/>
      <c r="AE1034" s="945"/>
      <c r="AF1034" s="150">
        <v>0</v>
      </c>
      <c r="AG1034" s="144"/>
      <c r="AH1034" s="918"/>
      <c r="AI1034" s="998">
        <f>AF1034+AH1034+AD1034+AB1034+Z1034+X1034+V1034+T1034+R1034+P1034+N1034+L1034</f>
        <v>0</v>
      </c>
      <c r="AJ1034" s="1025">
        <f t="shared" si="112"/>
        <v>0</v>
      </c>
    </row>
    <row r="1035" spans="1:36" ht="24" x14ac:dyDescent="0.2">
      <c r="A1035" s="42">
        <v>24502</v>
      </c>
      <c r="B1035" s="285" t="s">
        <v>1008</v>
      </c>
      <c r="C1035" s="44"/>
      <c r="D1035" s="44"/>
      <c r="E1035" s="45"/>
      <c r="F1035" s="46"/>
      <c r="G1035" s="46"/>
      <c r="H1035" s="46"/>
      <c r="I1035" s="47"/>
      <c r="J1035" s="787">
        <v>0</v>
      </c>
      <c r="K1035" s="264"/>
      <c r="L1035" s="921">
        <f>L1036</f>
        <v>0</v>
      </c>
      <c r="M1035" s="264"/>
      <c r="N1035" s="921">
        <f>N1036</f>
        <v>0</v>
      </c>
      <c r="O1035" s="75">
        <v>0</v>
      </c>
      <c r="P1035" s="921">
        <f>P1036</f>
        <v>0</v>
      </c>
      <c r="Q1035" s="265"/>
      <c r="R1035" s="921">
        <f>R1036</f>
        <v>0</v>
      </c>
      <c r="S1035" s="75">
        <v>0</v>
      </c>
      <c r="T1035" s="921">
        <f>T1036</f>
        <v>0</v>
      </c>
      <c r="U1035" s="265"/>
      <c r="V1035" s="921">
        <f>V1036</f>
        <v>0</v>
      </c>
      <c r="W1035" s="265"/>
      <c r="X1035" s="921">
        <f>X1036</f>
        <v>0</v>
      </c>
      <c r="Y1035" s="60">
        <v>0</v>
      </c>
      <c r="Z1035" s="921">
        <f>Z1036</f>
        <v>0</v>
      </c>
      <c r="AA1035" s="265"/>
      <c r="AB1035" s="921">
        <f>AB1036</f>
        <v>0</v>
      </c>
      <c r="AC1035" s="63">
        <v>0</v>
      </c>
      <c r="AD1035" s="264">
        <f>AD1036</f>
        <v>0</v>
      </c>
      <c r="AE1035" s="958"/>
      <c r="AF1035" s="264">
        <f>AF1036</f>
        <v>0</v>
      </c>
      <c r="AG1035" s="265"/>
      <c r="AH1035" s="921">
        <f>AH1036</f>
        <v>0</v>
      </c>
      <c r="AI1035" s="921">
        <f>AI1036</f>
        <v>0</v>
      </c>
      <c r="AJ1035" s="1025">
        <f t="shared" si="112"/>
        <v>0</v>
      </c>
    </row>
    <row r="1036" spans="1:36" s="24" customFormat="1" x14ac:dyDescent="0.2">
      <c r="A1036" s="51"/>
      <c r="B1036" s="203"/>
      <c r="C1036" s="74"/>
      <c r="D1036" s="74"/>
      <c r="E1036" s="79"/>
      <c r="F1036" s="133"/>
      <c r="G1036" s="133"/>
      <c r="H1036" s="133"/>
      <c r="I1036" s="108"/>
      <c r="J1036" s="766"/>
      <c r="K1036" s="142"/>
      <c r="L1036" s="918">
        <v>0</v>
      </c>
      <c r="M1036" s="142"/>
      <c r="N1036" s="918">
        <v>0</v>
      </c>
      <c r="O1036" s="75">
        <v>0</v>
      </c>
      <c r="P1036" s="918">
        <v>0</v>
      </c>
      <c r="Q1036" s="144"/>
      <c r="R1036" s="918">
        <v>0</v>
      </c>
      <c r="S1036" s="75">
        <v>0</v>
      </c>
      <c r="T1036" s="918">
        <v>0</v>
      </c>
      <c r="U1036" s="144"/>
      <c r="V1036" s="918">
        <v>0</v>
      </c>
      <c r="W1036" s="144"/>
      <c r="X1036" s="918">
        <v>0</v>
      </c>
      <c r="Y1036" s="60">
        <v>0</v>
      </c>
      <c r="Z1036" s="918">
        <v>0</v>
      </c>
      <c r="AA1036" s="144"/>
      <c r="AB1036" s="918">
        <v>0</v>
      </c>
      <c r="AC1036" s="63">
        <v>0</v>
      </c>
      <c r="AD1036" s="142">
        <v>0</v>
      </c>
      <c r="AE1036" s="945"/>
      <c r="AF1036" s="142">
        <v>0</v>
      </c>
      <c r="AG1036" s="144"/>
      <c r="AH1036" s="918">
        <v>0</v>
      </c>
      <c r="AI1036" s="918">
        <v>0</v>
      </c>
      <c r="AJ1036" s="1025">
        <f t="shared" si="112"/>
        <v>0</v>
      </c>
    </row>
    <row r="1037" spans="1:36" x14ac:dyDescent="0.2">
      <c r="A1037" s="42">
        <v>24503</v>
      </c>
      <c r="B1037" s="285" t="s">
        <v>1009</v>
      </c>
      <c r="C1037" s="44"/>
      <c r="D1037" s="44"/>
      <c r="E1037" s="45"/>
      <c r="F1037" s="46"/>
      <c r="G1037" s="46"/>
      <c r="H1037" s="46"/>
      <c r="I1037" s="47"/>
      <c r="J1037" s="787">
        <v>0</v>
      </c>
      <c r="K1037" s="264"/>
      <c r="L1037" s="921">
        <f>L1038</f>
        <v>0</v>
      </c>
      <c r="M1037" s="264"/>
      <c r="N1037" s="921">
        <f>N1038</f>
        <v>0</v>
      </c>
      <c r="O1037" s="75">
        <v>0</v>
      </c>
      <c r="P1037" s="921">
        <f>P1038</f>
        <v>0</v>
      </c>
      <c r="Q1037" s="265"/>
      <c r="R1037" s="921">
        <f>R1038</f>
        <v>0</v>
      </c>
      <c r="S1037" s="75">
        <v>0</v>
      </c>
      <c r="T1037" s="921">
        <f>T1038</f>
        <v>0</v>
      </c>
      <c r="U1037" s="265"/>
      <c r="V1037" s="921">
        <f>V1038</f>
        <v>0</v>
      </c>
      <c r="W1037" s="265"/>
      <c r="X1037" s="921">
        <f>X1038</f>
        <v>0</v>
      </c>
      <c r="Y1037" s="60">
        <v>0</v>
      </c>
      <c r="Z1037" s="921">
        <f>Z1038</f>
        <v>0</v>
      </c>
      <c r="AA1037" s="265"/>
      <c r="AB1037" s="921">
        <f>AB1038</f>
        <v>0</v>
      </c>
      <c r="AC1037" s="63">
        <v>0</v>
      </c>
      <c r="AD1037" s="264">
        <f>AD1038</f>
        <v>0</v>
      </c>
      <c r="AE1037" s="958"/>
      <c r="AF1037" s="264">
        <f>AF1038</f>
        <v>0</v>
      </c>
      <c r="AG1037" s="265"/>
      <c r="AH1037" s="921">
        <f>AH1038</f>
        <v>0</v>
      </c>
      <c r="AI1037" s="921">
        <f>AI1038</f>
        <v>0</v>
      </c>
      <c r="AJ1037" s="1025">
        <f t="shared" si="112"/>
        <v>0</v>
      </c>
    </row>
    <row r="1038" spans="1:36" x14ac:dyDescent="0.2">
      <c r="A1038" s="51"/>
      <c r="B1038" s="203"/>
      <c r="C1038" s="74"/>
      <c r="D1038" s="401"/>
      <c r="E1038" s="204"/>
      <c r="F1038" s="205"/>
      <c r="G1038" s="205"/>
      <c r="H1038" s="205"/>
      <c r="I1038" s="57"/>
      <c r="J1038" s="768"/>
      <c r="K1038" s="136"/>
      <c r="L1038" s="469">
        <v>0</v>
      </c>
      <c r="M1038" s="136"/>
      <c r="N1038" s="469">
        <v>0</v>
      </c>
      <c r="O1038" s="75">
        <v>0</v>
      </c>
      <c r="P1038" s="469">
        <v>0</v>
      </c>
      <c r="Q1038" s="138"/>
      <c r="R1038" s="469">
        <v>0</v>
      </c>
      <c r="S1038" s="75">
        <v>0</v>
      </c>
      <c r="T1038" s="469">
        <v>0</v>
      </c>
      <c r="U1038" s="138"/>
      <c r="V1038" s="469">
        <v>0</v>
      </c>
      <c r="W1038" s="138"/>
      <c r="X1038" s="469">
        <v>0</v>
      </c>
      <c r="Y1038" s="60">
        <v>0</v>
      </c>
      <c r="Z1038" s="469">
        <v>0</v>
      </c>
      <c r="AA1038" s="138"/>
      <c r="AB1038" s="469">
        <v>0</v>
      </c>
      <c r="AC1038" s="63">
        <v>0</v>
      </c>
      <c r="AD1038" s="136">
        <v>0</v>
      </c>
      <c r="AE1038" s="942"/>
      <c r="AF1038" s="136">
        <v>0</v>
      </c>
      <c r="AG1038" s="138"/>
      <c r="AH1038" s="469">
        <v>0</v>
      </c>
      <c r="AI1038" s="469">
        <v>0</v>
      </c>
      <c r="AJ1038" s="1025">
        <f t="shared" si="112"/>
        <v>0</v>
      </c>
    </row>
    <row r="1039" spans="1:36" ht="18" customHeight="1" x14ac:dyDescent="0.2">
      <c r="A1039" s="272">
        <v>246</v>
      </c>
      <c r="B1039" s="273" t="s">
        <v>1010</v>
      </c>
      <c r="C1039" s="274"/>
      <c r="D1039" s="274"/>
      <c r="E1039" s="274"/>
      <c r="F1039" s="313"/>
      <c r="G1039" s="313"/>
      <c r="H1039" s="313"/>
      <c r="I1039" s="277"/>
      <c r="J1039" s="794">
        <v>155119.94679999998</v>
      </c>
      <c r="K1039" s="278"/>
      <c r="L1039" s="919">
        <f>L1040+L1096+L1098</f>
        <v>0</v>
      </c>
      <c r="M1039" s="278"/>
      <c r="N1039" s="919">
        <f>N1040+N1096+N1098</f>
        <v>0</v>
      </c>
      <c r="O1039" s="75">
        <v>0</v>
      </c>
      <c r="P1039" s="919">
        <f>P1040+P1096+P1098</f>
        <v>0</v>
      </c>
      <c r="Q1039" s="279"/>
      <c r="R1039" s="919">
        <f>R1040+R1096+R1098</f>
        <v>0</v>
      </c>
      <c r="S1039" s="75">
        <v>0</v>
      </c>
      <c r="T1039" s="919">
        <f>T1040+T1096+T1098</f>
        <v>4581.88</v>
      </c>
      <c r="U1039" s="279"/>
      <c r="V1039" s="919">
        <f>V1040+V1096+V1098</f>
        <v>148587.69680000001</v>
      </c>
      <c r="W1039" s="279"/>
      <c r="X1039" s="919">
        <f>X1040+X1096+X1098</f>
        <v>0</v>
      </c>
      <c r="Y1039" s="60">
        <v>0</v>
      </c>
      <c r="Z1039" s="919">
        <f>Z1040+Z1096+Z1098</f>
        <v>1950.3700000000001</v>
      </c>
      <c r="AA1039" s="279"/>
      <c r="AB1039" s="919">
        <f>AB1040+AB1096+AB1098</f>
        <v>0</v>
      </c>
      <c r="AC1039" s="63">
        <v>0</v>
      </c>
      <c r="AD1039" s="278">
        <f>AD1040+AD1096+AD1098</f>
        <v>0</v>
      </c>
      <c r="AE1039" s="950">
        <f>AE1040+AE1096+AE1098</f>
        <v>0</v>
      </c>
      <c r="AF1039" s="278">
        <f>AF1040+AF1096+AF1098</f>
        <v>0</v>
      </c>
      <c r="AG1039" s="279"/>
      <c r="AH1039" s="919">
        <f>AH1040+AH1096+AH1098</f>
        <v>0</v>
      </c>
      <c r="AI1039" s="919">
        <f>AI1040+AI1096+AI1098</f>
        <v>155119.94679999998</v>
      </c>
      <c r="AJ1039" s="1025">
        <f t="shared" si="112"/>
        <v>0</v>
      </c>
    </row>
    <row r="1040" spans="1:36" ht="21.75" customHeight="1" x14ac:dyDescent="0.2">
      <c r="A1040" s="42">
        <v>24601</v>
      </c>
      <c r="B1040" s="43" t="s">
        <v>1011</v>
      </c>
      <c r="C1040" s="44"/>
      <c r="D1040" s="44"/>
      <c r="E1040" s="44"/>
      <c r="F1040" s="239"/>
      <c r="G1040" s="239"/>
      <c r="H1040" s="239"/>
      <c r="I1040" s="47"/>
      <c r="J1040" s="787">
        <v>148409.57679999998</v>
      </c>
      <c r="K1040" s="264"/>
      <c r="L1040" s="921">
        <f>SUM(L1041:L1095)</f>
        <v>0</v>
      </c>
      <c r="M1040" s="264"/>
      <c r="N1040" s="921">
        <f>SUM(N1041:N1095)</f>
        <v>0</v>
      </c>
      <c r="O1040" s="75">
        <v>0</v>
      </c>
      <c r="P1040" s="921">
        <f>SUM(P1041:P1095)</f>
        <v>0</v>
      </c>
      <c r="Q1040" s="265"/>
      <c r="R1040" s="921">
        <f>SUM(R1041:R1095)</f>
        <v>0</v>
      </c>
      <c r="S1040" s="75">
        <v>0</v>
      </c>
      <c r="T1040" s="921">
        <f>SUM(T1041:T1095)</f>
        <v>4581.88</v>
      </c>
      <c r="U1040" s="265"/>
      <c r="V1040" s="921">
        <f>SUM(V1041:V1095)</f>
        <v>143827.69680000001</v>
      </c>
      <c r="W1040" s="265"/>
      <c r="X1040" s="921">
        <f>SUM(X1041:X1095)</f>
        <v>0</v>
      </c>
      <c r="Y1040" s="60">
        <v>0</v>
      </c>
      <c r="Z1040" s="921">
        <f>SUM(Z1041:Z1095)</f>
        <v>0</v>
      </c>
      <c r="AA1040" s="265"/>
      <c r="AB1040" s="921">
        <f>SUM(AB1041:AB1095)</f>
        <v>0</v>
      </c>
      <c r="AC1040" s="63">
        <v>0</v>
      </c>
      <c r="AD1040" s="264">
        <f>SUM(AD1041:AD1095)</f>
        <v>0</v>
      </c>
      <c r="AE1040" s="961">
        <f>SUM(AE1041:AE1087)</f>
        <v>0</v>
      </c>
      <c r="AF1040" s="264">
        <f>SUM(AF1041:AF1095)</f>
        <v>0</v>
      </c>
      <c r="AG1040" s="265"/>
      <c r="AH1040" s="921">
        <f>SUM(AH1041:AH1095)</f>
        <v>0</v>
      </c>
      <c r="AI1040" s="921">
        <f>SUM(AI1041:AI1095)</f>
        <v>148409.57679999998</v>
      </c>
      <c r="AJ1040" s="1025">
        <f t="shared" si="112"/>
        <v>0</v>
      </c>
    </row>
    <row r="1041" spans="1:36" ht="66" x14ac:dyDescent="0.2">
      <c r="A1041" s="171"/>
      <c r="B1041" s="93" t="s">
        <v>1012</v>
      </c>
      <c r="C1041" s="317"/>
      <c r="D1041" s="317">
        <v>6</v>
      </c>
      <c r="E1041" s="79" t="s">
        <v>41</v>
      </c>
      <c r="F1041" s="55" t="s">
        <v>31</v>
      </c>
      <c r="G1041" s="56" t="s">
        <v>32</v>
      </c>
      <c r="H1041" s="55" t="s">
        <v>33</v>
      </c>
      <c r="I1041" s="57">
        <v>939.6</v>
      </c>
      <c r="J1041" s="798">
        <v>5637.6</v>
      </c>
      <c r="K1041" s="80"/>
      <c r="L1041" s="150">
        <v>0</v>
      </c>
      <c r="M1041" s="80"/>
      <c r="N1041" s="150"/>
      <c r="O1041" s="75">
        <v>0</v>
      </c>
      <c r="P1041" s="999">
        <f t="shared" ref="P1041:P1087" si="113">O1041*I1041</f>
        <v>0</v>
      </c>
      <c r="Q1041" s="81"/>
      <c r="R1041" s="150"/>
      <c r="S1041" s="75">
        <v>0</v>
      </c>
      <c r="T1041" s="999"/>
      <c r="U1041" s="60">
        <f t="shared" ref="U1041:U1072" si="114">D1041</f>
        <v>6</v>
      </c>
      <c r="V1041" s="999">
        <v>5637.6</v>
      </c>
      <c r="W1041" s="81"/>
      <c r="X1041" s="150"/>
      <c r="Y1041" s="139"/>
      <c r="Z1041" s="1002"/>
      <c r="AA1041" s="81"/>
      <c r="AB1041" s="150"/>
      <c r="AC1041" s="63">
        <v>0</v>
      </c>
      <c r="AD1041" s="78">
        <f t="shared" ref="AD1041:AD1087" si="115">AC1041*I1041</f>
        <v>0</v>
      </c>
      <c r="AE1041" s="63">
        <v>0</v>
      </c>
      <c r="AF1041" s="150">
        <v>0</v>
      </c>
      <c r="AG1041" s="81"/>
      <c r="AH1041" s="150"/>
      <c r="AI1041" s="998">
        <f>AF1041+AH1041+AD1041+AB1041+Z1041+X1041+V1041+T1041+R1041+P1041+N1041+L1041</f>
        <v>5637.6</v>
      </c>
      <c r="AJ1041" s="1025">
        <f t="shared" si="112"/>
        <v>0</v>
      </c>
    </row>
    <row r="1042" spans="1:36" ht="66" x14ac:dyDescent="0.2">
      <c r="A1042" s="171"/>
      <c r="B1042" s="93" t="s">
        <v>1013</v>
      </c>
      <c r="C1042" s="317"/>
      <c r="D1042" s="317">
        <v>1</v>
      </c>
      <c r="E1042" s="79" t="s">
        <v>41</v>
      </c>
      <c r="F1042" s="55" t="s">
        <v>31</v>
      </c>
      <c r="G1042" s="56" t="s">
        <v>32</v>
      </c>
      <c r="H1042" s="55" t="s">
        <v>33</v>
      </c>
      <c r="I1042" s="57">
        <v>939.6</v>
      </c>
      <c r="J1042" s="798">
        <v>939.6</v>
      </c>
      <c r="K1042" s="80"/>
      <c r="L1042" s="150">
        <v>0</v>
      </c>
      <c r="M1042" s="80"/>
      <c r="N1042" s="150"/>
      <c r="O1042" s="75">
        <v>0</v>
      </c>
      <c r="P1042" s="999">
        <f t="shared" si="113"/>
        <v>0</v>
      </c>
      <c r="Q1042" s="81"/>
      <c r="R1042" s="150"/>
      <c r="S1042" s="75">
        <v>0</v>
      </c>
      <c r="T1042" s="999"/>
      <c r="U1042" s="60">
        <f t="shared" si="114"/>
        <v>1</v>
      </c>
      <c r="V1042" s="999">
        <v>939.6</v>
      </c>
      <c r="W1042" s="81"/>
      <c r="X1042" s="150"/>
      <c r="Y1042" s="139"/>
      <c r="Z1042" s="1002"/>
      <c r="AA1042" s="81"/>
      <c r="AB1042" s="150"/>
      <c r="AC1042" s="63">
        <v>0</v>
      </c>
      <c r="AD1042" s="78">
        <f t="shared" si="115"/>
        <v>0</v>
      </c>
      <c r="AE1042" s="63">
        <v>0</v>
      </c>
      <c r="AF1042" s="150">
        <v>0</v>
      </c>
      <c r="AG1042" s="81"/>
      <c r="AH1042" s="150"/>
      <c r="AI1042" s="998">
        <f t="shared" ref="AI1042:AI1095" si="116">AF1042+AH1042+AD1042+AB1042+Z1042+X1042+V1042+T1042+R1042+P1042+N1042+L1042</f>
        <v>939.6</v>
      </c>
      <c r="AJ1042" s="1025">
        <f t="shared" si="112"/>
        <v>0</v>
      </c>
    </row>
    <row r="1043" spans="1:36" ht="66" x14ac:dyDescent="0.2">
      <c r="A1043" s="171"/>
      <c r="B1043" s="258" t="s">
        <v>1014</v>
      </c>
      <c r="C1043" s="317"/>
      <c r="D1043" s="317">
        <v>5</v>
      </c>
      <c r="E1043" s="79" t="s">
        <v>30</v>
      </c>
      <c r="F1043" s="55" t="s">
        <v>31</v>
      </c>
      <c r="G1043" s="56" t="s">
        <v>32</v>
      </c>
      <c r="H1043" s="55" t="s">
        <v>33</v>
      </c>
      <c r="I1043" s="57">
        <v>195.458</v>
      </c>
      <c r="J1043" s="798">
        <v>977.29</v>
      </c>
      <c r="K1043" s="80"/>
      <c r="L1043" s="150">
        <v>0</v>
      </c>
      <c r="M1043" s="80"/>
      <c r="N1043" s="150"/>
      <c r="O1043" s="75">
        <v>0</v>
      </c>
      <c r="P1043" s="999">
        <f t="shared" si="113"/>
        <v>0</v>
      </c>
      <c r="Q1043" s="81"/>
      <c r="R1043" s="150"/>
      <c r="S1043" s="75">
        <v>0</v>
      </c>
      <c r="T1043" s="999"/>
      <c r="U1043" s="60">
        <f t="shared" si="114"/>
        <v>5</v>
      </c>
      <c r="V1043" s="999">
        <v>977.29</v>
      </c>
      <c r="W1043" s="81"/>
      <c r="X1043" s="150"/>
      <c r="Y1043" s="139"/>
      <c r="Z1043" s="1002"/>
      <c r="AA1043" s="81"/>
      <c r="AB1043" s="150"/>
      <c r="AC1043" s="63">
        <v>0</v>
      </c>
      <c r="AD1043" s="78">
        <f t="shared" si="115"/>
        <v>0</v>
      </c>
      <c r="AE1043" s="63">
        <v>0</v>
      </c>
      <c r="AF1043" s="150">
        <v>0</v>
      </c>
      <c r="AG1043" s="81"/>
      <c r="AH1043" s="150"/>
      <c r="AI1043" s="998">
        <f t="shared" si="116"/>
        <v>977.29</v>
      </c>
      <c r="AJ1043" s="1025">
        <f t="shared" si="112"/>
        <v>0</v>
      </c>
    </row>
    <row r="1044" spans="1:36" ht="66" x14ac:dyDescent="0.2">
      <c r="A1044" s="171"/>
      <c r="B1044" s="93" t="s">
        <v>1015</v>
      </c>
      <c r="C1044" s="317"/>
      <c r="D1044" s="740">
        <v>1</v>
      </c>
      <c r="E1044" s="79" t="s">
        <v>41</v>
      </c>
      <c r="F1044" s="55" t="s">
        <v>31</v>
      </c>
      <c r="G1044" s="56" t="s">
        <v>32</v>
      </c>
      <c r="H1044" s="55" t="s">
        <v>33</v>
      </c>
      <c r="I1044" s="57">
        <v>580</v>
      </c>
      <c r="J1044" s="799">
        <v>580</v>
      </c>
      <c r="K1044" s="80"/>
      <c r="L1044" s="150">
        <v>0</v>
      </c>
      <c r="M1044" s="80"/>
      <c r="N1044" s="150"/>
      <c r="O1044" s="75">
        <v>0</v>
      </c>
      <c r="P1044" s="999">
        <f t="shared" si="113"/>
        <v>0</v>
      </c>
      <c r="Q1044" s="81"/>
      <c r="R1044" s="150"/>
      <c r="S1044" s="75">
        <v>0</v>
      </c>
      <c r="T1044" s="999"/>
      <c r="U1044" s="60">
        <f t="shared" si="114"/>
        <v>1</v>
      </c>
      <c r="V1044" s="999">
        <v>580</v>
      </c>
      <c r="W1044" s="81"/>
      <c r="X1044" s="150"/>
      <c r="Y1044" s="139"/>
      <c r="Z1044" s="1002"/>
      <c r="AA1044" s="81"/>
      <c r="AB1044" s="150"/>
      <c r="AC1044" s="63">
        <v>0</v>
      </c>
      <c r="AD1044" s="78">
        <f t="shared" si="115"/>
        <v>0</v>
      </c>
      <c r="AE1044" s="63">
        <v>0</v>
      </c>
      <c r="AF1044" s="150">
        <v>0</v>
      </c>
      <c r="AG1044" s="81"/>
      <c r="AH1044" s="150"/>
      <c r="AI1044" s="998">
        <f t="shared" si="116"/>
        <v>580</v>
      </c>
      <c r="AJ1044" s="1025">
        <f t="shared" si="112"/>
        <v>0</v>
      </c>
    </row>
    <row r="1045" spans="1:36" ht="66" x14ac:dyDescent="0.2">
      <c r="A1045" s="171"/>
      <c r="B1045" s="130" t="s">
        <v>1016</v>
      </c>
      <c r="C1045" s="317"/>
      <c r="D1045" s="740">
        <v>63</v>
      </c>
      <c r="E1045" s="79" t="s">
        <v>1017</v>
      </c>
      <c r="F1045" s="55" t="s">
        <v>31</v>
      </c>
      <c r="G1045" s="56" t="s">
        <v>32</v>
      </c>
      <c r="H1045" s="55" t="s">
        <v>33</v>
      </c>
      <c r="I1045" s="57">
        <v>165.36936507936508</v>
      </c>
      <c r="J1045" s="799">
        <v>10418.27</v>
      </c>
      <c r="K1045" s="80"/>
      <c r="L1045" s="150">
        <v>0</v>
      </c>
      <c r="M1045" s="80"/>
      <c r="N1045" s="150"/>
      <c r="O1045" s="75">
        <v>0</v>
      </c>
      <c r="P1045" s="999">
        <f t="shared" si="113"/>
        <v>0</v>
      </c>
      <c r="Q1045" s="81"/>
      <c r="R1045" s="150"/>
      <c r="S1045" s="75">
        <v>0</v>
      </c>
      <c r="T1045" s="999"/>
      <c r="U1045" s="60">
        <f t="shared" si="114"/>
        <v>63</v>
      </c>
      <c r="V1045" s="999">
        <v>10418.27</v>
      </c>
      <c r="W1045" s="81"/>
      <c r="X1045" s="150"/>
      <c r="Y1045" s="139"/>
      <c r="Z1045" s="1002"/>
      <c r="AA1045" s="81"/>
      <c r="AB1045" s="150"/>
      <c r="AC1045" s="63">
        <v>0</v>
      </c>
      <c r="AD1045" s="78">
        <f t="shared" si="115"/>
        <v>0</v>
      </c>
      <c r="AE1045" s="63">
        <v>0</v>
      </c>
      <c r="AF1045" s="150">
        <v>0</v>
      </c>
      <c r="AG1045" s="81"/>
      <c r="AH1045" s="150"/>
      <c r="AI1045" s="998">
        <f t="shared" si="116"/>
        <v>10418.27</v>
      </c>
      <c r="AJ1045" s="1025">
        <f t="shared" si="112"/>
        <v>0</v>
      </c>
    </row>
    <row r="1046" spans="1:36" ht="66" x14ac:dyDescent="0.2">
      <c r="A1046" s="171"/>
      <c r="B1046" s="227" t="s">
        <v>1018</v>
      </c>
      <c r="C1046" s="317"/>
      <c r="D1046" s="740">
        <v>1</v>
      </c>
      <c r="E1046" s="79" t="s">
        <v>234</v>
      </c>
      <c r="F1046" s="55" t="s">
        <v>31</v>
      </c>
      <c r="G1046" s="56" t="s">
        <v>32</v>
      </c>
      <c r="H1046" s="55" t="s">
        <v>33</v>
      </c>
      <c r="I1046" s="57">
        <v>3100.68</v>
      </c>
      <c r="J1046" s="799">
        <v>3100.68</v>
      </c>
      <c r="K1046" s="80"/>
      <c r="L1046" s="150">
        <v>0</v>
      </c>
      <c r="M1046" s="80"/>
      <c r="N1046" s="150"/>
      <c r="O1046" s="75">
        <v>0</v>
      </c>
      <c r="P1046" s="999">
        <f t="shared" si="113"/>
        <v>0</v>
      </c>
      <c r="Q1046" s="81"/>
      <c r="R1046" s="150"/>
      <c r="S1046" s="75">
        <v>0</v>
      </c>
      <c r="T1046" s="999"/>
      <c r="U1046" s="60">
        <f t="shared" si="114"/>
        <v>1</v>
      </c>
      <c r="V1046" s="999">
        <v>3100.68</v>
      </c>
      <c r="W1046" s="81"/>
      <c r="X1046" s="150"/>
      <c r="Y1046" s="139"/>
      <c r="Z1046" s="1002"/>
      <c r="AA1046" s="81"/>
      <c r="AB1046" s="150"/>
      <c r="AC1046" s="63">
        <v>0</v>
      </c>
      <c r="AD1046" s="78">
        <f t="shared" si="115"/>
        <v>0</v>
      </c>
      <c r="AE1046" s="63">
        <v>0</v>
      </c>
      <c r="AF1046" s="150">
        <v>0</v>
      </c>
      <c r="AG1046" s="81"/>
      <c r="AH1046" s="150"/>
      <c r="AI1046" s="998">
        <f t="shared" si="116"/>
        <v>3100.68</v>
      </c>
      <c r="AJ1046" s="1025">
        <f t="shared" si="112"/>
        <v>0</v>
      </c>
    </row>
    <row r="1047" spans="1:36" ht="66" x14ac:dyDescent="0.2">
      <c r="A1047" s="171"/>
      <c r="B1047" s="130" t="s">
        <v>1019</v>
      </c>
      <c r="C1047" s="317"/>
      <c r="D1047" s="740">
        <v>2</v>
      </c>
      <c r="E1047" s="79" t="s">
        <v>234</v>
      </c>
      <c r="F1047" s="55" t="s">
        <v>31</v>
      </c>
      <c r="G1047" s="56" t="s">
        <v>32</v>
      </c>
      <c r="H1047" s="55" t="s">
        <v>33</v>
      </c>
      <c r="I1047" s="57">
        <v>2009.239</v>
      </c>
      <c r="J1047" s="799">
        <v>4018.4780000000001</v>
      </c>
      <c r="K1047" s="80"/>
      <c r="L1047" s="150">
        <v>0</v>
      </c>
      <c r="M1047" s="80"/>
      <c r="N1047" s="150"/>
      <c r="O1047" s="75">
        <v>0</v>
      </c>
      <c r="P1047" s="999">
        <f t="shared" si="113"/>
        <v>0</v>
      </c>
      <c r="Q1047" s="81"/>
      <c r="R1047" s="150"/>
      <c r="S1047" s="75">
        <v>0</v>
      </c>
      <c r="T1047" s="999"/>
      <c r="U1047" s="60">
        <f t="shared" si="114"/>
        <v>2</v>
      </c>
      <c r="V1047" s="999">
        <v>4018.4780000000001</v>
      </c>
      <c r="W1047" s="81"/>
      <c r="X1047" s="150"/>
      <c r="Y1047" s="139"/>
      <c r="Z1047" s="1002"/>
      <c r="AA1047" s="81"/>
      <c r="AB1047" s="150"/>
      <c r="AC1047" s="63">
        <v>0</v>
      </c>
      <c r="AD1047" s="78">
        <f t="shared" si="115"/>
        <v>0</v>
      </c>
      <c r="AE1047" s="63">
        <v>0</v>
      </c>
      <c r="AF1047" s="150">
        <v>0</v>
      </c>
      <c r="AG1047" s="81"/>
      <c r="AH1047" s="150"/>
      <c r="AI1047" s="998">
        <f t="shared" si="116"/>
        <v>4018.4780000000001</v>
      </c>
      <c r="AJ1047" s="1025">
        <f t="shared" si="112"/>
        <v>0</v>
      </c>
    </row>
    <row r="1048" spans="1:36" ht="66" x14ac:dyDescent="0.2">
      <c r="A1048" s="171"/>
      <c r="B1048" s="52" t="s">
        <v>1020</v>
      </c>
      <c r="C1048" s="317"/>
      <c r="D1048" s="740">
        <v>33</v>
      </c>
      <c r="E1048" s="79" t="s">
        <v>234</v>
      </c>
      <c r="F1048" s="55" t="s">
        <v>31</v>
      </c>
      <c r="G1048" s="56" t="s">
        <v>32</v>
      </c>
      <c r="H1048" s="55" t="s">
        <v>33</v>
      </c>
      <c r="I1048" s="57">
        <v>131.55432653061226</v>
      </c>
      <c r="J1048" s="799">
        <v>4338.6319999999996</v>
      </c>
      <c r="K1048" s="80"/>
      <c r="L1048" s="150">
        <v>0</v>
      </c>
      <c r="M1048" s="80"/>
      <c r="N1048" s="150"/>
      <c r="O1048" s="75">
        <v>0</v>
      </c>
      <c r="P1048" s="999">
        <f t="shared" si="113"/>
        <v>0</v>
      </c>
      <c r="Q1048" s="81"/>
      <c r="R1048" s="150"/>
      <c r="S1048" s="75">
        <v>0</v>
      </c>
      <c r="T1048" s="999"/>
      <c r="U1048" s="60">
        <f t="shared" si="114"/>
        <v>33</v>
      </c>
      <c r="V1048" s="999">
        <v>4338.6319999999996</v>
      </c>
      <c r="W1048" s="81"/>
      <c r="X1048" s="150"/>
      <c r="Y1048" s="139"/>
      <c r="Z1048" s="1002"/>
      <c r="AA1048" s="81"/>
      <c r="AB1048" s="150"/>
      <c r="AC1048" s="63">
        <v>0</v>
      </c>
      <c r="AD1048" s="78">
        <f t="shared" si="115"/>
        <v>0</v>
      </c>
      <c r="AE1048" s="63">
        <v>0</v>
      </c>
      <c r="AF1048" s="150">
        <v>0</v>
      </c>
      <c r="AG1048" s="81"/>
      <c r="AH1048" s="150"/>
      <c r="AI1048" s="998">
        <f t="shared" si="116"/>
        <v>4338.6319999999996</v>
      </c>
      <c r="AJ1048" s="1025">
        <f t="shared" si="112"/>
        <v>0</v>
      </c>
    </row>
    <row r="1049" spans="1:36" ht="66" x14ac:dyDescent="0.2">
      <c r="A1049" s="171"/>
      <c r="B1049" s="130" t="s">
        <v>1021</v>
      </c>
      <c r="C1049" s="317"/>
      <c r="D1049" s="740">
        <v>1</v>
      </c>
      <c r="E1049" s="79" t="s">
        <v>30</v>
      </c>
      <c r="F1049" s="55" t="s">
        <v>31</v>
      </c>
      <c r="G1049" s="56" t="s">
        <v>32</v>
      </c>
      <c r="H1049" s="55" t="s">
        <v>33</v>
      </c>
      <c r="I1049" s="57">
        <v>3996.4320000000007</v>
      </c>
      <c r="J1049" s="799">
        <v>3996.4320000000007</v>
      </c>
      <c r="K1049" s="80"/>
      <c r="L1049" s="150">
        <v>0</v>
      </c>
      <c r="M1049" s="80"/>
      <c r="N1049" s="150"/>
      <c r="O1049" s="75">
        <v>0</v>
      </c>
      <c r="P1049" s="999">
        <f t="shared" si="113"/>
        <v>0</v>
      </c>
      <c r="Q1049" s="81"/>
      <c r="R1049" s="150"/>
      <c r="S1049" s="75">
        <v>0</v>
      </c>
      <c r="T1049" s="999"/>
      <c r="U1049" s="60">
        <f t="shared" si="114"/>
        <v>1</v>
      </c>
      <c r="V1049" s="999">
        <v>3996.4320000000007</v>
      </c>
      <c r="W1049" s="81"/>
      <c r="X1049" s="150"/>
      <c r="Y1049" s="139"/>
      <c r="Z1049" s="1002"/>
      <c r="AA1049" s="81"/>
      <c r="AB1049" s="150"/>
      <c r="AC1049" s="63">
        <v>0</v>
      </c>
      <c r="AD1049" s="78">
        <f t="shared" si="115"/>
        <v>0</v>
      </c>
      <c r="AE1049" s="63">
        <v>0</v>
      </c>
      <c r="AF1049" s="150">
        <v>0</v>
      </c>
      <c r="AG1049" s="81"/>
      <c r="AH1049" s="150"/>
      <c r="AI1049" s="998">
        <f t="shared" si="116"/>
        <v>3996.4320000000007</v>
      </c>
      <c r="AJ1049" s="1025">
        <f t="shared" si="112"/>
        <v>0</v>
      </c>
    </row>
    <row r="1050" spans="1:36" ht="66" x14ac:dyDescent="0.2">
      <c r="A1050" s="171"/>
      <c r="B1050" s="93" t="s">
        <v>1022</v>
      </c>
      <c r="C1050" s="317"/>
      <c r="D1050" s="740">
        <v>2</v>
      </c>
      <c r="E1050" s="79" t="s">
        <v>30</v>
      </c>
      <c r="F1050" s="55" t="s">
        <v>31</v>
      </c>
      <c r="G1050" s="56" t="s">
        <v>32</v>
      </c>
      <c r="H1050" s="55" t="s">
        <v>33</v>
      </c>
      <c r="I1050" s="57">
        <v>500</v>
      </c>
      <c r="J1050" s="799">
        <v>1000</v>
      </c>
      <c r="K1050" s="80"/>
      <c r="L1050" s="150">
        <v>0</v>
      </c>
      <c r="M1050" s="80"/>
      <c r="N1050" s="150"/>
      <c r="O1050" s="75">
        <v>0</v>
      </c>
      <c r="P1050" s="999">
        <f t="shared" si="113"/>
        <v>0</v>
      </c>
      <c r="Q1050" s="81"/>
      <c r="R1050" s="150"/>
      <c r="S1050" s="75">
        <v>0</v>
      </c>
      <c r="T1050" s="999"/>
      <c r="U1050" s="60">
        <f t="shared" si="114"/>
        <v>2</v>
      </c>
      <c r="V1050" s="999">
        <v>1000</v>
      </c>
      <c r="W1050" s="81"/>
      <c r="X1050" s="150"/>
      <c r="Y1050" s="139"/>
      <c r="Z1050" s="1002"/>
      <c r="AA1050" s="81"/>
      <c r="AB1050" s="150"/>
      <c r="AC1050" s="63">
        <v>0</v>
      </c>
      <c r="AD1050" s="78">
        <f t="shared" si="115"/>
        <v>0</v>
      </c>
      <c r="AE1050" s="63">
        <v>0</v>
      </c>
      <c r="AF1050" s="150">
        <v>0</v>
      </c>
      <c r="AG1050" s="81"/>
      <c r="AH1050" s="150"/>
      <c r="AI1050" s="998">
        <f t="shared" si="116"/>
        <v>1000</v>
      </c>
      <c r="AJ1050" s="1025">
        <f t="shared" si="112"/>
        <v>0</v>
      </c>
    </row>
    <row r="1051" spans="1:36" ht="66" x14ac:dyDescent="0.2">
      <c r="A1051" s="171"/>
      <c r="B1051" s="130" t="s">
        <v>1023</v>
      </c>
      <c r="C1051" s="318"/>
      <c r="D1051" s="741">
        <v>5</v>
      </c>
      <c r="E1051" s="79" t="s">
        <v>30</v>
      </c>
      <c r="F1051" s="55" t="s">
        <v>31</v>
      </c>
      <c r="G1051" s="56" t="s">
        <v>32</v>
      </c>
      <c r="H1051" s="55" t="s">
        <v>33</v>
      </c>
      <c r="I1051" s="57">
        <v>23.978000000000002</v>
      </c>
      <c r="J1051" s="800">
        <v>119.89</v>
      </c>
      <c r="K1051" s="80"/>
      <c r="L1051" s="150">
        <v>0</v>
      </c>
      <c r="M1051" s="80"/>
      <c r="N1051" s="150"/>
      <c r="O1051" s="75">
        <v>0</v>
      </c>
      <c r="P1051" s="999">
        <f t="shared" si="113"/>
        <v>0</v>
      </c>
      <c r="Q1051" s="81"/>
      <c r="R1051" s="150"/>
      <c r="S1051" s="75">
        <v>0</v>
      </c>
      <c r="T1051" s="999"/>
      <c r="U1051" s="60">
        <f t="shared" si="114"/>
        <v>5</v>
      </c>
      <c r="V1051" s="999">
        <v>119.89</v>
      </c>
      <c r="W1051" s="81"/>
      <c r="X1051" s="150"/>
      <c r="Y1051" s="139"/>
      <c r="Z1051" s="1002"/>
      <c r="AA1051" s="81"/>
      <c r="AB1051" s="150"/>
      <c r="AC1051" s="63">
        <v>0</v>
      </c>
      <c r="AD1051" s="78">
        <f t="shared" si="115"/>
        <v>0</v>
      </c>
      <c r="AE1051" s="63">
        <v>0</v>
      </c>
      <c r="AF1051" s="150">
        <v>0</v>
      </c>
      <c r="AG1051" s="81"/>
      <c r="AH1051" s="150"/>
      <c r="AI1051" s="998">
        <f t="shared" si="116"/>
        <v>119.89</v>
      </c>
      <c r="AJ1051" s="1025">
        <f t="shared" si="112"/>
        <v>0</v>
      </c>
    </row>
    <row r="1052" spans="1:36" ht="66" x14ac:dyDescent="0.2">
      <c r="A1052" s="171"/>
      <c r="B1052" s="130" t="s">
        <v>1024</v>
      </c>
      <c r="C1052" s="318"/>
      <c r="D1052" s="741">
        <v>10</v>
      </c>
      <c r="E1052" s="79" t="s">
        <v>30</v>
      </c>
      <c r="F1052" s="55" t="s">
        <v>31</v>
      </c>
      <c r="G1052" s="56" t="s">
        <v>32</v>
      </c>
      <c r="H1052" s="55" t="s">
        <v>33</v>
      </c>
      <c r="I1052" s="57">
        <v>20.670999999999999</v>
      </c>
      <c r="J1052" s="800">
        <v>206.71</v>
      </c>
      <c r="K1052" s="80"/>
      <c r="L1052" s="150">
        <v>0</v>
      </c>
      <c r="M1052" s="80"/>
      <c r="N1052" s="150"/>
      <c r="O1052" s="75">
        <v>0</v>
      </c>
      <c r="P1052" s="999">
        <f t="shared" si="113"/>
        <v>0</v>
      </c>
      <c r="Q1052" s="81"/>
      <c r="R1052" s="150"/>
      <c r="S1052" s="75">
        <v>0</v>
      </c>
      <c r="T1052" s="999"/>
      <c r="U1052" s="60">
        <f t="shared" si="114"/>
        <v>10</v>
      </c>
      <c r="V1052" s="999">
        <v>206.71</v>
      </c>
      <c r="W1052" s="81"/>
      <c r="X1052" s="150"/>
      <c r="Y1052" s="139"/>
      <c r="Z1052" s="1002"/>
      <c r="AA1052" s="81"/>
      <c r="AB1052" s="150"/>
      <c r="AC1052" s="63">
        <v>0</v>
      </c>
      <c r="AD1052" s="78">
        <f t="shared" si="115"/>
        <v>0</v>
      </c>
      <c r="AE1052" s="63">
        <v>0</v>
      </c>
      <c r="AF1052" s="150">
        <v>0</v>
      </c>
      <c r="AG1052" s="81"/>
      <c r="AH1052" s="150"/>
      <c r="AI1052" s="998">
        <f t="shared" si="116"/>
        <v>206.71</v>
      </c>
      <c r="AJ1052" s="1025">
        <f t="shared" si="112"/>
        <v>0</v>
      </c>
    </row>
    <row r="1053" spans="1:36" ht="66" x14ac:dyDescent="0.2">
      <c r="A1053" s="171"/>
      <c r="B1053" s="93" t="s">
        <v>1025</v>
      </c>
      <c r="C1053" s="317"/>
      <c r="D1053" s="740">
        <v>1</v>
      </c>
      <c r="E1053" s="79" t="s">
        <v>41</v>
      </c>
      <c r="F1053" s="55" t="s">
        <v>31</v>
      </c>
      <c r="G1053" s="56" t="s">
        <v>32</v>
      </c>
      <c r="H1053" s="55" t="s">
        <v>33</v>
      </c>
      <c r="I1053" s="57">
        <v>1300</v>
      </c>
      <c r="J1053" s="799">
        <v>1300</v>
      </c>
      <c r="K1053" s="80"/>
      <c r="L1053" s="150">
        <v>0</v>
      </c>
      <c r="M1053" s="80"/>
      <c r="N1053" s="150"/>
      <c r="O1053" s="75">
        <v>0</v>
      </c>
      <c r="P1053" s="999">
        <f t="shared" si="113"/>
        <v>0</v>
      </c>
      <c r="Q1053" s="81"/>
      <c r="R1053" s="150"/>
      <c r="S1053" s="75">
        <v>0</v>
      </c>
      <c r="T1053" s="999"/>
      <c r="U1053" s="60">
        <f t="shared" si="114"/>
        <v>1</v>
      </c>
      <c r="V1053" s="999">
        <v>1300</v>
      </c>
      <c r="W1053" s="81"/>
      <c r="X1053" s="150"/>
      <c r="Y1053" s="139"/>
      <c r="Z1053" s="1002"/>
      <c r="AA1053" s="81"/>
      <c r="AB1053" s="150"/>
      <c r="AC1053" s="63">
        <v>0</v>
      </c>
      <c r="AD1053" s="78">
        <f t="shared" si="115"/>
        <v>0</v>
      </c>
      <c r="AE1053" s="63">
        <v>0</v>
      </c>
      <c r="AF1053" s="150">
        <v>0</v>
      </c>
      <c r="AG1053" s="81"/>
      <c r="AH1053" s="150"/>
      <c r="AI1053" s="998">
        <f t="shared" si="116"/>
        <v>1300</v>
      </c>
      <c r="AJ1053" s="1025">
        <f t="shared" si="112"/>
        <v>0</v>
      </c>
    </row>
    <row r="1054" spans="1:36" ht="66" x14ac:dyDescent="0.2">
      <c r="A1054" s="171"/>
      <c r="B1054" s="130" t="s">
        <v>1026</v>
      </c>
      <c r="C1054" s="317"/>
      <c r="D1054" s="740">
        <v>2</v>
      </c>
      <c r="E1054" s="79" t="s">
        <v>41</v>
      </c>
      <c r="F1054" s="55" t="s">
        <v>31</v>
      </c>
      <c r="G1054" s="56" t="s">
        <v>32</v>
      </c>
      <c r="H1054" s="55" t="s">
        <v>33</v>
      </c>
      <c r="I1054" s="57">
        <v>110.24639999999999</v>
      </c>
      <c r="J1054" s="799">
        <v>220.49279999999999</v>
      </c>
      <c r="K1054" s="80"/>
      <c r="L1054" s="150">
        <v>0</v>
      </c>
      <c r="M1054" s="80"/>
      <c r="N1054" s="150"/>
      <c r="O1054" s="75">
        <v>0</v>
      </c>
      <c r="P1054" s="999">
        <f t="shared" si="113"/>
        <v>0</v>
      </c>
      <c r="Q1054" s="81"/>
      <c r="R1054" s="150"/>
      <c r="S1054" s="75">
        <v>0</v>
      </c>
      <c r="T1054" s="999"/>
      <c r="U1054" s="60">
        <f t="shared" si="114"/>
        <v>2</v>
      </c>
      <c r="V1054" s="999">
        <v>220.49279999999999</v>
      </c>
      <c r="W1054" s="81"/>
      <c r="X1054" s="150"/>
      <c r="Y1054" s="139"/>
      <c r="Z1054" s="1002"/>
      <c r="AA1054" s="81"/>
      <c r="AB1054" s="150"/>
      <c r="AC1054" s="63">
        <v>0</v>
      </c>
      <c r="AD1054" s="78">
        <f t="shared" si="115"/>
        <v>0</v>
      </c>
      <c r="AE1054" s="63">
        <v>0</v>
      </c>
      <c r="AF1054" s="150">
        <v>0</v>
      </c>
      <c r="AG1054" s="81"/>
      <c r="AH1054" s="150"/>
      <c r="AI1054" s="998">
        <f t="shared" si="116"/>
        <v>220.49279999999999</v>
      </c>
      <c r="AJ1054" s="1025">
        <f t="shared" si="112"/>
        <v>0</v>
      </c>
    </row>
    <row r="1055" spans="1:36" ht="66" x14ac:dyDescent="0.2">
      <c r="A1055" s="171"/>
      <c r="B1055" s="130" t="s">
        <v>1027</v>
      </c>
      <c r="C1055" s="317"/>
      <c r="D1055" s="740">
        <v>6</v>
      </c>
      <c r="E1055" s="79" t="s">
        <v>41</v>
      </c>
      <c r="F1055" s="55" t="s">
        <v>31</v>
      </c>
      <c r="G1055" s="56" t="s">
        <v>32</v>
      </c>
      <c r="H1055" s="55" t="s">
        <v>33</v>
      </c>
      <c r="I1055" s="57">
        <v>206.7106666666667</v>
      </c>
      <c r="J1055" s="799">
        <v>1240.2640000000001</v>
      </c>
      <c r="K1055" s="80"/>
      <c r="L1055" s="150">
        <v>0</v>
      </c>
      <c r="M1055" s="80"/>
      <c r="N1055" s="150"/>
      <c r="O1055" s="75">
        <v>0</v>
      </c>
      <c r="P1055" s="999">
        <f t="shared" si="113"/>
        <v>0</v>
      </c>
      <c r="Q1055" s="81"/>
      <c r="R1055" s="150"/>
      <c r="S1055" s="75">
        <v>0</v>
      </c>
      <c r="T1055" s="999"/>
      <c r="U1055" s="60">
        <f t="shared" si="114"/>
        <v>6</v>
      </c>
      <c r="V1055" s="999">
        <v>1240.2640000000001</v>
      </c>
      <c r="W1055" s="81"/>
      <c r="X1055" s="150"/>
      <c r="Y1055" s="139"/>
      <c r="Z1055" s="1002"/>
      <c r="AA1055" s="81"/>
      <c r="AB1055" s="150"/>
      <c r="AC1055" s="63">
        <v>0</v>
      </c>
      <c r="AD1055" s="78">
        <f t="shared" si="115"/>
        <v>0</v>
      </c>
      <c r="AE1055" s="63">
        <v>0</v>
      </c>
      <c r="AF1055" s="150">
        <v>0</v>
      </c>
      <c r="AG1055" s="81"/>
      <c r="AH1055" s="150"/>
      <c r="AI1055" s="998">
        <f t="shared" si="116"/>
        <v>1240.2640000000001</v>
      </c>
      <c r="AJ1055" s="1025">
        <f t="shared" si="112"/>
        <v>0</v>
      </c>
    </row>
    <row r="1056" spans="1:36" ht="66" x14ac:dyDescent="0.2">
      <c r="A1056" s="171"/>
      <c r="B1056" s="258" t="s">
        <v>1028</v>
      </c>
      <c r="C1056" s="317"/>
      <c r="D1056" s="740">
        <v>3</v>
      </c>
      <c r="E1056" s="79" t="s">
        <v>30</v>
      </c>
      <c r="F1056" s="55" t="s">
        <v>31</v>
      </c>
      <c r="G1056" s="56" t="s">
        <v>32</v>
      </c>
      <c r="H1056" s="55" t="s">
        <v>33</v>
      </c>
      <c r="I1056" s="57">
        <v>47.95333333333334</v>
      </c>
      <c r="J1056" s="799">
        <v>143.86000000000001</v>
      </c>
      <c r="K1056" s="80"/>
      <c r="L1056" s="150">
        <v>0</v>
      </c>
      <c r="M1056" s="80"/>
      <c r="N1056" s="150"/>
      <c r="O1056" s="75">
        <v>0</v>
      </c>
      <c r="P1056" s="999">
        <f t="shared" si="113"/>
        <v>0</v>
      </c>
      <c r="Q1056" s="81"/>
      <c r="R1056" s="150"/>
      <c r="S1056" s="75">
        <v>0</v>
      </c>
      <c r="T1056" s="999"/>
      <c r="U1056" s="60">
        <f t="shared" si="114"/>
        <v>3</v>
      </c>
      <c r="V1056" s="999">
        <v>143.86000000000001</v>
      </c>
      <c r="W1056" s="81"/>
      <c r="X1056" s="150"/>
      <c r="Y1056" s="139"/>
      <c r="Z1056" s="1002"/>
      <c r="AA1056" s="81"/>
      <c r="AB1056" s="150"/>
      <c r="AC1056" s="63">
        <v>0</v>
      </c>
      <c r="AD1056" s="78">
        <f t="shared" si="115"/>
        <v>0</v>
      </c>
      <c r="AE1056" s="63">
        <v>0</v>
      </c>
      <c r="AF1056" s="150">
        <v>0</v>
      </c>
      <c r="AG1056" s="81"/>
      <c r="AH1056" s="150"/>
      <c r="AI1056" s="998">
        <f t="shared" si="116"/>
        <v>143.86000000000001</v>
      </c>
      <c r="AJ1056" s="1025">
        <f t="shared" si="112"/>
        <v>0</v>
      </c>
    </row>
    <row r="1057" spans="1:36" ht="66" x14ac:dyDescent="0.2">
      <c r="A1057" s="171"/>
      <c r="B1057" s="52" t="s">
        <v>1029</v>
      </c>
      <c r="C1057" s="317"/>
      <c r="D1057" s="740">
        <v>6</v>
      </c>
      <c r="E1057" s="79" t="s">
        <v>30</v>
      </c>
      <c r="F1057" s="88" t="s">
        <v>31</v>
      </c>
      <c r="G1057" s="56" t="s">
        <v>32</v>
      </c>
      <c r="H1057" s="55" t="s">
        <v>33</v>
      </c>
      <c r="I1057" s="57">
        <v>41.341666666666669</v>
      </c>
      <c r="J1057" s="799">
        <v>248.05</v>
      </c>
      <c r="K1057" s="80"/>
      <c r="L1057" s="150">
        <v>0</v>
      </c>
      <c r="M1057" s="80"/>
      <c r="N1057" s="150"/>
      <c r="O1057" s="75">
        <v>0</v>
      </c>
      <c r="P1057" s="999">
        <f t="shared" si="113"/>
        <v>0</v>
      </c>
      <c r="Q1057" s="81"/>
      <c r="R1057" s="150"/>
      <c r="S1057" s="75">
        <v>0</v>
      </c>
      <c r="T1057" s="999"/>
      <c r="U1057" s="60">
        <f t="shared" si="114"/>
        <v>6</v>
      </c>
      <c r="V1057" s="999">
        <v>248.05</v>
      </c>
      <c r="W1057" s="81"/>
      <c r="X1057" s="150"/>
      <c r="Y1057" s="139"/>
      <c r="Z1057" s="1002"/>
      <c r="AA1057" s="81"/>
      <c r="AB1057" s="150"/>
      <c r="AC1057" s="63">
        <v>0</v>
      </c>
      <c r="AD1057" s="78">
        <f t="shared" si="115"/>
        <v>0</v>
      </c>
      <c r="AE1057" s="63">
        <v>0</v>
      </c>
      <c r="AF1057" s="150">
        <v>0</v>
      </c>
      <c r="AG1057" s="81"/>
      <c r="AH1057" s="150"/>
      <c r="AI1057" s="998">
        <f t="shared" si="116"/>
        <v>248.05</v>
      </c>
      <c r="AJ1057" s="1025">
        <f t="shared" si="112"/>
        <v>0</v>
      </c>
    </row>
    <row r="1058" spans="1:36" ht="66" x14ac:dyDescent="0.2">
      <c r="A1058" s="171"/>
      <c r="B1058" s="130" t="s">
        <v>1030</v>
      </c>
      <c r="C1058" s="317"/>
      <c r="D1058" s="740">
        <v>10</v>
      </c>
      <c r="E1058" s="79" t="s">
        <v>30</v>
      </c>
      <c r="F1058" s="55" t="s">
        <v>31</v>
      </c>
      <c r="G1058" s="56" t="s">
        <v>32</v>
      </c>
      <c r="H1058" s="55" t="s">
        <v>33</v>
      </c>
      <c r="I1058" s="57">
        <v>41.341999999999999</v>
      </c>
      <c r="J1058" s="799">
        <v>413.42</v>
      </c>
      <c r="K1058" s="80"/>
      <c r="L1058" s="150">
        <v>0</v>
      </c>
      <c r="M1058" s="80"/>
      <c r="N1058" s="150"/>
      <c r="O1058" s="75">
        <v>0</v>
      </c>
      <c r="P1058" s="999">
        <f t="shared" si="113"/>
        <v>0</v>
      </c>
      <c r="Q1058" s="81"/>
      <c r="R1058" s="150"/>
      <c r="S1058" s="75">
        <v>0</v>
      </c>
      <c r="T1058" s="999"/>
      <c r="U1058" s="60">
        <f t="shared" si="114"/>
        <v>10</v>
      </c>
      <c r="V1058" s="999">
        <v>413.42</v>
      </c>
      <c r="W1058" s="81"/>
      <c r="X1058" s="150"/>
      <c r="Y1058" s="139"/>
      <c r="Z1058" s="1002"/>
      <c r="AA1058" s="81"/>
      <c r="AB1058" s="150"/>
      <c r="AC1058" s="63">
        <v>0</v>
      </c>
      <c r="AD1058" s="78">
        <f t="shared" si="115"/>
        <v>0</v>
      </c>
      <c r="AE1058" s="63">
        <v>0</v>
      </c>
      <c r="AF1058" s="150">
        <v>0</v>
      </c>
      <c r="AG1058" s="81"/>
      <c r="AH1058" s="150"/>
      <c r="AI1058" s="998">
        <f t="shared" si="116"/>
        <v>413.42</v>
      </c>
      <c r="AJ1058" s="1025">
        <f t="shared" si="112"/>
        <v>0</v>
      </c>
    </row>
    <row r="1059" spans="1:36" ht="66" x14ac:dyDescent="0.2">
      <c r="A1059" s="171"/>
      <c r="B1059" s="130" t="s">
        <v>1031</v>
      </c>
      <c r="C1059" s="317"/>
      <c r="D1059" s="740">
        <v>10</v>
      </c>
      <c r="E1059" s="79" t="s">
        <v>30</v>
      </c>
      <c r="F1059" s="55" t="s">
        <v>31</v>
      </c>
      <c r="G1059" s="56" t="s">
        <v>32</v>
      </c>
      <c r="H1059" s="55" t="s">
        <v>33</v>
      </c>
      <c r="I1059" s="57">
        <v>24.805</v>
      </c>
      <c r="J1059" s="799">
        <v>248.05</v>
      </c>
      <c r="K1059" s="80"/>
      <c r="L1059" s="150">
        <v>0</v>
      </c>
      <c r="M1059" s="80"/>
      <c r="N1059" s="150"/>
      <c r="O1059" s="75">
        <v>0</v>
      </c>
      <c r="P1059" s="999">
        <f t="shared" si="113"/>
        <v>0</v>
      </c>
      <c r="Q1059" s="81"/>
      <c r="R1059" s="150"/>
      <c r="S1059" s="75">
        <v>0</v>
      </c>
      <c r="T1059" s="999"/>
      <c r="U1059" s="60">
        <f t="shared" si="114"/>
        <v>10</v>
      </c>
      <c r="V1059" s="999">
        <v>248.05</v>
      </c>
      <c r="W1059" s="81"/>
      <c r="X1059" s="150"/>
      <c r="Y1059" s="139"/>
      <c r="Z1059" s="1002"/>
      <c r="AA1059" s="81"/>
      <c r="AB1059" s="150"/>
      <c r="AC1059" s="63">
        <v>0</v>
      </c>
      <c r="AD1059" s="78">
        <f t="shared" si="115"/>
        <v>0</v>
      </c>
      <c r="AE1059" s="63">
        <v>0</v>
      </c>
      <c r="AF1059" s="150">
        <v>0</v>
      </c>
      <c r="AG1059" s="81"/>
      <c r="AH1059" s="150"/>
      <c r="AI1059" s="998">
        <f t="shared" si="116"/>
        <v>248.05</v>
      </c>
      <c r="AJ1059" s="1025">
        <f t="shared" si="112"/>
        <v>0</v>
      </c>
    </row>
    <row r="1060" spans="1:36" ht="66" x14ac:dyDescent="0.2">
      <c r="A1060" s="171"/>
      <c r="B1060" s="52" t="s">
        <v>1032</v>
      </c>
      <c r="C1060" s="317"/>
      <c r="D1060" s="317">
        <v>16</v>
      </c>
      <c r="E1060" s="79" t="s">
        <v>1033</v>
      </c>
      <c r="F1060" s="88" t="s">
        <v>31</v>
      </c>
      <c r="G1060" s="56" t="s">
        <v>32</v>
      </c>
      <c r="H1060" s="55" t="s">
        <v>33</v>
      </c>
      <c r="I1060" s="57">
        <v>130.91787499999998</v>
      </c>
      <c r="J1060" s="798">
        <v>2094.6859999999997</v>
      </c>
      <c r="K1060" s="80"/>
      <c r="L1060" s="150">
        <v>0</v>
      </c>
      <c r="M1060" s="80"/>
      <c r="N1060" s="150"/>
      <c r="O1060" s="75">
        <v>0</v>
      </c>
      <c r="P1060" s="999">
        <f t="shared" si="113"/>
        <v>0</v>
      </c>
      <c r="Q1060" s="81"/>
      <c r="R1060" s="150"/>
      <c r="S1060" s="75">
        <v>0</v>
      </c>
      <c r="T1060" s="999"/>
      <c r="U1060" s="60">
        <f t="shared" si="114"/>
        <v>16</v>
      </c>
      <c r="V1060" s="999">
        <v>2094.6859999999997</v>
      </c>
      <c r="W1060" s="81"/>
      <c r="X1060" s="150"/>
      <c r="Y1060" s="139"/>
      <c r="Z1060" s="1002"/>
      <c r="AA1060" s="81"/>
      <c r="AB1060" s="150"/>
      <c r="AC1060" s="63">
        <v>0</v>
      </c>
      <c r="AD1060" s="78">
        <f t="shared" si="115"/>
        <v>0</v>
      </c>
      <c r="AE1060" s="63">
        <v>0</v>
      </c>
      <c r="AF1060" s="150">
        <v>0</v>
      </c>
      <c r="AG1060" s="81"/>
      <c r="AH1060" s="150"/>
      <c r="AI1060" s="998">
        <f t="shared" si="116"/>
        <v>2094.6859999999997</v>
      </c>
      <c r="AJ1060" s="1025">
        <f t="shared" si="112"/>
        <v>0</v>
      </c>
    </row>
    <row r="1061" spans="1:36" ht="66" x14ac:dyDescent="0.2">
      <c r="A1061" s="171"/>
      <c r="B1061" s="130" t="s">
        <v>1034</v>
      </c>
      <c r="C1061" s="317"/>
      <c r="D1061" s="317">
        <v>30</v>
      </c>
      <c r="E1061" s="79" t="s">
        <v>30</v>
      </c>
      <c r="F1061" s="88" t="s">
        <v>31</v>
      </c>
      <c r="G1061" s="56" t="s">
        <v>32</v>
      </c>
      <c r="H1061" s="55" t="s">
        <v>33</v>
      </c>
      <c r="I1061" s="57">
        <v>55.122133333333331</v>
      </c>
      <c r="J1061" s="798">
        <v>1653.664</v>
      </c>
      <c r="K1061" s="80"/>
      <c r="L1061" s="150">
        <v>0</v>
      </c>
      <c r="M1061" s="80"/>
      <c r="N1061" s="150"/>
      <c r="O1061" s="75">
        <v>0</v>
      </c>
      <c r="P1061" s="999">
        <f t="shared" si="113"/>
        <v>0</v>
      </c>
      <c r="Q1061" s="81"/>
      <c r="R1061" s="150"/>
      <c r="S1061" s="75">
        <v>0</v>
      </c>
      <c r="T1061" s="999"/>
      <c r="U1061" s="60">
        <f t="shared" si="114"/>
        <v>30</v>
      </c>
      <c r="V1061" s="999">
        <v>1653.664</v>
      </c>
      <c r="W1061" s="81"/>
      <c r="X1061" s="150"/>
      <c r="Y1061" s="139"/>
      <c r="Z1061" s="1002"/>
      <c r="AA1061" s="81"/>
      <c r="AB1061" s="150"/>
      <c r="AC1061" s="63">
        <v>0</v>
      </c>
      <c r="AD1061" s="78">
        <f t="shared" si="115"/>
        <v>0</v>
      </c>
      <c r="AE1061" s="63">
        <v>0</v>
      </c>
      <c r="AF1061" s="150">
        <v>0</v>
      </c>
      <c r="AG1061" s="81"/>
      <c r="AH1061" s="150"/>
      <c r="AI1061" s="998">
        <f t="shared" si="116"/>
        <v>1653.664</v>
      </c>
      <c r="AJ1061" s="1025">
        <f t="shared" si="112"/>
        <v>0</v>
      </c>
    </row>
    <row r="1062" spans="1:36" ht="66" x14ac:dyDescent="0.2">
      <c r="A1062" s="171"/>
      <c r="B1062" s="130" t="s">
        <v>1035</v>
      </c>
      <c r="C1062" s="317"/>
      <c r="D1062" s="317">
        <v>1</v>
      </c>
      <c r="E1062" s="79" t="s">
        <v>30</v>
      </c>
      <c r="F1062" s="88" t="s">
        <v>31</v>
      </c>
      <c r="G1062" s="56" t="s">
        <v>32</v>
      </c>
      <c r="H1062" s="55" t="s">
        <v>33</v>
      </c>
      <c r="I1062" s="57">
        <v>661.47839999999997</v>
      </c>
      <c r="J1062" s="798">
        <v>661.47199999999975</v>
      </c>
      <c r="K1062" s="80"/>
      <c r="L1062" s="150">
        <v>0</v>
      </c>
      <c r="M1062" s="80"/>
      <c r="N1062" s="150"/>
      <c r="O1062" s="75">
        <v>0</v>
      </c>
      <c r="P1062" s="999">
        <f t="shared" si="113"/>
        <v>0</v>
      </c>
      <c r="Q1062" s="81"/>
      <c r="R1062" s="150"/>
      <c r="S1062" s="75">
        <v>0</v>
      </c>
      <c r="T1062" s="999"/>
      <c r="U1062" s="60">
        <f t="shared" si="114"/>
        <v>1</v>
      </c>
      <c r="V1062" s="999">
        <v>661.47199999999975</v>
      </c>
      <c r="W1062" s="81"/>
      <c r="X1062" s="150"/>
      <c r="Y1062" s="139"/>
      <c r="Z1062" s="1002"/>
      <c r="AA1062" s="81"/>
      <c r="AB1062" s="150"/>
      <c r="AC1062" s="63">
        <v>0</v>
      </c>
      <c r="AD1062" s="78">
        <f t="shared" si="115"/>
        <v>0</v>
      </c>
      <c r="AE1062" s="63">
        <v>0</v>
      </c>
      <c r="AF1062" s="150">
        <v>0</v>
      </c>
      <c r="AG1062" s="81"/>
      <c r="AH1062" s="150"/>
      <c r="AI1062" s="998">
        <f t="shared" si="116"/>
        <v>661.47199999999975</v>
      </c>
      <c r="AJ1062" s="1025">
        <f t="shared" si="112"/>
        <v>0</v>
      </c>
    </row>
    <row r="1063" spans="1:36" ht="66" x14ac:dyDescent="0.2">
      <c r="A1063" s="171"/>
      <c r="B1063" s="258" t="s">
        <v>1036</v>
      </c>
      <c r="C1063" s="317"/>
      <c r="D1063" s="740">
        <v>10</v>
      </c>
      <c r="E1063" s="79" t="s">
        <v>30</v>
      </c>
      <c r="F1063" s="88" t="s">
        <v>31</v>
      </c>
      <c r="G1063" s="56" t="s">
        <v>32</v>
      </c>
      <c r="H1063" s="55" t="s">
        <v>33</v>
      </c>
      <c r="I1063" s="57">
        <v>151.86700000000002</v>
      </c>
      <c r="J1063" s="799">
        <v>1518.67</v>
      </c>
      <c r="K1063" s="80"/>
      <c r="L1063" s="150">
        <v>0</v>
      </c>
      <c r="M1063" s="80"/>
      <c r="N1063" s="150"/>
      <c r="O1063" s="75">
        <v>0</v>
      </c>
      <c r="P1063" s="999">
        <f t="shared" si="113"/>
        <v>0</v>
      </c>
      <c r="Q1063" s="81"/>
      <c r="R1063" s="150"/>
      <c r="S1063" s="75">
        <v>0</v>
      </c>
      <c r="T1063" s="999"/>
      <c r="U1063" s="60">
        <f t="shared" si="114"/>
        <v>10</v>
      </c>
      <c r="V1063" s="999">
        <v>1518.67</v>
      </c>
      <c r="W1063" s="81"/>
      <c r="X1063" s="150"/>
      <c r="Y1063" s="139"/>
      <c r="Z1063" s="1002"/>
      <c r="AA1063" s="81"/>
      <c r="AB1063" s="150"/>
      <c r="AC1063" s="63">
        <v>0</v>
      </c>
      <c r="AD1063" s="78">
        <f t="shared" si="115"/>
        <v>0</v>
      </c>
      <c r="AE1063" s="63">
        <v>0</v>
      </c>
      <c r="AF1063" s="150">
        <v>0</v>
      </c>
      <c r="AG1063" s="81"/>
      <c r="AH1063" s="150"/>
      <c r="AI1063" s="998">
        <f t="shared" si="116"/>
        <v>1518.67</v>
      </c>
      <c r="AJ1063" s="1025">
        <f t="shared" si="112"/>
        <v>0</v>
      </c>
    </row>
    <row r="1064" spans="1:36" ht="66" x14ac:dyDescent="0.2">
      <c r="A1064" s="171"/>
      <c r="B1064" s="52" t="s">
        <v>1037</v>
      </c>
      <c r="C1064" s="317"/>
      <c r="D1064" s="740">
        <v>8</v>
      </c>
      <c r="E1064" s="79" t="s">
        <v>30</v>
      </c>
      <c r="F1064" s="88" t="s">
        <v>31</v>
      </c>
      <c r="G1064" s="56" t="s">
        <v>32</v>
      </c>
      <c r="H1064" s="55" t="s">
        <v>33</v>
      </c>
      <c r="I1064" s="57">
        <v>316.95875000000001</v>
      </c>
      <c r="J1064" s="799">
        <v>2535.67</v>
      </c>
      <c r="K1064" s="80"/>
      <c r="L1064" s="150">
        <v>0</v>
      </c>
      <c r="M1064" s="80"/>
      <c r="N1064" s="150"/>
      <c r="O1064" s="75">
        <v>0</v>
      </c>
      <c r="P1064" s="999">
        <f t="shared" si="113"/>
        <v>0</v>
      </c>
      <c r="Q1064" s="81"/>
      <c r="R1064" s="150"/>
      <c r="S1064" s="75">
        <v>0</v>
      </c>
      <c r="T1064" s="999"/>
      <c r="U1064" s="60">
        <f t="shared" si="114"/>
        <v>8</v>
      </c>
      <c r="V1064" s="999">
        <v>2535.67</v>
      </c>
      <c r="W1064" s="81"/>
      <c r="X1064" s="150"/>
      <c r="Y1064" s="139"/>
      <c r="Z1064" s="1002"/>
      <c r="AA1064" s="81"/>
      <c r="AB1064" s="150"/>
      <c r="AC1064" s="63">
        <v>0</v>
      </c>
      <c r="AD1064" s="78">
        <f t="shared" si="115"/>
        <v>0</v>
      </c>
      <c r="AE1064" s="63">
        <v>0</v>
      </c>
      <c r="AF1064" s="150">
        <v>0</v>
      </c>
      <c r="AG1064" s="81"/>
      <c r="AH1064" s="150"/>
      <c r="AI1064" s="998">
        <f t="shared" si="116"/>
        <v>2535.67</v>
      </c>
      <c r="AJ1064" s="1025">
        <f t="shared" si="112"/>
        <v>0</v>
      </c>
    </row>
    <row r="1065" spans="1:36" ht="66" x14ac:dyDescent="0.2">
      <c r="A1065" s="171"/>
      <c r="B1065" s="130" t="s">
        <v>1038</v>
      </c>
      <c r="C1065" s="317"/>
      <c r="D1065" s="740">
        <v>70</v>
      </c>
      <c r="E1065" s="79" t="s">
        <v>30</v>
      </c>
      <c r="F1065" s="88" t="s">
        <v>31</v>
      </c>
      <c r="G1065" s="56" t="s">
        <v>32</v>
      </c>
      <c r="H1065" s="55" t="s">
        <v>33</v>
      </c>
      <c r="I1065" s="57">
        <v>41.342142857142861</v>
      </c>
      <c r="J1065" s="799">
        <v>2893.9500000000003</v>
      </c>
      <c r="K1065" s="80"/>
      <c r="L1065" s="150">
        <v>0</v>
      </c>
      <c r="M1065" s="80"/>
      <c r="N1065" s="150"/>
      <c r="O1065" s="75">
        <v>0</v>
      </c>
      <c r="P1065" s="999">
        <f t="shared" si="113"/>
        <v>0</v>
      </c>
      <c r="Q1065" s="81"/>
      <c r="R1065" s="150"/>
      <c r="S1065" s="75">
        <v>0</v>
      </c>
      <c r="T1065" s="999"/>
      <c r="U1065" s="60">
        <f t="shared" si="114"/>
        <v>70</v>
      </c>
      <c r="V1065" s="999">
        <v>2893.9500000000003</v>
      </c>
      <c r="W1065" s="81"/>
      <c r="X1065" s="150"/>
      <c r="Y1065" s="139"/>
      <c r="Z1065" s="1002"/>
      <c r="AA1065" s="81"/>
      <c r="AB1065" s="150"/>
      <c r="AC1065" s="63">
        <v>0</v>
      </c>
      <c r="AD1065" s="78">
        <f t="shared" si="115"/>
        <v>0</v>
      </c>
      <c r="AE1065" s="63">
        <v>0</v>
      </c>
      <c r="AF1065" s="150">
        <v>0</v>
      </c>
      <c r="AG1065" s="81"/>
      <c r="AH1065" s="150"/>
      <c r="AI1065" s="998">
        <f t="shared" si="116"/>
        <v>2893.9500000000003</v>
      </c>
      <c r="AJ1065" s="1025">
        <f t="shared" si="112"/>
        <v>0</v>
      </c>
    </row>
    <row r="1066" spans="1:36" ht="66" x14ac:dyDescent="0.2">
      <c r="A1066" s="171"/>
      <c r="B1066" s="86" t="s">
        <v>1039</v>
      </c>
      <c r="C1066" s="317"/>
      <c r="D1066" s="740">
        <v>9</v>
      </c>
      <c r="E1066" s="79" t="s">
        <v>30</v>
      </c>
      <c r="F1066" s="88" t="s">
        <v>31</v>
      </c>
      <c r="G1066" s="56" t="s">
        <v>32</v>
      </c>
      <c r="H1066" s="55" t="s">
        <v>33</v>
      </c>
      <c r="I1066" s="57">
        <v>47.954444444444441</v>
      </c>
      <c r="J1066" s="799">
        <v>431.59</v>
      </c>
      <c r="K1066" s="80"/>
      <c r="L1066" s="150">
        <v>0</v>
      </c>
      <c r="M1066" s="80"/>
      <c r="N1066" s="150"/>
      <c r="O1066" s="75">
        <v>0</v>
      </c>
      <c r="P1066" s="999">
        <f t="shared" si="113"/>
        <v>0</v>
      </c>
      <c r="Q1066" s="81"/>
      <c r="R1066" s="150"/>
      <c r="S1066" s="75">
        <v>0</v>
      </c>
      <c r="T1066" s="999"/>
      <c r="U1066" s="60">
        <f t="shared" si="114"/>
        <v>9</v>
      </c>
      <c r="V1066" s="999">
        <v>431.59</v>
      </c>
      <c r="W1066" s="81"/>
      <c r="X1066" s="150"/>
      <c r="Y1066" s="139"/>
      <c r="Z1066" s="1002"/>
      <c r="AA1066" s="81"/>
      <c r="AB1066" s="150"/>
      <c r="AC1066" s="63">
        <v>0</v>
      </c>
      <c r="AD1066" s="78">
        <f t="shared" si="115"/>
        <v>0</v>
      </c>
      <c r="AE1066" s="63">
        <v>0</v>
      </c>
      <c r="AF1066" s="150">
        <v>0</v>
      </c>
      <c r="AG1066" s="81"/>
      <c r="AH1066" s="150"/>
      <c r="AI1066" s="998">
        <f t="shared" si="116"/>
        <v>431.59</v>
      </c>
      <c r="AJ1066" s="1025">
        <f t="shared" si="112"/>
        <v>0</v>
      </c>
    </row>
    <row r="1067" spans="1:36" ht="66" x14ac:dyDescent="0.2">
      <c r="A1067" s="171"/>
      <c r="B1067" s="130" t="s">
        <v>1040</v>
      </c>
      <c r="C1067" s="317"/>
      <c r="D1067" s="740">
        <v>5</v>
      </c>
      <c r="E1067" s="79" t="s">
        <v>30</v>
      </c>
      <c r="F1067" s="88" t="s">
        <v>31</v>
      </c>
      <c r="G1067" s="56" t="s">
        <v>32</v>
      </c>
      <c r="H1067" s="55" t="s">
        <v>33</v>
      </c>
      <c r="I1067" s="57">
        <v>248.054</v>
      </c>
      <c r="J1067" s="799">
        <v>1240.27</v>
      </c>
      <c r="K1067" s="80"/>
      <c r="L1067" s="150">
        <v>0</v>
      </c>
      <c r="M1067" s="80"/>
      <c r="N1067" s="150"/>
      <c r="O1067" s="75">
        <v>0</v>
      </c>
      <c r="P1067" s="999">
        <f t="shared" si="113"/>
        <v>0</v>
      </c>
      <c r="Q1067" s="81"/>
      <c r="R1067" s="150"/>
      <c r="S1067" s="75">
        <v>0</v>
      </c>
      <c r="T1067" s="999"/>
      <c r="U1067" s="60">
        <f t="shared" si="114"/>
        <v>5</v>
      </c>
      <c r="V1067" s="999">
        <v>1240.27</v>
      </c>
      <c r="W1067" s="81"/>
      <c r="X1067" s="150"/>
      <c r="Y1067" s="139"/>
      <c r="Z1067" s="1002"/>
      <c r="AA1067" s="81"/>
      <c r="AB1067" s="150"/>
      <c r="AC1067" s="63">
        <v>0</v>
      </c>
      <c r="AD1067" s="78">
        <f t="shared" si="115"/>
        <v>0</v>
      </c>
      <c r="AE1067" s="63">
        <v>0</v>
      </c>
      <c r="AF1067" s="150">
        <v>0</v>
      </c>
      <c r="AG1067" s="81"/>
      <c r="AH1067" s="150"/>
      <c r="AI1067" s="998">
        <f t="shared" si="116"/>
        <v>1240.27</v>
      </c>
      <c r="AJ1067" s="1025">
        <f t="shared" si="112"/>
        <v>0</v>
      </c>
    </row>
    <row r="1068" spans="1:36" ht="66" x14ac:dyDescent="0.2">
      <c r="A1068" s="171"/>
      <c r="B1068" s="130" t="s">
        <v>1041</v>
      </c>
      <c r="C1068" s="317"/>
      <c r="D1068" s="740">
        <v>2</v>
      </c>
      <c r="E1068" s="79" t="s">
        <v>41</v>
      </c>
      <c r="F1068" s="88" t="s">
        <v>31</v>
      </c>
      <c r="G1068" s="56" t="s">
        <v>32</v>
      </c>
      <c r="H1068" s="55" t="s">
        <v>33</v>
      </c>
      <c r="I1068" s="57">
        <v>206.71</v>
      </c>
      <c r="J1068" s="799">
        <v>413.42</v>
      </c>
      <c r="K1068" s="80"/>
      <c r="L1068" s="150">
        <v>0</v>
      </c>
      <c r="M1068" s="80"/>
      <c r="N1068" s="150"/>
      <c r="O1068" s="75">
        <v>0</v>
      </c>
      <c r="P1068" s="999">
        <f t="shared" si="113"/>
        <v>0</v>
      </c>
      <c r="Q1068" s="81"/>
      <c r="R1068" s="150"/>
      <c r="S1068" s="75">
        <v>0</v>
      </c>
      <c r="T1068" s="999"/>
      <c r="U1068" s="60">
        <f t="shared" si="114"/>
        <v>2</v>
      </c>
      <c r="V1068" s="999">
        <v>413.42</v>
      </c>
      <c r="W1068" s="81"/>
      <c r="X1068" s="150"/>
      <c r="Y1068" s="139"/>
      <c r="Z1068" s="1002"/>
      <c r="AA1068" s="81"/>
      <c r="AB1068" s="150"/>
      <c r="AC1068" s="63">
        <v>0</v>
      </c>
      <c r="AD1068" s="78">
        <f t="shared" si="115"/>
        <v>0</v>
      </c>
      <c r="AE1068" s="63">
        <v>0</v>
      </c>
      <c r="AF1068" s="150">
        <v>0</v>
      </c>
      <c r="AG1068" s="81"/>
      <c r="AH1068" s="150"/>
      <c r="AI1068" s="998">
        <f t="shared" si="116"/>
        <v>413.42</v>
      </c>
      <c r="AJ1068" s="1025">
        <f t="shared" si="112"/>
        <v>0</v>
      </c>
    </row>
    <row r="1069" spans="1:36" ht="66" x14ac:dyDescent="0.2">
      <c r="A1069" s="171"/>
      <c r="B1069" s="52" t="s">
        <v>1042</v>
      </c>
      <c r="C1069" s="317"/>
      <c r="D1069" s="740">
        <v>5</v>
      </c>
      <c r="E1069" s="79" t="s">
        <v>30</v>
      </c>
      <c r="F1069" s="88" t="s">
        <v>31</v>
      </c>
      <c r="G1069" s="56" t="s">
        <v>32</v>
      </c>
      <c r="H1069" s="55" t="s">
        <v>33</v>
      </c>
      <c r="I1069" s="57">
        <v>268.726</v>
      </c>
      <c r="J1069" s="799">
        <v>1343.63</v>
      </c>
      <c r="K1069" s="80"/>
      <c r="L1069" s="150">
        <v>0</v>
      </c>
      <c r="M1069" s="80"/>
      <c r="N1069" s="150"/>
      <c r="O1069" s="75">
        <v>0</v>
      </c>
      <c r="P1069" s="999">
        <f t="shared" si="113"/>
        <v>0</v>
      </c>
      <c r="Q1069" s="81"/>
      <c r="R1069" s="150"/>
      <c r="S1069" s="75">
        <v>0</v>
      </c>
      <c r="T1069" s="999"/>
      <c r="U1069" s="60">
        <f t="shared" si="114"/>
        <v>5</v>
      </c>
      <c r="V1069" s="999">
        <v>1343.63</v>
      </c>
      <c r="W1069" s="81"/>
      <c r="X1069" s="150"/>
      <c r="Y1069" s="139"/>
      <c r="Z1069" s="1002"/>
      <c r="AA1069" s="81"/>
      <c r="AB1069" s="150"/>
      <c r="AC1069" s="63">
        <v>0</v>
      </c>
      <c r="AD1069" s="78">
        <f t="shared" si="115"/>
        <v>0</v>
      </c>
      <c r="AE1069" s="63">
        <v>0</v>
      </c>
      <c r="AF1069" s="150">
        <v>0</v>
      </c>
      <c r="AG1069" s="81"/>
      <c r="AH1069" s="150"/>
      <c r="AI1069" s="998">
        <f t="shared" si="116"/>
        <v>1343.63</v>
      </c>
      <c r="AJ1069" s="1025">
        <f t="shared" si="112"/>
        <v>0</v>
      </c>
    </row>
    <row r="1070" spans="1:36" ht="66" x14ac:dyDescent="0.2">
      <c r="A1070" s="171"/>
      <c r="B1070" s="227" t="s">
        <v>1043</v>
      </c>
      <c r="C1070" s="317"/>
      <c r="D1070" s="740">
        <v>7</v>
      </c>
      <c r="E1070" s="79" t="s">
        <v>30</v>
      </c>
      <c r="F1070" s="88" t="s">
        <v>31</v>
      </c>
      <c r="G1070" s="56" t="s">
        <v>32</v>
      </c>
      <c r="H1070" s="55" t="s">
        <v>33</v>
      </c>
      <c r="I1070" s="57">
        <v>330.74000000000007</v>
      </c>
      <c r="J1070" s="799">
        <v>2315.1800000000003</v>
      </c>
      <c r="K1070" s="80"/>
      <c r="L1070" s="150">
        <v>0</v>
      </c>
      <c r="M1070" s="80"/>
      <c r="N1070" s="150"/>
      <c r="O1070" s="75">
        <v>0</v>
      </c>
      <c r="P1070" s="999">
        <f t="shared" si="113"/>
        <v>0</v>
      </c>
      <c r="Q1070" s="81"/>
      <c r="R1070" s="150"/>
      <c r="S1070" s="75">
        <v>0</v>
      </c>
      <c r="T1070" s="999"/>
      <c r="U1070" s="60">
        <f t="shared" si="114"/>
        <v>7</v>
      </c>
      <c r="V1070" s="999">
        <v>2315.1800000000003</v>
      </c>
      <c r="W1070" s="81"/>
      <c r="X1070" s="150"/>
      <c r="Y1070" s="139"/>
      <c r="Z1070" s="1002"/>
      <c r="AA1070" s="81"/>
      <c r="AB1070" s="150"/>
      <c r="AC1070" s="63">
        <v>0</v>
      </c>
      <c r="AD1070" s="78">
        <f t="shared" si="115"/>
        <v>0</v>
      </c>
      <c r="AE1070" s="63">
        <v>0</v>
      </c>
      <c r="AF1070" s="150">
        <v>0</v>
      </c>
      <c r="AG1070" s="81"/>
      <c r="AH1070" s="150"/>
      <c r="AI1070" s="998">
        <f t="shared" si="116"/>
        <v>2315.1800000000003</v>
      </c>
      <c r="AJ1070" s="1025">
        <f t="shared" si="112"/>
        <v>0</v>
      </c>
    </row>
    <row r="1071" spans="1:36" ht="66" x14ac:dyDescent="0.2">
      <c r="A1071" s="171"/>
      <c r="B1071" s="319" t="s">
        <v>1044</v>
      </c>
      <c r="C1071" s="317"/>
      <c r="D1071" s="740">
        <v>2</v>
      </c>
      <c r="E1071" s="79" t="s">
        <v>30</v>
      </c>
      <c r="F1071" s="88" t="s">
        <v>31</v>
      </c>
      <c r="G1071" s="56" t="s">
        <v>32</v>
      </c>
      <c r="H1071" s="55" t="s">
        <v>33</v>
      </c>
      <c r="I1071" s="57">
        <v>902.64</v>
      </c>
      <c r="J1071" s="799">
        <v>1805.28</v>
      </c>
      <c r="K1071" s="80"/>
      <c r="L1071" s="150">
        <v>0</v>
      </c>
      <c r="M1071" s="80"/>
      <c r="N1071" s="150"/>
      <c r="O1071" s="75">
        <v>0</v>
      </c>
      <c r="P1071" s="999">
        <f t="shared" si="113"/>
        <v>0</v>
      </c>
      <c r="Q1071" s="81"/>
      <c r="R1071" s="150"/>
      <c r="S1071" s="75">
        <v>0</v>
      </c>
      <c r="T1071" s="999"/>
      <c r="U1071" s="60">
        <f t="shared" si="114"/>
        <v>2</v>
      </c>
      <c r="V1071" s="999">
        <v>1805.28</v>
      </c>
      <c r="W1071" s="81"/>
      <c r="X1071" s="150"/>
      <c r="Y1071" s="139"/>
      <c r="Z1071" s="1002"/>
      <c r="AA1071" s="81"/>
      <c r="AB1071" s="150"/>
      <c r="AC1071" s="63">
        <v>0</v>
      </c>
      <c r="AD1071" s="78">
        <f t="shared" si="115"/>
        <v>0</v>
      </c>
      <c r="AE1071" s="63">
        <v>0</v>
      </c>
      <c r="AF1071" s="150">
        <v>0</v>
      </c>
      <c r="AG1071" s="81"/>
      <c r="AH1071" s="150"/>
      <c r="AI1071" s="998">
        <f t="shared" si="116"/>
        <v>1805.28</v>
      </c>
      <c r="AJ1071" s="1025">
        <f t="shared" si="112"/>
        <v>0</v>
      </c>
    </row>
    <row r="1072" spans="1:36" ht="66" x14ac:dyDescent="0.2">
      <c r="A1072" s="109"/>
      <c r="B1072" s="73" t="s">
        <v>1045</v>
      </c>
      <c r="C1072" s="317"/>
      <c r="D1072" s="317">
        <v>2</v>
      </c>
      <c r="E1072" s="79" t="s">
        <v>41</v>
      </c>
      <c r="F1072" s="88" t="s">
        <v>31</v>
      </c>
      <c r="G1072" s="56" t="s">
        <v>32</v>
      </c>
      <c r="H1072" s="55" t="s">
        <v>33</v>
      </c>
      <c r="I1072" s="57">
        <v>750</v>
      </c>
      <c r="J1072" s="798">
        <v>1500</v>
      </c>
      <c r="K1072" s="80"/>
      <c r="L1072" s="150">
        <v>0</v>
      </c>
      <c r="M1072" s="80"/>
      <c r="N1072" s="150"/>
      <c r="O1072" s="75">
        <v>0</v>
      </c>
      <c r="P1072" s="999">
        <f t="shared" si="113"/>
        <v>0</v>
      </c>
      <c r="Q1072" s="81"/>
      <c r="R1072" s="150"/>
      <c r="S1072" s="75">
        <v>0</v>
      </c>
      <c r="T1072" s="999"/>
      <c r="U1072" s="60">
        <f t="shared" si="114"/>
        <v>2</v>
      </c>
      <c r="V1072" s="999">
        <v>1500</v>
      </c>
      <c r="W1072" s="81"/>
      <c r="X1072" s="150"/>
      <c r="Y1072" s="139"/>
      <c r="Z1072" s="1002"/>
      <c r="AA1072" s="81"/>
      <c r="AB1072" s="150"/>
      <c r="AC1072" s="63">
        <v>0</v>
      </c>
      <c r="AD1072" s="78">
        <f t="shared" si="115"/>
        <v>0</v>
      </c>
      <c r="AE1072" s="63">
        <v>0</v>
      </c>
      <c r="AF1072" s="150">
        <v>0</v>
      </c>
      <c r="AG1072" s="81"/>
      <c r="AH1072" s="150"/>
      <c r="AI1072" s="998">
        <f t="shared" si="116"/>
        <v>1500</v>
      </c>
      <c r="AJ1072" s="1025">
        <f t="shared" si="112"/>
        <v>0</v>
      </c>
    </row>
    <row r="1073" spans="1:36" ht="66" x14ac:dyDescent="0.2">
      <c r="A1073" s="109"/>
      <c r="B1073" s="87" t="s">
        <v>1046</v>
      </c>
      <c r="C1073" s="320"/>
      <c r="D1073" s="320">
        <v>12</v>
      </c>
      <c r="E1073" s="257" t="s">
        <v>30</v>
      </c>
      <c r="F1073" s="88" t="s">
        <v>31</v>
      </c>
      <c r="G1073" s="56" t="s">
        <v>32</v>
      </c>
      <c r="H1073" s="55" t="s">
        <v>33</v>
      </c>
      <c r="I1073" s="57">
        <v>241.99916666666664</v>
      </c>
      <c r="J1073" s="801">
        <v>2903.99</v>
      </c>
      <c r="K1073" s="80"/>
      <c r="L1073" s="150">
        <v>0</v>
      </c>
      <c r="M1073" s="80"/>
      <c r="N1073" s="150"/>
      <c r="O1073" s="75">
        <v>0</v>
      </c>
      <c r="P1073" s="999">
        <f t="shared" si="113"/>
        <v>0</v>
      </c>
      <c r="Q1073" s="81"/>
      <c r="R1073" s="150"/>
      <c r="S1073" s="75">
        <v>0</v>
      </c>
      <c r="T1073" s="999"/>
      <c r="U1073" s="60">
        <f t="shared" ref="U1073:U1095" si="117">D1073</f>
        <v>12</v>
      </c>
      <c r="V1073" s="999">
        <v>2903.99</v>
      </c>
      <c r="W1073" s="81"/>
      <c r="X1073" s="150"/>
      <c r="Y1073" s="139"/>
      <c r="Z1073" s="1002"/>
      <c r="AA1073" s="81"/>
      <c r="AB1073" s="150"/>
      <c r="AC1073" s="63">
        <v>0</v>
      </c>
      <c r="AD1073" s="78">
        <f t="shared" si="115"/>
        <v>0</v>
      </c>
      <c r="AE1073" s="63">
        <v>0</v>
      </c>
      <c r="AF1073" s="150">
        <v>0</v>
      </c>
      <c r="AG1073" s="81"/>
      <c r="AH1073" s="150"/>
      <c r="AI1073" s="998">
        <f t="shared" si="116"/>
        <v>2903.99</v>
      </c>
      <c r="AJ1073" s="1025">
        <f t="shared" si="112"/>
        <v>0</v>
      </c>
    </row>
    <row r="1074" spans="1:36" ht="66" x14ac:dyDescent="0.2">
      <c r="A1074" s="171"/>
      <c r="B1074" s="73" t="s">
        <v>1047</v>
      </c>
      <c r="C1074" s="317"/>
      <c r="D1074" s="317">
        <v>57</v>
      </c>
      <c r="E1074" s="109" t="s">
        <v>59</v>
      </c>
      <c r="F1074" s="88" t="s">
        <v>31</v>
      </c>
      <c r="G1074" s="56" t="s">
        <v>32</v>
      </c>
      <c r="H1074" s="55" t="s">
        <v>33</v>
      </c>
      <c r="I1074" s="57">
        <v>234.33609756097562</v>
      </c>
      <c r="J1074" s="798">
        <v>13186.560000000001</v>
      </c>
      <c r="K1074" s="80"/>
      <c r="L1074" s="150">
        <v>0</v>
      </c>
      <c r="M1074" s="80"/>
      <c r="N1074" s="150"/>
      <c r="O1074" s="75">
        <v>0</v>
      </c>
      <c r="P1074" s="999">
        <f t="shared" si="113"/>
        <v>0</v>
      </c>
      <c r="Q1074" s="81"/>
      <c r="R1074" s="150"/>
      <c r="S1074" s="75">
        <v>0</v>
      </c>
      <c r="T1074" s="999"/>
      <c r="U1074" s="60">
        <f t="shared" si="117"/>
        <v>57</v>
      </c>
      <c r="V1074" s="999">
        <v>13186.560000000001</v>
      </c>
      <c r="W1074" s="81"/>
      <c r="X1074" s="150"/>
      <c r="Y1074" s="139"/>
      <c r="Z1074" s="1002"/>
      <c r="AA1074" s="81"/>
      <c r="AB1074" s="150"/>
      <c r="AC1074" s="63">
        <v>0</v>
      </c>
      <c r="AD1074" s="78">
        <f t="shared" si="115"/>
        <v>0</v>
      </c>
      <c r="AE1074" s="63">
        <v>0</v>
      </c>
      <c r="AF1074" s="150">
        <v>0</v>
      </c>
      <c r="AG1074" s="81"/>
      <c r="AH1074" s="150"/>
      <c r="AI1074" s="998">
        <f t="shared" si="116"/>
        <v>13186.560000000001</v>
      </c>
      <c r="AJ1074" s="1025">
        <f t="shared" si="112"/>
        <v>0</v>
      </c>
    </row>
    <row r="1075" spans="1:36" ht="42" customHeight="1" x14ac:dyDescent="0.2">
      <c r="A1075" s="171"/>
      <c r="B1075" s="73" t="s">
        <v>1048</v>
      </c>
      <c r="C1075" s="317"/>
      <c r="D1075" s="317">
        <v>36</v>
      </c>
      <c r="E1075" s="109" t="s">
        <v>59</v>
      </c>
      <c r="F1075" s="55" t="s">
        <v>31</v>
      </c>
      <c r="G1075" s="56" t="s">
        <v>32</v>
      </c>
      <c r="H1075" s="55" t="s">
        <v>33</v>
      </c>
      <c r="I1075" s="57">
        <v>165.36966666666666</v>
      </c>
      <c r="J1075" s="798">
        <v>5953.3</v>
      </c>
      <c r="K1075" s="80"/>
      <c r="L1075" s="150">
        <v>0</v>
      </c>
      <c r="M1075" s="80"/>
      <c r="N1075" s="150"/>
      <c r="O1075" s="75">
        <v>0</v>
      </c>
      <c r="P1075" s="999">
        <f t="shared" si="113"/>
        <v>0</v>
      </c>
      <c r="Q1075" s="81"/>
      <c r="R1075" s="150"/>
      <c r="S1075" s="75">
        <v>0</v>
      </c>
      <c r="T1075" s="999"/>
      <c r="U1075" s="60">
        <f t="shared" si="117"/>
        <v>36</v>
      </c>
      <c r="V1075" s="999">
        <v>5953.3</v>
      </c>
      <c r="W1075" s="81"/>
      <c r="X1075" s="150"/>
      <c r="Y1075" s="139"/>
      <c r="Z1075" s="1002"/>
      <c r="AA1075" s="81"/>
      <c r="AB1075" s="150"/>
      <c r="AC1075" s="63">
        <v>0</v>
      </c>
      <c r="AD1075" s="78">
        <f t="shared" si="115"/>
        <v>0</v>
      </c>
      <c r="AE1075" s="63">
        <v>0</v>
      </c>
      <c r="AF1075" s="150">
        <v>0</v>
      </c>
      <c r="AG1075" s="81"/>
      <c r="AH1075" s="150"/>
      <c r="AI1075" s="998">
        <f t="shared" si="116"/>
        <v>5953.3</v>
      </c>
      <c r="AJ1075" s="1025">
        <f t="shared" si="112"/>
        <v>0</v>
      </c>
    </row>
    <row r="1076" spans="1:36" ht="66" x14ac:dyDescent="0.2">
      <c r="A1076" s="171"/>
      <c r="B1076" s="73" t="s">
        <v>1049</v>
      </c>
      <c r="C1076" s="317"/>
      <c r="D1076" s="317">
        <v>10</v>
      </c>
      <c r="E1076" s="109" t="s">
        <v>59</v>
      </c>
      <c r="F1076" s="88" t="s">
        <v>31</v>
      </c>
      <c r="G1076" s="56" t="s">
        <v>32</v>
      </c>
      <c r="H1076" s="55" t="s">
        <v>33</v>
      </c>
      <c r="I1076" s="57">
        <v>264.48</v>
      </c>
      <c r="J1076" s="798">
        <v>2644.8</v>
      </c>
      <c r="K1076" s="80"/>
      <c r="L1076" s="150">
        <v>0</v>
      </c>
      <c r="M1076" s="80"/>
      <c r="N1076" s="150"/>
      <c r="O1076" s="75">
        <v>0</v>
      </c>
      <c r="P1076" s="999">
        <f t="shared" si="113"/>
        <v>0</v>
      </c>
      <c r="Q1076" s="81"/>
      <c r="R1076" s="150"/>
      <c r="S1076" s="75">
        <v>0</v>
      </c>
      <c r="T1076" s="999"/>
      <c r="U1076" s="60">
        <f t="shared" si="117"/>
        <v>10</v>
      </c>
      <c r="V1076" s="999">
        <v>2644.8</v>
      </c>
      <c r="W1076" s="81"/>
      <c r="X1076" s="150"/>
      <c r="Y1076" s="139"/>
      <c r="Z1076" s="1002"/>
      <c r="AA1076" s="81"/>
      <c r="AB1076" s="150"/>
      <c r="AC1076" s="63">
        <v>0</v>
      </c>
      <c r="AD1076" s="78">
        <f t="shared" si="115"/>
        <v>0</v>
      </c>
      <c r="AE1076" s="63">
        <v>0</v>
      </c>
      <c r="AF1076" s="150">
        <v>0</v>
      </c>
      <c r="AG1076" s="81"/>
      <c r="AH1076" s="150"/>
      <c r="AI1076" s="998">
        <f t="shared" si="116"/>
        <v>2644.8</v>
      </c>
      <c r="AJ1076" s="1025">
        <f t="shared" si="112"/>
        <v>0</v>
      </c>
    </row>
    <row r="1077" spans="1:36" ht="66" x14ac:dyDescent="0.2">
      <c r="A1077" s="171"/>
      <c r="B1077" s="130" t="s">
        <v>1050</v>
      </c>
      <c r="C1077" s="317"/>
      <c r="D1077" s="317">
        <v>1</v>
      </c>
      <c r="E1077" s="79" t="s">
        <v>30</v>
      </c>
      <c r="F1077" s="88" t="s">
        <v>31</v>
      </c>
      <c r="G1077" s="56" t="s">
        <v>32</v>
      </c>
      <c r="H1077" s="55" t="s">
        <v>33</v>
      </c>
      <c r="I1077" s="57">
        <v>62.01</v>
      </c>
      <c r="J1077" s="798">
        <v>62.01</v>
      </c>
      <c r="K1077" s="80"/>
      <c r="L1077" s="150">
        <v>0</v>
      </c>
      <c r="M1077" s="80"/>
      <c r="N1077" s="150"/>
      <c r="O1077" s="75">
        <v>0</v>
      </c>
      <c r="P1077" s="999">
        <f t="shared" si="113"/>
        <v>0</v>
      </c>
      <c r="Q1077" s="81"/>
      <c r="R1077" s="150"/>
      <c r="S1077" s="75">
        <v>0</v>
      </c>
      <c r="T1077" s="999"/>
      <c r="U1077" s="60">
        <f t="shared" si="117"/>
        <v>1</v>
      </c>
      <c r="V1077" s="999">
        <v>62.01</v>
      </c>
      <c r="W1077" s="81"/>
      <c r="X1077" s="150"/>
      <c r="Y1077" s="139"/>
      <c r="Z1077" s="1002"/>
      <c r="AA1077" s="81"/>
      <c r="AB1077" s="150"/>
      <c r="AC1077" s="63">
        <v>0</v>
      </c>
      <c r="AD1077" s="78">
        <f t="shared" si="115"/>
        <v>0</v>
      </c>
      <c r="AE1077" s="63">
        <v>0</v>
      </c>
      <c r="AF1077" s="150">
        <v>0</v>
      </c>
      <c r="AG1077" s="81"/>
      <c r="AH1077" s="150"/>
      <c r="AI1077" s="998">
        <f t="shared" si="116"/>
        <v>62.01</v>
      </c>
      <c r="AJ1077" s="1025">
        <f t="shared" si="112"/>
        <v>0</v>
      </c>
    </row>
    <row r="1078" spans="1:36" ht="66" x14ac:dyDescent="0.2">
      <c r="A1078" s="171"/>
      <c r="B1078" s="321" t="s">
        <v>1051</v>
      </c>
      <c r="C1078" s="320"/>
      <c r="D1078" s="320">
        <v>2</v>
      </c>
      <c r="E1078" s="257" t="s">
        <v>30</v>
      </c>
      <c r="F1078" s="88" t="s">
        <v>31</v>
      </c>
      <c r="G1078" s="56" t="s">
        <v>32</v>
      </c>
      <c r="H1078" s="55" t="s">
        <v>33</v>
      </c>
      <c r="I1078" s="57">
        <v>472.63</v>
      </c>
      <c r="J1078" s="801">
        <v>945.26</v>
      </c>
      <c r="K1078" s="80"/>
      <c r="L1078" s="150">
        <v>0</v>
      </c>
      <c r="M1078" s="80"/>
      <c r="N1078" s="150"/>
      <c r="O1078" s="75">
        <v>0</v>
      </c>
      <c r="P1078" s="999">
        <f t="shared" si="113"/>
        <v>0</v>
      </c>
      <c r="Q1078" s="81"/>
      <c r="R1078" s="150"/>
      <c r="S1078" s="75">
        <v>0</v>
      </c>
      <c r="T1078" s="999"/>
      <c r="U1078" s="60">
        <f t="shared" si="117"/>
        <v>2</v>
      </c>
      <c r="V1078" s="999">
        <v>945.26</v>
      </c>
      <c r="W1078" s="81"/>
      <c r="X1078" s="150"/>
      <c r="Y1078" s="139"/>
      <c r="Z1078" s="1002"/>
      <c r="AA1078" s="81"/>
      <c r="AB1078" s="150"/>
      <c r="AC1078" s="63">
        <v>0</v>
      </c>
      <c r="AD1078" s="78">
        <f t="shared" si="115"/>
        <v>0</v>
      </c>
      <c r="AE1078" s="63">
        <v>0</v>
      </c>
      <c r="AF1078" s="150">
        <v>0</v>
      </c>
      <c r="AG1078" s="81"/>
      <c r="AH1078" s="150"/>
      <c r="AI1078" s="998">
        <f t="shared" si="116"/>
        <v>945.26</v>
      </c>
      <c r="AJ1078" s="1025">
        <f t="shared" si="112"/>
        <v>0</v>
      </c>
    </row>
    <row r="1079" spans="1:36" ht="66" x14ac:dyDescent="0.2">
      <c r="A1079" s="171"/>
      <c r="B1079" s="322" t="s">
        <v>1052</v>
      </c>
      <c r="C1079" s="317"/>
      <c r="D1079" s="317">
        <v>10</v>
      </c>
      <c r="E1079" s="79" t="s">
        <v>30</v>
      </c>
      <c r="F1079" s="88" t="s">
        <v>31</v>
      </c>
      <c r="G1079" s="56" t="s">
        <v>32</v>
      </c>
      <c r="H1079" s="55" t="s">
        <v>33</v>
      </c>
      <c r="I1079" s="57">
        <v>110.24639999999999</v>
      </c>
      <c r="J1079" s="798">
        <v>1102.4639999999999</v>
      </c>
      <c r="K1079" s="80"/>
      <c r="L1079" s="150">
        <v>0</v>
      </c>
      <c r="M1079" s="80"/>
      <c r="N1079" s="150"/>
      <c r="O1079" s="75">
        <v>0</v>
      </c>
      <c r="P1079" s="999">
        <f t="shared" si="113"/>
        <v>0</v>
      </c>
      <c r="Q1079" s="81"/>
      <c r="R1079" s="150"/>
      <c r="S1079" s="75">
        <v>0</v>
      </c>
      <c r="T1079" s="999"/>
      <c r="U1079" s="60">
        <f t="shared" si="117"/>
        <v>10</v>
      </c>
      <c r="V1079" s="999">
        <v>1102.4639999999999</v>
      </c>
      <c r="W1079" s="81"/>
      <c r="X1079" s="150"/>
      <c r="Y1079" s="139"/>
      <c r="Z1079" s="1002"/>
      <c r="AA1079" s="81"/>
      <c r="AB1079" s="150"/>
      <c r="AC1079" s="63">
        <v>0</v>
      </c>
      <c r="AD1079" s="78">
        <f t="shared" si="115"/>
        <v>0</v>
      </c>
      <c r="AE1079" s="63">
        <v>0</v>
      </c>
      <c r="AF1079" s="150">
        <v>0</v>
      </c>
      <c r="AG1079" s="81"/>
      <c r="AH1079" s="150"/>
      <c r="AI1079" s="998">
        <f t="shared" si="116"/>
        <v>1102.4639999999999</v>
      </c>
      <c r="AJ1079" s="1025">
        <f t="shared" si="112"/>
        <v>0</v>
      </c>
    </row>
    <row r="1080" spans="1:36" ht="66" x14ac:dyDescent="0.2">
      <c r="A1080" s="171"/>
      <c r="B1080" s="322" t="s">
        <v>1053</v>
      </c>
      <c r="C1080" s="317"/>
      <c r="D1080" s="317">
        <v>5</v>
      </c>
      <c r="E1080" s="79" t="s">
        <v>30</v>
      </c>
      <c r="F1080" s="88" t="s">
        <v>31</v>
      </c>
      <c r="G1080" s="56" t="s">
        <v>32</v>
      </c>
      <c r="H1080" s="55" t="s">
        <v>33</v>
      </c>
      <c r="I1080" s="57">
        <v>220.49279999999999</v>
      </c>
      <c r="J1080" s="798">
        <v>1102.4779999999998</v>
      </c>
      <c r="K1080" s="80"/>
      <c r="L1080" s="150">
        <v>0</v>
      </c>
      <c r="M1080" s="80"/>
      <c r="N1080" s="150"/>
      <c r="O1080" s="75">
        <v>0</v>
      </c>
      <c r="P1080" s="999">
        <f t="shared" si="113"/>
        <v>0</v>
      </c>
      <c r="Q1080" s="81"/>
      <c r="R1080" s="150"/>
      <c r="S1080" s="75">
        <v>0</v>
      </c>
      <c r="T1080" s="999"/>
      <c r="U1080" s="60">
        <f t="shared" si="117"/>
        <v>5</v>
      </c>
      <c r="V1080" s="999">
        <v>1102.4779999999998</v>
      </c>
      <c r="W1080" s="81"/>
      <c r="X1080" s="150"/>
      <c r="Y1080" s="139"/>
      <c r="Z1080" s="1002"/>
      <c r="AA1080" s="81"/>
      <c r="AB1080" s="150"/>
      <c r="AC1080" s="63">
        <v>0</v>
      </c>
      <c r="AD1080" s="78">
        <f t="shared" si="115"/>
        <v>0</v>
      </c>
      <c r="AE1080" s="63">
        <v>0</v>
      </c>
      <c r="AF1080" s="150">
        <v>0</v>
      </c>
      <c r="AG1080" s="81"/>
      <c r="AH1080" s="150"/>
      <c r="AI1080" s="998">
        <f t="shared" si="116"/>
        <v>1102.4779999999998</v>
      </c>
      <c r="AJ1080" s="1025">
        <f t="shared" si="112"/>
        <v>0</v>
      </c>
    </row>
    <row r="1081" spans="1:36" ht="66" x14ac:dyDescent="0.2">
      <c r="A1081" s="171"/>
      <c r="B1081" s="227" t="s">
        <v>1054</v>
      </c>
      <c r="C1081" s="317"/>
      <c r="D1081" s="317">
        <v>14</v>
      </c>
      <c r="E1081" s="79" t="s">
        <v>30</v>
      </c>
      <c r="F1081" s="88" t="s">
        <v>31</v>
      </c>
      <c r="G1081" s="56" t="s">
        <v>32</v>
      </c>
      <c r="H1081" s="55" t="s">
        <v>33</v>
      </c>
      <c r="I1081" s="57">
        <v>54.265142857142855</v>
      </c>
      <c r="J1081" s="798">
        <v>759.71199999999999</v>
      </c>
      <c r="K1081" s="80"/>
      <c r="L1081" s="150">
        <v>0</v>
      </c>
      <c r="M1081" s="80"/>
      <c r="N1081" s="150"/>
      <c r="O1081" s="75">
        <v>0</v>
      </c>
      <c r="P1081" s="999">
        <f t="shared" si="113"/>
        <v>0</v>
      </c>
      <c r="Q1081" s="81"/>
      <c r="R1081" s="150"/>
      <c r="S1081" s="75">
        <v>0</v>
      </c>
      <c r="T1081" s="999"/>
      <c r="U1081" s="60">
        <f t="shared" si="117"/>
        <v>14</v>
      </c>
      <c r="V1081" s="999">
        <v>759.71199999999999</v>
      </c>
      <c r="W1081" s="81"/>
      <c r="X1081" s="150"/>
      <c r="Y1081" s="139"/>
      <c r="Z1081" s="1002"/>
      <c r="AA1081" s="81"/>
      <c r="AB1081" s="150"/>
      <c r="AC1081" s="63">
        <v>0</v>
      </c>
      <c r="AD1081" s="78">
        <f t="shared" si="115"/>
        <v>0</v>
      </c>
      <c r="AE1081" s="63">
        <v>0</v>
      </c>
      <c r="AF1081" s="150">
        <v>0</v>
      </c>
      <c r="AG1081" s="81"/>
      <c r="AH1081" s="150"/>
      <c r="AI1081" s="998">
        <f t="shared" si="116"/>
        <v>759.71199999999999</v>
      </c>
      <c r="AJ1081" s="1025">
        <f t="shared" si="112"/>
        <v>0</v>
      </c>
    </row>
    <row r="1082" spans="1:36" ht="66" x14ac:dyDescent="0.2">
      <c r="A1082" s="171"/>
      <c r="B1082" s="227" t="s">
        <v>1055</v>
      </c>
      <c r="C1082" s="317"/>
      <c r="D1082" s="317">
        <v>10</v>
      </c>
      <c r="E1082" s="79" t="s">
        <v>30</v>
      </c>
      <c r="F1082" s="88" t="s">
        <v>31</v>
      </c>
      <c r="G1082" s="56" t="s">
        <v>32</v>
      </c>
      <c r="H1082" s="55" t="s">
        <v>33</v>
      </c>
      <c r="I1082" s="57">
        <v>55.123199999999997</v>
      </c>
      <c r="J1082" s="798">
        <v>551.23199999999997</v>
      </c>
      <c r="K1082" s="80"/>
      <c r="L1082" s="150">
        <v>0</v>
      </c>
      <c r="M1082" s="80"/>
      <c r="N1082" s="150"/>
      <c r="O1082" s="75">
        <v>0</v>
      </c>
      <c r="P1082" s="999">
        <f t="shared" si="113"/>
        <v>0</v>
      </c>
      <c r="Q1082" s="81"/>
      <c r="R1082" s="150"/>
      <c r="S1082" s="75">
        <v>0</v>
      </c>
      <c r="T1082" s="999"/>
      <c r="U1082" s="60">
        <f t="shared" si="117"/>
        <v>10</v>
      </c>
      <c r="V1082" s="999">
        <v>551.23199999999997</v>
      </c>
      <c r="W1082" s="81"/>
      <c r="X1082" s="150"/>
      <c r="Y1082" s="139"/>
      <c r="Z1082" s="1002"/>
      <c r="AA1082" s="81"/>
      <c r="AB1082" s="150"/>
      <c r="AC1082" s="63">
        <v>0</v>
      </c>
      <c r="AD1082" s="78">
        <f t="shared" si="115"/>
        <v>0</v>
      </c>
      <c r="AE1082" s="63">
        <v>0</v>
      </c>
      <c r="AF1082" s="150">
        <v>0</v>
      </c>
      <c r="AG1082" s="81"/>
      <c r="AH1082" s="150"/>
      <c r="AI1082" s="998">
        <f t="shared" si="116"/>
        <v>551.23199999999997</v>
      </c>
      <c r="AJ1082" s="1025">
        <f t="shared" si="112"/>
        <v>0</v>
      </c>
    </row>
    <row r="1083" spans="1:36" ht="66" x14ac:dyDescent="0.2">
      <c r="A1083" s="171"/>
      <c r="B1083" s="290" t="s">
        <v>1056</v>
      </c>
      <c r="C1083" s="317"/>
      <c r="D1083" s="317">
        <v>4</v>
      </c>
      <c r="E1083" s="79" t="s">
        <v>30</v>
      </c>
      <c r="F1083" s="88" t="s">
        <v>31</v>
      </c>
      <c r="G1083" s="56" t="s">
        <v>32</v>
      </c>
      <c r="H1083" s="55" t="s">
        <v>33</v>
      </c>
      <c r="I1083" s="57">
        <v>663.84500000000003</v>
      </c>
      <c r="J1083" s="798">
        <v>2655.38</v>
      </c>
      <c r="K1083" s="80"/>
      <c r="L1083" s="150">
        <v>0</v>
      </c>
      <c r="M1083" s="80"/>
      <c r="N1083" s="150"/>
      <c r="O1083" s="75">
        <v>0</v>
      </c>
      <c r="P1083" s="999">
        <f t="shared" si="113"/>
        <v>0</v>
      </c>
      <c r="Q1083" s="81"/>
      <c r="R1083" s="150"/>
      <c r="S1083" s="75">
        <v>0</v>
      </c>
      <c r="T1083" s="999"/>
      <c r="U1083" s="60">
        <f t="shared" si="117"/>
        <v>4</v>
      </c>
      <c r="V1083" s="999">
        <v>2655.38</v>
      </c>
      <c r="W1083" s="81"/>
      <c r="X1083" s="150"/>
      <c r="Y1083" s="139"/>
      <c r="Z1083" s="1002"/>
      <c r="AA1083" s="81"/>
      <c r="AB1083" s="150"/>
      <c r="AC1083" s="63">
        <v>0</v>
      </c>
      <c r="AD1083" s="78">
        <f t="shared" si="115"/>
        <v>0</v>
      </c>
      <c r="AE1083" s="63">
        <v>0</v>
      </c>
      <c r="AF1083" s="150">
        <v>0</v>
      </c>
      <c r="AG1083" s="81"/>
      <c r="AH1083" s="150"/>
      <c r="AI1083" s="998">
        <f t="shared" si="116"/>
        <v>2655.38</v>
      </c>
      <c r="AJ1083" s="1025">
        <f t="shared" si="112"/>
        <v>0</v>
      </c>
    </row>
    <row r="1084" spans="1:36" ht="66" x14ac:dyDescent="0.2">
      <c r="A1084" s="171"/>
      <c r="B1084" s="227" t="s">
        <v>1057</v>
      </c>
      <c r="C1084" s="317"/>
      <c r="D1084" s="317">
        <v>2</v>
      </c>
      <c r="E1084" s="79" t="s">
        <v>30</v>
      </c>
      <c r="F1084" s="88" t="s">
        <v>31</v>
      </c>
      <c r="G1084" s="56" t="s">
        <v>32</v>
      </c>
      <c r="H1084" s="55" t="s">
        <v>33</v>
      </c>
      <c r="I1084" s="57">
        <v>992.22</v>
      </c>
      <c r="J1084" s="798">
        <v>1984.44</v>
      </c>
      <c r="K1084" s="80"/>
      <c r="L1084" s="150">
        <v>0</v>
      </c>
      <c r="M1084" s="80"/>
      <c r="N1084" s="150"/>
      <c r="O1084" s="75">
        <v>0</v>
      </c>
      <c r="P1084" s="999">
        <f t="shared" si="113"/>
        <v>0</v>
      </c>
      <c r="Q1084" s="81"/>
      <c r="R1084" s="150"/>
      <c r="S1084" s="75">
        <v>0</v>
      </c>
      <c r="T1084" s="999"/>
      <c r="U1084" s="60">
        <f t="shared" si="117"/>
        <v>2</v>
      </c>
      <c r="V1084" s="999">
        <v>1984.44</v>
      </c>
      <c r="W1084" s="81"/>
      <c r="X1084" s="150"/>
      <c r="Y1084" s="139"/>
      <c r="Z1084" s="1002"/>
      <c r="AA1084" s="81"/>
      <c r="AB1084" s="150"/>
      <c r="AC1084" s="63">
        <v>0</v>
      </c>
      <c r="AD1084" s="78">
        <f t="shared" si="115"/>
        <v>0</v>
      </c>
      <c r="AE1084" s="63">
        <v>0</v>
      </c>
      <c r="AF1084" s="150">
        <v>0</v>
      </c>
      <c r="AG1084" s="81"/>
      <c r="AH1084" s="150"/>
      <c r="AI1084" s="998">
        <f t="shared" si="116"/>
        <v>1984.44</v>
      </c>
      <c r="AJ1084" s="1025">
        <f t="shared" si="112"/>
        <v>0</v>
      </c>
    </row>
    <row r="1085" spans="1:36" ht="66" x14ac:dyDescent="0.2">
      <c r="A1085" s="171"/>
      <c r="B1085" s="323" t="s">
        <v>1058</v>
      </c>
      <c r="C1085" s="317"/>
      <c r="D1085" s="317">
        <v>6</v>
      </c>
      <c r="E1085" s="79" t="s">
        <v>30</v>
      </c>
      <c r="F1085" s="88" t="s">
        <v>31</v>
      </c>
      <c r="G1085" s="56" t="s">
        <v>32</v>
      </c>
      <c r="H1085" s="55" t="s">
        <v>33</v>
      </c>
      <c r="I1085" s="57">
        <v>16.186666666666667</v>
      </c>
      <c r="J1085" s="798">
        <v>97.12</v>
      </c>
      <c r="K1085" s="80"/>
      <c r="L1085" s="150">
        <v>0</v>
      </c>
      <c r="M1085" s="80"/>
      <c r="N1085" s="150"/>
      <c r="O1085" s="75">
        <v>0</v>
      </c>
      <c r="P1085" s="999">
        <f t="shared" si="113"/>
        <v>0</v>
      </c>
      <c r="Q1085" s="81"/>
      <c r="R1085" s="150"/>
      <c r="S1085" s="75">
        <v>0</v>
      </c>
      <c r="T1085" s="999"/>
      <c r="U1085" s="60">
        <f t="shared" si="117"/>
        <v>6</v>
      </c>
      <c r="V1085" s="999">
        <v>97.12</v>
      </c>
      <c r="W1085" s="81"/>
      <c r="X1085" s="150"/>
      <c r="Y1085" s="139"/>
      <c r="Z1085" s="1002"/>
      <c r="AA1085" s="81"/>
      <c r="AB1085" s="150"/>
      <c r="AC1085" s="63">
        <v>0</v>
      </c>
      <c r="AD1085" s="78">
        <f t="shared" si="115"/>
        <v>0</v>
      </c>
      <c r="AE1085" s="63">
        <v>0</v>
      </c>
      <c r="AF1085" s="150">
        <v>0</v>
      </c>
      <c r="AG1085" s="81"/>
      <c r="AH1085" s="150"/>
      <c r="AI1085" s="998">
        <f t="shared" si="116"/>
        <v>97.12</v>
      </c>
      <c r="AJ1085" s="1025">
        <f t="shared" si="112"/>
        <v>0</v>
      </c>
    </row>
    <row r="1086" spans="1:36" ht="66" x14ac:dyDescent="0.2">
      <c r="A1086" s="171"/>
      <c r="B1086" s="289" t="s">
        <v>1059</v>
      </c>
      <c r="C1086" s="320"/>
      <c r="D1086" s="320">
        <v>75</v>
      </c>
      <c r="E1086" s="257" t="s">
        <v>30</v>
      </c>
      <c r="F1086" s="88" t="s">
        <v>31</v>
      </c>
      <c r="G1086" s="56" t="s">
        <v>32</v>
      </c>
      <c r="H1086" s="55" t="s">
        <v>33</v>
      </c>
      <c r="I1086" s="57">
        <v>180.84013333333334</v>
      </c>
      <c r="J1086" s="801">
        <v>13563.01</v>
      </c>
      <c r="K1086" s="80"/>
      <c r="L1086" s="150">
        <v>0</v>
      </c>
      <c r="M1086" s="80"/>
      <c r="N1086" s="150"/>
      <c r="O1086" s="75">
        <v>0</v>
      </c>
      <c r="P1086" s="999">
        <f t="shared" si="113"/>
        <v>0</v>
      </c>
      <c r="Q1086" s="81"/>
      <c r="R1086" s="150"/>
      <c r="S1086" s="75">
        <v>0</v>
      </c>
      <c r="T1086" s="999">
        <v>4581.88</v>
      </c>
      <c r="U1086" s="60">
        <f t="shared" si="117"/>
        <v>75</v>
      </c>
      <c r="V1086" s="999">
        <v>8981.130000000001</v>
      </c>
      <c r="W1086" s="81"/>
      <c r="X1086" s="150"/>
      <c r="Y1086" s="139"/>
      <c r="Z1086" s="1002"/>
      <c r="AA1086" s="81"/>
      <c r="AB1086" s="150"/>
      <c r="AC1086" s="63">
        <v>0</v>
      </c>
      <c r="AD1086" s="78">
        <f t="shared" si="115"/>
        <v>0</v>
      </c>
      <c r="AE1086" s="63">
        <v>0</v>
      </c>
      <c r="AF1086" s="150">
        <v>0</v>
      </c>
      <c r="AG1086" s="81"/>
      <c r="AH1086" s="150"/>
      <c r="AI1086" s="998">
        <f t="shared" si="116"/>
        <v>13563.010000000002</v>
      </c>
      <c r="AJ1086" s="1025">
        <f t="shared" si="112"/>
        <v>0</v>
      </c>
    </row>
    <row r="1087" spans="1:36" ht="66" x14ac:dyDescent="0.2">
      <c r="A1087" s="171"/>
      <c r="B1087" s="227" t="s">
        <v>1060</v>
      </c>
      <c r="C1087" s="317"/>
      <c r="D1087" s="317">
        <v>10</v>
      </c>
      <c r="E1087" s="79" t="s">
        <v>30</v>
      </c>
      <c r="F1087" s="88" t="s">
        <v>31</v>
      </c>
      <c r="G1087" s="56" t="s">
        <v>32</v>
      </c>
      <c r="H1087" s="55" t="s">
        <v>33</v>
      </c>
      <c r="I1087" s="57">
        <v>241.16</v>
      </c>
      <c r="J1087" s="798">
        <v>2411.6</v>
      </c>
      <c r="K1087" s="80"/>
      <c r="L1087" s="150">
        <v>0</v>
      </c>
      <c r="M1087" s="80"/>
      <c r="N1087" s="150"/>
      <c r="O1087" s="75">
        <v>0</v>
      </c>
      <c r="P1087" s="999">
        <f t="shared" si="113"/>
        <v>0</v>
      </c>
      <c r="Q1087" s="81"/>
      <c r="R1087" s="150"/>
      <c r="S1087" s="75">
        <v>0</v>
      </c>
      <c r="T1087" s="999"/>
      <c r="U1087" s="60">
        <f t="shared" si="117"/>
        <v>10</v>
      </c>
      <c r="V1087" s="999">
        <v>2411.6</v>
      </c>
      <c r="W1087" s="81"/>
      <c r="X1087" s="150"/>
      <c r="Y1087" s="139"/>
      <c r="Z1087" s="1002"/>
      <c r="AA1087" s="81"/>
      <c r="AB1087" s="150"/>
      <c r="AC1087" s="63">
        <v>0</v>
      </c>
      <c r="AD1087" s="78">
        <f t="shared" si="115"/>
        <v>0</v>
      </c>
      <c r="AE1087" s="63">
        <v>0</v>
      </c>
      <c r="AF1087" s="150">
        <v>0</v>
      </c>
      <c r="AG1087" s="81"/>
      <c r="AH1087" s="150"/>
      <c r="AI1087" s="998">
        <f t="shared" si="116"/>
        <v>2411.6</v>
      </c>
      <c r="AJ1087" s="1025">
        <f t="shared" si="112"/>
        <v>0</v>
      </c>
    </row>
    <row r="1088" spans="1:36" ht="24" x14ac:dyDescent="0.2">
      <c r="A1088" s="171"/>
      <c r="B1088" s="227" t="s">
        <v>1061</v>
      </c>
      <c r="C1088" s="317"/>
      <c r="D1088" s="740">
        <v>2</v>
      </c>
      <c r="E1088" s="79"/>
      <c r="F1088" s="133"/>
      <c r="G1088" s="324"/>
      <c r="H1088" s="325"/>
      <c r="I1088" s="57"/>
      <c r="J1088" s="799">
        <v>2980</v>
      </c>
      <c r="K1088" s="80"/>
      <c r="L1088" s="150">
        <v>0</v>
      </c>
      <c r="M1088" s="80"/>
      <c r="N1088" s="150"/>
      <c r="O1088" s="75">
        <v>0</v>
      </c>
      <c r="P1088" s="999"/>
      <c r="Q1088" s="81"/>
      <c r="R1088" s="150"/>
      <c r="S1088" s="75">
        <v>0</v>
      </c>
      <c r="T1088" s="999"/>
      <c r="U1088" s="60">
        <f t="shared" si="117"/>
        <v>2</v>
      </c>
      <c r="V1088" s="999">
        <v>2980</v>
      </c>
      <c r="W1088" s="81"/>
      <c r="X1088" s="150"/>
      <c r="Y1088" s="139"/>
      <c r="Z1088" s="1002"/>
      <c r="AA1088" s="81"/>
      <c r="AB1088" s="150"/>
      <c r="AC1088" s="63">
        <v>0</v>
      </c>
      <c r="AD1088" s="78"/>
      <c r="AE1088" s="63"/>
      <c r="AF1088" s="150">
        <v>0</v>
      </c>
      <c r="AG1088" s="81"/>
      <c r="AH1088" s="150"/>
      <c r="AI1088" s="998">
        <f t="shared" si="116"/>
        <v>2980</v>
      </c>
      <c r="AJ1088" s="1025">
        <f t="shared" si="112"/>
        <v>0</v>
      </c>
    </row>
    <row r="1089" spans="1:36" ht="24" x14ac:dyDescent="0.2">
      <c r="A1089" s="171"/>
      <c r="B1089" s="227" t="s">
        <v>1062</v>
      </c>
      <c r="C1089" s="317"/>
      <c r="D1089" s="740">
        <v>2</v>
      </c>
      <c r="E1089" s="79"/>
      <c r="F1089" s="133"/>
      <c r="G1089" s="324"/>
      <c r="H1089" s="325"/>
      <c r="I1089" s="57"/>
      <c r="J1089" s="799">
        <v>2980</v>
      </c>
      <c r="K1089" s="80"/>
      <c r="L1089" s="150">
        <v>0</v>
      </c>
      <c r="M1089" s="80"/>
      <c r="N1089" s="150"/>
      <c r="O1089" s="75">
        <v>0</v>
      </c>
      <c r="P1089" s="999"/>
      <c r="Q1089" s="81"/>
      <c r="R1089" s="150"/>
      <c r="S1089" s="75">
        <v>0</v>
      </c>
      <c r="T1089" s="999"/>
      <c r="U1089" s="60">
        <f t="shared" si="117"/>
        <v>2</v>
      </c>
      <c r="V1089" s="999">
        <v>2980</v>
      </c>
      <c r="W1089" s="81"/>
      <c r="X1089" s="150"/>
      <c r="Y1089" s="139"/>
      <c r="Z1089" s="1002"/>
      <c r="AA1089" s="81"/>
      <c r="AB1089" s="150"/>
      <c r="AC1089" s="63">
        <v>0</v>
      </c>
      <c r="AD1089" s="78"/>
      <c r="AE1089" s="63"/>
      <c r="AF1089" s="150">
        <v>0</v>
      </c>
      <c r="AG1089" s="81"/>
      <c r="AH1089" s="150"/>
      <c r="AI1089" s="998">
        <f t="shared" si="116"/>
        <v>2980</v>
      </c>
      <c r="AJ1089" s="1025">
        <f t="shared" si="112"/>
        <v>0</v>
      </c>
    </row>
    <row r="1090" spans="1:36" ht="24" x14ac:dyDescent="0.2">
      <c r="A1090" s="171"/>
      <c r="B1090" s="227" t="s">
        <v>1063</v>
      </c>
      <c r="C1090" s="317"/>
      <c r="D1090" s="740">
        <v>2</v>
      </c>
      <c r="E1090" s="79"/>
      <c r="F1090" s="133"/>
      <c r="G1090" s="324"/>
      <c r="H1090" s="325"/>
      <c r="I1090" s="57"/>
      <c r="J1090" s="799">
        <v>2980</v>
      </c>
      <c r="K1090" s="80"/>
      <c r="L1090" s="150">
        <v>0</v>
      </c>
      <c r="M1090" s="80"/>
      <c r="N1090" s="150"/>
      <c r="O1090" s="75">
        <v>0</v>
      </c>
      <c r="P1090" s="999"/>
      <c r="Q1090" s="81"/>
      <c r="R1090" s="150"/>
      <c r="S1090" s="75">
        <v>0</v>
      </c>
      <c r="T1090" s="999"/>
      <c r="U1090" s="60">
        <f t="shared" si="117"/>
        <v>2</v>
      </c>
      <c r="V1090" s="999">
        <v>2980</v>
      </c>
      <c r="W1090" s="81"/>
      <c r="X1090" s="150"/>
      <c r="Y1090" s="139"/>
      <c r="Z1090" s="1002"/>
      <c r="AA1090" s="81"/>
      <c r="AB1090" s="150"/>
      <c r="AC1090" s="63">
        <v>0</v>
      </c>
      <c r="AD1090" s="78"/>
      <c r="AE1090" s="63"/>
      <c r="AF1090" s="150">
        <v>0</v>
      </c>
      <c r="AG1090" s="81"/>
      <c r="AH1090" s="150"/>
      <c r="AI1090" s="998">
        <f t="shared" si="116"/>
        <v>2980</v>
      </c>
      <c r="AJ1090" s="1025">
        <f t="shared" si="112"/>
        <v>0</v>
      </c>
    </row>
    <row r="1091" spans="1:36" ht="24" x14ac:dyDescent="0.2">
      <c r="A1091" s="171"/>
      <c r="B1091" s="227" t="s">
        <v>1064</v>
      </c>
      <c r="C1091" s="317"/>
      <c r="D1091" s="740">
        <v>3</v>
      </c>
      <c r="E1091" s="79"/>
      <c r="F1091" s="133"/>
      <c r="G1091" s="324"/>
      <c r="H1091" s="325"/>
      <c r="I1091" s="57"/>
      <c r="J1091" s="799">
        <v>24</v>
      </c>
      <c r="K1091" s="80"/>
      <c r="L1091" s="150">
        <v>0</v>
      </c>
      <c r="M1091" s="80"/>
      <c r="N1091" s="150"/>
      <c r="O1091" s="75">
        <v>0</v>
      </c>
      <c r="P1091" s="999"/>
      <c r="Q1091" s="81"/>
      <c r="R1091" s="150"/>
      <c r="S1091" s="75">
        <v>0</v>
      </c>
      <c r="T1091" s="999"/>
      <c r="U1091" s="60">
        <f t="shared" si="117"/>
        <v>3</v>
      </c>
      <c r="V1091" s="999">
        <v>24</v>
      </c>
      <c r="W1091" s="81"/>
      <c r="X1091" s="150"/>
      <c r="Y1091" s="139"/>
      <c r="Z1091" s="1002"/>
      <c r="AA1091" s="81"/>
      <c r="AB1091" s="150"/>
      <c r="AC1091" s="63">
        <v>0</v>
      </c>
      <c r="AD1091" s="78"/>
      <c r="AE1091" s="63"/>
      <c r="AF1091" s="150">
        <v>0</v>
      </c>
      <c r="AG1091" s="81"/>
      <c r="AH1091" s="150"/>
      <c r="AI1091" s="998">
        <f t="shared" si="116"/>
        <v>24</v>
      </c>
      <c r="AJ1091" s="1025">
        <f t="shared" si="112"/>
        <v>0</v>
      </c>
    </row>
    <row r="1092" spans="1:36" ht="24" x14ac:dyDescent="0.2">
      <c r="A1092" s="171"/>
      <c r="B1092" s="227" t="s">
        <v>1065</v>
      </c>
      <c r="C1092" s="317"/>
      <c r="D1092" s="740">
        <v>3</v>
      </c>
      <c r="E1092" s="79"/>
      <c r="F1092" s="133"/>
      <c r="G1092" s="324"/>
      <c r="H1092" s="325"/>
      <c r="I1092" s="57"/>
      <c r="J1092" s="799">
        <v>24</v>
      </c>
      <c r="K1092" s="80"/>
      <c r="L1092" s="150">
        <v>0</v>
      </c>
      <c r="M1092" s="80"/>
      <c r="N1092" s="150"/>
      <c r="O1092" s="75">
        <v>0</v>
      </c>
      <c r="P1092" s="999"/>
      <c r="Q1092" s="81"/>
      <c r="R1092" s="150"/>
      <c r="S1092" s="75">
        <v>0</v>
      </c>
      <c r="T1092" s="999"/>
      <c r="U1092" s="60">
        <f t="shared" si="117"/>
        <v>3</v>
      </c>
      <c r="V1092" s="999">
        <v>24</v>
      </c>
      <c r="W1092" s="81"/>
      <c r="X1092" s="150"/>
      <c r="Y1092" s="139"/>
      <c r="Z1092" s="1002"/>
      <c r="AA1092" s="81"/>
      <c r="AB1092" s="150"/>
      <c r="AC1092" s="63">
        <v>0</v>
      </c>
      <c r="AD1092" s="78"/>
      <c r="AE1092" s="63"/>
      <c r="AF1092" s="150">
        <v>0</v>
      </c>
      <c r="AG1092" s="81"/>
      <c r="AH1092" s="150"/>
      <c r="AI1092" s="998">
        <f t="shared" si="116"/>
        <v>24</v>
      </c>
      <c r="AJ1092" s="1025">
        <f t="shared" si="112"/>
        <v>0</v>
      </c>
    </row>
    <row r="1093" spans="1:36" ht="24" x14ac:dyDescent="0.2">
      <c r="A1093" s="171"/>
      <c r="B1093" s="227" t="s">
        <v>1066</v>
      </c>
      <c r="C1093" s="317"/>
      <c r="D1093" s="740">
        <v>10</v>
      </c>
      <c r="E1093" s="79"/>
      <c r="F1093" s="133"/>
      <c r="G1093" s="324"/>
      <c r="H1093" s="325"/>
      <c r="I1093" s="57"/>
      <c r="J1093" s="799">
        <v>1200</v>
      </c>
      <c r="K1093" s="80"/>
      <c r="L1093" s="150">
        <v>0</v>
      </c>
      <c r="M1093" s="80"/>
      <c r="N1093" s="150"/>
      <c r="O1093" s="75">
        <v>0</v>
      </c>
      <c r="P1093" s="999"/>
      <c r="Q1093" s="81"/>
      <c r="R1093" s="150"/>
      <c r="S1093" s="75">
        <v>0</v>
      </c>
      <c r="T1093" s="999"/>
      <c r="U1093" s="60">
        <f t="shared" si="117"/>
        <v>10</v>
      </c>
      <c r="V1093" s="999">
        <v>1200</v>
      </c>
      <c r="W1093" s="81"/>
      <c r="X1093" s="150"/>
      <c r="Y1093" s="139"/>
      <c r="Z1093" s="1002"/>
      <c r="AA1093" s="81"/>
      <c r="AB1093" s="150"/>
      <c r="AC1093" s="63">
        <v>0</v>
      </c>
      <c r="AD1093" s="78"/>
      <c r="AE1093" s="63"/>
      <c r="AF1093" s="150">
        <v>0</v>
      </c>
      <c r="AG1093" s="81"/>
      <c r="AH1093" s="150"/>
      <c r="AI1093" s="998">
        <f t="shared" si="116"/>
        <v>1200</v>
      </c>
      <c r="AJ1093" s="1025">
        <f t="shared" si="112"/>
        <v>0</v>
      </c>
    </row>
    <row r="1094" spans="1:36" ht="24" x14ac:dyDescent="0.2">
      <c r="A1094" s="171"/>
      <c r="B1094" s="227" t="s">
        <v>1067</v>
      </c>
      <c r="C1094" s="317"/>
      <c r="D1094" s="740">
        <v>5</v>
      </c>
      <c r="E1094" s="79"/>
      <c r="F1094" s="133"/>
      <c r="G1094" s="324"/>
      <c r="H1094" s="325"/>
      <c r="I1094" s="57"/>
      <c r="J1094" s="799">
        <v>750</v>
      </c>
      <c r="K1094" s="80"/>
      <c r="L1094" s="150">
        <v>0</v>
      </c>
      <c r="M1094" s="80"/>
      <c r="N1094" s="150"/>
      <c r="O1094" s="75">
        <v>0</v>
      </c>
      <c r="P1094" s="999"/>
      <c r="Q1094" s="81"/>
      <c r="R1094" s="150"/>
      <c r="S1094" s="75">
        <v>0</v>
      </c>
      <c r="T1094" s="999"/>
      <c r="U1094" s="60">
        <f t="shared" si="117"/>
        <v>5</v>
      </c>
      <c r="V1094" s="999">
        <v>750</v>
      </c>
      <c r="W1094" s="81"/>
      <c r="X1094" s="150"/>
      <c r="Y1094" s="139"/>
      <c r="Z1094" s="1002"/>
      <c r="AA1094" s="81"/>
      <c r="AB1094" s="150"/>
      <c r="AC1094" s="63">
        <v>0</v>
      </c>
      <c r="AD1094" s="78"/>
      <c r="AE1094" s="63"/>
      <c r="AF1094" s="150">
        <v>0</v>
      </c>
      <c r="AG1094" s="81"/>
      <c r="AH1094" s="150"/>
      <c r="AI1094" s="998">
        <f t="shared" si="116"/>
        <v>750</v>
      </c>
      <c r="AJ1094" s="1025">
        <f t="shared" si="112"/>
        <v>0</v>
      </c>
    </row>
    <row r="1095" spans="1:36" ht="24" x14ac:dyDescent="0.2">
      <c r="A1095" s="171"/>
      <c r="B1095" s="227" t="s">
        <v>1068</v>
      </c>
      <c r="C1095" s="317"/>
      <c r="D1095" s="740">
        <v>1</v>
      </c>
      <c r="E1095" s="79"/>
      <c r="F1095" s="133"/>
      <c r="G1095" s="324"/>
      <c r="H1095" s="325"/>
      <c r="I1095" s="57"/>
      <c r="J1095" s="799">
        <v>27993.02</v>
      </c>
      <c r="K1095" s="80"/>
      <c r="L1095" s="150">
        <v>0</v>
      </c>
      <c r="M1095" s="80"/>
      <c r="N1095" s="150"/>
      <c r="O1095" s="75">
        <v>0</v>
      </c>
      <c r="P1095" s="999"/>
      <c r="Q1095" s="81"/>
      <c r="R1095" s="150"/>
      <c r="S1095" s="75">
        <v>0</v>
      </c>
      <c r="T1095" s="999"/>
      <c r="U1095" s="60">
        <f t="shared" si="117"/>
        <v>1</v>
      </c>
      <c r="V1095" s="999">
        <v>27993.02</v>
      </c>
      <c r="W1095" s="81"/>
      <c r="X1095" s="150"/>
      <c r="Y1095" s="139"/>
      <c r="Z1095" s="1002"/>
      <c r="AA1095" s="81"/>
      <c r="AB1095" s="150"/>
      <c r="AC1095" s="63">
        <v>0</v>
      </c>
      <c r="AD1095" s="78"/>
      <c r="AE1095" s="63"/>
      <c r="AF1095" s="150">
        <v>0</v>
      </c>
      <c r="AG1095" s="81"/>
      <c r="AH1095" s="150"/>
      <c r="AI1095" s="998">
        <f t="shared" si="116"/>
        <v>27993.02</v>
      </c>
      <c r="AJ1095" s="1025">
        <f t="shared" si="112"/>
        <v>0</v>
      </c>
    </row>
    <row r="1096" spans="1:36" ht="18.75" customHeight="1" x14ac:dyDescent="0.2">
      <c r="A1096" s="42">
        <v>24602</v>
      </c>
      <c r="B1096" s="285" t="s">
        <v>1069</v>
      </c>
      <c r="C1096" s="42"/>
      <c r="D1096" s="675"/>
      <c r="E1096" s="45"/>
      <c r="F1096" s="46"/>
      <c r="G1096" s="46"/>
      <c r="H1096" s="46"/>
      <c r="I1096" s="47"/>
      <c r="J1096" s="802">
        <v>0</v>
      </c>
      <c r="K1096" s="264"/>
      <c r="L1096" s="921">
        <f>L1097</f>
        <v>0</v>
      </c>
      <c r="M1096" s="264"/>
      <c r="N1096" s="921">
        <f>N1097</f>
        <v>0</v>
      </c>
      <c r="O1096" s="75">
        <v>0</v>
      </c>
      <c r="P1096" s="921">
        <f>P1097</f>
        <v>0</v>
      </c>
      <c r="Q1096" s="265"/>
      <c r="R1096" s="921">
        <f>R1097</f>
        <v>0</v>
      </c>
      <c r="S1096" s="75">
        <v>0</v>
      </c>
      <c r="T1096" s="921">
        <f>T1097</f>
        <v>0</v>
      </c>
      <c r="U1096" s="265"/>
      <c r="V1096" s="921">
        <f>V1097</f>
        <v>0</v>
      </c>
      <c r="W1096" s="265"/>
      <c r="X1096" s="921">
        <f>X1097</f>
        <v>0</v>
      </c>
      <c r="Y1096" s="60">
        <f t="shared" ref="Y1096:Y1102" si="118">D1096</f>
        <v>0</v>
      </c>
      <c r="Z1096" s="921">
        <f>Z1097</f>
        <v>0</v>
      </c>
      <c r="AA1096" s="265"/>
      <c r="AB1096" s="921">
        <f>AB1097</f>
        <v>0</v>
      </c>
      <c r="AC1096" s="63">
        <v>0</v>
      </c>
      <c r="AD1096" s="281">
        <v>0</v>
      </c>
      <c r="AE1096" s="958"/>
      <c r="AF1096" s="264">
        <f>AF1097</f>
        <v>0</v>
      </c>
      <c r="AG1096" s="265"/>
      <c r="AH1096" s="921">
        <f>AH1097</f>
        <v>0</v>
      </c>
      <c r="AI1096" s="921">
        <f>AI1097</f>
        <v>0</v>
      </c>
      <c r="AJ1096" s="1025">
        <f t="shared" si="112"/>
        <v>0</v>
      </c>
    </row>
    <row r="1097" spans="1:36" x14ac:dyDescent="0.2">
      <c r="A1097" s="171"/>
      <c r="B1097" s="228"/>
      <c r="D1097" s="303">
        <v>0</v>
      </c>
      <c r="E1097" s="327"/>
      <c r="F1097" s="328"/>
      <c r="G1097" s="328"/>
      <c r="H1097" s="328"/>
      <c r="I1097" s="57"/>
      <c r="K1097" s="136"/>
      <c r="L1097" s="469">
        <v>0</v>
      </c>
      <c r="M1097" s="136"/>
      <c r="N1097" s="469">
        <v>0</v>
      </c>
      <c r="O1097" s="75">
        <v>0</v>
      </c>
      <c r="P1097" s="469">
        <v>0</v>
      </c>
      <c r="Q1097" s="138"/>
      <c r="R1097" s="469">
        <v>0</v>
      </c>
      <c r="S1097" s="75">
        <v>0</v>
      </c>
      <c r="T1097" s="469">
        <v>0</v>
      </c>
      <c r="U1097" s="138"/>
      <c r="V1097" s="469">
        <v>0</v>
      </c>
      <c r="W1097" s="138"/>
      <c r="X1097" s="469">
        <v>0</v>
      </c>
      <c r="Y1097" s="60">
        <f t="shared" si="118"/>
        <v>0</v>
      </c>
      <c r="Z1097" s="469">
        <v>0</v>
      </c>
      <c r="AA1097" s="138"/>
      <c r="AB1097" s="469">
        <v>0</v>
      </c>
      <c r="AC1097" s="63">
        <v>0</v>
      </c>
      <c r="AD1097" s="137">
        <v>0</v>
      </c>
      <c r="AE1097" s="942"/>
      <c r="AF1097" s="136">
        <v>0</v>
      </c>
      <c r="AG1097" s="138"/>
      <c r="AH1097" s="469">
        <v>0</v>
      </c>
      <c r="AI1097" s="469">
        <v>0</v>
      </c>
      <c r="AJ1097" s="1025">
        <f t="shared" ref="AJ1097:AJ1160" si="119">AI1097-J1097</f>
        <v>0</v>
      </c>
    </row>
    <row r="1098" spans="1:36" ht="22.5" customHeight="1" x14ac:dyDescent="0.2">
      <c r="A1098" s="42">
        <v>24603</v>
      </c>
      <c r="B1098" s="43" t="s">
        <v>1070</v>
      </c>
      <c r="C1098" s="44"/>
      <c r="D1098" s="44"/>
      <c r="E1098" s="44"/>
      <c r="F1098" s="239"/>
      <c r="G1098" s="239"/>
      <c r="H1098" s="239"/>
      <c r="I1098" s="47"/>
      <c r="J1098" s="787">
        <v>6710.37</v>
      </c>
      <c r="K1098" s="264"/>
      <c r="L1098" s="921">
        <f>SUM(L1099:L1105)</f>
        <v>0</v>
      </c>
      <c r="M1098" s="264"/>
      <c r="N1098" s="921">
        <f>SUM(N1099:N1105)</f>
        <v>0</v>
      </c>
      <c r="O1098" s="75">
        <v>0</v>
      </c>
      <c r="P1098" s="921">
        <f>SUM(P1099:P1105)</f>
        <v>0</v>
      </c>
      <c r="Q1098" s="265"/>
      <c r="R1098" s="921">
        <f>SUM(R1099:R1105)</f>
        <v>0</v>
      </c>
      <c r="S1098" s="75">
        <v>0</v>
      </c>
      <c r="T1098" s="921">
        <f>SUM(T1099:T1105)</f>
        <v>0</v>
      </c>
      <c r="U1098" s="265"/>
      <c r="V1098" s="921">
        <f>SUM(V1099:V1105)</f>
        <v>4760</v>
      </c>
      <c r="W1098" s="265"/>
      <c r="X1098" s="921">
        <f>SUM(X1099:X1105)</f>
        <v>0</v>
      </c>
      <c r="Y1098" s="60">
        <f t="shared" si="118"/>
        <v>0</v>
      </c>
      <c r="Z1098" s="921">
        <f>SUM(Z1099:Z1105)</f>
        <v>1950.3700000000001</v>
      </c>
      <c r="AA1098" s="265"/>
      <c r="AB1098" s="921">
        <f>SUM(AB1099:AB1105)</f>
        <v>0</v>
      </c>
      <c r="AC1098" s="63">
        <v>0</v>
      </c>
      <c r="AD1098" s="251">
        <v>0</v>
      </c>
      <c r="AE1098" s="565">
        <f>AE1099+AE1100+AE1101</f>
        <v>0</v>
      </c>
      <c r="AF1098" s="264">
        <f>SUM(AF1099:AF1105)</f>
        <v>0</v>
      </c>
      <c r="AG1098" s="265"/>
      <c r="AH1098" s="921">
        <f>SUM(AH1099:AH1105)</f>
        <v>0</v>
      </c>
      <c r="AI1098" s="921">
        <f>SUM(AI1099:AI1105)</f>
        <v>6710.37</v>
      </c>
      <c r="AJ1098" s="1025">
        <f t="shared" si="119"/>
        <v>0</v>
      </c>
    </row>
    <row r="1099" spans="1:36" ht="66" x14ac:dyDescent="0.2">
      <c r="A1099" s="51"/>
      <c r="B1099" s="226" t="s">
        <v>1026</v>
      </c>
      <c r="C1099" s="74"/>
      <c r="D1099" s="79">
        <v>1</v>
      </c>
      <c r="E1099" s="79" t="s">
        <v>41</v>
      </c>
      <c r="F1099" s="88" t="s">
        <v>31</v>
      </c>
      <c r="G1099" s="56" t="s">
        <v>32</v>
      </c>
      <c r="H1099" s="55" t="s">
        <v>33</v>
      </c>
      <c r="I1099" s="57">
        <v>110.25</v>
      </c>
      <c r="J1099" s="112">
        <v>110.25</v>
      </c>
      <c r="K1099" s="80"/>
      <c r="L1099" s="150">
        <v>0</v>
      </c>
      <c r="M1099" s="80"/>
      <c r="N1099" s="150"/>
      <c r="O1099" s="75">
        <v>0</v>
      </c>
      <c r="P1099" s="999">
        <f>O1099*I1099</f>
        <v>0</v>
      </c>
      <c r="Q1099" s="81"/>
      <c r="R1099" s="150"/>
      <c r="S1099" s="75">
        <v>0</v>
      </c>
      <c r="T1099" s="999"/>
      <c r="U1099" s="81"/>
      <c r="V1099" s="150"/>
      <c r="W1099" s="81"/>
      <c r="X1099" s="150"/>
      <c r="Y1099" s="60">
        <f t="shared" si="118"/>
        <v>1</v>
      </c>
      <c r="Z1099" s="999">
        <v>110.25</v>
      </c>
      <c r="AA1099" s="81"/>
      <c r="AB1099" s="150"/>
      <c r="AC1099" s="63">
        <v>0</v>
      </c>
      <c r="AD1099" s="78">
        <f>AC1099*I1099</f>
        <v>0</v>
      </c>
      <c r="AE1099" s="63">
        <v>0</v>
      </c>
      <c r="AF1099" s="150">
        <v>0</v>
      </c>
      <c r="AG1099" s="81"/>
      <c r="AH1099" s="150"/>
      <c r="AI1099" s="998">
        <f t="shared" ref="AI1099:AI1105" si="120">AF1099+AH1099+AD1099+AB1099+Z1099+X1099+V1099+T1099+R1099+P1099+N1099+L1099</f>
        <v>110.25</v>
      </c>
      <c r="AJ1099" s="1025">
        <f t="shared" si="119"/>
        <v>0</v>
      </c>
    </row>
    <row r="1100" spans="1:36" ht="66" x14ac:dyDescent="0.2">
      <c r="A1100" s="51"/>
      <c r="B1100" s="226" t="s">
        <v>1027</v>
      </c>
      <c r="C1100" s="74"/>
      <c r="D1100" s="79">
        <v>1</v>
      </c>
      <c r="E1100" s="79" t="s">
        <v>41</v>
      </c>
      <c r="F1100" s="88" t="s">
        <v>31</v>
      </c>
      <c r="G1100" s="56" t="s">
        <v>32</v>
      </c>
      <c r="H1100" s="55" t="s">
        <v>33</v>
      </c>
      <c r="I1100" s="57">
        <v>206.71</v>
      </c>
      <c r="J1100" s="112">
        <v>206.71</v>
      </c>
      <c r="K1100" s="80"/>
      <c r="L1100" s="150">
        <v>0</v>
      </c>
      <c r="M1100" s="80"/>
      <c r="N1100" s="150"/>
      <c r="O1100" s="75">
        <v>0</v>
      </c>
      <c r="P1100" s="999">
        <f>O1100*I1100</f>
        <v>0</v>
      </c>
      <c r="Q1100" s="81"/>
      <c r="R1100" s="150"/>
      <c r="S1100" s="75">
        <v>0</v>
      </c>
      <c r="T1100" s="999"/>
      <c r="U1100" s="81"/>
      <c r="V1100" s="150"/>
      <c r="W1100" s="81"/>
      <c r="X1100" s="150"/>
      <c r="Y1100" s="60">
        <f t="shared" si="118"/>
        <v>1</v>
      </c>
      <c r="Z1100" s="999">
        <v>206.71</v>
      </c>
      <c r="AA1100" s="81"/>
      <c r="AB1100" s="150"/>
      <c r="AC1100" s="63">
        <v>0</v>
      </c>
      <c r="AD1100" s="78">
        <f>AC1100*I1100</f>
        <v>0</v>
      </c>
      <c r="AE1100" s="63">
        <v>0</v>
      </c>
      <c r="AF1100" s="150">
        <v>0</v>
      </c>
      <c r="AG1100" s="81"/>
      <c r="AH1100" s="150"/>
      <c r="AI1100" s="998">
        <f t="shared" si="120"/>
        <v>206.71</v>
      </c>
      <c r="AJ1100" s="1025">
        <f t="shared" si="119"/>
        <v>0</v>
      </c>
    </row>
    <row r="1101" spans="1:36" ht="66" x14ac:dyDescent="0.2">
      <c r="A1101" s="51"/>
      <c r="B1101" s="226" t="s">
        <v>1029</v>
      </c>
      <c r="C1101" s="74"/>
      <c r="D1101" s="79">
        <v>12</v>
      </c>
      <c r="E1101" s="79" t="s">
        <v>30</v>
      </c>
      <c r="F1101" s="88" t="s">
        <v>31</v>
      </c>
      <c r="G1101" s="56" t="s">
        <v>32</v>
      </c>
      <c r="H1101" s="55" t="s">
        <v>33</v>
      </c>
      <c r="I1101" s="57">
        <v>41.34</v>
      </c>
      <c r="J1101" s="112">
        <v>502.68</v>
      </c>
      <c r="K1101" s="80"/>
      <c r="L1101" s="150">
        <v>0</v>
      </c>
      <c r="M1101" s="80"/>
      <c r="N1101" s="150"/>
      <c r="O1101" s="75">
        <v>0</v>
      </c>
      <c r="P1101" s="999">
        <f>O1101*I1101</f>
        <v>0</v>
      </c>
      <c r="Q1101" s="81"/>
      <c r="R1101" s="150"/>
      <c r="S1101" s="75">
        <v>0</v>
      </c>
      <c r="T1101" s="999"/>
      <c r="U1101" s="81"/>
      <c r="V1101" s="150"/>
      <c r="W1101" s="81"/>
      <c r="X1101" s="150"/>
      <c r="Y1101" s="60">
        <f t="shared" si="118"/>
        <v>12</v>
      </c>
      <c r="Z1101" s="999">
        <v>502.68</v>
      </c>
      <c r="AA1101" s="81"/>
      <c r="AB1101" s="150"/>
      <c r="AC1101" s="63">
        <v>0</v>
      </c>
      <c r="AD1101" s="78">
        <f>AC1101*I1101</f>
        <v>0</v>
      </c>
      <c r="AE1101" s="63">
        <v>0</v>
      </c>
      <c r="AF1101" s="150">
        <v>0</v>
      </c>
      <c r="AG1101" s="81"/>
      <c r="AH1101" s="150"/>
      <c r="AI1101" s="998">
        <f t="shared" si="120"/>
        <v>502.68</v>
      </c>
      <c r="AJ1101" s="1025">
        <f t="shared" si="119"/>
        <v>0</v>
      </c>
    </row>
    <row r="1102" spans="1:36" x14ac:dyDescent="0.2">
      <c r="A1102" s="92"/>
      <c r="B1102" s="329" t="s">
        <v>1071</v>
      </c>
      <c r="C1102" s="74"/>
      <c r="D1102" s="74">
        <v>2</v>
      </c>
      <c r="E1102" s="79"/>
      <c r="F1102" s="133"/>
      <c r="G1102" s="324"/>
      <c r="H1102" s="325"/>
      <c r="I1102" s="57"/>
      <c r="J1102" s="766">
        <v>240.73</v>
      </c>
      <c r="K1102" s="80"/>
      <c r="L1102" s="150">
        <v>0</v>
      </c>
      <c r="M1102" s="80"/>
      <c r="N1102" s="150"/>
      <c r="O1102" s="75">
        <v>0</v>
      </c>
      <c r="P1102" s="999"/>
      <c r="Q1102" s="81"/>
      <c r="R1102" s="150"/>
      <c r="S1102" s="75">
        <v>0</v>
      </c>
      <c r="T1102" s="999"/>
      <c r="U1102" s="81"/>
      <c r="V1102" s="150"/>
      <c r="W1102" s="81"/>
      <c r="X1102" s="150"/>
      <c r="Y1102" s="60">
        <f t="shared" si="118"/>
        <v>2</v>
      </c>
      <c r="Z1102" s="999">
        <v>240.73</v>
      </c>
      <c r="AA1102" s="81"/>
      <c r="AB1102" s="150"/>
      <c r="AC1102" s="63">
        <v>0</v>
      </c>
      <c r="AD1102" s="78"/>
      <c r="AE1102" s="63"/>
      <c r="AF1102" s="150">
        <v>0</v>
      </c>
      <c r="AG1102" s="81"/>
      <c r="AH1102" s="150"/>
      <c r="AI1102" s="998">
        <f t="shared" si="120"/>
        <v>240.73</v>
      </c>
      <c r="AJ1102" s="1025">
        <f t="shared" si="119"/>
        <v>0</v>
      </c>
    </row>
    <row r="1103" spans="1:36" ht="24" x14ac:dyDescent="0.2">
      <c r="A1103" s="92"/>
      <c r="B1103" s="329" t="s">
        <v>1072</v>
      </c>
      <c r="C1103" s="74"/>
      <c r="D1103" s="74">
        <v>20</v>
      </c>
      <c r="E1103" s="79"/>
      <c r="F1103" s="133"/>
      <c r="G1103" s="324"/>
      <c r="H1103" s="325"/>
      <c r="I1103" s="57"/>
      <c r="J1103" s="766">
        <v>2800</v>
      </c>
      <c r="K1103" s="80"/>
      <c r="L1103" s="150">
        <v>0</v>
      </c>
      <c r="M1103" s="80"/>
      <c r="N1103" s="150"/>
      <c r="O1103" s="75">
        <v>0</v>
      </c>
      <c r="P1103" s="999"/>
      <c r="Q1103" s="81"/>
      <c r="R1103" s="150"/>
      <c r="S1103" s="75">
        <v>0</v>
      </c>
      <c r="T1103" s="999"/>
      <c r="U1103" s="81">
        <v>20</v>
      </c>
      <c r="V1103" s="150">
        <v>2800</v>
      </c>
      <c r="W1103" s="81"/>
      <c r="X1103" s="150"/>
      <c r="Y1103" s="60"/>
      <c r="Z1103" s="999"/>
      <c r="AA1103" s="81"/>
      <c r="AB1103" s="150"/>
      <c r="AC1103" s="63">
        <v>0</v>
      </c>
      <c r="AD1103" s="78"/>
      <c r="AE1103" s="63"/>
      <c r="AF1103" s="150">
        <v>0</v>
      </c>
      <c r="AG1103" s="81"/>
      <c r="AH1103" s="150"/>
      <c r="AI1103" s="998">
        <f t="shared" si="120"/>
        <v>2800</v>
      </c>
      <c r="AJ1103" s="1025">
        <f t="shared" si="119"/>
        <v>0</v>
      </c>
    </row>
    <row r="1104" spans="1:36" ht="24" x14ac:dyDescent="0.2">
      <c r="A1104" s="92"/>
      <c r="B1104" s="329" t="s">
        <v>1073</v>
      </c>
      <c r="C1104" s="74"/>
      <c r="D1104" s="74">
        <v>15</v>
      </c>
      <c r="E1104" s="79"/>
      <c r="F1104" s="133"/>
      <c r="G1104" s="324"/>
      <c r="H1104" s="325"/>
      <c r="I1104" s="57"/>
      <c r="J1104" s="766">
        <v>2850</v>
      </c>
      <c r="K1104" s="80"/>
      <c r="L1104" s="150">
        <v>0</v>
      </c>
      <c r="M1104" s="80"/>
      <c r="N1104" s="150"/>
      <c r="O1104" s="75">
        <v>0</v>
      </c>
      <c r="P1104" s="999"/>
      <c r="Q1104" s="81"/>
      <c r="R1104" s="150"/>
      <c r="S1104" s="75">
        <v>0</v>
      </c>
      <c r="T1104" s="999"/>
      <c r="U1104" s="81">
        <v>10</v>
      </c>
      <c r="V1104" s="150">
        <v>1960</v>
      </c>
      <c r="W1104" s="81"/>
      <c r="X1104" s="150"/>
      <c r="Y1104" s="60">
        <v>5</v>
      </c>
      <c r="Z1104" s="999">
        <v>890</v>
      </c>
      <c r="AA1104" s="81"/>
      <c r="AB1104" s="150"/>
      <c r="AC1104" s="63">
        <v>0</v>
      </c>
      <c r="AD1104" s="78"/>
      <c r="AE1104" s="63"/>
      <c r="AF1104" s="150">
        <v>0</v>
      </c>
      <c r="AG1104" s="81"/>
      <c r="AH1104" s="150"/>
      <c r="AI1104" s="998">
        <f t="shared" si="120"/>
        <v>2850</v>
      </c>
      <c r="AJ1104" s="1025">
        <f t="shared" si="119"/>
        <v>0</v>
      </c>
    </row>
    <row r="1105" spans="1:118" x14ac:dyDescent="0.2">
      <c r="A1105" s="92"/>
      <c r="B1105" s="329"/>
      <c r="C1105" s="74"/>
      <c r="D1105" s="74"/>
      <c r="E1105" s="79"/>
      <c r="F1105" s="133"/>
      <c r="G1105" s="324"/>
      <c r="H1105" s="325"/>
      <c r="I1105" s="57"/>
      <c r="J1105" s="766"/>
      <c r="K1105" s="80"/>
      <c r="L1105" s="150">
        <v>0</v>
      </c>
      <c r="M1105" s="80"/>
      <c r="N1105" s="150"/>
      <c r="O1105" s="75">
        <v>0</v>
      </c>
      <c r="P1105" s="999"/>
      <c r="Q1105" s="81"/>
      <c r="R1105" s="150"/>
      <c r="S1105" s="75">
        <v>0</v>
      </c>
      <c r="T1105" s="999"/>
      <c r="U1105" s="81"/>
      <c r="V1105" s="150"/>
      <c r="W1105" s="81"/>
      <c r="X1105" s="150"/>
      <c r="Y1105" s="60">
        <f t="shared" ref="Y1105:Y1127" si="121">D1105</f>
        <v>0</v>
      </c>
      <c r="Z1105" s="999">
        <v>0</v>
      </c>
      <c r="AA1105" s="81"/>
      <c r="AB1105" s="150"/>
      <c r="AC1105" s="63">
        <v>0</v>
      </c>
      <c r="AD1105" s="78"/>
      <c r="AE1105" s="63"/>
      <c r="AF1105" s="150">
        <v>0</v>
      </c>
      <c r="AG1105" s="81"/>
      <c r="AH1105" s="150"/>
      <c r="AI1105" s="998">
        <f t="shared" si="120"/>
        <v>0</v>
      </c>
      <c r="AJ1105" s="1025">
        <f t="shared" si="119"/>
        <v>0</v>
      </c>
    </row>
    <row r="1106" spans="1:118" s="877" customFormat="1" ht="22.5" customHeight="1" x14ac:dyDescent="0.2">
      <c r="A1106" s="272">
        <v>247</v>
      </c>
      <c r="B1106" s="273" t="s">
        <v>1074</v>
      </c>
      <c r="C1106" s="272"/>
      <c r="D1106" s="272"/>
      <c r="E1106" s="274"/>
      <c r="F1106" s="313"/>
      <c r="G1106" s="313"/>
      <c r="H1106" s="313"/>
      <c r="I1106" s="277"/>
      <c r="J1106" s="806">
        <v>47680.14</v>
      </c>
      <c r="K1106" s="278"/>
      <c r="L1106" s="919">
        <f>L1107+L1109+L1127+L1140</f>
        <v>0</v>
      </c>
      <c r="M1106" s="278"/>
      <c r="N1106" s="919">
        <f>N1107+N1109+N1127+N1140</f>
        <v>0</v>
      </c>
      <c r="O1106" s="875">
        <v>0</v>
      </c>
      <c r="P1106" s="919">
        <f>P1107+P1109+P1127+P1140</f>
        <v>0</v>
      </c>
      <c r="Q1106" s="279"/>
      <c r="R1106" s="919">
        <f>R1107+R1109+R1127+R1140</f>
        <v>0</v>
      </c>
      <c r="S1106" s="875">
        <v>0</v>
      </c>
      <c r="T1106" s="919">
        <f>T1107+T1109+T1127+T1140</f>
        <v>19468.07</v>
      </c>
      <c r="U1106" s="279"/>
      <c r="V1106" s="919">
        <f>V1107+V1109+V1127+V1140</f>
        <v>0</v>
      </c>
      <c r="W1106" s="279"/>
      <c r="X1106" s="919">
        <f>X1107+X1109+X1127+X1140</f>
        <v>0</v>
      </c>
      <c r="Y1106" s="373">
        <f t="shared" si="121"/>
        <v>0</v>
      </c>
      <c r="Z1106" s="919">
        <f>Z1107+Z1109+Z1127+Z1140</f>
        <v>28212.07</v>
      </c>
      <c r="AA1106" s="279"/>
      <c r="AB1106" s="919">
        <f>AB1107+AB1109+AB1127+AB1140</f>
        <v>0</v>
      </c>
      <c r="AC1106" s="930">
        <v>0</v>
      </c>
      <c r="AD1106" s="278">
        <f>AD1107+AD1109+AD1127+AD1140</f>
        <v>0</v>
      </c>
      <c r="AE1106" s="950">
        <f>AE1107+AE1109+AE1127+AE1140</f>
        <v>0</v>
      </c>
      <c r="AF1106" s="278">
        <f>AF1107+AF1109+AF1127+AF1140</f>
        <v>0</v>
      </c>
      <c r="AG1106" s="279"/>
      <c r="AH1106" s="919">
        <f>AH1107+AH1109+AH1127+AH1140</f>
        <v>0</v>
      </c>
      <c r="AI1106" s="919">
        <f>AI1107+AI1109+AI1127+AI1140</f>
        <v>47680.14</v>
      </c>
      <c r="AJ1106" s="1025">
        <f t="shared" si="119"/>
        <v>0</v>
      </c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</row>
    <row r="1107" spans="1:118" s="884" customFormat="1" ht="36" x14ac:dyDescent="0.2">
      <c r="A1107" s="42">
        <v>24701</v>
      </c>
      <c r="B1107" s="285" t="s">
        <v>1075</v>
      </c>
      <c r="C1107" s="42"/>
      <c r="D1107" s="675"/>
      <c r="E1107" s="45"/>
      <c r="F1107" s="46"/>
      <c r="G1107" s="46"/>
      <c r="H1107" s="46"/>
      <c r="I1107" s="47"/>
      <c r="J1107" s="802">
        <v>0</v>
      </c>
      <c r="K1107" s="264"/>
      <c r="L1107" s="921">
        <f>L1108</f>
        <v>0</v>
      </c>
      <c r="M1107" s="264"/>
      <c r="N1107" s="921">
        <f>N1108</f>
        <v>0</v>
      </c>
      <c r="O1107" s="238">
        <v>0</v>
      </c>
      <c r="P1107" s="921">
        <f>P1108</f>
        <v>0</v>
      </c>
      <c r="Q1107" s="265"/>
      <c r="R1107" s="921">
        <f>R1108</f>
        <v>0</v>
      </c>
      <c r="S1107" s="238">
        <v>0</v>
      </c>
      <c r="T1107" s="921">
        <f>T1108</f>
        <v>0</v>
      </c>
      <c r="U1107" s="265"/>
      <c r="V1107" s="921">
        <f>V1108</f>
        <v>0</v>
      </c>
      <c r="W1107" s="265"/>
      <c r="X1107" s="921">
        <f>X1108</f>
        <v>0</v>
      </c>
      <c r="Y1107" s="376">
        <f t="shared" si="121"/>
        <v>0</v>
      </c>
      <c r="Z1107" s="921">
        <f>Z1108</f>
        <v>0</v>
      </c>
      <c r="AA1107" s="265"/>
      <c r="AB1107" s="921">
        <f>AB1108</f>
        <v>0</v>
      </c>
      <c r="AC1107" s="931">
        <v>0</v>
      </c>
      <c r="AD1107" s="264">
        <f>AD1108</f>
        <v>0</v>
      </c>
      <c r="AE1107" s="958"/>
      <c r="AF1107" s="264">
        <f>AF1108</f>
        <v>0</v>
      </c>
      <c r="AG1107" s="265"/>
      <c r="AH1107" s="921">
        <f>AH1108</f>
        <v>0</v>
      </c>
      <c r="AI1107" s="921">
        <f>AI1108</f>
        <v>0</v>
      </c>
      <c r="AJ1107" s="1025">
        <f t="shared" si="119"/>
        <v>0</v>
      </c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</row>
    <row r="1108" spans="1:118" x14ac:dyDescent="0.2">
      <c r="A1108" s="51"/>
      <c r="B1108" s="140"/>
      <c r="E1108" s="79"/>
      <c r="F1108" s="133"/>
      <c r="G1108" s="133"/>
      <c r="H1108" s="133"/>
      <c r="I1108" s="57"/>
      <c r="K1108" s="136"/>
      <c r="L1108" s="469">
        <v>0</v>
      </c>
      <c r="M1108" s="136"/>
      <c r="N1108" s="469">
        <v>0</v>
      </c>
      <c r="O1108" s="75">
        <v>0</v>
      </c>
      <c r="P1108" s="469">
        <v>0</v>
      </c>
      <c r="Q1108" s="138"/>
      <c r="R1108" s="469">
        <v>0</v>
      </c>
      <c r="S1108" s="75">
        <v>0</v>
      </c>
      <c r="T1108" s="469">
        <v>0</v>
      </c>
      <c r="U1108" s="138"/>
      <c r="V1108" s="469">
        <v>0</v>
      </c>
      <c r="W1108" s="138"/>
      <c r="X1108" s="469">
        <v>0</v>
      </c>
      <c r="Y1108" s="60">
        <f t="shared" si="121"/>
        <v>0</v>
      </c>
      <c r="Z1108" s="469">
        <v>0</v>
      </c>
      <c r="AA1108" s="138"/>
      <c r="AB1108" s="469">
        <v>0</v>
      </c>
      <c r="AC1108" s="63">
        <v>0</v>
      </c>
      <c r="AD1108" s="136">
        <v>0</v>
      </c>
      <c r="AE1108" s="942"/>
      <c r="AF1108" s="136">
        <v>0</v>
      </c>
      <c r="AG1108" s="138"/>
      <c r="AH1108" s="469">
        <v>0</v>
      </c>
      <c r="AI1108" s="469">
        <v>0</v>
      </c>
      <c r="AJ1108" s="1025">
        <f t="shared" si="119"/>
        <v>0</v>
      </c>
    </row>
    <row r="1109" spans="1:118" s="884" customFormat="1" ht="26.25" customHeight="1" x14ac:dyDescent="0.2">
      <c r="A1109" s="42">
        <v>24702</v>
      </c>
      <c r="B1109" s="43" t="s">
        <v>1076</v>
      </c>
      <c r="C1109" s="44"/>
      <c r="D1109" s="44"/>
      <c r="E1109" s="44"/>
      <c r="F1109" s="239"/>
      <c r="G1109" s="239"/>
      <c r="H1109" s="239"/>
      <c r="I1109" s="47"/>
      <c r="J1109" s="787">
        <v>20908.25</v>
      </c>
      <c r="K1109" s="264"/>
      <c r="L1109" s="921">
        <f>SUM(L1110:L1126)</f>
        <v>0</v>
      </c>
      <c r="M1109" s="264"/>
      <c r="N1109" s="921">
        <f>SUM(N1110:N1126)</f>
        <v>0</v>
      </c>
      <c r="O1109" s="238">
        <v>0</v>
      </c>
      <c r="P1109" s="921">
        <f>SUM(P1110:P1126)</f>
        <v>0</v>
      </c>
      <c r="Q1109" s="265"/>
      <c r="R1109" s="921">
        <f>SUM(R1110:R1126)</f>
        <v>0</v>
      </c>
      <c r="S1109" s="238">
        <v>0</v>
      </c>
      <c r="T1109" s="921">
        <f>SUM(T1110:T1126)</f>
        <v>0</v>
      </c>
      <c r="U1109" s="265"/>
      <c r="V1109" s="921">
        <f>SUM(V1110:V1126)</f>
        <v>0</v>
      </c>
      <c r="W1109" s="265"/>
      <c r="X1109" s="921">
        <f>SUM(X1110:X1126)</f>
        <v>0</v>
      </c>
      <c r="Y1109" s="376">
        <f t="shared" si="121"/>
        <v>0</v>
      </c>
      <c r="Z1109" s="921">
        <f>SUM(Z1110:Z1126)</f>
        <v>20908.25</v>
      </c>
      <c r="AA1109" s="265"/>
      <c r="AB1109" s="921">
        <f>SUM(AB1110:AB1126)</f>
        <v>0</v>
      </c>
      <c r="AC1109" s="931">
        <v>0</v>
      </c>
      <c r="AD1109" s="264">
        <f>SUM(AD1110:AD1126)</f>
        <v>0</v>
      </c>
      <c r="AE1109" s="565">
        <f>SUM(AE1110:AE1122)</f>
        <v>0</v>
      </c>
      <c r="AF1109" s="264">
        <f>SUM(AF1110:AF1126)</f>
        <v>0</v>
      </c>
      <c r="AG1109" s="265"/>
      <c r="AH1109" s="921">
        <f>SUM(AH1110:AH1126)</f>
        <v>0</v>
      </c>
      <c r="AI1109" s="921">
        <f>SUM(AI1110:AI1126)</f>
        <v>20908.25</v>
      </c>
      <c r="AJ1109" s="1025">
        <f t="shared" si="119"/>
        <v>0</v>
      </c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</row>
    <row r="1110" spans="1:118" ht="66" x14ac:dyDescent="0.2">
      <c r="A1110" s="51"/>
      <c r="B1110" s="130" t="s">
        <v>1077</v>
      </c>
      <c r="C1110" s="74"/>
      <c r="D1110" s="79">
        <v>5</v>
      </c>
      <c r="E1110" s="79" t="s">
        <v>30</v>
      </c>
      <c r="F1110" s="88" t="s">
        <v>31</v>
      </c>
      <c r="G1110" s="56" t="s">
        <v>32</v>
      </c>
      <c r="H1110" s="55" t="s">
        <v>33</v>
      </c>
      <c r="I1110" s="57">
        <v>3.4799999999999995</v>
      </c>
      <c r="J1110" s="112">
        <v>17.399999999999999</v>
      </c>
      <c r="K1110" s="80"/>
      <c r="L1110" s="150">
        <v>0</v>
      </c>
      <c r="M1110" s="80"/>
      <c r="N1110" s="150"/>
      <c r="O1110" s="75">
        <v>0</v>
      </c>
      <c r="P1110" s="999">
        <f t="shared" ref="P1110:P1119" si="122">O1110*I1110</f>
        <v>0</v>
      </c>
      <c r="Q1110" s="81"/>
      <c r="R1110" s="150"/>
      <c r="S1110" s="75">
        <v>0</v>
      </c>
      <c r="T1110" s="999"/>
      <c r="U1110" s="81"/>
      <c r="V1110" s="150"/>
      <c r="W1110" s="81"/>
      <c r="X1110" s="150"/>
      <c r="Y1110" s="60">
        <f t="shared" si="121"/>
        <v>5</v>
      </c>
      <c r="Z1110" s="999">
        <v>17.399999999999999</v>
      </c>
      <c r="AA1110" s="81"/>
      <c r="AB1110" s="150"/>
      <c r="AC1110" s="63">
        <v>0</v>
      </c>
      <c r="AD1110" s="78">
        <f t="shared" ref="AD1110:AD1119" si="123">AC1110*I1110</f>
        <v>0</v>
      </c>
      <c r="AE1110" s="63">
        <v>0</v>
      </c>
      <c r="AF1110" s="150">
        <v>0</v>
      </c>
      <c r="AG1110" s="81"/>
      <c r="AH1110" s="150"/>
      <c r="AI1110" s="998">
        <f t="shared" ref="AI1110:AI1139" si="124">AF1110+AH1110+AD1110+AB1110+Z1110+X1110+V1110+T1110+R1110+P1110+N1110+L1110</f>
        <v>17.399999999999999</v>
      </c>
      <c r="AJ1110" s="1025">
        <f t="shared" si="119"/>
        <v>0</v>
      </c>
    </row>
    <row r="1111" spans="1:118" ht="66" x14ac:dyDescent="0.2">
      <c r="A1111" s="51"/>
      <c r="B1111" s="130" t="s">
        <v>1078</v>
      </c>
      <c r="C1111" s="74"/>
      <c r="D1111" s="79">
        <v>5</v>
      </c>
      <c r="E1111" s="79" t="s">
        <v>30</v>
      </c>
      <c r="F1111" s="88" t="s">
        <v>31</v>
      </c>
      <c r="G1111" s="56" t="s">
        <v>32</v>
      </c>
      <c r="H1111" s="55" t="s">
        <v>33</v>
      </c>
      <c r="I1111" s="57">
        <v>127.6</v>
      </c>
      <c r="J1111" s="112">
        <v>638</v>
      </c>
      <c r="K1111" s="80"/>
      <c r="L1111" s="150">
        <v>0</v>
      </c>
      <c r="M1111" s="80"/>
      <c r="N1111" s="150"/>
      <c r="O1111" s="75">
        <v>0</v>
      </c>
      <c r="P1111" s="999">
        <f t="shared" si="122"/>
        <v>0</v>
      </c>
      <c r="Q1111" s="81"/>
      <c r="R1111" s="150"/>
      <c r="S1111" s="75">
        <v>0</v>
      </c>
      <c r="T1111" s="999"/>
      <c r="U1111" s="81"/>
      <c r="V1111" s="150"/>
      <c r="W1111" s="81"/>
      <c r="X1111" s="150"/>
      <c r="Y1111" s="60">
        <f t="shared" si="121"/>
        <v>5</v>
      </c>
      <c r="Z1111" s="999">
        <v>638</v>
      </c>
      <c r="AA1111" s="81"/>
      <c r="AB1111" s="150"/>
      <c r="AC1111" s="63">
        <v>0</v>
      </c>
      <c r="AD1111" s="78">
        <f t="shared" si="123"/>
        <v>0</v>
      </c>
      <c r="AE1111" s="63">
        <v>0</v>
      </c>
      <c r="AF1111" s="150">
        <v>0</v>
      </c>
      <c r="AG1111" s="81"/>
      <c r="AH1111" s="150"/>
      <c r="AI1111" s="998">
        <f t="shared" si="124"/>
        <v>638</v>
      </c>
      <c r="AJ1111" s="1025">
        <f t="shared" si="119"/>
        <v>0</v>
      </c>
    </row>
    <row r="1112" spans="1:118" ht="66" x14ac:dyDescent="0.2">
      <c r="A1112" s="51"/>
      <c r="B1112" s="130" t="s">
        <v>1079</v>
      </c>
      <c r="C1112" s="74"/>
      <c r="D1112" s="79">
        <v>2</v>
      </c>
      <c r="E1112" s="79" t="s">
        <v>195</v>
      </c>
      <c r="F1112" s="88" t="s">
        <v>31</v>
      </c>
      <c r="G1112" s="56" t="s">
        <v>32</v>
      </c>
      <c r="H1112" s="55" t="s">
        <v>33</v>
      </c>
      <c r="I1112" s="57">
        <v>34.799999999999997</v>
      </c>
      <c r="J1112" s="112">
        <v>69.599999999999994</v>
      </c>
      <c r="K1112" s="80"/>
      <c r="L1112" s="150">
        <v>0</v>
      </c>
      <c r="M1112" s="80"/>
      <c r="N1112" s="150"/>
      <c r="O1112" s="75">
        <v>0</v>
      </c>
      <c r="P1112" s="999">
        <f t="shared" si="122"/>
        <v>0</v>
      </c>
      <c r="Q1112" s="81"/>
      <c r="R1112" s="150"/>
      <c r="S1112" s="75">
        <v>0</v>
      </c>
      <c r="T1112" s="999"/>
      <c r="U1112" s="81"/>
      <c r="V1112" s="150"/>
      <c r="W1112" s="81"/>
      <c r="X1112" s="150"/>
      <c r="Y1112" s="60">
        <f t="shared" si="121"/>
        <v>2</v>
      </c>
      <c r="Z1112" s="999">
        <v>69.599999999999994</v>
      </c>
      <c r="AA1112" s="81"/>
      <c r="AB1112" s="150"/>
      <c r="AC1112" s="63">
        <v>0</v>
      </c>
      <c r="AD1112" s="78">
        <f t="shared" si="123"/>
        <v>0</v>
      </c>
      <c r="AE1112" s="63">
        <v>0</v>
      </c>
      <c r="AF1112" s="150">
        <v>0</v>
      </c>
      <c r="AG1112" s="81"/>
      <c r="AH1112" s="150"/>
      <c r="AI1112" s="998">
        <f t="shared" si="124"/>
        <v>69.599999999999994</v>
      </c>
      <c r="AJ1112" s="1025">
        <f t="shared" si="119"/>
        <v>0</v>
      </c>
    </row>
    <row r="1113" spans="1:118" ht="66" x14ac:dyDescent="0.2">
      <c r="A1113" s="51"/>
      <c r="B1113" s="130" t="s">
        <v>1080</v>
      </c>
      <c r="C1113" s="74"/>
      <c r="D1113" s="79">
        <v>2</v>
      </c>
      <c r="E1113" s="79" t="s">
        <v>195</v>
      </c>
      <c r="F1113" s="88" t="s">
        <v>31</v>
      </c>
      <c r="G1113" s="56" t="s">
        <v>32</v>
      </c>
      <c r="H1113" s="55" t="s">
        <v>33</v>
      </c>
      <c r="I1113" s="57">
        <v>3.48</v>
      </c>
      <c r="J1113" s="112">
        <v>6.96</v>
      </c>
      <c r="K1113" s="80"/>
      <c r="L1113" s="150">
        <v>0</v>
      </c>
      <c r="M1113" s="80"/>
      <c r="N1113" s="150"/>
      <c r="O1113" s="75">
        <v>0</v>
      </c>
      <c r="P1113" s="999">
        <f t="shared" si="122"/>
        <v>0</v>
      </c>
      <c r="Q1113" s="81"/>
      <c r="R1113" s="150"/>
      <c r="S1113" s="75">
        <v>0</v>
      </c>
      <c r="T1113" s="999"/>
      <c r="U1113" s="81"/>
      <c r="V1113" s="150"/>
      <c r="W1113" s="81"/>
      <c r="X1113" s="150"/>
      <c r="Y1113" s="60">
        <f t="shared" si="121"/>
        <v>2</v>
      </c>
      <c r="Z1113" s="999">
        <v>6.96</v>
      </c>
      <c r="AA1113" s="81"/>
      <c r="AB1113" s="150"/>
      <c r="AC1113" s="63">
        <v>0</v>
      </c>
      <c r="AD1113" s="78">
        <f t="shared" si="123"/>
        <v>0</v>
      </c>
      <c r="AE1113" s="63">
        <v>0</v>
      </c>
      <c r="AF1113" s="150">
        <v>0</v>
      </c>
      <c r="AG1113" s="81"/>
      <c r="AH1113" s="150"/>
      <c r="AI1113" s="998">
        <f t="shared" si="124"/>
        <v>6.96</v>
      </c>
      <c r="AJ1113" s="1025">
        <f t="shared" si="119"/>
        <v>0</v>
      </c>
    </row>
    <row r="1114" spans="1:118" ht="33.75" customHeight="1" x14ac:dyDescent="0.2">
      <c r="A1114" s="51"/>
      <c r="B1114" s="228" t="s">
        <v>1081</v>
      </c>
      <c r="C1114" s="74"/>
      <c r="D1114" s="79">
        <v>3</v>
      </c>
      <c r="E1114" s="109" t="s">
        <v>30</v>
      </c>
      <c r="F1114" s="55" t="s">
        <v>31</v>
      </c>
      <c r="G1114" s="56" t="s">
        <v>32</v>
      </c>
      <c r="H1114" s="55" t="s">
        <v>33</v>
      </c>
      <c r="I1114" s="57">
        <v>8.73</v>
      </c>
      <c r="J1114" s="112">
        <v>26.19</v>
      </c>
      <c r="K1114" s="80"/>
      <c r="L1114" s="150">
        <v>0</v>
      </c>
      <c r="M1114" s="80"/>
      <c r="N1114" s="150"/>
      <c r="O1114" s="75">
        <v>0</v>
      </c>
      <c r="P1114" s="999">
        <f t="shared" si="122"/>
        <v>0</v>
      </c>
      <c r="Q1114" s="81"/>
      <c r="R1114" s="150"/>
      <c r="S1114" s="75">
        <v>0</v>
      </c>
      <c r="T1114" s="999"/>
      <c r="U1114" s="81"/>
      <c r="V1114" s="150"/>
      <c r="W1114" s="81"/>
      <c r="X1114" s="150"/>
      <c r="Y1114" s="60">
        <f t="shared" si="121"/>
        <v>3</v>
      </c>
      <c r="Z1114" s="999">
        <v>26.19</v>
      </c>
      <c r="AA1114" s="81"/>
      <c r="AB1114" s="150"/>
      <c r="AC1114" s="63">
        <v>0</v>
      </c>
      <c r="AD1114" s="78">
        <f t="shared" si="123"/>
        <v>0</v>
      </c>
      <c r="AE1114" s="63">
        <v>0</v>
      </c>
      <c r="AF1114" s="150">
        <v>0</v>
      </c>
      <c r="AG1114" s="81"/>
      <c r="AH1114" s="150"/>
      <c r="AI1114" s="998">
        <f t="shared" si="124"/>
        <v>26.19</v>
      </c>
      <c r="AJ1114" s="1025">
        <f t="shared" si="119"/>
        <v>0</v>
      </c>
    </row>
    <row r="1115" spans="1:118" ht="66" x14ac:dyDescent="0.2">
      <c r="A1115" s="51"/>
      <c r="B1115" s="227" t="s">
        <v>1042</v>
      </c>
      <c r="C1115" s="74"/>
      <c r="D1115" s="74">
        <v>10</v>
      </c>
      <c r="E1115" s="79" t="s">
        <v>30</v>
      </c>
      <c r="F1115" s="88" t="s">
        <v>31</v>
      </c>
      <c r="G1115" s="56" t="s">
        <v>32</v>
      </c>
      <c r="H1115" s="55" t="s">
        <v>33</v>
      </c>
      <c r="I1115" s="57">
        <v>268.73</v>
      </c>
      <c r="J1115" s="766">
        <v>2687.3</v>
      </c>
      <c r="K1115" s="80"/>
      <c r="L1115" s="150">
        <v>0</v>
      </c>
      <c r="M1115" s="80"/>
      <c r="N1115" s="150"/>
      <c r="O1115" s="75">
        <v>0</v>
      </c>
      <c r="P1115" s="999">
        <f t="shared" si="122"/>
        <v>0</v>
      </c>
      <c r="Q1115" s="81"/>
      <c r="R1115" s="150"/>
      <c r="S1115" s="75">
        <v>0</v>
      </c>
      <c r="T1115" s="999"/>
      <c r="U1115" s="81"/>
      <c r="V1115" s="150"/>
      <c r="W1115" s="81"/>
      <c r="X1115" s="150"/>
      <c r="Y1115" s="60">
        <f t="shared" si="121"/>
        <v>10</v>
      </c>
      <c r="Z1115" s="999">
        <v>2687.3</v>
      </c>
      <c r="AA1115" s="81"/>
      <c r="AB1115" s="150"/>
      <c r="AC1115" s="63">
        <v>0</v>
      </c>
      <c r="AD1115" s="78">
        <f t="shared" si="123"/>
        <v>0</v>
      </c>
      <c r="AE1115" s="63">
        <v>0</v>
      </c>
      <c r="AF1115" s="150">
        <v>0</v>
      </c>
      <c r="AG1115" s="81"/>
      <c r="AH1115" s="150"/>
      <c r="AI1115" s="998">
        <f t="shared" si="124"/>
        <v>2687.3</v>
      </c>
      <c r="AJ1115" s="1025">
        <f t="shared" si="119"/>
        <v>0</v>
      </c>
    </row>
    <row r="1116" spans="1:118" ht="66" x14ac:dyDescent="0.2">
      <c r="A1116" s="51"/>
      <c r="B1116" s="322" t="s">
        <v>1082</v>
      </c>
      <c r="C1116" s="74"/>
      <c r="D1116" s="74">
        <v>1</v>
      </c>
      <c r="E1116" s="79" t="s">
        <v>41</v>
      </c>
      <c r="F1116" s="88" t="s">
        <v>31</v>
      </c>
      <c r="G1116" s="56" t="s">
        <v>32</v>
      </c>
      <c r="H1116" s="55" t="s">
        <v>33</v>
      </c>
      <c r="I1116" s="57">
        <v>4.6399999999999997</v>
      </c>
      <c r="J1116" s="766">
        <v>4.6399999999999997</v>
      </c>
      <c r="K1116" s="80"/>
      <c r="L1116" s="150">
        <v>0</v>
      </c>
      <c r="M1116" s="80"/>
      <c r="N1116" s="150"/>
      <c r="O1116" s="75">
        <v>0</v>
      </c>
      <c r="P1116" s="999">
        <f t="shared" si="122"/>
        <v>0</v>
      </c>
      <c r="Q1116" s="81"/>
      <c r="R1116" s="150"/>
      <c r="S1116" s="75">
        <v>0</v>
      </c>
      <c r="T1116" s="999"/>
      <c r="U1116" s="81"/>
      <c r="V1116" s="150"/>
      <c r="W1116" s="81"/>
      <c r="X1116" s="150"/>
      <c r="Y1116" s="60">
        <f t="shared" si="121"/>
        <v>1</v>
      </c>
      <c r="Z1116" s="999">
        <v>4.6399999999999997</v>
      </c>
      <c r="AA1116" s="81"/>
      <c r="AB1116" s="150"/>
      <c r="AC1116" s="63">
        <v>0</v>
      </c>
      <c r="AD1116" s="78">
        <f t="shared" si="123"/>
        <v>0</v>
      </c>
      <c r="AE1116" s="63">
        <v>0</v>
      </c>
      <c r="AF1116" s="150">
        <v>0</v>
      </c>
      <c r="AG1116" s="81"/>
      <c r="AH1116" s="150"/>
      <c r="AI1116" s="998">
        <f t="shared" si="124"/>
        <v>4.6399999999999997</v>
      </c>
      <c r="AJ1116" s="1025">
        <f t="shared" si="119"/>
        <v>0</v>
      </c>
    </row>
    <row r="1117" spans="1:118" ht="66" x14ac:dyDescent="0.2">
      <c r="A1117" s="51"/>
      <c r="B1117" s="330" t="s">
        <v>1083</v>
      </c>
      <c r="C1117" s="74"/>
      <c r="D1117" s="74">
        <v>10</v>
      </c>
      <c r="E1117" s="111" t="s">
        <v>41</v>
      </c>
      <c r="F1117" s="88" t="s">
        <v>31</v>
      </c>
      <c r="G1117" s="56" t="s">
        <v>32</v>
      </c>
      <c r="H1117" s="55" t="s">
        <v>33</v>
      </c>
      <c r="I1117" s="57">
        <v>69.599999999999994</v>
      </c>
      <c r="J1117" s="766">
        <v>696</v>
      </c>
      <c r="K1117" s="80"/>
      <c r="L1117" s="150">
        <v>0</v>
      </c>
      <c r="M1117" s="80"/>
      <c r="N1117" s="150"/>
      <c r="O1117" s="75">
        <v>0</v>
      </c>
      <c r="P1117" s="999">
        <f t="shared" si="122"/>
        <v>0</v>
      </c>
      <c r="Q1117" s="81"/>
      <c r="R1117" s="150"/>
      <c r="S1117" s="75">
        <v>0</v>
      </c>
      <c r="T1117" s="999"/>
      <c r="U1117" s="81"/>
      <c r="V1117" s="150"/>
      <c r="W1117" s="81"/>
      <c r="X1117" s="150"/>
      <c r="Y1117" s="60">
        <f t="shared" si="121"/>
        <v>10</v>
      </c>
      <c r="Z1117" s="999">
        <v>696</v>
      </c>
      <c r="AA1117" s="81"/>
      <c r="AB1117" s="150"/>
      <c r="AC1117" s="63">
        <v>0</v>
      </c>
      <c r="AD1117" s="78">
        <f t="shared" si="123"/>
        <v>0</v>
      </c>
      <c r="AE1117" s="63">
        <v>0</v>
      </c>
      <c r="AF1117" s="150">
        <v>0</v>
      </c>
      <c r="AG1117" s="81"/>
      <c r="AH1117" s="150"/>
      <c r="AI1117" s="998">
        <f t="shared" si="124"/>
        <v>696</v>
      </c>
      <c r="AJ1117" s="1025">
        <f t="shared" si="119"/>
        <v>0</v>
      </c>
    </row>
    <row r="1118" spans="1:118" ht="22.5" customHeight="1" x14ac:dyDescent="0.2">
      <c r="A1118" s="51"/>
      <c r="B1118" s="228" t="s">
        <v>1084</v>
      </c>
      <c r="C1118" s="74"/>
      <c r="D1118" s="74">
        <v>4</v>
      </c>
      <c r="E1118" s="111" t="s">
        <v>30</v>
      </c>
      <c r="F1118" s="55" t="s">
        <v>31</v>
      </c>
      <c r="G1118" s="56" t="s">
        <v>32</v>
      </c>
      <c r="H1118" s="55" t="s">
        <v>33</v>
      </c>
      <c r="I1118" s="57">
        <v>47.01</v>
      </c>
      <c r="J1118" s="766">
        <v>188.04</v>
      </c>
      <c r="K1118" s="80"/>
      <c r="L1118" s="150">
        <v>0</v>
      </c>
      <c r="M1118" s="80"/>
      <c r="N1118" s="150"/>
      <c r="O1118" s="75">
        <v>0</v>
      </c>
      <c r="P1118" s="999">
        <f t="shared" si="122"/>
        <v>0</v>
      </c>
      <c r="Q1118" s="81"/>
      <c r="R1118" s="150"/>
      <c r="S1118" s="75">
        <v>0</v>
      </c>
      <c r="T1118" s="999"/>
      <c r="U1118" s="81"/>
      <c r="V1118" s="150"/>
      <c r="W1118" s="81"/>
      <c r="X1118" s="150"/>
      <c r="Y1118" s="60">
        <f t="shared" si="121"/>
        <v>4</v>
      </c>
      <c r="Z1118" s="999">
        <v>188.04</v>
      </c>
      <c r="AA1118" s="81"/>
      <c r="AB1118" s="150"/>
      <c r="AC1118" s="63">
        <v>0</v>
      </c>
      <c r="AD1118" s="78">
        <f t="shared" si="123"/>
        <v>0</v>
      </c>
      <c r="AE1118" s="63">
        <v>0</v>
      </c>
      <c r="AF1118" s="150">
        <v>0</v>
      </c>
      <c r="AG1118" s="81"/>
      <c r="AH1118" s="150"/>
      <c r="AI1118" s="998">
        <f t="shared" si="124"/>
        <v>188.04</v>
      </c>
      <c r="AJ1118" s="1025">
        <f t="shared" si="119"/>
        <v>0</v>
      </c>
    </row>
    <row r="1119" spans="1:118" ht="22.5" customHeight="1" x14ac:dyDescent="0.2">
      <c r="A1119" s="51"/>
      <c r="B1119" s="228" t="s">
        <v>1085</v>
      </c>
      <c r="C1119" s="74"/>
      <c r="D1119" s="74">
        <v>4</v>
      </c>
      <c r="E1119" s="111" t="s">
        <v>30</v>
      </c>
      <c r="F1119" s="55" t="s">
        <v>31</v>
      </c>
      <c r="G1119" s="56" t="s">
        <v>32</v>
      </c>
      <c r="H1119" s="55" t="s">
        <v>33</v>
      </c>
      <c r="I1119" s="57">
        <v>42.3</v>
      </c>
      <c r="J1119" s="766">
        <v>169.2</v>
      </c>
      <c r="K1119" s="80"/>
      <c r="L1119" s="150">
        <v>0</v>
      </c>
      <c r="M1119" s="80"/>
      <c r="N1119" s="150"/>
      <c r="O1119" s="75">
        <v>0</v>
      </c>
      <c r="P1119" s="999">
        <f t="shared" si="122"/>
        <v>0</v>
      </c>
      <c r="Q1119" s="81"/>
      <c r="R1119" s="150"/>
      <c r="S1119" s="75">
        <v>0</v>
      </c>
      <c r="T1119" s="999"/>
      <c r="U1119" s="81"/>
      <c r="V1119" s="150"/>
      <c r="W1119" s="81"/>
      <c r="X1119" s="150"/>
      <c r="Y1119" s="60">
        <f t="shared" si="121"/>
        <v>4</v>
      </c>
      <c r="Z1119" s="999">
        <v>169.2</v>
      </c>
      <c r="AA1119" s="81"/>
      <c r="AB1119" s="150"/>
      <c r="AC1119" s="63">
        <v>0</v>
      </c>
      <c r="AD1119" s="78">
        <f t="shared" si="123"/>
        <v>0</v>
      </c>
      <c r="AE1119" s="63">
        <v>0</v>
      </c>
      <c r="AF1119" s="150">
        <v>0</v>
      </c>
      <c r="AG1119" s="81"/>
      <c r="AH1119" s="150"/>
      <c r="AI1119" s="998">
        <f t="shared" si="124"/>
        <v>169.2</v>
      </c>
      <c r="AJ1119" s="1025">
        <f t="shared" si="119"/>
        <v>0</v>
      </c>
    </row>
    <row r="1120" spans="1:118" ht="22.5" customHeight="1" x14ac:dyDescent="0.2">
      <c r="A1120" s="51"/>
      <c r="B1120" s="228" t="s">
        <v>1086</v>
      </c>
      <c r="C1120" s="74"/>
      <c r="D1120" s="74">
        <v>1</v>
      </c>
      <c r="E1120" s="111"/>
      <c r="F1120" s="55"/>
      <c r="G1120" s="56"/>
      <c r="H1120" s="55"/>
      <c r="I1120" s="57"/>
      <c r="J1120" s="766">
        <v>1034.92</v>
      </c>
      <c r="K1120" s="80"/>
      <c r="L1120" s="150">
        <v>0</v>
      </c>
      <c r="M1120" s="80"/>
      <c r="N1120" s="150"/>
      <c r="O1120" s="75">
        <v>0</v>
      </c>
      <c r="P1120" s="999"/>
      <c r="Q1120" s="81"/>
      <c r="R1120" s="150"/>
      <c r="S1120" s="75">
        <v>0</v>
      </c>
      <c r="T1120" s="999"/>
      <c r="U1120" s="81"/>
      <c r="V1120" s="150"/>
      <c r="W1120" s="81"/>
      <c r="X1120" s="150"/>
      <c r="Y1120" s="60">
        <f t="shared" si="121"/>
        <v>1</v>
      </c>
      <c r="Z1120" s="999">
        <v>1034.92</v>
      </c>
      <c r="AA1120" s="81"/>
      <c r="AB1120" s="150"/>
      <c r="AC1120" s="63">
        <v>0</v>
      </c>
      <c r="AD1120" s="78"/>
      <c r="AE1120" s="63"/>
      <c r="AF1120" s="150">
        <v>0</v>
      </c>
      <c r="AG1120" s="81"/>
      <c r="AH1120" s="150"/>
      <c r="AI1120" s="998">
        <f t="shared" si="124"/>
        <v>1034.92</v>
      </c>
      <c r="AJ1120" s="1025">
        <f t="shared" si="119"/>
        <v>0</v>
      </c>
    </row>
    <row r="1121" spans="1:118" ht="66" x14ac:dyDescent="0.2">
      <c r="A1121" s="51"/>
      <c r="B1121" s="227" t="s">
        <v>1087</v>
      </c>
      <c r="C1121" s="74"/>
      <c r="D1121" s="74">
        <v>200</v>
      </c>
      <c r="E1121" s="79" t="s">
        <v>30</v>
      </c>
      <c r="F1121" s="88" t="s">
        <v>31</v>
      </c>
      <c r="G1121" s="56" t="s">
        <v>32</v>
      </c>
      <c r="H1121" s="55" t="s">
        <v>33</v>
      </c>
      <c r="I1121" s="57">
        <v>3.48</v>
      </c>
      <c r="J1121" s="766">
        <v>696</v>
      </c>
      <c r="K1121" s="80"/>
      <c r="L1121" s="150">
        <v>0</v>
      </c>
      <c r="M1121" s="80"/>
      <c r="N1121" s="150"/>
      <c r="O1121" s="75">
        <v>0</v>
      </c>
      <c r="P1121" s="999">
        <f>O1121*I1121</f>
        <v>0</v>
      </c>
      <c r="Q1121" s="81"/>
      <c r="R1121" s="150"/>
      <c r="S1121" s="75">
        <v>0</v>
      </c>
      <c r="T1121" s="999"/>
      <c r="U1121" s="81"/>
      <c r="V1121" s="150"/>
      <c r="W1121" s="81"/>
      <c r="X1121" s="150"/>
      <c r="Y1121" s="60">
        <f t="shared" si="121"/>
        <v>200</v>
      </c>
      <c r="Z1121" s="999">
        <v>696</v>
      </c>
      <c r="AA1121" s="81"/>
      <c r="AB1121" s="150"/>
      <c r="AC1121" s="63">
        <v>0</v>
      </c>
      <c r="AD1121" s="78">
        <f>AC1121*I1121</f>
        <v>0</v>
      </c>
      <c r="AE1121" s="63">
        <v>0</v>
      </c>
      <c r="AF1121" s="150">
        <v>0</v>
      </c>
      <c r="AG1121" s="81"/>
      <c r="AH1121" s="150"/>
      <c r="AI1121" s="998">
        <f t="shared" si="124"/>
        <v>696</v>
      </c>
      <c r="AJ1121" s="1025">
        <f t="shared" si="119"/>
        <v>0</v>
      </c>
    </row>
    <row r="1122" spans="1:118" ht="66" x14ac:dyDescent="0.2">
      <c r="A1122" s="51"/>
      <c r="B1122" s="227" t="s">
        <v>1088</v>
      </c>
      <c r="C1122" s="74"/>
      <c r="D1122" s="74">
        <v>50</v>
      </c>
      <c r="E1122" s="79" t="s">
        <v>30</v>
      </c>
      <c r="F1122" s="88" t="s">
        <v>31</v>
      </c>
      <c r="G1122" s="56" t="s">
        <v>32</v>
      </c>
      <c r="H1122" s="55" t="s">
        <v>33</v>
      </c>
      <c r="I1122" s="57">
        <v>34.799999999999997</v>
      </c>
      <c r="J1122" s="766">
        <v>1740</v>
      </c>
      <c r="K1122" s="80"/>
      <c r="L1122" s="150">
        <v>0</v>
      </c>
      <c r="M1122" s="80"/>
      <c r="N1122" s="150"/>
      <c r="O1122" s="75">
        <v>0</v>
      </c>
      <c r="P1122" s="999">
        <f>O1122*I1122</f>
        <v>0</v>
      </c>
      <c r="Q1122" s="81"/>
      <c r="R1122" s="150"/>
      <c r="S1122" s="75">
        <v>0</v>
      </c>
      <c r="T1122" s="999"/>
      <c r="U1122" s="81"/>
      <c r="V1122" s="150"/>
      <c r="W1122" s="81"/>
      <c r="X1122" s="150"/>
      <c r="Y1122" s="60">
        <f t="shared" si="121"/>
        <v>50</v>
      </c>
      <c r="Z1122" s="999">
        <v>1740</v>
      </c>
      <c r="AA1122" s="81"/>
      <c r="AB1122" s="150"/>
      <c r="AC1122" s="63">
        <v>0</v>
      </c>
      <c r="AD1122" s="78">
        <f>AC1122*I1122</f>
        <v>0</v>
      </c>
      <c r="AE1122" s="63">
        <v>0</v>
      </c>
      <c r="AF1122" s="150">
        <v>0</v>
      </c>
      <c r="AG1122" s="81"/>
      <c r="AH1122" s="150"/>
      <c r="AI1122" s="998">
        <f t="shared" si="124"/>
        <v>1740</v>
      </c>
      <c r="AJ1122" s="1025">
        <f t="shared" si="119"/>
        <v>0</v>
      </c>
    </row>
    <row r="1123" spans="1:118" ht="24" x14ac:dyDescent="0.2">
      <c r="A1123" s="92"/>
      <c r="B1123" s="329" t="s">
        <v>1089</v>
      </c>
      <c r="C1123" s="74"/>
      <c r="D1123" s="74">
        <v>2</v>
      </c>
      <c r="E1123" s="79"/>
      <c r="F1123" s="133"/>
      <c r="G1123" s="324"/>
      <c r="H1123" s="325"/>
      <c r="I1123" s="57"/>
      <c r="J1123" s="766">
        <v>7684</v>
      </c>
      <c r="K1123" s="80"/>
      <c r="L1123" s="150">
        <v>0</v>
      </c>
      <c r="M1123" s="80"/>
      <c r="N1123" s="150"/>
      <c r="O1123" s="75">
        <v>0</v>
      </c>
      <c r="P1123" s="999"/>
      <c r="Q1123" s="81"/>
      <c r="R1123" s="150"/>
      <c r="S1123" s="75">
        <v>0</v>
      </c>
      <c r="T1123" s="999"/>
      <c r="U1123" s="81"/>
      <c r="V1123" s="150"/>
      <c r="W1123" s="81"/>
      <c r="X1123" s="150"/>
      <c r="Y1123" s="60">
        <f t="shared" si="121"/>
        <v>2</v>
      </c>
      <c r="Z1123" s="999">
        <v>7684</v>
      </c>
      <c r="AA1123" s="81"/>
      <c r="AB1123" s="150"/>
      <c r="AC1123" s="63">
        <v>0</v>
      </c>
      <c r="AD1123" s="78"/>
      <c r="AE1123" s="63"/>
      <c r="AF1123" s="150">
        <v>0</v>
      </c>
      <c r="AG1123" s="81"/>
      <c r="AH1123" s="150"/>
      <c r="AI1123" s="998">
        <f t="shared" si="124"/>
        <v>7684</v>
      </c>
      <c r="AJ1123" s="1025">
        <f t="shared" si="119"/>
        <v>0</v>
      </c>
    </row>
    <row r="1124" spans="1:118" x14ac:dyDescent="0.2">
      <c r="A1124" s="92"/>
      <c r="B1124" s="329" t="s">
        <v>1090</v>
      </c>
      <c r="C1124" s="74"/>
      <c r="D1124" s="74">
        <v>2</v>
      </c>
      <c r="E1124" s="79"/>
      <c r="F1124" s="133"/>
      <c r="G1124" s="324"/>
      <c r="H1124" s="325"/>
      <c r="I1124" s="57"/>
      <c r="J1124" s="766">
        <v>1750</v>
      </c>
      <c r="K1124" s="80"/>
      <c r="L1124" s="150">
        <v>0</v>
      </c>
      <c r="M1124" s="80"/>
      <c r="N1124" s="150"/>
      <c r="O1124" s="75">
        <v>0</v>
      </c>
      <c r="P1124" s="999"/>
      <c r="Q1124" s="81"/>
      <c r="R1124" s="150"/>
      <c r="S1124" s="75">
        <v>0</v>
      </c>
      <c r="T1124" s="999"/>
      <c r="U1124" s="81"/>
      <c r="V1124" s="150"/>
      <c r="W1124" s="81"/>
      <c r="X1124" s="150"/>
      <c r="Y1124" s="60">
        <f t="shared" si="121"/>
        <v>2</v>
      </c>
      <c r="Z1124" s="999">
        <v>1750</v>
      </c>
      <c r="AA1124" s="81"/>
      <c r="AB1124" s="150"/>
      <c r="AC1124" s="63">
        <v>0</v>
      </c>
      <c r="AD1124" s="78"/>
      <c r="AE1124" s="63"/>
      <c r="AF1124" s="150">
        <v>0</v>
      </c>
      <c r="AG1124" s="81"/>
      <c r="AH1124" s="150"/>
      <c r="AI1124" s="998">
        <f t="shared" si="124"/>
        <v>1750</v>
      </c>
      <c r="AJ1124" s="1025">
        <f t="shared" si="119"/>
        <v>0</v>
      </c>
    </row>
    <row r="1125" spans="1:118" x14ac:dyDescent="0.2">
      <c r="A1125" s="92"/>
      <c r="B1125" s="329" t="s">
        <v>1090</v>
      </c>
      <c r="C1125" s="74"/>
      <c r="D1125" s="74">
        <v>4</v>
      </c>
      <c r="E1125" s="79"/>
      <c r="F1125" s="133"/>
      <c r="G1125" s="324"/>
      <c r="H1125" s="325"/>
      <c r="I1125" s="57"/>
      <c r="J1125" s="766">
        <v>3500</v>
      </c>
      <c r="K1125" s="80"/>
      <c r="L1125" s="150">
        <v>0</v>
      </c>
      <c r="M1125" s="80"/>
      <c r="N1125" s="150"/>
      <c r="O1125" s="75">
        <v>0</v>
      </c>
      <c r="P1125" s="999"/>
      <c r="Q1125" s="81"/>
      <c r="R1125" s="150"/>
      <c r="S1125" s="75">
        <v>0</v>
      </c>
      <c r="T1125" s="999"/>
      <c r="U1125" s="81"/>
      <c r="V1125" s="150"/>
      <c r="W1125" s="81"/>
      <c r="X1125" s="150"/>
      <c r="Y1125" s="60">
        <f t="shared" si="121"/>
        <v>4</v>
      </c>
      <c r="Z1125" s="999">
        <v>3500</v>
      </c>
      <c r="AA1125" s="81"/>
      <c r="AB1125" s="150"/>
      <c r="AC1125" s="63">
        <v>0</v>
      </c>
      <c r="AD1125" s="78"/>
      <c r="AE1125" s="63"/>
      <c r="AF1125" s="150">
        <v>0</v>
      </c>
      <c r="AG1125" s="81"/>
      <c r="AH1125" s="150"/>
      <c r="AI1125" s="998">
        <f t="shared" si="124"/>
        <v>3500</v>
      </c>
      <c r="AJ1125" s="1025">
        <f t="shared" si="119"/>
        <v>0</v>
      </c>
    </row>
    <row r="1126" spans="1:118" x14ac:dyDescent="0.2">
      <c r="A1126" s="60"/>
      <c r="B1126" s="331"/>
      <c r="C1126" s="332"/>
      <c r="D1126" s="332"/>
      <c r="E1126" s="79"/>
      <c r="F1126" s="133"/>
      <c r="G1126" s="133"/>
      <c r="H1126" s="133"/>
      <c r="I1126" s="57"/>
      <c r="J1126" s="804"/>
      <c r="K1126" s="136"/>
      <c r="L1126" s="469">
        <v>0</v>
      </c>
      <c r="M1126" s="136"/>
      <c r="N1126" s="469"/>
      <c r="O1126" s="75">
        <v>0</v>
      </c>
      <c r="P1126" s="1002"/>
      <c r="Q1126" s="138"/>
      <c r="R1126" s="469"/>
      <c r="S1126" s="75">
        <v>0</v>
      </c>
      <c r="T1126" s="1002"/>
      <c r="U1126" s="138"/>
      <c r="V1126" s="469"/>
      <c r="W1126" s="138"/>
      <c r="X1126" s="469"/>
      <c r="Y1126" s="60">
        <f t="shared" si="121"/>
        <v>0</v>
      </c>
      <c r="Z1126" s="1002">
        <v>0</v>
      </c>
      <c r="AA1126" s="138"/>
      <c r="AB1126" s="469"/>
      <c r="AC1126" s="63">
        <v>0</v>
      </c>
      <c r="AD1126" s="137"/>
      <c r="AE1126" s="942"/>
      <c r="AF1126" s="150">
        <v>0</v>
      </c>
      <c r="AG1126" s="138"/>
      <c r="AH1126" s="469"/>
      <c r="AI1126" s="998">
        <f t="shared" si="124"/>
        <v>0</v>
      </c>
      <c r="AJ1126" s="1025">
        <f t="shared" si="119"/>
        <v>0</v>
      </c>
    </row>
    <row r="1127" spans="1:118" s="884" customFormat="1" ht="21.75" customHeight="1" x14ac:dyDescent="0.2">
      <c r="A1127" s="42">
        <v>24703</v>
      </c>
      <c r="B1127" s="285" t="s">
        <v>1091</v>
      </c>
      <c r="C1127" s="44"/>
      <c r="D1127" s="44"/>
      <c r="E1127" s="44"/>
      <c r="F1127" s="239"/>
      <c r="G1127" s="239"/>
      <c r="H1127" s="239"/>
      <c r="I1127" s="47"/>
      <c r="J1127" s="787">
        <v>19468.07</v>
      </c>
      <c r="K1127" s="264"/>
      <c r="L1127" s="921">
        <v>0</v>
      </c>
      <c r="M1127" s="264"/>
      <c r="N1127" s="921"/>
      <c r="O1127" s="238">
        <v>0</v>
      </c>
      <c r="P1127" s="251">
        <f>P1128+P1129+P1130+P1131+P1132</f>
        <v>0</v>
      </c>
      <c r="Q1127" s="265"/>
      <c r="R1127" s="921"/>
      <c r="S1127" s="238">
        <v>0</v>
      </c>
      <c r="T1127" s="251">
        <f>SUM(T1128:T1139)</f>
        <v>19468.07</v>
      </c>
      <c r="U1127" s="265"/>
      <c r="V1127" s="921"/>
      <c r="W1127" s="265"/>
      <c r="X1127" s="921"/>
      <c r="Y1127" s="376">
        <f t="shared" si="121"/>
        <v>0</v>
      </c>
      <c r="Z1127" s="251"/>
      <c r="AA1127" s="265"/>
      <c r="AB1127" s="921"/>
      <c r="AC1127" s="931">
        <v>0</v>
      </c>
      <c r="AD1127" s="251">
        <f>AD1128+AD1129+AD1130+AD1131+AD1132</f>
        <v>0</v>
      </c>
      <c r="AE1127" s="565">
        <f>AE1128+AE1129+AE1130+AE1131+AE1132</f>
        <v>0</v>
      </c>
      <c r="AF1127" s="882">
        <v>0</v>
      </c>
      <c r="AG1127" s="265"/>
      <c r="AH1127" s="921"/>
      <c r="AI1127" s="926">
        <f t="shared" si="124"/>
        <v>19468.07</v>
      </c>
      <c r="AJ1127" s="1025">
        <f t="shared" si="119"/>
        <v>0</v>
      </c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</row>
    <row r="1128" spans="1:118" ht="66" x14ac:dyDescent="0.2">
      <c r="A1128" s="60"/>
      <c r="B1128" s="130" t="s">
        <v>1092</v>
      </c>
      <c r="C1128" s="332"/>
      <c r="D1128" s="332">
        <v>20</v>
      </c>
      <c r="E1128" s="79" t="s">
        <v>30</v>
      </c>
      <c r="F1128" s="55" t="s">
        <v>31</v>
      </c>
      <c r="G1128" s="56" t="s">
        <v>32</v>
      </c>
      <c r="H1128" s="55" t="s">
        <v>33</v>
      </c>
      <c r="I1128" s="57">
        <v>6.8905000000000003</v>
      </c>
      <c r="J1128" s="804">
        <v>137.81</v>
      </c>
      <c r="K1128" s="80"/>
      <c r="L1128" s="150">
        <v>0</v>
      </c>
      <c r="M1128" s="80"/>
      <c r="N1128" s="150"/>
      <c r="O1128" s="75">
        <v>0</v>
      </c>
      <c r="P1128" s="999">
        <f>O1128*I1128</f>
        <v>0</v>
      </c>
      <c r="Q1128" s="81"/>
      <c r="R1128" s="150"/>
      <c r="S1128" s="60">
        <f t="shared" ref="S1128:S1139" si="125">D1128</f>
        <v>20</v>
      </c>
      <c r="T1128" s="999">
        <v>137.81</v>
      </c>
      <c r="U1128" s="81"/>
      <c r="V1128" s="150"/>
      <c r="W1128" s="81"/>
      <c r="X1128" s="150"/>
      <c r="Y1128" s="139"/>
      <c r="Z1128" s="1002"/>
      <c r="AA1128" s="81"/>
      <c r="AB1128" s="150"/>
      <c r="AC1128" s="63">
        <v>0</v>
      </c>
      <c r="AD1128" s="78">
        <f>AC1128*I1128</f>
        <v>0</v>
      </c>
      <c r="AE1128" s="63">
        <v>0</v>
      </c>
      <c r="AF1128" s="150">
        <v>0</v>
      </c>
      <c r="AG1128" s="81"/>
      <c r="AH1128" s="150"/>
      <c r="AI1128" s="998">
        <f t="shared" si="124"/>
        <v>137.81</v>
      </c>
      <c r="AJ1128" s="1025">
        <f t="shared" si="119"/>
        <v>0</v>
      </c>
    </row>
    <row r="1129" spans="1:118" ht="66" x14ac:dyDescent="0.2">
      <c r="A1129" s="60"/>
      <c r="B1129" s="130" t="s">
        <v>1093</v>
      </c>
      <c r="C1129" s="332"/>
      <c r="D1129" s="742">
        <v>20</v>
      </c>
      <c r="E1129" s="79" t="s">
        <v>30</v>
      </c>
      <c r="F1129" s="88" t="s">
        <v>31</v>
      </c>
      <c r="G1129" s="56" t="s">
        <v>32</v>
      </c>
      <c r="H1129" s="55" t="s">
        <v>33</v>
      </c>
      <c r="I1129" s="57">
        <v>13.781000000000001</v>
      </c>
      <c r="J1129" s="805">
        <v>275.62</v>
      </c>
      <c r="K1129" s="80"/>
      <c r="L1129" s="150">
        <v>0</v>
      </c>
      <c r="M1129" s="80"/>
      <c r="N1129" s="150"/>
      <c r="O1129" s="75">
        <v>0</v>
      </c>
      <c r="P1129" s="999">
        <f>O1129*I1129</f>
        <v>0</v>
      </c>
      <c r="Q1129" s="81"/>
      <c r="R1129" s="150"/>
      <c r="S1129" s="60">
        <f t="shared" si="125"/>
        <v>20</v>
      </c>
      <c r="T1129" s="999">
        <v>275.62</v>
      </c>
      <c r="U1129" s="81"/>
      <c r="V1129" s="150"/>
      <c r="W1129" s="81"/>
      <c r="X1129" s="150"/>
      <c r="Y1129" s="139"/>
      <c r="Z1129" s="1002"/>
      <c r="AA1129" s="81"/>
      <c r="AB1129" s="150"/>
      <c r="AC1129" s="63">
        <v>0</v>
      </c>
      <c r="AD1129" s="78">
        <f>AC1129*I1129</f>
        <v>0</v>
      </c>
      <c r="AE1129" s="63">
        <v>0</v>
      </c>
      <c r="AF1129" s="150">
        <v>0</v>
      </c>
      <c r="AG1129" s="81"/>
      <c r="AH1129" s="150"/>
      <c r="AI1129" s="998">
        <f t="shared" si="124"/>
        <v>275.62</v>
      </c>
      <c r="AJ1129" s="1025">
        <f t="shared" si="119"/>
        <v>0</v>
      </c>
    </row>
    <row r="1130" spans="1:118" ht="66" x14ac:dyDescent="0.2">
      <c r="A1130" s="60"/>
      <c r="B1130" s="227" t="s">
        <v>1094</v>
      </c>
      <c r="C1130" s="332"/>
      <c r="D1130" s="742">
        <v>5</v>
      </c>
      <c r="E1130" s="79" t="s">
        <v>195</v>
      </c>
      <c r="F1130" s="88" t="s">
        <v>31</v>
      </c>
      <c r="G1130" s="56" t="s">
        <v>32</v>
      </c>
      <c r="H1130" s="55" t="s">
        <v>33</v>
      </c>
      <c r="I1130" s="57">
        <v>151.58800000000002</v>
      </c>
      <c r="J1130" s="805">
        <v>757.94</v>
      </c>
      <c r="K1130" s="80"/>
      <c r="L1130" s="150">
        <v>0</v>
      </c>
      <c r="M1130" s="80"/>
      <c r="N1130" s="150"/>
      <c r="O1130" s="75">
        <v>0</v>
      </c>
      <c r="P1130" s="999">
        <f>O1130*I1130</f>
        <v>0</v>
      </c>
      <c r="Q1130" s="81"/>
      <c r="R1130" s="150"/>
      <c r="S1130" s="60">
        <f t="shared" si="125"/>
        <v>5</v>
      </c>
      <c r="T1130" s="999">
        <v>757.94</v>
      </c>
      <c r="U1130" s="81"/>
      <c r="V1130" s="150"/>
      <c r="W1130" s="81"/>
      <c r="X1130" s="150"/>
      <c r="Y1130" s="139"/>
      <c r="Z1130" s="1002"/>
      <c r="AA1130" s="81"/>
      <c r="AB1130" s="150"/>
      <c r="AC1130" s="63">
        <v>0</v>
      </c>
      <c r="AD1130" s="78">
        <f>AC1130*I1130</f>
        <v>0</v>
      </c>
      <c r="AE1130" s="63">
        <v>0</v>
      </c>
      <c r="AF1130" s="150">
        <v>0</v>
      </c>
      <c r="AG1130" s="81"/>
      <c r="AH1130" s="150"/>
      <c r="AI1130" s="998">
        <f t="shared" si="124"/>
        <v>757.94</v>
      </c>
      <c r="AJ1130" s="1025">
        <f t="shared" si="119"/>
        <v>0</v>
      </c>
    </row>
    <row r="1131" spans="1:118" ht="66" x14ac:dyDescent="0.2">
      <c r="A1131" s="60"/>
      <c r="B1131" s="322" t="s">
        <v>1095</v>
      </c>
      <c r="C1131" s="332"/>
      <c r="D1131" s="332">
        <v>1</v>
      </c>
      <c r="E1131" s="79" t="s">
        <v>30</v>
      </c>
      <c r="F1131" s="88" t="s">
        <v>31</v>
      </c>
      <c r="G1131" s="56" t="s">
        <v>32</v>
      </c>
      <c r="H1131" s="55" t="s">
        <v>33</v>
      </c>
      <c r="I1131" s="57">
        <v>32.4</v>
      </c>
      <c r="J1131" s="804">
        <v>32.4</v>
      </c>
      <c r="K1131" s="80"/>
      <c r="L1131" s="150">
        <v>0</v>
      </c>
      <c r="M1131" s="80"/>
      <c r="N1131" s="150"/>
      <c r="O1131" s="75">
        <v>0</v>
      </c>
      <c r="P1131" s="999">
        <f>O1131*I1131</f>
        <v>0</v>
      </c>
      <c r="Q1131" s="81"/>
      <c r="R1131" s="150"/>
      <c r="S1131" s="60">
        <f t="shared" si="125"/>
        <v>1</v>
      </c>
      <c r="T1131" s="999">
        <v>32.4</v>
      </c>
      <c r="U1131" s="81"/>
      <c r="V1131" s="150"/>
      <c r="W1131" s="81"/>
      <c r="X1131" s="150"/>
      <c r="Y1131" s="139"/>
      <c r="Z1131" s="1002"/>
      <c r="AA1131" s="81"/>
      <c r="AB1131" s="150"/>
      <c r="AC1131" s="63">
        <v>0</v>
      </c>
      <c r="AD1131" s="78">
        <f>AC1131*I1131</f>
        <v>0</v>
      </c>
      <c r="AE1131" s="63">
        <v>0</v>
      </c>
      <c r="AF1131" s="150">
        <v>0</v>
      </c>
      <c r="AG1131" s="81"/>
      <c r="AH1131" s="150"/>
      <c r="AI1131" s="998">
        <f t="shared" si="124"/>
        <v>32.4</v>
      </c>
      <c r="AJ1131" s="1025">
        <f t="shared" si="119"/>
        <v>0</v>
      </c>
    </row>
    <row r="1132" spans="1:118" ht="66" x14ac:dyDescent="0.2">
      <c r="A1132" s="60"/>
      <c r="B1132" s="322" t="s">
        <v>1096</v>
      </c>
      <c r="C1132" s="332"/>
      <c r="D1132" s="332">
        <v>3</v>
      </c>
      <c r="E1132" s="79" t="s">
        <v>30</v>
      </c>
      <c r="F1132" s="88" t="s">
        <v>31</v>
      </c>
      <c r="G1132" s="56" t="s">
        <v>32</v>
      </c>
      <c r="H1132" s="55" t="s">
        <v>33</v>
      </c>
      <c r="I1132" s="57">
        <v>957.76666666666677</v>
      </c>
      <c r="J1132" s="804">
        <v>2873.3</v>
      </c>
      <c r="K1132" s="80"/>
      <c r="L1132" s="150">
        <v>0</v>
      </c>
      <c r="M1132" s="80"/>
      <c r="N1132" s="150"/>
      <c r="O1132" s="75">
        <v>0</v>
      </c>
      <c r="P1132" s="999">
        <f>O1132*I1132</f>
        <v>0</v>
      </c>
      <c r="Q1132" s="81"/>
      <c r="R1132" s="150"/>
      <c r="S1132" s="60">
        <f t="shared" si="125"/>
        <v>3</v>
      </c>
      <c r="T1132" s="999">
        <v>2873.3</v>
      </c>
      <c r="U1132" s="81"/>
      <c r="V1132" s="150"/>
      <c r="W1132" s="81"/>
      <c r="X1132" s="150"/>
      <c r="Y1132" s="139"/>
      <c r="Z1132" s="1002"/>
      <c r="AA1132" s="81"/>
      <c r="AB1132" s="150"/>
      <c r="AC1132" s="63">
        <v>0</v>
      </c>
      <c r="AD1132" s="78">
        <f>AC1132*I1132</f>
        <v>0</v>
      </c>
      <c r="AE1132" s="63">
        <v>0</v>
      </c>
      <c r="AF1132" s="150">
        <v>0</v>
      </c>
      <c r="AG1132" s="81"/>
      <c r="AH1132" s="150"/>
      <c r="AI1132" s="998">
        <f t="shared" si="124"/>
        <v>2873.3</v>
      </c>
      <c r="AJ1132" s="1025">
        <f t="shared" si="119"/>
        <v>0</v>
      </c>
    </row>
    <row r="1133" spans="1:118" ht="24" x14ac:dyDescent="0.2">
      <c r="A1133" s="92"/>
      <c r="B1133" s="329" t="s">
        <v>1097</v>
      </c>
      <c r="C1133" s="74"/>
      <c r="D1133" s="74">
        <v>4</v>
      </c>
      <c r="E1133" s="79"/>
      <c r="F1133" s="133"/>
      <c r="G1133" s="324"/>
      <c r="H1133" s="325"/>
      <c r="I1133" s="57"/>
      <c r="J1133" s="766">
        <v>660</v>
      </c>
      <c r="K1133" s="80"/>
      <c r="L1133" s="150">
        <v>0</v>
      </c>
      <c r="M1133" s="80"/>
      <c r="N1133" s="150"/>
      <c r="O1133" s="75">
        <v>0</v>
      </c>
      <c r="P1133" s="999"/>
      <c r="Q1133" s="81"/>
      <c r="R1133" s="150"/>
      <c r="S1133" s="60">
        <f t="shared" si="125"/>
        <v>4</v>
      </c>
      <c r="T1133" s="999">
        <v>660</v>
      </c>
      <c r="U1133" s="81"/>
      <c r="V1133" s="150"/>
      <c r="W1133" s="81"/>
      <c r="X1133" s="150"/>
      <c r="Y1133" s="139"/>
      <c r="Z1133" s="1002"/>
      <c r="AA1133" s="81"/>
      <c r="AB1133" s="150"/>
      <c r="AC1133" s="63">
        <v>0</v>
      </c>
      <c r="AD1133" s="78"/>
      <c r="AE1133" s="63"/>
      <c r="AF1133" s="150">
        <v>0</v>
      </c>
      <c r="AG1133" s="81"/>
      <c r="AH1133" s="150"/>
      <c r="AI1133" s="998">
        <f t="shared" si="124"/>
        <v>660</v>
      </c>
      <c r="AJ1133" s="1025">
        <f t="shared" si="119"/>
        <v>0</v>
      </c>
    </row>
    <row r="1134" spans="1:118" x14ac:dyDescent="0.2">
      <c r="A1134" s="92"/>
      <c r="B1134" s="329" t="s">
        <v>1098</v>
      </c>
      <c r="C1134" s="74"/>
      <c r="D1134" s="74">
        <v>2</v>
      </c>
      <c r="E1134" s="79"/>
      <c r="F1134" s="133"/>
      <c r="G1134" s="324"/>
      <c r="H1134" s="325"/>
      <c r="I1134" s="57"/>
      <c r="J1134" s="766">
        <v>1321</v>
      </c>
      <c r="K1134" s="80"/>
      <c r="L1134" s="150">
        <v>0</v>
      </c>
      <c r="M1134" s="80"/>
      <c r="N1134" s="150"/>
      <c r="O1134" s="75">
        <v>0</v>
      </c>
      <c r="P1134" s="999"/>
      <c r="Q1134" s="81"/>
      <c r="R1134" s="150"/>
      <c r="S1134" s="60">
        <f t="shared" si="125"/>
        <v>2</v>
      </c>
      <c r="T1134" s="999">
        <v>1321</v>
      </c>
      <c r="U1134" s="81"/>
      <c r="V1134" s="150"/>
      <c r="W1134" s="81"/>
      <c r="X1134" s="150"/>
      <c r="Y1134" s="139"/>
      <c r="Z1134" s="1002"/>
      <c r="AA1134" s="81"/>
      <c r="AB1134" s="150"/>
      <c r="AC1134" s="63">
        <v>0</v>
      </c>
      <c r="AD1134" s="78"/>
      <c r="AE1134" s="63"/>
      <c r="AF1134" s="150">
        <v>0</v>
      </c>
      <c r="AG1134" s="81"/>
      <c r="AH1134" s="150"/>
      <c r="AI1134" s="998">
        <f t="shared" si="124"/>
        <v>1321</v>
      </c>
      <c r="AJ1134" s="1025">
        <f t="shared" si="119"/>
        <v>0</v>
      </c>
    </row>
    <row r="1135" spans="1:118" ht="24" x14ac:dyDescent="0.2">
      <c r="A1135" s="92"/>
      <c r="B1135" s="329" t="s">
        <v>1099</v>
      </c>
      <c r="C1135" s="74"/>
      <c r="D1135" s="79">
        <v>3</v>
      </c>
      <c r="E1135" s="79"/>
      <c r="F1135" s="133"/>
      <c r="G1135" s="324"/>
      <c r="H1135" s="325"/>
      <c r="I1135" s="57"/>
      <c r="J1135" s="112">
        <v>270</v>
      </c>
      <c r="K1135" s="80"/>
      <c r="L1135" s="150">
        <v>0</v>
      </c>
      <c r="M1135" s="80"/>
      <c r="N1135" s="150"/>
      <c r="O1135" s="75">
        <v>0</v>
      </c>
      <c r="P1135" s="999"/>
      <c r="Q1135" s="81"/>
      <c r="R1135" s="150"/>
      <c r="S1135" s="60">
        <f t="shared" si="125"/>
        <v>3</v>
      </c>
      <c r="T1135" s="999">
        <v>270</v>
      </c>
      <c r="U1135" s="81"/>
      <c r="V1135" s="150"/>
      <c r="W1135" s="81"/>
      <c r="X1135" s="150"/>
      <c r="Y1135" s="139"/>
      <c r="Z1135" s="1002"/>
      <c r="AA1135" s="81"/>
      <c r="AB1135" s="150"/>
      <c r="AC1135" s="63">
        <v>0</v>
      </c>
      <c r="AD1135" s="78"/>
      <c r="AE1135" s="63"/>
      <c r="AF1135" s="150">
        <v>0</v>
      </c>
      <c r="AG1135" s="81"/>
      <c r="AH1135" s="150"/>
      <c r="AI1135" s="998">
        <f t="shared" si="124"/>
        <v>270</v>
      </c>
      <c r="AJ1135" s="1025">
        <f t="shared" si="119"/>
        <v>0</v>
      </c>
    </row>
    <row r="1136" spans="1:118" ht="24" x14ac:dyDescent="0.2">
      <c r="A1136" s="92"/>
      <c r="B1136" s="329" t="s">
        <v>1100</v>
      </c>
      <c r="C1136" s="74"/>
      <c r="D1136" s="79">
        <v>3</v>
      </c>
      <c r="E1136" s="79"/>
      <c r="F1136" s="133"/>
      <c r="G1136" s="324"/>
      <c r="H1136" s="325"/>
      <c r="I1136" s="57"/>
      <c r="J1136" s="112">
        <v>3960</v>
      </c>
      <c r="K1136" s="80"/>
      <c r="L1136" s="150">
        <v>0</v>
      </c>
      <c r="M1136" s="80"/>
      <c r="N1136" s="150"/>
      <c r="O1136" s="75">
        <v>0</v>
      </c>
      <c r="P1136" s="999"/>
      <c r="Q1136" s="81"/>
      <c r="R1136" s="150"/>
      <c r="S1136" s="60">
        <f t="shared" si="125"/>
        <v>3</v>
      </c>
      <c r="T1136" s="999">
        <v>3960</v>
      </c>
      <c r="U1136" s="81"/>
      <c r="V1136" s="150"/>
      <c r="W1136" s="81"/>
      <c r="X1136" s="150"/>
      <c r="Y1136" s="139"/>
      <c r="Z1136" s="1002"/>
      <c r="AA1136" s="81"/>
      <c r="AB1136" s="150"/>
      <c r="AC1136" s="63">
        <v>0</v>
      </c>
      <c r="AD1136" s="78"/>
      <c r="AE1136" s="63"/>
      <c r="AF1136" s="150">
        <v>0</v>
      </c>
      <c r="AG1136" s="81"/>
      <c r="AH1136" s="150"/>
      <c r="AI1136" s="998">
        <f t="shared" si="124"/>
        <v>3960</v>
      </c>
      <c r="AJ1136" s="1025">
        <f t="shared" si="119"/>
        <v>0</v>
      </c>
    </row>
    <row r="1137" spans="1:118" ht="24" x14ac:dyDescent="0.2">
      <c r="A1137" s="92"/>
      <c r="B1137" s="329" t="s">
        <v>1101</v>
      </c>
      <c r="C1137" s="74"/>
      <c r="D1137" s="79">
        <v>3</v>
      </c>
      <c r="E1137" s="79"/>
      <c r="F1137" s="133"/>
      <c r="G1137" s="324"/>
      <c r="H1137" s="325"/>
      <c r="I1137" s="57"/>
      <c r="J1137" s="112">
        <v>1740</v>
      </c>
      <c r="K1137" s="80"/>
      <c r="L1137" s="150">
        <v>0</v>
      </c>
      <c r="M1137" s="80"/>
      <c r="N1137" s="150"/>
      <c r="O1137" s="75">
        <v>0</v>
      </c>
      <c r="P1137" s="999"/>
      <c r="Q1137" s="81"/>
      <c r="R1137" s="150"/>
      <c r="S1137" s="60">
        <f t="shared" si="125"/>
        <v>3</v>
      </c>
      <c r="T1137" s="999">
        <v>1740</v>
      </c>
      <c r="U1137" s="81"/>
      <c r="V1137" s="150"/>
      <c r="W1137" s="81"/>
      <c r="X1137" s="150"/>
      <c r="Y1137" s="139"/>
      <c r="Z1137" s="1002"/>
      <c r="AA1137" s="81"/>
      <c r="AB1137" s="150"/>
      <c r="AC1137" s="63">
        <v>0</v>
      </c>
      <c r="AD1137" s="78"/>
      <c r="AE1137" s="63"/>
      <c r="AF1137" s="150">
        <v>0</v>
      </c>
      <c r="AG1137" s="81"/>
      <c r="AH1137" s="150"/>
      <c r="AI1137" s="998">
        <f t="shared" si="124"/>
        <v>1740</v>
      </c>
      <c r="AJ1137" s="1025">
        <f t="shared" si="119"/>
        <v>0</v>
      </c>
    </row>
    <row r="1138" spans="1:118" ht="24" x14ac:dyDescent="0.2">
      <c r="A1138" s="92"/>
      <c r="B1138" s="329" t="s">
        <v>1102</v>
      </c>
      <c r="C1138" s="74"/>
      <c r="D1138" s="79">
        <v>3</v>
      </c>
      <c r="E1138" s="79"/>
      <c r="F1138" s="133"/>
      <c r="G1138" s="324"/>
      <c r="H1138" s="325"/>
      <c r="I1138" s="57"/>
      <c r="J1138" s="112">
        <v>2940</v>
      </c>
      <c r="K1138" s="80"/>
      <c r="L1138" s="150">
        <v>0</v>
      </c>
      <c r="M1138" s="80"/>
      <c r="N1138" s="150"/>
      <c r="O1138" s="75">
        <v>0</v>
      </c>
      <c r="P1138" s="999"/>
      <c r="Q1138" s="81"/>
      <c r="R1138" s="150"/>
      <c r="S1138" s="60">
        <f t="shared" si="125"/>
        <v>3</v>
      </c>
      <c r="T1138" s="999">
        <v>2940</v>
      </c>
      <c r="U1138" s="81"/>
      <c r="V1138" s="150"/>
      <c r="W1138" s="81"/>
      <c r="X1138" s="150"/>
      <c r="Y1138" s="139"/>
      <c r="Z1138" s="1002"/>
      <c r="AA1138" s="81"/>
      <c r="AB1138" s="150"/>
      <c r="AC1138" s="63">
        <v>0</v>
      </c>
      <c r="AD1138" s="78"/>
      <c r="AE1138" s="63"/>
      <c r="AF1138" s="150">
        <v>0</v>
      </c>
      <c r="AG1138" s="81"/>
      <c r="AH1138" s="150"/>
      <c r="AI1138" s="998">
        <f t="shared" si="124"/>
        <v>2940</v>
      </c>
      <c r="AJ1138" s="1025">
        <f t="shared" si="119"/>
        <v>0</v>
      </c>
    </row>
    <row r="1139" spans="1:118" x14ac:dyDescent="0.2">
      <c r="A1139" s="92"/>
      <c r="B1139" s="329" t="s">
        <v>1103</v>
      </c>
      <c r="C1139" s="74"/>
      <c r="D1139" s="79">
        <v>1</v>
      </c>
      <c r="E1139" s="79"/>
      <c r="F1139" s="133"/>
      <c r="G1139" s="324"/>
      <c r="H1139" s="325"/>
      <c r="I1139" s="57"/>
      <c r="J1139" s="112">
        <v>4500</v>
      </c>
      <c r="K1139" s="80"/>
      <c r="L1139" s="150">
        <v>0</v>
      </c>
      <c r="M1139" s="80"/>
      <c r="N1139" s="150"/>
      <c r="O1139" s="75">
        <v>0</v>
      </c>
      <c r="P1139" s="999"/>
      <c r="Q1139" s="81"/>
      <c r="R1139" s="150"/>
      <c r="S1139" s="60">
        <f t="shared" si="125"/>
        <v>1</v>
      </c>
      <c r="T1139" s="999">
        <v>4500</v>
      </c>
      <c r="U1139" s="81"/>
      <c r="V1139" s="150"/>
      <c r="W1139" s="81"/>
      <c r="X1139" s="150"/>
      <c r="Y1139" s="139"/>
      <c r="Z1139" s="1002"/>
      <c r="AA1139" s="81"/>
      <c r="AB1139" s="150"/>
      <c r="AC1139" s="63">
        <v>0</v>
      </c>
      <c r="AD1139" s="78"/>
      <c r="AE1139" s="63"/>
      <c r="AF1139" s="150">
        <v>0</v>
      </c>
      <c r="AG1139" s="81"/>
      <c r="AH1139" s="150"/>
      <c r="AI1139" s="998">
        <f t="shared" si="124"/>
        <v>4500</v>
      </c>
      <c r="AJ1139" s="1025">
        <f t="shared" si="119"/>
        <v>0</v>
      </c>
    </row>
    <row r="1140" spans="1:118" s="884" customFormat="1" ht="26.25" customHeight="1" x14ac:dyDescent="0.2">
      <c r="A1140" s="42">
        <v>24704</v>
      </c>
      <c r="B1140" s="285" t="s">
        <v>1104</v>
      </c>
      <c r="C1140" s="44"/>
      <c r="D1140" s="45"/>
      <c r="E1140" s="45"/>
      <c r="F1140" s="46"/>
      <c r="G1140" s="333"/>
      <c r="H1140" s="46"/>
      <c r="I1140" s="47"/>
      <c r="J1140" s="790">
        <v>7303.82</v>
      </c>
      <c r="K1140" s="264"/>
      <c r="L1140" s="921">
        <f>SUM(L1141:L1142)</f>
        <v>0</v>
      </c>
      <c r="M1140" s="264"/>
      <c r="N1140" s="921">
        <f>SUM(N1141:N1142)</f>
        <v>0</v>
      </c>
      <c r="O1140" s="238">
        <v>0</v>
      </c>
      <c r="P1140" s="921">
        <f>SUM(P1141:P1142)</f>
        <v>0</v>
      </c>
      <c r="Q1140" s="265"/>
      <c r="R1140" s="921">
        <f>SUM(R1141:R1142)</f>
        <v>0</v>
      </c>
      <c r="S1140" s="238">
        <v>0</v>
      </c>
      <c r="T1140" s="921">
        <f>SUM(T1141:T1142)</f>
        <v>0</v>
      </c>
      <c r="U1140" s="265"/>
      <c r="V1140" s="921">
        <f>SUM(V1141:V1142)</f>
        <v>0</v>
      </c>
      <c r="W1140" s="265"/>
      <c r="X1140" s="921">
        <f>SUM(X1141:X1142)</f>
        <v>0</v>
      </c>
      <c r="Y1140" s="376">
        <f t="shared" ref="Y1140:Y1165" si="126">D1140</f>
        <v>0</v>
      </c>
      <c r="Z1140" s="921">
        <f>SUM(Z1141:Z1142)</f>
        <v>7303.82</v>
      </c>
      <c r="AA1140" s="265"/>
      <c r="AB1140" s="921">
        <f>SUM(AB1141:AB1142)</f>
        <v>0</v>
      </c>
      <c r="AC1140" s="931">
        <v>0</v>
      </c>
      <c r="AD1140" s="264">
        <f>SUM(AD1141:AD1142)</f>
        <v>0</v>
      </c>
      <c r="AE1140" s="966">
        <f>AE1141</f>
        <v>0</v>
      </c>
      <c r="AF1140" s="264">
        <f>SUM(AF1141:AF1142)</f>
        <v>0</v>
      </c>
      <c r="AG1140" s="265"/>
      <c r="AH1140" s="921">
        <f>SUM(AH1141:AH1142)</f>
        <v>0</v>
      </c>
      <c r="AI1140" s="921">
        <f>SUM(AI1141:AI1142)</f>
        <v>7303.82</v>
      </c>
      <c r="AJ1140" s="1025">
        <f t="shared" si="119"/>
        <v>0</v>
      </c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</row>
    <row r="1141" spans="1:118" ht="66" x14ac:dyDescent="0.2">
      <c r="A1141" s="51"/>
      <c r="B1141" s="52" t="s">
        <v>1105</v>
      </c>
      <c r="C1141" s="74"/>
      <c r="D1141" s="79">
        <v>2</v>
      </c>
      <c r="E1141" s="79" t="s">
        <v>30</v>
      </c>
      <c r="F1141" s="88" t="s">
        <v>31</v>
      </c>
      <c r="G1141" s="56" t="s">
        <v>32</v>
      </c>
      <c r="H1141" s="55" t="s">
        <v>33</v>
      </c>
      <c r="I1141" s="57">
        <v>3651.91</v>
      </c>
      <c r="J1141" s="112">
        <v>7303.82</v>
      </c>
      <c r="K1141" s="80"/>
      <c r="L1141" s="150">
        <v>0</v>
      </c>
      <c r="M1141" s="80"/>
      <c r="N1141" s="150"/>
      <c r="O1141" s="75">
        <v>0</v>
      </c>
      <c r="P1141" s="999">
        <f>O1141*I1141</f>
        <v>0</v>
      </c>
      <c r="Q1141" s="81"/>
      <c r="R1141" s="150"/>
      <c r="S1141" s="75">
        <v>0</v>
      </c>
      <c r="T1141" s="999"/>
      <c r="U1141" s="81"/>
      <c r="V1141" s="150"/>
      <c r="W1141" s="81"/>
      <c r="X1141" s="150"/>
      <c r="Y1141" s="60">
        <f t="shared" si="126"/>
        <v>2</v>
      </c>
      <c r="Z1141" s="999">
        <v>7303.82</v>
      </c>
      <c r="AA1141" s="81"/>
      <c r="AB1141" s="150"/>
      <c r="AC1141" s="63">
        <v>0</v>
      </c>
      <c r="AD1141" s="78">
        <f>AC1141*I1141</f>
        <v>0</v>
      </c>
      <c r="AE1141" s="63">
        <v>0</v>
      </c>
      <c r="AF1141" s="150">
        <v>0</v>
      </c>
      <c r="AG1141" s="81"/>
      <c r="AH1141" s="150"/>
      <c r="AI1141" s="998">
        <f>AF1141+AH1141+AD1141+AB1141+Z1141+X1141+V1141+T1141+R1141+P1141+N1141+L1141</f>
        <v>7303.82</v>
      </c>
      <c r="AJ1141" s="1025">
        <f t="shared" si="119"/>
        <v>0</v>
      </c>
    </row>
    <row r="1142" spans="1:118" x14ac:dyDescent="0.2">
      <c r="A1142" s="51"/>
      <c r="B1142" s="203"/>
      <c r="C1142" s="74"/>
      <c r="D1142" s="79"/>
      <c r="E1142" s="79"/>
      <c r="F1142" s="133"/>
      <c r="G1142" s="133"/>
      <c r="H1142" s="133"/>
      <c r="I1142" s="57"/>
      <c r="J1142" s="112"/>
      <c r="K1142" s="136"/>
      <c r="L1142" s="469">
        <v>0</v>
      </c>
      <c r="M1142" s="136"/>
      <c r="N1142" s="469"/>
      <c r="O1142" s="75">
        <v>0</v>
      </c>
      <c r="P1142" s="1002"/>
      <c r="Q1142" s="138"/>
      <c r="R1142" s="469"/>
      <c r="S1142" s="75">
        <v>0</v>
      </c>
      <c r="T1142" s="1002"/>
      <c r="U1142" s="138"/>
      <c r="V1142" s="469"/>
      <c r="W1142" s="138"/>
      <c r="X1142" s="469"/>
      <c r="Y1142" s="60">
        <f t="shared" si="126"/>
        <v>0</v>
      </c>
      <c r="Z1142" s="1002">
        <v>0</v>
      </c>
      <c r="AA1142" s="138"/>
      <c r="AB1142" s="469"/>
      <c r="AC1142" s="63">
        <v>0</v>
      </c>
      <c r="AD1142" s="137"/>
      <c r="AE1142" s="942"/>
      <c r="AF1142" s="150">
        <v>0</v>
      </c>
      <c r="AG1142" s="138"/>
      <c r="AH1142" s="469"/>
      <c r="AI1142" s="998">
        <f>AF1142+AH1142+AD1142+AB1142+Z1142+X1142+V1142+T1142+R1142+P1142+N1142+L1142</f>
        <v>0</v>
      </c>
      <c r="AJ1142" s="1025">
        <f t="shared" si="119"/>
        <v>0</v>
      </c>
    </row>
    <row r="1143" spans="1:118" s="877" customFormat="1" ht="21.75" customHeight="1" x14ac:dyDescent="0.2">
      <c r="A1143" s="272">
        <v>248</v>
      </c>
      <c r="B1143" s="273" t="s">
        <v>1106</v>
      </c>
      <c r="C1143" s="272"/>
      <c r="D1143" s="272"/>
      <c r="E1143" s="274"/>
      <c r="F1143" s="283"/>
      <c r="G1143" s="283"/>
      <c r="H1143" s="283"/>
      <c r="I1143" s="277"/>
      <c r="J1143" s="806">
        <v>147303.50959999999</v>
      </c>
      <c r="K1143" s="278"/>
      <c r="L1143" s="919">
        <f>L1144+L1155+L1157+L1159+L1166+L1168+L1171</f>
        <v>0</v>
      </c>
      <c r="M1143" s="278"/>
      <c r="N1143" s="919">
        <f>N1144+N1155+N1157+N1159+N1166+N1168+N1171</f>
        <v>0</v>
      </c>
      <c r="O1143" s="875">
        <v>0</v>
      </c>
      <c r="P1143" s="919">
        <f>P1144+P1155+P1157+P1159+P1166+P1168+P1171</f>
        <v>0</v>
      </c>
      <c r="Q1143" s="279"/>
      <c r="R1143" s="919">
        <f>R1144+R1155+R1157+R1159+R1166+R1168+R1171</f>
        <v>0</v>
      </c>
      <c r="S1143" s="875">
        <v>0</v>
      </c>
      <c r="T1143" s="919">
        <f>T1144+T1155+T1157+T1159+T1166+T1168+T1171</f>
        <v>0</v>
      </c>
      <c r="U1143" s="279"/>
      <c r="V1143" s="919">
        <f>V1144+V1155+V1157+V1159+V1166+V1168+V1171</f>
        <v>75742.94</v>
      </c>
      <c r="W1143" s="279"/>
      <c r="X1143" s="919">
        <f>X1144+X1155+X1157+X1159+X1166+X1168+X1171</f>
        <v>0</v>
      </c>
      <c r="Y1143" s="373">
        <f t="shared" si="126"/>
        <v>0</v>
      </c>
      <c r="Z1143" s="919">
        <f>Z1144+Z1155+Z1157+Z1159+Z1166+Z1168+Z1171</f>
        <v>71560.569600000003</v>
      </c>
      <c r="AA1143" s="279"/>
      <c r="AB1143" s="919">
        <f>AB1144+AB1155+AB1157+AB1159+AB1166+AB1168+AB1171</f>
        <v>0</v>
      </c>
      <c r="AC1143" s="930">
        <v>0</v>
      </c>
      <c r="AD1143" s="278">
        <f>AD1144+AD1155+AD1157+AD1159+AD1166+AD1168+AD1171</f>
        <v>0</v>
      </c>
      <c r="AE1143" s="950">
        <f>AE1144+AE1155+AE1157+AE1159+AE1166+AE1168+AE1171</f>
        <v>0</v>
      </c>
      <c r="AF1143" s="278">
        <f>AF1144+AF1155+AF1157+AF1159+AF1166+AF1168+AF1171</f>
        <v>0</v>
      </c>
      <c r="AG1143" s="279"/>
      <c r="AH1143" s="919">
        <f>AH1144+AH1155+AH1157+AH1159+AH1166+AH1168+AH1171</f>
        <v>0</v>
      </c>
      <c r="AI1143" s="919">
        <f>AI1144+AI1155+AI1157+AI1159+AI1166+AI1168+AI1171</f>
        <v>147303.50959999999</v>
      </c>
      <c r="AJ1143" s="1025">
        <f t="shared" si="119"/>
        <v>0</v>
      </c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</row>
    <row r="1144" spans="1:118" s="884" customFormat="1" ht="30.75" customHeight="1" x14ac:dyDescent="0.2">
      <c r="A1144" s="42">
        <v>24801</v>
      </c>
      <c r="B1144" s="43" t="s">
        <v>1107</v>
      </c>
      <c r="C1144" s="44"/>
      <c r="D1144" s="44"/>
      <c r="E1144" s="45"/>
      <c r="F1144" s="46"/>
      <c r="G1144" s="46"/>
      <c r="H1144" s="46"/>
      <c r="I1144" s="47"/>
      <c r="J1144" s="787">
        <v>57994.400000000001</v>
      </c>
      <c r="K1144" s="264"/>
      <c r="L1144" s="921">
        <f>SUM(L1145:L1154)</f>
        <v>0</v>
      </c>
      <c r="M1144" s="264"/>
      <c r="N1144" s="921">
        <f>SUM(N1145:N1154)</f>
        <v>0</v>
      </c>
      <c r="O1144" s="238">
        <v>0</v>
      </c>
      <c r="P1144" s="921">
        <f>SUM(P1145:P1154)</f>
        <v>0</v>
      </c>
      <c r="Q1144" s="265"/>
      <c r="R1144" s="921">
        <f>SUM(R1145:R1154)</f>
        <v>0</v>
      </c>
      <c r="S1144" s="238">
        <v>0</v>
      </c>
      <c r="T1144" s="921">
        <f>SUM(T1145:T1154)</f>
        <v>0</v>
      </c>
      <c r="U1144" s="265"/>
      <c r="V1144" s="921">
        <f>SUM(V1145:V1154)</f>
        <v>0</v>
      </c>
      <c r="W1144" s="265"/>
      <c r="X1144" s="921">
        <f>SUM(X1145:X1154)</f>
        <v>0</v>
      </c>
      <c r="Y1144" s="376">
        <f t="shared" si="126"/>
        <v>0</v>
      </c>
      <c r="Z1144" s="921">
        <f>SUM(Z1145:Z1154)</f>
        <v>57994.400000000001</v>
      </c>
      <c r="AA1144" s="265"/>
      <c r="AB1144" s="921">
        <f>SUM(AB1145:AB1154)</f>
        <v>0</v>
      </c>
      <c r="AC1144" s="931">
        <v>0</v>
      </c>
      <c r="AD1144" s="264">
        <f>SUM(AD1145:AD1154)</f>
        <v>0</v>
      </c>
      <c r="AE1144" s="565">
        <f>SUM(AE1145:AE1154)</f>
        <v>0</v>
      </c>
      <c r="AF1144" s="264">
        <f>SUM(AF1145:AF1154)</f>
        <v>0</v>
      </c>
      <c r="AG1144" s="265"/>
      <c r="AH1144" s="921">
        <f>SUM(AH1145:AH1154)</f>
        <v>0</v>
      </c>
      <c r="AI1144" s="921">
        <f>SUM(AI1145:AI1154)</f>
        <v>57994.400000000001</v>
      </c>
      <c r="AJ1144" s="1025">
        <f t="shared" si="119"/>
        <v>0</v>
      </c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</row>
    <row r="1145" spans="1:118" ht="66" x14ac:dyDescent="0.2">
      <c r="A1145" s="97"/>
      <c r="B1145" s="93" t="s">
        <v>1108</v>
      </c>
      <c r="C1145" s="74"/>
      <c r="D1145" s="79">
        <v>6</v>
      </c>
      <c r="E1145" s="79" t="s">
        <v>30</v>
      </c>
      <c r="F1145" s="88" t="s">
        <v>31</v>
      </c>
      <c r="G1145" s="56" t="s">
        <v>32</v>
      </c>
      <c r="H1145" s="55" t="s">
        <v>33</v>
      </c>
      <c r="I1145" s="57">
        <v>194.39</v>
      </c>
      <c r="J1145" s="112">
        <v>1166.3399999999999</v>
      </c>
      <c r="K1145" s="80"/>
      <c r="L1145" s="150">
        <v>0</v>
      </c>
      <c r="M1145" s="80"/>
      <c r="N1145" s="150"/>
      <c r="O1145" s="75">
        <v>0</v>
      </c>
      <c r="P1145" s="999">
        <f t="shared" ref="P1145:P1154" si="127">O1145*I1145</f>
        <v>0</v>
      </c>
      <c r="Q1145" s="81"/>
      <c r="R1145" s="150"/>
      <c r="S1145" s="75">
        <v>0</v>
      </c>
      <c r="T1145" s="999"/>
      <c r="U1145" s="81"/>
      <c r="V1145" s="150"/>
      <c r="W1145" s="81"/>
      <c r="X1145" s="150"/>
      <c r="Y1145" s="60">
        <f t="shared" si="126"/>
        <v>6</v>
      </c>
      <c r="Z1145" s="999">
        <v>1166.3399999999999</v>
      </c>
      <c r="AA1145" s="81"/>
      <c r="AB1145" s="150"/>
      <c r="AC1145" s="63">
        <v>0</v>
      </c>
      <c r="AD1145" s="78">
        <f t="shared" ref="AD1145:AD1154" si="128">AC1145*I1145</f>
        <v>0</v>
      </c>
      <c r="AE1145" s="63">
        <v>0</v>
      </c>
      <c r="AF1145" s="150">
        <v>0</v>
      </c>
      <c r="AG1145" s="81"/>
      <c r="AH1145" s="150"/>
      <c r="AI1145" s="998">
        <f t="shared" ref="AI1145:AI1165" si="129">AF1145+AH1145+AD1145+AB1145+Z1145+X1145+V1145+T1145+R1145+P1145+N1145+L1145</f>
        <v>1166.3399999999999</v>
      </c>
      <c r="AJ1145" s="1025">
        <f t="shared" si="119"/>
        <v>0</v>
      </c>
    </row>
    <row r="1146" spans="1:118" ht="66" x14ac:dyDescent="0.2">
      <c r="A1146" s="97"/>
      <c r="B1146" s="93" t="s">
        <v>1109</v>
      </c>
      <c r="C1146" s="74"/>
      <c r="D1146" s="79">
        <v>10</v>
      </c>
      <c r="E1146" s="79" t="s">
        <v>30</v>
      </c>
      <c r="F1146" s="88" t="s">
        <v>31</v>
      </c>
      <c r="G1146" s="56" t="s">
        <v>32</v>
      </c>
      <c r="H1146" s="55" t="s">
        <v>33</v>
      </c>
      <c r="I1146" s="57">
        <v>100</v>
      </c>
      <c r="J1146" s="112">
        <v>1000</v>
      </c>
      <c r="K1146" s="80"/>
      <c r="L1146" s="150">
        <v>0</v>
      </c>
      <c r="M1146" s="80"/>
      <c r="N1146" s="150"/>
      <c r="O1146" s="75">
        <v>0</v>
      </c>
      <c r="P1146" s="999">
        <f t="shared" si="127"/>
        <v>0</v>
      </c>
      <c r="Q1146" s="81"/>
      <c r="R1146" s="150"/>
      <c r="S1146" s="75">
        <v>0</v>
      </c>
      <c r="T1146" s="999"/>
      <c r="U1146" s="81"/>
      <c r="V1146" s="150"/>
      <c r="W1146" s="81"/>
      <c r="X1146" s="150"/>
      <c r="Y1146" s="60">
        <f t="shared" si="126"/>
        <v>10</v>
      </c>
      <c r="Z1146" s="999">
        <v>1000</v>
      </c>
      <c r="AA1146" s="81"/>
      <c r="AB1146" s="150"/>
      <c r="AC1146" s="63">
        <v>0</v>
      </c>
      <c r="AD1146" s="78">
        <f t="shared" si="128"/>
        <v>0</v>
      </c>
      <c r="AE1146" s="63">
        <v>0</v>
      </c>
      <c r="AF1146" s="150">
        <v>0</v>
      </c>
      <c r="AG1146" s="81"/>
      <c r="AH1146" s="150"/>
      <c r="AI1146" s="998">
        <f t="shared" si="129"/>
        <v>1000</v>
      </c>
      <c r="AJ1146" s="1025">
        <f t="shared" si="119"/>
        <v>0</v>
      </c>
    </row>
    <row r="1147" spans="1:118" ht="66" x14ac:dyDescent="0.2">
      <c r="A1147" s="97"/>
      <c r="B1147" s="93" t="s">
        <v>1110</v>
      </c>
      <c r="C1147" s="74"/>
      <c r="D1147" s="79">
        <v>10</v>
      </c>
      <c r="E1147" s="79" t="s">
        <v>1111</v>
      </c>
      <c r="F1147" s="88" t="s">
        <v>31</v>
      </c>
      <c r="G1147" s="56" t="s">
        <v>32</v>
      </c>
      <c r="H1147" s="55" t="s">
        <v>33</v>
      </c>
      <c r="I1147" s="57">
        <v>147.94999999999999</v>
      </c>
      <c r="J1147" s="112">
        <v>1479.5</v>
      </c>
      <c r="K1147" s="80"/>
      <c r="L1147" s="150">
        <v>0</v>
      </c>
      <c r="M1147" s="80"/>
      <c r="N1147" s="150"/>
      <c r="O1147" s="75">
        <v>0</v>
      </c>
      <c r="P1147" s="999">
        <f t="shared" si="127"/>
        <v>0</v>
      </c>
      <c r="Q1147" s="81"/>
      <c r="R1147" s="150"/>
      <c r="S1147" s="75">
        <v>0</v>
      </c>
      <c r="T1147" s="999"/>
      <c r="U1147" s="81"/>
      <c r="V1147" s="150"/>
      <c r="W1147" s="81"/>
      <c r="X1147" s="150"/>
      <c r="Y1147" s="60">
        <f t="shared" si="126"/>
        <v>10</v>
      </c>
      <c r="Z1147" s="999">
        <v>1479.5</v>
      </c>
      <c r="AA1147" s="81"/>
      <c r="AB1147" s="150"/>
      <c r="AC1147" s="63">
        <v>0</v>
      </c>
      <c r="AD1147" s="78">
        <f t="shared" si="128"/>
        <v>0</v>
      </c>
      <c r="AE1147" s="63">
        <v>0</v>
      </c>
      <c r="AF1147" s="150">
        <v>0</v>
      </c>
      <c r="AG1147" s="81"/>
      <c r="AH1147" s="150"/>
      <c r="AI1147" s="998">
        <f t="shared" si="129"/>
        <v>1479.5</v>
      </c>
      <c r="AJ1147" s="1025">
        <f t="shared" si="119"/>
        <v>0</v>
      </c>
    </row>
    <row r="1148" spans="1:118" ht="66" x14ac:dyDescent="0.2">
      <c r="A1148" s="51"/>
      <c r="B1148" s="334" t="s">
        <v>1112</v>
      </c>
      <c r="C1148" s="74"/>
      <c r="D1148" s="79">
        <v>1</v>
      </c>
      <c r="E1148" s="79" t="s">
        <v>24</v>
      </c>
      <c r="F1148" s="88" t="s">
        <v>31</v>
      </c>
      <c r="G1148" s="56" t="s">
        <v>32</v>
      </c>
      <c r="H1148" s="55" t="s">
        <v>33</v>
      </c>
      <c r="I1148" s="57">
        <v>3596</v>
      </c>
      <c r="J1148" s="112">
        <v>3596</v>
      </c>
      <c r="K1148" s="80"/>
      <c r="L1148" s="150">
        <v>0</v>
      </c>
      <c r="M1148" s="80"/>
      <c r="N1148" s="150"/>
      <c r="O1148" s="75">
        <v>0</v>
      </c>
      <c r="P1148" s="999">
        <f t="shared" si="127"/>
        <v>0</v>
      </c>
      <c r="Q1148" s="81"/>
      <c r="R1148" s="150"/>
      <c r="S1148" s="75">
        <v>0</v>
      </c>
      <c r="T1148" s="999"/>
      <c r="U1148" s="81"/>
      <c r="V1148" s="150"/>
      <c r="W1148" s="81"/>
      <c r="X1148" s="150"/>
      <c r="Y1148" s="60">
        <f t="shared" si="126"/>
        <v>1</v>
      </c>
      <c r="Z1148" s="999">
        <v>3596</v>
      </c>
      <c r="AA1148" s="81"/>
      <c r="AB1148" s="150"/>
      <c r="AC1148" s="63">
        <v>0</v>
      </c>
      <c r="AD1148" s="78">
        <f t="shared" si="128"/>
        <v>0</v>
      </c>
      <c r="AE1148" s="63">
        <v>0</v>
      </c>
      <c r="AF1148" s="150">
        <v>0</v>
      </c>
      <c r="AG1148" s="81"/>
      <c r="AH1148" s="150"/>
      <c r="AI1148" s="998">
        <f t="shared" si="129"/>
        <v>3596</v>
      </c>
      <c r="AJ1148" s="1025">
        <f t="shared" si="119"/>
        <v>0</v>
      </c>
    </row>
    <row r="1149" spans="1:118" ht="66" x14ac:dyDescent="0.2">
      <c r="A1149" s="97"/>
      <c r="B1149" s="93" t="s">
        <v>1113</v>
      </c>
      <c r="C1149" s="74"/>
      <c r="D1149" s="74">
        <v>2</v>
      </c>
      <c r="E1149" s="79" t="s">
        <v>24</v>
      </c>
      <c r="F1149" s="88" t="s">
        <v>31</v>
      </c>
      <c r="G1149" s="56" t="s">
        <v>32</v>
      </c>
      <c r="H1149" s="55" t="s">
        <v>33</v>
      </c>
      <c r="I1149" s="57">
        <v>2900</v>
      </c>
      <c r="J1149" s="766">
        <v>5800</v>
      </c>
      <c r="K1149" s="80"/>
      <c r="L1149" s="150">
        <v>0</v>
      </c>
      <c r="M1149" s="80"/>
      <c r="N1149" s="150"/>
      <c r="O1149" s="75">
        <v>0</v>
      </c>
      <c r="P1149" s="999">
        <f t="shared" si="127"/>
        <v>0</v>
      </c>
      <c r="Q1149" s="81"/>
      <c r="R1149" s="150"/>
      <c r="S1149" s="75">
        <v>0</v>
      </c>
      <c r="T1149" s="999"/>
      <c r="U1149" s="81"/>
      <c r="V1149" s="150"/>
      <c r="W1149" s="81"/>
      <c r="X1149" s="150"/>
      <c r="Y1149" s="60">
        <f t="shared" si="126"/>
        <v>2</v>
      </c>
      <c r="Z1149" s="999">
        <v>5800</v>
      </c>
      <c r="AA1149" s="81"/>
      <c r="AB1149" s="150"/>
      <c r="AC1149" s="63">
        <v>0</v>
      </c>
      <c r="AD1149" s="78">
        <f t="shared" si="128"/>
        <v>0</v>
      </c>
      <c r="AE1149" s="63">
        <v>0</v>
      </c>
      <c r="AF1149" s="150">
        <v>0</v>
      </c>
      <c r="AG1149" s="81"/>
      <c r="AH1149" s="150"/>
      <c r="AI1149" s="998">
        <f t="shared" si="129"/>
        <v>5800</v>
      </c>
      <c r="AJ1149" s="1025">
        <f t="shared" si="119"/>
        <v>0</v>
      </c>
    </row>
    <row r="1150" spans="1:118" ht="66" x14ac:dyDescent="0.2">
      <c r="A1150" s="97"/>
      <c r="B1150" s="93" t="s">
        <v>1114</v>
      </c>
      <c r="C1150" s="74"/>
      <c r="D1150" s="74">
        <v>1</v>
      </c>
      <c r="E1150" s="79" t="s">
        <v>24</v>
      </c>
      <c r="F1150" s="88" t="s">
        <v>31</v>
      </c>
      <c r="G1150" s="56" t="s">
        <v>32</v>
      </c>
      <c r="H1150" s="55" t="s">
        <v>33</v>
      </c>
      <c r="I1150" s="57">
        <v>3944</v>
      </c>
      <c r="J1150" s="766">
        <v>3944</v>
      </c>
      <c r="K1150" s="80"/>
      <c r="L1150" s="150">
        <v>0</v>
      </c>
      <c r="M1150" s="80"/>
      <c r="N1150" s="150"/>
      <c r="O1150" s="75">
        <v>0</v>
      </c>
      <c r="P1150" s="999">
        <f t="shared" si="127"/>
        <v>0</v>
      </c>
      <c r="Q1150" s="81"/>
      <c r="R1150" s="150"/>
      <c r="S1150" s="75">
        <v>0</v>
      </c>
      <c r="T1150" s="999"/>
      <c r="U1150" s="81"/>
      <c r="V1150" s="150"/>
      <c r="W1150" s="81"/>
      <c r="X1150" s="150"/>
      <c r="Y1150" s="60">
        <f t="shared" si="126"/>
        <v>1</v>
      </c>
      <c r="Z1150" s="999">
        <v>3944</v>
      </c>
      <c r="AA1150" s="81"/>
      <c r="AB1150" s="150"/>
      <c r="AC1150" s="63">
        <v>0</v>
      </c>
      <c r="AD1150" s="78">
        <f t="shared" si="128"/>
        <v>0</v>
      </c>
      <c r="AE1150" s="63">
        <v>0</v>
      </c>
      <c r="AF1150" s="150">
        <v>0</v>
      </c>
      <c r="AG1150" s="81"/>
      <c r="AH1150" s="150"/>
      <c r="AI1150" s="998">
        <f t="shared" si="129"/>
        <v>3944</v>
      </c>
      <c r="AJ1150" s="1025">
        <f t="shared" si="119"/>
        <v>0</v>
      </c>
    </row>
    <row r="1151" spans="1:118" ht="66" x14ac:dyDescent="0.2">
      <c r="A1151" s="97"/>
      <c r="B1151" s="84" t="s">
        <v>1115</v>
      </c>
      <c r="C1151" s="74"/>
      <c r="D1151" s="74">
        <v>9</v>
      </c>
      <c r="E1151" s="79" t="s">
        <v>24</v>
      </c>
      <c r="F1151" s="88" t="s">
        <v>31</v>
      </c>
      <c r="G1151" s="56" t="s">
        <v>32</v>
      </c>
      <c r="H1151" s="55" t="s">
        <v>33</v>
      </c>
      <c r="I1151" s="57">
        <v>3712</v>
      </c>
      <c r="J1151" s="766">
        <v>33408</v>
      </c>
      <c r="K1151" s="80"/>
      <c r="L1151" s="150">
        <v>0</v>
      </c>
      <c r="M1151" s="80"/>
      <c r="N1151" s="150"/>
      <c r="O1151" s="75">
        <v>0</v>
      </c>
      <c r="P1151" s="999">
        <f t="shared" si="127"/>
        <v>0</v>
      </c>
      <c r="Q1151" s="81"/>
      <c r="R1151" s="150"/>
      <c r="S1151" s="75">
        <v>0</v>
      </c>
      <c r="T1151" s="999"/>
      <c r="U1151" s="81"/>
      <c r="V1151" s="150"/>
      <c r="W1151" s="81"/>
      <c r="X1151" s="150"/>
      <c r="Y1151" s="60">
        <f t="shared" si="126"/>
        <v>9</v>
      </c>
      <c r="Z1151" s="999">
        <v>33408</v>
      </c>
      <c r="AA1151" s="81"/>
      <c r="AB1151" s="150"/>
      <c r="AC1151" s="63">
        <v>0</v>
      </c>
      <c r="AD1151" s="78">
        <f t="shared" si="128"/>
        <v>0</v>
      </c>
      <c r="AE1151" s="63">
        <v>0</v>
      </c>
      <c r="AF1151" s="150">
        <v>0</v>
      </c>
      <c r="AG1151" s="81"/>
      <c r="AH1151" s="150"/>
      <c r="AI1151" s="998">
        <f t="shared" si="129"/>
        <v>33408</v>
      </c>
      <c r="AJ1151" s="1025">
        <f t="shared" si="119"/>
        <v>0</v>
      </c>
    </row>
    <row r="1152" spans="1:118" ht="66" x14ac:dyDescent="0.2">
      <c r="A1152" s="97"/>
      <c r="B1152" s="93" t="s">
        <v>1116</v>
      </c>
      <c r="C1152" s="74"/>
      <c r="D1152" s="74">
        <v>3</v>
      </c>
      <c r="E1152" s="79" t="s">
        <v>24</v>
      </c>
      <c r="F1152" s="88" t="s">
        <v>31</v>
      </c>
      <c r="G1152" s="56" t="s">
        <v>32</v>
      </c>
      <c r="H1152" s="55" t="s">
        <v>33</v>
      </c>
      <c r="I1152" s="57">
        <v>2000</v>
      </c>
      <c r="J1152" s="766">
        <v>6000</v>
      </c>
      <c r="K1152" s="80"/>
      <c r="L1152" s="150">
        <v>0</v>
      </c>
      <c r="M1152" s="80"/>
      <c r="N1152" s="150"/>
      <c r="O1152" s="75">
        <v>0</v>
      </c>
      <c r="P1152" s="999">
        <f t="shared" si="127"/>
        <v>0</v>
      </c>
      <c r="Q1152" s="81"/>
      <c r="R1152" s="150"/>
      <c r="S1152" s="75">
        <v>0</v>
      </c>
      <c r="T1152" s="999"/>
      <c r="U1152" s="81"/>
      <c r="V1152" s="150"/>
      <c r="W1152" s="81"/>
      <c r="X1152" s="150"/>
      <c r="Y1152" s="60">
        <f t="shared" si="126"/>
        <v>3</v>
      </c>
      <c r="Z1152" s="999">
        <v>6000</v>
      </c>
      <c r="AA1152" s="81"/>
      <c r="AB1152" s="150"/>
      <c r="AC1152" s="63">
        <v>0</v>
      </c>
      <c r="AD1152" s="78">
        <f t="shared" si="128"/>
        <v>0</v>
      </c>
      <c r="AE1152" s="63">
        <v>0</v>
      </c>
      <c r="AF1152" s="150">
        <v>0</v>
      </c>
      <c r="AG1152" s="81"/>
      <c r="AH1152" s="150"/>
      <c r="AI1152" s="998">
        <f t="shared" si="129"/>
        <v>6000</v>
      </c>
      <c r="AJ1152" s="1025">
        <f t="shared" si="119"/>
        <v>0</v>
      </c>
    </row>
    <row r="1153" spans="1:118" ht="66" x14ac:dyDescent="0.2">
      <c r="A1153" s="51"/>
      <c r="B1153" s="228" t="s">
        <v>1117</v>
      </c>
      <c r="C1153" s="74"/>
      <c r="D1153" s="79">
        <v>1</v>
      </c>
      <c r="E1153" s="79" t="s">
        <v>190</v>
      </c>
      <c r="F1153" s="88" t="s">
        <v>31</v>
      </c>
      <c r="G1153" s="56" t="s">
        <v>32</v>
      </c>
      <c r="H1153" s="55" t="s">
        <v>33</v>
      </c>
      <c r="I1153" s="57">
        <v>145.80000000000001</v>
      </c>
      <c r="J1153" s="112">
        <v>145.80000000000001</v>
      </c>
      <c r="K1153" s="80"/>
      <c r="L1153" s="150">
        <v>0</v>
      </c>
      <c r="M1153" s="80"/>
      <c r="N1153" s="150"/>
      <c r="O1153" s="75">
        <v>0</v>
      </c>
      <c r="P1153" s="999">
        <f t="shared" si="127"/>
        <v>0</v>
      </c>
      <c r="Q1153" s="81"/>
      <c r="R1153" s="150"/>
      <c r="S1153" s="75">
        <v>0</v>
      </c>
      <c r="T1153" s="999"/>
      <c r="U1153" s="81"/>
      <c r="V1153" s="150"/>
      <c r="W1153" s="81"/>
      <c r="X1153" s="150"/>
      <c r="Y1153" s="60">
        <f t="shared" si="126"/>
        <v>1</v>
      </c>
      <c r="Z1153" s="999">
        <v>145.80000000000001</v>
      </c>
      <c r="AA1153" s="81"/>
      <c r="AB1153" s="150"/>
      <c r="AC1153" s="63">
        <v>0</v>
      </c>
      <c r="AD1153" s="78">
        <f t="shared" si="128"/>
        <v>0</v>
      </c>
      <c r="AE1153" s="63">
        <v>0</v>
      </c>
      <c r="AF1153" s="150">
        <v>0</v>
      </c>
      <c r="AG1153" s="81"/>
      <c r="AH1153" s="150"/>
      <c r="AI1153" s="998">
        <f t="shared" si="129"/>
        <v>145.80000000000001</v>
      </c>
      <c r="AJ1153" s="1025">
        <f t="shared" si="119"/>
        <v>0</v>
      </c>
    </row>
    <row r="1154" spans="1:118" ht="66" x14ac:dyDescent="0.2">
      <c r="A1154" s="51"/>
      <c r="B1154" s="228" t="s">
        <v>1118</v>
      </c>
      <c r="C1154" s="74"/>
      <c r="D1154" s="79">
        <v>3</v>
      </c>
      <c r="E1154" s="79" t="s">
        <v>1119</v>
      </c>
      <c r="F1154" s="88" t="s">
        <v>31</v>
      </c>
      <c r="G1154" s="56" t="s">
        <v>32</v>
      </c>
      <c r="H1154" s="55" t="s">
        <v>33</v>
      </c>
      <c r="I1154" s="57">
        <v>484.92</v>
      </c>
      <c r="J1154" s="112">
        <v>1454.76</v>
      </c>
      <c r="K1154" s="80"/>
      <c r="L1154" s="150">
        <v>0</v>
      </c>
      <c r="M1154" s="80"/>
      <c r="N1154" s="150"/>
      <c r="O1154" s="75">
        <v>0</v>
      </c>
      <c r="P1154" s="999">
        <f t="shared" si="127"/>
        <v>0</v>
      </c>
      <c r="Q1154" s="81"/>
      <c r="R1154" s="150"/>
      <c r="S1154" s="75">
        <v>0</v>
      </c>
      <c r="T1154" s="999"/>
      <c r="U1154" s="81"/>
      <c r="V1154" s="150"/>
      <c r="W1154" s="81"/>
      <c r="X1154" s="150"/>
      <c r="Y1154" s="60">
        <f t="shared" si="126"/>
        <v>3</v>
      </c>
      <c r="Z1154" s="999">
        <v>1454.76</v>
      </c>
      <c r="AA1154" s="81"/>
      <c r="AB1154" s="150"/>
      <c r="AC1154" s="63">
        <v>0</v>
      </c>
      <c r="AD1154" s="78">
        <f t="shared" si="128"/>
        <v>0</v>
      </c>
      <c r="AE1154" s="63">
        <v>0</v>
      </c>
      <c r="AF1154" s="150">
        <v>0</v>
      </c>
      <c r="AG1154" s="81"/>
      <c r="AH1154" s="150"/>
      <c r="AI1154" s="998">
        <f t="shared" si="129"/>
        <v>1454.76</v>
      </c>
      <c r="AJ1154" s="1025">
        <f t="shared" si="119"/>
        <v>0</v>
      </c>
    </row>
    <row r="1155" spans="1:118" ht="24" customHeight="1" x14ac:dyDescent="0.2">
      <c r="A1155" s="42">
        <v>24802</v>
      </c>
      <c r="B1155" s="285" t="s">
        <v>1120</v>
      </c>
      <c r="C1155" s="44"/>
      <c r="D1155" s="45"/>
      <c r="E1155" s="45"/>
      <c r="F1155" s="46"/>
      <c r="G1155" s="46"/>
      <c r="H1155" s="46"/>
      <c r="I1155" s="47"/>
      <c r="J1155" s="790">
        <v>0</v>
      </c>
      <c r="K1155" s="264"/>
      <c r="L1155" s="921">
        <f>L1156</f>
        <v>0</v>
      </c>
      <c r="M1155" s="264"/>
      <c r="N1155" s="921">
        <f>N1156</f>
        <v>0</v>
      </c>
      <c r="O1155" s="75">
        <v>0</v>
      </c>
      <c r="P1155" s="921">
        <f>P1156</f>
        <v>0</v>
      </c>
      <c r="Q1155" s="265"/>
      <c r="R1155" s="921">
        <f>R1156</f>
        <v>0</v>
      </c>
      <c r="S1155" s="75">
        <v>0</v>
      </c>
      <c r="T1155" s="921">
        <f>T1156</f>
        <v>0</v>
      </c>
      <c r="U1155" s="265"/>
      <c r="V1155" s="921">
        <f>V1156</f>
        <v>0</v>
      </c>
      <c r="W1155" s="265"/>
      <c r="X1155" s="921">
        <f>X1156</f>
        <v>0</v>
      </c>
      <c r="Y1155" s="60">
        <f t="shared" si="126"/>
        <v>0</v>
      </c>
      <c r="Z1155" s="921">
        <f>Z1156</f>
        <v>0</v>
      </c>
      <c r="AA1155" s="265"/>
      <c r="AB1155" s="921">
        <f>AB1156</f>
        <v>0</v>
      </c>
      <c r="AC1155" s="63">
        <v>0</v>
      </c>
      <c r="AD1155" s="264">
        <f>AD1156</f>
        <v>0</v>
      </c>
      <c r="AE1155" s="958"/>
      <c r="AF1155" s="264">
        <f>AF1156</f>
        <v>0</v>
      </c>
      <c r="AG1155" s="265"/>
      <c r="AH1155" s="921">
        <f>AH1156</f>
        <v>0</v>
      </c>
      <c r="AI1155" s="998">
        <f t="shared" si="129"/>
        <v>0</v>
      </c>
      <c r="AJ1155" s="1025">
        <f t="shared" si="119"/>
        <v>0</v>
      </c>
    </row>
    <row r="1156" spans="1:118" s="24" customFormat="1" x14ac:dyDescent="0.2">
      <c r="A1156" s="92"/>
      <c r="B1156" s="304"/>
      <c r="C1156" s="51"/>
      <c r="D1156" s="51"/>
      <c r="E1156" s="79"/>
      <c r="F1156" s="133"/>
      <c r="G1156" s="133"/>
      <c r="H1156" s="133"/>
      <c r="I1156" s="108"/>
      <c r="J1156" s="807"/>
      <c r="K1156" s="142"/>
      <c r="L1156" s="918">
        <v>0</v>
      </c>
      <c r="M1156" s="142"/>
      <c r="N1156" s="918">
        <v>0</v>
      </c>
      <c r="O1156" s="75">
        <v>0</v>
      </c>
      <c r="P1156" s="918">
        <v>0</v>
      </c>
      <c r="Q1156" s="144"/>
      <c r="R1156" s="918">
        <v>0</v>
      </c>
      <c r="S1156" s="75">
        <v>0</v>
      </c>
      <c r="T1156" s="918">
        <v>0</v>
      </c>
      <c r="U1156" s="144"/>
      <c r="V1156" s="918">
        <v>0</v>
      </c>
      <c r="W1156" s="144"/>
      <c r="X1156" s="918">
        <v>0</v>
      </c>
      <c r="Y1156" s="60">
        <f t="shared" si="126"/>
        <v>0</v>
      </c>
      <c r="Z1156" s="918">
        <v>0</v>
      </c>
      <c r="AA1156" s="144"/>
      <c r="AB1156" s="918">
        <v>0</v>
      </c>
      <c r="AC1156" s="63">
        <v>0</v>
      </c>
      <c r="AD1156" s="142">
        <v>0</v>
      </c>
      <c r="AE1156" s="945"/>
      <c r="AF1156" s="142">
        <v>0</v>
      </c>
      <c r="AG1156" s="144"/>
      <c r="AH1156" s="918">
        <v>0</v>
      </c>
      <c r="AI1156" s="998">
        <f t="shared" si="129"/>
        <v>0</v>
      </c>
      <c r="AJ1156" s="1025">
        <f t="shared" si="119"/>
        <v>0</v>
      </c>
    </row>
    <row r="1157" spans="1:118" s="884" customFormat="1" ht="21.75" customHeight="1" x14ac:dyDescent="0.2">
      <c r="A1157" s="42">
        <v>24803</v>
      </c>
      <c r="B1157" s="285" t="s">
        <v>1121</v>
      </c>
      <c r="C1157" s="44"/>
      <c r="D1157" s="45"/>
      <c r="E1157" s="45"/>
      <c r="F1157" s="46"/>
      <c r="G1157" s="46"/>
      <c r="H1157" s="46"/>
      <c r="I1157" s="47"/>
      <c r="J1157" s="790">
        <v>0</v>
      </c>
      <c r="K1157" s="264"/>
      <c r="L1157" s="921">
        <f>L1158</f>
        <v>0</v>
      </c>
      <c r="M1157" s="264"/>
      <c r="N1157" s="921">
        <f>N1158</f>
        <v>0</v>
      </c>
      <c r="O1157" s="238">
        <v>0</v>
      </c>
      <c r="P1157" s="921">
        <f>P1158</f>
        <v>0</v>
      </c>
      <c r="Q1157" s="265"/>
      <c r="R1157" s="921">
        <f>R1158</f>
        <v>0</v>
      </c>
      <c r="S1157" s="238">
        <v>0</v>
      </c>
      <c r="T1157" s="921">
        <f>T1158</f>
        <v>0</v>
      </c>
      <c r="U1157" s="265"/>
      <c r="V1157" s="921">
        <f>V1158</f>
        <v>0</v>
      </c>
      <c r="W1157" s="265"/>
      <c r="X1157" s="921">
        <f>X1158</f>
        <v>0</v>
      </c>
      <c r="Y1157" s="376">
        <f t="shared" si="126"/>
        <v>0</v>
      </c>
      <c r="Z1157" s="921">
        <f>Z1158</f>
        <v>0</v>
      </c>
      <c r="AA1157" s="265"/>
      <c r="AB1157" s="921">
        <f>AB1158</f>
        <v>0</v>
      </c>
      <c r="AC1157" s="931">
        <v>0</v>
      </c>
      <c r="AD1157" s="264">
        <f>AD1158</f>
        <v>0</v>
      </c>
      <c r="AE1157" s="958"/>
      <c r="AF1157" s="264">
        <f>AF1158</f>
        <v>0</v>
      </c>
      <c r="AG1157" s="265"/>
      <c r="AH1157" s="921">
        <f>AH1158</f>
        <v>0</v>
      </c>
      <c r="AI1157" s="926">
        <f t="shared" si="129"/>
        <v>0</v>
      </c>
      <c r="AJ1157" s="1025">
        <f t="shared" si="119"/>
        <v>0</v>
      </c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</row>
    <row r="1158" spans="1:118" s="24" customFormat="1" ht="12.75" customHeight="1" x14ac:dyDescent="0.2">
      <c r="A1158" s="92"/>
      <c r="B1158" s="335"/>
      <c r="C1158" s="51"/>
      <c r="D1158" s="51"/>
      <c r="E1158" s="79"/>
      <c r="F1158" s="88"/>
      <c r="G1158" s="56"/>
      <c r="H1158" s="55"/>
      <c r="I1158" s="108"/>
      <c r="J1158" s="807"/>
      <c r="K1158" s="142"/>
      <c r="L1158" s="918">
        <v>0</v>
      </c>
      <c r="M1158" s="142"/>
      <c r="N1158" s="918">
        <v>0</v>
      </c>
      <c r="O1158" s="75">
        <v>0</v>
      </c>
      <c r="P1158" s="918">
        <v>0</v>
      </c>
      <c r="Q1158" s="144"/>
      <c r="R1158" s="918">
        <v>0</v>
      </c>
      <c r="S1158" s="75">
        <v>0</v>
      </c>
      <c r="T1158" s="918">
        <v>0</v>
      </c>
      <c r="U1158" s="144"/>
      <c r="V1158" s="918">
        <v>0</v>
      </c>
      <c r="W1158" s="144"/>
      <c r="X1158" s="918">
        <v>0</v>
      </c>
      <c r="Y1158" s="60">
        <f t="shared" si="126"/>
        <v>0</v>
      </c>
      <c r="Z1158" s="918">
        <v>0</v>
      </c>
      <c r="AA1158" s="144"/>
      <c r="AB1158" s="918">
        <v>0</v>
      </c>
      <c r="AC1158" s="63">
        <v>0</v>
      </c>
      <c r="AD1158" s="142">
        <v>0</v>
      </c>
      <c r="AE1158" s="945"/>
      <c r="AF1158" s="142">
        <v>0</v>
      </c>
      <c r="AG1158" s="144"/>
      <c r="AH1158" s="918">
        <v>0</v>
      </c>
      <c r="AI1158" s="998">
        <f t="shared" si="129"/>
        <v>0</v>
      </c>
      <c r="AJ1158" s="1025">
        <f t="shared" si="119"/>
        <v>0</v>
      </c>
    </row>
    <row r="1159" spans="1:118" s="884" customFormat="1" ht="28.5" customHeight="1" x14ac:dyDescent="0.2">
      <c r="A1159" s="42">
        <v>24804</v>
      </c>
      <c r="B1159" s="285" t="s">
        <v>1122</v>
      </c>
      <c r="C1159" s="44"/>
      <c r="D1159" s="44"/>
      <c r="E1159" s="44"/>
      <c r="F1159" s="239"/>
      <c r="G1159" s="239"/>
      <c r="H1159" s="239"/>
      <c r="I1159" s="47"/>
      <c r="J1159" s="787">
        <v>11606.169599999997</v>
      </c>
      <c r="K1159" s="264"/>
      <c r="L1159" s="921">
        <f>SUM(L1160:L1165)</f>
        <v>0</v>
      </c>
      <c r="M1159" s="264"/>
      <c r="N1159" s="921">
        <f>SUM(N1160:N1165)</f>
        <v>0</v>
      </c>
      <c r="O1159" s="238">
        <v>0</v>
      </c>
      <c r="P1159" s="921">
        <f>SUM(P1160:P1165)</f>
        <v>0</v>
      </c>
      <c r="Q1159" s="265"/>
      <c r="R1159" s="921">
        <f>SUM(R1160:R1165)</f>
        <v>0</v>
      </c>
      <c r="S1159" s="238">
        <v>0</v>
      </c>
      <c r="T1159" s="921">
        <f>SUM(T1160:T1165)</f>
        <v>0</v>
      </c>
      <c r="U1159" s="265"/>
      <c r="V1159" s="921">
        <f>SUM(V1160:V1165)</f>
        <v>0</v>
      </c>
      <c r="W1159" s="265"/>
      <c r="X1159" s="921">
        <f>SUM(X1160:X1165)</f>
        <v>0</v>
      </c>
      <c r="Y1159" s="376">
        <f t="shared" si="126"/>
        <v>0</v>
      </c>
      <c r="Z1159" s="921">
        <f>SUM(Z1160:Z1165)</f>
        <v>11606.169599999997</v>
      </c>
      <c r="AA1159" s="265"/>
      <c r="AB1159" s="921">
        <f>SUM(AB1160:AB1165)</f>
        <v>0</v>
      </c>
      <c r="AC1159" s="931">
        <v>0</v>
      </c>
      <c r="AD1159" s="264">
        <f>SUM(AD1160:AD1165)</f>
        <v>0</v>
      </c>
      <c r="AE1159" s="565">
        <f>AE1161+AE1160+AE1162+AE1163+AE1165+AE1164</f>
        <v>0</v>
      </c>
      <c r="AF1159" s="264">
        <f>SUM(AF1160:AF1165)</f>
        <v>0</v>
      </c>
      <c r="AG1159" s="265"/>
      <c r="AH1159" s="921">
        <f>SUM(AH1160:AH1165)</f>
        <v>0</v>
      </c>
      <c r="AI1159" s="926">
        <f t="shared" si="129"/>
        <v>11606.169599999997</v>
      </c>
      <c r="AJ1159" s="1025">
        <f t="shared" si="119"/>
        <v>0</v>
      </c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</row>
    <row r="1160" spans="1:118" s="24" customFormat="1" ht="26.25" customHeight="1" x14ac:dyDescent="0.2">
      <c r="A1160" s="51"/>
      <c r="B1160" s="379" t="s">
        <v>1123</v>
      </c>
      <c r="C1160" s="79"/>
      <c r="D1160" s="79">
        <v>3</v>
      </c>
      <c r="E1160" s="74" t="s">
        <v>30</v>
      </c>
      <c r="F1160" s="88" t="s">
        <v>31</v>
      </c>
      <c r="G1160" s="56" t="s">
        <v>32</v>
      </c>
      <c r="H1160" s="55" t="s">
        <v>33</v>
      </c>
      <c r="I1160" s="57">
        <v>227.38</v>
      </c>
      <c r="J1160" s="112">
        <v>682.14</v>
      </c>
      <c r="K1160" s="89"/>
      <c r="L1160" s="644">
        <v>0</v>
      </c>
      <c r="M1160" s="89"/>
      <c r="N1160" s="644"/>
      <c r="O1160" s="75">
        <v>0</v>
      </c>
      <c r="P1160" s="999">
        <f t="shared" ref="P1160:P1165" si="130">O1160*I1160</f>
        <v>0</v>
      </c>
      <c r="Q1160" s="91"/>
      <c r="R1160" s="644"/>
      <c r="S1160" s="75">
        <v>0</v>
      </c>
      <c r="T1160" s="999"/>
      <c r="U1160" s="91"/>
      <c r="V1160" s="644"/>
      <c r="W1160" s="91"/>
      <c r="X1160" s="644"/>
      <c r="Y1160" s="60">
        <f t="shared" si="126"/>
        <v>3</v>
      </c>
      <c r="Z1160" s="999">
        <v>682.14</v>
      </c>
      <c r="AA1160" s="91"/>
      <c r="AB1160" s="644"/>
      <c r="AC1160" s="63">
        <v>0</v>
      </c>
      <c r="AD1160" s="78">
        <f t="shared" ref="AD1160:AD1165" si="131">AC1160*I1160</f>
        <v>0</v>
      </c>
      <c r="AE1160" s="940">
        <v>0</v>
      </c>
      <c r="AF1160" s="150">
        <v>0</v>
      </c>
      <c r="AG1160" s="91"/>
      <c r="AH1160" s="644"/>
      <c r="AI1160" s="998">
        <f t="shared" si="129"/>
        <v>682.14</v>
      </c>
      <c r="AJ1160" s="1025">
        <f t="shared" si="119"/>
        <v>0</v>
      </c>
    </row>
    <row r="1161" spans="1:118" s="24" customFormat="1" ht="29.25" customHeight="1" x14ac:dyDescent="0.2">
      <c r="A1161" s="51"/>
      <c r="B1161" s="379" t="s">
        <v>1124</v>
      </c>
      <c r="C1161" s="79"/>
      <c r="D1161" s="79">
        <v>3</v>
      </c>
      <c r="E1161" s="74" t="s">
        <v>30</v>
      </c>
      <c r="F1161" s="88" t="s">
        <v>31</v>
      </c>
      <c r="G1161" s="56" t="s">
        <v>32</v>
      </c>
      <c r="H1161" s="55" t="s">
        <v>33</v>
      </c>
      <c r="I1161" s="57">
        <v>370.7</v>
      </c>
      <c r="J1161" s="112">
        <v>1112.0999999999999</v>
      </c>
      <c r="K1161" s="89"/>
      <c r="L1161" s="644">
        <v>0</v>
      </c>
      <c r="M1161" s="89"/>
      <c r="N1161" s="644"/>
      <c r="O1161" s="75">
        <v>0</v>
      </c>
      <c r="P1161" s="999">
        <f t="shared" si="130"/>
        <v>0</v>
      </c>
      <c r="Q1161" s="91"/>
      <c r="R1161" s="644"/>
      <c r="S1161" s="75">
        <v>0</v>
      </c>
      <c r="T1161" s="999"/>
      <c r="U1161" s="91"/>
      <c r="V1161" s="644"/>
      <c r="W1161" s="91"/>
      <c r="X1161" s="644"/>
      <c r="Y1161" s="60">
        <f t="shared" si="126"/>
        <v>3</v>
      </c>
      <c r="Z1161" s="999">
        <v>1112.0999999999999</v>
      </c>
      <c r="AA1161" s="91"/>
      <c r="AB1161" s="644"/>
      <c r="AC1161" s="63">
        <v>0</v>
      </c>
      <c r="AD1161" s="78">
        <f t="shared" si="131"/>
        <v>0</v>
      </c>
      <c r="AE1161" s="940">
        <v>0</v>
      </c>
      <c r="AF1161" s="150">
        <v>0</v>
      </c>
      <c r="AG1161" s="91"/>
      <c r="AH1161" s="644"/>
      <c r="AI1161" s="998">
        <f t="shared" si="129"/>
        <v>1112.0999999999999</v>
      </c>
      <c r="AJ1161" s="1025">
        <f t="shared" ref="AJ1161:AJ1187" si="132">AI1161-J1161</f>
        <v>0</v>
      </c>
    </row>
    <row r="1162" spans="1:118" ht="66" x14ac:dyDescent="0.2">
      <c r="A1162" s="51"/>
      <c r="B1162" s="52" t="s">
        <v>1125</v>
      </c>
      <c r="C1162" s="79"/>
      <c r="D1162" s="79">
        <v>2</v>
      </c>
      <c r="E1162" s="74" t="s">
        <v>30</v>
      </c>
      <c r="F1162" s="88" t="s">
        <v>31</v>
      </c>
      <c r="G1162" s="56" t="s">
        <v>32</v>
      </c>
      <c r="H1162" s="55" t="s">
        <v>33</v>
      </c>
      <c r="I1162" s="57">
        <v>1336.7375999999997</v>
      </c>
      <c r="J1162" s="112">
        <v>2673.4751999999994</v>
      </c>
      <c r="K1162" s="80"/>
      <c r="L1162" s="150">
        <v>0</v>
      </c>
      <c r="M1162" s="80"/>
      <c r="N1162" s="150"/>
      <c r="O1162" s="75">
        <v>0</v>
      </c>
      <c r="P1162" s="999">
        <f t="shared" si="130"/>
        <v>0</v>
      </c>
      <c r="Q1162" s="91"/>
      <c r="R1162" s="644"/>
      <c r="S1162" s="75">
        <v>0</v>
      </c>
      <c r="T1162" s="999"/>
      <c r="U1162" s="91"/>
      <c r="V1162" s="644"/>
      <c r="W1162" s="91"/>
      <c r="X1162" s="644"/>
      <c r="Y1162" s="60">
        <f t="shared" si="126"/>
        <v>2</v>
      </c>
      <c r="Z1162" s="999">
        <v>2673.4751999999994</v>
      </c>
      <c r="AA1162" s="91"/>
      <c r="AB1162" s="644"/>
      <c r="AC1162" s="63">
        <v>0</v>
      </c>
      <c r="AD1162" s="78">
        <f t="shared" si="131"/>
        <v>0</v>
      </c>
      <c r="AE1162" s="940">
        <v>0</v>
      </c>
      <c r="AF1162" s="150">
        <v>0</v>
      </c>
      <c r="AG1162" s="91"/>
      <c r="AH1162" s="644"/>
      <c r="AI1162" s="998">
        <f t="shared" si="129"/>
        <v>2673.4751999999994</v>
      </c>
      <c r="AJ1162" s="1025">
        <f t="shared" si="132"/>
        <v>0</v>
      </c>
    </row>
    <row r="1163" spans="1:118" ht="66" x14ac:dyDescent="0.2">
      <c r="A1163" s="51"/>
      <c r="B1163" s="52" t="s">
        <v>1126</v>
      </c>
      <c r="C1163" s="79"/>
      <c r="D1163" s="79">
        <v>2</v>
      </c>
      <c r="E1163" s="79" t="s">
        <v>30</v>
      </c>
      <c r="F1163" s="88" t="s">
        <v>31</v>
      </c>
      <c r="G1163" s="56" t="s">
        <v>32</v>
      </c>
      <c r="H1163" s="55" t="s">
        <v>33</v>
      </c>
      <c r="I1163" s="57">
        <v>1364.2991999999997</v>
      </c>
      <c r="J1163" s="112">
        <v>2728.5983999999994</v>
      </c>
      <c r="K1163" s="80"/>
      <c r="L1163" s="150">
        <v>0</v>
      </c>
      <c r="M1163" s="80"/>
      <c r="N1163" s="150"/>
      <c r="O1163" s="75">
        <v>0</v>
      </c>
      <c r="P1163" s="999">
        <f t="shared" si="130"/>
        <v>0</v>
      </c>
      <c r="Q1163" s="91"/>
      <c r="R1163" s="644"/>
      <c r="S1163" s="75">
        <v>0</v>
      </c>
      <c r="T1163" s="999"/>
      <c r="U1163" s="91"/>
      <c r="V1163" s="644"/>
      <c r="W1163" s="91"/>
      <c r="X1163" s="644"/>
      <c r="Y1163" s="60">
        <f t="shared" si="126"/>
        <v>2</v>
      </c>
      <c r="Z1163" s="999">
        <v>2728.5983999999994</v>
      </c>
      <c r="AA1163" s="91"/>
      <c r="AB1163" s="644"/>
      <c r="AC1163" s="63">
        <v>0</v>
      </c>
      <c r="AD1163" s="78">
        <f t="shared" si="131"/>
        <v>0</v>
      </c>
      <c r="AE1163" s="940">
        <v>0</v>
      </c>
      <c r="AF1163" s="150">
        <v>0</v>
      </c>
      <c r="AG1163" s="91"/>
      <c r="AH1163" s="644"/>
      <c r="AI1163" s="998">
        <f t="shared" si="129"/>
        <v>2728.5983999999994</v>
      </c>
      <c r="AJ1163" s="1025">
        <f t="shared" si="132"/>
        <v>0</v>
      </c>
    </row>
    <row r="1164" spans="1:118" ht="66" x14ac:dyDescent="0.2">
      <c r="A1164" s="51"/>
      <c r="B1164" s="52" t="s">
        <v>1127</v>
      </c>
      <c r="C1164" s="79"/>
      <c r="D1164" s="79">
        <v>2</v>
      </c>
      <c r="E1164" s="79" t="s">
        <v>30</v>
      </c>
      <c r="F1164" s="88" t="s">
        <v>31</v>
      </c>
      <c r="G1164" s="56" t="s">
        <v>32</v>
      </c>
      <c r="H1164" s="55" t="s">
        <v>33</v>
      </c>
      <c r="I1164" s="57">
        <v>1446.9839999999999</v>
      </c>
      <c r="J1164" s="112">
        <v>2893.9679999999998</v>
      </c>
      <c r="K1164" s="80"/>
      <c r="L1164" s="150">
        <v>0</v>
      </c>
      <c r="M1164" s="80"/>
      <c r="N1164" s="150"/>
      <c r="O1164" s="75">
        <v>0</v>
      </c>
      <c r="P1164" s="999">
        <f t="shared" si="130"/>
        <v>0</v>
      </c>
      <c r="Q1164" s="91"/>
      <c r="R1164" s="644"/>
      <c r="S1164" s="75">
        <v>0</v>
      </c>
      <c r="T1164" s="999"/>
      <c r="U1164" s="91"/>
      <c r="V1164" s="644"/>
      <c r="W1164" s="91"/>
      <c r="X1164" s="644"/>
      <c r="Y1164" s="60">
        <f t="shared" si="126"/>
        <v>2</v>
      </c>
      <c r="Z1164" s="999">
        <v>2893.9679999999998</v>
      </c>
      <c r="AA1164" s="91"/>
      <c r="AB1164" s="644"/>
      <c r="AC1164" s="63">
        <v>0</v>
      </c>
      <c r="AD1164" s="78">
        <f t="shared" si="131"/>
        <v>0</v>
      </c>
      <c r="AE1164" s="940">
        <v>0</v>
      </c>
      <c r="AF1164" s="150">
        <v>0</v>
      </c>
      <c r="AG1164" s="91"/>
      <c r="AH1164" s="644"/>
      <c r="AI1164" s="998">
        <f t="shared" si="129"/>
        <v>2893.9679999999998</v>
      </c>
      <c r="AJ1164" s="1025">
        <f t="shared" si="132"/>
        <v>0</v>
      </c>
    </row>
    <row r="1165" spans="1:118" ht="66" x14ac:dyDescent="0.2">
      <c r="A1165" s="51"/>
      <c r="B1165" s="52" t="s">
        <v>1128</v>
      </c>
      <c r="C1165" s="79"/>
      <c r="D1165" s="79">
        <v>2</v>
      </c>
      <c r="E1165" s="79" t="s">
        <v>30</v>
      </c>
      <c r="F1165" s="88" t="s">
        <v>31</v>
      </c>
      <c r="G1165" s="56" t="s">
        <v>32</v>
      </c>
      <c r="H1165" s="55" t="s">
        <v>33</v>
      </c>
      <c r="I1165" s="57">
        <v>757.94399999999996</v>
      </c>
      <c r="J1165" s="112">
        <v>1515.8879999999999</v>
      </c>
      <c r="K1165" s="80"/>
      <c r="L1165" s="150">
        <v>0</v>
      </c>
      <c r="M1165" s="80"/>
      <c r="N1165" s="150"/>
      <c r="O1165" s="75">
        <v>0</v>
      </c>
      <c r="P1165" s="999">
        <f t="shared" si="130"/>
        <v>0</v>
      </c>
      <c r="Q1165" s="91"/>
      <c r="R1165" s="644"/>
      <c r="S1165" s="75">
        <v>0</v>
      </c>
      <c r="T1165" s="999"/>
      <c r="U1165" s="91"/>
      <c r="V1165" s="644"/>
      <c r="W1165" s="91"/>
      <c r="X1165" s="644"/>
      <c r="Y1165" s="60">
        <f t="shared" si="126"/>
        <v>2</v>
      </c>
      <c r="Z1165" s="999">
        <v>1515.8879999999999</v>
      </c>
      <c r="AA1165" s="91"/>
      <c r="AB1165" s="644"/>
      <c r="AC1165" s="63">
        <v>0</v>
      </c>
      <c r="AD1165" s="78">
        <f t="shared" si="131"/>
        <v>0</v>
      </c>
      <c r="AE1165" s="940">
        <v>0</v>
      </c>
      <c r="AF1165" s="150">
        <v>0</v>
      </c>
      <c r="AG1165" s="91"/>
      <c r="AH1165" s="644"/>
      <c r="AI1165" s="998">
        <f t="shared" si="129"/>
        <v>1515.8879999999999</v>
      </c>
      <c r="AJ1165" s="1025">
        <f t="shared" si="132"/>
        <v>0</v>
      </c>
    </row>
    <row r="1166" spans="1:118" ht="24.75" customHeight="1" x14ac:dyDescent="0.2">
      <c r="A1166" s="336">
        <v>24805</v>
      </c>
      <c r="B1166" s="285" t="s">
        <v>1129</v>
      </c>
      <c r="C1166" s="44"/>
      <c r="D1166" s="45"/>
      <c r="E1166" s="337"/>
      <c r="F1166" s="338"/>
      <c r="G1166" s="338"/>
      <c r="H1166" s="338"/>
      <c r="I1166" s="47"/>
      <c r="J1166" s="790">
        <v>0</v>
      </c>
      <c r="K1166" s="264">
        <f t="shared" ref="K1166:Y1166" si="133">K1167</f>
        <v>0</v>
      </c>
      <c r="L1166" s="921">
        <f t="shared" si="133"/>
        <v>0</v>
      </c>
      <c r="M1166" s="264">
        <f t="shared" si="133"/>
        <v>0</v>
      </c>
      <c r="N1166" s="921">
        <f t="shared" si="133"/>
        <v>0</v>
      </c>
      <c r="O1166" s="264">
        <f t="shared" si="133"/>
        <v>0</v>
      </c>
      <c r="P1166" s="921">
        <f t="shared" si="133"/>
        <v>0</v>
      </c>
      <c r="Q1166" s="264">
        <f t="shared" si="133"/>
        <v>0</v>
      </c>
      <c r="R1166" s="921">
        <f t="shared" si="133"/>
        <v>0</v>
      </c>
      <c r="S1166" s="264">
        <f t="shared" si="133"/>
        <v>0</v>
      </c>
      <c r="T1166" s="921">
        <f t="shared" si="133"/>
        <v>0</v>
      </c>
      <c r="U1166" s="264">
        <f t="shared" si="133"/>
        <v>0</v>
      </c>
      <c r="V1166" s="921">
        <f t="shared" si="133"/>
        <v>0</v>
      </c>
      <c r="W1166" s="264">
        <f t="shared" si="133"/>
        <v>0</v>
      </c>
      <c r="X1166" s="921">
        <f t="shared" si="133"/>
        <v>0</v>
      </c>
      <c r="Y1166" s="264">
        <f t="shared" si="133"/>
        <v>0</v>
      </c>
      <c r="Z1166" s="921">
        <f>Z1167</f>
        <v>0</v>
      </c>
      <c r="AA1166" s="264">
        <f t="shared" ref="AA1166:AI1166" si="134">AA1167</f>
        <v>0</v>
      </c>
      <c r="AB1166" s="921">
        <f t="shared" si="134"/>
        <v>0</v>
      </c>
      <c r="AC1166" s="921">
        <f t="shared" si="134"/>
        <v>0</v>
      </c>
      <c r="AD1166" s="264">
        <f t="shared" si="134"/>
        <v>0</v>
      </c>
      <c r="AE1166" s="921">
        <f t="shared" si="134"/>
        <v>0</v>
      </c>
      <c r="AF1166" s="264">
        <f t="shared" si="134"/>
        <v>0</v>
      </c>
      <c r="AG1166" s="264">
        <f t="shared" si="134"/>
        <v>0</v>
      </c>
      <c r="AH1166" s="921">
        <f t="shared" si="134"/>
        <v>0</v>
      </c>
      <c r="AI1166" s="921">
        <f t="shared" si="134"/>
        <v>0</v>
      </c>
      <c r="AJ1166" s="1025">
        <f t="shared" si="132"/>
        <v>0</v>
      </c>
    </row>
    <row r="1167" spans="1:118" s="24" customFormat="1" x14ac:dyDescent="0.2">
      <c r="A1167" s="92"/>
      <c r="B1167" s="310"/>
      <c r="C1167" s="339"/>
      <c r="D1167" s="339"/>
      <c r="E1167" s="79"/>
      <c r="F1167" s="133"/>
      <c r="G1167" s="133"/>
      <c r="H1167" s="133"/>
      <c r="I1167" s="108"/>
      <c r="J1167" s="808"/>
      <c r="K1167" s="142"/>
      <c r="L1167" s="918">
        <v>0</v>
      </c>
      <c r="M1167" s="142"/>
      <c r="N1167" s="918">
        <v>0</v>
      </c>
      <c r="O1167" s="75">
        <v>0</v>
      </c>
      <c r="P1167" s="918">
        <v>0</v>
      </c>
      <c r="Q1167" s="144"/>
      <c r="R1167" s="918">
        <v>0</v>
      </c>
      <c r="S1167" s="75">
        <v>0</v>
      </c>
      <c r="T1167" s="918">
        <v>0</v>
      </c>
      <c r="U1167" s="144"/>
      <c r="V1167" s="918">
        <v>0</v>
      </c>
      <c r="W1167" s="144"/>
      <c r="X1167" s="918">
        <v>0</v>
      </c>
      <c r="Y1167" s="60">
        <f t="shared" ref="Y1167:Y1230" si="135">D1167</f>
        <v>0</v>
      </c>
      <c r="Z1167" s="918">
        <v>0</v>
      </c>
      <c r="AA1167" s="144"/>
      <c r="AB1167" s="918">
        <v>0</v>
      </c>
      <c r="AC1167" s="63">
        <v>0</v>
      </c>
      <c r="AD1167" s="142">
        <v>0</v>
      </c>
      <c r="AE1167" s="945"/>
      <c r="AF1167" s="142">
        <v>0</v>
      </c>
      <c r="AG1167" s="144"/>
      <c r="AH1167" s="918">
        <v>0</v>
      </c>
      <c r="AI1167" s="918">
        <v>0</v>
      </c>
      <c r="AJ1167" s="1025">
        <f t="shared" si="132"/>
        <v>0</v>
      </c>
    </row>
    <row r="1168" spans="1:118" s="884" customFormat="1" ht="24" x14ac:dyDescent="0.2">
      <c r="A1168" s="42">
        <v>24806</v>
      </c>
      <c r="B1168" s="340" t="s">
        <v>1130</v>
      </c>
      <c r="C1168" s="44"/>
      <c r="D1168" s="44"/>
      <c r="E1168" s="45"/>
      <c r="F1168" s="46"/>
      <c r="G1168" s="46"/>
      <c r="H1168" s="46"/>
      <c r="I1168" s="47"/>
      <c r="J1168" s="787">
        <v>1960</v>
      </c>
      <c r="K1168" s="264"/>
      <c r="L1168" s="921">
        <f>L1169+L1170</f>
        <v>0</v>
      </c>
      <c r="M1168" s="264"/>
      <c r="N1168" s="921">
        <f>N1169+N1170</f>
        <v>0</v>
      </c>
      <c r="O1168" s="238">
        <v>0</v>
      </c>
      <c r="P1168" s="921">
        <f>P1169+P1170</f>
        <v>0</v>
      </c>
      <c r="Q1168" s="265"/>
      <c r="R1168" s="921">
        <f>R1169+R1170</f>
        <v>0</v>
      </c>
      <c r="S1168" s="238">
        <v>0</v>
      </c>
      <c r="T1168" s="921">
        <f>T1169+T1170</f>
        <v>0</v>
      </c>
      <c r="U1168" s="265"/>
      <c r="V1168" s="921">
        <f>V1169+V1170</f>
        <v>0</v>
      </c>
      <c r="W1168" s="265"/>
      <c r="X1168" s="921">
        <f>X1169+X1170</f>
        <v>0</v>
      </c>
      <c r="Y1168" s="376">
        <f t="shared" si="135"/>
        <v>0</v>
      </c>
      <c r="Z1168" s="921">
        <f>Z1169+Z1170</f>
        <v>1960</v>
      </c>
      <c r="AA1168" s="265"/>
      <c r="AB1168" s="921">
        <f>AB1169+AB1170</f>
        <v>0</v>
      </c>
      <c r="AC1168" s="931">
        <v>0</v>
      </c>
      <c r="AD1168" s="264">
        <f>AD1169+AD1170</f>
        <v>0</v>
      </c>
      <c r="AE1168" s="965">
        <f>AE1169+AE1170</f>
        <v>0</v>
      </c>
      <c r="AF1168" s="264">
        <f>AF1169+AF1170</f>
        <v>0</v>
      </c>
      <c r="AG1168" s="265"/>
      <c r="AH1168" s="921">
        <f>AH1169+AH1170</f>
        <v>0</v>
      </c>
      <c r="AI1168" s="921">
        <f>AI1169+AI1170</f>
        <v>1960</v>
      </c>
      <c r="AJ1168" s="1025">
        <f t="shared" si="132"/>
        <v>0</v>
      </c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</row>
    <row r="1169" spans="1:118" ht="66" x14ac:dyDescent="0.2">
      <c r="A1169" s="97"/>
      <c r="B1169" s="93" t="s">
        <v>1131</v>
      </c>
      <c r="C1169" s="74"/>
      <c r="D1169" s="74">
        <v>20</v>
      </c>
      <c r="E1169" s="79" t="s">
        <v>480</v>
      </c>
      <c r="F1169" s="88" t="s">
        <v>31</v>
      </c>
      <c r="G1169" s="56" t="s">
        <v>32</v>
      </c>
      <c r="H1169" s="55" t="s">
        <v>33</v>
      </c>
      <c r="I1169" s="57">
        <v>30</v>
      </c>
      <c r="J1169" s="766">
        <v>600</v>
      </c>
      <c r="K1169" s="80"/>
      <c r="L1169" s="150">
        <v>0</v>
      </c>
      <c r="M1169" s="80"/>
      <c r="N1169" s="150"/>
      <c r="O1169" s="75">
        <v>0</v>
      </c>
      <c r="P1169" s="999">
        <f>O1169*I1169</f>
        <v>0</v>
      </c>
      <c r="Q1169" s="81"/>
      <c r="R1169" s="150"/>
      <c r="S1169" s="75">
        <v>0</v>
      </c>
      <c r="T1169" s="999"/>
      <c r="U1169" s="81"/>
      <c r="V1169" s="150"/>
      <c r="W1169" s="81"/>
      <c r="X1169" s="150"/>
      <c r="Y1169" s="60">
        <f t="shared" si="135"/>
        <v>20</v>
      </c>
      <c r="Z1169" s="999">
        <v>600</v>
      </c>
      <c r="AA1169" s="81"/>
      <c r="AB1169" s="150"/>
      <c r="AC1169" s="63">
        <v>0</v>
      </c>
      <c r="AD1169" s="78">
        <f>AC1169*I1169</f>
        <v>0</v>
      </c>
      <c r="AE1169" s="63">
        <v>0</v>
      </c>
      <c r="AF1169" s="150">
        <v>0</v>
      </c>
      <c r="AG1169" s="81"/>
      <c r="AH1169" s="150"/>
      <c r="AI1169" s="998">
        <f>AF1169+AH1169+AD1169+AB1169+Z1169+X1169+V1169+T1169+R1169+P1169+N1169+L1169</f>
        <v>600</v>
      </c>
      <c r="AJ1169" s="1025">
        <f t="shared" si="132"/>
        <v>0</v>
      </c>
    </row>
    <row r="1170" spans="1:118" ht="66" x14ac:dyDescent="0.2">
      <c r="A1170" s="97"/>
      <c r="B1170" s="93" t="s">
        <v>1132</v>
      </c>
      <c r="C1170" s="74"/>
      <c r="D1170" s="74">
        <v>20</v>
      </c>
      <c r="E1170" s="79" t="s">
        <v>480</v>
      </c>
      <c r="F1170" s="88" t="s">
        <v>31</v>
      </c>
      <c r="G1170" s="56" t="s">
        <v>32</v>
      </c>
      <c r="H1170" s="55" t="s">
        <v>33</v>
      </c>
      <c r="I1170" s="57">
        <v>68</v>
      </c>
      <c r="J1170" s="766">
        <v>1360</v>
      </c>
      <c r="K1170" s="80"/>
      <c r="L1170" s="150">
        <v>0</v>
      </c>
      <c r="M1170" s="80"/>
      <c r="N1170" s="150"/>
      <c r="O1170" s="75">
        <v>0</v>
      </c>
      <c r="P1170" s="999">
        <f>O1170*I1170</f>
        <v>0</v>
      </c>
      <c r="Q1170" s="81"/>
      <c r="R1170" s="150"/>
      <c r="S1170" s="75">
        <v>0</v>
      </c>
      <c r="T1170" s="999"/>
      <c r="U1170" s="81"/>
      <c r="V1170" s="150"/>
      <c r="W1170" s="81"/>
      <c r="X1170" s="150"/>
      <c r="Y1170" s="60">
        <f t="shared" si="135"/>
        <v>20</v>
      </c>
      <c r="Z1170" s="999">
        <v>1360</v>
      </c>
      <c r="AA1170" s="81"/>
      <c r="AB1170" s="150"/>
      <c r="AC1170" s="63">
        <v>0</v>
      </c>
      <c r="AD1170" s="78">
        <f>AC1170*I1170</f>
        <v>0</v>
      </c>
      <c r="AE1170" s="63">
        <v>0</v>
      </c>
      <c r="AF1170" s="150">
        <v>0</v>
      </c>
      <c r="AG1170" s="81"/>
      <c r="AH1170" s="150"/>
      <c r="AI1170" s="998">
        <f>AF1170+AH1170+AD1170+AB1170+Z1170+X1170+V1170+T1170+R1170+P1170+N1170+L1170</f>
        <v>1360</v>
      </c>
      <c r="AJ1170" s="1025">
        <f t="shared" si="132"/>
        <v>0</v>
      </c>
    </row>
    <row r="1171" spans="1:118" s="884" customFormat="1" ht="36" x14ac:dyDescent="0.2">
      <c r="A1171" s="42">
        <v>24807</v>
      </c>
      <c r="B1171" s="341" t="s">
        <v>1133</v>
      </c>
      <c r="C1171" s="44"/>
      <c r="D1171" s="736"/>
      <c r="E1171" s="45"/>
      <c r="F1171" s="46"/>
      <c r="G1171" s="46"/>
      <c r="H1171" s="46"/>
      <c r="I1171" s="47"/>
      <c r="J1171" s="763">
        <v>75742.94</v>
      </c>
      <c r="K1171" s="264"/>
      <c r="L1171" s="921">
        <f>SUM(L1172:L1214)</f>
        <v>0</v>
      </c>
      <c r="M1171" s="264"/>
      <c r="N1171" s="921">
        <f>SUM(N1172:N1214)</f>
        <v>0</v>
      </c>
      <c r="O1171" s="238">
        <v>0</v>
      </c>
      <c r="P1171" s="921">
        <f>SUM(P1172:P1214)</f>
        <v>0</v>
      </c>
      <c r="Q1171" s="265"/>
      <c r="R1171" s="921">
        <f>SUM(R1172:R1214)</f>
        <v>0</v>
      </c>
      <c r="S1171" s="238">
        <v>0</v>
      </c>
      <c r="T1171" s="921">
        <f>SUM(T1172:T1214)</f>
        <v>0</v>
      </c>
      <c r="U1171" s="265"/>
      <c r="V1171" s="921">
        <f>SUM(V1172:V1214)</f>
        <v>75742.94</v>
      </c>
      <c r="W1171" s="265"/>
      <c r="X1171" s="921">
        <f>SUM(X1172:X1214)</f>
        <v>0</v>
      </c>
      <c r="Y1171" s="376">
        <f t="shared" si="135"/>
        <v>0</v>
      </c>
      <c r="Z1171" s="921">
        <v>0</v>
      </c>
      <c r="AA1171" s="265"/>
      <c r="AB1171" s="921">
        <f>SUM(AB1172:AB1214)</f>
        <v>0</v>
      </c>
      <c r="AC1171" s="931">
        <v>0</v>
      </c>
      <c r="AD1171" s="264">
        <f>SUM(AD1172:AD1214)</f>
        <v>0</v>
      </c>
      <c r="AE1171" s="565">
        <f>SUM(AE1172:AE1209)</f>
        <v>0</v>
      </c>
      <c r="AF1171" s="264">
        <f>SUM(AF1172:AF1214)</f>
        <v>0</v>
      </c>
      <c r="AG1171" s="265"/>
      <c r="AH1171" s="921">
        <f>SUM(AH1172:AH1214)</f>
        <v>0</v>
      </c>
      <c r="AI1171" s="921">
        <f>SUM(AI1172:AI1214)</f>
        <v>75742.94</v>
      </c>
      <c r="AJ1171" s="1025">
        <f t="shared" si="132"/>
        <v>0</v>
      </c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</row>
    <row r="1172" spans="1:118" ht="66" x14ac:dyDescent="0.2">
      <c r="A1172" s="51"/>
      <c r="B1172" s="102" t="s">
        <v>1134</v>
      </c>
      <c r="C1172" s="74"/>
      <c r="D1172" s="79">
        <v>5</v>
      </c>
      <c r="E1172" s="79" t="s">
        <v>1135</v>
      </c>
      <c r="F1172" s="88" t="s">
        <v>31</v>
      </c>
      <c r="G1172" s="56" t="s">
        <v>32</v>
      </c>
      <c r="H1172" s="55" t="s">
        <v>33</v>
      </c>
      <c r="I1172" s="57">
        <v>290</v>
      </c>
      <c r="J1172" s="112">
        <v>1450</v>
      </c>
      <c r="K1172" s="80"/>
      <c r="L1172" s="150">
        <v>0</v>
      </c>
      <c r="M1172" s="80"/>
      <c r="N1172" s="150"/>
      <c r="O1172" s="75">
        <v>0</v>
      </c>
      <c r="P1172" s="999">
        <f t="shared" ref="P1172:P1199" si="136">O1172*I1172</f>
        <v>0</v>
      </c>
      <c r="Q1172" s="81"/>
      <c r="R1172" s="150"/>
      <c r="S1172" s="75">
        <v>0</v>
      </c>
      <c r="T1172" s="999"/>
      <c r="U1172" s="60">
        <f t="shared" ref="U1172:U1214" si="137">D1172</f>
        <v>5</v>
      </c>
      <c r="V1172" s="999">
        <v>1450</v>
      </c>
      <c r="W1172" s="81"/>
      <c r="X1172" s="150"/>
      <c r="Y1172" s="139"/>
      <c r="Z1172" s="1002"/>
      <c r="AA1172" s="81"/>
      <c r="AB1172" s="150"/>
      <c r="AC1172" s="63">
        <v>0</v>
      </c>
      <c r="AD1172" s="78">
        <f t="shared" ref="AD1172:AD1199" si="138">AC1172*I1172</f>
        <v>0</v>
      </c>
      <c r="AE1172" s="63">
        <v>0</v>
      </c>
      <c r="AF1172" s="150">
        <v>0</v>
      </c>
      <c r="AG1172" s="81"/>
      <c r="AH1172" s="150"/>
      <c r="AI1172" s="998">
        <f>AF1172+AH1172+AD1172+AB1172+Z1172+X1172+V1172+T1172+R1172+P1172+N1172+L1172</f>
        <v>1450</v>
      </c>
      <c r="AJ1172" s="1025">
        <f t="shared" si="132"/>
        <v>0</v>
      </c>
    </row>
    <row r="1173" spans="1:118" ht="66" x14ac:dyDescent="0.2">
      <c r="A1173" s="60"/>
      <c r="B1173" s="342" t="s">
        <v>1136</v>
      </c>
      <c r="C1173" s="51"/>
      <c r="D1173" s="97">
        <v>30</v>
      </c>
      <c r="E1173" s="343" t="s">
        <v>30</v>
      </c>
      <c r="F1173" s="88" t="s">
        <v>31</v>
      </c>
      <c r="G1173" s="56" t="s">
        <v>32</v>
      </c>
      <c r="H1173" s="55" t="s">
        <v>33</v>
      </c>
      <c r="I1173" s="57">
        <v>11.6</v>
      </c>
      <c r="J1173" s="809">
        <v>348</v>
      </c>
      <c r="K1173" s="80"/>
      <c r="L1173" s="150">
        <v>0</v>
      </c>
      <c r="M1173" s="80"/>
      <c r="N1173" s="150"/>
      <c r="O1173" s="75">
        <v>0</v>
      </c>
      <c r="P1173" s="999">
        <f t="shared" si="136"/>
        <v>0</v>
      </c>
      <c r="Q1173" s="81"/>
      <c r="R1173" s="150"/>
      <c r="S1173" s="75">
        <v>0</v>
      </c>
      <c r="T1173" s="999"/>
      <c r="U1173" s="60">
        <f t="shared" si="137"/>
        <v>30</v>
      </c>
      <c r="V1173" s="999">
        <v>348</v>
      </c>
      <c r="W1173" s="81"/>
      <c r="X1173" s="150"/>
      <c r="Y1173" s="139"/>
      <c r="Z1173" s="1002"/>
      <c r="AA1173" s="81"/>
      <c r="AB1173" s="150"/>
      <c r="AC1173" s="63">
        <v>0</v>
      </c>
      <c r="AD1173" s="78">
        <f t="shared" si="138"/>
        <v>0</v>
      </c>
      <c r="AE1173" s="63">
        <v>0</v>
      </c>
      <c r="AF1173" s="150">
        <v>0</v>
      </c>
      <c r="AG1173" s="81"/>
      <c r="AH1173" s="150"/>
      <c r="AI1173" s="998">
        <f t="shared" ref="AI1173:AI1214" si="139">AF1173+AH1173+AD1173+AB1173+Z1173+X1173+V1173+T1173+R1173+P1173+N1173+L1173</f>
        <v>348</v>
      </c>
      <c r="AJ1173" s="1025">
        <f t="shared" si="132"/>
        <v>0</v>
      </c>
    </row>
    <row r="1174" spans="1:118" ht="66" x14ac:dyDescent="0.2">
      <c r="A1174" s="60"/>
      <c r="B1174" s="342" t="s">
        <v>1137</v>
      </c>
      <c r="C1174" s="51"/>
      <c r="D1174" s="97">
        <v>15</v>
      </c>
      <c r="E1174" s="343" t="s">
        <v>30</v>
      </c>
      <c r="F1174" s="88" t="s">
        <v>31</v>
      </c>
      <c r="G1174" s="56" t="s">
        <v>32</v>
      </c>
      <c r="H1174" s="55" t="s">
        <v>33</v>
      </c>
      <c r="I1174" s="57">
        <v>17.399999999999999</v>
      </c>
      <c r="J1174" s="809">
        <v>261</v>
      </c>
      <c r="K1174" s="80"/>
      <c r="L1174" s="150">
        <v>0</v>
      </c>
      <c r="M1174" s="80"/>
      <c r="N1174" s="150"/>
      <c r="O1174" s="75">
        <v>0</v>
      </c>
      <c r="P1174" s="999">
        <f t="shared" si="136"/>
        <v>0</v>
      </c>
      <c r="Q1174" s="81"/>
      <c r="R1174" s="150"/>
      <c r="S1174" s="75">
        <v>0</v>
      </c>
      <c r="T1174" s="999"/>
      <c r="U1174" s="60">
        <f t="shared" si="137"/>
        <v>15</v>
      </c>
      <c r="V1174" s="999">
        <v>261</v>
      </c>
      <c r="W1174" s="81"/>
      <c r="X1174" s="150"/>
      <c r="Y1174" s="139"/>
      <c r="Z1174" s="1002"/>
      <c r="AA1174" s="81"/>
      <c r="AB1174" s="150"/>
      <c r="AC1174" s="63">
        <v>0</v>
      </c>
      <c r="AD1174" s="78">
        <f t="shared" si="138"/>
        <v>0</v>
      </c>
      <c r="AE1174" s="63">
        <v>0</v>
      </c>
      <c r="AF1174" s="150">
        <v>0</v>
      </c>
      <c r="AG1174" s="81"/>
      <c r="AH1174" s="150"/>
      <c r="AI1174" s="998">
        <f t="shared" si="139"/>
        <v>261</v>
      </c>
      <c r="AJ1174" s="1025">
        <f t="shared" si="132"/>
        <v>0</v>
      </c>
    </row>
    <row r="1175" spans="1:118" ht="66" x14ac:dyDescent="0.2">
      <c r="A1175" s="60"/>
      <c r="B1175" s="342" t="s">
        <v>1138</v>
      </c>
      <c r="C1175" s="51"/>
      <c r="D1175" s="97">
        <v>15</v>
      </c>
      <c r="E1175" s="343" t="s">
        <v>30</v>
      </c>
      <c r="F1175" s="88" t="s">
        <v>31</v>
      </c>
      <c r="G1175" s="56" t="s">
        <v>32</v>
      </c>
      <c r="H1175" s="55" t="s">
        <v>33</v>
      </c>
      <c r="I1175" s="57">
        <v>11.6</v>
      </c>
      <c r="J1175" s="809">
        <v>174</v>
      </c>
      <c r="K1175" s="80"/>
      <c r="L1175" s="150">
        <v>0</v>
      </c>
      <c r="M1175" s="80"/>
      <c r="N1175" s="150"/>
      <c r="O1175" s="75">
        <v>0</v>
      </c>
      <c r="P1175" s="999">
        <f t="shared" si="136"/>
        <v>0</v>
      </c>
      <c r="Q1175" s="81"/>
      <c r="R1175" s="150"/>
      <c r="S1175" s="75">
        <v>0</v>
      </c>
      <c r="T1175" s="999"/>
      <c r="U1175" s="60">
        <f t="shared" si="137"/>
        <v>15</v>
      </c>
      <c r="V1175" s="999">
        <v>174</v>
      </c>
      <c r="W1175" s="81"/>
      <c r="X1175" s="150"/>
      <c r="Y1175" s="139"/>
      <c r="Z1175" s="1002"/>
      <c r="AA1175" s="81"/>
      <c r="AB1175" s="150"/>
      <c r="AC1175" s="63">
        <v>0</v>
      </c>
      <c r="AD1175" s="78">
        <f t="shared" si="138"/>
        <v>0</v>
      </c>
      <c r="AE1175" s="63">
        <v>0</v>
      </c>
      <c r="AF1175" s="150">
        <v>0</v>
      </c>
      <c r="AG1175" s="81"/>
      <c r="AH1175" s="150"/>
      <c r="AI1175" s="998">
        <f t="shared" si="139"/>
        <v>174</v>
      </c>
      <c r="AJ1175" s="1025">
        <f t="shared" si="132"/>
        <v>0</v>
      </c>
    </row>
    <row r="1176" spans="1:118" ht="66" x14ac:dyDescent="0.2">
      <c r="A1176" s="60"/>
      <c r="B1176" s="102" t="s">
        <v>1139</v>
      </c>
      <c r="C1176" s="51"/>
      <c r="D1176" s="97">
        <v>6</v>
      </c>
      <c r="E1176" s="343" t="s">
        <v>30</v>
      </c>
      <c r="F1176" s="88" t="s">
        <v>31</v>
      </c>
      <c r="G1176" s="56" t="s">
        <v>32</v>
      </c>
      <c r="H1176" s="55" t="s">
        <v>33</v>
      </c>
      <c r="I1176" s="57">
        <v>5.94</v>
      </c>
      <c r="J1176" s="809">
        <v>35.64</v>
      </c>
      <c r="K1176" s="80"/>
      <c r="L1176" s="150">
        <v>0</v>
      </c>
      <c r="M1176" s="80"/>
      <c r="N1176" s="150"/>
      <c r="O1176" s="75">
        <v>0</v>
      </c>
      <c r="P1176" s="999">
        <f t="shared" si="136"/>
        <v>0</v>
      </c>
      <c r="Q1176" s="81"/>
      <c r="R1176" s="150"/>
      <c r="S1176" s="75">
        <v>0</v>
      </c>
      <c r="T1176" s="999"/>
      <c r="U1176" s="60">
        <f t="shared" si="137"/>
        <v>6</v>
      </c>
      <c r="V1176" s="999">
        <v>35.64</v>
      </c>
      <c r="W1176" s="81"/>
      <c r="X1176" s="150"/>
      <c r="Y1176" s="139"/>
      <c r="Z1176" s="1002"/>
      <c r="AA1176" s="81"/>
      <c r="AB1176" s="150"/>
      <c r="AC1176" s="63">
        <v>0</v>
      </c>
      <c r="AD1176" s="78">
        <f t="shared" si="138"/>
        <v>0</v>
      </c>
      <c r="AE1176" s="63">
        <v>0</v>
      </c>
      <c r="AF1176" s="150">
        <v>0</v>
      </c>
      <c r="AG1176" s="81"/>
      <c r="AH1176" s="150"/>
      <c r="AI1176" s="998">
        <f t="shared" si="139"/>
        <v>35.64</v>
      </c>
      <c r="AJ1176" s="1025">
        <f t="shared" si="132"/>
        <v>0</v>
      </c>
    </row>
    <row r="1177" spans="1:118" ht="66" x14ac:dyDescent="0.2">
      <c r="A1177" s="60"/>
      <c r="B1177" s="102" t="s">
        <v>1140</v>
      </c>
      <c r="C1177" s="51"/>
      <c r="D1177" s="97">
        <v>6</v>
      </c>
      <c r="E1177" s="343" t="s">
        <v>30</v>
      </c>
      <c r="F1177" s="88" t="s">
        <v>31</v>
      </c>
      <c r="G1177" s="56" t="s">
        <v>32</v>
      </c>
      <c r="H1177" s="55" t="s">
        <v>33</v>
      </c>
      <c r="I1177" s="57">
        <v>23.76</v>
      </c>
      <c r="J1177" s="809">
        <v>142.56</v>
      </c>
      <c r="K1177" s="80"/>
      <c r="L1177" s="150">
        <v>0</v>
      </c>
      <c r="M1177" s="80"/>
      <c r="N1177" s="150"/>
      <c r="O1177" s="75">
        <v>0</v>
      </c>
      <c r="P1177" s="999">
        <f t="shared" si="136"/>
        <v>0</v>
      </c>
      <c r="Q1177" s="81"/>
      <c r="R1177" s="150"/>
      <c r="S1177" s="75">
        <v>0</v>
      </c>
      <c r="T1177" s="999"/>
      <c r="U1177" s="60">
        <f t="shared" si="137"/>
        <v>6</v>
      </c>
      <c r="V1177" s="999">
        <v>142.56</v>
      </c>
      <c r="W1177" s="81"/>
      <c r="X1177" s="150"/>
      <c r="Y1177" s="139"/>
      <c r="Z1177" s="1002"/>
      <c r="AA1177" s="81"/>
      <c r="AB1177" s="150"/>
      <c r="AC1177" s="63">
        <v>0</v>
      </c>
      <c r="AD1177" s="78">
        <f t="shared" si="138"/>
        <v>0</v>
      </c>
      <c r="AE1177" s="63">
        <v>0</v>
      </c>
      <c r="AF1177" s="150">
        <v>0</v>
      </c>
      <c r="AG1177" s="81"/>
      <c r="AH1177" s="150"/>
      <c r="AI1177" s="998">
        <f t="shared" si="139"/>
        <v>142.56</v>
      </c>
      <c r="AJ1177" s="1025">
        <f t="shared" si="132"/>
        <v>0</v>
      </c>
    </row>
    <row r="1178" spans="1:118" ht="66" x14ac:dyDescent="0.2">
      <c r="A1178" s="60"/>
      <c r="B1178" s="344" t="s">
        <v>1141</v>
      </c>
      <c r="C1178" s="51"/>
      <c r="D1178" s="97">
        <v>10</v>
      </c>
      <c r="E1178" s="343" t="s">
        <v>30</v>
      </c>
      <c r="F1178" s="88" t="s">
        <v>31</v>
      </c>
      <c r="G1178" s="56" t="s">
        <v>32</v>
      </c>
      <c r="H1178" s="55" t="s">
        <v>33</v>
      </c>
      <c r="I1178" s="57">
        <v>11.6</v>
      </c>
      <c r="J1178" s="809">
        <v>116</v>
      </c>
      <c r="K1178" s="80"/>
      <c r="L1178" s="150">
        <v>0</v>
      </c>
      <c r="M1178" s="80"/>
      <c r="N1178" s="150"/>
      <c r="O1178" s="75">
        <v>0</v>
      </c>
      <c r="P1178" s="999">
        <f t="shared" si="136"/>
        <v>0</v>
      </c>
      <c r="Q1178" s="81"/>
      <c r="R1178" s="150"/>
      <c r="S1178" s="75">
        <v>0</v>
      </c>
      <c r="T1178" s="999"/>
      <c r="U1178" s="60">
        <f t="shared" si="137"/>
        <v>10</v>
      </c>
      <c r="V1178" s="999">
        <v>116</v>
      </c>
      <c r="W1178" s="81"/>
      <c r="X1178" s="150"/>
      <c r="Y1178" s="139"/>
      <c r="Z1178" s="1002"/>
      <c r="AA1178" s="81"/>
      <c r="AB1178" s="150"/>
      <c r="AC1178" s="63">
        <v>0</v>
      </c>
      <c r="AD1178" s="78">
        <f t="shared" si="138"/>
        <v>0</v>
      </c>
      <c r="AE1178" s="63">
        <v>0</v>
      </c>
      <c r="AF1178" s="150">
        <v>0</v>
      </c>
      <c r="AG1178" s="81"/>
      <c r="AH1178" s="150"/>
      <c r="AI1178" s="998">
        <f t="shared" si="139"/>
        <v>116</v>
      </c>
      <c r="AJ1178" s="1025">
        <f t="shared" si="132"/>
        <v>0</v>
      </c>
    </row>
    <row r="1179" spans="1:118" ht="66" x14ac:dyDescent="0.2">
      <c r="A1179" s="60"/>
      <c r="B1179" s="345" t="s">
        <v>1142</v>
      </c>
      <c r="C1179" s="51"/>
      <c r="D1179" s="97">
        <v>20</v>
      </c>
      <c r="E1179" s="343" t="s">
        <v>30</v>
      </c>
      <c r="F1179" s="88" t="s">
        <v>31</v>
      </c>
      <c r="G1179" s="56" t="s">
        <v>32</v>
      </c>
      <c r="H1179" s="55" t="s">
        <v>33</v>
      </c>
      <c r="I1179" s="57">
        <v>5.8</v>
      </c>
      <c r="J1179" s="809">
        <v>116</v>
      </c>
      <c r="K1179" s="80"/>
      <c r="L1179" s="150">
        <v>0</v>
      </c>
      <c r="M1179" s="80"/>
      <c r="N1179" s="150"/>
      <c r="O1179" s="75">
        <v>0</v>
      </c>
      <c r="P1179" s="999">
        <f t="shared" si="136"/>
        <v>0</v>
      </c>
      <c r="Q1179" s="81"/>
      <c r="R1179" s="150"/>
      <c r="S1179" s="75">
        <v>0</v>
      </c>
      <c r="T1179" s="999"/>
      <c r="U1179" s="60">
        <f t="shared" si="137"/>
        <v>20</v>
      </c>
      <c r="V1179" s="999">
        <v>116</v>
      </c>
      <c r="W1179" s="81"/>
      <c r="X1179" s="150"/>
      <c r="Y1179" s="139"/>
      <c r="Z1179" s="1002"/>
      <c r="AA1179" s="81"/>
      <c r="AB1179" s="150"/>
      <c r="AC1179" s="63">
        <v>0</v>
      </c>
      <c r="AD1179" s="78">
        <f t="shared" si="138"/>
        <v>0</v>
      </c>
      <c r="AE1179" s="63">
        <v>0</v>
      </c>
      <c r="AF1179" s="150">
        <v>0</v>
      </c>
      <c r="AG1179" s="81"/>
      <c r="AH1179" s="150"/>
      <c r="AI1179" s="998">
        <f t="shared" si="139"/>
        <v>116</v>
      </c>
      <c r="AJ1179" s="1025">
        <f t="shared" si="132"/>
        <v>0</v>
      </c>
    </row>
    <row r="1180" spans="1:118" ht="66" x14ac:dyDescent="0.2">
      <c r="A1180" s="60"/>
      <c r="B1180" s="345" t="s">
        <v>1143</v>
      </c>
      <c r="C1180" s="51"/>
      <c r="D1180" s="97">
        <v>20</v>
      </c>
      <c r="E1180" s="343" t="s">
        <v>30</v>
      </c>
      <c r="F1180" s="88" t="s">
        <v>31</v>
      </c>
      <c r="G1180" s="56" t="s">
        <v>32</v>
      </c>
      <c r="H1180" s="55" t="s">
        <v>33</v>
      </c>
      <c r="I1180" s="57">
        <v>11.6</v>
      </c>
      <c r="J1180" s="809">
        <v>232</v>
      </c>
      <c r="K1180" s="80"/>
      <c r="L1180" s="150">
        <v>0</v>
      </c>
      <c r="M1180" s="80"/>
      <c r="N1180" s="150"/>
      <c r="O1180" s="75">
        <v>0</v>
      </c>
      <c r="P1180" s="999">
        <f t="shared" si="136"/>
        <v>0</v>
      </c>
      <c r="Q1180" s="81"/>
      <c r="R1180" s="150"/>
      <c r="S1180" s="75">
        <v>0</v>
      </c>
      <c r="T1180" s="999"/>
      <c r="U1180" s="60">
        <f t="shared" si="137"/>
        <v>20</v>
      </c>
      <c r="V1180" s="999">
        <v>232</v>
      </c>
      <c r="W1180" s="81"/>
      <c r="X1180" s="150"/>
      <c r="Y1180" s="139"/>
      <c r="Z1180" s="1002"/>
      <c r="AA1180" s="81"/>
      <c r="AB1180" s="150"/>
      <c r="AC1180" s="63">
        <v>0</v>
      </c>
      <c r="AD1180" s="78">
        <f t="shared" si="138"/>
        <v>0</v>
      </c>
      <c r="AE1180" s="63">
        <v>0</v>
      </c>
      <c r="AF1180" s="150">
        <v>0</v>
      </c>
      <c r="AG1180" s="81"/>
      <c r="AH1180" s="150"/>
      <c r="AI1180" s="998">
        <f t="shared" si="139"/>
        <v>232</v>
      </c>
      <c r="AJ1180" s="1025">
        <f t="shared" si="132"/>
        <v>0</v>
      </c>
    </row>
    <row r="1181" spans="1:118" ht="66" x14ac:dyDescent="0.2">
      <c r="A1181" s="60"/>
      <c r="B1181" s="346" t="s">
        <v>1144</v>
      </c>
      <c r="C1181" s="51"/>
      <c r="D1181" s="97">
        <v>1</v>
      </c>
      <c r="E1181" s="343" t="s">
        <v>30</v>
      </c>
      <c r="F1181" s="88" t="s">
        <v>31</v>
      </c>
      <c r="G1181" s="56" t="s">
        <v>32</v>
      </c>
      <c r="H1181" s="55" t="s">
        <v>33</v>
      </c>
      <c r="I1181" s="57">
        <v>25.92</v>
      </c>
      <c r="J1181" s="809">
        <v>25.92</v>
      </c>
      <c r="K1181" s="80"/>
      <c r="L1181" s="150">
        <v>0</v>
      </c>
      <c r="M1181" s="80"/>
      <c r="N1181" s="150"/>
      <c r="O1181" s="75">
        <v>0</v>
      </c>
      <c r="P1181" s="999">
        <f t="shared" si="136"/>
        <v>0</v>
      </c>
      <c r="Q1181" s="81"/>
      <c r="R1181" s="150"/>
      <c r="S1181" s="75">
        <v>0</v>
      </c>
      <c r="T1181" s="999"/>
      <c r="U1181" s="60">
        <f t="shared" si="137"/>
        <v>1</v>
      </c>
      <c r="V1181" s="999">
        <v>25.92</v>
      </c>
      <c r="W1181" s="81"/>
      <c r="X1181" s="150"/>
      <c r="Y1181" s="139"/>
      <c r="Z1181" s="1002"/>
      <c r="AA1181" s="81"/>
      <c r="AB1181" s="150"/>
      <c r="AC1181" s="63">
        <v>0</v>
      </c>
      <c r="AD1181" s="78">
        <f t="shared" si="138"/>
        <v>0</v>
      </c>
      <c r="AE1181" s="63">
        <v>0</v>
      </c>
      <c r="AF1181" s="150">
        <v>0</v>
      </c>
      <c r="AG1181" s="81"/>
      <c r="AH1181" s="150"/>
      <c r="AI1181" s="998">
        <f t="shared" si="139"/>
        <v>25.92</v>
      </c>
      <c r="AJ1181" s="1025">
        <f t="shared" si="132"/>
        <v>0</v>
      </c>
    </row>
    <row r="1182" spans="1:118" ht="66" x14ac:dyDescent="0.2">
      <c r="A1182" s="60"/>
      <c r="B1182" s="346" t="s">
        <v>1145</v>
      </c>
      <c r="C1182" s="51"/>
      <c r="D1182" s="97">
        <v>1</v>
      </c>
      <c r="E1182" s="343" t="s">
        <v>30</v>
      </c>
      <c r="F1182" s="88" t="s">
        <v>31</v>
      </c>
      <c r="G1182" s="56" t="s">
        <v>32</v>
      </c>
      <c r="H1182" s="55" t="s">
        <v>33</v>
      </c>
      <c r="I1182" s="57">
        <v>37.799999999999997</v>
      </c>
      <c r="J1182" s="809">
        <v>37.799999999999997</v>
      </c>
      <c r="K1182" s="80"/>
      <c r="L1182" s="150">
        <v>0</v>
      </c>
      <c r="M1182" s="80"/>
      <c r="N1182" s="150"/>
      <c r="O1182" s="75">
        <v>0</v>
      </c>
      <c r="P1182" s="999">
        <f t="shared" si="136"/>
        <v>0</v>
      </c>
      <c r="Q1182" s="81"/>
      <c r="R1182" s="150"/>
      <c r="S1182" s="75">
        <v>0</v>
      </c>
      <c r="T1182" s="999"/>
      <c r="U1182" s="60">
        <f t="shared" si="137"/>
        <v>1</v>
      </c>
      <c r="V1182" s="999">
        <v>37.799999999999997</v>
      </c>
      <c r="W1182" s="81"/>
      <c r="X1182" s="150"/>
      <c r="Y1182" s="139"/>
      <c r="Z1182" s="1002"/>
      <c r="AA1182" s="81"/>
      <c r="AB1182" s="150"/>
      <c r="AC1182" s="63">
        <v>0</v>
      </c>
      <c r="AD1182" s="78">
        <f t="shared" si="138"/>
        <v>0</v>
      </c>
      <c r="AE1182" s="63">
        <v>0</v>
      </c>
      <c r="AF1182" s="150">
        <v>0</v>
      </c>
      <c r="AG1182" s="81"/>
      <c r="AH1182" s="150"/>
      <c r="AI1182" s="998">
        <f t="shared" si="139"/>
        <v>37.799999999999997</v>
      </c>
      <c r="AJ1182" s="1025">
        <f t="shared" si="132"/>
        <v>0</v>
      </c>
    </row>
    <row r="1183" spans="1:118" ht="66" x14ac:dyDescent="0.2">
      <c r="A1183" s="60"/>
      <c r="B1183" s="346" t="s">
        <v>1146</v>
      </c>
      <c r="C1183" s="51"/>
      <c r="D1183" s="97">
        <v>1</v>
      </c>
      <c r="E1183" s="343" t="s">
        <v>30</v>
      </c>
      <c r="F1183" s="88" t="s">
        <v>31</v>
      </c>
      <c r="G1183" s="56" t="s">
        <v>32</v>
      </c>
      <c r="H1183" s="55" t="s">
        <v>33</v>
      </c>
      <c r="I1183" s="57">
        <v>19.440000000000001</v>
      </c>
      <c r="J1183" s="809">
        <v>19.440000000000001</v>
      </c>
      <c r="K1183" s="80"/>
      <c r="L1183" s="150">
        <v>0</v>
      </c>
      <c r="M1183" s="80"/>
      <c r="N1183" s="150"/>
      <c r="O1183" s="75">
        <v>0</v>
      </c>
      <c r="P1183" s="999">
        <f t="shared" si="136"/>
        <v>0</v>
      </c>
      <c r="Q1183" s="81"/>
      <c r="R1183" s="150"/>
      <c r="S1183" s="75">
        <v>0</v>
      </c>
      <c r="T1183" s="999"/>
      <c r="U1183" s="60">
        <f t="shared" si="137"/>
        <v>1</v>
      </c>
      <c r="V1183" s="999">
        <v>19.440000000000001</v>
      </c>
      <c r="W1183" s="81"/>
      <c r="X1183" s="150"/>
      <c r="Y1183" s="139"/>
      <c r="Z1183" s="1002"/>
      <c r="AA1183" s="81"/>
      <c r="AB1183" s="150"/>
      <c r="AC1183" s="63">
        <v>0</v>
      </c>
      <c r="AD1183" s="78">
        <f t="shared" si="138"/>
        <v>0</v>
      </c>
      <c r="AE1183" s="63">
        <v>0</v>
      </c>
      <c r="AF1183" s="150">
        <v>0</v>
      </c>
      <c r="AG1183" s="81"/>
      <c r="AH1183" s="150"/>
      <c r="AI1183" s="998">
        <f t="shared" si="139"/>
        <v>19.440000000000001</v>
      </c>
      <c r="AJ1183" s="1025">
        <f t="shared" si="132"/>
        <v>0</v>
      </c>
    </row>
    <row r="1184" spans="1:118" ht="66" x14ac:dyDescent="0.2">
      <c r="A1184" s="60"/>
      <c r="B1184" s="347" t="s">
        <v>1147</v>
      </c>
      <c r="C1184" s="51"/>
      <c r="D1184" s="97">
        <v>3</v>
      </c>
      <c r="E1184" s="343" t="s">
        <v>30</v>
      </c>
      <c r="F1184" s="88" t="s">
        <v>31</v>
      </c>
      <c r="G1184" s="56" t="s">
        <v>32</v>
      </c>
      <c r="H1184" s="55" t="s">
        <v>33</v>
      </c>
      <c r="I1184" s="57">
        <v>21.63</v>
      </c>
      <c r="J1184" s="809">
        <v>64.89</v>
      </c>
      <c r="K1184" s="80"/>
      <c r="L1184" s="150">
        <v>0</v>
      </c>
      <c r="M1184" s="80"/>
      <c r="N1184" s="150"/>
      <c r="O1184" s="75">
        <v>0</v>
      </c>
      <c r="P1184" s="999">
        <f t="shared" si="136"/>
        <v>0</v>
      </c>
      <c r="Q1184" s="81"/>
      <c r="R1184" s="150"/>
      <c r="S1184" s="75">
        <v>0</v>
      </c>
      <c r="T1184" s="999"/>
      <c r="U1184" s="60">
        <f t="shared" si="137"/>
        <v>3</v>
      </c>
      <c r="V1184" s="999">
        <v>64.89</v>
      </c>
      <c r="W1184" s="81"/>
      <c r="X1184" s="150"/>
      <c r="Y1184" s="139"/>
      <c r="Z1184" s="1002"/>
      <c r="AA1184" s="81"/>
      <c r="AB1184" s="150"/>
      <c r="AC1184" s="63">
        <v>0</v>
      </c>
      <c r="AD1184" s="78">
        <f t="shared" si="138"/>
        <v>0</v>
      </c>
      <c r="AE1184" s="63">
        <v>0</v>
      </c>
      <c r="AF1184" s="150">
        <v>0</v>
      </c>
      <c r="AG1184" s="81"/>
      <c r="AH1184" s="150"/>
      <c r="AI1184" s="998">
        <f t="shared" si="139"/>
        <v>64.89</v>
      </c>
      <c r="AJ1184" s="1025">
        <f t="shared" si="132"/>
        <v>0</v>
      </c>
    </row>
    <row r="1185" spans="1:36" ht="66" x14ac:dyDescent="0.2">
      <c r="A1185" s="60"/>
      <c r="B1185" s="348" t="s">
        <v>1148</v>
      </c>
      <c r="C1185" s="51"/>
      <c r="D1185" s="97">
        <v>8</v>
      </c>
      <c r="E1185" s="343" t="s">
        <v>30</v>
      </c>
      <c r="F1185" s="88" t="s">
        <v>31</v>
      </c>
      <c r="G1185" s="56" t="s">
        <v>32</v>
      </c>
      <c r="H1185" s="55" t="s">
        <v>33</v>
      </c>
      <c r="I1185" s="57">
        <v>11.6</v>
      </c>
      <c r="J1185" s="809">
        <v>92.8</v>
      </c>
      <c r="K1185" s="80"/>
      <c r="L1185" s="150">
        <v>0</v>
      </c>
      <c r="M1185" s="80"/>
      <c r="N1185" s="150"/>
      <c r="O1185" s="75">
        <v>0</v>
      </c>
      <c r="P1185" s="999">
        <f t="shared" si="136"/>
        <v>0</v>
      </c>
      <c r="Q1185" s="81"/>
      <c r="R1185" s="150"/>
      <c r="S1185" s="75">
        <v>0</v>
      </c>
      <c r="T1185" s="999"/>
      <c r="U1185" s="60">
        <f t="shared" si="137"/>
        <v>8</v>
      </c>
      <c r="V1185" s="999">
        <v>92.8</v>
      </c>
      <c r="W1185" s="81"/>
      <c r="X1185" s="150"/>
      <c r="Y1185" s="139"/>
      <c r="Z1185" s="1002"/>
      <c r="AA1185" s="81"/>
      <c r="AB1185" s="150"/>
      <c r="AC1185" s="63">
        <v>0</v>
      </c>
      <c r="AD1185" s="78">
        <f t="shared" si="138"/>
        <v>0</v>
      </c>
      <c r="AE1185" s="63">
        <v>0</v>
      </c>
      <c r="AF1185" s="150">
        <v>0</v>
      </c>
      <c r="AG1185" s="81"/>
      <c r="AH1185" s="150"/>
      <c r="AI1185" s="998">
        <f t="shared" si="139"/>
        <v>92.8</v>
      </c>
      <c r="AJ1185" s="1025">
        <f t="shared" si="132"/>
        <v>0</v>
      </c>
    </row>
    <row r="1186" spans="1:36" ht="66" x14ac:dyDescent="0.2">
      <c r="A1186" s="60"/>
      <c r="B1186" s="342" t="s">
        <v>1149</v>
      </c>
      <c r="C1186" s="51"/>
      <c r="D1186" s="97">
        <v>15</v>
      </c>
      <c r="E1186" s="343" t="s">
        <v>30</v>
      </c>
      <c r="F1186" s="88" t="s">
        <v>31</v>
      </c>
      <c r="G1186" s="56" t="s">
        <v>32</v>
      </c>
      <c r="H1186" s="55" t="s">
        <v>33</v>
      </c>
      <c r="I1186" s="57">
        <v>5.8</v>
      </c>
      <c r="J1186" s="809">
        <v>87</v>
      </c>
      <c r="K1186" s="80"/>
      <c r="L1186" s="150">
        <v>0</v>
      </c>
      <c r="M1186" s="80"/>
      <c r="N1186" s="150"/>
      <c r="O1186" s="75">
        <v>0</v>
      </c>
      <c r="P1186" s="999">
        <f t="shared" si="136"/>
        <v>0</v>
      </c>
      <c r="Q1186" s="81"/>
      <c r="R1186" s="150"/>
      <c r="S1186" s="75">
        <v>0</v>
      </c>
      <c r="T1186" s="999"/>
      <c r="U1186" s="60">
        <f t="shared" si="137"/>
        <v>15</v>
      </c>
      <c r="V1186" s="999">
        <v>87</v>
      </c>
      <c r="W1186" s="81"/>
      <c r="X1186" s="150"/>
      <c r="Y1186" s="139"/>
      <c r="Z1186" s="1002"/>
      <c r="AA1186" s="81"/>
      <c r="AB1186" s="150"/>
      <c r="AC1186" s="63">
        <v>0</v>
      </c>
      <c r="AD1186" s="78">
        <f t="shared" si="138"/>
        <v>0</v>
      </c>
      <c r="AE1186" s="63">
        <v>0</v>
      </c>
      <c r="AF1186" s="150">
        <v>0</v>
      </c>
      <c r="AG1186" s="81"/>
      <c r="AH1186" s="150"/>
      <c r="AI1186" s="998">
        <f t="shared" si="139"/>
        <v>87</v>
      </c>
      <c r="AJ1186" s="1025">
        <f t="shared" si="132"/>
        <v>0</v>
      </c>
    </row>
    <row r="1187" spans="1:36" ht="66" x14ac:dyDescent="0.2">
      <c r="A1187" s="60"/>
      <c r="B1187" s="342" t="s">
        <v>1150</v>
      </c>
      <c r="C1187" s="51"/>
      <c r="D1187" s="97">
        <v>8</v>
      </c>
      <c r="E1187" s="343" t="s">
        <v>30</v>
      </c>
      <c r="F1187" s="88" t="s">
        <v>31</v>
      </c>
      <c r="G1187" s="56" t="s">
        <v>32</v>
      </c>
      <c r="H1187" s="55" t="s">
        <v>33</v>
      </c>
      <c r="I1187" s="57">
        <v>11.6</v>
      </c>
      <c r="J1187" s="809">
        <v>92.8</v>
      </c>
      <c r="K1187" s="80"/>
      <c r="L1187" s="150">
        <v>0</v>
      </c>
      <c r="M1187" s="80"/>
      <c r="N1187" s="150"/>
      <c r="O1187" s="75">
        <v>0</v>
      </c>
      <c r="P1187" s="999">
        <f t="shared" si="136"/>
        <v>0</v>
      </c>
      <c r="Q1187" s="81"/>
      <c r="R1187" s="150"/>
      <c r="S1187" s="75">
        <v>0</v>
      </c>
      <c r="T1187" s="999"/>
      <c r="U1187" s="60">
        <f t="shared" si="137"/>
        <v>8</v>
      </c>
      <c r="V1187" s="999">
        <v>92.8</v>
      </c>
      <c r="W1187" s="81"/>
      <c r="X1187" s="150"/>
      <c r="Y1187" s="139"/>
      <c r="Z1187" s="1002"/>
      <c r="AA1187" s="81"/>
      <c r="AB1187" s="150"/>
      <c r="AC1187" s="63">
        <v>0</v>
      </c>
      <c r="AD1187" s="78">
        <f t="shared" si="138"/>
        <v>0</v>
      </c>
      <c r="AE1187" s="63">
        <v>0</v>
      </c>
      <c r="AF1187" s="150">
        <v>0</v>
      </c>
      <c r="AG1187" s="81"/>
      <c r="AH1187" s="150"/>
      <c r="AI1187" s="998">
        <f t="shared" si="139"/>
        <v>92.8</v>
      </c>
      <c r="AJ1187" s="1025">
        <f t="shared" si="132"/>
        <v>0</v>
      </c>
    </row>
    <row r="1188" spans="1:36" ht="66" x14ac:dyDescent="0.2">
      <c r="A1188" s="60"/>
      <c r="B1188" s="52" t="s">
        <v>1151</v>
      </c>
      <c r="C1188" s="51"/>
      <c r="D1188" s="97">
        <v>1</v>
      </c>
      <c r="E1188" s="343" t="s">
        <v>234</v>
      </c>
      <c r="F1188" s="88" t="s">
        <v>31</v>
      </c>
      <c r="G1188" s="56" t="s">
        <v>32</v>
      </c>
      <c r="H1188" s="55" t="s">
        <v>33</v>
      </c>
      <c r="I1188" s="57">
        <v>1739.9999999999998</v>
      </c>
      <c r="J1188" s="809">
        <v>1739.9999999999998</v>
      </c>
      <c r="K1188" s="80"/>
      <c r="L1188" s="150">
        <v>0</v>
      </c>
      <c r="M1188" s="80"/>
      <c r="N1188" s="150"/>
      <c r="O1188" s="75">
        <v>0</v>
      </c>
      <c r="P1188" s="999">
        <f t="shared" si="136"/>
        <v>0</v>
      </c>
      <c r="Q1188" s="81"/>
      <c r="R1188" s="150"/>
      <c r="S1188" s="75">
        <v>0</v>
      </c>
      <c r="T1188" s="999"/>
      <c r="U1188" s="60">
        <f t="shared" si="137"/>
        <v>1</v>
      </c>
      <c r="V1188" s="999">
        <v>1739.9999999999998</v>
      </c>
      <c r="W1188" s="81"/>
      <c r="X1188" s="150"/>
      <c r="Y1188" s="139"/>
      <c r="Z1188" s="1002"/>
      <c r="AA1188" s="81"/>
      <c r="AB1188" s="150"/>
      <c r="AC1188" s="63">
        <v>0</v>
      </c>
      <c r="AD1188" s="78">
        <f t="shared" si="138"/>
        <v>0</v>
      </c>
      <c r="AE1188" s="63">
        <v>0</v>
      </c>
      <c r="AF1188" s="150">
        <v>0</v>
      </c>
      <c r="AG1188" s="81"/>
      <c r="AH1188" s="150"/>
      <c r="AI1188" s="998">
        <f t="shared" si="139"/>
        <v>1739.9999999999998</v>
      </c>
      <c r="AJ1188" s="1025">
        <f>AI1188-J1188</f>
        <v>0</v>
      </c>
    </row>
    <row r="1189" spans="1:36" ht="66" x14ac:dyDescent="0.2">
      <c r="A1189" s="60"/>
      <c r="B1189" s="73" t="s">
        <v>1152</v>
      </c>
      <c r="C1189" s="51"/>
      <c r="D1189" s="97">
        <v>6</v>
      </c>
      <c r="E1189" s="343" t="s">
        <v>30</v>
      </c>
      <c r="F1189" s="88" t="s">
        <v>31</v>
      </c>
      <c r="G1189" s="56" t="s">
        <v>32</v>
      </c>
      <c r="H1189" s="55" t="s">
        <v>33</v>
      </c>
      <c r="I1189" s="57">
        <v>82.685000000000002</v>
      </c>
      <c r="J1189" s="809">
        <v>496.11</v>
      </c>
      <c r="K1189" s="80"/>
      <c r="L1189" s="150">
        <v>0</v>
      </c>
      <c r="M1189" s="80"/>
      <c r="N1189" s="150"/>
      <c r="O1189" s="75">
        <v>0</v>
      </c>
      <c r="P1189" s="999">
        <f t="shared" si="136"/>
        <v>0</v>
      </c>
      <c r="Q1189" s="81"/>
      <c r="R1189" s="150"/>
      <c r="S1189" s="75">
        <v>0</v>
      </c>
      <c r="T1189" s="999"/>
      <c r="U1189" s="60">
        <f t="shared" si="137"/>
        <v>6</v>
      </c>
      <c r="V1189" s="999">
        <v>496.11</v>
      </c>
      <c r="W1189" s="81"/>
      <c r="X1189" s="150"/>
      <c r="Y1189" s="139"/>
      <c r="Z1189" s="1002"/>
      <c r="AA1189" s="81"/>
      <c r="AB1189" s="150"/>
      <c r="AC1189" s="63">
        <v>0</v>
      </c>
      <c r="AD1189" s="78">
        <f t="shared" si="138"/>
        <v>0</v>
      </c>
      <c r="AE1189" s="63">
        <v>0</v>
      </c>
      <c r="AF1189" s="150">
        <v>0</v>
      </c>
      <c r="AG1189" s="81"/>
      <c r="AH1189" s="150"/>
      <c r="AI1189" s="998">
        <f t="shared" si="139"/>
        <v>496.11</v>
      </c>
      <c r="AJ1189" s="1025">
        <f t="shared" ref="AJ1189:AJ1252" si="140">AI1189-J1189</f>
        <v>0</v>
      </c>
    </row>
    <row r="1190" spans="1:36" ht="66" x14ac:dyDescent="0.2">
      <c r="A1190" s="60"/>
      <c r="B1190" s="73" t="s">
        <v>1153</v>
      </c>
      <c r="C1190" s="51"/>
      <c r="D1190" s="97">
        <v>12</v>
      </c>
      <c r="E1190" s="343" t="s">
        <v>30</v>
      </c>
      <c r="F1190" s="88" t="s">
        <v>31</v>
      </c>
      <c r="G1190" s="56" t="s">
        <v>32</v>
      </c>
      <c r="H1190" s="55" t="s">
        <v>33</v>
      </c>
      <c r="I1190" s="57">
        <v>89.507500000000007</v>
      </c>
      <c r="J1190" s="809">
        <v>1074.0900000000001</v>
      </c>
      <c r="K1190" s="80"/>
      <c r="L1190" s="150">
        <v>0</v>
      </c>
      <c r="M1190" s="80"/>
      <c r="N1190" s="150"/>
      <c r="O1190" s="75">
        <v>0</v>
      </c>
      <c r="P1190" s="999">
        <f t="shared" si="136"/>
        <v>0</v>
      </c>
      <c r="Q1190" s="81"/>
      <c r="R1190" s="150"/>
      <c r="S1190" s="75">
        <v>0</v>
      </c>
      <c r="T1190" s="999"/>
      <c r="U1190" s="60">
        <f t="shared" si="137"/>
        <v>12</v>
      </c>
      <c r="V1190" s="999">
        <v>1074.0900000000001</v>
      </c>
      <c r="W1190" s="81"/>
      <c r="X1190" s="150"/>
      <c r="Y1190" s="139"/>
      <c r="Z1190" s="1002"/>
      <c r="AA1190" s="81"/>
      <c r="AB1190" s="150"/>
      <c r="AC1190" s="63">
        <v>0</v>
      </c>
      <c r="AD1190" s="78">
        <f t="shared" si="138"/>
        <v>0</v>
      </c>
      <c r="AE1190" s="63">
        <v>0</v>
      </c>
      <c r="AF1190" s="150">
        <v>0</v>
      </c>
      <c r="AG1190" s="81"/>
      <c r="AH1190" s="150"/>
      <c r="AI1190" s="998">
        <f t="shared" si="139"/>
        <v>1074.0900000000001</v>
      </c>
      <c r="AJ1190" s="1025">
        <f t="shared" si="140"/>
        <v>0</v>
      </c>
    </row>
    <row r="1191" spans="1:36" ht="66" x14ac:dyDescent="0.2">
      <c r="A1191" s="60"/>
      <c r="B1191" s="73" t="s">
        <v>1154</v>
      </c>
      <c r="C1191" s="51"/>
      <c r="D1191" s="97">
        <v>7</v>
      </c>
      <c r="E1191" s="343" t="s">
        <v>30</v>
      </c>
      <c r="F1191" s="88" t="s">
        <v>31</v>
      </c>
      <c r="G1191" s="56" t="s">
        <v>32</v>
      </c>
      <c r="H1191" s="55" t="s">
        <v>33</v>
      </c>
      <c r="I1191" s="57">
        <v>58.342857142857142</v>
      </c>
      <c r="J1191" s="809">
        <v>408.4</v>
      </c>
      <c r="K1191" s="80"/>
      <c r="L1191" s="150">
        <v>0</v>
      </c>
      <c r="M1191" s="80"/>
      <c r="N1191" s="150"/>
      <c r="O1191" s="75">
        <v>0</v>
      </c>
      <c r="P1191" s="999">
        <f t="shared" si="136"/>
        <v>0</v>
      </c>
      <c r="Q1191" s="81"/>
      <c r="R1191" s="150"/>
      <c r="S1191" s="75">
        <v>0</v>
      </c>
      <c r="T1191" s="999"/>
      <c r="U1191" s="60">
        <f t="shared" si="137"/>
        <v>7</v>
      </c>
      <c r="V1191" s="999">
        <v>408.4</v>
      </c>
      <c r="W1191" s="81"/>
      <c r="X1191" s="150"/>
      <c r="Y1191" s="139"/>
      <c r="Z1191" s="1002"/>
      <c r="AA1191" s="81"/>
      <c r="AB1191" s="150"/>
      <c r="AC1191" s="63">
        <v>0</v>
      </c>
      <c r="AD1191" s="78">
        <f t="shared" si="138"/>
        <v>0</v>
      </c>
      <c r="AE1191" s="63">
        <v>0</v>
      </c>
      <c r="AF1191" s="150">
        <v>0</v>
      </c>
      <c r="AG1191" s="81"/>
      <c r="AH1191" s="150"/>
      <c r="AI1191" s="998">
        <f t="shared" si="139"/>
        <v>408.4</v>
      </c>
      <c r="AJ1191" s="1025">
        <f t="shared" si="140"/>
        <v>0</v>
      </c>
    </row>
    <row r="1192" spans="1:36" ht="66" x14ac:dyDescent="0.2">
      <c r="A1192" s="60"/>
      <c r="B1192" s="349" t="s">
        <v>1155</v>
      </c>
      <c r="C1192" s="51"/>
      <c r="D1192" s="97">
        <v>1</v>
      </c>
      <c r="E1192" s="343" t="s">
        <v>30</v>
      </c>
      <c r="F1192" s="88" t="s">
        <v>31</v>
      </c>
      <c r="G1192" s="56" t="s">
        <v>32</v>
      </c>
      <c r="H1192" s="55" t="s">
        <v>33</v>
      </c>
      <c r="I1192" s="57">
        <v>64.77</v>
      </c>
      <c r="J1192" s="809">
        <v>64.77</v>
      </c>
      <c r="K1192" s="80"/>
      <c r="L1192" s="150">
        <v>0</v>
      </c>
      <c r="M1192" s="80"/>
      <c r="N1192" s="150"/>
      <c r="O1192" s="75">
        <v>0</v>
      </c>
      <c r="P1192" s="999">
        <f t="shared" si="136"/>
        <v>0</v>
      </c>
      <c r="Q1192" s="81"/>
      <c r="R1192" s="150"/>
      <c r="S1192" s="75">
        <v>0</v>
      </c>
      <c r="T1192" s="999"/>
      <c r="U1192" s="60">
        <f t="shared" si="137"/>
        <v>1</v>
      </c>
      <c r="V1192" s="999">
        <v>64.77</v>
      </c>
      <c r="W1192" s="81"/>
      <c r="X1192" s="150"/>
      <c r="Y1192" s="139"/>
      <c r="Z1192" s="1002"/>
      <c r="AA1192" s="81"/>
      <c r="AB1192" s="150"/>
      <c r="AC1192" s="63">
        <v>0</v>
      </c>
      <c r="AD1192" s="78">
        <f t="shared" si="138"/>
        <v>0</v>
      </c>
      <c r="AE1192" s="63">
        <v>0</v>
      </c>
      <c r="AF1192" s="150">
        <v>0</v>
      </c>
      <c r="AG1192" s="81"/>
      <c r="AH1192" s="150"/>
      <c r="AI1192" s="998">
        <f t="shared" si="139"/>
        <v>64.77</v>
      </c>
      <c r="AJ1192" s="1025">
        <f t="shared" si="140"/>
        <v>0</v>
      </c>
    </row>
    <row r="1193" spans="1:36" ht="66" x14ac:dyDescent="0.2">
      <c r="A1193" s="60"/>
      <c r="B1193" s="350" t="s">
        <v>1156</v>
      </c>
      <c r="C1193" s="51"/>
      <c r="D1193" s="51">
        <v>15</v>
      </c>
      <c r="E1193" s="343" t="s">
        <v>30</v>
      </c>
      <c r="F1193" s="88" t="s">
        <v>31</v>
      </c>
      <c r="G1193" s="56" t="s">
        <v>32</v>
      </c>
      <c r="H1193" s="55" t="s">
        <v>33</v>
      </c>
      <c r="I1193" s="57">
        <v>17.399999999999999</v>
      </c>
      <c r="J1193" s="807">
        <v>261</v>
      </c>
      <c r="K1193" s="80"/>
      <c r="L1193" s="150">
        <v>0</v>
      </c>
      <c r="M1193" s="80"/>
      <c r="N1193" s="150"/>
      <c r="O1193" s="75">
        <v>0</v>
      </c>
      <c r="P1193" s="999">
        <f t="shared" si="136"/>
        <v>0</v>
      </c>
      <c r="Q1193" s="81"/>
      <c r="R1193" s="150"/>
      <c r="S1193" s="75">
        <v>0</v>
      </c>
      <c r="T1193" s="999"/>
      <c r="U1193" s="60">
        <f t="shared" si="137"/>
        <v>15</v>
      </c>
      <c r="V1193" s="999">
        <v>261</v>
      </c>
      <c r="W1193" s="81"/>
      <c r="X1193" s="150"/>
      <c r="Y1193" s="139"/>
      <c r="Z1193" s="1002"/>
      <c r="AA1193" s="81"/>
      <c r="AB1193" s="150"/>
      <c r="AC1193" s="63">
        <v>0</v>
      </c>
      <c r="AD1193" s="78">
        <f t="shared" si="138"/>
        <v>0</v>
      </c>
      <c r="AE1193" s="63">
        <v>0</v>
      </c>
      <c r="AF1193" s="150">
        <v>0</v>
      </c>
      <c r="AG1193" s="81"/>
      <c r="AH1193" s="150"/>
      <c r="AI1193" s="998">
        <f t="shared" si="139"/>
        <v>261</v>
      </c>
      <c r="AJ1193" s="1025">
        <f t="shared" si="140"/>
        <v>0</v>
      </c>
    </row>
    <row r="1194" spans="1:36" ht="66" x14ac:dyDescent="0.2">
      <c r="A1194" s="60"/>
      <c r="B1194" s="350" t="s">
        <v>1157</v>
      </c>
      <c r="C1194" s="51"/>
      <c r="D1194" s="51">
        <v>30</v>
      </c>
      <c r="E1194" s="343" t="s">
        <v>30</v>
      </c>
      <c r="F1194" s="88" t="s">
        <v>31</v>
      </c>
      <c r="G1194" s="56" t="s">
        <v>32</v>
      </c>
      <c r="H1194" s="55" t="s">
        <v>33</v>
      </c>
      <c r="I1194" s="57">
        <v>11.6</v>
      </c>
      <c r="J1194" s="807">
        <v>348</v>
      </c>
      <c r="K1194" s="80"/>
      <c r="L1194" s="150">
        <v>0</v>
      </c>
      <c r="M1194" s="80"/>
      <c r="N1194" s="150"/>
      <c r="O1194" s="75">
        <v>0</v>
      </c>
      <c r="P1194" s="999">
        <f t="shared" si="136"/>
        <v>0</v>
      </c>
      <c r="Q1194" s="81"/>
      <c r="R1194" s="150"/>
      <c r="S1194" s="75">
        <v>0</v>
      </c>
      <c r="T1194" s="999"/>
      <c r="U1194" s="60">
        <f t="shared" si="137"/>
        <v>30</v>
      </c>
      <c r="V1194" s="999">
        <v>348</v>
      </c>
      <c r="W1194" s="81"/>
      <c r="X1194" s="150"/>
      <c r="Y1194" s="139"/>
      <c r="Z1194" s="1002"/>
      <c r="AA1194" s="81"/>
      <c r="AB1194" s="150"/>
      <c r="AC1194" s="63">
        <v>0</v>
      </c>
      <c r="AD1194" s="78">
        <f t="shared" si="138"/>
        <v>0</v>
      </c>
      <c r="AE1194" s="63">
        <v>0</v>
      </c>
      <c r="AF1194" s="150">
        <v>0</v>
      </c>
      <c r="AG1194" s="81"/>
      <c r="AH1194" s="150"/>
      <c r="AI1194" s="998">
        <f t="shared" si="139"/>
        <v>348</v>
      </c>
      <c r="AJ1194" s="1025">
        <f t="shared" si="140"/>
        <v>0</v>
      </c>
    </row>
    <row r="1195" spans="1:36" ht="66" x14ac:dyDescent="0.2">
      <c r="A1195" s="60"/>
      <c r="B1195" s="350" t="s">
        <v>1158</v>
      </c>
      <c r="C1195" s="51"/>
      <c r="D1195" s="51">
        <v>5</v>
      </c>
      <c r="E1195" s="343" t="s">
        <v>30</v>
      </c>
      <c r="F1195" s="88" t="s">
        <v>31</v>
      </c>
      <c r="G1195" s="56" t="s">
        <v>32</v>
      </c>
      <c r="H1195" s="55" t="s">
        <v>33</v>
      </c>
      <c r="I1195" s="57">
        <v>348</v>
      </c>
      <c r="J1195" s="807">
        <v>1740</v>
      </c>
      <c r="K1195" s="80"/>
      <c r="L1195" s="150">
        <v>0</v>
      </c>
      <c r="M1195" s="80"/>
      <c r="N1195" s="150"/>
      <c r="O1195" s="75">
        <v>0</v>
      </c>
      <c r="P1195" s="999">
        <f t="shared" si="136"/>
        <v>0</v>
      </c>
      <c r="Q1195" s="81"/>
      <c r="R1195" s="150"/>
      <c r="S1195" s="75">
        <v>0</v>
      </c>
      <c r="T1195" s="999"/>
      <c r="U1195" s="60">
        <f t="shared" si="137"/>
        <v>5</v>
      </c>
      <c r="V1195" s="999">
        <v>1740</v>
      </c>
      <c r="W1195" s="81"/>
      <c r="X1195" s="150"/>
      <c r="Y1195" s="139"/>
      <c r="Z1195" s="1002"/>
      <c r="AA1195" s="81"/>
      <c r="AB1195" s="150"/>
      <c r="AC1195" s="63">
        <v>0</v>
      </c>
      <c r="AD1195" s="78">
        <f t="shared" si="138"/>
        <v>0</v>
      </c>
      <c r="AE1195" s="63">
        <v>0</v>
      </c>
      <c r="AF1195" s="150">
        <v>0</v>
      </c>
      <c r="AG1195" s="81"/>
      <c r="AH1195" s="150"/>
      <c r="AI1195" s="998">
        <f t="shared" si="139"/>
        <v>1740</v>
      </c>
      <c r="AJ1195" s="1025">
        <f t="shared" si="140"/>
        <v>0</v>
      </c>
    </row>
    <row r="1196" spans="1:36" ht="66" x14ac:dyDescent="0.2">
      <c r="A1196" s="60"/>
      <c r="B1196" s="351" t="s">
        <v>1159</v>
      </c>
      <c r="C1196" s="51"/>
      <c r="D1196" s="51">
        <v>5</v>
      </c>
      <c r="E1196" s="343" t="s">
        <v>30</v>
      </c>
      <c r="F1196" s="88" t="s">
        <v>31</v>
      </c>
      <c r="G1196" s="56" t="s">
        <v>32</v>
      </c>
      <c r="H1196" s="55" t="s">
        <v>33</v>
      </c>
      <c r="I1196" s="57">
        <v>174</v>
      </c>
      <c r="J1196" s="807">
        <v>870</v>
      </c>
      <c r="K1196" s="80"/>
      <c r="L1196" s="150">
        <v>0</v>
      </c>
      <c r="M1196" s="80"/>
      <c r="N1196" s="150"/>
      <c r="O1196" s="75">
        <v>0</v>
      </c>
      <c r="P1196" s="999">
        <f t="shared" si="136"/>
        <v>0</v>
      </c>
      <c r="Q1196" s="81"/>
      <c r="R1196" s="150"/>
      <c r="S1196" s="75">
        <v>0</v>
      </c>
      <c r="T1196" s="999"/>
      <c r="U1196" s="60">
        <f t="shared" si="137"/>
        <v>5</v>
      </c>
      <c r="V1196" s="999">
        <v>870</v>
      </c>
      <c r="W1196" s="81"/>
      <c r="X1196" s="150"/>
      <c r="Y1196" s="139"/>
      <c r="Z1196" s="1002"/>
      <c r="AA1196" s="81"/>
      <c r="AB1196" s="150"/>
      <c r="AC1196" s="63">
        <v>0</v>
      </c>
      <c r="AD1196" s="78">
        <f t="shared" si="138"/>
        <v>0</v>
      </c>
      <c r="AE1196" s="63">
        <v>0</v>
      </c>
      <c r="AF1196" s="150">
        <v>0</v>
      </c>
      <c r="AG1196" s="81"/>
      <c r="AH1196" s="150"/>
      <c r="AI1196" s="998">
        <f t="shared" si="139"/>
        <v>870</v>
      </c>
      <c r="AJ1196" s="1025">
        <f t="shared" si="140"/>
        <v>0</v>
      </c>
    </row>
    <row r="1197" spans="1:36" ht="66" x14ac:dyDescent="0.2">
      <c r="A1197" s="60"/>
      <c r="B1197" s="351" t="s">
        <v>1160</v>
      </c>
      <c r="C1197" s="51"/>
      <c r="D1197" s="51">
        <v>5</v>
      </c>
      <c r="E1197" s="343" t="s">
        <v>30</v>
      </c>
      <c r="F1197" s="88" t="s">
        <v>31</v>
      </c>
      <c r="G1197" s="56" t="s">
        <v>32</v>
      </c>
      <c r="H1197" s="55" t="s">
        <v>33</v>
      </c>
      <c r="I1197" s="57">
        <v>231.99999999999994</v>
      </c>
      <c r="J1197" s="807">
        <v>1159.9999999999998</v>
      </c>
      <c r="K1197" s="80"/>
      <c r="L1197" s="150">
        <v>0</v>
      </c>
      <c r="M1197" s="80"/>
      <c r="N1197" s="150"/>
      <c r="O1197" s="75">
        <v>0</v>
      </c>
      <c r="P1197" s="999">
        <f t="shared" si="136"/>
        <v>0</v>
      </c>
      <c r="Q1197" s="81"/>
      <c r="R1197" s="150"/>
      <c r="S1197" s="75">
        <v>0</v>
      </c>
      <c r="T1197" s="999"/>
      <c r="U1197" s="60">
        <f t="shared" si="137"/>
        <v>5</v>
      </c>
      <c r="V1197" s="999">
        <v>1159.9999999999998</v>
      </c>
      <c r="W1197" s="81"/>
      <c r="X1197" s="150"/>
      <c r="Y1197" s="139"/>
      <c r="Z1197" s="1002"/>
      <c r="AA1197" s="81"/>
      <c r="AB1197" s="150"/>
      <c r="AC1197" s="63">
        <v>0</v>
      </c>
      <c r="AD1197" s="78">
        <f t="shared" si="138"/>
        <v>0</v>
      </c>
      <c r="AE1197" s="63">
        <v>0</v>
      </c>
      <c r="AF1197" s="150">
        <v>0</v>
      </c>
      <c r="AG1197" s="81"/>
      <c r="AH1197" s="150"/>
      <c r="AI1197" s="998">
        <f t="shared" si="139"/>
        <v>1159.9999999999998</v>
      </c>
      <c r="AJ1197" s="1025">
        <f t="shared" si="140"/>
        <v>0</v>
      </c>
    </row>
    <row r="1198" spans="1:36" ht="66" x14ac:dyDescent="0.2">
      <c r="A1198" s="60"/>
      <c r="B1198" s="237" t="s">
        <v>1161</v>
      </c>
      <c r="C1198" s="51"/>
      <c r="D1198" s="51">
        <v>2</v>
      </c>
      <c r="E1198" s="343" t="s">
        <v>30</v>
      </c>
      <c r="F1198" s="88" t="s">
        <v>31</v>
      </c>
      <c r="G1198" s="56" t="s">
        <v>32</v>
      </c>
      <c r="H1198" s="55" t="s">
        <v>33</v>
      </c>
      <c r="I1198" s="57">
        <v>172.26</v>
      </c>
      <c r="J1198" s="807">
        <v>344.52</v>
      </c>
      <c r="K1198" s="80"/>
      <c r="L1198" s="150">
        <v>0</v>
      </c>
      <c r="M1198" s="80"/>
      <c r="N1198" s="150"/>
      <c r="O1198" s="75">
        <v>0</v>
      </c>
      <c r="P1198" s="999">
        <f t="shared" si="136"/>
        <v>0</v>
      </c>
      <c r="Q1198" s="81"/>
      <c r="R1198" s="150"/>
      <c r="S1198" s="75">
        <v>0</v>
      </c>
      <c r="T1198" s="999"/>
      <c r="U1198" s="60">
        <f t="shared" si="137"/>
        <v>2</v>
      </c>
      <c r="V1198" s="999">
        <v>344.52</v>
      </c>
      <c r="W1198" s="81"/>
      <c r="X1198" s="150"/>
      <c r="Y1198" s="139"/>
      <c r="Z1198" s="1002"/>
      <c r="AA1198" s="81"/>
      <c r="AB1198" s="150"/>
      <c r="AC1198" s="63">
        <v>0</v>
      </c>
      <c r="AD1198" s="78">
        <f t="shared" si="138"/>
        <v>0</v>
      </c>
      <c r="AE1198" s="63">
        <v>0</v>
      </c>
      <c r="AF1198" s="150">
        <v>0</v>
      </c>
      <c r="AG1198" s="81"/>
      <c r="AH1198" s="150"/>
      <c r="AI1198" s="998">
        <f t="shared" si="139"/>
        <v>344.52</v>
      </c>
      <c r="AJ1198" s="1025">
        <f t="shared" si="140"/>
        <v>0</v>
      </c>
    </row>
    <row r="1199" spans="1:36" ht="66" x14ac:dyDescent="0.2">
      <c r="A1199" s="60"/>
      <c r="B1199" s="237" t="s">
        <v>1162</v>
      </c>
      <c r="C1199" s="51"/>
      <c r="D1199" s="51">
        <v>2</v>
      </c>
      <c r="E1199" s="343" t="s">
        <v>30</v>
      </c>
      <c r="F1199" s="88" t="s">
        <v>31</v>
      </c>
      <c r="G1199" s="56" t="s">
        <v>32</v>
      </c>
      <c r="H1199" s="55" t="s">
        <v>33</v>
      </c>
      <c r="I1199" s="57">
        <v>135</v>
      </c>
      <c r="J1199" s="807">
        <v>270</v>
      </c>
      <c r="K1199" s="80"/>
      <c r="L1199" s="150">
        <v>0</v>
      </c>
      <c r="M1199" s="80"/>
      <c r="N1199" s="150"/>
      <c r="O1199" s="75">
        <v>0</v>
      </c>
      <c r="P1199" s="999">
        <f t="shared" si="136"/>
        <v>0</v>
      </c>
      <c r="Q1199" s="81"/>
      <c r="R1199" s="150"/>
      <c r="S1199" s="75">
        <v>0</v>
      </c>
      <c r="T1199" s="999"/>
      <c r="U1199" s="60">
        <f t="shared" si="137"/>
        <v>2</v>
      </c>
      <c r="V1199" s="999">
        <v>270</v>
      </c>
      <c r="W1199" s="81"/>
      <c r="X1199" s="150"/>
      <c r="Y1199" s="139"/>
      <c r="Z1199" s="1002"/>
      <c r="AA1199" s="81"/>
      <c r="AB1199" s="150"/>
      <c r="AC1199" s="63">
        <v>0</v>
      </c>
      <c r="AD1199" s="78">
        <f t="shared" si="138"/>
        <v>0</v>
      </c>
      <c r="AE1199" s="63">
        <v>0</v>
      </c>
      <c r="AF1199" s="150">
        <v>0</v>
      </c>
      <c r="AG1199" s="81"/>
      <c r="AH1199" s="150"/>
      <c r="AI1199" s="998">
        <f t="shared" si="139"/>
        <v>270</v>
      </c>
      <c r="AJ1199" s="1025">
        <f t="shared" si="140"/>
        <v>0</v>
      </c>
    </row>
    <row r="1200" spans="1:36" x14ac:dyDescent="0.2">
      <c r="A1200" s="92"/>
      <c r="B1200" s="329" t="s">
        <v>1071</v>
      </c>
      <c r="C1200" s="74"/>
      <c r="D1200" s="74">
        <v>0</v>
      </c>
      <c r="E1200" s="79"/>
      <c r="F1200" s="133"/>
      <c r="G1200" s="324"/>
      <c r="H1200" s="325"/>
      <c r="I1200" s="57"/>
      <c r="J1200" s="766">
        <v>0</v>
      </c>
      <c r="K1200" s="80"/>
      <c r="L1200" s="150">
        <v>0</v>
      </c>
      <c r="M1200" s="80"/>
      <c r="N1200" s="150"/>
      <c r="O1200" s="75">
        <v>0</v>
      </c>
      <c r="P1200" s="999"/>
      <c r="Q1200" s="81"/>
      <c r="R1200" s="150"/>
      <c r="S1200" s="75">
        <v>0</v>
      </c>
      <c r="T1200" s="999"/>
      <c r="U1200" s="60">
        <f t="shared" si="137"/>
        <v>0</v>
      </c>
      <c r="V1200" s="999">
        <v>0</v>
      </c>
      <c r="W1200" s="81"/>
      <c r="X1200" s="150"/>
      <c r="Y1200" s="139"/>
      <c r="Z1200" s="1002"/>
      <c r="AA1200" s="81"/>
      <c r="AB1200" s="150"/>
      <c r="AC1200" s="63">
        <v>0</v>
      </c>
      <c r="AD1200" s="78"/>
      <c r="AE1200" s="63"/>
      <c r="AF1200" s="150">
        <v>0</v>
      </c>
      <c r="AG1200" s="81"/>
      <c r="AH1200" s="150"/>
      <c r="AI1200" s="998">
        <f t="shared" si="139"/>
        <v>0</v>
      </c>
      <c r="AJ1200" s="1025">
        <f t="shared" si="140"/>
        <v>0</v>
      </c>
    </row>
    <row r="1201" spans="1:118" ht="24" x14ac:dyDescent="0.2">
      <c r="A1201" s="92"/>
      <c r="B1201" s="329" t="s">
        <v>1163</v>
      </c>
      <c r="C1201" s="74"/>
      <c r="D1201" s="74">
        <v>0</v>
      </c>
      <c r="E1201" s="79"/>
      <c r="F1201" s="133"/>
      <c r="G1201" s="324"/>
      <c r="H1201" s="325"/>
      <c r="I1201" s="57"/>
      <c r="J1201" s="766">
        <v>0</v>
      </c>
      <c r="K1201" s="80"/>
      <c r="L1201" s="150">
        <v>0</v>
      </c>
      <c r="M1201" s="80"/>
      <c r="N1201" s="150"/>
      <c r="O1201" s="75">
        <v>0</v>
      </c>
      <c r="P1201" s="999"/>
      <c r="Q1201" s="81"/>
      <c r="R1201" s="150"/>
      <c r="S1201" s="75">
        <v>0</v>
      </c>
      <c r="T1201" s="999"/>
      <c r="U1201" s="60">
        <f t="shared" si="137"/>
        <v>0</v>
      </c>
      <c r="V1201" s="999">
        <v>0</v>
      </c>
      <c r="W1201" s="81"/>
      <c r="X1201" s="150"/>
      <c r="Y1201" s="139"/>
      <c r="Z1201" s="1002"/>
      <c r="AA1201" s="81"/>
      <c r="AB1201" s="150"/>
      <c r="AC1201" s="63">
        <v>0</v>
      </c>
      <c r="AD1201" s="78"/>
      <c r="AE1201" s="63"/>
      <c r="AF1201" s="150">
        <v>0</v>
      </c>
      <c r="AG1201" s="81"/>
      <c r="AH1201" s="150"/>
      <c r="AI1201" s="998">
        <f t="shared" si="139"/>
        <v>0</v>
      </c>
      <c r="AJ1201" s="1025">
        <f t="shared" si="140"/>
        <v>0</v>
      </c>
    </row>
    <row r="1202" spans="1:118" ht="24" x14ac:dyDescent="0.2">
      <c r="A1202" s="92"/>
      <c r="B1202" s="329" t="s">
        <v>1089</v>
      </c>
      <c r="C1202" s="74"/>
      <c r="D1202" s="74">
        <v>0</v>
      </c>
      <c r="E1202" s="79"/>
      <c r="F1202" s="133"/>
      <c r="G1202" s="324"/>
      <c r="H1202" s="325"/>
      <c r="I1202" s="57"/>
      <c r="J1202" s="766">
        <v>0</v>
      </c>
      <c r="K1202" s="80"/>
      <c r="L1202" s="150">
        <v>0</v>
      </c>
      <c r="M1202" s="80"/>
      <c r="N1202" s="150"/>
      <c r="O1202" s="75">
        <v>0</v>
      </c>
      <c r="P1202" s="999"/>
      <c r="Q1202" s="81"/>
      <c r="R1202" s="150"/>
      <c r="S1202" s="75">
        <v>0</v>
      </c>
      <c r="T1202" s="999"/>
      <c r="U1202" s="60">
        <f t="shared" si="137"/>
        <v>0</v>
      </c>
      <c r="V1202" s="999">
        <v>0</v>
      </c>
      <c r="W1202" s="81"/>
      <c r="X1202" s="150"/>
      <c r="Y1202" s="139"/>
      <c r="Z1202" s="1002"/>
      <c r="AA1202" s="81"/>
      <c r="AB1202" s="150"/>
      <c r="AC1202" s="63">
        <v>0</v>
      </c>
      <c r="AD1202" s="78"/>
      <c r="AE1202" s="63"/>
      <c r="AF1202" s="150">
        <v>0</v>
      </c>
      <c r="AG1202" s="81"/>
      <c r="AH1202" s="150"/>
      <c r="AI1202" s="998">
        <f t="shared" si="139"/>
        <v>0</v>
      </c>
      <c r="AJ1202" s="1025">
        <f t="shared" si="140"/>
        <v>0</v>
      </c>
    </row>
    <row r="1203" spans="1:118" x14ac:dyDescent="0.2">
      <c r="A1203" s="92"/>
      <c r="B1203" s="329" t="s">
        <v>1090</v>
      </c>
      <c r="C1203" s="74"/>
      <c r="D1203" s="74">
        <v>0</v>
      </c>
      <c r="E1203" s="79"/>
      <c r="F1203" s="133"/>
      <c r="G1203" s="324"/>
      <c r="H1203" s="325"/>
      <c r="I1203" s="57"/>
      <c r="J1203" s="766">
        <v>0</v>
      </c>
      <c r="K1203" s="80"/>
      <c r="L1203" s="150">
        <v>0</v>
      </c>
      <c r="M1203" s="80"/>
      <c r="N1203" s="150"/>
      <c r="O1203" s="75">
        <v>0</v>
      </c>
      <c r="P1203" s="999"/>
      <c r="Q1203" s="81"/>
      <c r="R1203" s="150"/>
      <c r="S1203" s="75">
        <v>0</v>
      </c>
      <c r="T1203" s="999"/>
      <c r="U1203" s="60">
        <f t="shared" si="137"/>
        <v>0</v>
      </c>
      <c r="V1203" s="999">
        <v>0</v>
      </c>
      <c r="W1203" s="81"/>
      <c r="X1203" s="150"/>
      <c r="Y1203" s="139"/>
      <c r="Z1203" s="1002"/>
      <c r="AA1203" s="81"/>
      <c r="AB1203" s="150"/>
      <c r="AC1203" s="63">
        <v>0</v>
      </c>
      <c r="AD1203" s="78"/>
      <c r="AE1203" s="63"/>
      <c r="AF1203" s="150">
        <v>0</v>
      </c>
      <c r="AG1203" s="81"/>
      <c r="AH1203" s="150"/>
      <c r="AI1203" s="998">
        <f t="shared" si="139"/>
        <v>0</v>
      </c>
      <c r="AJ1203" s="1025">
        <f t="shared" si="140"/>
        <v>0</v>
      </c>
    </row>
    <row r="1204" spans="1:118" x14ac:dyDescent="0.2">
      <c r="A1204" s="92"/>
      <c r="B1204" s="329" t="s">
        <v>1164</v>
      </c>
      <c r="C1204" s="74"/>
      <c r="D1204" s="74">
        <v>0</v>
      </c>
      <c r="E1204" s="79"/>
      <c r="F1204" s="133"/>
      <c r="G1204" s="324"/>
      <c r="H1204" s="325"/>
      <c r="I1204" s="57"/>
      <c r="J1204" s="766">
        <v>0</v>
      </c>
      <c r="K1204" s="80"/>
      <c r="L1204" s="150">
        <v>0</v>
      </c>
      <c r="M1204" s="80"/>
      <c r="N1204" s="150"/>
      <c r="O1204" s="75">
        <v>0</v>
      </c>
      <c r="P1204" s="999"/>
      <c r="Q1204" s="81"/>
      <c r="R1204" s="150"/>
      <c r="S1204" s="75">
        <v>0</v>
      </c>
      <c r="T1204" s="999"/>
      <c r="U1204" s="60">
        <f t="shared" si="137"/>
        <v>0</v>
      </c>
      <c r="V1204" s="999">
        <v>0</v>
      </c>
      <c r="W1204" s="81"/>
      <c r="X1204" s="150"/>
      <c r="Y1204" s="139"/>
      <c r="Z1204" s="1002"/>
      <c r="AA1204" s="81"/>
      <c r="AB1204" s="150"/>
      <c r="AC1204" s="63">
        <v>0</v>
      </c>
      <c r="AD1204" s="78"/>
      <c r="AE1204" s="63"/>
      <c r="AF1204" s="150">
        <v>0</v>
      </c>
      <c r="AG1204" s="81"/>
      <c r="AH1204" s="150"/>
      <c r="AI1204" s="998">
        <f t="shared" si="139"/>
        <v>0</v>
      </c>
      <c r="AJ1204" s="1025">
        <f t="shared" si="140"/>
        <v>0</v>
      </c>
    </row>
    <row r="1205" spans="1:118" ht="24" x14ac:dyDescent="0.2">
      <c r="A1205" s="92"/>
      <c r="B1205" s="329" t="s">
        <v>1097</v>
      </c>
      <c r="C1205" s="74"/>
      <c r="D1205" s="74">
        <v>0</v>
      </c>
      <c r="E1205" s="79"/>
      <c r="F1205" s="133"/>
      <c r="G1205" s="324"/>
      <c r="H1205" s="325"/>
      <c r="I1205" s="57"/>
      <c r="J1205" s="766">
        <v>0</v>
      </c>
      <c r="K1205" s="80"/>
      <c r="L1205" s="150">
        <v>0</v>
      </c>
      <c r="M1205" s="80"/>
      <c r="N1205" s="150"/>
      <c r="O1205" s="75">
        <v>0</v>
      </c>
      <c r="P1205" s="999"/>
      <c r="Q1205" s="81"/>
      <c r="R1205" s="150"/>
      <c r="S1205" s="75">
        <v>0</v>
      </c>
      <c r="T1205" s="999"/>
      <c r="U1205" s="60">
        <f t="shared" si="137"/>
        <v>0</v>
      </c>
      <c r="V1205" s="999">
        <v>0</v>
      </c>
      <c r="W1205" s="81"/>
      <c r="X1205" s="150"/>
      <c r="Y1205" s="139"/>
      <c r="Z1205" s="1002"/>
      <c r="AA1205" s="81"/>
      <c r="AB1205" s="150"/>
      <c r="AC1205" s="63">
        <v>0</v>
      </c>
      <c r="AD1205" s="78"/>
      <c r="AE1205" s="63"/>
      <c r="AF1205" s="150">
        <v>0</v>
      </c>
      <c r="AG1205" s="81"/>
      <c r="AH1205" s="150"/>
      <c r="AI1205" s="998">
        <f t="shared" si="139"/>
        <v>0</v>
      </c>
      <c r="AJ1205" s="1025">
        <f t="shared" si="140"/>
        <v>0</v>
      </c>
    </row>
    <row r="1206" spans="1:118" ht="24" x14ac:dyDescent="0.2">
      <c r="A1206" s="92"/>
      <c r="B1206" s="329" t="s">
        <v>1165</v>
      </c>
      <c r="C1206" s="74"/>
      <c r="D1206" s="74">
        <v>0</v>
      </c>
      <c r="E1206" s="79"/>
      <c r="F1206" s="133"/>
      <c r="G1206" s="324"/>
      <c r="H1206" s="325"/>
      <c r="I1206" s="57"/>
      <c r="J1206" s="766">
        <v>0</v>
      </c>
      <c r="K1206" s="80"/>
      <c r="L1206" s="150">
        <v>0</v>
      </c>
      <c r="M1206" s="80"/>
      <c r="N1206" s="150"/>
      <c r="O1206" s="75">
        <v>0</v>
      </c>
      <c r="P1206" s="999"/>
      <c r="Q1206" s="81"/>
      <c r="R1206" s="150"/>
      <c r="S1206" s="75">
        <v>0</v>
      </c>
      <c r="T1206" s="999"/>
      <c r="U1206" s="60">
        <f t="shared" si="137"/>
        <v>0</v>
      </c>
      <c r="V1206" s="999">
        <v>0</v>
      </c>
      <c r="W1206" s="81"/>
      <c r="X1206" s="150"/>
      <c r="Y1206" s="139"/>
      <c r="Z1206" s="1002"/>
      <c r="AA1206" s="81"/>
      <c r="AB1206" s="150"/>
      <c r="AC1206" s="63">
        <v>0</v>
      </c>
      <c r="AD1206" s="78"/>
      <c r="AE1206" s="63"/>
      <c r="AF1206" s="150">
        <v>0</v>
      </c>
      <c r="AG1206" s="81"/>
      <c r="AH1206" s="150"/>
      <c r="AI1206" s="998">
        <f t="shared" si="139"/>
        <v>0</v>
      </c>
      <c r="AJ1206" s="1025">
        <f t="shared" si="140"/>
        <v>0</v>
      </c>
    </row>
    <row r="1207" spans="1:118" x14ac:dyDescent="0.2">
      <c r="A1207" s="92"/>
      <c r="B1207" s="329" t="s">
        <v>1098</v>
      </c>
      <c r="C1207" s="74"/>
      <c r="D1207" s="74">
        <v>0</v>
      </c>
      <c r="E1207" s="79"/>
      <c r="F1207" s="133"/>
      <c r="G1207" s="324"/>
      <c r="H1207" s="325"/>
      <c r="I1207" s="57"/>
      <c r="J1207" s="766">
        <v>0</v>
      </c>
      <c r="K1207" s="80"/>
      <c r="L1207" s="150">
        <v>0</v>
      </c>
      <c r="M1207" s="80"/>
      <c r="N1207" s="150"/>
      <c r="O1207" s="75">
        <v>0</v>
      </c>
      <c r="P1207" s="999"/>
      <c r="Q1207" s="81"/>
      <c r="R1207" s="150"/>
      <c r="S1207" s="75">
        <v>0</v>
      </c>
      <c r="T1207" s="999"/>
      <c r="U1207" s="60">
        <f t="shared" si="137"/>
        <v>0</v>
      </c>
      <c r="V1207" s="999">
        <v>0</v>
      </c>
      <c r="W1207" s="81"/>
      <c r="X1207" s="150"/>
      <c r="Y1207" s="139"/>
      <c r="Z1207" s="1002"/>
      <c r="AA1207" s="81"/>
      <c r="AB1207" s="150"/>
      <c r="AC1207" s="63">
        <v>0</v>
      </c>
      <c r="AD1207" s="78"/>
      <c r="AE1207" s="63"/>
      <c r="AF1207" s="150">
        <v>0</v>
      </c>
      <c r="AG1207" s="81"/>
      <c r="AH1207" s="150"/>
      <c r="AI1207" s="998">
        <f t="shared" si="139"/>
        <v>0</v>
      </c>
      <c r="AJ1207" s="1025">
        <f t="shared" si="140"/>
        <v>0</v>
      </c>
    </row>
    <row r="1208" spans="1:118" x14ac:dyDescent="0.2">
      <c r="A1208" s="92"/>
      <c r="B1208" s="329" t="s">
        <v>1090</v>
      </c>
      <c r="C1208" s="74"/>
      <c r="D1208" s="74">
        <v>0</v>
      </c>
      <c r="E1208" s="79"/>
      <c r="F1208" s="133"/>
      <c r="G1208" s="324"/>
      <c r="H1208" s="325"/>
      <c r="I1208" s="57"/>
      <c r="J1208" s="766">
        <v>0</v>
      </c>
      <c r="K1208" s="80"/>
      <c r="L1208" s="150">
        <v>0</v>
      </c>
      <c r="M1208" s="80"/>
      <c r="N1208" s="150"/>
      <c r="O1208" s="75">
        <v>0</v>
      </c>
      <c r="P1208" s="999"/>
      <c r="Q1208" s="81"/>
      <c r="R1208" s="150"/>
      <c r="S1208" s="75">
        <v>0</v>
      </c>
      <c r="T1208" s="999"/>
      <c r="U1208" s="60">
        <f t="shared" si="137"/>
        <v>0</v>
      </c>
      <c r="V1208" s="999">
        <v>0</v>
      </c>
      <c r="W1208" s="81"/>
      <c r="X1208" s="150"/>
      <c r="Y1208" s="139"/>
      <c r="Z1208" s="1002"/>
      <c r="AA1208" s="81"/>
      <c r="AB1208" s="150"/>
      <c r="AC1208" s="63">
        <v>0</v>
      </c>
      <c r="AD1208" s="78"/>
      <c r="AE1208" s="63"/>
      <c r="AF1208" s="150">
        <v>0</v>
      </c>
      <c r="AG1208" s="81"/>
      <c r="AH1208" s="150"/>
      <c r="AI1208" s="998">
        <f t="shared" si="139"/>
        <v>0</v>
      </c>
      <c r="AJ1208" s="1025">
        <f t="shared" si="140"/>
        <v>0</v>
      </c>
    </row>
    <row r="1209" spans="1:118" x14ac:dyDescent="0.2">
      <c r="A1209" s="92"/>
      <c r="B1209" s="329" t="s">
        <v>1164</v>
      </c>
      <c r="C1209" s="74"/>
      <c r="D1209" s="74">
        <v>0</v>
      </c>
      <c r="E1209" s="79"/>
      <c r="F1209" s="133"/>
      <c r="G1209" s="324"/>
      <c r="H1209" s="325"/>
      <c r="I1209" s="57"/>
      <c r="J1209" s="766">
        <v>0</v>
      </c>
      <c r="K1209" s="80"/>
      <c r="L1209" s="150">
        <v>0</v>
      </c>
      <c r="M1209" s="80"/>
      <c r="N1209" s="150"/>
      <c r="O1209" s="75">
        <v>0</v>
      </c>
      <c r="P1209" s="999"/>
      <c r="Q1209" s="81"/>
      <c r="R1209" s="150"/>
      <c r="S1209" s="75">
        <v>0</v>
      </c>
      <c r="T1209" s="999"/>
      <c r="U1209" s="60">
        <f t="shared" si="137"/>
        <v>0</v>
      </c>
      <c r="V1209" s="999">
        <v>0</v>
      </c>
      <c r="W1209" s="81"/>
      <c r="X1209" s="150"/>
      <c r="Y1209" s="139"/>
      <c r="Z1209" s="1002"/>
      <c r="AA1209" s="81"/>
      <c r="AB1209" s="150"/>
      <c r="AC1209" s="63">
        <v>0</v>
      </c>
      <c r="AD1209" s="78"/>
      <c r="AE1209" s="63"/>
      <c r="AF1209" s="150">
        <v>0</v>
      </c>
      <c r="AG1209" s="81"/>
      <c r="AH1209" s="150"/>
      <c r="AI1209" s="998">
        <f t="shared" si="139"/>
        <v>0</v>
      </c>
      <c r="AJ1209" s="1025">
        <f t="shared" si="140"/>
        <v>0</v>
      </c>
    </row>
    <row r="1210" spans="1:118" ht="24" x14ac:dyDescent="0.2">
      <c r="A1210" s="92"/>
      <c r="B1210" s="329" t="s">
        <v>1166</v>
      </c>
      <c r="C1210" s="74"/>
      <c r="D1210" s="74">
        <v>10</v>
      </c>
      <c r="E1210" s="79"/>
      <c r="F1210" s="133"/>
      <c r="G1210" s="324"/>
      <c r="H1210" s="325"/>
      <c r="I1210" s="57"/>
      <c r="J1210" s="766">
        <v>350</v>
      </c>
      <c r="K1210" s="80"/>
      <c r="L1210" s="150">
        <v>0</v>
      </c>
      <c r="M1210" s="80"/>
      <c r="N1210" s="150"/>
      <c r="O1210" s="75">
        <v>0</v>
      </c>
      <c r="P1210" s="999"/>
      <c r="Q1210" s="81"/>
      <c r="R1210" s="150"/>
      <c r="S1210" s="75">
        <v>0</v>
      </c>
      <c r="T1210" s="999"/>
      <c r="U1210" s="60">
        <f t="shared" si="137"/>
        <v>10</v>
      </c>
      <c r="V1210" s="999">
        <v>350</v>
      </c>
      <c r="W1210" s="81"/>
      <c r="X1210" s="150"/>
      <c r="Y1210" s="139"/>
      <c r="Z1210" s="1002"/>
      <c r="AA1210" s="81"/>
      <c r="AB1210" s="150"/>
      <c r="AC1210" s="63">
        <v>0</v>
      </c>
      <c r="AD1210" s="78"/>
      <c r="AE1210" s="63"/>
      <c r="AF1210" s="150">
        <v>0</v>
      </c>
      <c r="AG1210" s="81"/>
      <c r="AH1210" s="150"/>
      <c r="AI1210" s="998">
        <f t="shared" si="139"/>
        <v>350</v>
      </c>
      <c r="AJ1210" s="1025">
        <f t="shared" si="140"/>
        <v>0</v>
      </c>
    </row>
    <row r="1211" spans="1:118" ht="24" x14ac:dyDescent="0.2">
      <c r="A1211" s="92"/>
      <c r="B1211" s="329" t="s">
        <v>1167</v>
      </c>
      <c r="C1211" s="74"/>
      <c r="D1211" s="74">
        <v>20</v>
      </c>
      <c r="E1211" s="79"/>
      <c r="F1211" s="133"/>
      <c r="G1211" s="324"/>
      <c r="H1211" s="325"/>
      <c r="I1211" s="57"/>
      <c r="J1211" s="766">
        <v>100</v>
      </c>
      <c r="K1211" s="80"/>
      <c r="L1211" s="150">
        <v>0</v>
      </c>
      <c r="M1211" s="80"/>
      <c r="N1211" s="150"/>
      <c r="O1211" s="75">
        <v>0</v>
      </c>
      <c r="P1211" s="999"/>
      <c r="Q1211" s="81"/>
      <c r="R1211" s="150"/>
      <c r="S1211" s="75">
        <v>0</v>
      </c>
      <c r="T1211" s="999"/>
      <c r="U1211" s="60">
        <f t="shared" si="137"/>
        <v>20</v>
      </c>
      <c r="V1211" s="999">
        <v>100</v>
      </c>
      <c r="W1211" s="81"/>
      <c r="X1211" s="150"/>
      <c r="Y1211" s="139"/>
      <c r="Z1211" s="1002"/>
      <c r="AA1211" s="81"/>
      <c r="AB1211" s="150"/>
      <c r="AC1211" s="63">
        <v>0</v>
      </c>
      <c r="AD1211" s="78"/>
      <c r="AE1211" s="63"/>
      <c r="AF1211" s="150">
        <v>0</v>
      </c>
      <c r="AG1211" s="81"/>
      <c r="AH1211" s="150"/>
      <c r="AI1211" s="998">
        <f t="shared" si="139"/>
        <v>100</v>
      </c>
      <c r="AJ1211" s="1025">
        <f t="shared" si="140"/>
        <v>0</v>
      </c>
    </row>
    <row r="1212" spans="1:118" ht="24" x14ac:dyDescent="0.2">
      <c r="A1212" s="92"/>
      <c r="B1212" s="329" t="s">
        <v>1168</v>
      </c>
      <c r="C1212" s="74"/>
      <c r="D1212" s="74">
        <v>20</v>
      </c>
      <c r="E1212" s="79"/>
      <c r="F1212" s="133"/>
      <c r="G1212" s="324"/>
      <c r="H1212" s="325"/>
      <c r="I1212" s="57"/>
      <c r="J1212" s="766">
        <v>100</v>
      </c>
      <c r="K1212" s="80"/>
      <c r="L1212" s="150">
        <v>0</v>
      </c>
      <c r="M1212" s="80"/>
      <c r="N1212" s="150"/>
      <c r="O1212" s="75">
        <v>0</v>
      </c>
      <c r="P1212" s="999"/>
      <c r="Q1212" s="81"/>
      <c r="R1212" s="150"/>
      <c r="S1212" s="75">
        <v>0</v>
      </c>
      <c r="T1212" s="999"/>
      <c r="U1212" s="60">
        <f t="shared" si="137"/>
        <v>20</v>
      </c>
      <c r="V1212" s="999">
        <v>100</v>
      </c>
      <c r="W1212" s="81"/>
      <c r="X1212" s="150"/>
      <c r="Y1212" s="139"/>
      <c r="Z1212" s="1002"/>
      <c r="AA1212" s="81"/>
      <c r="AB1212" s="150"/>
      <c r="AC1212" s="63">
        <v>0</v>
      </c>
      <c r="AD1212" s="78"/>
      <c r="AE1212" s="63"/>
      <c r="AF1212" s="150">
        <v>0</v>
      </c>
      <c r="AG1212" s="81"/>
      <c r="AH1212" s="150"/>
      <c r="AI1212" s="998">
        <f t="shared" si="139"/>
        <v>100</v>
      </c>
      <c r="AJ1212" s="1025">
        <f t="shared" si="140"/>
        <v>0</v>
      </c>
    </row>
    <row r="1213" spans="1:118" x14ac:dyDescent="0.2">
      <c r="A1213" s="92"/>
      <c r="B1213" s="329" t="s">
        <v>1169</v>
      </c>
      <c r="C1213" s="74"/>
      <c r="D1213" s="74">
        <v>10</v>
      </c>
      <c r="E1213" s="79"/>
      <c r="F1213" s="133"/>
      <c r="G1213" s="324"/>
      <c r="H1213" s="325"/>
      <c r="I1213" s="57"/>
      <c r="J1213" s="766">
        <v>80</v>
      </c>
      <c r="K1213" s="80"/>
      <c r="L1213" s="150">
        <v>0</v>
      </c>
      <c r="M1213" s="80"/>
      <c r="N1213" s="150"/>
      <c r="O1213" s="75">
        <v>0</v>
      </c>
      <c r="P1213" s="999"/>
      <c r="Q1213" s="81"/>
      <c r="R1213" s="150"/>
      <c r="S1213" s="75">
        <v>0</v>
      </c>
      <c r="T1213" s="999"/>
      <c r="U1213" s="60">
        <f t="shared" si="137"/>
        <v>10</v>
      </c>
      <c r="V1213" s="999">
        <v>80</v>
      </c>
      <c r="W1213" s="81"/>
      <c r="X1213" s="150"/>
      <c r="Y1213" s="139"/>
      <c r="Z1213" s="1002"/>
      <c r="AA1213" s="81"/>
      <c r="AB1213" s="150"/>
      <c r="AC1213" s="63">
        <v>0</v>
      </c>
      <c r="AD1213" s="78"/>
      <c r="AE1213" s="63"/>
      <c r="AF1213" s="150">
        <v>0</v>
      </c>
      <c r="AG1213" s="81"/>
      <c r="AH1213" s="150"/>
      <c r="AI1213" s="998">
        <f t="shared" si="139"/>
        <v>80</v>
      </c>
      <c r="AJ1213" s="1025">
        <f t="shared" si="140"/>
        <v>0</v>
      </c>
    </row>
    <row r="1214" spans="1:118" ht="24" x14ac:dyDescent="0.2">
      <c r="A1214" s="92"/>
      <c r="B1214" s="329" t="s">
        <v>1068</v>
      </c>
      <c r="C1214" s="74"/>
      <c r="D1214" s="74">
        <v>1</v>
      </c>
      <c r="E1214" s="79"/>
      <c r="F1214" s="133"/>
      <c r="G1214" s="324"/>
      <c r="H1214" s="325"/>
      <c r="I1214" s="57"/>
      <c r="J1214" s="766">
        <v>63040.2</v>
      </c>
      <c r="K1214" s="80"/>
      <c r="L1214" s="150">
        <v>0</v>
      </c>
      <c r="M1214" s="80"/>
      <c r="N1214" s="150"/>
      <c r="O1214" s="75">
        <v>0</v>
      </c>
      <c r="P1214" s="999"/>
      <c r="Q1214" s="81"/>
      <c r="R1214" s="150"/>
      <c r="S1214" s="75">
        <v>0</v>
      </c>
      <c r="T1214" s="999"/>
      <c r="U1214" s="60">
        <f t="shared" si="137"/>
        <v>1</v>
      </c>
      <c r="V1214" s="999">
        <v>63040.2</v>
      </c>
      <c r="W1214" s="81"/>
      <c r="X1214" s="150"/>
      <c r="Y1214" s="139"/>
      <c r="Z1214" s="1002"/>
      <c r="AA1214" s="81"/>
      <c r="AB1214" s="150"/>
      <c r="AC1214" s="63">
        <v>0</v>
      </c>
      <c r="AD1214" s="78"/>
      <c r="AE1214" s="63"/>
      <c r="AF1214" s="150">
        <v>0</v>
      </c>
      <c r="AG1214" s="81"/>
      <c r="AH1214" s="150"/>
      <c r="AI1214" s="998">
        <f t="shared" si="139"/>
        <v>63040.2</v>
      </c>
      <c r="AJ1214" s="1025">
        <f t="shared" si="140"/>
        <v>0</v>
      </c>
    </row>
    <row r="1215" spans="1:118" s="877" customFormat="1" ht="24" x14ac:dyDescent="0.25">
      <c r="A1215" s="272">
        <v>249</v>
      </c>
      <c r="B1215" s="315" t="s">
        <v>1170</v>
      </c>
      <c r="C1215" s="272"/>
      <c r="D1215" s="272"/>
      <c r="E1215" s="701"/>
      <c r="F1215" s="903"/>
      <c r="G1215" s="903"/>
      <c r="H1215" s="903"/>
      <c r="I1215" s="904"/>
      <c r="J1215" s="806">
        <v>69002.522799999992</v>
      </c>
      <c r="K1215" s="905"/>
      <c r="L1215" s="924">
        <f>L1216+L1227+L1229+L1231</f>
        <v>0</v>
      </c>
      <c r="M1215" s="905"/>
      <c r="N1215" s="924">
        <f>N1216+N1227+N1229+N1231</f>
        <v>0</v>
      </c>
      <c r="O1215" s="875">
        <v>0</v>
      </c>
      <c r="P1215" s="924">
        <f>P1216+P1227+P1229+P1231</f>
        <v>0</v>
      </c>
      <c r="Q1215" s="896"/>
      <c r="R1215" s="924">
        <f>R1216+R1227+R1229+R1231</f>
        <v>0</v>
      </c>
      <c r="S1215" s="875">
        <v>0</v>
      </c>
      <c r="T1215" s="924">
        <f>T1216+T1227+T1229+T1231</f>
        <v>55890.490799999992</v>
      </c>
      <c r="U1215" s="896"/>
      <c r="V1215" s="924">
        <f>V1216+V1227+V1229+V1231</f>
        <v>4147.79</v>
      </c>
      <c r="W1215" s="896"/>
      <c r="X1215" s="924">
        <f>X1216+X1227+X1229+X1231</f>
        <v>327.12</v>
      </c>
      <c r="Y1215" s="373">
        <f t="shared" si="135"/>
        <v>0</v>
      </c>
      <c r="Z1215" s="924">
        <f>Z1216+Z1227+Z1229+Z1231</f>
        <v>8637.1219999999994</v>
      </c>
      <c r="AA1215" s="896"/>
      <c r="AB1215" s="924">
        <f>AB1216+AB1227+AB1229+AB1231</f>
        <v>0</v>
      </c>
      <c r="AC1215" s="930">
        <v>0</v>
      </c>
      <c r="AD1215" s="905">
        <f>AD1216+AD1227+AD1229+AD1231</f>
        <v>0</v>
      </c>
      <c r="AE1215" s="950">
        <f>AE1216+AE1227+AE1229+AE1231</f>
        <v>0</v>
      </c>
      <c r="AF1215" s="905">
        <f>AF1216+AF1227+AF1229+AF1231</f>
        <v>0</v>
      </c>
      <c r="AG1215" s="896"/>
      <c r="AH1215" s="924">
        <f>AH1216+AH1227+AH1229+AH1231</f>
        <v>0</v>
      </c>
      <c r="AI1215" s="924">
        <f>AI1216+AI1227+AI1229+AI1231</f>
        <v>69002.522799999992</v>
      </c>
      <c r="AJ1215" s="1025">
        <f t="shared" si="140"/>
        <v>0</v>
      </c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</row>
    <row r="1216" spans="1:118" s="884" customFormat="1" ht="36" x14ac:dyDescent="0.2">
      <c r="A1216" s="42">
        <v>24901</v>
      </c>
      <c r="B1216" s="341" t="s">
        <v>1171</v>
      </c>
      <c r="C1216" s="44"/>
      <c r="D1216" s="736"/>
      <c r="E1216" s="45"/>
      <c r="F1216" s="46"/>
      <c r="G1216" s="46"/>
      <c r="H1216" s="46"/>
      <c r="I1216" s="47"/>
      <c r="J1216" s="763">
        <v>7622.88</v>
      </c>
      <c r="K1216" s="264"/>
      <c r="L1216" s="921">
        <f>SUM(L1217:L1226)</f>
        <v>0</v>
      </c>
      <c r="M1216" s="264"/>
      <c r="N1216" s="921">
        <f>SUM(N1217:N1226)</f>
        <v>0</v>
      </c>
      <c r="O1216" s="238">
        <v>0</v>
      </c>
      <c r="P1216" s="921">
        <f>SUM(P1217:P1226)</f>
        <v>0</v>
      </c>
      <c r="Q1216" s="265"/>
      <c r="R1216" s="921">
        <f>SUM(R1217:R1226)</f>
        <v>0</v>
      </c>
      <c r="S1216" s="238">
        <v>0</v>
      </c>
      <c r="T1216" s="921">
        <f>SUM(T1217:T1226)</f>
        <v>3177.88</v>
      </c>
      <c r="U1216" s="265"/>
      <c r="V1216" s="921">
        <f>SUM(V1217:V1226)</f>
        <v>0</v>
      </c>
      <c r="W1216" s="265"/>
      <c r="X1216" s="921">
        <f>SUM(X1217:X1226)</f>
        <v>327.12</v>
      </c>
      <c r="Y1216" s="376">
        <f t="shared" si="135"/>
        <v>0</v>
      </c>
      <c r="Z1216" s="921">
        <f>SUM(Z1217:Z1226)</f>
        <v>4117.88</v>
      </c>
      <c r="AA1216" s="265"/>
      <c r="AB1216" s="921">
        <f>SUM(AB1217:AB1226)</f>
        <v>0</v>
      </c>
      <c r="AC1216" s="931">
        <v>0</v>
      </c>
      <c r="AD1216" s="264">
        <f>SUM(AD1217:AD1226)</f>
        <v>0</v>
      </c>
      <c r="AE1216" s="565">
        <f>SUM(AE1217:AE1225)</f>
        <v>0</v>
      </c>
      <c r="AF1216" s="264">
        <f>SUM(AF1217:AF1226)</f>
        <v>0</v>
      </c>
      <c r="AG1216" s="265"/>
      <c r="AH1216" s="921">
        <f>SUM(AH1217:AH1226)</f>
        <v>0</v>
      </c>
      <c r="AI1216" s="921">
        <f>SUM(AI1217:AI1226)</f>
        <v>7622.88</v>
      </c>
      <c r="AJ1216" s="1025">
        <f t="shared" si="140"/>
        <v>0</v>
      </c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</row>
    <row r="1217" spans="1:118" ht="66" x14ac:dyDescent="0.2">
      <c r="A1217" s="51"/>
      <c r="B1217" s="102" t="s">
        <v>1172</v>
      </c>
      <c r="C1217" s="74"/>
      <c r="D1217" s="74">
        <v>5</v>
      </c>
      <c r="E1217" s="79" t="s">
        <v>30</v>
      </c>
      <c r="F1217" s="88" t="s">
        <v>31</v>
      </c>
      <c r="G1217" s="56" t="s">
        <v>32</v>
      </c>
      <c r="H1217" s="55" t="s">
        <v>33</v>
      </c>
      <c r="I1217" s="57">
        <v>192.93199999999999</v>
      </c>
      <c r="J1217" s="766">
        <v>964.66</v>
      </c>
      <c r="K1217" s="80"/>
      <c r="L1217" s="150">
        <v>0</v>
      </c>
      <c r="M1217" s="80"/>
      <c r="N1217" s="150"/>
      <c r="O1217" s="75">
        <v>0</v>
      </c>
      <c r="P1217" s="999">
        <f t="shared" ref="P1217:P1225" si="141">O1217*I1217</f>
        <v>0</v>
      </c>
      <c r="Q1217" s="81"/>
      <c r="R1217" s="150"/>
      <c r="S1217" s="75">
        <v>0</v>
      </c>
      <c r="T1217" s="999"/>
      <c r="U1217" s="81"/>
      <c r="V1217" s="150"/>
      <c r="W1217" s="81"/>
      <c r="X1217" s="150"/>
      <c r="Y1217" s="60">
        <f t="shared" si="135"/>
        <v>5</v>
      </c>
      <c r="Z1217" s="999">
        <v>964.66</v>
      </c>
      <c r="AA1217" s="81"/>
      <c r="AB1217" s="150"/>
      <c r="AC1217" s="63">
        <v>0</v>
      </c>
      <c r="AD1217" s="78">
        <f t="shared" ref="AD1217:AD1225" si="142">AC1217*I1217</f>
        <v>0</v>
      </c>
      <c r="AE1217" s="63">
        <v>0</v>
      </c>
      <c r="AF1217" s="150">
        <v>0</v>
      </c>
      <c r="AG1217" s="81"/>
      <c r="AH1217" s="150"/>
      <c r="AI1217" s="998">
        <f t="shared" ref="AI1217:AI1226" si="143">AF1217+AH1217+AD1217+AB1217+Z1217+X1217+V1217+T1217+R1217+P1217+N1217+L1217</f>
        <v>964.66</v>
      </c>
      <c r="AJ1217" s="1025">
        <f t="shared" si="140"/>
        <v>0</v>
      </c>
    </row>
    <row r="1218" spans="1:118" ht="66" x14ac:dyDescent="0.2">
      <c r="A1218" s="51"/>
      <c r="B1218" s="113" t="s">
        <v>1173</v>
      </c>
      <c r="C1218" s="51"/>
      <c r="D1218" s="51">
        <v>10</v>
      </c>
      <c r="E1218" s="79" t="s">
        <v>30</v>
      </c>
      <c r="F1218" s="88" t="s">
        <v>31</v>
      </c>
      <c r="G1218" s="56" t="s">
        <v>32</v>
      </c>
      <c r="H1218" s="55" t="s">
        <v>33</v>
      </c>
      <c r="I1218" s="57">
        <v>116</v>
      </c>
      <c r="J1218" s="807">
        <v>1160</v>
      </c>
      <c r="K1218" s="80"/>
      <c r="L1218" s="150">
        <v>0</v>
      </c>
      <c r="M1218" s="80"/>
      <c r="N1218" s="150"/>
      <c r="O1218" s="75">
        <v>0</v>
      </c>
      <c r="P1218" s="999">
        <f t="shared" si="141"/>
        <v>0</v>
      </c>
      <c r="Q1218" s="81"/>
      <c r="R1218" s="150"/>
      <c r="S1218" s="75">
        <v>0</v>
      </c>
      <c r="T1218" s="999"/>
      <c r="U1218" s="81"/>
      <c r="V1218" s="150"/>
      <c r="W1218" s="81"/>
      <c r="X1218" s="150"/>
      <c r="Y1218" s="60">
        <f t="shared" si="135"/>
        <v>10</v>
      </c>
      <c r="Z1218" s="999">
        <v>1160</v>
      </c>
      <c r="AA1218" s="81"/>
      <c r="AB1218" s="150"/>
      <c r="AC1218" s="63">
        <v>0</v>
      </c>
      <c r="AD1218" s="78">
        <f t="shared" si="142"/>
        <v>0</v>
      </c>
      <c r="AE1218" s="63">
        <v>0</v>
      </c>
      <c r="AF1218" s="150">
        <v>0</v>
      </c>
      <c r="AG1218" s="81"/>
      <c r="AH1218" s="150"/>
      <c r="AI1218" s="998">
        <f t="shared" si="143"/>
        <v>1160</v>
      </c>
      <c r="AJ1218" s="1025">
        <f t="shared" si="140"/>
        <v>0</v>
      </c>
    </row>
    <row r="1219" spans="1:118" ht="66" x14ac:dyDescent="0.2">
      <c r="A1219" s="51"/>
      <c r="B1219" s="102" t="s">
        <v>1174</v>
      </c>
      <c r="C1219" s="74"/>
      <c r="D1219" s="74">
        <v>3</v>
      </c>
      <c r="E1219" s="79" t="s">
        <v>30</v>
      </c>
      <c r="F1219" s="88" t="s">
        <v>31</v>
      </c>
      <c r="G1219" s="56" t="s">
        <v>32</v>
      </c>
      <c r="H1219" s="55" t="s">
        <v>33</v>
      </c>
      <c r="I1219" s="57">
        <v>41.343333333333334</v>
      </c>
      <c r="J1219" s="766">
        <v>124.03</v>
      </c>
      <c r="K1219" s="80"/>
      <c r="L1219" s="150">
        <v>0</v>
      </c>
      <c r="M1219" s="80"/>
      <c r="N1219" s="150"/>
      <c r="O1219" s="75">
        <v>0</v>
      </c>
      <c r="P1219" s="999">
        <f t="shared" si="141"/>
        <v>0</v>
      </c>
      <c r="Q1219" s="81"/>
      <c r="R1219" s="150"/>
      <c r="S1219" s="75">
        <v>0</v>
      </c>
      <c r="T1219" s="999"/>
      <c r="U1219" s="81"/>
      <c r="V1219" s="150"/>
      <c r="W1219" s="81"/>
      <c r="X1219" s="150"/>
      <c r="Y1219" s="60">
        <f t="shared" si="135"/>
        <v>3</v>
      </c>
      <c r="Z1219" s="999">
        <v>124.03</v>
      </c>
      <c r="AA1219" s="81"/>
      <c r="AB1219" s="150"/>
      <c r="AC1219" s="63">
        <v>0</v>
      </c>
      <c r="AD1219" s="78">
        <f t="shared" si="142"/>
        <v>0</v>
      </c>
      <c r="AE1219" s="63">
        <v>0</v>
      </c>
      <c r="AF1219" s="150">
        <v>0</v>
      </c>
      <c r="AG1219" s="81"/>
      <c r="AH1219" s="150"/>
      <c r="AI1219" s="998">
        <f t="shared" si="143"/>
        <v>124.03</v>
      </c>
      <c r="AJ1219" s="1025">
        <f t="shared" si="140"/>
        <v>0</v>
      </c>
    </row>
    <row r="1220" spans="1:118" ht="66" x14ac:dyDescent="0.2">
      <c r="A1220" s="51"/>
      <c r="B1220" s="102" t="s">
        <v>1175</v>
      </c>
      <c r="C1220" s="74"/>
      <c r="D1220" s="74">
        <v>35</v>
      </c>
      <c r="E1220" s="79" t="s">
        <v>30</v>
      </c>
      <c r="F1220" s="88" t="s">
        <v>31</v>
      </c>
      <c r="G1220" s="56" t="s">
        <v>32</v>
      </c>
      <c r="H1220" s="55" t="s">
        <v>33</v>
      </c>
      <c r="I1220" s="57">
        <v>20.671142857142858</v>
      </c>
      <c r="J1220" s="766">
        <v>723.49</v>
      </c>
      <c r="K1220" s="80"/>
      <c r="L1220" s="150">
        <v>0</v>
      </c>
      <c r="M1220" s="80"/>
      <c r="N1220" s="150"/>
      <c r="O1220" s="75">
        <v>0</v>
      </c>
      <c r="P1220" s="999">
        <f t="shared" si="141"/>
        <v>0</v>
      </c>
      <c r="Q1220" s="81"/>
      <c r="R1220" s="150"/>
      <c r="S1220" s="75">
        <v>0</v>
      </c>
      <c r="T1220" s="999"/>
      <c r="U1220" s="81"/>
      <c r="V1220" s="150"/>
      <c r="W1220" s="81"/>
      <c r="X1220" s="150"/>
      <c r="Y1220" s="60">
        <f t="shared" si="135"/>
        <v>35</v>
      </c>
      <c r="Z1220" s="999">
        <v>723.49</v>
      </c>
      <c r="AA1220" s="81"/>
      <c r="AB1220" s="150"/>
      <c r="AC1220" s="63">
        <v>0</v>
      </c>
      <c r="AD1220" s="78">
        <f t="shared" si="142"/>
        <v>0</v>
      </c>
      <c r="AE1220" s="63">
        <v>0</v>
      </c>
      <c r="AF1220" s="150">
        <v>0</v>
      </c>
      <c r="AG1220" s="81"/>
      <c r="AH1220" s="150"/>
      <c r="AI1220" s="998">
        <f t="shared" si="143"/>
        <v>723.49</v>
      </c>
      <c r="AJ1220" s="1025">
        <f t="shared" si="140"/>
        <v>0</v>
      </c>
    </row>
    <row r="1221" spans="1:118" ht="66" x14ac:dyDescent="0.2">
      <c r="A1221" s="51"/>
      <c r="B1221" s="52" t="s">
        <v>1176</v>
      </c>
      <c r="C1221" s="74"/>
      <c r="D1221" s="74">
        <v>5</v>
      </c>
      <c r="E1221" s="79" t="s">
        <v>195</v>
      </c>
      <c r="F1221" s="88" t="s">
        <v>31</v>
      </c>
      <c r="G1221" s="56" t="s">
        <v>32</v>
      </c>
      <c r="H1221" s="55" t="s">
        <v>33</v>
      </c>
      <c r="I1221" s="57">
        <v>127.6</v>
      </c>
      <c r="J1221" s="766">
        <v>638</v>
      </c>
      <c r="K1221" s="80"/>
      <c r="L1221" s="150">
        <v>0</v>
      </c>
      <c r="M1221" s="80"/>
      <c r="N1221" s="150"/>
      <c r="O1221" s="75">
        <v>0</v>
      </c>
      <c r="P1221" s="999">
        <f t="shared" si="141"/>
        <v>0</v>
      </c>
      <c r="Q1221" s="81"/>
      <c r="R1221" s="150"/>
      <c r="S1221" s="75">
        <v>0</v>
      </c>
      <c r="T1221" s="999"/>
      <c r="U1221" s="81"/>
      <c r="V1221" s="150"/>
      <c r="W1221" s="81"/>
      <c r="X1221" s="150"/>
      <c r="Y1221" s="60">
        <f t="shared" si="135"/>
        <v>5</v>
      </c>
      <c r="Z1221" s="999">
        <v>638</v>
      </c>
      <c r="AA1221" s="81"/>
      <c r="AB1221" s="150"/>
      <c r="AC1221" s="63">
        <v>0</v>
      </c>
      <c r="AD1221" s="78">
        <f t="shared" si="142"/>
        <v>0</v>
      </c>
      <c r="AE1221" s="63">
        <v>0</v>
      </c>
      <c r="AF1221" s="150">
        <v>0</v>
      </c>
      <c r="AG1221" s="81"/>
      <c r="AH1221" s="150"/>
      <c r="AI1221" s="998">
        <f t="shared" si="143"/>
        <v>638</v>
      </c>
      <c r="AJ1221" s="1025">
        <f t="shared" si="140"/>
        <v>0</v>
      </c>
    </row>
    <row r="1222" spans="1:118" ht="66" x14ac:dyDescent="0.2">
      <c r="A1222" s="92"/>
      <c r="B1222" s="52" t="s">
        <v>1177</v>
      </c>
      <c r="C1222" s="74"/>
      <c r="D1222" s="74">
        <v>3</v>
      </c>
      <c r="E1222" s="79" t="s">
        <v>41</v>
      </c>
      <c r="F1222" s="88" t="s">
        <v>31</v>
      </c>
      <c r="G1222" s="56" t="s">
        <v>32</v>
      </c>
      <c r="H1222" s="55" t="s">
        <v>33</v>
      </c>
      <c r="I1222" s="57">
        <v>580</v>
      </c>
      <c r="J1222" s="766">
        <v>580</v>
      </c>
      <c r="K1222" s="80"/>
      <c r="L1222" s="150">
        <v>0</v>
      </c>
      <c r="M1222" s="80"/>
      <c r="N1222" s="150"/>
      <c r="O1222" s="75">
        <v>0</v>
      </c>
      <c r="P1222" s="999">
        <f t="shared" si="141"/>
        <v>0</v>
      </c>
      <c r="Q1222" s="81"/>
      <c r="R1222" s="150"/>
      <c r="S1222" s="75">
        <v>1</v>
      </c>
      <c r="T1222" s="999">
        <v>161.88</v>
      </c>
      <c r="U1222" s="81"/>
      <c r="V1222" s="150"/>
      <c r="W1222" s="81"/>
      <c r="X1222" s="150"/>
      <c r="Y1222" s="60">
        <v>2</v>
      </c>
      <c r="Z1222" s="999">
        <f>580-161.88</f>
        <v>418.12</v>
      </c>
      <c r="AA1222" s="81"/>
      <c r="AB1222" s="150"/>
      <c r="AC1222" s="63">
        <v>0</v>
      </c>
      <c r="AD1222" s="78">
        <f t="shared" si="142"/>
        <v>0</v>
      </c>
      <c r="AE1222" s="63">
        <v>0</v>
      </c>
      <c r="AF1222" s="150">
        <v>0</v>
      </c>
      <c r="AG1222" s="81"/>
      <c r="AH1222" s="150"/>
      <c r="AI1222" s="998">
        <f t="shared" si="143"/>
        <v>580</v>
      </c>
      <c r="AJ1222" s="1025">
        <f t="shared" si="140"/>
        <v>0</v>
      </c>
    </row>
    <row r="1223" spans="1:118" ht="66" x14ac:dyDescent="0.2">
      <c r="A1223" s="92"/>
      <c r="B1223" s="220" t="s">
        <v>1178</v>
      </c>
      <c r="C1223" s="74"/>
      <c r="D1223" s="74">
        <v>5</v>
      </c>
      <c r="E1223" s="79" t="s">
        <v>30</v>
      </c>
      <c r="F1223" s="88" t="s">
        <v>31</v>
      </c>
      <c r="G1223" s="56" t="s">
        <v>32</v>
      </c>
      <c r="H1223" s="55" t="s">
        <v>33</v>
      </c>
      <c r="I1223" s="57">
        <v>529.42399999999998</v>
      </c>
      <c r="J1223" s="766">
        <v>2647.12</v>
      </c>
      <c r="K1223" s="80"/>
      <c r="L1223" s="150">
        <v>0</v>
      </c>
      <c r="M1223" s="80"/>
      <c r="N1223" s="150"/>
      <c r="O1223" s="75">
        <v>0</v>
      </c>
      <c r="P1223" s="999">
        <f t="shared" si="141"/>
        <v>0</v>
      </c>
      <c r="Q1223" s="81"/>
      <c r="R1223" s="150"/>
      <c r="S1223" s="75">
        <v>4</v>
      </c>
      <c r="T1223" s="999">
        <v>2320</v>
      </c>
      <c r="U1223" s="81"/>
      <c r="V1223" s="150"/>
      <c r="W1223" s="81">
        <v>1</v>
      </c>
      <c r="X1223" s="150">
        <v>327.12</v>
      </c>
      <c r="Y1223" s="60"/>
      <c r="Z1223" s="999"/>
      <c r="AA1223" s="81"/>
      <c r="AB1223" s="150"/>
      <c r="AC1223" s="63">
        <v>0</v>
      </c>
      <c r="AD1223" s="78">
        <f t="shared" si="142"/>
        <v>0</v>
      </c>
      <c r="AE1223" s="63">
        <v>0</v>
      </c>
      <c r="AF1223" s="150">
        <v>0</v>
      </c>
      <c r="AG1223" s="81"/>
      <c r="AH1223" s="150"/>
      <c r="AI1223" s="998">
        <f t="shared" si="143"/>
        <v>2647.12</v>
      </c>
      <c r="AJ1223" s="1025">
        <f t="shared" si="140"/>
        <v>0</v>
      </c>
    </row>
    <row r="1224" spans="1:118" ht="66" x14ac:dyDescent="0.2">
      <c r="A1224" s="92"/>
      <c r="B1224" s="362" t="s">
        <v>1179</v>
      </c>
      <c r="C1224" s="74"/>
      <c r="D1224" s="74">
        <v>1</v>
      </c>
      <c r="E1224" s="79" t="s">
        <v>41</v>
      </c>
      <c r="F1224" s="88" t="s">
        <v>31</v>
      </c>
      <c r="G1224" s="56" t="s">
        <v>32</v>
      </c>
      <c r="H1224" s="55" t="s">
        <v>33</v>
      </c>
      <c r="I1224" s="57">
        <v>696</v>
      </c>
      <c r="J1224" s="766">
        <v>696</v>
      </c>
      <c r="K1224" s="80"/>
      <c r="L1224" s="150">
        <v>0</v>
      </c>
      <c r="M1224" s="80"/>
      <c r="N1224" s="150"/>
      <c r="O1224" s="75">
        <v>0</v>
      </c>
      <c r="P1224" s="999">
        <f t="shared" si="141"/>
        <v>0</v>
      </c>
      <c r="Q1224" s="81"/>
      <c r="R1224" s="150"/>
      <c r="S1224" s="75">
        <v>1</v>
      </c>
      <c r="T1224" s="999">
        <v>696</v>
      </c>
      <c r="U1224" s="81"/>
      <c r="V1224" s="150"/>
      <c r="W1224" s="81"/>
      <c r="X1224" s="150"/>
      <c r="Y1224" s="60"/>
      <c r="Z1224" s="999"/>
      <c r="AA1224" s="81"/>
      <c r="AB1224" s="150"/>
      <c r="AC1224" s="63">
        <v>0</v>
      </c>
      <c r="AD1224" s="78">
        <f t="shared" si="142"/>
        <v>0</v>
      </c>
      <c r="AE1224" s="63">
        <v>0</v>
      </c>
      <c r="AF1224" s="150">
        <v>0</v>
      </c>
      <c r="AG1224" s="81"/>
      <c r="AH1224" s="150"/>
      <c r="AI1224" s="998">
        <f t="shared" si="143"/>
        <v>696</v>
      </c>
      <c r="AJ1224" s="1025">
        <f t="shared" si="140"/>
        <v>0</v>
      </c>
    </row>
    <row r="1225" spans="1:118" ht="66" x14ac:dyDescent="0.2">
      <c r="A1225" s="92"/>
      <c r="B1225" s="329" t="s">
        <v>1180</v>
      </c>
      <c r="C1225" s="74"/>
      <c r="D1225" s="74">
        <v>1</v>
      </c>
      <c r="E1225" s="79" t="s">
        <v>30</v>
      </c>
      <c r="F1225" s="88" t="s">
        <v>31</v>
      </c>
      <c r="G1225" s="56" t="s">
        <v>32</v>
      </c>
      <c r="H1225" s="55" t="s">
        <v>33</v>
      </c>
      <c r="I1225" s="57">
        <v>89.58</v>
      </c>
      <c r="J1225" s="766">
        <v>89.58</v>
      </c>
      <c r="K1225" s="80"/>
      <c r="L1225" s="150">
        <v>0</v>
      </c>
      <c r="M1225" s="80"/>
      <c r="N1225" s="150"/>
      <c r="O1225" s="75">
        <v>0</v>
      </c>
      <c r="P1225" s="999">
        <f t="shared" si="141"/>
        <v>0</v>
      </c>
      <c r="Q1225" s="81"/>
      <c r="R1225" s="150"/>
      <c r="S1225" s="75">
        <v>0</v>
      </c>
      <c r="T1225" s="999"/>
      <c r="U1225" s="81"/>
      <c r="V1225" s="150"/>
      <c r="W1225" s="81"/>
      <c r="X1225" s="150"/>
      <c r="Y1225" s="60">
        <f t="shared" si="135"/>
        <v>1</v>
      </c>
      <c r="Z1225" s="999">
        <v>89.58</v>
      </c>
      <c r="AA1225" s="81"/>
      <c r="AB1225" s="150"/>
      <c r="AC1225" s="63">
        <v>0</v>
      </c>
      <c r="AD1225" s="78">
        <f t="shared" si="142"/>
        <v>0</v>
      </c>
      <c r="AE1225" s="63">
        <v>0</v>
      </c>
      <c r="AF1225" s="150">
        <v>0</v>
      </c>
      <c r="AG1225" s="81"/>
      <c r="AH1225" s="150"/>
      <c r="AI1225" s="998">
        <f t="shared" si="143"/>
        <v>89.58</v>
      </c>
      <c r="AJ1225" s="1025">
        <f t="shared" si="140"/>
        <v>0</v>
      </c>
    </row>
    <row r="1226" spans="1:118" x14ac:dyDescent="0.2">
      <c r="A1226" s="92"/>
      <c r="B1226" s="113"/>
      <c r="C1226" s="51"/>
      <c r="D1226" s="51"/>
      <c r="E1226" s="79"/>
      <c r="F1226" s="133"/>
      <c r="G1226" s="133"/>
      <c r="H1226" s="133"/>
      <c r="I1226" s="57"/>
      <c r="J1226" s="807"/>
      <c r="K1226" s="136"/>
      <c r="L1226" s="469">
        <v>0</v>
      </c>
      <c r="M1226" s="136"/>
      <c r="N1226" s="469"/>
      <c r="O1226" s="75">
        <v>0</v>
      </c>
      <c r="P1226" s="1002"/>
      <c r="Q1226" s="138"/>
      <c r="R1226" s="469"/>
      <c r="S1226" s="75">
        <v>0</v>
      </c>
      <c r="T1226" s="1002"/>
      <c r="U1226" s="138"/>
      <c r="V1226" s="469"/>
      <c r="W1226" s="138"/>
      <c r="X1226" s="469"/>
      <c r="Y1226" s="60">
        <f t="shared" si="135"/>
        <v>0</v>
      </c>
      <c r="Z1226" s="1002">
        <v>0</v>
      </c>
      <c r="AA1226" s="138"/>
      <c r="AB1226" s="469"/>
      <c r="AC1226" s="63">
        <v>0</v>
      </c>
      <c r="AD1226" s="137"/>
      <c r="AE1226" s="942"/>
      <c r="AF1226" s="150">
        <v>0</v>
      </c>
      <c r="AG1226" s="138"/>
      <c r="AH1226" s="469"/>
      <c r="AI1226" s="998">
        <f t="shared" si="143"/>
        <v>0</v>
      </c>
      <c r="AJ1226" s="1025">
        <f t="shared" si="140"/>
        <v>0</v>
      </c>
    </row>
    <row r="1227" spans="1:118" s="873" customFormat="1" ht="48" x14ac:dyDescent="0.2">
      <c r="A1227" s="117">
        <v>24902</v>
      </c>
      <c r="B1227" s="573" t="s">
        <v>1181</v>
      </c>
      <c r="C1227" s="119"/>
      <c r="D1227" s="119"/>
      <c r="E1227" s="126"/>
      <c r="F1227" s="127"/>
      <c r="G1227" s="127"/>
      <c r="H1227" s="127"/>
      <c r="I1227" s="176"/>
      <c r="J1227" s="769">
        <v>0</v>
      </c>
      <c r="K1227" s="122"/>
      <c r="L1227" s="917">
        <f>L1228</f>
        <v>0</v>
      </c>
      <c r="M1227" s="122"/>
      <c r="N1227" s="917">
        <f>N1228</f>
        <v>0</v>
      </c>
      <c r="O1227" s="871">
        <v>0</v>
      </c>
      <c r="P1227" s="917">
        <f>P1228</f>
        <v>0</v>
      </c>
      <c r="Q1227" s="124"/>
      <c r="R1227" s="917">
        <f>R1228</f>
        <v>0</v>
      </c>
      <c r="S1227" s="871">
        <v>0</v>
      </c>
      <c r="T1227" s="917">
        <f>T1228</f>
        <v>0</v>
      </c>
      <c r="U1227" s="124"/>
      <c r="V1227" s="917">
        <f>V1228</f>
        <v>0</v>
      </c>
      <c r="W1227" s="124"/>
      <c r="X1227" s="917">
        <f>X1228</f>
        <v>0</v>
      </c>
      <c r="Y1227" s="872">
        <f t="shared" si="135"/>
        <v>0</v>
      </c>
      <c r="Z1227" s="917">
        <f>Z1228</f>
        <v>0</v>
      </c>
      <c r="AA1227" s="124"/>
      <c r="AB1227" s="917">
        <f>AB1228</f>
        <v>0</v>
      </c>
      <c r="AC1227" s="993">
        <v>0</v>
      </c>
      <c r="AD1227" s="122">
        <f>AD1228</f>
        <v>0</v>
      </c>
      <c r="AE1227" s="941"/>
      <c r="AF1227" s="122">
        <f>AF1228</f>
        <v>0</v>
      </c>
      <c r="AG1227" s="124"/>
      <c r="AH1227" s="917">
        <f>AH1228</f>
        <v>0</v>
      </c>
      <c r="AI1227" s="917">
        <f>AI1228</f>
        <v>0</v>
      </c>
      <c r="AJ1227" s="1025">
        <f t="shared" si="140"/>
        <v>0</v>
      </c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</row>
    <row r="1228" spans="1:118" s="24" customFormat="1" x14ac:dyDescent="0.2">
      <c r="A1228" s="92"/>
      <c r="B1228" s="310"/>
      <c r="C1228" s="51"/>
      <c r="D1228" s="583"/>
      <c r="E1228" s="204"/>
      <c r="F1228" s="205"/>
      <c r="G1228" s="205"/>
      <c r="H1228" s="205"/>
      <c r="I1228" s="108"/>
      <c r="J1228" s="811"/>
      <c r="K1228" s="142"/>
      <c r="L1228" s="918">
        <v>0</v>
      </c>
      <c r="M1228" s="142"/>
      <c r="N1228" s="918">
        <v>0</v>
      </c>
      <c r="O1228" s="75">
        <v>0</v>
      </c>
      <c r="P1228" s="918">
        <v>0</v>
      </c>
      <c r="Q1228" s="144"/>
      <c r="R1228" s="918">
        <v>0</v>
      </c>
      <c r="S1228" s="75">
        <v>0</v>
      </c>
      <c r="T1228" s="918">
        <v>0</v>
      </c>
      <c r="U1228" s="144"/>
      <c r="V1228" s="918">
        <v>0</v>
      </c>
      <c r="W1228" s="144"/>
      <c r="X1228" s="918">
        <v>0</v>
      </c>
      <c r="Y1228" s="60">
        <f t="shared" si="135"/>
        <v>0</v>
      </c>
      <c r="Z1228" s="918">
        <v>0</v>
      </c>
      <c r="AA1228" s="144"/>
      <c r="AB1228" s="918">
        <v>0</v>
      </c>
      <c r="AC1228" s="63">
        <v>0</v>
      </c>
      <c r="AD1228" s="142">
        <v>0</v>
      </c>
      <c r="AE1228" s="945"/>
      <c r="AF1228" s="142">
        <v>0</v>
      </c>
      <c r="AG1228" s="144"/>
      <c r="AH1228" s="918">
        <v>0</v>
      </c>
      <c r="AI1228" s="918">
        <v>0</v>
      </c>
      <c r="AJ1228" s="1025">
        <f t="shared" si="140"/>
        <v>0</v>
      </c>
    </row>
    <row r="1229" spans="1:118" s="873" customFormat="1" ht="36" x14ac:dyDescent="0.2">
      <c r="A1229" s="117">
        <v>24903</v>
      </c>
      <c r="B1229" s="573" t="s">
        <v>1182</v>
      </c>
      <c r="C1229" s="119"/>
      <c r="D1229" s="119"/>
      <c r="E1229" s="126"/>
      <c r="F1229" s="127"/>
      <c r="G1229" s="127"/>
      <c r="H1229" s="127"/>
      <c r="I1229" s="176"/>
      <c r="J1229" s="769">
        <v>0</v>
      </c>
      <c r="K1229" s="122"/>
      <c r="L1229" s="917">
        <f>L1230</f>
        <v>0</v>
      </c>
      <c r="M1229" s="122"/>
      <c r="N1229" s="917">
        <f>N1230</f>
        <v>0</v>
      </c>
      <c r="O1229" s="871">
        <v>0</v>
      </c>
      <c r="P1229" s="917">
        <f>P1230</f>
        <v>0</v>
      </c>
      <c r="Q1229" s="124"/>
      <c r="R1229" s="917">
        <f>R1230</f>
        <v>0</v>
      </c>
      <c r="S1229" s="871">
        <v>0</v>
      </c>
      <c r="T1229" s="917">
        <f>T1230</f>
        <v>0</v>
      </c>
      <c r="U1229" s="124"/>
      <c r="V1229" s="917">
        <f>V1230</f>
        <v>0</v>
      </c>
      <c r="W1229" s="124"/>
      <c r="X1229" s="917">
        <f>X1230</f>
        <v>0</v>
      </c>
      <c r="Y1229" s="872">
        <f t="shared" si="135"/>
        <v>0</v>
      </c>
      <c r="Z1229" s="917">
        <f>Z1230</f>
        <v>0</v>
      </c>
      <c r="AA1229" s="124"/>
      <c r="AB1229" s="917">
        <f>AB1230</f>
        <v>0</v>
      </c>
      <c r="AC1229" s="993">
        <v>0</v>
      </c>
      <c r="AD1229" s="122">
        <f>AD1230</f>
        <v>0</v>
      </c>
      <c r="AE1229" s="941"/>
      <c r="AF1229" s="122">
        <f>AF1230</f>
        <v>0</v>
      </c>
      <c r="AG1229" s="124"/>
      <c r="AH1229" s="917">
        <f>AH1230</f>
        <v>0</v>
      </c>
      <c r="AI1229" s="917">
        <f>AI1230</f>
        <v>0</v>
      </c>
      <c r="AJ1229" s="1025">
        <f t="shared" si="140"/>
        <v>0</v>
      </c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</row>
    <row r="1230" spans="1:118" s="24" customFormat="1" x14ac:dyDescent="0.2">
      <c r="A1230" s="92"/>
      <c r="B1230" s="310"/>
      <c r="C1230" s="51"/>
      <c r="D1230" s="583"/>
      <c r="E1230" s="204"/>
      <c r="F1230" s="205"/>
      <c r="G1230" s="205"/>
      <c r="H1230" s="205"/>
      <c r="I1230" s="108"/>
      <c r="J1230" s="811"/>
      <c r="K1230" s="142"/>
      <c r="L1230" s="918">
        <v>0</v>
      </c>
      <c r="M1230" s="142"/>
      <c r="N1230" s="918">
        <v>0</v>
      </c>
      <c r="O1230" s="75">
        <v>0</v>
      </c>
      <c r="P1230" s="918">
        <v>0</v>
      </c>
      <c r="Q1230" s="144"/>
      <c r="R1230" s="918">
        <v>0</v>
      </c>
      <c r="S1230" s="75">
        <v>0</v>
      </c>
      <c r="T1230" s="918">
        <v>0</v>
      </c>
      <c r="U1230" s="144"/>
      <c r="V1230" s="918">
        <v>0</v>
      </c>
      <c r="W1230" s="144"/>
      <c r="X1230" s="918">
        <v>0</v>
      </c>
      <c r="Y1230" s="60">
        <f t="shared" si="135"/>
        <v>0</v>
      </c>
      <c r="Z1230" s="918">
        <v>0</v>
      </c>
      <c r="AA1230" s="144"/>
      <c r="AB1230" s="918">
        <v>0</v>
      </c>
      <c r="AC1230" s="63">
        <v>0</v>
      </c>
      <c r="AD1230" s="142">
        <v>0</v>
      </c>
      <c r="AE1230" s="945"/>
      <c r="AF1230" s="142">
        <v>0</v>
      </c>
      <c r="AG1230" s="144"/>
      <c r="AH1230" s="918">
        <v>0</v>
      </c>
      <c r="AI1230" s="918">
        <v>0</v>
      </c>
      <c r="AJ1230" s="1025">
        <f t="shared" si="140"/>
        <v>0</v>
      </c>
    </row>
    <row r="1231" spans="1:118" s="873" customFormat="1" ht="36" x14ac:dyDescent="0.2">
      <c r="A1231" s="117">
        <v>24904</v>
      </c>
      <c r="B1231" s="573" t="s">
        <v>1183</v>
      </c>
      <c r="C1231" s="119"/>
      <c r="D1231" s="738"/>
      <c r="E1231" s="126"/>
      <c r="F1231" s="127"/>
      <c r="G1231" s="127"/>
      <c r="H1231" s="127"/>
      <c r="I1231" s="176"/>
      <c r="J1231" s="770">
        <v>61379.642799999994</v>
      </c>
      <c r="K1231" s="122"/>
      <c r="L1231" s="917">
        <f>SUM(L1232:L1255)</f>
        <v>0</v>
      </c>
      <c r="M1231" s="122"/>
      <c r="N1231" s="917">
        <f>SUM(N1232:N1255)</f>
        <v>0</v>
      </c>
      <c r="O1231" s="871">
        <v>0</v>
      </c>
      <c r="P1231" s="917">
        <f>SUM(P1232:P1255)</f>
        <v>0</v>
      </c>
      <c r="Q1231" s="124"/>
      <c r="R1231" s="917">
        <f>SUM(R1232:R1255)</f>
        <v>0</v>
      </c>
      <c r="S1231" s="871">
        <v>0</v>
      </c>
      <c r="T1231" s="917">
        <f>SUM(T1232:T1255)</f>
        <v>52712.610799999995</v>
      </c>
      <c r="U1231" s="124"/>
      <c r="V1231" s="917">
        <f>SUM(V1232:V1255)</f>
        <v>4147.79</v>
      </c>
      <c r="W1231" s="124"/>
      <c r="X1231" s="917">
        <f>SUM(X1232:X1255)</f>
        <v>0</v>
      </c>
      <c r="Y1231" s="872">
        <f t="shared" ref="Y1231:Y1294" si="144">D1231</f>
        <v>0</v>
      </c>
      <c r="Z1231" s="917">
        <f>SUM(Z1232:Z1255)</f>
        <v>4519.2419999999993</v>
      </c>
      <c r="AA1231" s="124"/>
      <c r="AB1231" s="917">
        <f>SUM(AB1232:AB1255)</f>
        <v>0</v>
      </c>
      <c r="AC1231" s="993">
        <v>0</v>
      </c>
      <c r="AD1231" s="122">
        <f>SUM(AD1232:AD1255)</f>
        <v>0</v>
      </c>
      <c r="AE1231" s="121">
        <f>SUM(AE1232:AE1255)</f>
        <v>0</v>
      </c>
      <c r="AF1231" s="122">
        <f>SUM(AF1232:AF1255)</f>
        <v>0</v>
      </c>
      <c r="AG1231" s="124"/>
      <c r="AH1231" s="917">
        <f>SUM(AH1232:AH1255)</f>
        <v>0</v>
      </c>
      <c r="AI1231" s="917">
        <f>SUM(AI1232:AI1255)</f>
        <v>61379.642799999994</v>
      </c>
      <c r="AJ1231" s="1025">
        <f t="shared" si="140"/>
        <v>0</v>
      </c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</row>
    <row r="1232" spans="1:118" ht="66" x14ac:dyDescent="0.2">
      <c r="A1232" s="51"/>
      <c r="B1232" s="52" t="s">
        <v>1184</v>
      </c>
      <c r="C1232" s="74"/>
      <c r="D1232" s="79">
        <v>4</v>
      </c>
      <c r="E1232" s="79" t="s">
        <v>30</v>
      </c>
      <c r="F1232" s="88" t="s">
        <v>31</v>
      </c>
      <c r="G1232" s="56" t="s">
        <v>32</v>
      </c>
      <c r="H1232" s="55" t="s">
        <v>33</v>
      </c>
      <c r="I1232" s="57">
        <v>117.1375</v>
      </c>
      <c r="J1232" s="112">
        <v>468.55</v>
      </c>
      <c r="K1232" s="80"/>
      <c r="L1232" s="150">
        <v>0</v>
      </c>
      <c r="M1232" s="80"/>
      <c r="N1232" s="150"/>
      <c r="O1232" s="75">
        <v>0</v>
      </c>
      <c r="P1232" s="999">
        <f t="shared" ref="P1232:P1255" si="145">O1232*I1232</f>
        <v>0</v>
      </c>
      <c r="Q1232" s="81"/>
      <c r="R1232" s="150"/>
      <c r="S1232" s="60">
        <f t="shared" ref="S1232:S1238" si="146">D1232</f>
        <v>4</v>
      </c>
      <c r="T1232" s="999">
        <v>468.55</v>
      </c>
      <c r="U1232" s="81"/>
      <c r="V1232" s="150"/>
      <c r="W1232" s="81"/>
      <c r="X1232" s="150"/>
      <c r="Y1232" s="139"/>
      <c r="Z1232" s="1002"/>
      <c r="AA1232" s="81"/>
      <c r="AB1232" s="150"/>
      <c r="AC1232" s="63">
        <v>0</v>
      </c>
      <c r="AD1232" s="78">
        <f t="shared" ref="AD1232:AD1255" si="147">AC1232*I1232</f>
        <v>0</v>
      </c>
      <c r="AE1232" s="63">
        <v>0</v>
      </c>
      <c r="AF1232" s="150">
        <v>0</v>
      </c>
      <c r="AG1232" s="81"/>
      <c r="AH1232" s="150"/>
      <c r="AI1232" s="998">
        <f t="shared" ref="AI1232:AI1255" si="148">AF1232+AH1232+AD1232+AB1232+Z1232+X1232+V1232+T1232+R1232+P1232+N1232+L1232</f>
        <v>468.55</v>
      </c>
      <c r="AJ1232" s="1025">
        <f t="shared" si="140"/>
        <v>0</v>
      </c>
    </row>
    <row r="1233" spans="1:36" ht="66" x14ac:dyDescent="0.2">
      <c r="A1233" s="51"/>
      <c r="B1233" s="52" t="s">
        <v>1185</v>
      </c>
      <c r="C1233" s="74"/>
      <c r="D1233" s="79">
        <v>5</v>
      </c>
      <c r="E1233" s="79" t="s">
        <v>30</v>
      </c>
      <c r="F1233" s="88" t="s">
        <v>31</v>
      </c>
      <c r="G1233" s="56" t="s">
        <v>32</v>
      </c>
      <c r="H1233" s="55" t="s">
        <v>33</v>
      </c>
      <c r="I1233" s="57">
        <v>172.26</v>
      </c>
      <c r="J1233" s="112">
        <v>861.3</v>
      </c>
      <c r="K1233" s="80"/>
      <c r="L1233" s="150">
        <v>0</v>
      </c>
      <c r="M1233" s="80"/>
      <c r="N1233" s="150"/>
      <c r="O1233" s="75">
        <v>0</v>
      </c>
      <c r="P1233" s="999">
        <f t="shared" si="145"/>
        <v>0</v>
      </c>
      <c r="Q1233" s="81"/>
      <c r="R1233" s="150"/>
      <c r="S1233" s="60">
        <f t="shared" si="146"/>
        <v>5</v>
      </c>
      <c r="T1233" s="999">
        <v>861.3</v>
      </c>
      <c r="U1233" s="81"/>
      <c r="V1233" s="150"/>
      <c r="W1233" s="81"/>
      <c r="X1233" s="150"/>
      <c r="Y1233" s="139"/>
      <c r="Z1233" s="1002"/>
      <c r="AA1233" s="81"/>
      <c r="AB1233" s="150"/>
      <c r="AC1233" s="63">
        <v>0</v>
      </c>
      <c r="AD1233" s="78">
        <f t="shared" si="147"/>
        <v>0</v>
      </c>
      <c r="AE1233" s="63">
        <v>0</v>
      </c>
      <c r="AF1233" s="150">
        <v>0</v>
      </c>
      <c r="AG1233" s="81"/>
      <c r="AH1233" s="150"/>
      <c r="AI1233" s="998">
        <f t="shared" si="148"/>
        <v>861.3</v>
      </c>
      <c r="AJ1233" s="1025">
        <f t="shared" si="140"/>
        <v>0</v>
      </c>
    </row>
    <row r="1234" spans="1:36" ht="66" x14ac:dyDescent="0.2">
      <c r="A1234" s="51"/>
      <c r="B1234" s="52" t="s">
        <v>1186</v>
      </c>
      <c r="C1234" s="74"/>
      <c r="D1234" s="79">
        <v>5</v>
      </c>
      <c r="E1234" s="79" t="s">
        <v>30</v>
      </c>
      <c r="F1234" s="88" t="s">
        <v>31</v>
      </c>
      <c r="G1234" s="56" t="s">
        <v>32</v>
      </c>
      <c r="H1234" s="55" t="s">
        <v>33</v>
      </c>
      <c r="I1234" s="57">
        <v>165.37</v>
      </c>
      <c r="J1234" s="112">
        <v>826.85</v>
      </c>
      <c r="K1234" s="80"/>
      <c r="L1234" s="150">
        <v>0</v>
      </c>
      <c r="M1234" s="80"/>
      <c r="N1234" s="150"/>
      <c r="O1234" s="75">
        <v>0</v>
      </c>
      <c r="P1234" s="999">
        <f t="shared" si="145"/>
        <v>0</v>
      </c>
      <c r="Q1234" s="81"/>
      <c r="R1234" s="150"/>
      <c r="S1234" s="60">
        <f t="shared" si="146"/>
        <v>5</v>
      </c>
      <c r="T1234" s="999">
        <v>826.85</v>
      </c>
      <c r="U1234" s="81"/>
      <c r="V1234" s="150"/>
      <c r="W1234" s="81"/>
      <c r="X1234" s="150"/>
      <c r="Y1234" s="139"/>
      <c r="Z1234" s="1002"/>
      <c r="AA1234" s="81"/>
      <c r="AB1234" s="150"/>
      <c r="AC1234" s="63">
        <v>0</v>
      </c>
      <c r="AD1234" s="78">
        <f t="shared" si="147"/>
        <v>0</v>
      </c>
      <c r="AE1234" s="63">
        <v>0</v>
      </c>
      <c r="AF1234" s="150">
        <v>0</v>
      </c>
      <c r="AG1234" s="81"/>
      <c r="AH1234" s="150"/>
      <c r="AI1234" s="998">
        <f t="shared" si="148"/>
        <v>826.85</v>
      </c>
      <c r="AJ1234" s="1025">
        <f t="shared" si="140"/>
        <v>0</v>
      </c>
    </row>
    <row r="1235" spans="1:36" ht="66" x14ac:dyDescent="0.2">
      <c r="A1235" s="51"/>
      <c r="B1235" s="52" t="s">
        <v>1187</v>
      </c>
      <c r="C1235" s="74"/>
      <c r="D1235" s="79">
        <v>5</v>
      </c>
      <c r="E1235" s="79" t="s">
        <v>30</v>
      </c>
      <c r="F1235" s="88" t="s">
        <v>31</v>
      </c>
      <c r="G1235" s="56" t="s">
        <v>32</v>
      </c>
      <c r="H1235" s="55" t="s">
        <v>33</v>
      </c>
      <c r="I1235" s="57">
        <v>165.37</v>
      </c>
      <c r="J1235" s="112">
        <v>826.85</v>
      </c>
      <c r="K1235" s="80"/>
      <c r="L1235" s="150">
        <v>0</v>
      </c>
      <c r="M1235" s="80"/>
      <c r="N1235" s="150"/>
      <c r="O1235" s="75">
        <v>0</v>
      </c>
      <c r="P1235" s="999">
        <f t="shared" si="145"/>
        <v>0</v>
      </c>
      <c r="Q1235" s="81"/>
      <c r="R1235" s="150"/>
      <c r="S1235" s="60">
        <f t="shared" si="146"/>
        <v>5</v>
      </c>
      <c r="T1235" s="999">
        <v>826.85</v>
      </c>
      <c r="U1235" s="81"/>
      <c r="V1235" s="150"/>
      <c r="W1235" s="81"/>
      <c r="X1235" s="150"/>
      <c r="Y1235" s="139"/>
      <c r="Z1235" s="1002"/>
      <c r="AA1235" s="81"/>
      <c r="AB1235" s="150"/>
      <c r="AC1235" s="63">
        <v>0</v>
      </c>
      <c r="AD1235" s="78">
        <f t="shared" si="147"/>
        <v>0</v>
      </c>
      <c r="AE1235" s="63">
        <v>0</v>
      </c>
      <c r="AF1235" s="150">
        <v>0</v>
      </c>
      <c r="AG1235" s="81"/>
      <c r="AH1235" s="150"/>
      <c r="AI1235" s="998">
        <f t="shared" si="148"/>
        <v>826.85</v>
      </c>
      <c r="AJ1235" s="1025">
        <f t="shared" si="140"/>
        <v>0</v>
      </c>
    </row>
    <row r="1236" spans="1:36" ht="66" x14ac:dyDescent="0.2">
      <c r="A1236" s="51"/>
      <c r="B1236" s="52" t="s">
        <v>1188</v>
      </c>
      <c r="C1236" s="74"/>
      <c r="D1236" s="79">
        <v>5</v>
      </c>
      <c r="E1236" s="79" t="s">
        <v>30</v>
      </c>
      <c r="F1236" s="88" t="s">
        <v>31</v>
      </c>
      <c r="G1236" s="56" t="s">
        <v>32</v>
      </c>
      <c r="H1236" s="55" t="s">
        <v>33</v>
      </c>
      <c r="I1236" s="57">
        <v>165.37</v>
      </c>
      <c r="J1236" s="112">
        <v>826.85</v>
      </c>
      <c r="K1236" s="80"/>
      <c r="L1236" s="150">
        <v>0</v>
      </c>
      <c r="M1236" s="80"/>
      <c r="N1236" s="150"/>
      <c r="O1236" s="75">
        <v>0</v>
      </c>
      <c r="P1236" s="999">
        <f t="shared" si="145"/>
        <v>0</v>
      </c>
      <c r="Q1236" s="81"/>
      <c r="R1236" s="150"/>
      <c r="S1236" s="60">
        <f t="shared" si="146"/>
        <v>5</v>
      </c>
      <c r="T1236" s="999">
        <v>826.85</v>
      </c>
      <c r="U1236" s="81"/>
      <c r="V1236" s="150"/>
      <c r="W1236" s="81"/>
      <c r="X1236" s="150"/>
      <c r="Y1236" s="139"/>
      <c r="Z1236" s="1002"/>
      <c r="AA1236" s="81"/>
      <c r="AB1236" s="150"/>
      <c r="AC1236" s="63">
        <v>0</v>
      </c>
      <c r="AD1236" s="78">
        <f t="shared" si="147"/>
        <v>0</v>
      </c>
      <c r="AE1236" s="63">
        <v>0</v>
      </c>
      <c r="AF1236" s="150">
        <v>0</v>
      </c>
      <c r="AG1236" s="81"/>
      <c r="AH1236" s="150"/>
      <c r="AI1236" s="998">
        <f t="shared" si="148"/>
        <v>826.85</v>
      </c>
      <c r="AJ1236" s="1025">
        <f t="shared" si="140"/>
        <v>0</v>
      </c>
    </row>
    <row r="1237" spans="1:36" ht="66" x14ac:dyDescent="0.2">
      <c r="A1237" s="51"/>
      <c r="B1237" s="52" t="s">
        <v>1189</v>
      </c>
      <c r="C1237" s="74"/>
      <c r="D1237" s="79">
        <v>5</v>
      </c>
      <c r="E1237" s="79" t="s">
        <v>30</v>
      </c>
      <c r="F1237" s="88" t="s">
        <v>31</v>
      </c>
      <c r="G1237" s="56" t="s">
        <v>32</v>
      </c>
      <c r="H1237" s="55" t="s">
        <v>33</v>
      </c>
      <c r="I1237" s="57">
        <v>165.37</v>
      </c>
      <c r="J1237" s="112">
        <v>826.85</v>
      </c>
      <c r="K1237" s="80"/>
      <c r="L1237" s="150">
        <v>0</v>
      </c>
      <c r="M1237" s="80"/>
      <c r="N1237" s="150"/>
      <c r="O1237" s="75">
        <v>0</v>
      </c>
      <c r="P1237" s="999">
        <f t="shared" si="145"/>
        <v>0</v>
      </c>
      <c r="Q1237" s="81"/>
      <c r="R1237" s="150"/>
      <c r="S1237" s="60">
        <f t="shared" si="146"/>
        <v>5</v>
      </c>
      <c r="T1237" s="999">
        <v>826.85</v>
      </c>
      <c r="U1237" s="81"/>
      <c r="V1237" s="150"/>
      <c r="W1237" s="81"/>
      <c r="X1237" s="150"/>
      <c r="Y1237" s="139"/>
      <c r="Z1237" s="1002"/>
      <c r="AA1237" s="81"/>
      <c r="AB1237" s="150"/>
      <c r="AC1237" s="63">
        <v>0</v>
      </c>
      <c r="AD1237" s="78">
        <f t="shared" si="147"/>
        <v>0</v>
      </c>
      <c r="AE1237" s="63">
        <v>0</v>
      </c>
      <c r="AF1237" s="150">
        <v>0</v>
      </c>
      <c r="AG1237" s="81"/>
      <c r="AH1237" s="150"/>
      <c r="AI1237" s="998">
        <f t="shared" si="148"/>
        <v>826.85</v>
      </c>
      <c r="AJ1237" s="1025">
        <f t="shared" si="140"/>
        <v>0</v>
      </c>
    </row>
    <row r="1238" spans="1:36" ht="66" x14ac:dyDescent="0.2">
      <c r="A1238" s="51"/>
      <c r="B1238" s="52" t="s">
        <v>1190</v>
      </c>
      <c r="C1238" s="74"/>
      <c r="D1238" s="79">
        <v>5</v>
      </c>
      <c r="E1238" s="79" t="s">
        <v>30</v>
      </c>
      <c r="F1238" s="88" t="s">
        <v>31</v>
      </c>
      <c r="G1238" s="56" t="s">
        <v>32</v>
      </c>
      <c r="H1238" s="55" t="s">
        <v>33</v>
      </c>
      <c r="I1238" s="57">
        <v>165.37</v>
      </c>
      <c r="J1238" s="112">
        <v>826.85</v>
      </c>
      <c r="K1238" s="80"/>
      <c r="L1238" s="150">
        <v>0</v>
      </c>
      <c r="M1238" s="80"/>
      <c r="N1238" s="150"/>
      <c r="O1238" s="75">
        <v>0</v>
      </c>
      <c r="P1238" s="999">
        <f t="shared" si="145"/>
        <v>0</v>
      </c>
      <c r="Q1238" s="81"/>
      <c r="R1238" s="150"/>
      <c r="S1238" s="60">
        <f t="shared" si="146"/>
        <v>5</v>
      </c>
      <c r="T1238" s="999">
        <v>826.85</v>
      </c>
      <c r="U1238" s="81"/>
      <c r="V1238" s="150"/>
      <c r="W1238" s="81"/>
      <c r="X1238" s="150"/>
      <c r="Y1238" s="139"/>
      <c r="Z1238" s="1002"/>
      <c r="AA1238" s="81"/>
      <c r="AB1238" s="150"/>
      <c r="AC1238" s="63">
        <v>0</v>
      </c>
      <c r="AD1238" s="78">
        <f t="shared" si="147"/>
        <v>0</v>
      </c>
      <c r="AE1238" s="63">
        <v>0</v>
      </c>
      <c r="AF1238" s="150">
        <v>0</v>
      </c>
      <c r="AG1238" s="81"/>
      <c r="AH1238" s="150"/>
      <c r="AI1238" s="998">
        <f t="shared" si="148"/>
        <v>826.85</v>
      </c>
      <c r="AJ1238" s="1025">
        <f t="shared" si="140"/>
        <v>0</v>
      </c>
    </row>
    <row r="1239" spans="1:36" ht="66" x14ac:dyDescent="0.2">
      <c r="A1239" s="51"/>
      <c r="B1239" s="52" t="s">
        <v>1191</v>
      </c>
      <c r="C1239" s="74"/>
      <c r="D1239" s="79">
        <v>5</v>
      </c>
      <c r="E1239" s="79" t="s">
        <v>356</v>
      </c>
      <c r="F1239" s="88" t="s">
        <v>31</v>
      </c>
      <c r="G1239" s="56" t="s">
        <v>32</v>
      </c>
      <c r="H1239" s="55" t="s">
        <v>33</v>
      </c>
      <c r="I1239" s="57">
        <v>496.108</v>
      </c>
      <c r="J1239" s="112">
        <v>2480.54</v>
      </c>
      <c r="K1239" s="80"/>
      <c r="L1239" s="150">
        <v>0</v>
      </c>
      <c r="M1239" s="80"/>
      <c r="N1239" s="150"/>
      <c r="O1239" s="75">
        <v>0</v>
      </c>
      <c r="P1239" s="999">
        <f t="shared" si="145"/>
        <v>0</v>
      </c>
      <c r="Q1239" s="81"/>
      <c r="R1239" s="150"/>
      <c r="S1239" s="75">
        <v>0</v>
      </c>
      <c r="T1239" s="999">
        <v>2480.54</v>
      </c>
      <c r="U1239" s="81"/>
      <c r="V1239" s="150"/>
      <c r="W1239" s="81"/>
      <c r="X1239" s="150"/>
      <c r="Y1239" s="60">
        <v>0</v>
      </c>
      <c r="Z1239" s="999">
        <v>0</v>
      </c>
      <c r="AA1239" s="81"/>
      <c r="AB1239" s="150"/>
      <c r="AC1239" s="63">
        <v>0</v>
      </c>
      <c r="AD1239" s="78">
        <f t="shared" si="147"/>
        <v>0</v>
      </c>
      <c r="AE1239" s="63">
        <v>0</v>
      </c>
      <c r="AF1239" s="150">
        <v>0</v>
      </c>
      <c r="AG1239" s="81"/>
      <c r="AH1239" s="150"/>
      <c r="AI1239" s="998">
        <f t="shared" si="148"/>
        <v>2480.54</v>
      </c>
      <c r="AJ1239" s="1025">
        <f t="shared" si="140"/>
        <v>0</v>
      </c>
    </row>
    <row r="1240" spans="1:36" ht="66" x14ac:dyDescent="0.2">
      <c r="A1240" s="51"/>
      <c r="B1240" s="52" t="s">
        <v>1192</v>
      </c>
      <c r="C1240" s="74"/>
      <c r="D1240" s="79">
        <v>33</v>
      </c>
      <c r="E1240" s="79" t="s">
        <v>356</v>
      </c>
      <c r="F1240" s="88" t="s">
        <v>31</v>
      </c>
      <c r="G1240" s="56" t="s">
        <v>32</v>
      </c>
      <c r="H1240" s="55" t="s">
        <v>33</v>
      </c>
      <c r="I1240" s="57">
        <v>365.19121212121212</v>
      </c>
      <c r="J1240" s="112">
        <v>12051.31</v>
      </c>
      <c r="K1240" s="80"/>
      <c r="L1240" s="150">
        <v>0</v>
      </c>
      <c r="M1240" s="80"/>
      <c r="N1240" s="150"/>
      <c r="O1240" s="75">
        <v>0</v>
      </c>
      <c r="P1240" s="999">
        <f t="shared" si="145"/>
        <v>0</v>
      </c>
      <c r="Q1240" s="81"/>
      <c r="R1240" s="150"/>
      <c r="S1240" s="75">
        <v>0</v>
      </c>
      <c r="T1240" s="999">
        <v>12051.31</v>
      </c>
      <c r="U1240" s="81"/>
      <c r="V1240" s="150"/>
      <c r="W1240" s="81"/>
      <c r="X1240" s="150"/>
      <c r="Y1240" s="60">
        <v>0</v>
      </c>
      <c r="Z1240" s="999">
        <v>0</v>
      </c>
      <c r="AA1240" s="81"/>
      <c r="AB1240" s="150"/>
      <c r="AC1240" s="63">
        <v>0</v>
      </c>
      <c r="AD1240" s="78">
        <f t="shared" si="147"/>
        <v>0</v>
      </c>
      <c r="AE1240" s="63">
        <v>0</v>
      </c>
      <c r="AF1240" s="150">
        <v>0</v>
      </c>
      <c r="AG1240" s="81"/>
      <c r="AH1240" s="150"/>
      <c r="AI1240" s="998">
        <f t="shared" si="148"/>
        <v>12051.31</v>
      </c>
      <c r="AJ1240" s="1025">
        <f t="shared" si="140"/>
        <v>0</v>
      </c>
    </row>
    <row r="1241" spans="1:36" ht="66" x14ac:dyDescent="0.2">
      <c r="A1241" s="51"/>
      <c r="B1241" s="52" t="s">
        <v>1193</v>
      </c>
      <c r="C1241" s="74"/>
      <c r="D1241" s="74">
        <v>10</v>
      </c>
      <c r="E1241" s="79" t="s">
        <v>30</v>
      </c>
      <c r="F1241" s="88" t="s">
        <v>31</v>
      </c>
      <c r="G1241" s="56" t="s">
        <v>32</v>
      </c>
      <c r="H1241" s="55" t="s">
        <v>33</v>
      </c>
      <c r="I1241" s="57">
        <v>282.50639999999999</v>
      </c>
      <c r="J1241" s="766">
        <v>2825.0639999999999</v>
      </c>
      <c r="K1241" s="80"/>
      <c r="L1241" s="150">
        <v>0</v>
      </c>
      <c r="M1241" s="80"/>
      <c r="N1241" s="150"/>
      <c r="O1241" s="75">
        <v>0</v>
      </c>
      <c r="P1241" s="999">
        <f t="shared" si="145"/>
        <v>0</v>
      </c>
      <c r="Q1241" s="81"/>
      <c r="R1241" s="150"/>
      <c r="S1241" s="60">
        <f t="shared" ref="S1241:S1249" si="149">D1241</f>
        <v>10</v>
      </c>
      <c r="T1241" s="999">
        <v>2825.0639999999999</v>
      </c>
      <c r="U1241" s="81"/>
      <c r="V1241" s="150"/>
      <c r="W1241" s="81"/>
      <c r="X1241" s="150"/>
      <c r="Y1241" s="139"/>
      <c r="Z1241" s="1002"/>
      <c r="AA1241" s="81"/>
      <c r="AB1241" s="150"/>
      <c r="AC1241" s="63">
        <v>0</v>
      </c>
      <c r="AD1241" s="78">
        <f t="shared" si="147"/>
        <v>0</v>
      </c>
      <c r="AE1241" s="63">
        <v>0</v>
      </c>
      <c r="AF1241" s="150">
        <v>0</v>
      </c>
      <c r="AG1241" s="81"/>
      <c r="AH1241" s="150"/>
      <c r="AI1241" s="998">
        <f t="shared" si="148"/>
        <v>2825.0639999999999</v>
      </c>
      <c r="AJ1241" s="1025">
        <f t="shared" si="140"/>
        <v>0</v>
      </c>
    </row>
    <row r="1242" spans="1:36" ht="66" x14ac:dyDescent="0.2">
      <c r="A1242" s="51"/>
      <c r="B1242" s="52" t="s">
        <v>1194</v>
      </c>
      <c r="C1242" s="74"/>
      <c r="D1242" s="74">
        <v>3</v>
      </c>
      <c r="E1242" s="79" t="s">
        <v>356</v>
      </c>
      <c r="F1242" s="88" t="s">
        <v>31</v>
      </c>
      <c r="G1242" s="56" t="s">
        <v>32</v>
      </c>
      <c r="H1242" s="55" t="s">
        <v>33</v>
      </c>
      <c r="I1242" s="57">
        <v>771.72479999999996</v>
      </c>
      <c r="J1242" s="766">
        <v>2315.1743999999999</v>
      </c>
      <c r="K1242" s="80"/>
      <c r="L1242" s="150">
        <v>0</v>
      </c>
      <c r="M1242" s="80"/>
      <c r="N1242" s="150"/>
      <c r="O1242" s="75">
        <v>0</v>
      </c>
      <c r="P1242" s="999">
        <f t="shared" si="145"/>
        <v>0</v>
      </c>
      <c r="Q1242" s="81"/>
      <c r="R1242" s="150"/>
      <c r="S1242" s="60">
        <f t="shared" si="149"/>
        <v>3</v>
      </c>
      <c r="T1242" s="999">
        <v>2315.1743999999999</v>
      </c>
      <c r="U1242" s="81"/>
      <c r="V1242" s="150"/>
      <c r="W1242" s="81"/>
      <c r="X1242" s="150"/>
      <c r="Y1242" s="139"/>
      <c r="Z1242" s="1002"/>
      <c r="AA1242" s="81"/>
      <c r="AB1242" s="150"/>
      <c r="AC1242" s="63">
        <v>0</v>
      </c>
      <c r="AD1242" s="78">
        <f t="shared" si="147"/>
        <v>0</v>
      </c>
      <c r="AE1242" s="63">
        <v>0</v>
      </c>
      <c r="AF1242" s="150">
        <v>0</v>
      </c>
      <c r="AG1242" s="81"/>
      <c r="AH1242" s="150"/>
      <c r="AI1242" s="998">
        <f t="shared" si="148"/>
        <v>2315.1743999999999</v>
      </c>
      <c r="AJ1242" s="1025">
        <f t="shared" si="140"/>
        <v>0</v>
      </c>
    </row>
    <row r="1243" spans="1:36" ht="66" x14ac:dyDescent="0.2">
      <c r="A1243" s="51"/>
      <c r="B1243" s="52" t="s">
        <v>1195</v>
      </c>
      <c r="C1243" s="74"/>
      <c r="D1243" s="79">
        <v>3</v>
      </c>
      <c r="E1243" s="79" t="s">
        <v>1196</v>
      </c>
      <c r="F1243" s="88" t="s">
        <v>31</v>
      </c>
      <c r="G1243" s="56" t="s">
        <v>32</v>
      </c>
      <c r="H1243" s="55" t="s">
        <v>33</v>
      </c>
      <c r="I1243" s="57">
        <v>1722.6</v>
      </c>
      <c r="J1243" s="112">
        <v>5167.8</v>
      </c>
      <c r="K1243" s="80"/>
      <c r="L1243" s="150">
        <v>0</v>
      </c>
      <c r="M1243" s="80"/>
      <c r="N1243" s="150"/>
      <c r="O1243" s="75">
        <v>0</v>
      </c>
      <c r="P1243" s="999">
        <f t="shared" si="145"/>
        <v>0</v>
      </c>
      <c r="Q1243" s="81"/>
      <c r="R1243" s="150"/>
      <c r="S1243" s="60">
        <f t="shared" si="149"/>
        <v>3</v>
      </c>
      <c r="T1243" s="999">
        <v>5167.8</v>
      </c>
      <c r="U1243" s="81"/>
      <c r="V1243" s="150"/>
      <c r="W1243" s="81"/>
      <c r="X1243" s="150"/>
      <c r="Y1243" s="139"/>
      <c r="Z1243" s="1002"/>
      <c r="AA1243" s="81"/>
      <c r="AB1243" s="150"/>
      <c r="AC1243" s="63">
        <v>0</v>
      </c>
      <c r="AD1243" s="78">
        <f t="shared" si="147"/>
        <v>0</v>
      </c>
      <c r="AE1243" s="63">
        <v>0</v>
      </c>
      <c r="AF1243" s="150">
        <v>0</v>
      </c>
      <c r="AG1243" s="81"/>
      <c r="AH1243" s="150"/>
      <c r="AI1243" s="998">
        <f t="shared" si="148"/>
        <v>5167.8</v>
      </c>
      <c r="AJ1243" s="1025">
        <f t="shared" si="140"/>
        <v>0</v>
      </c>
    </row>
    <row r="1244" spans="1:36" ht="66" x14ac:dyDescent="0.2">
      <c r="A1244" s="51"/>
      <c r="B1244" s="52" t="s">
        <v>1197</v>
      </c>
      <c r="C1244" s="74"/>
      <c r="D1244" s="79">
        <v>1</v>
      </c>
      <c r="E1244" s="79" t="s">
        <v>195</v>
      </c>
      <c r="F1244" s="88" t="s">
        <v>31</v>
      </c>
      <c r="G1244" s="56" t="s">
        <v>32</v>
      </c>
      <c r="H1244" s="55" t="s">
        <v>33</v>
      </c>
      <c r="I1244" s="57">
        <v>358.3</v>
      </c>
      <c r="J1244" s="112">
        <v>358.3</v>
      </c>
      <c r="K1244" s="80"/>
      <c r="L1244" s="150">
        <v>0</v>
      </c>
      <c r="M1244" s="80"/>
      <c r="N1244" s="150"/>
      <c r="O1244" s="75">
        <v>0</v>
      </c>
      <c r="P1244" s="999">
        <f t="shared" si="145"/>
        <v>0</v>
      </c>
      <c r="Q1244" s="81"/>
      <c r="R1244" s="150"/>
      <c r="S1244" s="60">
        <f t="shared" si="149"/>
        <v>1</v>
      </c>
      <c r="T1244" s="999">
        <v>358.3</v>
      </c>
      <c r="U1244" s="81"/>
      <c r="V1244" s="150"/>
      <c r="W1244" s="81"/>
      <c r="X1244" s="150"/>
      <c r="Y1244" s="139"/>
      <c r="Z1244" s="1002"/>
      <c r="AA1244" s="81"/>
      <c r="AB1244" s="150"/>
      <c r="AC1244" s="63">
        <v>0</v>
      </c>
      <c r="AD1244" s="78">
        <f t="shared" si="147"/>
        <v>0</v>
      </c>
      <c r="AE1244" s="63">
        <v>0</v>
      </c>
      <c r="AF1244" s="150">
        <v>0</v>
      </c>
      <c r="AG1244" s="81"/>
      <c r="AH1244" s="150"/>
      <c r="AI1244" s="998">
        <f t="shared" si="148"/>
        <v>358.3</v>
      </c>
      <c r="AJ1244" s="1025">
        <f t="shared" si="140"/>
        <v>0</v>
      </c>
    </row>
    <row r="1245" spans="1:36" ht="66" x14ac:dyDescent="0.2">
      <c r="A1245" s="51"/>
      <c r="B1245" s="102" t="s">
        <v>1198</v>
      </c>
      <c r="C1245" s="74"/>
      <c r="D1245" s="79">
        <v>2</v>
      </c>
      <c r="E1245" s="79" t="s">
        <v>356</v>
      </c>
      <c r="F1245" s="88" t="s">
        <v>31</v>
      </c>
      <c r="G1245" s="56" t="s">
        <v>32</v>
      </c>
      <c r="H1245" s="55" t="s">
        <v>33</v>
      </c>
      <c r="I1245" s="57">
        <v>234.27500000000001</v>
      </c>
      <c r="J1245" s="112">
        <v>468.55</v>
      </c>
      <c r="K1245" s="80"/>
      <c r="L1245" s="150">
        <v>0</v>
      </c>
      <c r="M1245" s="80"/>
      <c r="N1245" s="150"/>
      <c r="O1245" s="75">
        <v>0</v>
      </c>
      <c r="P1245" s="999">
        <f t="shared" si="145"/>
        <v>0</v>
      </c>
      <c r="Q1245" s="81"/>
      <c r="R1245" s="150"/>
      <c r="S1245" s="60">
        <f t="shared" si="149"/>
        <v>2</v>
      </c>
      <c r="T1245" s="999">
        <v>468.55</v>
      </c>
      <c r="U1245" s="81"/>
      <c r="V1245" s="150"/>
      <c r="W1245" s="81"/>
      <c r="X1245" s="150"/>
      <c r="Y1245" s="139"/>
      <c r="Z1245" s="1002"/>
      <c r="AA1245" s="81"/>
      <c r="AB1245" s="150"/>
      <c r="AC1245" s="63">
        <v>0</v>
      </c>
      <c r="AD1245" s="78">
        <f t="shared" si="147"/>
        <v>0</v>
      </c>
      <c r="AE1245" s="63">
        <v>0</v>
      </c>
      <c r="AF1245" s="150">
        <v>0</v>
      </c>
      <c r="AG1245" s="81"/>
      <c r="AH1245" s="150"/>
      <c r="AI1245" s="998">
        <f t="shared" si="148"/>
        <v>468.55</v>
      </c>
      <c r="AJ1245" s="1025">
        <f t="shared" si="140"/>
        <v>0</v>
      </c>
    </row>
    <row r="1246" spans="1:36" ht="66" x14ac:dyDescent="0.2">
      <c r="A1246" s="51"/>
      <c r="B1246" s="102" t="s">
        <v>1199</v>
      </c>
      <c r="C1246" s="74"/>
      <c r="D1246" s="79">
        <v>1</v>
      </c>
      <c r="E1246" s="79" t="s">
        <v>356</v>
      </c>
      <c r="F1246" s="88" t="s">
        <v>31</v>
      </c>
      <c r="G1246" s="56" t="s">
        <v>32</v>
      </c>
      <c r="H1246" s="55" t="s">
        <v>33</v>
      </c>
      <c r="I1246" s="57">
        <v>330.74</v>
      </c>
      <c r="J1246" s="112">
        <v>330.74</v>
      </c>
      <c r="K1246" s="80"/>
      <c r="L1246" s="150">
        <v>0</v>
      </c>
      <c r="M1246" s="80"/>
      <c r="N1246" s="150"/>
      <c r="O1246" s="75">
        <v>0</v>
      </c>
      <c r="P1246" s="999">
        <f t="shared" si="145"/>
        <v>0</v>
      </c>
      <c r="Q1246" s="81"/>
      <c r="R1246" s="150"/>
      <c r="S1246" s="60">
        <f t="shared" si="149"/>
        <v>1</v>
      </c>
      <c r="T1246" s="999">
        <v>330.74</v>
      </c>
      <c r="U1246" s="81"/>
      <c r="V1246" s="150"/>
      <c r="W1246" s="81"/>
      <c r="X1246" s="150"/>
      <c r="Y1246" s="139"/>
      <c r="Z1246" s="1002"/>
      <c r="AA1246" s="81"/>
      <c r="AB1246" s="150"/>
      <c r="AC1246" s="63">
        <v>0</v>
      </c>
      <c r="AD1246" s="78">
        <f t="shared" si="147"/>
        <v>0</v>
      </c>
      <c r="AE1246" s="63">
        <v>0</v>
      </c>
      <c r="AF1246" s="150">
        <v>0</v>
      </c>
      <c r="AG1246" s="81"/>
      <c r="AH1246" s="150"/>
      <c r="AI1246" s="998">
        <f t="shared" si="148"/>
        <v>330.74</v>
      </c>
      <c r="AJ1246" s="1025">
        <f t="shared" si="140"/>
        <v>0</v>
      </c>
    </row>
    <row r="1247" spans="1:36" ht="66" x14ac:dyDescent="0.2">
      <c r="A1247" s="51"/>
      <c r="B1247" s="52" t="s">
        <v>1200</v>
      </c>
      <c r="C1247" s="74"/>
      <c r="D1247" s="79">
        <v>5</v>
      </c>
      <c r="E1247" s="79" t="s">
        <v>30</v>
      </c>
      <c r="F1247" s="88" t="s">
        <v>31</v>
      </c>
      <c r="G1247" s="56" t="s">
        <v>32</v>
      </c>
      <c r="H1247" s="55" t="s">
        <v>33</v>
      </c>
      <c r="I1247" s="57">
        <v>272.86055999999996</v>
      </c>
      <c r="J1247" s="112">
        <v>1364.3027999999999</v>
      </c>
      <c r="K1247" s="80"/>
      <c r="L1247" s="150">
        <v>0</v>
      </c>
      <c r="M1247" s="80"/>
      <c r="N1247" s="150"/>
      <c r="O1247" s="75">
        <v>0</v>
      </c>
      <c r="P1247" s="999">
        <f t="shared" si="145"/>
        <v>0</v>
      </c>
      <c r="Q1247" s="81"/>
      <c r="R1247" s="150"/>
      <c r="S1247" s="60">
        <f t="shared" si="149"/>
        <v>5</v>
      </c>
      <c r="T1247" s="999">
        <v>1364.3027999999999</v>
      </c>
      <c r="U1247" s="81"/>
      <c r="V1247" s="150"/>
      <c r="W1247" s="81"/>
      <c r="X1247" s="150"/>
      <c r="Y1247" s="139"/>
      <c r="Z1247" s="1002"/>
      <c r="AA1247" s="81"/>
      <c r="AB1247" s="150"/>
      <c r="AC1247" s="63">
        <v>0</v>
      </c>
      <c r="AD1247" s="78">
        <f t="shared" si="147"/>
        <v>0</v>
      </c>
      <c r="AE1247" s="63">
        <v>0</v>
      </c>
      <c r="AF1247" s="150">
        <v>0</v>
      </c>
      <c r="AG1247" s="81"/>
      <c r="AH1247" s="150"/>
      <c r="AI1247" s="998">
        <f t="shared" si="148"/>
        <v>1364.3027999999999</v>
      </c>
      <c r="AJ1247" s="1025">
        <f t="shared" si="140"/>
        <v>0</v>
      </c>
    </row>
    <row r="1248" spans="1:36" ht="66" x14ac:dyDescent="0.2">
      <c r="A1248" s="51"/>
      <c r="B1248" s="52" t="s">
        <v>1201</v>
      </c>
      <c r="C1248" s="74"/>
      <c r="D1248" s="79">
        <v>4</v>
      </c>
      <c r="E1248" s="79" t="s">
        <v>30</v>
      </c>
      <c r="F1248" s="88" t="s">
        <v>31</v>
      </c>
      <c r="G1248" s="56" t="s">
        <v>32</v>
      </c>
      <c r="H1248" s="55" t="s">
        <v>33</v>
      </c>
      <c r="I1248" s="57">
        <v>227.38320000000002</v>
      </c>
      <c r="J1248" s="112">
        <v>892.14960000000008</v>
      </c>
      <c r="K1248" s="80"/>
      <c r="L1248" s="150">
        <v>0</v>
      </c>
      <c r="M1248" s="80"/>
      <c r="N1248" s="150"/>
      <c r="O1248" s="75">
        <v>0</v>
      </c>
      <c r="P1248" s="999">
        <f t="shared" si="145"/>
        <v>0</v>
      </c>
      <c r="Q1248" s="81"/>
      <c r="R1248" s="150"/>
      <c r="S1248" s="60">
        <f t="shared" si="149"/>
        <v>4</v>
      </c>
      <c r="T1248" s="999">
        <v>892.14960000000008</v>
      </c>
      <c r="U1248" s="81"/>
      <c r="V1248" s="150"/>
      <c r="W1248" s="81"/>
      <c r="X1248" s="150"/>
      <c r="Y1248" s="139"/>
      <c r="Z1248" s="1002"/>
      <c r="AA1248" s="81"/>
      <c r="AB1248" s="150"/>
      <c r="AC1248" s="63">
        <v>0</v>
      </c>
      <c r="AD1248" s="78">
        <f t="shared" si="147"/>
        <v>0</v>
      </c>
      <c r="AE1248" s="63">
        <v>0</v>
      </c>
      <c r="AF1248" s="150">
        <v>0</v>
      </c>
      <c r="AG1248" s="81"/>
      <c r="AH1248" s="150"/>
      <c r="AI1248" s="998">
        <f t="shared" si="148"/>
        <v>892.14960000000008</v>
      </c>
      <c r="AJ1248" s="1025">
        <f t="shared" si="140"/>
        <v>0</v>
      </c>
    </row>
    <row r="1249" spans="1:118" ht="66" x14ac:dyDescent="0.2">
      <c r="A1249" s="51"/>
      <c r="B1249" s="52" t="s">
        <v>1202</v>
      </c>
      <c r="C1249" s="74"/>
      <c r="D1249" s="79">
        <v>6</v>
      </c>
      <c r="E1249" s="79" t="s">
        <v>1196</v>
      </c>
      <c r="F1249" s="88" t="s">
        <v>31</v>
      </c>
      <c r="G1249" s="56" t="s">
        <v>32</v>
      </c>
      <c r="H1249" s="55" t="s">
        <v>33</v>
      </c>
      <c r="I1249" s="57">
        <v>1757.0525</v>
      </c>
      <c r="J1249" s="112">
        <v>10610.82</v>
      </c>
      <c r="K1249" s="80"/>
      <c r="L1249" s="150">
        <v>0</v>
      </c>
      <c r="M1249" s="80"/>
      <c r="N1249" s="150"/>
      <c r="O1249" s="75">
        <v>0</v>
      </c>
      <c r="P1249" s="999">
        <f t="shared" si="145"/>
        <v>0</v>
      </c>
      <c r="Q1249" s="81"/>
      <c r="R1249" s="150"/>
      <c r="S1249" s="60">
        <f t="shared" si="149"/>
        <v>6</v>
      </c>
      <c r="T1249" s="999">
        <v>9989.11</v>
      </c>
      <c r="U1249" s="81"/>
      <c r="V1249" s="150"/>
      <c r="W1249" s="81"/>
      <c r="X1249" s="150"/>
      <c r="Y1249" s="139">
        <v>1</v>
      </c>
      <c r="Z1249" s="1002">
        <v>621.71</v>
      </c>
      <c r="AA1249" s="81"/>
      <c r="AB1249" s="150"/>
      <c r="AC1249" s="63">
        <v>0</v>
      </c>
      <c r="AD1249" s="78">
        <f t="shared" si="147"/>
        <v>0</v>
      </c>
      <c r="AE1249" s="63">
        <v>0</v>
      </c>
      <c r="AF1249" s="150">
        <v>0</v>
      </c>
      <c r="AG1249" s="81"/>
      <c r="AH1249" s="150"/>
      <c r="AI1249" s="998">
        <f t="shared" si="148"/>
        <v>10610.82</v>
      </c>
      <c r="AJ1249" s="1025">
        <f t="shared" si="140"/>
        <v>0</v>
      </c>
    </row>
    <row r="1250" spans="1:118" ht="66" x14ac:dyDescent="0.2">
      <c r="A1250" s="51"/>
      <c r="B1250" s="52" t="s">
        <v>1203</v>
      </c>
      <c r="C1250" s="74"/>
      <c r="D1250" s="79">
        <v>3</v>
      </c>
      <c r="E1250" s="79" t="s">
        <v>1196</v>
      </c>
      <c r="F1250" s="88" t="s">
        <v>31</v>
      </c>
      <c r="G1250" s="56" t="s">
        <v>32</v>
      </c>
      <c r="H1250" s="55" t="s">
        <v>33</v>
      </c>
      <c r="I1250" s="57">
        <v>2273.7540000000004</v>
      </c>
      <c r="J1250" s="112">
        <v>6821.2620000000006</v>
      </c>
      <c r="K1250" s="80"/>
      <c r="L1250" s="150">
        <v>0</v>
      </c>
      <c r="M1250" s="80"/>
      <c r="N1250" s="150"/>
      <c r="O1250" s="75">
        <v>0</v>
      </c>
      <c r="P1250" s="999">
        <f t="shared" si="145"/>
        <v>0</v>
      </c>
      <c r="Q1250" s="81"/>
      <c r="R1250" s="150"/>
      <c r="S1250" s="75">
        <v>2</v>
      </c>
      <c r="T1250" s="999">
        <f>4994.64+252.43</f>
        <v>5247.0700000000006</v>
      </c>
      <c r="U1250" s="81"/>
      <c r="V1250" s="150"/>
      <c r="W1250" s="81"/>
      <c r="X1250" s="150"/>
      <c r="Y1250" s="60">
        <f t="shared" si="144"/>
        <v>3</v>
      </c>
      <c r="Z1250" s="999">
        <f>6821.262-4994.64-252.43</f>
        <v>1574.1919999999993</v>
      </c>
      <c r="AA1250" s="81"/>
      <c r="AB1250" s="150"/>
      <c r="AC1250" s="63">
        <v>0</v>
      </c>
      <c r="AD1250" s="78">
        <f t="shared" si="147"/>
        <v>0</v>
      </c>
      <c r="AE1250" s="63">
        <v>0</v>
      </c>
      <c r="AF1250" s="150">
        <v>0</v>
      </c>
      <c r="AG1250" s="81"/>
      <c r="AH1250" s="150"/>
      <c r="AI1250" s="998">
        <f t="shared" si="148"/>
        <v>6821.2619999999997</v>
      </c>
      <c r="AJ1250" s="1025">
        <f t="shared" si="140"/>
        <v>0</v>
      </c>
    </row>
    <row r="1251" spans="1:118" ht="66" x14ac:dyDescent="0.2">
      <c r="A1251" s="51"/>
      <c r="B1251" s="52" t="s">
        <v>1204</v>
      </c>
      <c r="C1251" s="74"/>
      <c r="D1251" s="79">
        <v>1</v>
      </c>
      <c r="E1251" s="79" t="s">
        <v>30</v>
      </c>
      <c r="F1251" s="88" t="s">
        <v>31</v>
      </c>
      <c r="G1251" s="56" t="s">
        <v>32</v>
      </c>
      <c r="H1251" s="55" t="s">
        <v>33</v>
      </c>
      <c r="I1251" s="57">
        <v>344.52</v>
      </c>
      <c r="J1251" s="112">
        <v>344.52</v>
      </c>
      <c r="K1251" s="80"/>
      <c r="L1251" s="150">
        <v>0</v>
      </c>
      <c r="M1251" s="80"/>
      <c r="N1251" s="150"/>
      <c r="O1251" s="75">
        <v>0</v>
      </c>
      <c r="P1251" s="999">
        <f t="shared" si="145"/>
        <v>0</v>
      </c>
      <c r="Q1251" s="81"/>
      <c r="R1251" s="150"/>
      <c r="S1251" s="75">
        <v>0</v>
      </c>
      <c r="T1251" s="999"/>
      <c r="U1251" s="81"/>
      <c r="V1251" s="150"/>
      <c r="W1251" s="81"/>
      <c r="X1251" s="150"/>
      <c r="Y1251" s="60">
        <f t="shared" si="144"/>
        <v>1</v>
      </c>
      <c r="Z1251" s="999">
        <v>344.52</v>
      </c>
      <c r="AA1251" s="81"/>
      <c r="AB1251" s="150"/>
      <c r="AC1251" s="63">
        <v>0</v>
      </c>
      <c r="AD1251" s="78">
        <f t="shared" si="147"/>
        <v>0</v>
      </c>
      <c r="AE1251" s="63">
        <v>0</v>
      </c>
      <c r="AF1251" s="150">
        <v>0</v>
      </c>
      <c r="AG1251" s="81"/>
      <c r="AH1251" s="150"/>
      <c r="AI1251" s="998">
        <f t="shared" si="148"/>
        <v>344.52</v>
      </c>
      <c r="AJ1251" s="1025">
        <f t="shared" si="140"/>
        <v>0</v>
      </c>
    </row>
    <row r="1252" spans="1:118" ht="66" x14ac:dyDescent="0.2">
      <c r="A1252" s="51"/>
      <c r="B1252" s="102" t="s">
        <v>1205</v>
      </c>
      <c r="C1252" s="74"/>
      <c r="D1252" s="79">
        <v>6</v>
      </c>
      <c r="E1252" s="79" t="s">
        <v>30</v>
      </c>
      <c r="F1252" s="88" t="s">
        <v>31</v>
      </c>
      <c r="G1252" s="56" t="s">
        <v>32</v>
      </c>
      <c r="H1252" s="55" t="s">
        <v>33</v>
      </c>
      <c r="I1252" s="57">
        <v>626.4</v>
      </c>
      <c r="J1252" s="112">
        <v>3758.4</v>
      </c>
      <c r="K1252" s="80"/>
      <c r="L1252" s="150">
        <v>0</v>
      </c>
      <c r="M1252" s="80"/>
      <c r="N1252" s="150"/>
      <c r="O1252" s="75">
        <v>0</v>
      </c>
      <c r="P1252" s="999">
        <f t="shared" si="145"/>
        <v>0</v>
      </c>
      <c r="Q1252" s="81"/>
      <c r="R1252" s="150"/>
      <c r="S1252" s="75">
        <v>6</v>
      </c>
      <c r="T1252" s="999">
        <f>968.4+2790</f>
        <v>3758.4</v>
      </c>
      <c r="U1252" s="81"/>
      <c r="V1252" s="150"/>
      <c r="W1252" s="81"/>
      <c r="X1252" s="150"/>
      <c r="Y1252" s="60"/>
      <c r="Z1252" s="999"/>
      <c r="AA1252" s="81"/>
      <c r="AB1252" s="150"/>
      <c r="AC1252" s="63">
        <v>0</v>
      </c>
      <c r="AD1252" s="78">
        <f t="shared" si="147"/>
        <v>0</v>
      </c>
      <c r="AE1252" s="63">
        <v>0</v>
      </c>
      <c r="AF1252" s="150">
        <v>0</v>
      </c>
      <c r="AG1252" s="81"/>
      <c r="AH1252" s="150"/>
      <c r="AI1252" s="998">
        <f t="shared" si="148"/>
        <v>3758.4</v>
      </c>
      <c r="AJ1252" s="1025">
        <f t="shared" si="140"/>
        <v>0</v>
      </c>
    </row>
    <row r="1253" spans="1:118" ht="66" x14ac:dyDescent="0.2">
      <c r="A1253" s="51"/>
      <c r="B1253" s="52" t="s">
        <v>1206</v>
      </c>
      <c r="C1253" s="74"/>
      <c r="D1253" s="79">
        <v>3</v>
      </c>
      <c r="E1253" s="79" t="s">
        <v>30</v>
      </c>
      <c r="F1253" s="88" t="s">
        <v>31</v>
      </c>
      <c r="G1253" s="56" t="s">
        <v>32</v>
      </c>
      <c r="H1253" s="55" t="s">
        <v>33</v>
      </c>
      <c r="I1253" s="57">
        <v>234.27333333333334</v>
      </c>
      <c r="J1253" s="112">
        <v>702.82</v>
      </c>
      <c r="K1253" s="80"/>
      <c r="L1253" s="150">
        <v>0</v>
      </c>
      <c r="M1253" s="80"/>
      <c r="N1253" s="150"/>
      <c r="O1253" s="75">
        <v>0</v>
      </c>
      <c r="P1253" s="999">
        <f t="shared" si="145"/>
        <v>0</v>
      </c>
      <c r="Q1253" s="81"/>
      <c r="R1253" s="150"/>
      <c r="S1253" s="75">
        <v>0</v>
      </c>
      <c r="T1253" s="999"/>
      <c r="U1253" s="81"/>
      <c r="V1253" s="150"/>
      <c r="W1253" s="81"/>
      <c r="X1253" s="150"/>
      <c r="Y1253" s="60">
        <f t="shared" si="144"/>
        <v>3</v>
      </c>
      <c r="Z1253" s="999">
        <v>702.82</v>
      </c>
      <c r="AA1253" s="81"/>
      <c r="AB1253" s="150"/>
      <c r="AC1253" s="63">
        <v>0</v>
      </c>
      <c r="AD1253" s="78">
        <f t="shared" si="147"/>
        <v>0</v>
      </c>
      <c r="AE1253" s="63">
        <v>0</v>
      </c>
      <c r="AF1253" s="150">
        <v>0</v>
      </c>
      <c r="AG1253" s="81"/>
      <c r="AH1253" s="150"/>
      <c r="AI1253" s="998">
        <f t="shared" si="148"/>
        <v>702.82</v>
      </c>
      <c r="AJ1253" s="1025">
        <f t="shared" ref="AJ1253:AJ1316" si="150">AI1253-J1253</f>
        <v>0</v>
      </c>
    </row>
    <row r="1254" spans="1:118" ht="66" x14ac:dyDescent="0.2">
      <c r="A1254" s="60"/>
      <c r="B1254" s="52" t="s">
        <v>1207</v>
      </c>
      <c r="C1254" s="74"/>
      <c r="D1254" s="74">
        <v>5</v>
      </c>
      <c r="E1254" s="79" t="s">
        <v>30</v>
      </c>
      <c r="F1254" s="88" t="s">
        <v>31</v>
      </c>
      <c r="G1254" s="56" t="s">
        <v>32</v>
      </c>
      <c r="H1254" s="55" t="s">
        <v>33</v>
      </c>
      <c r="I1254" s="57">
        <v>255.2</v>
      </c>
      <c r="J1254" s="766">
        <v>1276</v>
      </c>
      <c r="K1254" s="80"/>
      <c r="L1254" s="150">
        <v>0</v>
      </c>
      <c r="M1254" s="80"/>
      <c r="N1254" s="150"/>
      <c r="O1254" s="75">
        <v>0</v>
      </c>
      <c r="P1254" s="999">
        <f t="shared" si="145"/>
        <v>0</v>
      </c>
      <c r="Q1254" s="81"/>
      <c r="R1254" s="150"/>
      <c r="S1254" s="75">
        <v>0</v>
      </c>
      <c r="T1254" s="999"/>
      <c r="U1254" s="81"/>
      <c r="V1254" s="150"/>
      <c r="W1254" s="81"/>
      <c r="X1254" s="150"/>
      <c r="Y1254" s="60">
        <f t="shared" si="144"/>
        <v>5</v>
      </c>
      <c r="Z1254" s="999">
        <v>1276</v>
      </c>
      <c r="AA1254" s="81"/>
      <c r="AB1254" s="150"/>
      <c r="AC1254" s="63">
        <v>0</v>
      </c>
      <c r="AD1254" s="78">
        <f t="shared" si="147"/>
        <v>0</v>
      </c>
      <c r="AE1254" s="63">
        <v>0</v>
      </c>
      <c r="AF1254" s="150">
        <v>0</v>
      </c>
      <c r="AG1254" s="81"/>
      <c r="AH1254" s="150"/>
      <c r="AI1254" s="998">
        <f t="shared" si="148"/>
        <v>1276</v>
      </c>
      <c r="AJ1254" s="1025">
        <f t="shared" si="150"/>
        <v>0</v>
      </c>
    </row>
    <row r="1255" spans="1:118" ht="66" x14ac:dyDescent="0.2">
      <c r="A1255" s="60"/>
      <c r="B1255" s="73" t="s">
        <v>1208</v>
      </c>
      <c r="C1255" s="51"/>
      <c r="D1255" s="51">
        <v>63</v>
      </c>
      <c r="E1255" s="79" t="s">
        <v>356</v>
      </c>
      <c r="F1255" s="88" t="s">
        <v>31</v>
      </c>
      <c r="G1255" s="56" t="s">
        <v>32</v>
      </c>
      <c r="H1255" s="55" t="s">
        <v>33</v>
      </c>
      <c r="I1255" s="57">
        <v>65.837936507936504</v>
      </c>
      <c r="J1255" s="807">
        <v>4147.79</v>
      </c>
      <c r="K1255" s="80"/>
      <c r="L1255" s="150">
        <v>0</v>
      </c>
      <c r="M1255" s="80"/>
      <c r="N1255" s="150"/>
      <c r="O1255" s="75">
        <v>0</v>
      </c>
      <c r="P1255" s="999">
        <f t="shared" si="145"/>
        <v>0</v>
      </c>
      <c r="Q1255" s="81"/>
      <c r="R1255" s="150"/>
      <c r="S1255" s="75">
        <v>0</v>
      </c>
      <c r="T1255" s="999"/>
      <c r="U1255" s="81">
        <v>63</v>
      </c>
      <c r="V1255" s="150">
        <v>4147.79</v>
      </c>
      <c r="W1255" s="81"/>
      <c r="X1255" s="150"/>
      <c r="Y1255" s="60"/>
      <c r="Z1255" s="999"/>
      <c r="AA1255" s="81"/>
      <c r="AB1255" s="150"/>
      <c r="AC1255" s="63">
        <v>0</v>
      </c>
      <c r="AD1255" s="78">
        <f t="shared" si="147"/>
        <v>0</v>
      </c>
      <c r="AE1255" s="63">
        <v>0</v>
      </c>
      <c r="AF1255" s="150">
        <v>0</v>
      </c>
      <c r="AG1255" s="81"/>
      <c r="AH1255" s="150"/>
      <c r="AI1255" s="998">
        <f t="shared" si="148"/>
        <v>4147.79</v>
      </c>
      <c r="AJ1255" s="1025">
        <f t="shared" si="150"/>
        <v>0</v>
      </c>
    </row>
    <row r="1256" spans="1:118" ht="27.75" customHeight="1" x14ac:dyDescent="0.2">
      <c r="A1256" s="363">
        <v>2500</v>
      </c>
      <c r="B1256" s="364" t="s">
        <v>1209</v>
      </c>
      <c r="C1256" s="25"/>
      <c r="D1256" s="25"/>
      <c r="E1256" s="365"/>
      <c r="F1256" s="246"/>
      <c r="G1256" s="247"/>
      <c r="H1256" s="246"/>
      <c r="I1256" s="30"/>
      <c r="J1256" s="812">
        <v>919078.48099999968</v>
      </c>
      <c r="K1256" s="366"/>
      <c r="L1256" s="886">
        <f>L1257+L1270+L1275+L1430+L1625+L1631+L1655</f>
        <v>0</v>
      </c>
      <c r="M1256" s="366"/>
      <c r="N1256" s="886">
        <f>N1257+N1270+N1275+N1430+N1625+N1631+N1655</f>
        <v>0</v>
      </c>
      <c r="O1256" s="75">
        <v>0</v>
      </c>
      <c r="P1256" s="886">
        <f>P1257+P1270+P1275+P1430+P1625+P1631+P1655</f>
        <v>0</v>
      </c>
      <c r="Q1256" s="367"/>
      <c r="R1256" s="886">
        <f>R1257+R1270+R1275+R1430+R1625+R1631+R1655</f>
        <v>0</v>
      </c>
      <c r="S1256" s="75">
        <v>0</v>
      </c>
      <c r="T1256" s="886">
        <f>T1257+T1270+T1275+T1430+T1625+T1631+T1655</f>
        <v>127107.62</v>
      </c>
      <c r="U1256" s="367"/>
      <c r="V1256" s="886">
        <f>V1257+V1270+V1275+V1430+V1625+V1631+V1655</f>
        <v>0</v>
      </c>
      <c r="W1256" s="367"/>
      <c r="X1256" s="886">
        <f>X1257+X1270+X1275+X1430+X1625+X1631+X1655</f>
        <v>0</v>
      </c>
      <c r="Y1256" s="60">
        <f t="shared" si="144"/>
        <v>0</v>
      </c>
      <c r="Z1256" s="886">
        <f>Z1257+Z1270+Z1275+Z1430+Z1625+Z1631+Z1655</f>
        <v>791970.86099999968</v>
      </c>
      <c r="AA1256" s="367"/>
      <c r="AB1256" s="886">
        <f>AB1257+AB1270+AB1275+AB1430+AB1625+AB1631+AB1655</f>
        <v>0</v>
      </c>
      <c r="AC1256" s="63">
        <v>0</v>
      </c>
      <c r="AD1256" s="366">
        <f>AD1257+AD1270+AD1275+AD1430+AD1625+AD1631+AD1655</f>
        <v>0</v>
      </c>
      <c r="AE1256" s="929"/>
      <c r="AF1256" s="366">
        <f>AF1257+AF1270+AF1275+AF1430+AF1625+AF1631+AF1655</f>
        <v>0</v>
      </c>
      <c r="AG1256" s="367"/>
      <c r="AH1256" s="886">
        <f>AH1257+AH1270+AH1275+AH1430+AH1625+AH1631+AH1655</f>
        <v>0</v>
      </c>
      <c r="AI1256" s="886">
        <f>AI1257+AI1270+AI1275+AI1430+AI1625+AI1631+AI1655</f>
        <v>919078.48099999968</v>
      </c>
      <c r="AJ1256" s="1025">
        <f t="shared" si="150"/>
        <v>0</v>
      </c>
    </row>
    <row r="1257" spans="1:118" ht="22.5" customHeight="1" x14ac:dyDescent="0.2">
      <c r="A1257" s="272">
        <v>251</v>
      </c>
      <c r="B1257" s="273" t="s">
        <v>1210</v>
      </c>
      <c r="C1257" s="272"/>
      <c r="D1257" s="272"/>
      <c r="E1257" s="369"/>
      <c r="F1257" s="370"/>
      <c r="G1257" s="370"/>
      <c r="H1257" s="370"/>
      <c r="I1257" s="277"/>
      <c r="J1257" s="806">
        <v>40179.1</v>
      </c>
      <c r="K1257" s="371"/>
      <c r="L1257" s="876">
        <f>L1258+L1260</f>
        <v>0</v>
      </c>
      <c r="M1257" s="371"/>
      <c r="N1257" s="876">
        <f>N1258+N1260</f>
        <v>0</v>
      </c>
      <c r="O1257" s="75">
        <v>0</v>
      </c>
      <c r="P1257" s="876">
        <f>P1258+P1260</f>
        <v>0</v>
      </c>
      <c r="Q1257" s="372"/>
      <c r="R1257" s="876">
        <f>R1258+R1260</f>
        <v>0</v>
      </c>
      <c r="S1257" s="75">
        <v>0</v>
      </c>
      <c r="T1257" s="876">
        <f>T1258+T1260</f>
        <v>4288.29</v>
      </c>
      <c r="U1257" s="372"/>
      <c r="V1257" s="876">
        <f>V1258+V1260</f>
        <v>0</v>
      </c>
      <c r="W1257" s="372"/>
      <c r="X1257" s="876">
        <f>X1258+X1260</f>
        <v>0</v>
      </c>
      <c r="Y1257" s="60">
        <f t="shared" si="144"/>
        <v>0</v>
      </c>
      <c r="Z1257" s="876">
        <f>Z1258+Z1260</f>
        <v>35890.81</v>
      </c>
      <c r="AA1257" s="372"/>
      <c r="AB1257" s="876">
        <f>AB1258+AB1260</f>
        <v>0</v>
      </c>
      <c r="AC1257" s="63">
        <v>0</v>
      </c>
      <c r="AD1257" s="371">
        <f>AD1258+AD1260</f>
        <v>0</v>
      </c>
      <c r="AE1257" s="930"/>
      <c r="AF1257" s="371">
        <f>AF1258+AF1260</f>
        <v>0</v>
      </c>
      <c r="AG1257" s="372"/>
      <c r="AH1257" s="876">
        <f>AH1258+AH1260</f>
        <v>0</v>
      </c>
      <c r="AI1257" s="876">
        <f>AI1258+AI1260</f>
        <v>40179.1</v>
      </c>
      <c r="AJ1257" s="1025">
        <f t="shared" si="150"/>
        <v>0</v>
      </c>
    </row>
    <row r="1258" spans="1:118" ht="24.75" customHeight="1" x14ac:dyDescent="0.2">
      <c r="A1258" s="42">
        <v>25101</v>
      </c>
      <c r="B1258" s="341" t="s">
        <v>1211</v>
      </c>
      <c r="C1258" s="44"/>
      <c r="D1258" s="44"/>
      <c r="E1258" s="45"/>
      <c r="F1258" s="46"/>
      <c r="G1258" s="46"/>
      <c r="H1258" s="46"/>
      <c r="I1258" s="47"/>
      <c r="J1258" s="787">
        <v>0</v>
      </c>
      <c r="K1258" s="374"/>
      <c r="L1258" s="882">
        <v>0</v>
      </c>
      <c r="M1258" s="374"/>
      <c r="N1258" s="882">
        <v>0</v>
      </c>
      <c r="O1258" s="75">
        <v>0</v>
      </c>
      <c r="P1258" s="882">
        <v>0</v>
      </c>
      <c r="Q1258" s="375"/>
      <c r="R1258" s="882">
        <v>0</v>
      </c>
      <c r="S1258" s="75">
        <v>0</v>
      </c>
      <c r="T1258" s="882">
        <v>0</v>
      </c>
      <c r="U1258" s="375"/>
      <c r="V1258" s="882">
        <v>0</v>
      </c>
      <c r="W1258" s="375"/>
      <c r="X1258" s="882">
        <v>0</v>
      </c>
      <c r="Y1258" s="60">
        <f t="shared" si="144"/>
        <v>0</v>
      </c>
      <c r="Z1258" s="882">
        <v>0</v>
      </c>
      <c r="AA1258" s="375"/>
      <c r="AB1258" s="882">
        <v>0</v>
      </c>
      <c r="AC1258" s="63">
        <v>0</v>
      </c>
      <c r="AD1258" s="374">
        <v>0</v>
      </c>
      <c r="AE1258" s="931"/>
      <c r="AF1258" s="374">
        <v>0</v>
      </c>
      <c r="AG1258" s="375"/>
      <c r="AH1258" s="882">
        <v>0</v>
      </c>
      <c r="AI1258" s="882">
        <v>0</v>
      </c>
      <c r="AJ1258" s="1025">
        <f t="shared" si="150"/>
        <v>0</v>
      </c>
    </row>
    <row r="1259" spans="1:118" x14ac:dyDescent="0.2">
      <c r="A1259" s="51"/>
      <c r="B1259" s="314"/>
      <c r="C1259" s="74"/>
      <c r="D1259" s="74"/>
      <c r="E1259" s="79"/>
      <c r="F1259" s="88"/>
      <c r="G1259" s="56"/>
      <c r="H1259" s="55"/>
      <c r="I1259" s="57"/>
      <c r="J1259" s="766"/>
      <c r="K1259" s="80"/>
      <c r="L1259" s="150">
        <v>0</v>
      </c>
      <c r="M1259" s="80"/>
      <c r="N1259" s="150">
        <v>0</v>
      </c>
      <c r="O1259" s="75">
        <v>0</v>
      </c>
      <c r="P1259" s="150">
        <v>0</v>
      </c>
      <c r="Q1259" s="81"/>
      <c r="R1259" s="150">
        <v>0</v>
      </c>
      <c r="S1259" s="75">
        <v>0</v>
      </c>
      <c r="T1259" s="150">
        <v>0</v>
      </c>
      <c r="U1259" s="81"/>
      <c r="V1259" s="150">
        <v>0</v>
      </c>
      <c r="W1259" s="81"/>
      <c r="X1259" s="150">
        <v>0</v>
      </c>
      <c r="Y1259" s="60">
        <f t="shared" si="144"/>
        <v>0</v>
      </c>
      <c r="Z1259" s="150">
        <v>0</v>
      </c>
      <c r="AA1259" s="81"/>
      <c r="AB1259" s="150">
        <v>0</v>
      </c>
      <c r="AC1259" s="63">
        <v>0</v>
      </c>
      <c r="AD1259" s="80">
        <v>0</v>
      </c>
      <c r="AE1259" s="63"/>
      <c r="AF1259" s="80">
        <v>0</v>
      </c>
      <c r="AG1259" s="81"/>
      <c r="AH1259" s="150">
        <v>0</v>
      </c>
      <c r="AI1259" s="150">
        <v>0</v>
      </c>
      <c r="AJ1259" s="1025">
        <f t="shared" si="150"/>
        <v>0</v>
      </c>
    </row>
    <row r="1260" spans="1:118" s="873" customFormat="1" ht="24" x14ac:dyDescent="0.2">
      <c r="A1260" s="117">
        <v>25102</v>
      </c>
      <c r="B1260" s="573" t="s">
        <v>1212</v>
      </c>
      <c r="C1260" s="119"/>
      <c r="D1260" s="738"/>
      <c r="E1260" s="126"/>
      <c r="F1260" s="127"/>
      <c r="G1260" s="127"/>
      <c r="H1260" s="127"/>
      <c r="I1260" s="176"/>
      <c r="J1260" s="770">
        <v>40179.1</v>
      </c>
      <c r="K1260" s="187"/>
      <c r="L1260" s="874">
        <f>SUM(L1261:L1269)</f>
        <v>0</v>
      </c>
      <c r="M1260" s="187"/>
      <c r="N1260" s="874">
        <f>SUM(N1261:N1269)</f>
        <v>0</v>
      </c>
      <c r="O1260" s="871">
        <v>0</v>
      </c>
      <c r="P1260" s="874">
        <f>SUM(P1261:P1269)</f>
        <v>0</v>
      </c>
      <c r="Q1260" s="253"/>
      <c r="R1260" s="874">
        <f>SUM(R1261:R1269)</f>
        <v>0</v>
      </c>
      <c r="S1260" s="871">
        <v>0</v>
      </c>
      <c r="T1260" s="874">
        <f>SUM(T1261:T1269)</f>
        <v>4288.29</v>
      </c>
      <c r="U1260" s="253"/>
      <c r="V1260" s="874">
        <f>SUM(V1261:V1269)</f>
        <v>0</v>
      </c>
      <c r="W1260" s="253"/>
      <c r="X1260" s="874">
        <f>SUM(X1261:X1269)</f>
        <v>0</v>
      </c>
      <c r="Y1260" s="872">
        <f t="shared" si="144"/>
        <v>0</v>
      </c>
      <c r="Z1260" s="874">
        <f>SUM(Z1261:Z1269)</f>
        <v>35890.81</v>
      </c>
      <c r="AA1260" s="253"/>
      <c r="AB1260" s="874">
        <f>SUM(AB1261:AB1269)</f>
        <v>0</v>
      </c>
      <c r="AC1260" s="993">
        <v>0</v>
      </c>
      <c r="AD1260" s="187">
        <f>SUM(AD1261:AD1269)</f>
        <v>0</v>
      </c>
      <c r="AE1260" s="121">
        <f>SUM(AE1261:AE1266)</f>
        <v>0</v>
      </c>
      <c r="AF1260" s="187">
        <f>SUM(AF1261:AF1269)</f>
        <v>0</v>
      </c>
      <c r="AG1260" s="253"/>
      <c r="AH1260" s="874">
        <f>SUM(AH1261:AH1269)</f>
        <v>0</v>
      </c>
      <c r="AI1260" s="874">
        <f>SUM(AI1261:AI1269)</f>
        <v>40179.1</v>
      </c>
      <c r="AJ1260" s="1025">
        <f t="shared" si="150"/>
        <v>0</v>
      </c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</row>
    <row r="1261" spans="1:118" ht="66" x14ac:dyDescent="0.2">
      <c r="A1261" s="51"/>
      <c r="B1261" s="377" t="s">
        <v>1213</v>
      </c>
      <c r="C1261" s="74"/>
      <c r="D1261" s="79">
        <v>56</v>
      </c>
      <c r="E1261" s="79" t="s">
        <v>30</v>
      </c>
      <c r="F1261" s="88" t="s">
        <v>31</v>
      </c>
      <c r="G1261" s="56" t="s">
        <v>32</v>
      </c>
      <c r="H1261" s="55" t="s">
        <v>33</v>
      </c>
      <c r="I1261" s="57">
        <v>115.14017857142858</v>
      </c>
      <c r="J1261" s="112">
        <v>6447.85</v>
      </c>
      <c r="K1261" s="80"/>
      <c r="L1261" s="150">
        <v>0</v>
      </c>
      <c r="M1261" s="80"/>
      <c r="N1261" s="150"/>
      <c r="O1261" s="75">
        <v>0</v>
      </c>
      <c r="P1261" s="999">
        <f t="shared" ref="P1261:P1266" si="151">O1261*I1261</f>
        <v>0</v>
      </c>
      <c r="Q1261" s="81"/>
      <c r="R1261" s="150"/>
      <c r="S1261" s="75">
        <v>0</v>
      </c>
      <c r="T1261" s="999"/>
      <c r="U1261" s="81"/>
      <c r="V1261" s="150"/>
      <c r="W1261" s="81"/>
      <c r="X1261" s="150"/>
      <c r="Y1261" s="60">
        <f t="shared" si="144"/>
        <v>56</v>
      </c>
      <c r="Z1261" s="999">
        <v>6447.85</v>
      </c>
      <c r="AA1261" s="81"/>
      <c r="AB1261" s="150"/>
      <c r="AC1261" s="63">
        <v>0</v>
      </c>
      <c r="AD1261" s="78">
        <f t="shared" ref="AD1261:AD1266" si="152">AC1261*I1261</f>
        <v>0</v>
      </c>
      <c r="AE1261" s="63">
        <v>0</v>
      </c>
      <c r="AF1261" s="150">
        <v>0</v>
      </c>
      <c r="AG1261" s="81"/>
      <c r="AH1261" s="150"/>
      <c r="AI1261" s="998">
        <f t="shared" ref="AI1261:AI1269" si="153">AF1261+AH1261+AD1261+AB1261+Z1261+X1261+V1261+T1261+R1261+P1261+N1261+L1261</f>
        <v>6447.85</v>
      </c>
      <c r="AJ1261" s="1025">
        <f t="shared" si="150"/>
        <v>0</v>
      </c>
    </row>
    <row r="1262" spans="1:118" ht="66" x14ac:dyDescent="0.2">
      <c r="A1262" s="51"/>
      <c r="B1262" s="52" t="s">
        <v>1214</v>
      </c>
      <c r="C1262" s="74"/>
      <c r="D1262" s="79">
        <v>112</v>
      </c>
      <c r="E1262" s="79" t="s">
        <v>30</v>
      </c>
      <c r="F1262" s="88" t="s">
        <v>31</v>
      </c>
      <c r="G1262" s="56" t="s">
        <v>32</v>
      </c>
      <c r="H1262" s="55" t="s">
        <v>33</v>
      </c>
      <c r="I1262" s="57">
        <v>30.48</v>
      </c>
      <c r="J1262" s="112">
        <v>3413.76</v>
      </c>
      <c r="K1262" s="80"/>
      <c r="L1262" s="150">
        <v>0</v>
      </c>
      <c r="M1262" s="80"/>
      <c r="N1262" s="150"/>
      <c r="O1262" s="75">
        <v>0</v>
      </c>
      <c r="P1262" s="999">
        <f t="shared" si="151"/>
        <v>0</v>
      </c>
      <c r="Q1262" s="81"/>
      <c r="R1262" s="150"/>
      <c r="S1262" s="75">
        <v>0</v>
      </c>
      <c r="T1262" s="999">
        <v>3364.93</v>
      </c>
      <c r="U1262" s="81"/>
      <c r="V1262" s="150"/>
      <c r="W1262" s="81"/>
      <c r="X1262" s="150"/>
      <c r="Y1262" s="60">
        <f t="shared" si="144"/>
        <v>112</v>
      </c>
      <c r="Z1262" s="999">
        <v>48.830000000000382</v>
      </c>
      <c r="AA1262" s="81"/>
      <c r="AB1262" s="150"/>
      <c r="AC1262" s="63">
        <v>0</v>
      </c>
      <c r="AD1262" s="78">
        <f t="shared" si="152"/>
        <v>0</v>
      </c>
      <c r="AE1262" s="63">
        <v>0</v>
      </c>
      <c r="AF1262" s="150">
        <v>0</v>
      </c>
      <c r="AG1262" s="81"/>
      <c r="AH1262" s="150"/>
      <c r="AI1262" s="998">
        <f t="shared" si="153"/>
        <v>3413.76</v>
      </c>
      <c r="AJ1262" s="1025">
        <f t="shared" si="150"/>
        <v>0</v>
      </c>
    </row>
    <row r="1263" spans="1:118" ht="66" x14ac:dyDescent="0.2">
      <c r="A1263" s="51"/>
      <c r="B1263" s="52" t="s">
        <v>1215</v>
      </c>
      <c r="C1263" s="74"/>
      <c r="D1263" s="79">
        <v>4</v>
      </c>
      <c r="E1263" s="79" t="s">
        <v>30</v>
      </c>
      <c r="F1263" s="88" t="s">
        <v>31</v>
      </c>
      <c r="G1263" s="56" t="s">
        <v>32</v>
      </c>
      <c r="H1263" s="55" t="s">
        <v>33</v>
      </c>
      <c r="I1263" s="57">
        <v>286.64</v>
      </c>
      <c r="J1263" s="112">
        <v>1146.56</v>
      </c>
      <c r="K1263" s="80"/>
      <c r="L1263" s="150">
        <v>0</v>
      </c>
      <c r="M1263" s="80"/>
      <c r="N1263" s="150"/>
      <c r="O1263" s="75">
        <v>0</v>
      </c>
      <c r="P1263" s="999">
        <f t="shared" si="151"/>
        <v>0</v>
      </c>
      <c r="Q1263" s="81"/>
      <c r="R1263" s="150"/>
      <c r="S1263" s="75">
        <v>0</v>
      </c>
      <c r="T1263" s="999">
        <v>923.36</v>
      </c>
      <c r="U1263" s="81"/>
      <c r="V1263" s="150"/>
      <c r="W1263" s="81"/>
      <c r="X1263" s="150"/>
      <c r="Y1263" s="60">
        <f t="shared" si="144"/>
        <v>4</v>
      </c>
      <c r="Z1263" s="999">
        <v>223.19999999999993</v>
      </c>
      <c r="AA1263" s="81"/>
      <c r="AB1263" s="150"/>
      <c r="AC1263" s="63">
        <v>0</v>
      </c>
      <c r="AD1263" s="78">
        <f t="shared" si="152"/>
        <v>0</v>
      </c>
      <c r="AE1263" s="63">
        <v>0</v>
      </c>
      <c r="AF1263" s="150">
        <v>0</v>
      </c>
      <c r="AG1263" s="81"/>
      <c r="AH1263" s="150"/>
      <c r="AI1263" s="998">
        <f t="shared" si="153"/>
        <v>1146.56</v>
      </c>
      <c r="AJ1263" s="1025">
        <f t="shared" si="150"/>
        <v>0</v>
      </c>
    </row>
    <row r="1264" spans="1:118" ht="66" x14ac:dyDescent="0.2">
      <c r="A1264" s="92"/>
      <c r="B1264" s="378" t="s">
        <v>1216</v>
      </c>
      <c r="C1264" s="51"/>
      <c r="D1264" s="97">
        <v>16</v>
      </c>
      <c r="E1264" s="79" t="s">
        <v>356</v>
      </c>
      <c r="F1264" s="88" t="s">
        <v>31</v>
      </c>
      <c r="G1264" s="56" t="s">
        <v>32</v>
      </c>
      <c r="H1264" s="55" t="s">
        <v>33</v>
      </c>
      <c r="I1264" s="57">
        <v>76.096249999999998</v>
      </c>
      <c r="J1264" s="809">
        <v>1217.54</v>
      </c>
      <c r="K1264" s="80"/>
      <c r="L1264" s="150">
        <v>0</v>
      </c>
      <c r="M1264" s="80"/>
      <c r="N1264" s="150"/>
      <c r="O1264" s="75">
        <v>0</v>
      </c>
      <c r="P1264" s="999">
        <f t="shared" si="151"/>
        <v>0</v>
      </c>
      <c r="Q1264" s="81"/>
      <c r="R1264" s="150"/>
      <c r="S1264" s="75">
        <v>0</v>
      </c>
      <c r="T1264" s="999"/>
      <c r="U1264" s="81"/>
      <c r="V1264" s="150"/>
      <c r="W1264" s="81"/>
      <c r="X1264" s="150"/>
      <c r="Y1264" s="60">
        <f t="shared" si="144"/>
        <v>16</v>
      </c>
      <c r="Z1264" s="999">
        <v>1217.54</v>
      </c>
      <c r="AA1264" s="81"/>
      <c r="AB1264" s="150"/>
      <c r="AC1264" s="63">
        <v>0</v>
      </c>
      <c r="AD1264" s="78">
        <f t="shared" si="152"/>
        <v>0</v>
      </c>
      <c r="AE1264" s="63">
        <v>0</v>
      </c>
      <c r="AF1264" s="150">
        <v>0</v>
      </c>
      <c r="AG1264" s="81"/>
      <c r="AH1264" s="150"/>
      <c r="AI1264" s="998">
        <f t="shared" si="153"/>
        <v>1217.54</v>
      </c>
      <c r="AJ1264" s="1025">
        <f t="shared" si="150"/>
        <v>0</v>
      </c>
    </row>
    <row r="1265" spans="1:36" ht="66" x14ac:dyDescent="0.2">
      <c r="A1265" s="92"/>
      <c r="B1265" s="227" t="s">
        <v>1217</v>
      </c>
      <c r="C1265" s="74"/>
      <c r="D1265" s="79">
        <v>3</v>
      </c>
      <c r="E1265" s="79" t="s">
        <v>372</v>
      </c>
      <c r="F1265" s="88" t="s">
        <v>31</v>
      </c>
      <c r="G1265" s="56" t="s">
        <v>32</v>
      </c>
      <c r="H1265" s="55" t="s">
        <v>33</v>
      </c>
      <c r="I1265" s="57">
        <v>1551.13</v>
      </c>
      <c r="J1265" s="112">
        <v>4653.3900000000003</v>
      </c>
      <c r="K1265" s="80"/>
      <c r="L1265" s="150">
        <v>0</v>
      </c>
      <c r="M1265" s="80"/>
      <c r="N1265" s="150"/>
      <c r="O1265" s="75">
        <v>0</v>
      </c>
      <c r="P1265" s="999">
        <f t="shared" si="151"/>
        <v>0</v>
      </c>
      <c r="Q1265" s="81"/>
      <c r="R1265" s="150"/>
      <c r="S1265" s="75">
        <v>0</v>
      </c>
      <c r="T1265" s="999"/>
      <c r="U1265" s="81"/>
      <c r="V1265" s="150"/>
      <c r="W1265" s="81"/>
      <c r="X1265" s="150"/>
      <c r="Y1265" s="60">
        <f t="shared" si="144"/>
        <v>3</v>
      </c>
      <c r="Z1265" s="999">
        <v>4653.3900000000003</v>
      </c>
      <c r="AA1265" s="81"/>
      <c r="AB1265" s="150"/>
      <c r="AC1265" s="63">
        <v>0</v>
      </c>
      <c r="AD1265" s="78">
        <f t="shared" si="152"/>
        <v>0</v>
      </c>
      <c r="AE1265" s="63">
        <v>0</v>
      </c>
      <c r="AF1265" s="150">
        <v>0</v>
      </c>
      <c r="AG1265" s="81"/>
      <c r="AH1265" s="150"/>
      <c r="AI1265" s="998">
        <f t="shared" si="153"/>
        <v>4653.3900000000003</v>
      </c>
      <c r="AJ1265" s="1025">
        <f t="shared" si="150"/>
        <v>0</v>
      </c>
    </row>
    <row r="1266" spans="1:36" ht="66" x14ac:dyDescent="0.2">
      <c r="A1266" s="92"/>
      <c r="B1266" s="379" t="s">
        <v>1218</v>
      </c>
      <c r="C1266" s="51"/>
      <c r="D1266" s="51">
        <v>3</v>
      </c>
      <c r="E1266" s="79" t="s">
        <v>356</v>
      </c>
      <c r="F1266" s="88" t="s">
        <v>31</v>
      </c>
      <c r="G1266" s="56" t="s">
        <v>32</v>
      </c>
      <c r="H1266" s="55" t="s">
        <v>33</v>
      </c>
      <c r="I1266" s="57">
        <v>2320</v>
      </c>
      <c r="J1266" s="807">
        <v>6960</v>
      </c>
      <c r="K1266" s="80"/>
      <c r="L1266" s="150">
        <v>0</v>
      </c>
      <c r="M1266" s="80"/>
      <c r="N1266" s="150"/>
      <c r="O1266" s="75">
        <v>0</v>
      </c>
      <c r="P1266" s="999">
        <f t="shared" si="151"/>
        <v>0</v>
      </c>
      <c r="Q1266" s="81"/>
      <c r="R1266" s="150"/>
      <c r="S1266" s="75">
        <v>0</v>
      </c>
      <c r="T1266" s="999"/>
      <c r="U1266" s="81"/>
      <c r="V1266" s="150"/>
      <c r="W1266" s="81"/>
      <c r="X1266" s="150"/>
      <c r="Y1266" s="60">
        <f t="shared" si="144"/>
        <v>3</v>
      </c>
      <c r="Z1266" s="999">
        <v>6960</v>
      </c>
      <c r="AA1266" s="81"/>
      <c r="AB1266" s="150"/>
      <c r="AC1266" s="63">
        <v>0</v>
      </c>
      <c r="AD1266" s="78">
        <f t="shared" si="152"/>
        <v>0</v>
      </c>
      <c r="AE1266" s="63">
        <v>0</v>
      </c>
      <c r="AF1266" s="150">
        <v>0</v>
      </c>
      <c r="AG1266" s="81"/>
      <c r="AH1266" s="150"/>
      <c r="AI1266" s="998">
        <f t="shared" si="153"/>
        <v>6960</v>
      </c>
      <c r="AJ1266" s="1025">
        <f t="shared" si="150"/>
        <v>0</v>
      </c>
    </row>
    <row r="1267" spans="1:36" ht="24" x14ac:dyDescent="0.2">
      <c r="A1267" s="92"/>
      <c r="B1267" s="379" t="s">
        <v>1219</v>
      </c>
      <c r="C1267" s="51"/>
      <c r="D1267" s="97">
        <v>3</v>
      </c>
      <c r="E1267" s="79"/>
      <c r="F1267" s="133"/>
      <c r="G1267" s="56"/>
      <c r="H1267" s="55"/>
      <c r="I1267" s="57"/>
      <c r="J1267" s="809">
        <v>10200</v>
      </c>
      <c r="K1267" s="80"/>
      <c r="L1267" s="150">
        <v>0</v>
      </c>
      <c r="M1267" s="80"/>
      <c r="N1267" s="150"/>
      <c r="O1267" s="75">
        <v>0</v>
      </c>
      <c r="P1267" s="999"/>
      <c r="Q1267" s="81"/>
      <c r="R1267" s="150"/>
      <c r="S1267" s="75">
        <v>0</v>
      </c>
      <c r="T1267" s="999"/>
      <c r="U1267" s="81"/>
      <c r="V1267" s="150"/>
      <c r="W1267" s="81"/>
      <c r="X1267" s="150"/>
      <c r="Y1267" s="60">
        <f t="shared" si="144"/>
        <v>3</v>
      </c>
      <c r="Z1267" s="999">
        <v>10200</v>
      </c>
      <c r="AA1267" s="81"/>
      <c r="AB1267" s="150"/>
      <c r="AC1267" s="63">
        <v>0</v>
      </c>
      <c r="AD1267" s="78"/>
      <c r="AE1267" s="63"/>
      <c r="AF1267" s="150">
        <v>0</v>
      </c>
      <c r="AG1267" s="81"/>
      <c r="AH1267" s="150"/>
      <c r="AI1267" s="998">
        <f t="shared" si="153"/>
        <v>10200</v>
      </c>
      <c r="AJ1267" s="1025">
        <f t="shared" si="150"/>
        <v>0</v>
      </c>
    </row>
    <row r="1268" spans="1:36" ht="24" x14ac:dyDescent="0.2">
      <c r="A1268" s="92"/>
      <c r="B1268" s="379" t="s">
        <v>1220</v>
      </c>
      <c r="C1268" s="51"/>
      <c r="D1268" s="97">
        <v>2</v>
      </c>
      <c r="E1268" s="79"/>
      <c r="F1268" s="133"/>
      <c r="G1268" s="56"/>
      <c r="H1268" s="55"/>
      <c r="I1268" s="57"/>
      <c r="J1268" s="809">
        <v>5600</v>
      </c>
      <c r="K1268" s="80"/>
      <c r="L1268" s="150">
        <v>0</v>
      </c>
      <c r="M1268" s="80"/>
      <c r="N1268" s="150"/>
      <c r="O1268" s="75">
        <v>0</v>
      </c>
      <c r="P1268" s="999"/>
      <c r="Q1268" s="81"/>
      <c r="R1268" s="150"/>
      <c r="S1268" s="75">
        <v>0</v>
      </c>
      <c r="T1268" s="999"/>
      <c r="U1268" s="81"/>
      <c r="V1268" s="150"/>
      <c r="W1268" s="81"/>
      <c r="X1268" s="150"/>
      <c r="Y1268" s="60">
        <f t="shared" si="144"/>
        <v>2</v>
      </c>
      <c r="Z1268" s="999">
        <v>5600</v>
      </c>
      <c r="AA1268" s="81"/>
      <c r="AB1268" s="150"/>
      <c r="AC1268" s="63">
        <v>0</v>
      </c>
      <c r="AD1268" s="78"/>
      <c r="AE1268" s="63"/>
      <c r="AF1268" s="150">
        <v>0</v>
      </c>
      <c r="AG1268" s="81"/>
      <c r="AH1268" s="150"/>
      <c r="AI1268" s="998">
        <f t="shared" si="153"/>
        <v>5600</v>
      </c>
      <c r="AJ1268" s="1025">
        <f t="shared" si="150"/>
        <v>0</v>
      </c>
    </row>
    <row r="1269" spans="1:36" x14ac:dyDescent="0.2">
      <c r="A1269" s="92"/>
      <c r="B1269" s="379" t="s">
        <v>1221</v>
      </c>
      <c r="C1269" s="51"/>
      <c r="D1269" s="97">
        <v>3</v>
      </c>
      <c r="E1269" s="79"/>
      <c r="F1269" s="133"/>
      <c r="G1269" s="56"/>
      <c r="H1269" s="55"/>
      <c r="I1269" s="57"/>
      <c r="J1269" s="809">
        <v>540</v>
      </c>
      <c r="K1269" s="80"/>
      <c r="L1269" s="150">
        <v>0</v>
      </c>
      <c r="M1269" s="80"/>
      <c r="N1269" s="150"/>
      <c r="O1269" s="75">
        <v>0</v>
      </c>
      <c r="P1269" s="999"/>
      <c r="Q1269" s="81"/>
      <c r="R1269" s="150"/>
      <c r="S1269" s="75">
        <v>0</v>
      </c>
      <c r="T1269" s="999"/>
      <c r="U1269" s="81"/>
      <c r="V1269" s="150"/>
      <c r="W1269" s="81"/>
      <c r="X1269" s="150"/>
      <c r="Y1269" s="60">
        <f t="shared" si="144"/>
        <v>3</v>
      </c>
      <c r="Z1269" s="999">
        <v>540</v>
      </c>
      <c r="AA1269" s="81"/>
      <c r="AB1269" s="150"/>
      <c r="AC1269" s="63">
        <v>0</v>
      </c>
      <c r="AD1269" s="78"/>
      <c r="AE1269" s="63"/>
      <c r="AF1269" s="150">
        <v>0</v>
      </c>
      <c r="AG1269" s="81"/>
      <c r="AH1269" s="150"/>
      <c r="AI1269" s="998">
        <f t="shared" si="153"/>
        <v>540</v>
      </c>
      <c r="AJ1269" s="1025">
        <f t="shared" si="150"/>
        <v>0</v>
      </c>
    </row>
    <row r="1270" spans="1:36" ht="30" customHeight="1" x14ac:dyDescent="0.2">
      <c r="A1270" s="293">
        <v>252</v>
      </c>
      <c r="B1270" s="311" t="s">
        <v>1222</v>
      </c>
      <c r="C1270" s="293"/>
      <c r="D1270" s="293"/>
      <c r="E1270" s="380"/>
      <c r="F1270" s="381"/>
      <c r="G1270" s="381"/>
      <c r="H1270" s="305"/>
      <c r="I1270" s="298"/>
      <c r="J1270" s="803">
        <v>6780.06</v>
      </c>
      <c r="K1270" s="212"/>
      <c r="L1270" s="923">
        <f>L1271</f>
        <v>0</v>
      </c>
      <c r="M1270" s="212"/>
      <c r="N1270" s="923">
        <f>N1271</f>
        <v>0</v>
      </c>
      <c r="O1270" s="75">
        <v>0</v>
      </c>
      <c r="P1270" s="923">
        <f>P1271</f>
        <v>0</v>
      </c>
      <c r="Q1270" s="300"/>
      <c r="R1270" s="923">
        <f>R1271</f>
        <v>0</v>
      </c>
      <c r="S1270" s="75">
        <v>0</v>
      </c>
      <c r="T1270" s="923">
        <f>T1271</f>
        <v>0</v>
      </c>
      <c r="U1270" s="300"/>
      <c r="V1270" s="923">
        <f>V1271</f>
        <v>0</v>
      </c>
      <c r="W1270" s="300"/>
      <c r="X1270" s="923">
        <f>X1271</f>
        <v>0</v>
      </c>
      <c r="Y1270" s="60">
        <f t="shared" si="144"/>
        <v>0</v>
      </c>
      <c r="Z1270" s="923">
        <f>Z1271</f>
        <v>6780.06</v>
      </c>
      <c r="AA1270" s="300"/>
      <c r="AB1270" s="923">
        <f>AB1271</f>
        <v>0</v>
      </c>
      <c r="AC1270" s="63">
        <v>0</v>
      </c>
      <c r="AD1270" s="212">
        <f>AD1271</f>
        <v>0</v>
      </c>
      <c r="AE1270" s="967">
        <f>AE1271</f>
        <v>0</v>
      </c>
      <c r="AF1270" s="212">
        <f>AF1271</f>
        <v>0</v>
      </c>
      <c r="AG1270" s="300"/>
      <c r="AH1270" s="923">
        <f>AH1271</f>
        <v>0</v>
      </c>
      <c r="AI1270" s="923">
        <f>AI1271</f>
        <v>6780.06</v>
      </c>
      <c r="AJ1270" s="1025">
        <f t="shared" si="150"/>
        <v>0</v>
      </c>
    </row>
    <row r="1271" spans="1:36" ht="33" customHeight="1" x14ac:dyDescent="0.2">
      <c r="A1271" s="42">
        <v>25201</v>
      </c>
      <c r="B1271" s="341" t="s">
        <v>1222</v>
      </c>
      <c r="C1271" s="44"/>
      <c r="D1271" s="44"/>
      <c r="E1271" s="44"/>
      <c r="F1271" s="239"/>
      <c r="G1271" s="239"/>
      <c r="H1271" s="239"/>
      <c r="I1271" s="47"/>
      <c r="J1271" s="787">
        <v>6780.06</v>
      </c>
      <c r="K1271" s="264"/>
      <c r="L1271" s="921">
        <f>SUM(L1272:L1274)</f>
        <v>0</v>
      </c>
      <c r="M1271" s="264"/>
      <c r="N1271" s="921">
        <f>SUM(N1272:N1274)</f>
        <v>0</v>
      </c>
      <c r="O1271" s="75">
        <v>0</v>
      </c>
      <c r="P1271" s="921">
        <f>SUM(P1272:P1274)</f>
        <v>0</v>
      </c>
      <c r="Q1271" s="265"/>
      <c r="R1271" s="921">
        <f>SUM(R1272:R1274)</f>
        <v>0</v>
      </c>
      <c r="S1271" s="75">
        <v>0</v>
      </c>
      <c r="T1271" s="921">
        <f>SUM(T1272:T1274)</f>
        <v>0</v>
      </c>
      <c r="U1271" s="265"/>
      <c r="V1271" s="921">
        <f>SUM(V1272:V1274)</f>
        <v>0</v>
      </c>
      <c r="W1271" s="265"/>
      <c r="X1271" s="921">
        <f>SUM(X1272:X1274)</f>
        <v>0</v>
      </c>
      <c r="Y1271" s="60">
        <f t="shared" si="144"/>
        <v>0</v>
      </c>
      <c r="Z1271" s="921">
        <f>SUM(Z1272:Z1274)</f>
        <v>6780.06</v>
      </c>
      <c r="AA1271" s="265"/>
      <c r="AB1271" s="921">
        <f>SUM(AB1272:AB1274)</f>
        <v>0</v>
      </c>
      <c r="AC1271" s="63">
        <v>0</v>
      </c>
      <c r="AD1271" s="264">
        <f>SUM(AD1272:AD1274)</f>
        <v>0</v>
      </c>
      <c r="AE1271" s="565">
        <f>SUM(AE1272:AE1273)</f>
        <v>0</v>
      </c>
      <c r="AF1271" s="264">
        <f>SUM(AF1272:AF1274)</f>
        <v>0</v>
      </c>
      <c r="AG1271" s="265"/>
      <c r="AH1271" s="921">
        <f>SUM(AH1272:AH1274)</f>
        <v>0</v>
      </c>
      <c r="AI1271" s="921">
        <f>SUM(AI1272:AI1274)</f>
        <v>6780.06</v>
      </c>
      <c r="AJ1271" s="1025">
        <f t="shared" si="150"/>
        <v>0</v>
      </c>
    </row>
    <row r="1272" spans="1:36" ht="33" customHeight="1" x14ac:dyDescent="0.2">
      <c r="A1272" s="51"/>
      <c r="B1272" s="382" t="s">
        <v>1223</v>
      </c>
      <c r="C1272" s="74"/>
      <c r="D1272" s="74">
        <v>12</v>
      </c>
      <c r="E1272" s="79" t="s">
        <v>30</v>
      </c>
      <c r="F1272" s="88" t="s">
        <v>31</v>
      </c>
      <c r="G1272" s="56" t="s">
        <v>32</v>
      </c>
      <c r="H1272" s="55" t="s">
        <v>33</v>
      </c>
      <c r="I1272" s="57">
        <v>406.53500000000003</v>
      </c>
      <c r="J1272" s="766">
        <v>4878.42</v>
      </c>
      <c r="K1272" s="136"/>
      <c r="L1272" s="469">
        <v>0</v>
      </c>
      <c r="M1272" s="136"/>
      <c r="N1272" s="469"/>
      <c r="O1272" s="75">
        <v>0</v>
      </c>
      <c r="P1272" s="1002">
        <f>O1272*I1272</f>
        <v>0</v>
      </c>
      <c r="Q1272" s="138"/>
      <c r="R1272" s="469"/>
      <c r="S1272" s="75">
        <v>0</v>
      </c>
      <c r="T1272" s="1002"/>
      <c r="U1272" s="138"/>
      <c r="V1272" s="469"/>
      <c r="W1272" s="138"/>
      <c r="X1272" s="469"/>
      <c r="Y1272" s="60">
        <f t="shared" si="144"/>
        <v>12</v>
      </c>
      <c r="Z1272" s="1002">
        <v>4878.42</v>
      </c>
      <c r="AA1272" s="138"/>
      <c r="AB1272" s="469"/>
      <c r="AC1272" s="63">
        <v>0</v>
      </c>
      <c r="AD1272" s="137">
        <f>AC1272*I1272</f>
        <v>0</v>
      </c>
      <c r="AE1272" s="942"/>
      <c r="AF1272" s="150">
        <v>0</v>
      </c>
      <c r="AG1272" s="138"/>
      <c r="AH1272" s="469"/>
      <c r="AI1272" s="998">
        <f>AF1272+AH1272+AD1272+AB1272+Z1272+X1272+V1272+T1272+R1272+P1272+N1272+L1272</f>
        <v>4878.42</v>
      </c>
      <c r="AJ1272" s="1025">
        <f t="shared" si="150"/>
        <v>0</v>
      </c>
    </row>
    <row r="1273" spans="1:36" ht="66" x14ac:dyDescent="0.2">
      <c r="A1273" s="51"/>
      <c r="B1273" s="383" t="s">
        <v>1224</v>
      </c>
      <c r="C1273" s="74"/>
      <c r="D1273" s="74">
        <v>23</v>
      </c>
      <c r="E1273" s="79" t="s">
        <v>30</v>
      </c>
      <c r="F1273" s="88" t="s">
        <v>31</v>
      </c>
      <c r="G1273" s="56" t="s">
        <v>32</v>
      </c>
      <c r="H1273" s="55" t="s">
        <v>33</v>
      </c>
      <c r="I1273" s="57">
        <v>82.68</v>
      </c>
      <c r="J1273" s="766">
        <v>1901.64</v>
      </c>
      <c r="K1273" s="136"/>
      <c r="L1273" s="469">
        <v>0</v>
      </c>
      <c r="M1273" s="136"/>
      <c r="N1273" s="469"/>
      <c r="O1273" s="75">
        <v>0</v>
      </c>
      <c r="P1273" s="1002">
        <f>O1273*I1273</f>
        <v>0</v>
      </c>
      <c r="Q1273" s="138"/>
      <c r="R1273" s="469"/>
      <c r="S1273" s="75">
        <v>0</v>
      </c>
      <c r="T1273" s="1002"/>
      <c r="U1273" s="138"/>
      <c r="V1273" s="469"/>
      <c r="W1273" s="138"/>
      <c r="X1273" s="469"/>
      <c r="Y1273" s="60">
        <f t="shared" si="144"/>
        <v>23</v>
      </c>
      <c r="Z1273" s="1002">
        <v>1901.64</v>
      </c>
      <c r="AA1273" s="138"/>
      <c r="AB1273" s="469"/>
      <c r="AC1273" s="63">
        <v>0</v>
      </c>
      <c r="AD1273" s="137">
        <f>AC1273*I1273</f>
        <v>0</v>
      </c>
      <c r="AE1273" s="942"/>
      <c r="AF1273" s="150">
        <v>0</v>
      </c>
      <c r="AG1273" s="138"/>
      <c r="AH1273" s="469"/>
      <c r="AI1273" s="998">
        <f>AF1273+AH1273+AD1273+AB1273+Z1273+X1273+V1273+T1273+R1273+P1273+N1273+L1273</f>
        <v>1901.64</v>
      </c>
      <c r="AJ1273" s="1025">
        <f t="shared" si="150"/>
        <v>0</v>
      </c>
    </row>
    <row r="1274" spans="1:36" x14ac:dyDescent="0.2">
      <c r="A1274" s="51"/>
      <c r="B1274" s="383"/>
      <c r="C1274" s="74"/>
      <c r="D1274" s="79"/>
      <c r="E1274" s="79"/>
      <c r="F1274" s="133"/>
      <c r="G1274" s="133"/>
      <c r="H1274" s="133"/>
      <c r="I1274" s="57"/>
      <c r="J1274" s="112"/>
      <c r="K1274" s="136"/>
      <c r="L1274" s="469">
        <v>0</v>
      </c>
      <c r="M1274" s="136"/>
      <c r="N1274" s="469"/>
      <c r="O1274" s="75">
        <v>0</v>
      </c>
      <c r="P1274" s="1002"/>
      <c r="Q1274" s="138"/>
      <c r="R1274" s="469"/>
      <c r="S1274" s="75">
        <v>0</v>
      </c>
      <c r="T1274" s="1002"/>
      <c r="U1274" s="138"/>
      <c r="V1274" s="469"/>
      <c r="W1274" s="138"/>
      <c r="X1274" s="469"/>
      <c r="Y1274" s="60">
        <f t="shared" si="144"/>
        <v>0</v>
      </c>
      <c r="Z1274" s="1002">
        <v>0</v>
      </c>
      <c r="AA1274" s="138"/>
      <c r="AB1274" s="469"/>
      <c r="AC1274" s="63">
        <v>0</v>
      </c>
      <c r="AD1274" s="137"/>
      <c r="AE1274" s="942"/>
      <c r="AF1274" s="150">
        <v>0</v>
      </c>
      <c r="AG1274" s="138"/>
      <c r="AH1274" s="469"/>
      <c r="AI1274" s="998">
        <f>AF1274+AH1274+AD1274+AB1274+Z1274+X1274+V1274+T1274+R1274+P1274+N1274+L1274</f>
        <v>0</v>
      </c>
      <c r="AJ1274" s="1025">
        <f t="shared" si="150"/>
        <v>0</v>
      </c>
    </row>
    <row r="1275" spans="1:36" ht="21.75" customHeight="1" x14ac:dyDescent="0.2">
      <c r="A1275" s="272">
        <v>253</v>
      </c>
      <c r="B1275" s="273" t="s">
        <v>1225</v>
      </c>
      <c r="C1275" s="272"/>
      <c r="D1275" s="272"/>
      <c r="E1275" s="274"/>
      <c r="F1275" s="313"/>
      <c r="G1275" s="313"/>
      <c r="H1275" s="313"/>
      <c r="I1275" s="277"/>
      <c r="J1275" s="806">
        <v>343918.97099999984</v>
      </c>
      <c r="K1275" s="278"/>
      <c r="L1275" s="919">
        <f>L1276+L1428</f>
        <v>0</v>
      </c>
      <c r="M1275" s="278"/>
      <c r="N1275" s="919">
        <f>N1276+N1428</f>
        <v>0</v>
      </c>
      <c r="O1275" s="75">
        <v>0</v>
      </c>
      <c r="P1275" s="919">
        <f>P1276+P1428</f>
        <v>0</v>
      </c>
      <c r="Q1275" s="279"/>
      <c r="R1275" s="919">
        <f>R1276+R1428</f>
        <v>0</v>
      </c>
      <c r="S1275" s="75">
        <v>0</v>
      </c>
      <c r="T1275" s="919">
        <f>T1276+T1428</f>
        <v>0</v>
      </c>
      <c r="U1275" s="279"/>
      <c r="V1275" s="919">
        <f>V1276+V1428</f>
        <v>0</v>
      </c>
      <c r="W1275" s="279"/>
      <c r="X1275" s="919">
        <f>X1276+X1428</f>
        <v>0</v>
      </c>
      <c r="Y1275" s="60">
        <f t="shared" si="144"/>
        <v>0</v>
      </c>
      <c r="Z1275" s="919">
        <f>Z1276+Z1428</f>
        <v>343918.97099999984</v>
      </c>
      <c r="AA1275" s="279"/>
      <c r="AB1275" s="919">
        <f>AB1276+AB1428</f>
        <v>0</v>
      </c>
      <c r="AC1275" s="63">
        <v>0</v>
      </c>
      <c r="AD1275" s="278">
        <f>AD1276+AD1428</f>
        <v>0</v>
      </c>
      <c r="AE1275" s="968">
        <f>AE1276+AE1428</f>
        <v>0</v>
      </c>
      <c r="AF1275" s="278">
        <f>AF1276+AF1428</f>
        <v>0</v>
      </c>
      <c r="AG1275" s="279"/>
      <c r="AH1275" s="919">
        <f>AH1276+AH1428</f>
        <v>0</v>
      </c>
      <c r="AI1275" s="919">
        <f>AI1276+AI1428</f>
        <v>343918.97099999984</v>
      </c>
      <c r="AJ1275" s="1025">
        <f t="shared" si="150"/>
        <v>0</v>
      </c>
    </row>
    <row r="1276" spans="1:36" ht="36" x14ac:dyDescent="0.2">
      <c r="A1276" s="42">
        <v>25301</v>
      </c>
      <c r="B1276" s="341" t="s">
        <v>1226</v>
      </c>
      <c r="C1276" s="44"/>
      <c r="D1276" s="44"/>
      <c r="E1276" s="44"/>
      <c r="F1276" s="239"/>
      <c r="G1276" s="239"/>
      <c r="H1276" s="239"/>
      <c r="I1276" s="47"/>
      <c r="J1276" s="787">
        <v>343918.97099999984</v>
      </c>
      <c r="K1276" s="264"/>
      <c r="L1276" s="921">
        <f>SUM(L1277:L1427)</f>
        <v>0</v>
      </c>
      <c r="M1276" s="264"/>
      <c r="N1276" s="921">
        <f>SUM(N1277:N1427)</f>
        <v>0</v>
      </c>
      <c r="O1276" s="75">
        <v>0</v>
      </c>
      <c r="P1276" s="921">
        <f>SUM(P1277:P1427)</f>
        <v>0</v>
      </c>
      <c r="Q1276" s="265"/>
      <c r="R1276" s="921">
        <f>SUM(R1277:R1427)</f>
        <v>0</v>
      </c>
      <c r="S1276" s="75">
        <v>0</v>
      </c>
      <c r="T1276" s="921">
        <f>SUM(T1277:T1427)</f>
        <v>0</v>
      </c>
      <c r="U1276" s="265"/>
      <c r="V1276" s="921">
        <f>SUM(V1277:V1427)</f>
        <v>0</v>
      </c>
      <c r="W1276" s="265"/>
      <c r="X1276" s="921">
        <f>SUM(X1277:X1427)</f>
        <v>0</v>
      </c>
      <c r="Y1276" s="60">
        <f t="shared" si="144"/>
        <v>0</v>
      </c>
      <c r="Z1276" s="921">
        <f>SUM(Z1277:Z1427)</f>
        <v>343918.97099999984</v>
      </c>
      <c r="AA1276" s="265"/>
      <c r="AB1276" s="921">
        <f>SUM(AB1277:AB1427)</f>
        <v>0</v>
      </c>
      <c r="AC1276" s="63">
        <v>0</v>
      </c>
      <c r="AD1276" s="264">
        <f>SUM(AD1277:AD1427)</f>
        <v>0</v>
      </c>
      <c r="AE1276" s="565">
        <f>SUM(AE1277:AE1426)</f>
        <v>0</v>
      </c>
      <c r="AF1276" s="264">
        <f>SUM(AF1277:AF1427)</f>
        <v>0</v>
      </c>
      <c r="AG1276" s="265"/>
      <c r="AH1276" s="921">
        <f>SUM(AH1277:AH1427)</f>
        <v>0</v>
      </c>
      <c r="AI1276" s="921">
        <f>SUM(AI1277:AI1427)</f>
        <v>343918.97099999984</v>
      </c>
      <c r="AJ1276" s="1025">
        <f t="shared" si="150"/>
        <v>0</v>
      </c>
    </row>
    <row r="1277" spans="1:36" ht="66" x14ac:dyDescent="0.2">
      <c r="A1277" s="51"/>
      <c r="B1277" s="52" t="s">
        <v>1227</v>
      </c>
      <c r="C1277" s="74"/>
      <c r="D1277" s="74">
        <v>1</v>
      </c>
      <c r="E1277" s="79" t="s">
        <v>30</v>
      </c>
      <c r="F1277" s="88" t="s">
        <v>31</v>
      </c>
      <c r="G1277" s="56" t="s">
        <v>32</v>
      </c>
      <c r="H1277" s="55" t="s">
        <v>33</v>
      </c>
      <c r="I1277" s="57">
        <v>38.707999999999998</v>
      </c>
      <c r="J1277" s="766">
        <v>38.708000000000027</v>
      </c>
      <c r="K1277" s="136"/>
      <c r="L1277" s="469">
        <v>0</v>
      </c>
      <c r="M1277" s="136"/>
      <c r="N1277" s="469"/>
      <c r="O1277" s="75">
        <v>0</v>
      </c>
      <c r="P1277" s="1002">
        <f t="shared" ref="P1277:P1308" si="154">O1277*I1277</f>
        <v>0</v>
      </c>
      <c r="Q1277" s="138"/>
      <c r="R1277" s="469"/>
      <c r="S1277" s="75">
        <v>0</v>
      </c>
      <c r="T1277" s="1002"/>
      <c r="U1277" s="138"/>
      <c r="V1277" s="469"/>
      <c r="W1277" s="138"/>
      <c r="X1277" s="469"/>
      <c r="Y1277" s="60">
        <f t="shared" si="144"/>
        <v>1</v>
      </c>
      <c r="Z1277" s="1002">
        <v>38.708000000000027</v>
      </c>
      <c r="AA1277" s="138"/>
      <c r="AB1277" s="469"/>
      <c r="AC1277" s="63">
        <v>0</v>
      </c>
      <c r="AD1277" s="137">
        <f t="shared" ref="AD1277:AD1308" si="155">AC1277*I1277</f>
        <v>0</v>
      </c>
      <c r="AE1277" s="942">
        <v>0</v>
      </c>
      <c r="AF1277" s="150">
        <v>0</v>
      </c>
      <c r="AG1277" s="138"/>
      <c r="AH1277" s="469"/>
      <c r="AI1277" s="998">
        <f t="shared" ref="AI1277:AI1308" si="156">AF1277+AH1277+AD1277+AB1277+Z1277+X1277+V1277+T1277+R1277+P1277+N1277+L1277</f>
        <v>38.708000000000027</v>
      </c>
      <c r="AJ1277" s="1025">
        <f t="shared" si="150"/>
        <v>0</v>
      </c>
    </row>
    <row r="1278" spans="1:36" ht="66" x14ac:dyDescent="0.2">
      <c r="A1278" s="51"/>
      <c r="B1278" s="93" t="s">
        <v>1228</v>
      </c>
      <c r="C1278" s="74"/>
      <c r="D1278" s="74">
        <v>0</v>
      </c>
      <c r="E1278" s="109" t="s">
        <v>49</v>
      </c>
      <c r="F1278" s="88" t="s">
        <v>31</v>
      </c>
      <c r="G1278" s="56" t="s">
        <v>32</v>
      </c>
      <c r="H1278" s="55" t="s">
        <v>33</v>
      </c>
      <c r="I1278" s="57">
        <v>30.24</v>
      </c>
      <c r="J1278" s="766">
        <v>0</v>
      </c>
      <c r="K1278" s="136"/>
      <c r="L1278" s="469">
        <v>0</v>
      </c>
      <c r="M1278" s="136"/>
      <c r="N1278" s="469"/>
      <c r="O1278" s="75">
        <v>0</v>
      </c>
      <c r="P1278" s="1002">
        <f t="shared" si="154"/>
        <v>0</v>
      </c>
      <c r="Q1278" s="138"/>
      <c r="R1278" s="469"/>
      <c r="S1278" s="75">
        <v>0</v>
      </c>
      <c r="T1278" s="1002"/>
      <c r="U1278" s="138"/>
      <c r="V1278" s="469"/>
      <c r="W1278" s="138"/>
      <c r="X1278" s="469"/>
      <c r="Y1278" s="60">
        <f t="shared" si="144"/>
        <v>0</v>
      </c>
      <c r="Z1278" s="1002">
        <v>0</v>
      </c>
      <c r="AA1278" s="138"/>
      <c r="AB1278" s="469"/>
      <c r="AC1278" s="63">
        <v>0</v>
      </c>
      <c r="AD1278" s="137">
        <f t="shared" si="155"/>
        <v>0</v>
      </c>
      <c r="AE1278" s="942">
        <v>0</v>
      </c>
      <c r="AF1278" s="150">
        <v>0</v>
      </c>
      <c r="AG1278" s="138"/>
      <c r="AH1278" s="469"/>
      <c r="AI1278" s="998">
        <f t="shared" si="156"/>
        <v>0</v>
      </c>
      <c r="AJ1278" s="1025">
        <f t="shared" si="150"/>
        <v>0</v>
      </c>
    </row>
    <row r="1279" spans="1:36" ht="66" x14ac:dyDescent="0.2">
      <c r="A1279" s="51"/>
      <c r="B1279" s="93" t="s">
        <v>1229</v>
      </c>
      <c r="C1279" s="74"/>
      <c r="D1279" s="74">
        <v>0</v>
      </c>
      <c r="E1279" s="109" t="s">
        <v>49</v>
      </c>
      <c r="F1279" s="88" t="s">
        <v>31</v>
      </c>
      <c r="G1279" s="56" t="s">
        <v>32</v>
      </c>
      <c r="H1279" s="55" t="s">
        <v>33</v>
      </c>
      <c r="I1279" s="57">
        <v>2668</v>
      </c>
      <c r="J1279" s="766">
        <v>0</v>
      </c>
      <c r="K1279" s="136"/>
      <c r="L1279" s="469">
        <v>0</v>
      </c>
      <c r="M1279" s="136"/>
      <c r="N1279" s="469"/>
      <c r="O1279" s="75">
        <v>0</v>
      </c>
      <c r="P1279" s="1002">
        <f t="shared" si="154"/>
        <v>0</v>
      </c>
      <c r="Q1279" s="138"/>
      <c r="R1279" s="469"/>
      <c r="S1279" s="75">
        <v>0</v>
      </c>
      <c r="T1279" s="1002"/>
      <c r="U1279" s="138"/>
      <c r="V1279" s="469"/>
      <c r="W1279" s="138"/>
      <c r="X1279" s="469"/>
      <c r="Y1279" s="60">
        <f t="shared" si="144"/>
        <v>0</v>
      </c>
      <c r="Z1279" s="1002">
        <v>0</v>
      </c>
      <c r="AA1279" s="138"/>
      <c r="AB1279" s="469"/>
      <c r="AC1279" s="63">
        <v>0</v>
      </c>
      <c r="AD1279" s="137">
        <f t="shared" si="155"/>
        <v>0</v>
      </c>
      <c r="AE1279" s="942">
        <v>0</v>
      </c>
      <c r="AF1279" s="150">
        <v>0</v>
      </c>
      <c r="AG1279" s="138"/>
      <c r="AH1279" s="469"/>
      <c r="AI1279" s="998">
        <f t="shared" si="156"/>
        <v>0</v>
      </c>
      <c r="AJ1279" s="1025">
        <f t="shared" si="150"/>
        <v>0</v>
      </c>
    </row>
    <row r="1280" spans="1:36" ht="66" x14ac:dyDescent="0.2">
      <c r="A1280" s="51"/>
      <c r="B1280" s="93" t="s">
        <v>1230</v>
      </c>
      <c r="C1280" s="74"/>
      <c r="D1280" s="74">
        <v>0</v>
      </c>
      <c r="E1280" s="109" t="s">
        <v>49</v>
      </c>
      <c r="F1280" s="88" t="s">
        <v>31</v>
      </c>
      <c r="G1280" s="56" t="s">
        <v>32</v>
      </c>
      <c r="H1280" s="55" t="s">
        <v>33</v>
      </c>
      <c r="I1280" s="57">
        <v>578.85</v>
      </c>
      <c r="J1280" s="766">
        <v>0.28999999999996362</v>
      </c>
      <c r="K1280" s="136"/>
      <c r="L1280" s="469">
        <v>0</v>
      </c>
      <c r="M1280" s="136"/>
      <c r="N1280" s="469"/>
      <c r="O1280" s="75">
        <v>0</v>
      </c>
      <c r="P1280" s="1002">
        <f t="shared" si="154"/>
        <v>0</v>
      </c>
      <c r="Q1280" s="138"/>
      <c r="R1280" s="469"/>
      <c r="S1280" s="75">
        <v>0</v>
      </c>
      <c r="T1280" s="1002"/>
      <c r="U1280" s="138"/>
      <c r="V1280" s="469"/>
      <c r="W1280" s="138"/>
      <c r="X1280" s="469"/>
      <c r="Y1280" s="60">
        <f t="shared" si="144"/>
        <v>0</v>
      </c>
      <c r="Z1280" s="1002">
        <v>0.28999999999996362</v>
      </c>
      <c r="AA1280" s="138"/>
      <c r="AB1280" s="469"/>
      <c r="AC1280" s="63">
        <v>0</v>
      </c>
      <c r="AD1280" s="137">
        <f t="shared" si="155"/>
        <v>0</v>
      </c>
      <c r="AE1280" s="942">
        <v>0</v>
      </c>
      <c r="AF1280" s="150">
        <v>0</v>
      </c>
      <c r="AG1280" s="138"/>
      <c r="AH1280" s="469"/>
      <c r="AI1280" s="998">
        <f t="shared" si="156"/>
        <v>0.28999999999996362</v>
      </c>
      <c r="AJ1280" s="1025">
        <f t="shared" si="150"/>
        <v>0</v>
      </c>
    </row>
    <row r="1281" spans="1:36" ht="66" x14ac:dyDescent="0.2">
      <c r="A1281" s="51"/>
      <c r="B1281" s="93" t="s">
        <v>1231</v>
      </c>
      <c r="C1281" s="74"/>
      <c r="D1281" s="74">
        <v>0</v>
      </c>
      <c r="E1281" s="109" t="s">
        <v>1232</v>
      </c>
      <c r="F1281" s="88" t="s">
        <v>31</v>
      </c>
      <c r="G1281" s="56" t="s">
        <v>32</v>
      </c>
      <c r="H1281" s="55" t="s">
        <v>33</v>
      </c>
      <c r="I1281" s="57">
        <v>6.96</v>
      </c>
      <c r="J1281" s="766">
        <v>0</v>
      </c>
      <c r="K1281" s="136"/>
      <c r="L1281" s="469">
        <v>0</v>
      </c>
      <c r="M1281" s="136"/>
      <c r="N1281" s="469"/>
      <c r="O1281" s="75">
        <v>0</v>
      </c>
      <c r="P1281" s="1002">
        <f t="shared" si="154"/>
        <v>0</v>
      </c>
      <c r="Q1281" s="138"/>
      <c r="R1281" s="469"/>
      <c r="S1281" s="75">
        <v>0</v>
      </c>
      <c r="T1281" s="1002"/>
      <c r="U1281" s="138"/>
      <c r="V1281" s="469"/>
      <c r="W1281" s="138"/>
      <c r="X1281" s="469"/>
      <c r="Y1281" s="60">
        <f t="shared" si="144"/>
        <v>0</v>
      </c>
      <c r="Z1281" s="1002">
        <v>0</v>
      </c>
      <c r="AA1281" s="138"/>
      <c r="AB1281" s="469"/>
      <c r="AC1281" s="63">
        <v>0</v>
      </c>
      <c r="AD1281" s="137">
        <f t="shared" si="155"/>
        <v>0</v>
      </c>
      <c r="AE1281" s="942">
        <v>0</v>
      </c>
      <c r="AF1281" s="150">
        <v>0</v>
      </c>
      <c r="AG1281" s="138"/>
      <c r="AH1281" s="469"/>
      <c r="AI1281" s="998">
        <f t="shared" si="156"/>
        <v>0</v>
      </c>
      <c r="AJ1281" s="1025">
        <f t="shared" si="150"/>
        <v>0</v>
      </c>
    </row>
    <row r="1282" spans="1:36" ht="66" x14ac:dyDescent="0.2">
      <c r="A1282" s="51"/>
      <c r="B1282" s="93" t="s">
        <v>1233</v>
      </c>
      <c r="C1282" s="74"/>
      <c r="D1282" s="74">
        <v>1</v>
      </c>
      <c r="E1282" s="109" t="s">
        <v>1232</v>
      </c>
      <c r="F1282" s="88" t="s">
        <v>31</v>
      </c>
      <c r="G1282" s="56" t="s">
        <v>32</v>
      </c>
      <c r="H1282" s="55" t="s">
        <v>33</v>
      </c>
      <c r="I1282" s="57">
        <v>92.8</v>
      </c>
      <c r="J1282" s="766">
        <v>92.8</v>
      </c>
      <c r="K1282" s="136"/>
      <c r="L1282" s="469">
        <v>0</v>
      </c>
      <c r="M1282" s="136"/>
      <c r="N1282" s="469"/>
      <c r="O1282" s="75">
        <v>0</v>
      </c>
      <c r="P1282" s="1002">
        <f t="shared" si="154"/>
        <v>0</v>
      </c>
      <c r="Q1282" s="138"/>
      <c r="R1282" s="469"/>
      <c r="S1282" s="75">
        <v>0</v>
      </c>
      <c r="T1282" s="1002"/>
      <c r="U1282" s="138"/>
      <c r="V1282" s="469"/>
      <c r="W1282" s="138"/>
      <c r="X1282" s="469"/>
      <c r="Y1282" s="60">
        <f t="shared" si="144"/>
        <v>1</v>
      </c>
      <c r="Z1282" s="1002">
        <v>92.8</v>
      </c>
      <c r="AA1282" s="138"/>
      <c r="AB1282" s="469"/>
      <c r="AC1282" s="63">
        <v>0</v>
      </c>
      <c r="AD1282" s="137">
        <f t="shared" si="155"/>
        <v>0</v>
      </c>
      <c r="AE1282" s="942">
        <v>0</v>
      </c>
      <c r="AF1282" s="150">
        <v>0</v>
      </c>
      <c r="AG1282" s="138"/>
      <c r="AH1282" s="469"/>
      <c r="AI1282" s="998">
        <f t="shared" si="156"/>
        <v>92.8</v>
      </c>
      <c r="AJ1282" s="1025">
        <f t="shared" si="150"/>
        <v>0</v>
      </c>
    </row>
    <row r="1283" spans="1:36" ht="66" x14ac:dyDescent="0.2">
      <c r="A1283" s="51"/>
      <c r="B1283" s="101" t="s">
        <v>1234</v>
      </c>
      <c r="C1283" s="74"/>
      <c r="D1283" s="74">
        <v>0</v>
      </c>
      <c r="E1283" s="109" t="s">
        <v>49</v>
      </c>
      <c r="F1283" s="88" t="s">
        <v>31</v>
      </c>
      <c r="G1283" s="56" t="s">
        <v>32</v>
      </c>
      <c r="H1283" s="55" t="s">
        <v>33</v>
      </c>
      <c r="I1283" s="57">
        <v>43.2</v>
      </c>
      <c r="J1283" s="766">
        <v>0</v>
      </c>
      <c r="K1283" s="136"/>
      <c r="L1283" s="469">
        <v>0</v>
      </c>
      <c r="M1283" s="136"/>
      <c r="N1283" s="469"/>
      <c r="O1283" s="75">
        <v>0</v>
      </c>
      <c r="P1283" s="1002">
        <f t="shared" si="154"/>
        <v>0</v>
      </c>
      <c r="Q1283" s="138"/>
      <c r="R1283" s="469"/>
      <c r="S1283" s="75">
        <v>0</v>
      </c>
      <c r="T1283" s="1002"/>
      <c r="U1283" s="138"/>
      <c r="V1283" s="469"/>
      <c r="W1283" s="138"/>
      <c r="X1283" s="469"/>
      <c r="Y1283" s="60">
        <f t="shared" si="144"/>
        <v>0</v>
      </c>
      <c r="Z1283" s="1002">
        <v>0</v>
      </c>
      <c r="AA1283" s="138"/>
      <c r="AB1283" s="469"/>
      <c r="AC1283" s="63">
        <v>0</v>
      </c>
      <c r="AD1283" s="137">
        <f t="shared" si="155"/>
        <v>0</v>
      </c>
      <c r="AE1283" s="942">
        <v>0</v>
      </c>
      <c r="AF1283" s="150">
        <v>0</v>
      </c>
      <c r="AG1283" s="138"/>
      <c r="AH1283" s="469"/>
      <c r="AI1283" s="998">
        <f t="shared" si="156"/>
        <v>0</v>
      </c>
      <c r="AJ1283" s="1025">
        <f t="shared" si="150"/>
        <v>0</v>
      </c>
    </row>
    <row r="1284" spans="1:36" ht="66" x14ac:dyDescent="0.2">
      <c r="A1284" s="51"/>
      <c r="B1284" s="73" t="s">
        <v>1235</v>
      </c>
      <c r="C1284" s="74"/>
      <c r="D1284" s="74">
        <v>0</v>
      </c>
      <c r="E1284" s="109" t="s">
        <v>49</v>
      </c>
      <c r="F1284" s="88" t="s">
        <v>31</v>
      </c>
      <c r="G1284" s="56" t="s">
        <v>32</v>
      </c>
      <c r="H1284" s="55" t="s">
        <v>33</v>
      </c>
      <c r="I1284" s="57">
        <v>46.972786885245903</v>
      </c>
      <c r="J1284" s="766">
        <v>0</v>
      </c>
      <c r="K1284" s="136"/>
      <c r="L1284" s="469">
        <v>0</v>
      </c>
      <c r="M1284" s="136"/>
      <c r="N1284" s="469"/>
      <c r="O1284" s="75">
        <v>0</v>
      </c>
      <c r="P1284" s="1002">
        <f t="shared" si="154"/>
        <v>0</v>
      </c>
      <c r="Q1284" s="138"/>
      <c r="R1284" s="469"/>
      <c r="S1284" s="75">
        <v>0</v>
      </c>
      <c r="T1284" s="1002"/>
      <c r="U1284" s="138"/>
      <c r="V1284" s="469"/>
      <c r="W1284" s="138"/>
      <c r="X1284" s="469"/>
      <c r="Y1284" s="60">
        <f t="shared" si="144"/>
        <v>0</v>
      </c>
      <c r="Z1284" s="1002">
        <v>0</v>
      </c>
      <c r="AA1284" s="138"/>
      <c r="AB1284" s="469"/>
      <c r="AC1284" s="63">
        <v>0</v>
      </c>
      <c r="AD1284" s="137">
        <f t="shared" si="155"/>
        <v>0</v>
      </c>
      <c r="AE1284" s="942">
        <v>0</v>
      </c>
      <c r="AF1284" s="150">
        <v>0</v>
      </c>
      <c r="AG1284" s="138"/>
      <c r="AH1284" s="469"/>
      <c r="AI1284" s="998">
        <f t="shared" si="156"/>
        <v>0</v>
      </c>
      <c r="AJ1284" s="1025">
        <f t="shared" si="150"/>
        <v>0</v>
      </c>
    </row>
    <row r="1285" spans="1:36" ht="66" x14ac:dyDescent="0.2">
      <c r="A1285" s="51"/>
      <c r="B1285" s="93" t="s">
        <v>1236</v>
      </c>
      <c r="C1285" s="74"/>
      <c r="D1285" s="74">
        <v>0</v>
      </c>
      <c r="E1285" s="109" t="s">
        <v>49</v>
      </c>
      <c r="F1285" s="88" t="s">
        <v>31</v>
      </c>
      <c r="G1285" s="56" t="s">
        <v>32</v>
      </c>
      <c r="H1285" s="55" t="s">
        <v>33</v>
      </c>
      <c r="I1285" s="57">
        <v>70</v>
      </c>
      <c r="J1285" s="766">
        <v>0</v>
      </c>
      <c r="K1285" s="136"/>
      <c r="L1285" s="469">
        <v>0</v>
      </c>
      <c r="M1285" s="136"/>
      <c r="N1285" s="469"/>
      <c r="O1285" s="75">
        <v>0</v>
      </c>
      <c r="P1285" s="1002">
        <f t="shared" si="154"/>
        <v>0</v>
      </c>
      <c r="Q1285" s="138"/>
      <c r="R1285" s="469"/>
      <c r="S1285" s="75">
        <v>0</v>
      </c>
      <c r="T1285" s="1002"/>
      <c r="U1285" s="138"/>
      <c r="V1285" s="469"/>
      <c r="W1285" s="138"/>
      <c r="X1285" s="469"/>
      <c r="Y1285" s="60">
        <f t="shared" si="144"/>
        <v>0</v>
      </c>
      <c r="Z1285" s="1002">
        <v>0</v>
      </c>
      <c r="AA1285" s="138"/>
      <c r="AB1285" s="469"/>
      <c r="AC1285" s="63">
        <v>0</v>
      </c>
      <c r="AD1285" s="137">
        <f t="shared" si="155"/>
        <v>0</v>
      </c>
      <c r="AE1285" s="942">
        <v>0</v>
      </c>
      <c r="AF1285" s="150">
        <v>0</v>
      </c>
      <c r="AG1285" s="138"/>
      <c r="AH1285" s="469"/>
      <c r="AI1285" s="998">
        <f t="shared" si="156"/>
        <v>0</v>
      </c>
      <c r="AJ1285" s="1025">
        <f t="shared" si="150"/>
        <v>0</v>
      </c>
    </row>
    <row r="1286" spans="1:36" ht="66" x14ac:dyDescent="0.2">
      <c r="A1286" s="51"/>
      <c r="B1286" s="82" t="s">
        <v>1237</v>
      </c>
      <c r="C1286" s="74"/>
      <c r="D1286" s="74">
        <v>0</v>
      </c>
      <c r="E1286" s="79" t="s">
        <v>49</v>
      </c>
      <c r="F1286" s="88" t="s">
        <v>31</v>
      </c>
      <c r="G1286" s="56" t="s">
        <v>32</v>
      </c>
      <c r="H1286" s="55" t="s">
        <v>33</v>
      </c>
      <c r="I1286" s="57">
        <v>131.54400000000001</v>
      </c>
      <c r="J1286" s="766">
        <v>0</v>
      </c>
      <c r="K1286" s="136"/>
      <c r="L1286" s="469">
        <v>0</v>
      </c>
      <c r="M1286" s="136"/>
      <c r="N1286" s="469"/>
      <c r="O1286" s="75">
        <v>0</v>
      </c>
      <c r="P1286" s="1002">
        <f t="shared" si="154"/>
        <v>0</v>
      </c>
      <c r="Q1286" s="138"/>
      <c r="R1286" s="469"/>
      <c r="S1286" s="75">
        <v>0</v>
      </c>
      <c r="T1286" s="1002"/>
      <c r="U1286" s="138"/>
      <c r="V1286" s="469"/>
      <c r="W1286" s="138"/>
      <c r="X1286" s="469"/>
      <c r="Y1286" s="60">
        <f t="shared" si="144"/>
        <v>0</v>
      </c>
      <c r="Z1286" s="1002">
        <v>0</v>
      </c>
      <c r="AA1286" s="138"/>
      <c r="AB1286" s="469"/>
      <c r="AC1286" s="63">
        <v>0</v>
      </c>
      <c r="AD1286" s="137">
        <f t="shared" si="155"/>
        <v>0</v>
      </c>
      <c r="AE1286" s="942">
        <v>0</v>
      </c>
      <c r="AF1286" s="150">
        <v>0</v>
      </c>
      <c r="AG1286" s="138"/>
      <c r="AH1286" s="469"/>
      <c r="AI1286" s="998">
        <f t="shared" si="156"/>
        <v>0</v>
      </c>
      <c r="AJ1286" s="1025">
        <f t="shared" si="150"/>
        <v>0</v>
      </c>
    </row>
    <row r="1287" spans="1:36" ht="66" x14ac:dyDescent="0.2">
      <c r="A1287" s="51"/>
      <c r="B1287" s="93" t="s">
        <v>1238</v>
      </c>
      <c r="C1287" s="74"/>
      <c r="D1287" s="74">
        <v>0</v>
      </c>
      <c r="E1287" s="109" t="s">
        <v>49</v>
      </c>
      <c r="F1287" s="88" t="s">
        <v>31</v>
      </c>
      <c r="G1287" s="56" t="s">
        <v>32</v>
      </c>
      <c r="H1287" s="55" t="s">
        <v>33</v>
      </c>
      <c r="I1287" s="57">
        <v>578.84</v>
      </c>
      <c r="J1287" s="766">
        <v>0</v>
      </c>
      <c r="K1287" s="136"/>
      <c r="L1287" s="469">
        <v>0</v>
      </c>
      <c r="M1287" s="136"/>
      <c r="N1287" s="469"/>
      <c r="O1287" s="75">
        <v>0</v>
      </c>
      <c r="P1287" s="1002">
        <f t="shared" si="154"/>
        <v>0</v>
      </c>
      <c r="Q1287" s="138"/>
      <c r="R1287" s="469"/>
      <c r="S1287" s="75">
        <v>0</v>
      </c>
      <c r="T1287" s="1002"/>
      <c r="U1287" s="138"/>
      <c r="V1287" s="469"/>
      <c r="W1287" s="138"/>
      <c r="X1287" s="469"/>
      <c r="Y1287" s="60">
        <f t="shared" si="144"/>
        <v>0</v>
      </c>
      <c r="Z1287" s="1002">
        <v>0</v>
      </c>
      <c r="AA1287" s="138"/>
      <c r="AB1287" s="469"/>
      <c r="AC1287" s="63">
        <v>0</v>
      </c>
      <c r="AD1287" s="137">
        <f t="shared" si="155"/>
        <v>0</v>
      </c>
      <c r="AE1287" s="942">
        <v>0</v>
      </c>
      <c r="AF1287" s="150">
        <v>0</v>
      </c>
      <c r="AG1287" s="138"/>
      <c r="AH1287" s="469"/>
      <c r="AI1287" s="998">
        <f t="shared" si="156"/>
        <v>0</v>
      </c>
      <c r="AJ1287" s="1025">
        <f t="shared" si="150"/>
        <v>0</v>
      </c>
    </row>
    <row r="1288" spans="1:36" ht="66" x14ac:dyDescent="0.2">
      <c r="A1288" s="51"/>
      <c r="B1288" s="101" t="s">
        <v>1239</v>
      </c>
      <c r="C1288" s="74"/>
      <c r="D1288" s="74">
        <v>0</v>
      </c>
      <c r="E1288" s="109" t="s">
        <v>49</v>
      </c>
      <c r="F1288" s="88" t="s">
        <v>31</v>
      </c>
      <c r="G1288" s="56" t="s">
        <v>32</v>
      </c>
      <c r="H1288" s="55" t="s">
        <v>33</v>
      </c>
      <c r="I1288" s="57">
        <v>16.2</v>
      </c>
      <c r="J1288" s="766">
        <v>0</v>
      </c>
      <c r="K1288" s="136"/>
      <c r="L1288" s="469">
        <v>0</v>
      </c>
      <c r="M1288" s="136"/>
      <c r="N1288" s="469"/>
      <c r="O1288" s="75">
        <v>0</v>
      </c>
      <c r="P1288" s="1002">
        <f t="shared" si="154"/>
        <v>0</v>
      </c>
      <c r="Q1288" s="138"/>
      <c r="R1288" s="469"/>
      <c r="S1288" s="75">
        <v>0</v>
      </c>
      <c r="T1288" s="1002"/>
      <c r="U1288" s="138"/>
      <c r="V1288" s="469"/>
      <c r="W1288" s="138"/>
      <c r="X1288" s="469"/>
      <c r="Y1288" s="60">
        <f t="shared" si="144"/>
        <v>0</v>
      </c>
      <c r="Z1288" s="1002">
        <v>0</v>
      </c>
      <c r="AA1288" s="138"/>
      <c r="AB1288" s="469"/>
      <c r="AC1288" s="63">
        <v>0</v>
      </c>
      <c r="AD1288" s="137">
        <f t="shared" si="155"/>
        <v>0</v>
      </c>
      <c r="AE1288" s="942">
        <v>0</v>
      </c>
      <c r="AF1288" s="150">
        <v>0</v>
      </c>
      <c r="AG1288" s="138"/>
      <c r="AH1288" s="469"/>
      <c r="AI1288" s="998">
        <f t="shared" si="156"/>
        <v>0</v>
      </c>
      <c r="AJ1288" s="1025">
        <f t="shared" si="150"/>
        <v>0</v>
      </c>
    </row>
    <row r="1289" spans="1:36" ht="66" x14ac:dyDescent="0.2">
      <c r="A1289" s="51"/>
      <c r="B1289" s="52" t="s">
        <v>1240</v>
      </c>
      <c r="C1289" s="74"/>
      <c r="D1289" s="74">
        <v>0</v>
      </c>
      <c r="E1289" s="79" t="s">
        <v>49</v>
      </c>
      <c r="F1289" s="88" t="s">
        <v>31</v>
      </c>
      <c r="G1289" s="56" t="s">
        <v>32</v>
      </c>
      <c r="H1289" s="55" t="s">
        <v>33</v>
      </c>
      <c r="I1289" s="57">
        <v>97.718499999999992</v>
      </c>
      <c r="J1289" s="766">
        <v>0</v>
      </c>
      <c r="K1289" s="136"/>
      <c r="L1289" s="469">
        <v>0</v>
      </c>
      <c r="M1289" s="136"/>
      <c r="N1289" s="469"/>
      <c r="O1289" s="75">
        <v>0</v>
      </c>
      <c r="P1289" s="1002">
        <f t="shared" si="154"/>
        <v>0</v>
      </c>
      <c r="Q1289" s="138"/>
      <c r="R1289" s="469"/>
      <c r="S1289" s="75">
        <v>0</v>
      </c>
      <c r="T1289" s="1002"/>
      <c r="U1289" s="138"/>
      <c r="V1289" s="469"/>
      <c r="W1289" s="138"/>
      <c r="X1289" s="469"/>
      <c r="Y1289" s="60">
        <f t="shared" si="144"/>
        <v>0</v>
      </c>
      <c r="Z1289" s="1002">
        <v>0</v>
      </c>
      <c r="AA1289" s="138"/>
      <c r="AB1289" s="469"/>
      <c r="AC1289" s="63">
        <v>0</v>
      </c>
      <c r="AD1289" s="137">
        <f t="shared" si="155"/>
        <v>0</v>
      </c>
      <c r="AE1289" s="942">
        <v>0</v>
      </c>
      <c r="AF1289" s="150">
        <v>0</v>
      </c>
      <c r="AG1289" s="138"/>
      <c r="AH1289" s="469"/>
      <c r="AI1289" s="998">
        <f t="shared" si="156"/>
        <v>0</v>
      </c>
      <c r="AJ1289" s="1025">
        <f t="shared" si="150"/>
        <v>0</v>
      </c>
    </row>
    <row r="1290" spans="1:36" ht="66" x14ac:dyDescent="0.2">
      <c r="A1290" s="51"/>
      <c r="B1290" s="101" t="s">
        <v>1241</v>
      </c>
      <c r="C1290" s="74"/>
      <c r="D1290" s="74">
        <v>0</v>
      </c>
      <c r="E1290" s="109" t="s">
        <v>49</v>
      </c>
      <c r="F1290" s="88" t="s">
        <v>31</v>
      </c>
      <c r="G1290" s="56" t="s">
        <v>32</v>
      </c>
      <c r="H1290" s="55" t="s">
        <v>33</v>
      </c>
      <c r="I1290" s="57">
        <v>692.64</v>
      </c>
      <c r="J1290" s="766">
        <v>0</v>
      </c>
      <c r="K1290" s="136"/>
      <c r="L1290" s="469">
        <v>0</v>
      </c>
      <c r="M1290" s="136"/>
      <c r="N1290" s="469"/>
      <c r="O1290" s="75">
        <v>0</v>
      </c>
      <c r="P1290" s="1002">
        <f t="shared" si="154"/>
        <v>0</v>
      </c>
      <c r="Q1290" s="138"/>
      <c r="R1290" s="469"/>
      <c r="S1290" s="75">
        <v>0</v>
      </c>
      <c r="T1290" s="1002"/>
      <c r="U1290" s="138"/>
      <c r="V1290" s="469"/>
      <c r="W1290" s="138"/>
      <c r="X1290" s="469"/>
      <c r="Y1290" s="60">
        <f t="shared" si="144"/>
        <v>0</v>
      </c>
      <c r="Z1290" s="1002">
        <v>0</v>
      </c>
      <c r="AA1290" s="138"/>
      <c r="AB1290" s="469"/>
      <c r="AC1290" s="63">
        <v>0</v>
      </c>
      <c r="AD1290" s="137">
        <f t="shared" si="155"/>
        <v>0</v>
      </c>
      <c r="AE1290" s="942">
        <v>0</v>
      </c>
      <c r="AF1290" s="150">
        <v>0</v>
      </c>
      <c r="AG1290" s="138"/>
      <c r="AH1290" s="469"/>
      <c r="AI1290" s="998">
        <f t="shared" si="156"/>
        <v>0</v>
      </c>
      <c r="AJ1290" s="1025">
        <f t="shared" si="150"/>
        <v>0</v>
      </c>
    </row>
    <row r="1291" spans="1:36" ht="66" x14ac:dyDescent="0.2">
      <c r="A1291" s="51"/>
      <c r="B1291" s="93" t="s">
        <v>1242</v>
      </c>
      <c r="C1291" s="74"/>
      <c r="D1291" s="74">
        <v>0</v>
      </c>
      <c r="E1291" s="109" t="s">
        <v>49</v>
      </c>
      <c r="F1291" s="88" t="s">
        <v>31</v>
      </c>
      <c r="G1291" s="56" t="s">
        <v>32</v>
      </c>
      <c r="H1291" s="55" t="s">
        <v>33</v>
      </c>
      <c r="I1291" s="57">
        <v>83.387416974169739</v>
      </c>
      <c r="J1291" s="766">
        <v>0</v>
      </c>
      <c r="K1291" s="136"/>
      <c r="L1291" s="469">
        <v>0</v>
      </c>
      <c r="M1291" s="136"/>
      <c r="N1291" s="469"/>
      <c r="O1291" s="75">
        <v>0</v>
      </c>
      <c r="P1291" s="1002">
        <f t="shared" si="154"/>
        <v>0</v>
      </c>
      <c r="Q1291" s="138"/>
      <c r="R1291" s="469"/>
      <c r="S1291" s="75">
        <v>0</v>
      </c>
      <c r="T1291" s="1002"/>
      <c r="U1291" s="138"/>
      <c r="V1291" s="469"/>
      <c r="W1291" s="138"/>
      <c r="X1291" s="469"/>
      <c r="Y1291" s="60">
        <f t="shared" si="144"/>
        <v>0</v>
      </c>
      <c r="Z1291" s="1002">
        <v>0</v>
      </c>
      <c r="AA1291" s="138"/>
      <c r="AB1291" s="469"/>
      <c r="AC1291" s="63">
        <v>0</v>
      </c>
      <c r="AD1291" s="137">
        <f t="shared" si="155"/>
        <v>0</v>
      </c>
      <c r="AE1291" s="942">
        <v>0</v>
      </c>
      <c r="AF1291" s="150">
        <v>0</v>
      </c>
      <c r="AG1291" s="138"/>
      <c r="AH1291" s="469"/>
      <c r="AI1291" s="998">
        <f t="shared" si="156"/>
        <v>0</v>
      </c>
      <c r="AJ1291" s="1025">
        <f t="shared" si="150"/>
        <v>0</v>
      </c>
    </row>
    <row r="1292" spans="1:36" ht="66" x14ac:dyDescent="0.2">
      <c r="A1292" s="51"/>
      <c r="B1292" s="52" t="s">
        <v>1243</v>
      </c>
      <c r="C1292" s="74"/>
      <c r="D1292" s="74">
        <v>0</v>
      </c>
      <c r="E1292" s="79" t="s">
        <v>49</v>
      </c>
      <c r="F1292" s="88" t="s">
        <v>31</v>
      </c>
      <c r="G1292" s="56" t="s">
        <v>32</v>
      </c>
      <c r="H1292" s="55" t="s">
        <v>33</v>
      </c>
      <c r="I1292" s="57">
        <v>38.041919999999998</v>
      </c>
      <c r="J1292" s="766">
        <v>0</v>
      </c>
      <c r="K1292" s="136"/>
      <c r="L1292" s="469">
        <v>0</v>
      </c>
      <c r="M1292" s="136"/>
      <c r="N1292" s="469"/>
      <c r="O1292" s="75">
        <v>0</v>
      </c>
      <c r="P1292" s="1002">
        <f t="shared" si="154"/>
        <v>0</v>
      </c>
      <c r="Q1292" s="138"/>
      <c r="R1292" s="469"/>
      <c r="S1292" s="75">
        <v>0</v>
      </c>
      <c r="T1292" s="1002"/>
      <c r="U1292" s="138"/>
      <c r="V1292" s="469"/>
      <c r="W1292" s="138"/>
      <c r="X1292" s="469"/>
      <c r="Y1292" s="60">
        <f t="shared" si="144"/>
        <v>0</v>
      </c>
      <c r="Z1292" s="1002">
        <v>0</v>
      </c>
      <c r="AA1292" s="138"/>
      <c r="AB1292" s="469"/>
      <c r="AC1292" s="63">
        <v>0</v>
      </c>
      <c r="AD1292" s="137">
        <f t="shared" si="155"/>
        <v>0</v>
      </c>
      <c r="AE1292" s="942">
        <v>0</v>
      </c>
      <c r="AF1292" s="150">
        <v>0</v>
      </c>
      <c r="AG1292" s="138"/>
      <c r="AH1292" s="469"/>
      <c r="AI1292" s="998">
        <f t="shared" si="156"/>
        <v>0</v>
      </c>
      <c r="AJ1292" s="1025">
        <f t="shared" si="150"/>
        <v>0</v>
      </c>
    </row>
    <row r="1293" spans="1:36" ht="66" x14ac:dyDescent="0.2">
      <c r="A1293" s="51"/>
      <c r="B1293" s="101" t="s">
        <v>1244</v>
      </c>
      <c r="C1293" s="74"/>
      <c r="D1293" s="74">
        <v>0</v>
      </c>
      <c r="E1293" s="109" t="s">
        <v>49</v>
      </c>
      <c r="F1293" s="88" t="s">
        <v>31</v>
      </c>
      <c r="G1293" s="56" t="s">
        <v>32</v>
      </c>
      <c r="H1293" s="55" t="s">
        <v>33</v>
      </c>
      <c r="I1293" s="57">
        <v>43.476480000000002</v>
      </c>
      <c r="J1293" s="766">
        <v>0</v>
      </c>
      <c r="K1293" s="136"/>
      <c r="L1293" s="469">
        <v>0</v>
      </c>
      <c r="M1293" s="136"/>
      <c r="N1293" s="469"/>
      <c r="O1293" s="75">
        <v>0</v>
      </c>
      <c r="P1293" s="1002">
        <f t="shared" si="154"/>
        <v>0</v>
      </c>
      <c r="Q1293" s="138"/>
      <c r="R1293" s="469"/>
      <c r="S1293" s="75">
        <v>0</v>
      </c>
      <c r="T1293" s="1002"/>
      <c r="U1293" s="138"/>
      <c r="V1293" s="469"/>
      <c r="W1293" s="138"/>
      <c r="X1293" s="469"/>
      <c r="Y1293" s="60">
        <f t="shared" si="144"/>
        <v>0</v>
      </c>
      <c r="Z1293" s="1002">
        <v>0</v>
      </c>
      <c r="AA1293" s="138"/>
      <c r="AB1293" s="469"/>
      <c r="AC1293" s="63">
        <v>0</v>
      </c>
      <c r="AD1293" s="137">
        <f t="shared" si="155"/>
        <v>0</v>
      </c>
      <c r="AE1293" s="942">
        <v>0</v>
      </c>
      <c r="AF1293" s="150">
        <v>0</v>
      </c>
      <c r="AG1293" s="138"/>
      <c r="AH1293" s="469"/>
      <c r="AI1293" s="998">
        <f t="shared" si="156"/>
        <v>0</v>
      </c>
      <c r="AJ1293" s="1025">
        <f t="shared" si="150"/>
        <v>0</v>
      </c>
    </row>
    <row r="1294" spans="1:36" ht="66" x14ac:dyDescent="0.2">
      <c r="A1294" s="51"/>
      <c r="B1294" s="52" t="s">
        <v>1245</v>
      </c>
      <c r="C1294" s="74"/>
      <c r="D1294" s="74">
        <v>0</v>
      </c>
      <c r="E1294" s="79" t="s">
        <v>1246</v>
      </c>
      <c r="F1294" s="88" t="s">
        <v>31</v>
      </c>
      <c r="G1294" s="56" t="s">
        <v>32</v>
      </c>
      <c r="H1294" s="55" t="s">
        <v>33</v>
      </c>
      <c r="I1294" s="57">
        <v>56.375999999999998</v>
      </c>
      <c r="J1294" s="766">
        <v>0</v>
      </c>
      <c r="K1294" s="136"/>
      <c r="L1294" s="469">
        <v>0</v>
      </c>
      <c r="M1294" s="136"/>
      <c r="N1294" s="469"/>
      <c r="O1294" s="75">
        <v>0</v>
      </c>
      <c r="P1294" s="1002">
        <f t="shared" si="154"/>
        <v>0</v>
      </c>
      <c r="Q1294" s="138"/>
      <c r="R1294" s="469"/>
      <c r="S1294" s="75">
        <v>0</v>
      </c>
      <c r="T1294" s="1002"/>
      <c r="U1294" s="138"/>
      <c r="V1294" s="469"/>
      <c r="W1294" s="138"/>
      <c r="X1294" s="469"/>
      <c r="Y1294" s="60">
        <f t="shared" si="144"/>
        <v>0</v>
      </c>
      <c r="Z1294" s="1002">
        <v>0</v>
      </c>
      <c r="AA1294" s="138"/>
      <c r="AB1294" s="469"/>
      <c r="AC1294" s="63">
        <v>0</v>
      </c>
      <c r="AD1294" s="137">
        <f t="shared" si="155"/>
        <v>0</v>
      </c>
      <c r="AE1294" s="942">
        <v>0</v>
      </c>
      <c r="AF1294" s="150">
        <v>0</v>
      </c>
      <c r="AG1294" s="138"/>
      <c r="AH1294" s="469"/>
      <c r="AI1294" s="998">
        <f t="shared" si="156"/>
        <v>0</v>
      </c>
      <c r="AJ1294" s="1025">
        <f t="shared" si="150"/>
        <v>0</v>
      </c>
    </row>
    <row r="1295" spans="1:36" ht="66" x14ac:dyDescent="0.2">
      <c r="A1295" s="51"/>
      <c r="B1295" s="86" t="s">
        <v>1247</v>
      </c>
      <c r="C1295" s="74"/>
      <c r="D1295" s="74">
        <v>0</v>
      </c>
      <c r="E1295" s="384" t="s">
        <v>49</v>
      </c>
      <c r="F1295" s="88" t="s">
        <v>31</v>
      </c>
      <c r="G1295" s="56" t="s">
        <v>32</v>
      </c>
      <c r="H1295" s="55" t="s">
        <v>33</v>
      </c>
      <c r="I1295" s="57">
        <v>740.9</v>
      </c>
      <c r="J1295" s="766">
        <v>0</v>
      </c>
      <c r="K1295" s="136"/>
      <c r="L1295" s="469">
        <v>0</v>
      </c>
      <c r="M1295" s="136"/>
      <c r="N1295" s="469"/>
      <c r="O1295" s="75">
        <v>0</v>
      </c>
      <c r="P1295" s="1002">
        <f t="shared" si="154"/>
        <v>0</v>
      </c>
      <c r="Q1295" s="138"/>
      <c r="R1295" s="469"/>
      <c r="S1295" s="75">
        <v>0</v>
      </c>
      <c r="T1295" s="1002"/>
      <c r="U1295" s="138"/>
      <c r="V1295" s="469"/>
      <c r="W1295" s="138"/>
      <c r="X1295" s="469"/>
      <c r="Y1295" s="60">
        <f t="shared" ref="Y1295:Y1358" si="157">D1295</f>
        <v>0</v>
      </c>
      <c r="Z1295" s="1002">
        <v>0</v>
      </c>
      <c r="AA1295" s="138"/>
      <c r="AB1295" s="469"/>
      <c r="AC1295" s="63">
        <v>0</v>
      </c>
      <c r="AD1295" s="137">
        <f t="shared" si="155"/>
        <v>0</v>
      </c>
      <c r="AE1295" s="942">
        <v>0</v>
      </c>
      <c r="AF1295" s="150">
        <v>0</v>
      </c>
      <c r="AG1295" s="138"/>
      <c r="AH1295" s="469"/>
      <c r="AI1295" s="998">
        <f t="shared" si="156"/>
        <v>0</v>
      </c>
      <c r="AJ1295" s="1025">
        <f t="shared" si="150"/>
        <v>0</v>
      </c>
    </row>
    <row r="1296" spans="1:36" ht="66" x14ac:dyDescent="0.2">
      <c r="A1296" s="51"/>
      <c r="B1296" s="86" t="s">
        <v>1248</v>
      </c>
      <c r="C1296" s="74"/>
      <c r="D1296" s="74">
        <v>0</v>
      </c>
      <c r="E1296" s="384" t="s">
        <v>1246</v>
      </c>
      <c r="F1296" s="88" t="s">
        <v>31</v>
      </c>
      <c r="G1296" s="56" t="s">
        <v>32</v>
      </c>
      <c r="H1296" s="55" t="s">
        <v>33</v>
      </c>
      <c r="I1296" s="57">
        <v>740.9</v>
      </c>
      <c r="J1296" s="766">
        <v>0</v>
      </c>
      <c r="K1296" s="136"/>
      <c r="L1296" s="469">
        <v>0</v>
      </c>
      <c r="M1296" s="136"/>
      <c r="N1296" s="469"/>
      <c r="O1296" s="75">
        <v>0</v>
      </c>
      <c r="P1296" s="1002">
        <f t="shared" si="154"/>
        <v>0</v>
      </c>
      <c r="Q1296" s="138"/>
      <c r="R1296" s="469"/>
      <c r="S1296" s="75">
        <v>0</v>
      </c>
      <c r="T1296" s="1002"/>
      <c r="U1296" s="138"/>
      <c r="V1296" s="469"/>
      <c r="W1296" s="138"/>
      <c r="X1296" s="469"/>
      <c r="Y1296" s="60">
        <f t="shared" si="157"/>
        <v>0</v>
      </c>
      <c r="Z1296" s="1002">
        <v>0</v>
      </c>
      <c r="AA1296" s="138"/>
      <c r="AB1296" s="469"/>
      <c r="AC1296" s="63">
        <v>0</v>
      </c>
      <c r="AD1296" s="137">
        <f t="shared" si="155"/>
        <v>0</v>
      </c>
      <c r="AE1296" s="942">
        <v>0</v>
      </c>
      <c r="AF1296" s="150">
        <v>0</v>
      </c>
      <c r="AG1296" s="138"/>
      <c r="AH1296" s="469"/>
      <c r="AI1296" s="998">
        <f t="shared" si="156"/>
        <v>0</v>
      </c>
      <c r="AJ1296" s="1025">
        <f t="shared" si="150"/>
        <v>0</v>
      </c>
    </row>
    <row r="1297" spans="1:36" ht="66" x14ac:dyDescent="0.2">
      <c r="A1297" s="51"/>
      <c r="B1297" s="86" t="s">
        <v>1249</v>
      </c>
      <c r="C1297" s="74"/>
      <c r="D1297" s="74">
        <v>0</v>
      </c>
      <c r="E1297" s="385" t="s">
        <v>49</v>
      </c>
      <c r="F1297" s="88" t="s">
        <v>31</v>
      </c>
      <c r="G1297" s="56" t="s">
        <v>32</v>
      </c>
      <c r="H1297" s="55" t="s">
        <v>33</v>
      </c>
      <c r="I1297" s="57">
        <v>808.6</v>
      </c>
      <c r="J1297" s="766">
        <v>0</v>
      </c>
      <c r="K1297" s="136"/>
      <c r="L1297" s="469">
        <v>0</v>
      </c>
      <c r="M1297" s="136"/>
      <c r="N1297" s="469"/>
      <c r="O1297" s="75">
        <v>0</v>
      </c>
      <c r="P1297" s="1002">
        <f t="shared" si="154"/>
        <v>0</v>
      </c>
      <c r="Q1297" s="138"/>
      <c r="R1297" s="469"/>
      <c r="S1297" s="75">
        <v>0</v>
      </c>
      <c r="T1297" s="1002"/>
      <c r="U1297" s="138"/>
      <c r="V1297" s="469"/>
      <c r="W1297" s="138"/>
      <c r="X1297" s="469"/>
      <c r="Y1297" s="60">
        <f t="shared" si="157"/>
        <v>0</v>
      </c>
      <c r="Z1297" s="1002">
        <v>0</v>
      </c>
      <c r="AA1297" s="138"/>
      <c r="AB1297" s="469"/>
      <c r="AC1297" s="63">
        <v>0</v>
      </c>
      <c r="AD1297" s="137">
        <f t="shared" si="155"/>
        <v>0</v>
      </c>
      <c r="AE1297" s="942">
        <v>0</v>
      </c>
      <c r="AF1297" s="150">
        <v>0</v>
      </c>
      <c r="AG1297" s="138"/>
      <c r="AH1297" s="469"/>
      <c r="AI1297" s="998">
        <f t="shared" si="156"/>
        <v>0</v>
      </c>
      <c r="AJ1297" s="1025">
        <f t="shared" si="150"/>
        <v>0</v>
      </c>
    </row>
    <row r="1298" spans="1:36" ht="66" x14ac:dyDescent="0.2">
      <c r="A1298" s="51"/>
      <c r="B1298" s="86" t="s">
        <v>1250</v>
      </c>
      <c r="C1298" s="74"/>
      <c r="D1298" s="74">
        <v>12</v>
      </c>
      <c r="E1298" s="385" t="s">
        <v>49</v>
      </c>
      <c r="F1298" s="88" t="s">
        <v>31</v>
      </c>
      <c r="G1298" s="56" t="s">
        <v>32</v>
      </c>
      <c r="H1298" s="55" t="s">
        <v>33</v>
      </c>
      <c r="I1298" s="57">
        <v>808.6</v>
      </c>
      <c r="J1298" s="766">
        <v>9703.2000000000007</v>
      </c>
      <c r="K1298" s="136"/>
      <c r="L1298" s="469">
        <v>0</v>
      </c>
      <c r="M1298" s="136"/>
      <c r="N1298" s="469"/>
      <c r="O1298" s="75">
        <v>0</v>
      </c>
      <c r="P1298" s="1002">
        <f t="shared" si="154"/>
        <v>0</v>
      </c>
      <c r="Q1298" s="138"/>
      <c r="R1298" s="469"/>
      <c r="S1298" s="75">
        <v>0</v>
      </c>
      <c r="T1298" s="1002"/>
      <c r="U1298" s="138"/>
      <c r="V1298" s="469"/>
      <c r="W1298" s="138"/>
      <c r="X1298" s="469"/>
      <c r="Y1298" s="60">
        <f t="shared" si="157"/>
        <v>12</v>
      </c>
      <c r="Z1298" s="1002">
        <v>9703.2000000000007</v>
      </c>
      <c r="AA1298" s="138"/>
      <c r="AB1298" s="469"/>
      <c r="AC1298" s="63">
        <v>0</v>
      </c>
      <c r="AD1298" s="137">
        <f t="shared" si="155"/>
        <v>0</v>
      </c>
      <c r="AE1298" s="942">
        <v>0</v>
      </c>
      <c r="AF1298" s="150">
        <v>0</v>
      </c>
      <c r="AG1298" s="138"/>
      <c r="AH1298" s="469"/>
      <c r="AI1298" s="998">
        <f t="shared" si="156"/>
        <v>9703.2000000000007</v>
      </c>
      <c r="AJ1298" s="1025">
        <f t="shared" si="150"/>
        <v>0</v>
      </c>
    </row>
    <row r="1299" spans="1:36" ht="66" x14ac:dyDescent="0.2">
      <c r="A1299" s="51"/>
      <c r="B1299" s="101" t="s">
        <v>1251</v>
      </c>
      <c r="C1299" s="74"/>
      <c r="D1299" s="74">
        <v>60</v>
      </c>
      <c r="E1299" s="109" t="s">
        <v>49</v>
      </c>
      <c r="F1299" s="88" t="s">
        <v>31</v>
      </c>
      <c r="G1299" s="56" t="s">
        <v>32</v>
      </c>
      <c r="H1299" s="55" t="s">
        <v>33</v>
      </c>
      <c r="I1299" s="57">
        <v>43.2</v>
      </c>
      <c r="J1299" s="766">
        <v>2592</v>
      </c>
      <c r="K1299" s="136"/>
      <c r="L1299" s="469">
        <v>0</v>
      </c>
      <c r="M1299" s="136"/>
      <c r="N1299" s="469"/>
      <c r="O1299" s="75">
        <v>0</v>
      </c>
      <c r="P1299" s="1002">
        <f t="shared" si="154"/>
        <v>0</v>
      </c>
      <c r="Q1299" s="138"/>
      <c r="R1299" s="469"/>
      <c r="S1299" s="75">
        <v>0</v>
      </c>
      <c r="T1299" s="1002"/>
      <c r="U1299" s="138"/>
      <c r="V1299" s="469"/>
      <c r="W1299" s="138"/>
      <c r="X1299" s="469"/>
      <c r="Y1299" s="60">
        <f t="shared" si="157"/>
        <v>60</v>
      </c>
      <c r="Z1299" s="1002">
        <v>2592</v>
      </c>
      <c r="AA1299" s="138"/>
      <c r="AB1299" s="469"/>
      <c r="AC1299" s="63">
        <v>0</v>
      </c>
      <c r="AD1299" s="137">
        <f t="shared" si="155"/>
        <v>0</v>
      </c>
      <c r="AE1299" s="942">
        <v>0</v>
      </c>
      <c r="AF1299" s="150">
        <v>0</v>
      </c>
      <c r="AG1299" s="138"/>
      <c r="AH1299" s="469"/>
      <c r="AI1299" s="998">
        <f t="shared" si="156"/>
        <v>2592</v>
      </c>
      <c r="AJ1299" s="1025">
        <f t="shared" si="150"/>
        <v>0</v>
      </c>
    </row>
    <row r="1300" spans="1:36" ht="66" x14ac:dyDescent="0.2">
      <c r="A1300" s="51"/>
      <c r="B1300" s="93" t="s">
        <v>1252</v>
      </c>
      <c r="C1300" s="74"/>
      <c r="D1300" s="74">
        <v>1</v>
      </c>
      <c r="E1300" s="109" t="s">
        <v>49</v>
      </c>
      <c r="F1300" s="88" t="s">
        <v>31</v>
      </c>
      <c r="G1300" s="56" t="s">
        <v>32</v>
      </c>
      <c r="H1300" s="55" t="s">
        <v>33</v>
      </c>
      <c r="I1300" s="57">
        <v>290</v>
      </c>
      <c r="J1300" s="766">
        <v>290</v>
      </c>
      <c r="K1300" s="136"/>
      <c r="L1300" s="469">
        <v>0</v>
      </c>
      <c r="M1300" s="136"/>
      <c r="N1300" s="469"/>
      <c r="O1300" s="75">
        <v>0</v>
      </c>
      <c r="P1300" s="1002">
        <f t="shared" si="154"/>
        <v>0</v>
      </c>
      <c r="Q1300" s="138"/>
      <c r="R1300" s="469"/>
      <c r="S1300" s="75">
        <v>0</v>
      </c>
      <c r="T1300" s="1002"/>
      <c r="U1300" s="138"/>
      <c r="V1300" s="469"/>
      <c r="W1300" s="138"/>
      <c r="X1300" s="469"/>
      <c r="Y1300" s="60">
        <f t="shared" si="157"/>
        <v>1</v>
      </c>
      <c r="Z1300" s="1002">
        <v>290</v>
      </c>
      <c r="AA1300" s="138"/>
      <c r="AB1300" s="469"/>
      <c r="AC1300" s="63">
        <v>0</v>
      </c>
      <c r="AD1300" s="137">
        <f t="shared" si="155"/>
        <v>0</v>
      </c>
      <c r="AE1300" s="942">
        <v>0</v>
      </c>
      <c r="AF1300" s="150">
        <v>0</v>
      </c>
      <c r="AG1300" s="138"/>
      <c r="AH1300" s="469"/>
      <c r="AI1300" s="998">
        <f t="shared" si="156"/>
        <v>290</v>
      </c>
      <c r="AJ1300" s="1025">
        <f t="shared" si="150"/>
        <v>0</v>
      </c>
    </row>
    <row r="1301" spans="1:36" ht="66" x14ac:dyDescent="0.2">
      <c r="A1301" s="51"/>
      <c r="B1301" s="93" t="s">
        <v>1253</v>
      </c>
      <c r="C1301" s="74"/>
      <c r="D1301" s="74">
        <v>1</v>
      </c>
      <c r="E1301" s="109" t="s">
        <v>49</v>
      </c>
      <c r="F1301" s="88" t="s">
        <v>31</v>
      </c>
      <c r="G1301" s="56" t="s">
        <v>32</v>
      </c>
      <c r="H1301" s="55" t="s">
        <v>33</v>
      </c>
      <c r="I1301" s="57">
        <v>266.8</v>
      </c>
      <c r="J1301" s="766">
        <v>266.8</v>
      </c>
      <c r="K1301" s="136"/>
      <c r="L1301" s="469">
        <v>0</v>
      </c>
      <c r="M1301" s="136"/>
      <c r="N1301" s="469"/>
      <c r="O1301" s="75">
        <v>0</v>
      </c>
      <c r="P1301" s="1002">
        <f t="shared" si="154"/>
        <v>0</v>
      </c>
      <c r="Q1301" s="138"/>
      <c r="R1301" s="469"/>
      <c r="S1301" s="75">
        <v>0</v>
      </c>
      <c r="T1301" s="1002"/>
      <c r="U1301" s="138"/>
      <c r="V1301" s="469"/>
      <c r="W1301" s="138"/>
      <c r="X1301" s="469"/>
      <c r="Y1301" s="60">
        <f t="shared" si="157"/>
        <v>1</v>
      </c>
      <c r="Z1301" s="1002">
        <v>266.8</v>
      </c>
      <c r="AA1301" s="138"/>
      <c r="AB1301" s="469"/>
      <c r="AC1301" s="63">
        <v>0</v>
      </c>
      <c r="AD1301" s="137">
        <f t="shared" si="155"/>
        <v>0</v>
      </c>
      <c r="AE1301" s="942">
        <v>0</v>
      </c>
      <c r="AF1301" s="150">
        <v>0</v>
      </c>
      <c r="AG1301" s="138"/>
      <c r="AH1301" s="469"/>
      <c r="AI1301" s="998">
        <f t="shared" si="156"/>
        <v>266.8</v>
      </c>
      <c r="AJ1301" s="1025">
        <f t="shared" si="150"/>
        <v>0</v>
      </c>
    </row>
    <row r="1302" spans="1:36" ht="66" x14ac:dyDescent="0.2">
      <c r="A1302" s="51"/>
      <c r="B1302" s="101" t="s">
        <v>1254</v>
      </c>
      <c r="C1302" s="74"/>
      <c r="D1302" s="74">
        <v>55</v>
      </c>
      <c r="E1302" s="109" t="s">
        <v>49</v>
      </c>
      <c r="F1302" s="88" t="s">
        <v>31</v>
      </c>
      <c r="G1302" s="56" t="s">
        <v>32</v>
      </c>
      <c r="H1302" s="55" t="s">
        <v>33</v>
      </c>
      <c r="I1302" s="57">
        <v>46.019818181818188</v>
      </c>
      <c r="J1302" s="766">
        <v>2531.09</v>
      </c>
      <c r="K1302" s="136"/>
      <c r="L1302" s="469">
        <v>0</v>
      </c>
      <c r="M1302" s="136"/>
      <c r="N1302" s="469"/>
      <c r="O1302" s="75">
        <v>0</v>
      </c>
      <c r="P1302" s="1002">
        <f t="shared" si="154"/>
        <v>0</v>
      </c>
      <c r="Q1302" s="138"/>
      <c r="R1302" s="469"/>
      <c r="S1302" s="75">
        <v>0</v>
      </c>
      <c r="T1302" s="1002"/>
      <c r="U1302" s="138"/>
      <c r="V1302" s="469"/>
      <c r="W1302" s="138"/>
      <c r="X1302" s="469"/>
      <c r="Y1302" s="60">
        <f t="shared" si="157"/>
        <v>55</v>
      </c>
      <c r="Z1302" s="1002">
        <v>2531.09</v>
      </c>
      <c r="AA1302" s="138"/>
      <c r="AB1302" s="469"/>
      <c r="AC1302" s="63">
        <v>0</v>
      </c>
      <c r="AD1302" s="137">
        <f t="shared" si="155"/>
        <v>0</v>
      </c>
      <c r="AE1302" s="942">
        <v>0</v>
      </c>
      <c r="AF1302" s="150">
        <v>0</v>
      </c>
      <c r="AG1302" s="138"/>
      <c r="AH1302" s="469"/>
      <c r="AI1302" s="998">
        <f t="shared" si="156"/>
        <v>2531.09</v>
      </c>
      <c r="AJ1302" s="1025">
        <f t="shared" si="150"/>
        <v>0</v>
      </c>
    </row>
    <row r="1303" spans="1:36" ht="66" x14ac:dyDescent="0.2">
      <c r="A1303" s="51"/>
      <c r="B1303" s="93" t="s">
        <v>1255</v>
      </c>
      <c r="C1303" s="74"/>
      <c r="D1303" s="74">
        <v>1</v>
      </c>
      <c r="E1303" s="109" t="s">
        <v>1232</v>
      </c>
      <c r="F1303" s="88" t="s">
        <v>31</v>
      </c>
      <c r="G1303" s="56" t="s">
        <v>32</v>
      </c>
      <c r="H1303" s="55" t="s">
        <v>33</v>
      </c>
      <c r="I1303" s="57">
        <v>104.4</v>
      </c>
      <c r="J1303" s="766">
        <v>104.4</v>
      </c>
      <c r="K1303" s="136"/>
      <c r="L1303" s="469">
        <v>0</v>
      </c>
      <c r="M1303" s="136"/>
      <c r="N1303" s="469"/>
      <c r="O1303" s="75">
        <v>0</v>
      </c>
      <c r="P1303" s="1002">
        <f t="shared" si="154"/>
        <v>0</v>
      </c>
      <c r="Q1303" s="138"/>
      <c r="R1303" s="469"/>
      <c r="S1303" s="75">
        <v>0</v>
      </c>
      <c r="T1303" s="1002"/>
      <c r="U1303" s="138"/>
      <c r="V1303" s="469"/>
      <c r="W1303" s="138"/>
      <c r="X1303" s="469"/>
      <c r="Y1303" s="60">
        <f t="shared" si="157"/>
        <v>1</v>
      </c>
      <c r="Z1303" s="1002">
        <v>104.4</v>
      </c>
      <c r="AA1303" s="138"/>
      <c r="AB1303" s="469"/>
      <c r="AC1303" s="63">
        <v>0</v>
      </c>
      <c r="AD1303" s="137">
        <f t="shared" si="155"/>
        <v>0</v>
      </c>
      <c r="AE1303" s="942">
        <v>0</v>
      </c>
      <c r="AF1303" s="150">
        <v>0</v>
      </c>
      <c r="AG1303" s="138"/>
      <c r="AH1303" s="469"/>
      <c r="AI1303" s="998">
        <f t="shared" si="156"/>
        <v>104.4</v>
      </c>
      <c r="AJ1303" s="1025">
        <f t="shared" si="150"/>
        <v>0</v>
      </c>
    </row>
    <row r="1304" spans="1:36" ht="66" x14ac:dyDescent="0.2">
      <c r="A1304" s="51"/>
      <c r="B1304" s="52" t="s">
        <v>1256</v>
      </c>
      <c r="C1304" s="74"/>
      <c r="D1304" s="74">
        <v>0</v>
      </c>
      <c r="E1304" s="79" t="s">
        <v>1246</v>
      </c>
      <c r="F1304" s="88" t="s">
        <v>31</v>
      </c>
      <c r="G1304" s="56" t="s">
        <v>32</v>
      </c>
      <c r="H1304" s="55" t="s">
        <v>33</v>
      </c>
      <c r="I1304" s="57">
        <v>132.79499999999999</v>
      </c>
      <c r="J1304" s="766">
        <v>-1.0000000000047748E-2</v>
      </c>
      <c r="K1304" s="136"/>
      <c r="L1304" s="469">
        <v>0</v>
      </c>
      <c r="M1304" s="136"/>
      <c r="N1304" s="469"/>
      <c r="O1304" s="75">
        <v>0</v>
      </c>
      <c r="P1304" s="1002">
        <f t="shared" si="154"/>
        <v>0</v>
      </c>
      <c r="Q1304" s="138"/>
      <c r="R1304" s="469"/>
      <c r="S1304" s="75">
        <v>0</v>
      </c>
      <c r="T1304" s="1002"/>
      <c r="U1304" s="138"/>
      <c r="V1304" s="469"/>
      <c r="W1304" s="138"/>
      <c r="X1304" s="469"/>
      <c r="Y1304" s="60">
        <f t="shared" si="157"/>
        <v>0</v>
      </c>
      <c r="Z1304" s="1002">
        <v>-1.0000000000047748E-2</v>
      </c>
      <c r="AA1304" s="138"/>
      <c r="AB1304" s="469"/>
      <c r="AC1304" s="63">
        <v>0</v>
      </c>
      <c r="AD1304" s="137">
        <f t="shared" si="155"/>
        <v>0</v>
      </c>
      <c r="AE1304" s="942">
        <v>0</v>
      </c>
      <c r="AF1304" s="150">
        <v>0</v>
      </c>
      <c r="AG1304" s="138"/>
      <c r="AH1304" s="469"/>
      <c r="AI1304" s="998">
        <f t="shared" si="156"/>
        <v>-1.0000000000047748E-2</v>
      </c>
      <c r="AJ1304" s="1025">
        <f t="shared" si="150"/>
        <v>0</v>
      </c>
    </row>
    <row r="1305" spans="1:36" ht="66" x14ac:dyDescent="0.2">
      <c r="A1305" s="51"/>
      <c r="B1305" s="52" t="s">
        <v>1257</v>
      </c>
      <c r="C1305" s="74"/>
      <c r="D1305" s="74">
        <v>1</v>
      </c>
      <c r="E1305" s="79" t="s">
        <v>30</v>
      </c>
      <c r="F1305" s="88" t="s">
        <v>31</v>
      </c>
      <c r="G1305" s="56" t="s">
        <v>32</v>
      </c>
      <c r="H1305" s="55" t="s">
        <v>33</v>
      </c>
      <c r="I1305" s="57">
        <v>91.454999999999998</v>
      </c>
      <c r="J1305" s="766">
        <v>0</v>
      </c>
      <c r="K1305" s="136"/>
      <c r="L1305" s="469">
        <v>0</v>
      </c>
      <c r="M1305" s="136"/>
      <c r="N1305" s="469"/>
      <c r="O1305" s="75">
        <v>0</v>
      </c>
      <c r="P1305" s="1002">
        <f t="shared" si="154"/>
        <v>0</v>
      </c>
      <c r="Q1305" s="138"/>
      <c r="R1305" s="469"/>
      <c r="S1305" s="75">
        <v>0</v>
      </c>
      <c r="T1305" s="1002"/>
      <c r="U1305" s="138"/>
      <c r="V1305" s="469"/>
      <c r="W1305" s="138"/>
      <c r="X1305" s="469"/>
      <c r="Y1305" s="60">
        <f t="shared" si="157"/>
        <v>1</v>
      </c>
      <c r="Z1305" s="1002">
        <v>0</v>
      </c>
      <c r="AA1305" s="138"/>
      <c r="AB1305" s="469"/>
      <c r="AC1305" s="63">
        <v>0</v>
      </c>
      <c r="AD1305" s="137">
        <f t="shared" si="155"/>
        <v>0</v>
      </c>
      <c r="AE1305" s="942">
        <v>0</v>
      </c>
      <c r="AF1305" s="150">
        <v>0</v>
      </c>
      <c r="AG1305" s="138"/>
      <c r="AH1305" s="469"/>
      <c r="AI1305" s="998">
        <f t="shared" si="156"/>
        <v>0</v>
      </c>
      <c r="AJ1305" s="1025">
        <f t="shared" si="150"/>
        <v>0</v>
      </c>
    </row>
    <row r="1306" spans="1:36" ht="66" x14ac:dyDescent="0.2">
      <c r="A1306" s="51"/>
      <c r="B1306" s="101" t="s">
        <v>1258</v>
      </c>
      <c r="C1306" s="74"/>
      <c r="D1306" s="74">
        <v>50</v>
      </c>
      <c r="E1306" s="109" t="s">
        <v>49</v>
      </c>
      <c r="F1306" s="88" t="s">
        <v>31</v>
      </c>
      <c r="G1306" s="56" t="s">
        <v>32</v>
      </c>
      <c r="H1306" s="55" t="s">
        <v>33</v>
      </c>
      <c r="I1306" s="57">
        <v>51.84</v>
      </c>
      <c r="J1306" s="766">
        <v>2592</v>
      </c>
      <c r="K1306" s="136"/>
      <c r="L1306" s="469">
        <v>0</v>
      </c>
      <c r="M1306" s="136"/>
      <c r="N1306" s="469"/>
      <c r="O1306" s="75">
        <v>0</v>
      </c>
      <c r="P1306" s="1002">
        <f t="shared" si="154"/>
        <v>0</v>
      </c>
      <c r="Q1306" s="138"/>
      <c r="R1306" s="469"/>
      <c r="S1306" s="75">
        <v>0</v>
      </c>
      <c r="T1306" s="1002"/>
      <c r="U1306" s="138"/>
      <c r="V1306" s="469"/>
      <c r="W1306" s="138"/>
      <c r="X1306" s="469"/>
      <c r="Y1306" s="60">
        <f t="shared" si="157"/>
        <v>50</v>
      </c>
      <c r="Z1306" s="1002">
        <v>2592</v>
      </c>
      <c r="AA1306" s="138"/>
      <c r="AB1306" s="469"/>
      <c r="AC1306" s="63">
        <v>0</v>
      </c>
      <c r="AD1306" s="137">
        <f t="shared" si="155"/>
        <v>0</v>
      </c>
      <c r="AE1306" s="942">
        <v>0</v>
      </c>
      <c r="AF1306" s="150">
        <v>0</v>
      </c>
      <c r="AG1306" s="138"/>
      <c r="AH1306" s="469"/>
      <c r="AI1306" s="998">
        <f t="shared" si="156"/>
        <v>2592</v>
      </c>
      <c r="AJ1306" s="1025">
        <f t="shared" si="150"/>
        <v>0</v>
      </c>
    </row>
    <row r="1307" spans="1:36" ht="66" x14ac:dyDescent="0.2">
      <c r="A1307" s="51"/>
      <c r="B1307" s="93" t="s">
        <v>1259</v>
      </c>
      <c r="C1307" s="74"/>
      <c r="D1307" s="74">
        <v>1</v>
      </c>
      <c r="E1307" s="109" t="s">
        <v>49</v>
      </c>
      <c r="F1307" s="88" t="s">
        <v>31</v>
      </c>
      <c r="G1307" s="56" t="s">
        <v>32</v>
      </c>
      <c r="H1307" s="55" t="s">
        <v>33</v>
      </c>
      <c r="I1307" s="57">
        <v>81.2</v>
      </c>
      <c r="J1307" s="766">
        <v>81.2</v>
      </c>
      <c r="K1307" s="136"/>
      <c r="L1307" s="469">
        <v>0</v>
      </c>
      <c r="M1307" s="136"/>
      <c r="N1307" s="469"/>
      <c r="O1307" s="75">
        <v>0</v>
      </c>
      <c r="P1307" s="1002">
        <f t="shared" si="154"/>
        <v>0</v>
      </c>
      <c r="Q1307" s="138"/>
      <c r="R1307" s="469"/>
      <c r="S1307" s="75">
        <v>0</v>
      </c>
      <c r="T1307" s="1002"/>
      <c r="U1307" s="138"/>
      <c r="V1307" s="469"/>
      <c r="W1307" s="138"/>
      <c r="X1307" s="469"/>
      <c r="Y1307" s="60">
        <f t="shared" si="157"/>
        <v>1</v>
      </c>
      <c r="Z1307" s="1002">
        <v>81.2</v>
      </c>
      <c r="AA1307" s="138"/>
      <c r="AB1307" s="469"/>
      <c r="AC1307" s="63">
        <v>0</v>
      </c>
      <c r="AD1307" s="137">
        <f t="shared" si="155"/>
        <v>0</v>
      </c>
      <c r="AE1307" s="942">
        <v>0</v>
      </c>
      <c r="AF1307" s="150">
        <v>0</v>
      </c>
      <c r="AG1307" s="138"/>
      <c r="AH1307" s="469"/>
      <c r="AI1307" s="998">
        <f t="shared" si="156"/>
        <v>81.2</v>
      </c>
      <c r="AJ1307" s="1025">
        <f t="shared" si="150"/>
        <v>0</v>
      </c>
    </row>
    <row r="1308" spans="1:36" ht="66" x14ac:dyDescent="0.2">
      <c r="A1308" s="51"/>
      <c r="B1308" s="52" t="s">
        <v>1260</v>
      </c>
      <c r="C1308" s="74"/>
      <c r="D1308" s="74">
        <v>10</v>
      </c>
      <c r="E1308" s="79" t="s">
        <v>49</v>
      </c>
      <c r="F1308" s="88" t="s">
        <v>31</v>
      </c>
      <c r="G1308" s="56" t="s">
        <v>32</v>
      </c>
      <c r="H1308" s="55" t="s">
        <v>33</v>
      </c>
      <c r="I1308" s="57">
        <v>169.12799999999999</v>
      </c>
      <c r="J1308" s="766">
        <v>1691.26</v>
      </c>
      <c r="K1308" s="136"/>
      <c r="L1308" s="469">
        <v>0</v>
      </c>
      <c r="M1308" s="136"/>
      <c r="N1308" s="469"/>
      <c r="O1308" s="75">
        <v>0</v>
      </c>
      <c r="P1308" s="1002">
        <f t="shared" si="154"/>
        <v>0</v>
      </c>
      <c r="Q1308" s="138"/>
      <c r="R1308" s="469"/>
      <c r="S1308" s="75">
        <v>0</v>
      </c>
      <c r="T1308" s="1002"/>
      <c r="U1308" s="138"/>
      <c r="V1308" s="469"/>
      <c r="W1308" s="138"/>
      <c r="X1308" s="469"/>
      <c r="Y1308" s="60">
        <f t="shared" si="157"/>
        <v>10</v>
      </c>
      <c r="Z1308" s="1002">
        <v>1691.26</v>
      </c>
      <c r="AA1308" s="138"/>
      <c r="AB1308" s="469"/>
      <c r="AC1308" s="63">
        <v>0</v>
      </c>
      <c r="AD1308" s="137">
        <f t="shared" si="155"/>
        <v>0</v>
      </c>
      <c r="AE1308" s="942">
        <v>0</v>
      </c>
      <c r="AF1308" s="150">
        <v>0</v>
      </c>
      <c r="AG1308" s="138"/>
      <c r="AH1308" s="469"/>
      <c r="AI1308" s="998">
        <f t="shared" si="156"/>
        <v>1691.26</v>
      </c>
      <c r="AJ1308" s="1025">
        <f t="shared" si="150"/>
        <v>0</v>
      </c>
    </row>
    <row r="1309" spans="1:36" ht="66" x14ac:dyDescent="0.2">
      <c r="A1309" s="51"/>
      <c r="B1309" s="86" t="s">
        <v>1261</v>
      </c>
      <c r="C1309" s="74"/>
      <c r="D1309" s="74">
        <v>2</v>
      </c>
      <c r="E1309" s="79" t="s">
        <v>49</v>
      </c>
      <c r="F1309" s="88" t="s">
        <v>31</v>
      </c>
      <c r="G1309" s="56" t="s">
        <v>32</v>
      </c>
      <c r="H1309" s="55" t="s">
        <v>33</v>
      </c>
      <c r="I1309" s="57">
        <v>224</v>
      </c>
      <c r="J1309" s="766">
        <v>448</v>
      </c>
      <c r="K1309" s="136"/>
      <c r="L1309" s="469">
        <v>0</v>
      </c>
      <c r="M1309" s="136"/>
      <c r="N1309" s="469"/>
      <c r="O1309" s="75">
        <v>0</v>
      </c>
      <c r="P1309" s="1002">
        <f t="shared" ref="P1309:P1340" si="158">O1309*I1309</f>
        <v>0</v>
      </c>
      <c r="Q1309" s="138"/>
      <c r="R1309" s="469"/>
      <c r="S1309" s="75">
        <v>0</v>
      </c>
      <c r="T1309" s="1002"/>
      <c r="U1309" s="138"/>
      <c r="V1309" s="469"/>
      <c r="W1309" s="138"/>
      <c r="X1309" s="469"/>
      <c r="Y1309" s="60">
        <f t="shared" si="157"/>
        <v>2</v>
      </c>
      <c r="Z1309" s="1002">
        <v>448</v>
      </c>
      <c r="AA1309" s="138"/>
      <c r="AB1309" s="469"/>
      <c r="AC1309" s="63">
        <v>0</v>
      </c>
      <c r="AD1309" s="137">
        <f t="shared" ref="AD1309:AD1340" si="159">AC1309*I1309</f>
        <v>0</v>
      </c>
      <c r="AE1309" s="942">
        <v>0</v>
      </c>
      <c r="AF1309" s="150">
        <v>0</v>
      </c>
      <c r="AG1309" s="138"/>
      <c r="AH1309" s="469"/>
      <c r="AI1309" s="998">
        <f t="shared" ref="AI1309:AI1340" si="160">AF1309+AH1309+AD1309+AB1309+Z1309+X1309+V1309+T1309+R1309+P1309+N1309+L1309</f>
        <v>448</v>
      </c>
      <c r="AJ1309" s="1025">
        <f t="shared" si="150"/>
        <v>0</v>
      </c>
    </row>
    <row r="1310" spans="1:36" ht="66" x14ac:dyDescent="0.2">
      <c r="A1310" s="51"/>
      <c r="B1310" s="52" t="s">
        <v>1262</v>
      </c>
      <c r="C1310" s="74"/>
      <c r="D1310" s="74">
        <v>22</v>
      </c>
      <c r="E1310" s="79" t="s">
        <v>49</v>
      </c>
      <c r="F1310" s="88" t="s">
        <v>31</v>
      </c>
      <c r="G1310" s="56" t="s">
        <v>32</v>
      </c>
      <c r="H1310" s="55" t="s">
        <v>33</v>
      </c>
      <c r="I1310" s="57">
        <v>58.12772727272727</v>
      </c>
      <c r="J1310" s="766">
        <v>1278.81</v>
      </c>
      <c r="K1310" s="136"/>
      <c r="L1310" s="469">
        <v>0</v>
      </c>
      <c r="M1310" s="136"/>
      <c r="N1310" s="469"/>
      <c r="O1310" s="75">
        <v>0</v>
      </c>
      <c r="P1310" s="1002">
        <f t="shared" si="158"/>
        <v>0</v>
      </c>
      <c r="Q1310" s="138"/>
      <c r="R1310" s="469"/>
      <c r="S1310" s="75">
        <v>0</v>
      </c>
      <c r="T1310" s="1002"/>
      <c r="U1310" s="138"/>
      <c r="V1310" s="469"/>
      <c r="W1310" s="138"/>
      <c r="X1310" s="469"/>
      <c r="Y1310" s="60">
        <f t="shared" si="157"/>
        <v>22</v>
      </c>
      <c r="Z1310" s="1002">
        <v>1278.81</v>
      </c>
      <c r="AA1310" s="138"/>
      <c r="AB1310" s="469"/>
      <c r="AC1310" s="63">
        <v>0</v>
      </c>
      <c r="AD1310" s="137">
        <f t="shared" si="159"/>
        <v>0</v>
      </c>
      <c r="AE1310" s="942">
        <v>0</v>
      </c>
      <c r="AF1310" s="150">
        <v>0</v>
      </c>
      <c r="AG1310" s="138"/>
      <c r="AH1310" s="469"/>
      <c r="AI1310" s="998">
        <f t="shared" si="160"/>
        <v>1278.81</v>
      </c>
      <c r="AJ1310" s="1025">
        <f t="shared" si="150"/>
        <v>0</v>
      </c>
    </row>
    <row r="1311" spans="1:36" ht="66" x14ac:dyDescent="0.2">
      <c r="A1311" s="51"/>
      <c r="B1311" s="52" t="s">
        <v>1263</v>
      </c>
      <c r="C1311" s="74"/>
      <c r="D1311" s="74">
        <v>10</v>
      </c>
      <c r="E1311" s="79" t="s">
        <v>49</v>
      </c>
      <c r="F1311" s="88" t="s">
        <v>31</v>
      </c>
      <c r="G1311" s="56" t="s">
        <v>32</v>
      </c>
      <c r="H1311" s="55" t="s">
        <v>33</v>
      </c>
      <c r="I1311" s="57">
        <v>62.64</v>
      </c>
      <c r="J1311" s="766">
        <v>626.4</v>
      </c>
      <c r="K1311" s="136"/>
      <c r="L1311" s="469">
        <v>0</v>
      </c>
      <c r="M1311" s="136"/>
      <c r="N1311" s="469"/>
      <c r="O1311" s="75">
        <v>0</v>
      </c>
      <c r="P1311" s="1002">
        <f t="shared" si="158"/>
        <v>0</v>
      </c>
      <c r="Q1311" s="138"/>
      <c r="R1311" s="469"/>
      <c r="S1311" s="75">
        <v>0</v>
      </c>
      <c r="T1311" s="1002"/>
      <c r="U1311" s="138"/>
      <c r="V1311" s="469"/>
      <c r="W1311" s="138"/>
      <c r="X1311" s="469"/>
      <c r="Y1311" s="60">
        <f t="shared" si="157"/>
        <v>10</v>
      </c>
      <c r="Z1311" s="1002">
        <v>626.4</v>
      </c>
      <c r="AA1311" s="138"/>
      <c r="AB1311" s="469"/>
      <c r="AC1311" s="63">
        <v>0</v>
      </c>
      <c r="AD1311" s="137">
        <f t="shared" si="159"/>
        <v>0</v>
      </c>
      <c r="AE1311" s="942">
        <v>0</v>
      </c>
      <c r="AF1311" s="150">
        <v>0</v>
      </c>
      <c r="AG1311" s="138"/>
      <c r="AH1311" s="469"/>
      <c r="AI1311" s="998">
        <f t="shared" si="160"/>
        <v>626.4</v>
      </c>
      <c r="AJ1311" s="1025">
        <f t="shared" si="150"/>
        <v>0</v>
      </c>
    </row>
    <row r="1312" spans="1:36" ht="66" x14ac:dyDescent="0.2">
      <c r="A1312" s="51"/>
      <c r="B1312" s="93" t="s">
        <v>1264</v>
      </c>
      <c r="C1312" s="74"/>
      <c r="D1312" s="74">
        <v>1</v>
      </c>
      <c r="E1312" s="109" t="s">
        <v>49</v>
      </c>
      <c r="F1312" s="55" t="s">
        <v>31</v>
      </c>
      <c r="G1312" s="56" t="s">
        <v>32</v>
      </c>
      <c r="H1312" s="55" t="s">
        <v>33</v>
      </c>
      <c r="I1312" s="57">
        <v>69.599999999999994</v>
      </c>
      <c r="J1312" s="766">
        <v>69.599999999999994</v>
      </c>
      <c r="K1312" s="136"/>
      <c r="L1312" s="469">
        <v>0</v>
      </c>
      <c r="M1312" s="136"/>
      <c r="N1312" s="469"/>
      <c r="O1312" s="75">
        <v>0</v>
      </c>
      <c r="P1312" s="1002">
        <f t="shared" si="158"/>
        <v>0</v>
      </c>
      <c r="Q1312" s="138"/>
      <c r="R1312" s="469"/>
      <c r="S1312" s="75">
        <v>0</v>
      </c>
      <c r="T1312" s="1002"/>
      <c r="U1312" s="138"/>
      <c r="V1312" s="469"/>
      <c r="W1312" s="138"/>
      <c r="X1312" s="469"/>
      <c r="Y1312" s="60">
        <f t="shared" si="157"/>
        <v>1</v>
      </c>
      <c r="Z1312" s="1002">
        <v>69.599999999999994</v>
      </c>
      <c r="AA1312" s="138"/>
      <c r="AB1312" s="469"/>
      <c r="AC1312" s="63">
        <v>0</v>
      </c>
      <c r="AD1312" s="137">
        <f t="shared" si="159"/>
        <v>0</v>
      </c>
      <c r="AE1312" s="942">
        <v>0</v>
      </c>
      <c r="AF1312" s="150">
        <v>0</v>
      </c>
      <c r="AG1312" s="138"/>
      <c r="AH1312" s="469"/>
      <c r="AI1312" s="998">
        <f t="shared" si="160"/>
        <v>69.599999999999994</v>
      </c>
      <c r="AJ1312" s="1025">
        <f t="shared" si="150"/>
        <v>0</v>
      </c>
    </row>
    <row r="1313" spans="1:36" ht="66" x14ac:dyDescent="0.2">
      <c r="A1313" s="51"/>
      <c r="B1313" s="101" t="s">
        <v>1265</v>
      </c>
      <c r="C1313" s="74"/>
      <c r="D1313" s="74">
        <v>50</v>
      </c>
      <c r="E1313" s="109" t="s">
        <v>49</v>
      </c>
      <c r="F1313" s="55" t="s">
        <v>31</v>
      </c>
      <c r="G1313" s="56" t="s">
        <v>32</v>
      </c>
      <c r="H1313" s="55" t="s">
        <v>33</v>
      </c>
      <c r="I1313" s="57">
        <v>18.36</v>
      </c>
      <c r="J1313" s="766">
        <v>918</v>
      </c>
      <c r="K1313" s="136"/>
      <c r="L1313" s="469">
        <v>0</v>
      </c>
      <c r="M1313" s="136"/>
      <c r="N1313" s="469"/>
      <c r="O1313" s="75">
        <v>0</v>
      </c>
      <c r="P1313" s="1002">
        <f t="shared" si="158"/>
        <v>0</v>
      </c>
      <c r="Q1313" s="138"/>
      <c r="R1313" s="469"/>
      <c r="S1313" s="75">
        <v>0</v>
      </c>
      <c r="T1313" s="1002"/>
      <c r="U1313" s="138"/>
      <c r="V1313" s="469"/>
      <c r="W1313" s="138"/>
      <c r="X1313" s="469"/>
      <c r="Y1313" s="60">
        <f t="shared" si="157"/>
        <v>50</v>
      </c>
      <c r="Z1313" s="1002">
        <v>918</v>
      </c>
      <c r="AA1313" s="138"/>
      <c r="AB1313" s="469"/>
      <c r="AC1313" s="63">
        <v>0</v>
      </c>
      <c r="AD1313" s="137">
        <f t="shared" si="159"/>
        <v>0</v>
      </c>
      <c r="AE1313" s="942">
        <v>0</v>
      </c>
      <c r="AF1313" s="150">
        <v>0</v>
      </c>
      <c r="AG1313" s="138"/>
      <c r="AH1313" s="469"/>
      <c r="AI1313" s="998">
        <f t="shared" si="160"/>
        <v>918</v>
      </c>
      <c r="AJ1313" s="1025">
        <f t="shared" si="150"/>
        <v>0</v>
      </c>
    </row>
    <row r="1314" spans="1:36" ht="43.5" customHeight="1" x14ac:dyDescent="0.2">
      <c r="A1314" s="51"/>
      <c r="B1314" s="386" t="s">
        <v>1266</v>
      </c>
      <c r="C1314" s="74"/>
      <c r="D1314" s="74">
        <v>48</v>
      </c>
      <c r="E1314" s="109" t="s">
        <v>30</v>
      </c>
      <c r="F1314" s="88" t="s">
        <v>31</v>
      </c>
      <c r="G1314" s="56" t="s">
        <v>32</v>
      </c>
      <c r="H1314" s="55" t="s">
        <v>33</v>
      </c>
      <c r="I1314" s="57">
        <v>174</v>
      </c>
      <c r="J1314" s="766">
        <v>8352</v>
      </c>
      <c r="K1314" s="136"/>
      <c r="L1314" s="469">
        <v>0</v>
      </c>
      <c r="M1314" s="136"/>
      <c r="N1314" s="469"/>
      <c r="O1314" s="75">
        <v>0</v>
      </c>
      <c r="P1314" s="1002">
        <f t="shared" si="158"/>
        <v>0</v>
      </c>
      <c r="Q1314" s="138"/>
      <c r="R1314" s="469"/>
      <c r="S1314" s="75">
        <v>0</v>
      </c>
      <c r="T1314" s="1002"/>
      <c r="U1314" s="138"/>
      <c r="V1314" s="469"/>
      <c r="W1314" s="138"/>
      <c r="X1314" s="469"/>
      <c r="Y1314" s="60">
        <f t="shared" si="157"/>
        <v>48</v>
      </c>
      <c r="Z1314" s="1002">
        <v>8352</v>
      </c>
      <c r="AA1314" s="138"/>
      <c r="AB1314" s="469"/>
      <c r="AC1314" s="63">
        <v>0</v>
      </c>
      <c r="AD1314" s="137">
        <f t="shared" si="159"/>
        <v>0</v>
      </c>
      <c r="AE1314" s="942">
        <v>0</v>
      </c>
      <c r="AF1314" s="150">
        <v>0</v>
      </c>
      <c r="AG1314" s="138"/>
      <c r="AH1314" s="469"/>
      <c r="AI1314" s="998">
        <f t="shared" si="160"/>
        <v>8352</v>
      </c>
      <c r="AJ1314" s="1025">
        <f t="shared" si="150"/>
        <v>0</v>
      </c>
    </row>
    <row r="1315" spans="1:36" ht="66" x14ac:dyDescent="0.2">
      <c r="A1315" s="51"/>
      <c r="B1315" s="93" t="s">
        <v>1267</v>
      </c>
      <c r="C1315" s="74"/>
      <c r="D1315" s="74">
        <v>1</v>
      </c>
      <c r="E1315" s="109" t="s">
        <v>195</v>
      </c>
      <c r="F1315" s="55" t="s">
        <v>31</v>
      </c>
      <c r="G1315" s="56" t="s">
        <v>32</v>
      </c>
      <c r="H1315" s="55" t="s">
        <v>33</v>
      </c>
      <c r="I1315" s="57">
        <v>614.79999999999995</v>
      </c>
      <c r="J1315" s="766">
        <v>614.79999999999995</v>
      </c>
      <c r="K1315" s="136"/>
      <c r="L1315" s="469">
        <v>0</v>
      </c>
      <c r="M1315" s="136"/>
      <c r="N1315" s="469"/>
      <c r="O1315" s="75">
        <v>0</v>
      </c>
      <c r="P1315" s="1002">
        <f t="shared" si="158"/>
        <v>0</v>
      </c>
      <c r="Q1315" s="138"/>
      <c r="R1315" s="469"/>
      <c r="S1315" s="75">
        <v>0</v>
      </c>
      <c r="T1315" s="1002"/>
      <c r="U1315" s="138"/>
      <c r="V1315" s="469"/>
      <c r="W1315" s="138"/>
      <c r="X1315" s="469"/>
      <c r="Y1315" s="60">
        <f t="shared" si="157"/>
        <v>1</v>
      </c>
      <c r="Z1315" s="1002">
        <v>614.79999999999995</v>
      </c>
      <c r="AA1315" s="138"/>
      <c r="AB1315" s="469"/>
      <c r="AC1315" s="63">
        <v>0</v>
      </c>
      <c r="AD1315" s="137">
        <f t="shared" si="159"/>
        <v>0</v>
      </c>
      <c r="AE1315" s="942">
        <v>0</v>
      </c>
      <c r="AF1315" s="150">
        <v>0</v>
      </c>
      <c r="AG1315" s="138"/>
      <c r="AH1315" s="469"/>
      <c r="AI1315" s="998">
        <f t="shared" si="160"/>
        <v>614.79999999999995</v>
      </c>
      <c r="AJ1315" s="1025">
        <f t="shared" si="150"/>
        <v>0</v>
      </c>
    </row>
    <row r="1316" spans="1:36" ht="66" x14ac:dyDescent="0.2">
      <c r="A1316" s="51"/>
      <c r="B1316" s="101" t="s">
        <v>1268</v>
      </c>
      <c r="C1316" s="74"/>
      <c r="D1316" s="74">
        <v>125</v>
      </c>
      <c r="E1316" s="109" t="s">
        <v>49</v>
      </c>
      <c r="F1316" s="55" t="s">
        <v>31</v>
      </c>
      <c r="G1316" s="56" t="s">
        <v>32</v>
      </c>
      <c r="H1316" s="55" t="s">
        <v>33</v>
      </c>
      <c r="I1316" s="57">
        <v>53.49888</v>
      </c>
      <c r="J1316" s="766">
        <v>6687.36</v>
      </c>
      <c r="K1316" s="136"/>
      <c r="L1316" s="469">
        <v>0</v>
      </c>
      <c r="M1316" s="136"/>
      <c r="N1316" s="469"/>
      <c r="O1316" s="75">
        <v>0</v>
      </c>
      <c r="P1316" s="1002">
        <f t="shared" si="158"/>
        <v>0</v>
      </c>
      <c r="Q1316" s="138"/>
      <c r="R1316" s="469"/>
      <c r="S1316" s="75">
        <v>0</v>
      </c>
      <c r="T1316" s="1002"/>
      <c r="U1316" s="138"/>
      <c r="V1316" s="469"/>
      <c r="W1316" s="138"/>
      <c r="X1316" s="469"/>
      <c r="Y1316" s="60">
        <f t="shared" si="157"/>
        <v>125</v>
      </c>
      <c r="Z1316" s="1002">
        <v>6687.36</v>
      </c>
      <c r="AA1316" s="138"/>
      <c r="AB1316" s="469"/>
      <c r="AC1316" s="63">
        <v>0</v>
      </c>
      <c r="AD1316" s="137">
        <f t="shared" si="159"/>
        <v>0</v>
      </c>
      <c r="AE1316" s="942">
        <v>0</v>
      </c>
      <c r="AF1316" s="150">
        <v>0</v>
      </c>
      <c r="AG1316" s="138"/>
      <c r="AH1316" s="469"/>
      <c r="AI1316" s="998">
        <f t="shared" si="160"/>
        <v>6687.36</v>
      </c>
      <c r="AJ1316" s="1025">
        <f t="shared" si="150"/>
        <v>0</v>
      </c>
    </row>
    <row r="1317" spans="1:36" ht="66" x14ac:dyDescent="0.2">
      <c r="A1317" s="51"/>
      <c r="B1317" s="52" t="s">
        <v>1269</v>
      </c>
      <c r="C1317" s="74"/>
      <c r="D1317" s="74">
        <v>103</v>
      </c>
      <c r="E1317" s="79" t="s">
        <v>1246</v>
      </c>
      <c r="F1317" s="55" t="s">
        <v>31</v>
      </c>
      <c r="G1317" s="56" t="s">
        <v>32</v>
      </c>
      <c r="H1317" s="55" t="s">
        <v>33</v>
      </c>
      <c r="I1317" s="57">
        <v>58.524174757281557</v>
      </c>
      <c r="J1317" s="766">
        <v>6027.9900000000007</v>
      </c>
      <c r="K1317" s="136"/>
      <c r="L1317" s="469">
        <v>0</v>
      </c>
      <c r="M1317" s="136"/>
      <c r="N1317" s="469"/>
      <c r="O1317" s="75">
        <v>0</v>
      </c>
      <c r="P1317" s="1002">
        <f t="shared" si="158"/>
        <v>0</v>
      </c>
      <c r="Q1317" s="138"/>
      <c r="R1317" s="469"/>
      <c r="S1317" s="75">
        <v>0</v>
      </c>
      <c r="T1317" s="1002"/>
      <c r="U1317" s="138"/>
      <c r="V1317" s="469"/>
      <c r="W1317" s="138"/>
      <c r="X1317" s="469"/>
      <c r="Y1317" s="60">
        <f t="shared" si="157"/>
        <v>103</v>
      </c>
      <c r="Z1317" s="1002">
        <v>6027.9900000000007</v>
      </c>
      <c r="AA1317" s="138"/>
      <c r="AB1317" s="469"/>
      <c r="AC1317" s="63">
        <v>0</v>
      </c>
      <c r="AD1317" s="137">
        <f t="shared" si="159"/>
        <v>0</v>
      </c>
      <c r="AE1317" s="942">
        <v>0</v>
      </c>
      <c r="AF1317" s="150">
        <v>0</v>
      </c>
      <c r="AG1317" s="138"/>
      <c r="AH1317" s="469"/>
      <c r="AI1317" s="998">
        <f t="shared" si="160"/>
        <v>6027.9900000000007</v>
      </c>
      <c r="AJ1317" s="1025">
        <f t="shared" ref="AJ1317:AJ1380" si="161">AI1317-J1317</f>
        <v>0</v>
      </c>
    </row>
    <row r="1318" spans="1:36" ht="66" x14ac:dyDescent="0.2">
      <c r="A1318" s="51"/>
      <c r="B1318" s="101" t="s">
        <v>1270</v>
      </c>
      <c r="C1318" s="74"/>
      <c r="D1318" s="74">
        <v>160</v>
      </c>
      <c r="E1318" s="105" t="s">
        <v>122</v>
      </c>
      <c r="F1318" s="55" t="s">
        <v>31</v>
      </c>
      <c r="G1318" s="56" t="s">
        <v>32</v>
      </c>
      <c r="H1318" s="55" t="s">
        <v>33</v>
      </c>
      <c r="I1318" s="57">
        <v>81</v>
      </c>
      <c r="J1318" s="766">
        <v>12960</v>
      </c>
      <c r="K1318" s="136"/>
      <c r="L1318" s="469">
        <v>0</v>
      </c>
      <c r="M1318" s="136"/>
      <c r="N1318" s="469"/>
      <c r="O1318" s="75">
        <v>0</v>
      </c>
      <c r="P1318" s="1002">
        <f t="shared" si="158"/>
        <v>0</v>
      </c>
      <c r="Q1318" s="138"/>
      <c r="R1318" s="469"/>
      <c r="S1318" s="75">
        <v>0</v>
      </c>
      <c r="T1318" s="1002"/>
      <c r="U1318" s="138"/>
      <c r="V1318" s="469"/>
      <c r="W1318" s="138"/>
      <c r="X1318" s="469"/>
      <c r="Y1318" s="60">
        <f t="shared" si="157"/>
        <v>160</v>
      </c>
      <c r="Z1318" s="1002">
        <v>12960</v>
      </c>
      <c r="AA1318" s="138"/>
      <c r="AB1318" s="469"/>
      <c r="AC1318" s="63">
        <v>0</v>
      </c>
      <c r="AD1318" s="137">
        <f t="shared" si="159"/>
        <v>0</v>
      </c>
      <c r="AE1318" s="942">
        <v>0</v>
      </c>
      <c r="AF1318" s="150">
        <v>0</v>
      </c>
      <c r="AG1318" s="138"/>
      <c r="AH1318" s="469"/>
      <c r="AI1318" s="998">
        <f t="shared" si="160"/>
        <v>12960</v>
      </c>
      <c r="AJ1318" s="1025">
        <f t="shared" si="161"/>
        <v>0</v>
      </c>
    </row>
    <row r="1319" spans="1:36" ht="66" x14ac:dyDescent="0.2">
      <c r="A1319" s="51"/>
      <c r="B1319" s="101" t="s">
        <v>1271</v>
      </c>
      <c r="C1319" s="74"/>
      <c r="D1319" s="74">
        <v>110</v>
      </c>
      <c r="E1319" s="109" t="s">
        <v>49</v>
      </c>
      <c r="F1319" s="55" t="s">
        <v>31</v>
      </c>
      <c r="G1319" s="56" t="s">
        <v>32</v>
      </c>
      <c r="H1319" s="55" t="s">
        <v>33</v>
      </c>
      <c r="I1319" s="57">
        <v>47.115454545454547</v>
      </c>
      <c r="J1319" s="766">
        <v>5182.7</v>
      </c>
      <c r="K1319" s="136"/>
      <c r="L1319" s="469">
        <v>0</v>
      </c>
      <c r="M1319" s="136"/>
      <c r="N1319" s="469"/>
      <c r="O1319" s="75">
        <v>0</v>
      </c>
      <c r="P1319" s="1002">
        <f t="shared" si="158"/>
        <v>0</v>
      </c>
      <c r="Q1319" s="138"/>
      <c r="R1319" s="469"/>
      <c r="S1319" s="75">
        <v>0</v>
      </c>
      <c r="T1319" s="1002"/>
      <c r="U1319" s="138"/>
      <c r="V1319" s="469"/>
      <c r="W1319" s="138"/>
      <c r="X1319" s="469"/>
      <c r="Y1319" s="60">
        <f t="shared" si="157"/>
        <v>110</v>
      </c>
      <c r="Z1319" s="1002">
        <v>5182.7</v>
      </c>
      <c r="AA1319" s="138"/>
      <c r="AB1319" s="469"/>
      <c r="AC1319" s="63">
        <v>0</v>
      </c>
      <c r="AD1319" s="137">
        <f t="shared" si="159"/>
        <v>0</v>
      </c>
      <c r="AE1319" s="942">
        <v>0</v>
      </c>
      <c r="AF1319" s="150">
        <v>0</v>
      </c>
      <c r="AG1319" s="138"/>
      <c r="AH1319" s="469"/>
      <c r="AI1319" s="998">
        <f t="shared" si="160"/>
        <v>5182.7</v>
      </c>
      <c r="AJ1319" s="1025">
        <f t="shared" si="161"/>
        <v>0</v>
      </c>
    </row>
    <row r="1320" spans="1:36" ht="66" x14ac:dyDescent="0.2">
      <c r="A1320" s="51"/>
      <c r="B1320" s="101" t="s">
        <v>1272</v>
      </c>
      <c r="C1320" s="74"/>
      <c r="D1320" s="74">
        <v>120</v>
      </c>
      <c r="E1320" s="109" t="s">
        <v>49</v>
      </c>
      <c r="F1320" s="55" t="s">
        <v>31</v>
      </c>
      <c r="G1320" s="56" t="s">
        <v>32</v>
      </c>
      <c r="H1320" s="55" t="s">
        <v>33</v>
      </c>
      <c r="I1320" s="57">
        <v>70.2</v>
      </c>
      <c r="J1320" s="766">
        <v>8424</v>
      </c>
      <c r="K1320" s="136"/>
      <c r="L1320" s="469">
        <v>0</v>
      </c>
      <c r="M1320" s="136"/>
      <c r="N1320" s="469"/>
      <c r="O1320" s="75">
        <v>0</v>
      </c>
      <c r="P1320" s="1002">
        <f t="shared" si="158"/>
        <v>0</v>
      </c>
      <c r="Q1320" s="138"/>
      <c r="R1320" s="469"/>
      <c r="S1320" s="75">
        <v>0</v>
      </c>
      <c r="T1320" s="1002"/>
      <c r="U1320" s="138"/>
      <c r="V1320" s="469"/>
      <c r="W1320" s="138"/>
      <c r="X1320" s="469"/>
      <c r="Y1320" s="60">
        <f t="shared" si="157"/>
        <v>120</v>
      </c>
      <c r="Z1320" s="1002">
        <v>8424</v>
      </c>
      <c r="AA1320" s="138"/>
      <c r="AB1320" s="469"/>
      <c r="AC1320" s="63">
        <v>0</v>
      </c>
      <c r="AD1320" s="137">
        <f t="shared" si="159"/>
        <v>0</v>
      </c>
      <c r="AE1320" s="942">
        <v>0</v>
      </c>
      <c r="AF1320" s="150">
        <v>0</v>
      </c>
      <c r="AG1320" s="138"/>
      <c r="AH1320" s="469"/>
      <c r="AI1320" s="998">
        <f t="shared" si="160"/>
        <v>8424</v>
      </c>
      <c r="AJ1320" s="1025">
        <f t="shared" si="161"/>
        <v>0</v>
      </c>
    </row>
    <row r="1321" spans="1:36" ht="66" x14ac:dyDescent="0.2">
      <c r="A1321" s="51"/>
      <c r="B1321" s="101" t="s">
        <v>1273</v>
      </c>
      <c r="C1321" s="74"/>
      <c r="D1321" s="74">
        <v>0</v>
      </c>
      <c r="E1321" s="109" t="s">
        <v>49</v>
      </c>
      <c r="F1321" s="55" t="s">
        <v>31</v>
      </c>
      <c r="G1321" s="56" t="s">
        <v>32</v>
      </c>
      <c r="H1321" s="55" t="s">
        <v>33</v>
      </c>
      <c r="I1321" s="57">
        <v>62.64</v>
      </c>
      <c r="J1321" s="766">
        <v>0</v>
      </c>
      <c r="K1321" s="136"/>
      <c r="L1321" s="469">
        <v>0</v>
      </c>
      <c r="M1321" s="136"/>
      <c r="N1321" s="469"/>
      <c r="O1321" s="75">
        <v>0</v>
      </c>
      <c r="P1321" s="1002">
        <f t="shared" si="158"/>
        <v>0</v>
      </c>
      <c r="Q1321" s="138"/>
      <c r="R1321" s="469"/>
      <c r="S1321" s="75">
        <v>0</v>
      </c>
      <c r="T1321" s="1002"/>
      <c r="U1321" s="138"/>
      <c r="V1321" s="469"/>
      <c r="W1321" s="138"/>
      <c r="X1321" s="469"/>
      <c r="Y1321" s="60">
        <f t="shared" si="157"/>
        <v>0</v>
      </c>
      <c r="Z1321" s="1002">
        <v>0</v>
      </c>
      <c r="AA1321" s="138"/>
      <c r="AB1321" s="469"/>
      <c r="AC1321" s="63">
        <v>0</v>
      </c>
      <c r="AD1321" s="137">
        <f t="shared" si="159"/>
        <v>0</v>
      </c>
      <c r="AE1321" s="942">
        <v>0</v>
      </c>
      <c r="AF1321" s="150">
        <v>0</v>
      </c>
      <c r="AG1321" s="138"/>
      <c r="AH1321" s="469"/>
      <c r="AI1321" s="998">
        <f t="shared" si="160"/>
        <v>0</v>
      </c>
      <c r="AJ1321" s="1025">
        <f t="shared" si="161"/>
        <v>0</v>
      </c>
    </row>
    <row r="1322" spans="1:36" ht="66" x14ac:dyDescent="0.2">
      <c r="A1322" s="51"/>
      <c r="B1322" s="73" t="s">
        <v>1274</v>
      </c>
      <c r="C1322" s="74"/>
      <c r="D1322" s="74">
        <v>11</v>
      </c>
      <c r="E1322" s="79" t="s">
        <v>49</v>
      </c>
      <c r="F1322" s="55" t="s">
        <v>31</v>
      </c>
      <c r="G1322" s="56" t="s">
        <v>32</v>
      </c>
      <c r="H1322" s="55" t="s">
        <v>33</v>
      </c>
      <c r="I1322" s="57">
        <v>21.796363636363637</v>
      </c>
      <c r="J1322" s="766">
        <v>239.76</v>
      </c>
      <c r="K1322" s="136"/>
      <c r="L1322" s="469">
        <v>0</v>
      </c>
      <c r="M1322" s="136"/>
      <c r="N1322" s="469"/>
      <c r="O1322" s="75">
        <v>0</v>
      </c>
      <c r="P1322" s="1002">
        <f t="shared" si="158"/>
        <v>0</v>
      </c>
      <c r="Q1322" s="138"/>
      <c r="R1322" s="469"/>
      <c r="S1322" s="75">
        <v>0</v>
      </c>
      <c r="T1322" s="1002"/>
      <c r="U1322" s="138"/>
      <c r="V1322" s="469"/>
      <c r="W1322" s="138"/>
      <c r="X1322" s="469"/>
      <c r="Y1322" s="60">
        <f t="shared" si="157"/>
        <v>11</v>
      </c>
      <c r="Z1322" s="1002">
        <v>239.76</v>
      </c>
      <c r="AA1322" s="138"/>
      <c r="AB1322" s="469"/>
      <c r="AC1322" s="63">
        <v>0</v>
      </c>
      <c r="AD1322" s="137">
        <f t="shared" si="159"/>
        <v>0</v>
      </c>
      <c r="AE1322" s="942">
        <v>0</v>
      </c>
      <c r="AF1322" s="150">
        <v>0</v>
      </c>
      <c r="AG1322" s="138"/>
      <c r="AH1322" s="469"/>
      <c r="AI1322" s="998">
        <f t="shared" si="160"/>
        <v>239.76</v>
      </c>
      <c r="AJ1322" s="1025">
        <f t="shared" si="161"/>
        <v>0</v>
      </c>
    </row>
    <row r="1323" spans="1:36" ht="66" x14ac:dyDescent="0.2">
      <c r="A1323" s="51"/>
      <c r="B1323" s="101" t="s">
        <v>1275</v>
      </c>
      <c r="C1323" s="74"/>
      <c r="D1323" s="74">
        <v>63</v>
      </c>
      <c r="E1323" s="105" t="s">
        <v>122</v>
      </c>
      <c r="F1323" s="55" t="s">
        <v>31</v>
      </c>
      <c r="G1323" s="56" t="s">
        <v>32</v>
      </c>
      <c r="H1323" s="55" t="s">
        <v>33</v>
      </c>
      <c r="I1323" s="57">
        <v>58.63</v>
      </c>
      <c r="J1323" s="766">
        <v>3693.69</v>
      </c>
      <c r="K1323" s="136"/>
      <c r="L1323" s="469">
        <v>0</v>
      </c>
      <c r="M1323" s="136"/>
      <c r="N1323" s="469"/>
      <c r="O1323" s="75">
        <v>0</v>
      </c>
      <c r="P1323" s="1002">
        <f t="shared" si="158"/>
        <v>0</v>
      </c>
      <c r="Q1323" s="138"/>
      <c r="R1323" s="469"/>
      <c r="S1323" s="75">
        <v>0</v>
      </c>
      <c r="T1323" s="1002"/>
      <c r="U1323" s="138"/>
      <c r="V1323" s="469"/>
      <c r="W1323" s="138"/>
      <c r="X1323" s="469"/>
      <c r="Y1323" s="60">
        <f t="shared" si="157"/>
        <v>63</v>
      </c>
      <c r="Z1323" s="1002">
        <v>3693.69</v>
      </c>
      <c r="AA1323" s="138"/>
      <c r="AB1323" s="469"/>
      <c r="AC1323" s="63">
        <v>0</v>
      </c>
      <c r="AD1323" s="137">
        <f t="shared" si="159"/>
        <v>0</v>
      </c>
      <c r="AE1323" s="942">
        <v>0</v>
      </c>
      <c r="AF1323" s="150">
        <v>0</v>
      </c>
      <c r="AG1323" s="138"/>
      <c r="AH1323" s="469"/>
      <c r="AI1323" s="998">
        <f t="shared" si="160"/>
        <v>3693.69</v>
      </c>
      <c r="AJ1323" s="1025">
        <f t="shared" si="161"/>
        <v>0</v>
      </c>
    </row>
    <row r="1324" spans="1:36" ht="66" x14ac:dyDescent="0.2">
      <c r="A1324" s="51"/>
      <c r="B1324" s="73" t="s">
        <v>1276</v>
      </c>
      <c r="C1324" s="74"/>
      <c r="D1324" s="74">
        <v>26</v>
      </c>
      <c r="E1324" s="79" t="s">
        <v>49</v>
      </c>
      <c r="F1324" s="55" t="s">
        <v>31</v>
      </c>
      <c r="G1324" s="56" t="s">
        <v>32</v>
      </c>
      <c r="H1324" s="55" t="s">
        <v>33</v>
      </c>
      <c r="I1324" s="57">
        <v>627.98925925925926</v>
      </c>
      <c r="J1324" s="766">
        <v>16327.72</v>
      </c>
      <c r="K1324" s="136"/>
      <c r="L1324" s="469">
        <v>0</v>
      </c>
      <c r="M1324" s="136"/>
      <c r="N1324" s="469"/>
      <c r="O1324" s="75">
        <v>0</v>
      </c>
      <c r="P1324" s="1002">
        <f t="shared" si="158"/>
        <v>0</v>
      </c>
      <c r="Q1324" s="138"/>
      <c r="R1324" s="469"/>
      <c r="S1324" s="75">
        <v>0</v>
      </c>
      <c r="T1324" s="1002"/>
      <c r="U1324" s="138"/>
      <c r="V1324" s="469"/>
      <c r="W1324" s="138"/>
      <c r="X1324" s="469"/>
      <c r="Y1324" s="60">
        <f t="shared" si="157"/>
        <v>26</v>
      </c>
      <c r="Z1324" s="1002">
        <v>16327.72</v>
      </c>
      <c r="AA1324" s="138"/>
      <c r="AB1324" s="469"/>
      <c r="AC1324" s="63">
        <v>0</v>
      </c>
      <c r="AD1324" s="137">
        <f t="shared" si="159"/>
        <v>0</v>
      </c>
      <c r="AE1324" s="942">
        <v>0</v>
      </c>
      <c r="AF1324" s="150">
        <v>0</v>
      </c>
      <c r="AG1324" s="138"/>
      <c r="AH1324" s="469"/>
      <c r="AI1324" s="998">
        <f t="shared" si="160"/>
        <v>16327.72</v>
      </c>
      <c r="AJ1324" s="1025">
        <f t="shared" si="161"/>
        <v>0</v>
      </c>
    </row>
    <row r="1325" spans="1:36" ht="66" x14ac:dyDescent="0.2">
      <c r="A1325" s="51"/>
      <c r="B1325" s="101" t="s">
        <v>1277</v>
      </c>
      <c r="C1325" s="74"/>
      <c r="D1325" s="74">
        <v>27</v>
      </c>
      <c r="E1325" s="105" t="s">
        <v>122</v>
      </c>
      <c r="F1325" s="55" t="s">
        <v>31</v>
      </c>
      <c r="G1325" s="56" t="s">
        <v>32</v>
      </c>
      <c r="H1325" s="55" t="s">
        <v>33</v>
      </c>
      <c r="I1325" s="57">
        <v>74</v>
      </c>
      <c r="J1325" s="766">
        <v>1998</v>
      </c>
      <c r="K1325" s="136"/>
      <c r="L1325" s="469">
        <v>0</v>
      </c>
      <c r="M1325" s="136"/>
      <c r="N1325" s="469"/>
      <c r="O1325" s="75">
        <v>0</v>
      </c>
      <c r="P1325" s="1002">
        <f t="shared" si="158"/>
        <v>0</v>
      </c>
      <c r="Q1325" s="138"/>
      <c r="R1325" s="469"/>
      <c r="S1325" s="75">
        <v>0</v>
      </c>
      <c r="T1325" s="1002"/>
      <c r="U1325" s="138"/>
      <c r="V1325" s="469"/>
      <c r="W1325" s="138"/>
      <c r="X1325" s="469"/>
      <c r="Y1325" s="60">
        <f t="shared" si="157"/>
        <v>27</v>
      </c>
      <c r="Z1325" s="1002">
        <v>1998</v>
      </c>
      <c r="AA1325" s="138"/>
      <c r="AB1325" s="469"/>
      <c r="AC1325" s="63">
        <v>0</v>
      </c>
      <c r="AD1325" s="137">
        <f t="shared" si="159"/>
        <v>0</v>
      </c>
      <c r="AE1325" s="942">
        <v>0</v>
      </c>
      <c r="AF1325" s="150">
        <v>0</v>
      </c>
      <c r="AG1325" s="138"/>
      <c r="AH1325" s="469"/>
      <c r="AI1325" s="998">
        <f t="shared" si="160"/>
        <v>1998</v>
      </c>
      <c r="AJ1325" s="1025">
        <f t="shared" si="161"/>
        <v>0</v>
      </c>
    </row>
    <row r="1326" spans="1:36" ht="66" x14ac:dyDescent="0.2">
      <c r="A1326" s="51"/>
      <c r="B1326" s="82" t="s">
        <v>1278</v>
      </c>
      <c r="C1326" s="74"/>
      <c r="D1326" s="74">
        <v>25</v>
      </c>
      <c r="E1326" s="79" t="s">
        <v>30</v>
      </c>
      <c r="F1326" s="55" t="s">
        <v>31</v>
      </c>
      <c r="G1326" s="56" t="s">
        <v>32</v>
      </c>
      <c r="H1326" s="55" t="s">
        <v>33</v>
      </c>
      <c r="I1326" s="57">
        <v>91.454400000000007</v>
      </c>
      <c r="J1326" s="766">
        <v>2286.36</v>
      </c>
      <c r="K1326" s="136"/>
      <c r="L1326" s="469">
        <v>0</v>
      </c>
      <c r="M1326" s="136"/>
      <c r="N1326" s="469"/>
      <c r="O1326" s="75">
        <v>0</v>
      </c>
      <c r="P1326" s="1002">
        <f t="shared" si="158"/>
        <v>0</v>
      </c>
      <c r="Q1326" s="138"/>
      <c r="R1326" s="469"/>
      <c r="S1326" s="75">
        <v>0</v>
      </c>
      <c r="T1326" s="1002"/>
      <c r="U1326" s="138"/>
      <c r="V1326" s="469"/>
      <c r="W1326" s="138"/>
      <c r="X1326" s="469"/>
      <c r="Y1326" s="60">
        <f t="shared" si="157"/>
        <v>25</v>
      </c>
      <c r="Z1326" s="1002">
        <v>2286.36</v>
      </c>
      <c r="AA1326" s="138"/>
      <c r="AB1326" s="469"/>
      <c r="AC1326" s="63">
        <v>0</v>
      </c>
      <c r="AD1326" s="137">
        <f t="shared" si="159"/>
        <v>0</v>
      </c>
      <c r="AE1326" s="942">
        <v>0</v>
      </c>
      <c r="AF1326" s="150">
        <v>0</v>
      </c>
      <c r="AG1326" s="138"/>
      <c r="AH1326" s="469"/>
      <c r="AI1326" s="998">
        <f t="shared" si="160"/>
        <v>2286.36</v>
      </c>
      <c r="AJ1326" s="1025">
        <f t="shared" si="161"/>
        <v>0</v>
      </c>
    </row>
    <row r="1327" spans="1:36" ht="66" x14ac:dyDescent="0.2">
      <c r="A1327" s="51"/>
      <c r="B1327" s="82" t="s">
        <v>1279</v>
      </c>
      <c r="C1327" s="74"/>
      <c r="D1327" s="74">
        <v>15</v>
      </c>
      <c r="E1327" s="79" t="s">
        <v>1246</v>
      </c>
      <c r="F1327" s="55" t="s">
        <v>31</v>
      </c>
      <c r="G1327" s="56" t="s">
        <v>32</v>
      </c>
      <c r="H1327" s="55" t="s">
        <v>33</v>
      </c>
      <c r="I1327" s="57">
        <v>103.98266666666667</v>
      </c>
      <c r="J1327" s="766">
        <v>1559.74</v>
      </c>
      <c r="K1327" s="136"/>
      <c r="L1327" s="469">
        <v>0</v>
      </c>
      <c r="M1327" s="136"/>
      <c r="N1327" s="469"/>
      <c r="O1327" s="75">
        <v>0</v>
      </c>
      <c r="P1327" s="1002">
        <f t="shared" si="158"/>
        <v>0</v>
      </c>
      <c r="Q1327" s="138"/>
      <c r="R1327" s="469"/>
      <c r="S1327" s="75">
        <v>0</v>
      </c>
      <c r="T1327" s="1002"/>
      <c r="U1327" s="138"/>
      <c r="V1327" s="469"/>
      <c r="W1327" s="138"/>
      <c r="X1327" s="469"/>
      <c r="Y1327" s="60">
        <f t="shared" si="157"/>
        <v>15</v>
      </c>
      <c r="Z1327" s="1002">
        <v>1559.74</v>
      </c>
      <c r="AA1327" s="138"/>
      <c r="AB1327" s="469"/>
      <c r="AC1327" s="63">
        <v>0</v>
      </c>
      <c r="AD1327" s="137">
        <f t="shared" si="159"/>
        <v>0</v>
      </c>
      <c r="AE1327" s="942">
        <v>0</v>
      </c>
      <c r="AF1327" s="150">
        <v>0</v>
      </c>
      <c r="AG1327" s="138"/>
      <c r="AH1327" s="469"/>
      <c r="AI1327" s="998">
        <f t="shared" si="160"/>
        <v>1559.74</v>
      </c>
      <c r="AJ1327" s="1025">
        <f t="shared" si="161"/>
        <v>0</v>
      </c>
    </row>
    <row r="1328" spans="1:36" ht="66" x14ac:dyDescent="0.2">
      <c r="A1328" s="51"/>
      <c r="B1328" s="93" t="s">
        <v>1280</v>
      </c>
      <c r="C1328" s="74"/>
      <c r="D1328" s="74">
        <v>1</v>
      </c>
      <c r="E1328" s="109" t="s">
        <v>49</v>
      </c>
      <c r="F1328" s="55" t="s">
        <v>31</v>
      </c>
      <c r="G1328" s="56" t="s">
        <v>32</v>
      </c>
      <c r="H1328" s="55" t="s">
        <v>33</v>
      </c>
      <c r="I1328" s="57">
        <v>232</v>
      </c>
      <c r="J1328" s="766">
        <v>232</v>
      </c>
      <c r="K1328" s="136"/>
      <c r="L1328" s="469">
        <v>0</v>
      </c>
      <c r="M1328" s="136"/>
      <c r="N1328" s="469"/>
      <c r="O1328" s="75">
        <v>0</v>
      </c>
      <c r="P1328" s="1002">
        <f t="shared" si="158"/>
        <v>0</v>
      </c>
      <c r="Q1328" s="138"/>
      <c r="R1328" s="469"/>
      <c r="S1328" s="75">
        <v>0</v>
      </c>
      <c r="T1328" s="1002"/>
      <c r="U1328" s="138"/>
      <c r="V1328" s="469"/>
      <c r="W1328" s="138"/>
      <c r="X1328" s="469"/>
      <c r="Y1328" s="60">
        <f t="shared" si="157"/>
        <v>1</v>
      </c>
      <c r="Z1328" s="1002">
        <v>232</v>
      </c>
      <c r="AA1328" s="138"/>
      <c r="AB1328" s="469"/>
      <c r="AC1328" s="63">
        <v>0</v>
      </c>
      <c r="AD1328" s="137">
        <f t="shared" si="159"/>
        <v>0</v>
      </c>
      <c r="AE1328" s="942">
        <v>0</v>
      </c>
      <c r="AF1328" s="150">
        <v>0</v>
      </c>
      <c r="AG1328" s="138"/>
      <c r="AH1328" s="469"/>
      <c r="AI1328" s="998">
        <f t="shared" si="160"/>
        <v>232</v>
      </c>
      <c r="AJ1328" s="1025">
        <f t="shared" si="161"/>
        <v>0</v>
      </c>
    </row>
    <row r="1329" spans="1:36" ht="66" x14ac:dyDescent="0.2">
      <c r="A1329" s="51"/>
      <c r="B1329" s="52" t="s">
        <v>1281</v>
      </c>
      <c r="C1329" s="74"/>
      <c r="D1329" s="74">
        <v>5</v>
      </c>
      <c r="E1329" s="79" t="s">
        <v>30</v>
      </c>
      <c r="F1329" s="55" t="s">
        <v>31</v>
      </c>
      <c r="G1329" s="56" t="s">
        <v>32</v>
      </c>
      <c r="H1329" s="55" t="s">
        <v>33</v>
      </c>
      <c r="I1329" s="57">
        <v>38.835999999999999</v>
      </c>
      <c r="J1329" s="766">
        <v>194.18</v>
      </c>
      <c r="K1329" s="136"/>
      <c r="L1329" s="469">
        <v>0</v>
      </c>
      <c r="M1329" s="136"/>
      <c r="N1329" s="469"/>
      <c r="O1329" s="75">
        <v>0</v>
      </c>
      <c r="P1329" s="1002">
        <f t="shared" si="158"/>
        <v>0</v>
      </c>
      <c r="Q1329" s="138"/>
      <c r="R1329" s="469"/>
      <c r="S1329" s="75">
        <v>0</v>
      </c>
      <c r="T1329" s="1002"/>
      <c r="U1329" s="138"/>
      <c r="V1329" s="469"/>
      <c r="W1329" s="138"/>
      <c r="X1329" s="469"/>
      <c r="Y1329" s="60">
        <f t="shared" si="157"/>
        <v>5</v>
      </c>
      <c r="Z1329" s="1002">
        <v>194.18</v>
      </c>
      <c r="AA1329" s="138"/>
      <c r="AB1329" s="469"/>
      <c r="AC1329" s="63">
        <v>0</v>
      </c>
      <c r="AD1329" s="137">
        <f t="shared" si="159"/>
        <v>0</v>
      </c>
      <c r="AE1329" s="942">
        <v>0</v>
      </c>
      <c r="AF1329" s="150">
        <v>0</v>
      </c>
      <c r="AG1329" s="138"/>
      <c r="AH1329" s="469"/>
      <c r="AI1329" s="998">
        <f t="shared" si="160"/>
        <v>194.18</v>
      </c>
      <c r="AJ1329" s="1025">
        <f t="shared" si="161"/>
        <v>0</v>
      </c>
    </row>
    <row r="1330" spans="1:36" ht="66" x14ac:dyDescent="0.2">
      <c r="A1330" s="51"/>
      <c r="B1330" s="93" t="s">
        <v>1282</v>
      </c>
      <c r="C1330" s="74"/>
      <c r="D1330" s="74">
        <v>21</v>
      </c>
      <c r="E1330" s="109" t="s">
        <v>49</v>
      </c>
      <c r="F1330" s="55" t="s">
        <v>31</v>
      </c>
      <c r="G1330" s="56" t="s">
        <v>32</v>
      </c>
      <c r="H1330" s="55" t="s">
        <v>33</v>
      </c>
      <c r="I1330" s="57">
        <v>23.803333333333335</v>
      </c>
      <c r="J1330" s="766">
        <v>499.87</v>
      </c>
      <c r="K1330" s="136"/>
      <c r="L1330" s="469">
        <v>0</v>
      </c>
      <c r="M1330" s="136"/>
      <c r="N1330" s="469"/>
      <c r="O1330" s="75">
        <v>0</v>
      </c>
      <c r="P1330" s="1002">
        <f t="shared" si="158"/>
        <v>0</v>
      </c>
      <c r="Q1330" s="138"/>
      <c r="R1330" s="469"/>
      <c r="S1330" s="75">
        <v>0</v>
      </c>
      <c r="T1330" s="1002"/>
      <c r="U1330" s="138"/>
      <c r="V1330" s="469"/>
      <c r="W1330" s="138"/>
      <c r="X1330" s="469"/>
      <c r="Y1330" s="60">
        <f t="shared" si="157"/>
        <v>21</v>
      </c>
      <c r="Z1330" s="1002">
        <v>499.87</v>
      </c>
      <c r="AA1330" s="138"/>
      <c r="AB1330" s="469"/>
      <c r="AC1330" s="63">
        <v>0</v>
      </c>
      <c r="AD1330" s="137">
        <f t="shared" si="159"/>
        <v>0</v>
      </c>
      <c r="AE1330" s="942">
        <v>0</v>
      </c>
      <c r="AF1330" s="150">
        <v>0</v>
      </c>
      <c r="AG1330" s="138"/>
      <c r="AH1330" s="469"/>
      <c r="AI1330" s="998">
        <f t="shared" si="160"/>
        <v>499.87</v>
      </c>
      <c r="AJ1330" s="1025">
        <f t="shared" si="161"/>
        <v>0</v>
      </c>
    </row>
    <row r="1331" spans="1:36" ht="66" x14ac:dyDescent="0.2">
      <c r="A1331" s="51"/>
      <c r="B1331" s="101" t="s">
        <v>1283</v>
      </c>
      <c r="C1331" s="74"/>
      <c r="D1331" s="74">
        <v>48</v>
      </c>
      <c r="E1331" s="109" t="s">
        <v>49</v>
      </c>
      <c r="F1331" s="55" t="s">
        <v>31</v>
      </c>
      <c r="G1331" s="56" t="s">
        <v>32</v>
      </c>
      <c r="H1331" s="55" t="s">
        <v>33</v>
      </c>
      <c r="I1331" s="57">
        <v>36.72</v>
      </c>
      <c r="J1331" s="766">
        <v>1762.56</v>
      </c>
      <c r="K1331" s="136"/>
      <c r="L1331" s="469">
        <v>0</v>
      </c>
      <c r="M1331" s="136"/>
      <c r="N1331" s="469"/>
      <c r="O1331" s="75">
        <v>0</v>
      </c>
      <c r="P1331" s="1002">
        <f t="shared" si="158"/>
        <v>0</v>
      </c>
      <c r="Q1331" s="138"/>
      <c r="R1331" s="469"/>
      <c r="S1331" s="75">
        <v>0</v>
      </c>
      <c r="T1331" s="1002"/>
      <c r="U1331" s="138"/>
      <c r="V1331" s="469"/>
      <c r="W1331" s="138"/>
      <c r="X1331" s="469"/>
      <c r="Y1331" s="60">
        <f t="shared" si="157"/>
        <v>48</v>
      </c>
      <c r="Z1331" s="1002">
        <v>1762.56</v>
      </c>
      <c r="AA1331" s="138"/>
      <c r="AB1331" s="469"/>
      <c r="AC1331" s="63">
        <v>0</v>
      </c>
      <c r="AD1331" s="137">
        <f t="shared" si="159"/>
        <v>0</v>
      </c>
      <c r="AE1331" s="942">
        <v>0</v>
      </c>
      <c r="AF1331" s="150">
        <v>0</v>
      </c>
      <c r="AG1331" s="138"/>
      <c r="AH1331" s="469"/>
      <c r="AI1331" s="998">
        <f t="shared" si="160"/>
        <v>1762.56</v>
      </c>
      <c r="AJ1331" s="1025">
        <f t="shared" si="161"/>
        <v>0</v>
      </c>
    </row>
    <row r="1332" spans="1:36" ht="66" x14ac:dyDescent="0.2">
      <c r="A1332" s="51"/>
      <c r="B1332" s="101" t="s">
        <v>1284</v>
      </c>
      <c r="C1332" s="74"/>
      <c r="D1332" s="74">
        <v>120</v>
      </c>
      <c r="E1332" s="109" t="s">
        <v>49</v>
      </c>
      <c r="F1332" s="55" t="s">
        <v>31</v>
      </c>
      <c r="G1332" s="56" t="s">
        <v>32</v>
      </c>
      <c r="H1332" s="55" t="s">
        <v>33</v>
      </c>
      <c r="I1332" s="57">
        <v>20.52</v>
      </c>
      <c r="J1332" s="766">
        <v>2462.4</v>
      </c>
      <c r="K1332" s="136"/>
      <c r="L1332" s="469">
        <v>0</v>
      </c>
      <c r="M1332" s="136"/>
      <c r="N1332" s="469"/>
      <c r="O1332" s="75">
        <v>0</v>
      </c>
      <c r="P1332" s="1002">
        <f t="shared" si="158"/>
        <v>0</v>
      </c>
      <c r="Q1332" s="138"/>
      <c r="R1332" s="469"/>
      <c r="S1332" s="75">
        <v>0</v>
      </c>
      <c r="T1332" s="1002"/>
      <c r="U1332" s="138"/>
      <c r="V1332" s="469"/>
      <c r="W1332" s="138"/>
      <c r="X1332" s="469"/>
      <c r="Y1332" s="60">
        <f t="shared" si="157"/>
        <v>120</v>
      </c>
      <c r="Z1332" s="1002">
        <v>2462.4</v>
      </c>
      <c r="AA1332" s="138"/>
      <c r="AB1332" s="469"/>
      <c r="AC1332" s="63">
        <v>0</v>
      </c>
      <c r="AD1332" s="137">
        <f t="shared" si="159"/>
        <v>0</v>
      </c>
      <c r="AE1332" s="942">
        <v>0</v>
      </c>
      <c r="AF1332" s="150">
        <v>0</v>
      </c>
      <c r="AG1332" s="138"/>
      <c r="AH1332" s="469"/>
      <c r="AI1332" s="998">
        <f t="shared" si="160"/>
        <v>2462.4</v>
      </c>
      <c r="AJ1332" s="1025">
        <f t="shared" si="161"/>
        <v>0</v>
      </c>
    </row>
    <row r="1333" spans="1:36" ht="66" x14ac:dyDescent="0.2">
      <c r="A1333" s="51"/>
      <c r="B1333" s="101" t="s">
        <v>1285</v>
      </c>
      <c r="C1333" s="74"/>
      <c r="D1333" s="74">
        <v>84</v>
      </c>
      <c r="E1333" s="109" t="s">
        <v>49</v>
      </c>
      <c r="F1333" s="55" t="s">
        <v>31</v>
      </c>
      <c r="G1333" s="56" t="s">
        <v>32</v>
      </c>
      <c r="H1333" s="55" t="s">
        <v>33</v>
      </c>
      <c r="I1333" s="57">
        <v>70.2</v>
      </c>
      <c r="J1333" s="766">
        <v>5896.8</v>
      </c>
      <c r="K1333" s="136"/>
      <c r="L1333" s="469">
        <v>0</v>
      </c>
      <c r="M1333" s="136"/>
      <c r="N1333" s="469"/>
      <c r="O1333" s="75">
        <v>0</v>
      </c>
      <c r="P1333" s="1002">
        <f t="shared" si="158"/>
        <v>0</v>
      </c>
      <c r="Q1333" s="138"/>
      <c r="R1333" s="469"/>
      <c r="S1333" s="75">
        <v>0</v>
      </c>
      <c r="T1333" s="1002"/>
      <c r="U1333" s="138"/>
      <c r="V1333" s="469"/>
      <c r="W1333" s="138"/>
      <c r="X1333" s="469"/>
      <c r="Y1333" s="60">
        <f t="shared" si="157"/>
        <v>84</v>
      </c>
      <c r="Z1333" s="1002">
        <v>5896.8</v>
      </c>
      <c r="AA1333" s="138"/>
      <c r="AB1333" s="469"/>
      <c r="AC1333" s="63">
        <v>0</v>
      </c>
      <c r="AD1333" s="137">
        <f t="shared" si="159"/>
        <v>0</v>
      </c>
      <c r="AE1333" s="942">
        <v>0</v>
      </c>
      <c r="AF1333" s="150">
        <v>0</v>
      </c>
      <c r="AG1333" s="138"/>
      <c r="AH1333" s="469"/>
      <c r="AI1333" s="998">
        <f t="shared" si="160"/>
        <v>5896.8</v>
      </c>
      <c r="AJ1333" s="1025">
        <f t="shared" si="161"/>
        <v>0</v>
      </c>
    </row>
    <row r="1334" spans="1:36" ht="66" x14ac:dyDescent="0.2">
      <c r="A1334" s="51"/>
      <c r="B1334" s="101" t="s">
        <v>1286</v>
      </c>
      <c r="C1334" s="74"/>
      <c r="D1334" s="74">
        <v>84</v>
      </c>
      <c r="E1334" s="109" t="s">
        <v>1246</v>
      </c>
      <c r="F1334" s="55" t="s">
        <v>31</v>
      </c>
      <c r="G1334" s="56" t="s">
        <v>32</v>
      </c>
      <c r="H1334" s="55" t="s">
        <v>33</v>
      </c>
      <c r="I1334" s="57">
        <v>43.2</v>
      </c>
      <c r="J1334" s="766">
        <v>3628.8</v>
      </c>
      <c r="K1334" s="136"/>
      <c r="L1334" s="469">
        <v>0</v>
      </c>
      <c r="M1334" s="136"/>
      <c r="N1334" s="469"/>
      <c r="O1334" s="75">
        <v>0</v>
      </c>
      <c r="P1334" s="1002">
        <f t="shared" si="158"/>
        <v>0</v>
      </c>
      <c r="Q1334" s="138"/>
      <c r="R1334" s="469"/>
      <c r="S1334" s="75">
        <v>0</v>
      </c>
      <c r="T1334" s="1002"/>
      <c r="U1334" s="138"/>
      <c r="V1334" s="469"/>
      <c r="W1334" s="138"/>
      <c r="X1334" s="469"/>
      <c r="Y1334" s="60">
        <f t="shared" si="157"/>
        <v>84</v>
      </c>
      <c r="Z1334" s="1002">
        <v>3628.8</v>
      </c>
      <c r="AA1334" s="138"/>
      <c r="AB1334" s="469"/>
      <c r="AC1334" s="63">
        <v>0</v>
      </c>
      <c r="AD1334" s="137">
        <f t="shared" si="159"/>
        <v>0</v>
      </c>
      <c r="AE1334" s="942">
        <v>0</v>
      </c>
      <c r="AF1334" s="150">
        <v>0</v>
      </c>
      <c r="AG1334" s="138"/>
      <c r="AH1334" s="469"/>
      <c r="AI1334" s="998">
        <f t="shared" si="160"/>
        <v>3628.8</v>
      </c>
      <c r="AJ1334" s="1025">
        <f t="shared" si="161"/>
        <v>0</v>
      </c>
    </row>
    <row r="1335" spans="1:36" ht="66" x14ac:dyDescent="0.2">
      <c r="A1335" s="51"/>
      <c r="B1335" s="93" t="s">
        <v>1287</v>
      </c>
      <c r="C1335" s="74"/>
      <c r="D1335" s="74">
        <v>10</v>
      </c>
      <c r="E1335" s="109" t="s">
        <v>49</v>
      </c>
      <c r="F1335" s="55" t="s">
        <v>31</v>
      </c>
      <c r="G1335" s="56" t="s">
        <v>32</v>
      </c>
      <c r="H1335" s="55" t="s">
        <v>33</v>
      </c>
      <c r="I1335" s="57">
        <v>46.4</v>
      </c>
      <c r="J1335" s="766">
        <v>464</v>
      </c>
      <c r="K1335" s="136"/>
      <c r="L1335" s="469">
        <v>0</v>
      </c>
      <c r="M1335" s="136"/>
      <c r="N1335" s="469"/>
      <c r="O1335" s="75">
        <v>0</v>
      </c>
      <c r="P1335" s="1002">
        <f t="shared" si="158"/>
        <v>0</v>
      </c>
      <c r="Q1335" s="138"/>
      <c r="R1335" s="469"/>
      <c r="S1335" s="75">
        <v>0</v>
      </c>
      <c r="T1335" s="1002"/>
      <c r="U1335" s="138"/>
      <c r="V1335" s="469"/>
      <c r="W1335" s="138"/>
      <c r="X1335" s="469"/>
      <c r="Y1335" s="60">
        <f t="shared" si="157"/>
        <v>10</v>
      </c>
      <c r="Z1335" s="1002">
        <v>464</v>
      </c>
      <c r="AA1335" s="138"/>
      <c r="AB1335" s="469"/>
      <c r="AC1335" s="63">
        <v>0</v>
      </c>
      <c r="AD1335" s="137">
        <f t="shared" si="159"/>
        <v>0</v>
      </c>
      <c r="AE1335" s="942">
        <v>0</v>
      </c>
      <c r="AF1335" s="150">
        <v>0</v>
      </c>
      <c r="AG1335" s="138"/>
      <c r="AH1335" s="469"/>
      <c r="AI1335" s="998">
        <f t="shared" si="160"/>
        <v>464</v>
      </c>
      <c r="AJ1335" s="1025">
        <f t="shared" si="161"/>
        <v>0</v>
      </c>
    </row>
    <row r="1336" spans="1:36" ht="66" x14ac:dyDescent="0.2">
      <c r="A1336" s="51"/>
      <c r="B1336" s="93" t="s">
        <v>1288</v>
      </c>
      <c r="C1336" s="74"/>
      <c r="D1336" s="74">
        <v>1</v>
      </c>
      <c r="E1336" s="109" t="s">
        <v>49</v>
      </c>
      <c r="F1336" s="55" t="s">
        <v>31</v>
      </c>
      <c r="G1336" s="56" t="s">
        <v>32</v>
      </c>
      <c r="H1336" s="55" t="s">
        <v>33</v>
      </c>
      <c r="I1336" s="57">
        <v>661.2</v>
      </c>
      <c r="J1336" s="766">
        <v>661.2</v>
      </c>
      <c r="K1336" s="136"/>
      <c r="L1336" s="469">
        <v>0</v>
      </c>
      <c r="M1336" s="136"/>
      <c r="N1336" s="469"/>
      <c r="O1336" s="75">
        <v>0</v>
      </c>
      <c r="P1336" s="1002">
        <f t="shared" si="158"/>
        <v>0</v>
      </c>
      <c r="Q1336" s="138"/>
      <c r="R1336" s="469"/>
      <c r="S1336" s="75">
        <v>0</v>
      </c>
      <c r="T1336" s="1002"/>
      <c r="U1336" s="138"/>
      <c r="V1336" s="469"/>
      <c r="W1336" s="138"/>
      <c r="X1336" s="469"/>
      <c r="Y1336" s="60">
        <f t="shared" si="157"/>
        <v>1</v>
      </c>
      <c r="Z1336" s="1002">
        <v>661.2</v>
      </c>
      <c r="AA1336" s="138"/>
      <c r="AB1336" s="469"/>
      <c r="AC1336" s="63">
        <v>0</v>
      </c>
      <c r="AD1336" s="137">
        <f t="shared" si="159"/>
        <v>0</v>
      </c>
      <c r="AE1336" s="942">
        <v>0</v>
      </c>
      <c r="AF1336" s="150">
        <v>0</v>
      </c>
      <c r="AG1336" s="138"/>
      <c r="AH1336" s="469"/>
      <c r="AI1336" s="998">
        <f t="shared" si="160"/>
        <v>661.2</v>
      </c>
      <c r="AJ1336" s="1025">
        <f t="shared" si="161"/>
        <v>0</v>
      </c>
    </row>
    <row r="1337" spans="1:36" ht="66" x14ac:dyDescent="0.2">
      <c r="A1337" s="51"/>
      <c r="B1337" s="82" t="s">
        <v>1289</v>
      </c>
      <c r="C1337" s="74"/>
      <c r="D1337" s="74">
        <v>15</v>
      </c>
      <c r="E1337" s="79" t="s">
        <v>1246</v>
      </c>
      <c r="F1337" s="55" t="s">
        <v>31</v>
      </c>
      <c r="G1337" s="56" t="s">
        <v>32</v>
      </c>
      <c r="H1337" s="55" t="s">
        <v>33</v>
      </c>
      <c r="I1337" s="57">
        <v>85.190666666666658</v>
      </c>
      <c r="J1337" s="766">
        <v>1277.8599999999999</v>
      </c>
      <c r="K1337" s="136"/>
      <c r="L1337" s="469">
        <v>0</v>
      </c>
      <c r="M1337" s="136"/>
      <c r="N1337" s="469"/>
      <c r="O1337" s="75">
        <v>0</v>
      </c>
      <c r="P1337" s="1002">
        <f t="shared" si="158"/>
        <v>0</v>
      </c>
      <c r="Q1337" s="138"/>
      <c r="R1337" s="469"/>
      <c r="S1337" s="75">
        <v>0</v>
      </c>
      <c r="T1337" s="1002"/>
      <c r="U1337" s="138"/>
      <c r="V1337" s="469"/>
      <c r="W1337" s="138"/>
      <c r="X1337" s="469"/>
      <c r="Y1337" s="60">
        <f t="shared" si="157"/>
        <v>15</v>
      </c>
      <c r="Z1337" s="1002">
        <v>1277.8599999999999</v>
      </c>
      <c r="AA1337" s="138"/>
      <c r="AB1337" s="469"/>
      <c r="AC1337" s="63">
        <v>0</v>
      </c>
      <c r="AD1337" s="137">
        <f t="shared" si="159"/>
        <v>0</v>
      </c>
      <c r="AE1337" s="942">
        <v>0</v>
      </c>
      <c r="AF1337" s="150">
        <v>0</v>
      </c>
      <c r="AG1337" s="138"/>
      <c r="AH1337" s="469"/>
      <c r="AI1337" s="998">
        <f t="shared" si="160"/>
        <v>1277.8599999999999</v>
      </c>
      <c r="AJ1337" s="1025">
        <f t="shared" si="161"/>
        <v>0</v>
      </c>
    </row>
    <row r="1338" spans="1:36" ht="66" x14ac:dyDescent="0.2">
      <c r="A1338" s="51"/>
      <c r="B1338" s="101" t="s">
        <v>1290</v>
      </c>
      <c r="C1338" s="74"/>
      <c r="D1338" s="74">
        <v>36</v>
      </c>
      <c r="E1338" s="109" t="s">
        <v>49</v>
      </c>
      <c r="F1338" s="55" t="s">
        <v>31</v>
      </c>
      <c r="G1338" s="56" t="s">
        <v>32</v>
      </c>
      <c r="H1338" s="55" t="s">
        <v>33</v>
      </c>
      <c r="I1338" s="57">
        <v>66.959999999999994</v>
      </c>
      <c r="J1338" s="766">
        <v>2410.56</v>
      </c>
      <c r="K1338" s="136"/>
      <c r="L1338" s="469">
        <v>0</v>
      </c>
      <c r="M1338" s="136"/>
      <c r="N1338" s="469"/>
      <c r="O1338" s="75">
        <v>0</v>
      </c>
      <c r="P1338" s="1002">
        <f t="shared" si="158"/>
        <v>0</v>
      </c>
      <c r="Q1338" s="138"/>
      <c r="R1338" s="469"/>
      <c r="S1338" s="75">
        <v>0</v>
      </c>
      <c r="T1338" s="1002"/>
      <c r="U1338" s="138"/>
      <c r="V1338" s="469"/>
      <c r="W1338" s="138"/>
      <c r="X1338" s="469"/>
      <c r="Y1338" s="60">
        <f t="shared" si="157"/>
        <v>36</v>
      </c>
      <c r="Z1338" s="1002">
        <v>2410.56</v>
      </c>
      <c r="AA1338" s="138"/>
      <c r="AB1338" s="469"/>
      <c r="AC1338" s="63">
        <v>0</v>
      </c>
      <c r="AD1338" s="137">
        <f t="shared" si="159"/>
        <v>0</v>
      </c>
      <c r="AE1338" s="942">
        <v>0</v>
      </c>
      <c r="AF1338" s="150">
        <v>0</v>
      </c>
      <c r="AG1338" s="138"/>
      <c r="AH1338" s="469"/>
      <c r="AI1338" s="998">
        <f t="shared" si="160"/>
        <v>2410.56</v>
      </c>
      <c r="AJ1338" s="1025">
        <f t="shared" si="161"/>
        <v>0</v>
      </c>
    </row>
    <row r="1339" spans="1:36" ht="66" x14ac:dyDescent="0.2">
      <c r="A1339" s="51"/>
      <c r="B1339" s="52" t="s">
        <v>1291</v>
      </c>
      <c r="C1339" s="74"/>
      <c r="D1339" s="74">
        <v>10</v>
      </c>
      <c r="E1339" s="79" t="s">
        <v>49</v>
      </c>
      <c r="F1339" s="55" t="s">
        <v>31</v>
      </c>
      <c r="G1339" s="56" t="s">
        <v>32</v>
      </c>
      <c r="H1339" s="55" t="s">
        <v>33</v>
      </c>
      <c r="I1339" s="57">
        <v>77.674000000000007</v>
      </c>
      <c r="J1339" s="766">
        <v>776.74</v>
      </c>
      <c r="K1339" s="136"/>
      <c r="L1339" s="469">
        <v>0</v>
      </c>
      <c r="M1339" s="136"/>
      <c r="N1339" s="469"/>
      <c r="O1339" s="75">
        <v>0</v>
      </c>
      <c r="P1339" s="1002">
        <f t="shared" si="158"/>
        <v>0</v>
      </c>
      <c r="Q1339" s="138"/>
      <c r="R1339" s="469"/>
      <c r="S1339" s="75">
        <v>0</v>
      </c>
      <c r="T1339" s="1002"/>
      <c r="U1339" s="138"/>
      <c r="V1339" s="469"/>
      <c r="W1339" s="138"/>
      <c r="X1339" s="469"/>
      <c r="Y1339" s="60">
        <f t="shared" si="157"/>
        <v>10</v>
      </c>
      <c r="Z1339" s="1002">
        <v>776.74</v>
      </c>
      <c r="AA1339" s="138"/>
      <c r="AB1339" s="469"/>
      <c r="AC1339" s="63">
        <v>0</v>
      </c>
      <c r="AD1339" s="137">
        <f t="shared" si="159"/>
        <v>0</v>
      </c>
      <c r="AE1339" s="942">
        <v>0</v>
      </c>
      <c r="AF1339" s="150">
        <v>0</v>
      </c>
      <c r="AG1339" s="138"/>
      <c r="AH1339" s="469"/>
      <c r="AI1339" s="998">
        <f t="shared" si="160"/>
        <v>776.74</v>
      </c>
      <c r="AJ1339" s="1025">
        <f t="shared" si="161"/>
        <v>0</v>
      </c>
    </row>
    <row r="1340" spans="1:36" ht="66" x14ac:dyDescent="0.2">
      <c r="A1340" s="51"/>
      <c r="B1340" s="101" t="s">
        <v>1292</v>
      </c>
      <c r="C1340" s="74"/>
      <c r="D1340" s="74">
        <v>58</v>
      </c>
      <c r="E1340" s="109" t="s">
        <v>1246</v>
      </c>
      <c r="F1340" s="55" t="s">
        <v>31</v>
      </c>
      <c r="G1340" s="56" t="s">
        <v>32</v>
      </c>
      <c r="H1340" s="55" t="s">
        <v>33</v>
      </c>
      <c r="I1340" s="57">
        <v>72.136551724137931</v>
      </c>
      <c r="J1340" s="766">
        <v>4183.92</v>
      </c>
      <c r="K1340" s="136"/>
      <c r="L1340" s="469">
        <v>0</v>
      </c>
      <c r="M1340" s="136"/>
      <c r="N1340" s="469"/>
      <c r="O1340" s="75">
        <v>0</v>
      </c>
      <c r="P1340" s="1002">
        <f t="shared" si="158"/>
        <v>0</v>
      </c>
      <c r="Q1340" s="138"/>
      <c r="R1340" s="469"/>
      <c r="S1340" s="75">
        <v>0</v>
      </c>
      <c r="T1340" s="1002"/>
      <c r="U1340" s="138"/>
      <c r="V1340" s="469"/>
      <c r="W1340" s="138"/>
      <c r="X1340" s="469"/>
      <c r="Y1340" s="60">
        <f t="shared" si="157"/>
        <v>58</v>
      </c>
      <c r="Z1340" s="1002">
        <v>4183.92</v>
      </c>
      <c r="AA1340" s="138"/>
      <c r="AB1340" s="469"/>
      <c r="AC1340" s="63">
        <v>0</v>
      </c>
      <c r="AD1340" s="137">
        <f t="shared" si="159"/>
        <v>0</v>
      </c>
      <c r="AE1340" s="942">
        <v>0</v>
      </c>
      <c r="AF1340" s="150">
        <v>0</v>
      </c>
      <c r="AG1340" s="138"/>
      <c r="AH1340" s="469"/>
      <c r="AI1340" s="998">
        <f t="shared" si="160"/>
        <v>4183.92</v>
      </c>
      <c r="AJ1340" s="1025">
        <f t="shared" si="161"/>
        <v>0</v>
      </c>
    </row>
    <row r="1341" spans="1:36" ht="66" x14ac:dyDescent="0.2">
      <c r="A1341" s="51"/>
      <c r="B1341" s="101" t="s">
        <v>1293</v>
      </c>
      <c r="C1341" s="74"/>
      <c r="D1341" s="74">
        <v>90</v>
      </c>
      <c r="E1341" s="105" t="s">
        <v>122</v>
      </c>
      <c r="F1341" s="55" t="s">
        <v>31</v>
      </c>
      <c r="G1341" s="56" t="s">
        <v>32</v>
      </c>
      <c r="H1341" s="55" t="s">
        <v>33</v>
      </c>
      <c r="I1341" s="57">
        <v>97.2</v>
      </c>
      <c r="J1341" s="766">
        <v>8748</v>
      </c>
      <c r="K1341" s="136"/>
      <c r="L1341" s="469">
        <v>0</v>
      </c>
      <c r="M1341" s="136"/>
      <c r="N1341" s="469"/>
      <c r="O1341" s="75">
        <v>0</v>
      </c>
      <c r="P1341" s="1002">
        <f t="shared" ref="P1341:P1372" si="162">O1341*I1341</f>
        <v>0</v>
      </c>
      <c r="Q1341" s="138"/>
      <c r="R1341" s="469"/>
      <c r="S1341" s="75">
        <v>0</v>
      </c>
      <c r="T1341" s="1002"/>
      <c r="U1341" s="138"/>
      <c r="V1341" s="469"/>
      <c r="W1341" s="138"/>
      <c r="X1341" s="469"/>
      <c r="Y1341" s="60">
        <f t="shared" si="157"/>
        <v>90</v>
      </c>
      <c r="Z1341" s="1002">
        <v>8748</v>
      </c>
      <c r="AA1341" s="138"/>
      <c r="AB1341" s="469"/>
      <c r="AC1341" s="63">
        <v>0</v>
      </c>
      <c r="AD1341" s="137">
        <f t="shared" ref="AD1341:AD1372" si="163">AC1341*I1341</f>
        <v>0</v>
      </c>
      <c r="AE1341" s="942">
        <v>0</v>
      </c>
      <c r="AF1341" s="150">
        <v>0</v>
      </c>
      <c r="AG1341" s="138"/>
      <c r="AH1341" s="469"/>
      <c r="AI1341" s="998">
        <f t="shared" ref="AI1341:AI1372" si="164">AF1341+AH1341+AD1341+AB1341+Z1341+X1341+V1341+T1341+R1341+P1341+N1341+L1341</f>
        <v>8748</v>
      </c>
      <c r="AJ1341" s="1025">
        <f t="shared" si="161"/>
        <v>0</v>
      </c>
    </row>
    <row r="1342" spans="1:36" ht="66" x14ac:dyDescent="0.2">
      <c r="A1342" s="51"/>
      <c r="B1342" s="387" t="s">
        <v>1294</v>
      </c>
      <c r="C1342" s="74"/>
      <c r="D1342" s="74">
        <v>3</v>
      </c>
      <c r="E1342" s="79" t="s">
        <v>49</v>
      </c>
      <c r="F1342" s="55" t="s">
        <v>31</v>
      </c>
      <c r="G1342" s="56" t="s">
        <v>32</v>
      </c>
      <c r="H1342" s="55" t="s">
        <v>33</v>
      </c>
      <c r="I1342" s="57">
        <v>133</v>
      </c>
      <c r="J1342" s="766">
        <v>399</v>
      </c>
      <c r="K1342" s="136"/>
      <c r="L1342" s="469">
        <v>0</v>
      </c>
      <c r="M1342" s="136"/>
      <c r="N1342" s="469"/>
      <c r="O1342" s="75">
        <v>0</v>
      </c>
      <c r="P1342" s="1002">
        <f t="shared" si="162"/>
        <v>0</v>
      </c>
      <c r="Q1342" s="138"/>
      <c r="R1342" s="469"/>
      <c r="S1342" s="75">
        <v>0</v>
      </c>
      <c r="T1342" s="1002"/>
      <c r="U1342" s="138"/>
      <c r="V1342" s="469"/>
      <c r="W1342" s="138"/>
      <c r="X1342" s="469"/>
      <c r="Y1342" s="60">
        <f t="shared" si="157"/>
        <v>3</v>
      </c>
      <c r="Z1342" s="1002">
        <v>399</v>
      </c>
      <c r="AA1342" s="138"/>
      <c r="AB1342" s="469"/>
      <c r="AC1342" s="63">
        <v>0</v>
      </c>
      <c r="AD1342" s="137">
        <f t="shared" si="163"/>
        <v>0</v>
      </c>
      <c r="AE1342" s="942">
        <v>0</v>
      </c>
      <c r="AF1342" s="150">
        <v>0</v>
      </c>
      <c r="AG1342" s="138"/>
      <c r="AH1342" s="469"/>
      <c r="AI1342" s="998">
        <f t="shared" si="164"/>
        <v>399</v>
      </c>
      <c r="AJ1342" s="1025">
        <f t="shared" si="161"/>
        <v>0</v>
      </c>
    </row>
    <row r="1343" spans="1:36" ht="32.25" customHeight="1" x14ac:dyDescent="0.2">
      <c r="A1343" s="51"/>
      <c r="B1343" s="386" t="s">
        <v>1295</v>
      </c>
      <c r="C1343" s="74"/>
      <c r="D1343" s="74">
        <v>30</v>
      </c>
      <c r="E1343" s="79" t="s">
        <v>49</v>
      </c>
      <c r="F1343" s="88" t="s">
        <v>31</v>
      </c>
      <c r="G1343" s="56" t="s">
        <v>32</v>
      </c>
      <c r="H1343" s="55" t="s">
        <v>33</v>
      </c>
      <c r="I1343" s="57">
        <v>290</v>
      </c>
      <c r="J1343" s="766">
        <v>8700</v>
      </c>
      <c r="K1343" s="136"/>
      <c r="L1343" s="469">
        <v>0</v>
      </c>
      <c r="M1343" s="136"/>
      <c r="N1343" s="469"/>
      <c r="O1343" s="75">
        <v>0</v>
      </c>
      <c r="P1343" s="1002">
        <f t="shared" si="162"/>
        <v>0</v>
      </c>
      <c r="Q1343" s="138"/>
      <c r="R1343" s="469"/>
      <c r="S1343" s="75">
        <v>0</v>
      </c>
      <c r="T1343" s="1002"/>
      <c r="U1343" s="138"/>
      <c r="V1343" s="469"/>
      <c r="W1343" s="138"/>
      <c r="X1343" s="469"/>
      <c r="Y1343" s="60">
        <f t="shared" si="157"/>
        <v>30</v>
      </c>
      <c r="Z1343" s="1002">
        <v>8700</v>
      </c>
      <c r="AA1343" s="138"/>
      <c r="AB1343" s="469"/>
      <c r="AC1343" s="63">
        <v>0</v>
      </c>
      <c r="AD1343" s="137">
        <f t="shared" si="163"/>
        <v>0</v>
      </c>
      <c r="AE1343" s="942">
        <v>0</v>
      </c>
      <c r="AF1343" s="150">
        <v>0</v>
      </c>
      <c r="AG1343" s="138"/>
      <c r="AH1343" s="469"/>
      <c r="AI1343" s="998">
        <f t="shared" si="164"/>
        <v>8700</v>
      </c>
      <c r="AJ1343" s="1025">
        <f t="shared" si="161"/>
        <v>0</v>
      </c>
    </row>
    <row r="1344" spans="1:36" ht="66" x14ac:dyDescent="0.2">
      <c r="A1344" s="51"/>
      <c r="B1344" s="228" t="s">
        <v>1296</v>
      </c>
      <c r="C1344" s="74"/>
      <c r="D1344" s="74">
        <v>0</v>
      </c>
      <c r="E1344" s="109" t="s">
        <v>1297</v>
      </c>
      <c r="F1344" s="55" t="s">
        <v>31</v>
      </c>
      <c r="G1344" s="56" t="s">
        <v>32</v>
      </c>
      <c r="H1344" s="55" t="s">
        <v>33</v>
      </c>
      <c r="I1344" s="57">
        <v>52.2</v>
      </c>
      <c r="J1344" s="766">
        <v>0</v>
      </c>
      <c r="K1344" s="136"/>
      <c r="L1344" s="469">
        <v>0</v>
      </c>
      <c r="M1344" s="136"/>
      <c r="N1344" s="469"/>
      <c r="O1344" s="75">
        <v>0</v>
      </c>
      <c r="P1344" s="1002">
        <f t="shared" si="162"/>
        <v>0</v>
      </c>
      <c r="Q1344" s="138"/>
      <c r="R1344" s="469"/>
      <c r="S1344" s="75">
        <v>0</v>
      </c>
      <c r="T1344" s="1002"/>
      <c r="U1344" s="138"/>
      <c r="V1344" s="469"/>
      <c r="W1344" s="138"/>
      <c r="X1344" s="469"/>
      <c r="Y1344" s="60">
        <f t="shared" si="157"/>
        <v>0</v>
      </c>
      <c r="Z1344" s="1002">
        <v>0</v>
      </c>
      <c r="AA1344" s="138"/>
      <c r="AB1344" s="469"/>
      <c r="AC1344" s="63">
        <v>0</v>
      </c>
      <c r="AD1344" s="137">
        <f t="shared" si="163"/>
        <v>0</v>
      </c>
      <c r="AE1344" s="942">
        <v>0</v>
      </c>
      <c r="AF1344" s="150">
        <v>0</v>
      </c>
      <c r="AG1344" s="138"/>
      <c r="AH1344" s="469"/>
      <c r="AI1344" s="998">
        <f t="shared" si="164"/>
        <v>0</v>
      </c>
      <c r="AJ1344" s="1025">
        <f t="shared" si="161"/>
        <v>0</v>
      </c>
    </row>
    <row r="1345" spans="1:36" ht="66" x14ac:dyDescent="0.2">
      <c r="A1345" s="51"/>
      <c r="B1345" s="223" t="s">
        <v>1298</v>
      </c>
      <c r="C1345" s="74"/>
      <c r="D1345" s="74">
        <v>59</v>
      </c>
      <c r="E1345" s="109" t="s">
        <v>49</v>
      </c>
      <c r="F1345" s="55" t="s">
        <v>31</v>
      </c>
      <c r="G1345" s="56" t="s">
        <v>32</v>
      </c>
      <c r="H1345" s="55" t="s">
        <v>33</v>
      </c>
      <c r="I1345" s="57">
        <v>24.84</v>
      </c>
      <c r="J1345" s="766">
        <v>1465.5600000000002</v>
      </c>
      <c r="K1345" s="136"/>
      <c r="L1345" s="469">
        <v>0</v>
      </c>
      <c r="M1345" s="136"/>
      <c r="N1345" s="469"/>
      <c r="O1345" s="75">
        <v>0</v>
      </c>
      <c r="P1345" s="1002">
        <f t="shared" si="162"/>
        <v>0</v>
      </c>
      <c r="Q1345" s="138"/>
      <c r="R1345" s="469"/>
      <c r="S1345" s="75">
        <v>0</v>
      </c>
      <c r="T1345" s="1002"/>
      <c r="U1345" s="138"/>
      <c r="V1345" s="469"/>
      <c r="W1345" s="138"/>
      <c r="X1345" s="469"/>
      <c r="Y1345" s="60">
        <f t="shared" si="157"/>
        <v>59</v>
      </c>
      <c r="Z1345" s="1002">
        <v>1465.5600000000002</v>
      </c>
      <c r="AA1345" s="138"/>
      <c r="AB1345" s="469"/>
      <c r="AC1345" s="63">
        <v>0</v>
      </c>
      <c r="AD1345" s="137">
        <f t="shared" si="163"/>
        <v>0</v>
      </c>
      <c r="AE1345" s="942">
        <v>0</v>
      </c>
      <c r="AF1345" s="150">
        <v>0</v>
      </c>
      <c r="AG1345" s="138"/>
      <c r="AH1345" s="469"/>
      <c r="AI1345" s="998">
        <f t="shared" si="164"/>
        <v>1465.5600000000002</v>
      </c>
      <c r="AJ1345" s="1025">
        <f t="shared" si="161"/>
        <v>0</v>
      </c>
    </row>
    <row r="1346" spans="1:36" ht="66" x14ac:dyDescent="0.2">
      <c r="A1346" s="51"/>
      <c r="B1346" s="228" t="s">
        <v>1299</v>
      </c>
      <c r="C1346" s="74"/>
      <c r="D1346" s="74">
        <v>1</v>
      </c>
      <c r="E1346" s="109" t="s">
        <v>1246</v>
      </c>
      <c r="F1346" s="55" t="s">
        <v>31</v>
      </c>
      <c r="G1346" s="56" t="s">
        <v>32</v>
      </c>
      <c r="H1346" s="55" t="s">
        <v>33</v>
      </c>
      <c r="I1346" s="57">
        <v>92.8</v>
      </c>
      <c r="J1346" s="766">
        <v>92.8</v>
      </c>
      <c r="K1346" s="136"/>
      <c r="L1346" s="469">
        <v>0</v>
      </c>
      <c r="M1346" s="136"/>
      <c r="N1346" s="469"/>
      <c r="O1346" s="75">
        <v>0</v>
      </c>
      <c r="P1346" s="1002">
        <f t="shared" si="162"/>
        <v>0</v>
      </c>
      <c r="Q1346" s="138"/>
      <c r="R1346" s="469"/>
      <c r="S1346" s="75">
        <v>0</v>
      </c>
      <c r="T1346" s="1002"/>
      <c r="U1346" s="138"/>
      <c r="V1346" s="469"/>
      <c r="W1346" s="138"/>
      <c r="X1346" s="469"/>
      <c r="Y1346" s="60">
        <f t="shared" si="157"/>
        <v>1</v>
      </c>
      <c r="Z1346" s="1002">
        <v>92.8</v>
      </c>
      <c r="AA1346" s="138"/>
      <c r="AB1346" s="469"/>
      <c r="AC1346" s="63">
        <v>0</v>
      </c>
      <c r="AD1346" s="137">
        <f t="shared" si="163"/>
        <v>0</v>
      </c>
      <c r="AE1346" s="942">
        <v>0</v>
      </c>
      <c r="AF1346" s="150">
        <v>0</v>
      </c>
      <c r="AG1346" s="138"/>
      <c r="AH1346" s="469"/>
      <c r="AI1346" s="998">
        <f t="shared" si="164"/>
        <v>92.8</v>
      </c>
      <c r="AJ1346" s="1025">
        <f t="shared" si="161"/>
        <v>0</v>
      </c>
    </row>
    <row r="1347" spans="1:36" ht="66" x14ac:dyDescent="0.2">
      <c r="A1347" s="51"/>
      <c r="B1347" s="228" t="s">
        <v>1300</v>
      </c>
      <c r="C1347" s="74"/>
      <c r="D1347" s="74">
        <v>1</v>
      </c>
      <c r="E1347" s="109" t="s">
        <v>1246</v>
      </c>
      <c r="F1347" s="55" t="s">
        <v>31</v>
      </c>
      <c r="G1347" s="56" t="s">
        <v>32</v>
      </c>
      <c r="H1347" s="55" t="s">
        <v>33</v>
      </c>
      <c r="I1347" s="57">
        <v>110.2</v>
      </c>
      <c r="J1347" s="766">
        <v>110.2</v>
      </c>
      <c r="K1347" s="136"/>
      <c r="L1347" s="469">
        <v>0</v>
      </c>
      <c r="M1347" s="136"/>
      <c r="N1347" s="469"/>
      <c r="O1347" s="75">
        <v>0</v>
      </c>
      <c r="P1347" s="1002">
        <f t="shared" si="162"/>
        <v>0</v>
      </c>
      <c r="Q1347" s="138"/>
      <c r="R1347" s="469"/>
      <c r="S1347" s="75">
        <v>0</v>
      </c>
      <c r="T1347" s="1002"/>
      <c r="U1347" s="138"/>
      <c r="V1347" s="469"/>
      <c r="W1347" s="138"/>
      <c r="X1347" s="469"/>
      <c r="Y1347" s="60">
        <f t="shared" si="157"/>
        <v>1</v>
      </c>
      <c r="Z1347" s="1002">
        <v>110.2</v>
      </c>
      <c r="AA1347" s="138"/>
      <c r="AB1347" s="469"/>
      <c r="AC1347" s="63">
        <v>0</v>
      </c>
      <c r="AD1347" s="137">
        <f t="shared" si="163"/>
        <v>0</v>
      </c>
      <c r="AE1347" s="942">
        <v>0</v>
      </c>
      <c r="AF1347" s="150">
        <v>0</v>
      </c>
      <c r="AG1347" s="138"/>
      <c r="AH1347" s="469"/>
      <c r="AI1347" s="998">
        <f t="shared" si="164"/>
        <v>110.2</v>
      </c>
      <c r="AJ1347" s="1025">
        <f t="shared" si="161"/>
        <v>0</v>
      </c>
    </row>
    <row r="1348" spans="1:36" ht="66" x14ac:dyDescent="0.2">
      <c r="A1348" s="51"/>
      <c r="B1348" s="228" t="s">
        <v>1301</v>
      </c>
      <c r="C1348" s="74"/>
      <c r="D1348" s="74">
        <v>5</v>
      </c>
      <c r="E1348" s="109" t="s">
        <v>1246</v>
      </c>
      <c r="F1348" s="55" t="s">
        <v>31</v>
      </c>
      <c r="G1348" s="56" t="s">
        <v>32</v>
      </c>
      <c r="H1348" s="55" t="s">
        <v>33</v>
      </c>
      <c r="I1348" s="57">
        <v>440.8</v>
      </c>
      <c r="J1348" s="766">
        <v>2204</v>
      </c>
      <c r="K1348" s="136"/>
      <c r="L1348" s="469">
        <v>0</v>
      </c>
      <c r="M1348" s="136"/>
      <c r="N1348" s="469"/>
      <c r="O1348" s="75">
        <v>0</v>
      </c>
      <c r="P1348" s="1002">
        <f t="shared" si="162"/>
        <v>0</v>
      </c>
      <c r="Q1348" s="138"/>
      <c r="R1348" s="469"/>
      <c r="S1348" s="75">
        <v>0</v>
      </c>
      <c r="T1348" s="1002"/>
      <c r="U1348" s="138"/>
      <c r="V1348" s="469"/>
      <c r="W1348" s="138"/>
      <c r="X1348" s="469"/>
      <c r="Y1348" s="60">
        <f t="shared" si="157"/>
        <v>5</v>
      </c>
      <c r="Z1348" s="1002">
        <v>2204</v>
      </c>
      <c r="AA1348" s="138"/>
      <c r="AB1348" s="469"/>
      <c r="AC1348" s="63">
        <v>0</v>
      </c>
      <c r="AD1348" s="137">
        <f t="shared" si="163"/>
        <v>0</v>
      </c>
      <c r="AE1348" s="942">
        <v>0</v>
      </c>
      <c r="AF1348" s="150">
        <v>0</v>
      </c>
      <c r="AG1348" s="138"/>
      <c r="AH1348" s="469"/>
      <c r="AI1348" s="998">
        <f t="shared" si="164"/>
        <v>2204</v>
      </c>
      <c r="AJ1348" s="1025">
        <f t="shared" si="161"/>
        <v>0</v>
      </c>
    </row>
    <row r="1349" spans="1:36" ht="66" x14ac:dyDescent="0.2">
      <c r="A1349" s="51"/>
      <c r="B1349" s="228" t="s">
        <v>1302</v>
      </c>
      <c r="C1349" s="74"/>
      <c r="D1349" s="74">
        <v>10</v>
      </c>
      <c r="E1349" s="109" t="s">
        <v>49</v>
      </c>
      <c r="F1349" s="55" t="s">
        <v>31</v>
      </c>
      <c r="G1349" s="56" t="s">
        <v>32</v>
      </c>
      <c r="H1349" s="55" t="s">
        <v>33</v>
      </c>
      <c r="I1349" s="57">
        <v>72.662000000000006</v>
      </c>
      <c r="J1349" s="766">
        <v>726.62</v>
      </c>
      <c r="K1349" s="136"/>
      <c r="L1349" s="469">
        <v>0</v>
      </c>
      <c r="M1349" s="136"/>
      <c r="N1349" s="469"/>
      <c r="O1349" s="75">
        <v>0</v>
      </c>
      <c r="P1349" s="1002">
        <f t="shared" si="162"/>
        <v>0</v>
      </c>
      <c r="Q1349" s="138"/>
      <c r="R1349" s="469"/>
      <c r="S1349" s="75">
        <v>0</v>
      </c>
      <c r="T1349" s="1002"/>
      <c r="U1349" s="138"/>
      <c r="V1349" s="469"/>
      <c r="W1349" s="138"/>
      <c r="X1349" s="469"/>
      <c r="Y1349" s="60">
        <f t="shared" si="157"/>
        <v>10</v>
      </c>
      <c r="Z1349" s="1002">
        <v>726.62</v>
      </c>
      <c r="AA1349" s="138"/>
      <c r="AB1349" s="469"/>
      <c r="AC1349" s="63">
        <v>0</v>
      </c>
      <c r="AD1349" s="137">
        <f t="shared" si="163"/>
        <v>0</v>
      </c>
      <c r="AE1349" s="942">
        <v>0</v>
      </c>
      <c r="AF1349" s="150">
        <v>0</v>
      </c>
      <c r="AG1349" s="138"/>
      <c r="AH1349" s="469"/>
      <c r="AI1349" s="998">
        <f t="shared" si="164"/>
        <v>726.62</v>
      </c>
      <c r="AJ1349" s="1025">
        <f t="shared" si="161"/>
        <v>0</v>
      </c>
    </row>
    <row r="1350" spans="1:36" ht="66" x14ac:dyDescent="0.2">
      <c r="A1350" s="51"/>
      <c r="B1350" s="262" t="s">
        <v>1303</v>
      </c>
      <c r="C1350" s="74"/>
      <c r="D1350" s="74">
        <v>2</v>
      </c>
      <c r="E1350" s="79" t="s">
        <v>30</v>
      </c>
      <c r="F1350" s="55" t="s">
        <v>31</v>
      </c>
      <c r="G1350" s="56" t="s">
        <v>32</v>
      </c>
      <c r="H1350" s="55" t="s">
        <v>33</v>
      </c>
      <c r="I1350" s="57">
        <v>72.66</v>
      </c>
      <c r="J1350" s="766">
        <v>145.32</v>
      </c>
      <c r="K1350" s="136"/>
      <c r="L1350" s="469">
        <v>0</v>
      </c>
      <c r="M1350" s="136"/>
      <c r="N1350" s="469"/>
      <c r="O1350" s="75">
        <v>0</v>
      </c>
      <c r="P1350" s="1002">
        <f t="shared" si="162"/>
        <v>0</v>
      </c>
      <c r="Q1350" s="138"/>
      <c r="R1350" s="469"/>
      <c r="S1350" s="75">
        <v>0</v>
      </c>
      <c r="T1350" s="1002"/>
      <c r="U1350" s="138"/>
      <c r="V1350" s="469"/>
      <c r="W1350" s="138"/>
      <c r="X1350" s="469"/>
      <c r="Y1350" s="60">
        <f t="shared" si="157"/>
        <v>2</v>
      </c>
      <c r="Z1350" s="1002">
        <v>145.32</v>
      </c>
      <c r="AA1350" s="138"/>
      <c r="AB1350" s="469"/>
      <c r="AC1350" s="63">
        <v>0</v>
      </c>
      <c r="AD1350" s="137">
        <f t="shared" si="163"/>
        <v>0</v>
      </c>
      <c r="AE1350" s="942">
        <v>0</v>
      </c>
      <c r="AF1350" s="150">
        <v>0</v>
      </c>
      <c r="AG1350" s="138"/>
      <c r="AH1350" s="469"/>
      <c r="AI1350" s="998">
        <f t="shared" si="164"/>
        <v>145.32</v>
      </c>
      <c r="AJ1350" s="1025">
        <f t="shared" si="161"/>
        <v>0</v>
      </c>
    </row>
    <row r="1351" spans="1:36" ht="66" x14ac:dyDescent="0.2">
      <c r="A1351" s="51"/>
      <c r="B1351" s="228" t="s">
        <v>1304</v>
      </c>
      <c r="C1351" s="74"/>
      <c r="D1351" s="74">
        <v>11</v>
      </c>
      <c r="E1351" s="109" t="s">
        <v>49</v>
      </c>
      <c r="F1351" s="55" t="s">
        <v>31</v>
      </c>
      <c r="G1351" s="56" t="s">
        <v>32</v>
      </c>
      <c r="H1351" s="55" t="s">
        <v>33</v>
      </c>
      <c r="I1351" s="57">
        <v>43.848181818181814</v>
      </c>
      <c r="J1351" s="766">
        <v>482.33</v>
      </c>
      <c r="K1351" s="136"/>
      <c r="L1351" s="469">
        <v>0</v>
      </c>
      <c r="M1351" s="136"/>
      <c r="N1351" s="469"/>
      <c r="O1351" s="75">
        <v>0</v>
      </c>
      <c r="P1351" s="1002">
        <f t="shared" si="162"/>
        <v>0</v>
      </c>
      <c r="Q1351" s="138"/>
      <c r="R1351" s="469"/>
      <c r="S1351" s="75">
        <v>0</v>
      </c>
      <c r="T1351" s="1002"/>
      <c r="U1351" s="138"/>
      <c r="V1351" s="469"/>
      <c r="W1351" s="138"/>
      <c r="X1351" s="469"/>
      <c r="Y1351" s="60">
        <f t="shared" si="157"/>
        <v>11</v>
      </c>
      <c r="Z1351" s="1002">
        <v>482.33</v>
      </c>
      <c r="AA1351" s="138"/>
      <c r="AB1351" s="469"/>
      <c r="AC1351" s="63">
        <v>0</v>
      </c>
      <c r="AD1351" s="137">
        <f t="shared" si="163"/>
        <v>0</v>
      </c>
      <c r="AE1351" s="942">
        <v>0</v>
      </c>
      <c r="AF1351" s="150">
        <v>0</v>
      </c>
      <c r="AG1351" s="138"/>
      <c r="AH1351" s="469"/>
      <c r="AI1351" s="998">
        <f t="shared" si="164"/>
        <v>482.33</v>
      </c>
      <c r="AJ1351" s="1025">
        <f t="shared" si="161"/>
        <v>0</v>
      </c>
    </row>
    <row r="1352" spans="1:36" ht="66" x14ac:dyDescent="0.2">
      <c r="A1352" s="51"/>
      <c r="B1352" s="223" t="s">
        <v>1305</v>
      </c>
      <c r="C1352" s="74"/>
      <c r="D1352" s="74">
        <v>160</v>
      </c>
      <c r="E1352" s="109" t="s">
        <v>49</v>
      </c>
      <c r="F1352" s="55" t="s">
        <v>31</v>
      </c>
      <c r="G1352" s="56" t="s">
        <v>32</v>
      </c>
      <c r="H1352" s="55" t="s">
        <v>33</v>
      </c>
      <c r="I1352" s="57">
        <v>43.804812499999997</v>
      </c>
      <c r="J1352" s="766">
        <v>7008.7699999999995</v>
      </c>
      <c r="K1352" s="136"/>
      <c r="L1352" s="469">
        <v>0</v>
      </c>
      <c r="M1352" s="136"/>
      <c r="N1352" s="469"/>
      <c r="O1352" s="75">
        <v>0</v>
      </c>
      <c r="P1352" s="1002">
        <f t="shared" si="162"/>
        <v>0</v>
      </c>
      <c r="Q1352" s="138"/>
      <c r="R1352" s="469"/>
      <c r="S1352" s="75">
        <v>0</v>
      </c>
      <c r="T1352" s="1002"/>
      <c r="U1352" s="138"/>
      <c r="V1352" s="469"/>
      <c r="W1352" s="138"/>
      <c r="X1352" s="469"/>
      <c r="Y1352" s="60">
        <f t="shared" si="157"/>
        <v>160</v>
      </c>
      <c r="Z1352" s="1002">
        <v>7008.7699999999995</v>
      </c>
      <c r="AA1352" s="138"/>
      <c r="AB1352" s="469"/>
      <c r="AC1352" s="63">
        <v>0</v>
      </c>
      <c r="AD1352" s="137">
        <f t="shared" si="163"/>
        <v>0</v>
      </c>
      <c r="AE1352" s="942">
        <v>0</v>
      </c>
      <c r="AF1352" s="150">
        <v>0</v>
      </c>
      <c r="AG1352" s="138"/>
      <c r="AH1352" s="469"/>
      <c r="AI1352" s="998">
        <f t="shared" si="164"/>
        <v>7008.7699999999995</v>
      </c>
      <c r="AJ1352" s="1025">
        <f t="shared" si="161"/>
        <v>0</v>
      </c>
    </row>
    <row r="1353" spans="1:36" ht="66" x14ac:dyDescent="0.2">
      <c r="A1353" s="51"/>
      <c r="B1353" s="223" t="s">
        <v>1306</v>
      </c>
      <c r="C1353" s="74"/>
      <c r="D1353" s="74">
        <v>269</v>
      </c>
      <c r="E1353" s="109" t="s">
        <v>49</v>
      </c>
      <c r="F1353" s="55" t="s">
        <v>31</v>
      </c>
      <c r="G1353" s="56" t="s">
        <v>32</v>
      </c>
      <c r="H1353" s="55" t="s">
        <v>33</v>
      </c>
      <c r="I1353" s="57">
        <v>38.474498141263943</v>
      </c>
      <c r="J1353" s="766">
        <v>10349.640000000001</v>
      </c>
      <c r="K1353" s="136"/>
      <c r="L1353" s="469">
        <v>0</v>
      </c>
      <c r="M1353" s="136"/>
      <c r="N1353" s="469"/>
      <c r="O1353" s="75">
        <v>0</v>
      </c>
      <c r="P1353" s="1002">
        <f t="shared" si="162"/>
        <v>0</v>
      </c>
      <c r="Q1353" s="138"/>
      <c r="R1353" s="469"/>
      <c r="S1353" s="75">
        <v>0</v>
      </c>
      <c r="T1353" s="1002"/>
      <c r="U1353" s="138"/>
      <c r="V1353" s="469"/>
      <c r="W1353" s="138"/>
      <c r="X1353" s="469"/>
      <c r="Y1353" s="60">
        <f t="shared" si="157"/>
        <v>269</v>
      </c>
      <c r="Z1353" s="1002">
        <v>10349.640000000001</v>
      </c>
      <c r="AA1353" s="138"/>
      <c r="AB1353" s="469"/>
      <c r="AC1353" s="63">
        <v>0</v>
      </c>
      <c r="AD1353" s="137">
        <f t="shared" si="163"/>
        <v>0</v>
      </c>
      <c r="AE1353" s="942">
        <v>0</v>
      </c>
      <c r="AF1353" s="150">
        <v>0</v>
      </c>
      <c r="AG1353" s="138"/>
      <c r="AH1353" s="469"/>
      <c r="AI1353" s="998">
        <f t="shared" si="164"/>
        <v>10349.640000000001</v>
      </c>
      <c r="AJ1353" s="1025">
        <f t="shared" si="161"/>
        <v>0</v>
      </c>
    </row>
    <row r="1354" spans="1:36" ht="66" x14ac:dyDescent="0.2">
      <c r="A1354" s="51"/>
      <c r="B1354" s="220" t="s">
        <v>1307</v>
      </c>
      <c r="C1354" s="74"/>
      <c r="D1354" s="74">
        <v>340</v>
      </c>
      <c r="E1354" s="79" t="s">
        <v>49</v>
      </c>
      <c r="F1354" s="55" t="s">
        <v>31</v>
      </c>
      <c r="G1354" s="56" t="s">
        <v>32</v>
      </c>
      <c r="H1354" s="55" t="s">
        <v>33</v>
      </c>
      <c r="I1354" s="57">
        <v>32.4</v>
      </c>
      <c r="J1354" s="766">
        <v>11016</v>
      </c>
      <c r="K1354" s="136"/>
      <c r="L1354" s="469">
        <v>0</v>
      </c>
      <c r="M1354" s="136"/>
      <c r="N1354" s="469"/>
      <c r="O1354" s="75">
        <v>0</v>
      </c>
      <c r="P1354" s="1002">
        <f t="shared" si="162"/>
        <v>0</v>
      </c>
      <c r="Q1354" s="138"/>
      <c r="R1354" s="469"/>
      <c r="S1354" s="75">
        <v>0</v>
      </c>
      <c r="T1354" s="1002"/>
      <c r="U1354" s="138"/>
      <c r="V1354" s="469"/>
      <c r="W1354" s="138"/>
      <c r="X1354" s="469"/>
      <c r="Y1354" s="60">
        <f t="shared" si="157"/>
        <v>340</v>
      </c>
      <c r="Z1354" s="1002">
        <v>11016</v>
      </c>
      <c r="AA1354" s="138"/>
      <c r="AB1354" s="469"/>
      <c r="AC1354" s="63">
        <v>0</v>
      </c>
      <c r="AD1354" s="137">
        <f t="shared" si="163"/>
        <v>0</v>
      </c>
      <c r="AE1354" s="942">
        <v>0</v>
      </c>
      <c r="AF1354" s="150">
        <v>0</v>
      </c>
      <c r="AG1354" s="138"/>
      <c r="AH1354" s="469"/>
      <c r="AI1354" s="998">
        <f t="shared" si="164"/>
        <v>11016</v>
      </c>
      <c r="AJ1354" s="1025">
        <f t="shared" si="161"/>
        <v>0</v>
      </c>
    </row>
    <row r="1355" spans="1:36" ht="66" x14ac:dyDescent="0.2">
      <c r="A1355" s="51"/>
      <c r="B1355" s="388" t="s">
        <v>1308</v>
      </c>
      <c r="C1355" s="74"/>
      <c r="D1355" s="74">
        <v>3</v>
      </c>
      <c r="E1355" s="79" t="s">
        <v>49</v>
      </c>
      <c r="F1355" s="55" t="s">
        <v>31</v>
      </c>
      <c r="G1355" s="56" t="s">
        <v>32</v>
      </c>
      <c r="H1355" s="55" t="s">
        <v>33</v>
      </c>
      <c r="I1355" s="57">
        <v>113</v>
      </c>
      <c r="J1355" s="766">
        <v>339</v>
      </c>
      <c r="K1355" s="136"/>
      <c r="L1355" s="469">
        <v>0</v>
      </c>
      <c r="M1355" s="136"/>
      <c r="N1355" s="469"/>
      <c r="O1355" s="75">
        <v>0</v>
      </c>
      <c r="P1355" s="1002">
        <f t="shared" si="162"/>
        <v>0</v>
      </c>
      <c r="Q1355" s="138"/>
      <c r="R1355" s="469"/>
      <c r="S1355" s="75">
        <v>0</v>
      </c>
      <c r="T1355" s="1002"/>
      <c r="U1355" s="138"/>
      <c r="V1355" s="469"/>
      <c r="W1355" s="138"/>
      <c r="X1355" s="469"/>
      <c r="Y1355" s="60">
        <f t="shared" si="157"/>
        <v>3</v>
      </c>
      <c r="Z1355" s="1002">
        <v>339</v>
      </c>
      <c r="AA1355" s="138"/>
      <c r="AB1355" s="469"/>
      <c r="AC1355" s="63">
        <v>0</v>
      </c>
      <c r="AD1355" s="137">
        <f t="shared" si="163"/>
        <v>0</v>
      </c>
      <c r="AE1355" s="942">
        <v>0</v>
      </c>
      <c r="AF1355" s="150">
        <v>0</v>
      </c>
      <c r="AG1355" s="138"/>
      <c r="AH1355" s="469"/>
      <c r="AI1355" s="998">
        <f t="shared" si="164"/>
        <v>339</v>
      </c>
      <c r="AJ1355" s="1025">
        <f t="shared" si="161"/>
        <v>0</v>
      </c>
    </row>
    <row r="1356" spans="1:36" ht="66" x14ac:dyDescent="0.2">
      <c r="A1356" s="51"/>
      <c r="B1356" s="290" t="s">
        <v>1309</v>
      </c>
      <c r="C1356" s="74"/>
      <c r="D1356" s="74">
        <v>0</v>
      </c>
      <c r="E1356" s="79" t="s">
        <v>1246</v>
      </c>
      <c r="F1356" s="55" t="s">
        <v>31</v>
      </c>
      <c r="G1356" s="56" t="s">
        <v>32</v>
      </c>
      <c r="H1356" s="55" t="s">
        <v>33</v>
      </c>
      <c r="I1356" s="57">
        <v>56.677272727272729</v>
      </c>
      <c r="J1356" s="766">
        <v>3.0000000000427463E-3</v>
      </c>
      <c r="K1356" s="136"/>
      <c r="L1356" s="469">
        <v>0</v>
      </c>
      <c r="M1356" s="136"/>
      <c r="N1356" s="469"/>
      <c r="O1356" s="75">
        <v>0</v>
      </c>
      <c r="P1356" s="1002">
        <f t="shared" si="162"/>
        <v>0</v>
      </c>
      <c r="Q1356" s="138"/>
      <c r="R1356" s="469"/>
      <c r="S1356" s="75">
        <v>0</v>
      </c>
      <c r="T1356" s="1002"/>
      <c r="U1356" s="138"/>
      <c r="V1356" s="469"/>
      <c r="W1356" s="138"/>
      <c r="X1356" s="469"/>
      <c r="Y1356" s="60">
        <f t="shared" si="157"/>
        <v>0</v>
      </c>
      <c r="Z1356" s="1002">
        <v>3.0000000000427463E-3</v>
      </c>
      <c r="AA1356" s="138"/>
      <c r="AB1356" s="469"/>
      <c r="AC1356" s="63">
        <v>0</v>
      </c>
      <c r="AD1356" s="137">
        <f t="shared" si="163"/>
        <v>0</v>
      </c>
      <c r="AE1356" s="942">
        <v>0</v>
      </c>
      <c r="AF1356" s="150">
        <v>0</v>
      </c>
      <c r="AG1356" s="138"/>
      <c r="AH1356" s="469"/>
      <c r="AI1356" s="998">
        <f t="shared" si="164"/>
        <v>3.0000000000427463E-3</v>
      </c>
      <c r="AJ1356" s="1025">
        <f t="shared" si="161"/>
        <v>0</v>
      </c>
    </row>
    <row r="1357" spans="1:36" ht="66" x14ac:dyDescent="0.2">
      <c r="A1357" s="51"/>
      <c r="B1357" s="389" t="s">
        <v>1310</v>
      </c>
      <c r="C1357" s="74"/>
      <c r="D1357" s="74">
        <v>11</v>
      </c>
      <c r="E1357" s="79" t="s">
        <v>49</v>
      </c>
      <c r="F1357" s="55" t="s">
        <v>31</v>
      </c>
      <c r="G1357" s="56" t="s">
        <v>32</v>
      </c>
      <c r="H1357" s="55" t="s">
        <v>33</v>
      </c>
      <c r="I1357" s="57">
        <v>50.866363636363637</v>
      </c>
      <c r="J1357" s="766">
        <v>559.53</v>
      </c>
      <c r="K1357" s="136"/>
      <c r="L1357" s="469">
        <v>0</v>
      </c>
      <c r="M1357" s="136"/>
      <c r="N1357" s="469"/>
      <c r="O1357" s="75">
        <v>0</v>
      </c>
      <c r="P1357" s="1002">
        <f t="shared" si="162"/>
        <v>0</v>
      </c>
      <c r="Q1357" s="138"/>
      <c r="R1357" s="469"/>
      <c r="S1357" s="75">
        <v>0</v>
      </c>
      <c r="T1357" s="1002"/>
      <c r="U1357" s="138"/>
      <c r="V1357" s="469"/>
      <c r="W1357" s="138"/>
      <c r="X1357" s="469"/>
      <c r="Y1357" s="60">
        <f t="shared" si="157"/>
        <v>11</v>
      </c>
      <c r="Z1357" s="1002">
        <v>559.53</v>
      </c>
      <c r="AA1357" s="138"/>
      <c r="AB1357" s="469"/>
      <c r="AC1357" s="63">
        <v>0</v>
      </c>
      <c r="AD1357" s="137">
        <f t="shared" si="163"/>
        <v>0</v>
      </c>
      <c r="AE1357" s="942">
        <v>0</v>
      </c>
      <c r="AF1357" s="150">
        <v>0</v>
      </c>
      <c r="AG1357" s="138"/>
      <c r="AH1357" s="469"/>
      <c r="AI1357" s="998">
        <f t="shared" si="164"/>
        <v>559.53</v>
      </c>
      <c r="AJ1357" s="1025">
        <f t="shared" si="161"/>
        <v>0</v>
      </c>
    </row>
    <row r="1358" spans="1:36" ht="36" customHeight="1" x14ac:dyDescent="0.2">
      <c r="A1358" s="51"/>
      <c r="B1358" s="386" t="s">
        <v>1311</v>
      </c>
      <c r="C1358" s="74"/>
      <c r="D1358" s="74">
        <v>30</v>
      </c>
      <c r="E1358" s="79" t="s">
        <v>49</v>
      </c>
      <c r="F1358" s="88" t="s">
        <v>31</v>
      </c>
      <c r="G1358" s="56" t="s">
        <v>32</v>
      </c>
      <c r="H1358" s="55" t="s">
        <v>33</v>
      </c>
      <c r="I1358" s="57">
        <v>389.76</v>
      </c>
      <c r="J1358" s="766">
        <v>11692.8</v>
      </c>
      <c r="K1358" s="136"/>
      <c r="L1358" s="469">
        <v>0</v>
      </c>
      <c r="M1358" s="136"/>
      <c r="N1358" s="469"/>
      <c r="O1358" s="75">
        <v>0</v>
      </c>
      <c r="P1358" s="1002">
        <f t="shared" si="162"/>
        <v>0</v>
      </c>
      <c r="Q1358" s="138"/>
      <c r="R1358" s="469"/>
      <c r="S1358" s="75">
        <v>0</v>
      </c>
      <c r="T1358" s="1002"/>
      <c r="U1358" s="138"/>
      <c r="V1358" s="469"/>
      <c r="W1358" s="138"/>
      <c r="X1358" s="469"/>
      <c r="Y1358" s="60">
        <f t="shared" si="157"/>
        <v>30</v>
      </c>
      <c r="Z1358" s="1002">
        <v>11692.8</v>
      </c>
      <c r="AA1358" s="138"/>
      <c r="AB1358" s="469"/>
      <c r="AC1358" s="63">
        <v>0</v>
      </c>
      <c r="AD1358" s="137">
        <f t="shared" si="163"/>
        <v>0</v>
      </c>
      <c r="AE1358" s="942">
        <v>0</v>
      </c>
      <c r="AF1358" s="150">
        <v>0</v>
      </c>
      <c r="AG1358" s="138"/>
      <c r="AH1358" s="469"/>
      <c r="AI1358" s="998">
        <f t="shared" si="164"/>
        <v>11692.8</v>
      </c>
      <c r="AJ1358" s="1025">
        <f t="shared" si="161"/>
        <v>0</v>
      </c>
    </row>
    <row r="1359" spans="1:36" ht="66" x14ac:dyDescent="0.2">
      <c r="A1359" s="51"/>
      <c r="B1359" s="390" t="s">
        <v>1312</v>
      </c>
      <c r="C1359" s="74"/>
      <c r="D1359" s="74">
        <v>240</v>
      </c>
      <c r="E1359" s="109" t="s">
        <v>49</v>
      </c>
      <c r="F1359" s="55" t="s">
        <v>31</v>
      </c>
      <c r="G1359" s="56" t="s">
        <v>32</v>
      </c>
      <c r="H1359" s="55" t="s">
        <v>33</v>
      </c>
      <c r="I1359" s="57">
        <v>20.52</v>
      </c>
      <c r="J1359" s="766">
        <v>4924.8</v>
      </c>
      <c r="K1359" s="136"/>
      <c r="L1359" s="469">
        <v>0</v>
      </c>
      <c r="M1359" s="136"/>
      <c r="N1359" s="469"/>
      <c r="O1359" s="75">
        <v>0</v>
      </c>
      <c r="P1359" s="1002">
        <f t="shared" si="162"/>
        <v>0</v>
      </c>
      <c r="Q1359" s="138"/>
      <c r="R1359" s="469"/>
      <c r="S1359" s="75">
        <v>0</v>
      </c>
      <c r="T1359" s="1002"/>
      <c r="U1359" s="138"/>
      <c r="V1359" s="469"/>
      <c r="W1359" s="138"/>
      <c r="X1359" s="469"/>
      <c r="Y1359" s="60">
        <f t="shared" ref="Y1359:Y1422" si="165">D1359</f>
        <v>240</v>
      </c>
      <c r="Z1359" s="1002">
        <v>4924.8</v>
      </c>
      <c r="AA1359" s="138"/>
      <c r="AB1359" s="469"/>
      <c r="AC1359" s="63">
        <v>0</v>
      </c>
      <c r="AD1359" s="137">
        <f t="shared" si="163"/>
        <v>0</v>
      </c>
      <c r="AE1359" s="942">
        <v>0</v>
      </c>
      <c r="AF1359" s="150">
        <v>0</v>
      </c>
      <c r="AG1359" s="138"/>
      <c r="AH1359" s="469"/>
      <c r="AI1359" s="998">
        <f t="shared" si="164"/>
        <v>4924.8</v>
      </c>
      <c r="AJ1359" s="1025">
        <f t="shared" si="161"/>
        <v>0</v>
      </c>
    </row>
    <row r="1360" spans="1:36" ht="66" x14ac:dyDescent="0.2">
      <c r="A1360" s="51"/>
      <c r="B1360" s="390" t="s">
        <v>1313</v>
      </c>
      <c r="C1360" s="74"/>
      <c r="D1360" s="74">
        <v>240</v>
      </c>
      <c r="E1360" s="109" t="s">
        <v>49</v>
      </c>
      <c r="F1360" s="55" t="s">
        <v>31</v>
      </c>
      <c r="G1360" s="56" t="s">
        <v>32</v>
      </c>
      <c r="H1360" s="55" t="s">
        <v>33</v>
      </c>
      <c r="I1360" s="57">
        <v>45</v>
      </c>
      <c r="J1360" s="766">
        <v>10800</v>
      </c>
      <c r="K1360" s="136"/>
      <c r="L1360" s="469">
        <v>0</v>
      </c>
      <c r="M1360" s="136"/>
      <c r="N1360" s="469"/>
      <c r="O1360" s="75">
        <v>0</v>
      </c>
      <c r="P1360" s="1002">
        <f t="shared" si="162"/>
        <v>0</v>
      </c>
      <c r="Q1360" s="138"/>
      <c r="R1360" s="469"/>
      <c r="S1360" s="75">
        <v>0</v>
      </c>
      <c r="T1360" s="1002"/>
      <c r="U1360" s="138"/>
      <c r="V1360" s="469"/>
      <c r="W1360" s="138"/>
      <c r="X1360" s="469"/>
      <c r="Y1360" s="60">
        <f t="shared" si="165"/>
        <v>240</v>
      </c>
      <c r="Z1360" s="1002">
        <v>10800</v>
      </c>
      <c r="AA1360" s="138"/>
      <c r="AB1360" s="469"/>
      <c r="AC1360" s="63">
        <v>0</v>
      </c>
      <c r="AD1360" s="137">
        <f t="shared" si="163"/>
        <v>0</v>
      </c>
      <c r="AE1360" s="942">
        <v>0</v>
      </c>
      <c r="AF1360" s="150">
        <v>0</v>
      </c>
      <c r="AG1360" s="138"/>
      <c r="AH1360" s="469"/>
      <c r="AI1360" s="998">
        <f t="shared" si="164"/>
        <v>10800</v>
      </c>
      <c r="AJ1360" s="1025">
        <f t="shared" si="161"/>
        <v>0</v>
      </c>
    </row>
    <row r="1361" spans="1:36" ht="66" x14ac:dyDescent="0.2">
      <c r="A1361" s="51"/>
      <c r="B1361" s="115" t="s">
        <v>1314</v>
      </c>
      <c r="C1361" s="74"/>
      <c r="D1361" s="74">
        <v>11</v>
      </c>
      <c r="E1361" s="79" t="s">
        <v>49</v>
      </c>
      <c r="F1361" s="55" t="s">
        <v>31</v>
      </c>
      <c r="G1361" s="56" t="s">
        <v>32</v>
      </c>
      <c r="H1361" s="55" t="s">
        <v>33</v>
      </c>
      <c r="I1361" s="57">
        <v>27.608181818181819</v>
      </c>
      <c r="J1361" s="766">
        <v>303.69</v>
      </c>
      <c r="K1361" s="136"/>
      <c r="L1361" s="469">
        <v>0</v>
      </c>
      <c r="M1361" s="136"/>
      <c r="N1361" s="469"/>
      <c r="O1361" s="75">
        <v>0</v>
      </c>
      <c r="P1361" s="1002">
        <f t="shared" si="162"/>
        <v>0</v>
      </c>
      <c r="Q1361" s="138"/>
      <c r="R1361" s="469"/>
      <c r="S1361" s="75">
        <v>0</v>
      </c>
      <c r="T1361" s="1002"/>
      <c r="U1361" s="138"/>
      <c r="V1361" s="469"/>
      <c r="W1361" s="138"/>
      <c r="X1361" s="469"/>
      <c r="Y1361" s="60">
        <f t="shared" si="165"/>
        <v>11</v>
      </c>
      <c r="Z1361" s="1002">
        <v>303.69</v>
      </c>
      <c r="AA1361" s="138"/>
      <c r="AB1361" s="469"/>
      <c r="AC1361" s="63">
        <v>0</v>
      </c>
      <c r="AD1361" s="137">
        <f t="shared" si="163"/>
        <v>0</v>
      </c>
      <c r="AE1361" s="942">
        <v>0</v>
      </c>
      <c r="AF1361" s="150">
        <v>0</v>
      </c>
      <c r="AG1361" s="138"/>
      <c r="AH1361" s="469"/>
      <c r="AI1361" s="998">
        <f t="shared" si="164"/>
        <v>303.69</v>
      </c>
      <c r="AJ1361" s="1025">
        <f t="shared" si="161"/>
        <v>0</v>
      </c>
    </row>
    <row r="1362" spans="1:36" ht="66" x14ac:dyDescent="0.2">
      <c r="A1362" s="51"/>
      <c r="B1362" s="391" t="s">
        <v>1315</v>
      </c>
      <c r="C1362" s="74"/>
      <c r="D1362" s="74">
        <v>5</v>
      </c>
      <c r="E1362" s="109" t="s">
        <v>49</v>
      </c>
      <c r="F1362" s="55" t="s">
        <v>31</v>
      </c>
      <c r="G1362" s="56" t="s">
        <v>32</v>
      </c>
      <c r="H1362" s="55" t="s">
        <v>33</v>
      </c>
      <c r="I1362" s="57">
        <v>290</v>
      </c>
      <c r="J1362" s="766">
        <v>1450</v>
      </c>
      <c r="K1362" s="136"/>
      <c r="L1362" s="469">
        <v>0</v>
      </c>
      <c r="M1362" s="136"/>
      <c r="N1362" s="469"/>
      <c r="O1362" s="75">
        <v>0</v>
      </c>
      <c r="P1362" s="1002">
        <f t="shared" si="162"/>
        <v>0</v>
      </c>
      <c r="Q1362" s="138"/>
      <c r="R1362" s="469"/>
      <c r="S1362" s="75">
        <v>0</v>
      </c>
      <c r="T1362" s="1002"/>
      <c r="U1362" s="138"/>
      <c r="V1362" s="469"/>
      <c r="W1362" s="138"/>
      <c r="X1362" s="469"/>
      <c r="Y1362" s="60">
        <f t="shared" si="165"/>
        <v>5</v>
      </c>
      <c r="Z1362" s="1002">
        <v>1450</v>
      </c>
      <c r="AA1362" s="138"/>
      <c r="AB1362" s="469"/>
      <c r="AC1362" s="63">
        <v>0</v>
      </c>
      <c r="AD1362" s="137">
        <f t="shared" si="163"/>
        <v>0</v>
      </c>
      <c r="AE1362" s="942">
        <v>0</v>
      </c>
      <c r="AF1362" s="150">
        <v>0</v>
      </c>
      <c r="AG1362" s="138"/>
      <c r="AH1362" s="469"/>
      <c r="AI1362" s="998">
        <f t="shared" si="164"/>
        <v>1450</v>
      </c>
      <c r="AJ1362" s="1025">
        <f t="shared" si="161"/>
        <v>0</v>
      </c>
    </row>
    <row r="1363" spans="1:36" ht="66" x14ac:dyDescent="0.2">
      <c r="A1363" s="51"/>
      <c r="B1363" s="115" t="s">
        <v>1316</v>
      </c>
      <c r="C1363" s="74"/>
      <c r="D1363" s="74">
        <v>2</v>
      </c>
      <c r="E1363" s="79" t="s">
        <v>1246</v>
      </c>
      <c r="F1363" s="55" t="s">
        <v>31</v>
      </c>
      <c r="G1363" s="56" t="s">
        <v>32</v>
      </c>
      <c r="H1363" s="55" t="s">
        <v>33</v>
      </c>
      <c r="I1363" s="57">
        <v>114.00479999999999</v>
      </c>
      <c r="J1363" s="766">
        <v>225.90999999999985</v>
      </c>
      <c r="K1363" s="136"/>
      <c r="L1363" s="469">
        <v>0</v>
      </c>
      <c r="M1363" s="136"/>
      <c r="N1363" s="469"/>
      <c r="O1363" s="75">
        <v>0</v>
      </c>
      <c r="P1363" s="1002">
        <f t="shared" si="162"/>
        <v>0</v>
      </c>
      <c r="Q1363" s="138"/>
      <c r="R1363" s="469"/>
      <c r="S1363" s="75">
        <v>0</v>
      </c>
      <c r="T1363" s="1002"/>
      <c r="U1363" s="138"/>
      <c r="V1363" s="469"/>
      <c r="W1363" s="138"/>
      <c r="X1363" s="469"/>
      <c r="Y1363" s="60">
        <f t="shared" si="165"/>
        <v>2</v>
      </c>
      <c r="Z1363" s="1002">
        <v>225.90999999999985</v>
      </c>
      <c r="AA1363" s="138"/>
      <c r="AB1363" s="469"/>
      <c r="AC1363" s="63">
        <v>0</v>
      </c>
      <c r="AD1363" s="137">
        <f t="shared" si="163"/>
        <v>0</v>
      </c>
      <c r="AE1363" s="942">
        <v>0</v>
      </c>
      <c r="AF1363" s="150">
        <v>0</v>
      </c>
      <c r="AG1363" s="138"/>
      <c r="AH1363" s="469"/>
      <c r="AI1363" s="998">
        <f t="shared" si="164"/>
        <v>225.90999999999985</v>
      </c>
      <c r="AJ1363" s="1025">
        <f t="shared" si="161"/>
        <v>0</v>
      </c>
    </row>
    <row r="1364" spans="1:36" ht="66" x14ac:dyDescent="0.2">
      <c r="A1364" s="51"/>
      <c r="B1364" s="392" t="s">
        <v>1317</v>
      </c>
      <c r="C1364" s="74"/>
      <c r="D1364" s="74">
        <v>2</v>
      </c>
      <c r="E1364" s="385" t="s">
        <v>30</v>
      </c>
      <c r="F1364" s="55" t="s">
        <v>31</v>
      </c>
      <c r="G1364" s="56" t="s">
        <v>32</v>
      </c>
      <c r="H1364" s="55" t="s">
        <v>33</v>
      </c>
      <c r="I1364" s="57">
        <v>83.13</v>
      </c>
      <c r="J1364" s="766">
        <v>166.26</v>
      </c>
      <c r="K1364" s="136"/>
      <c r="L1364" s="469">
        <v>0</v>
      </c>
      <c r="M1364" s="136"/>
      <c r="N1364" s="469"/>
      <c r="O1364" s="75">
        <v>0</v>
      </c>
      <c r="P1364" s="1002">
        <f t="shared" si="162"/>
        <v>0</v>
      </c>
      <c r="Q1364" s="138"/>
      <c r="R1364" s="469"/>
      <c r="S1364" s="75">
        <v>0</v>
      </c>
      <c r="T1364" s="1002"/>
      <c r="U1364" s="138"/>
      <c r="V1364" s="469"/>
      <c r="W1364" s="138"/>
      <c r="X1364" s="469"/>
      <c r="Y1364" s="60">
        <f t="shared" si="165"/>
        <v>2</v>
      </c>
      <c r="Z1364" s="1002">
        <v>166.26</v>
      </c>
      <c r="AA1364" s="138"/>
      <c r="AB1364" s="469"/>
      <c r="AC1364" s="63">
        <v>0</v>
      </c>
      <c r="AD1364" s="137">
        <f t="shared" si="163"/>
        <v>0</v>
      </c>
      <c r="AE1364" s="942">
        <v>0</v>
      </c>
      <c r="AF1364" s="150">
        <v>0</v>
      </c>
      <c r="AG1364" s="138"/>
      <c r="AH1364" s="469"/>
      <c r="AI1364" s="998">
        <f t="shared" si="164"/>
        <v>166.26</v>
      </c>
      <c r="AJ1364" s="1025">
        <f t="shared" si="161"/>
        <v>0</v>
      </c>
    </row>
    <row r="1365" spans="1:36" ht="66" x14ac:dyDescent="0.2">
      <c r="A1365" s="51"/>
      <c r="B1365" s="390" t="s">
        <v>1318</v>
      </c>
      <c r="C1365" s="74"/>
      <c r="D1365" s="74">
        <v>65</v>
      </c>
      <c r="E1365" s="109" t="s">
        <v>49</v>
      </c>
      <c r="F1365" s="55" t="s">
        <v>31</v>
      </c>
      <c r="G1365" s="56" t="s">
        <v>32</v>
      </c>
      <c r="H1365" s="55" t="s">
        <v>33</v>
      </c>
      <c r="I1365" s="57">
        <v>16.110153846153846</v>
      </c>
      <c r="J1365" s="766">
        <v>1047.1600000000001</v>
      </c>
      <c r="K1365" s="136"/>
      <c r="L1365" s="469">
        <v>0</v>
      </c>
      <c r="M1365" s="136"/>
      <c r="N1365" s="469"/>
      <c r="O1365" s="75">
        <v>0</v>
      </c>
      <c r="P1365" s="1002">
        <f t="shared" si="162"/>
        <v>0</v>
      </c>
      <c r="Q1365" s="138"/>
      <c r="R1365" s="469"/>
      <c r="S1365" s="75">
        <v>0</v>
      </c>
      <c r="T1365" s="1002"/>
      <c r="U1365" s="138"/>
      <c r="V1365" s="469"/>
      <c r="W1365" s="138"/>
      <c r="X1365" s="469"/>
      <c r="Y1365" s="60">
        <f t="shared" si="165"/>
        <v>65</v>
      </c>
      <c r="Z1365" s="1002">
        <v>1047.1600000000001</v>
      </c>
      <c r="AA1365" s="138"/>
      <c r="AB1365" s="469"/>
      <c r="AC1365" s="63">
        <v>0</v>
      </c>
      <c r="AD1365" s="137">
        <f t="shared" si="163"/>
        <v>0</v>
      </c>
      <c r="AE1365" s="942">
        <v>0</v>
      </c>
      <c r="AF1365" s="150">
        <v>0</v>
      </c>
      <c r="AG1365" s="138"/>
      <c r="AH1365" s="469"/>
      <c r="AI1365" s="998">
        <f t="shared" si="164"/>
        <v>1047.1600000000001</v>
      </c>
      <c r="AJ1365" s="1025">
        <f t="shared" si="161"/>
        <v>0</v>
      </c>
    </row>
    <row r="1366" spans="1:36" ht="66" x14ac:dyDescent="0.2">
      <c r="A1366" s="51"/>
      <c r="B1366" s="393" t="s">
        <v>1319</v>
      </c>
      <c r="C1366" s="74"/>
      <c r="D1366" s="74">
        <v>3</v>
      </c>
      <c r="E1366" s="79" t="s">
        <v>49</v>
      </c>
      <c r="F1366" s="55" t="s">
        <v>31</v>
      </c>
      <c r="G1366" s="56" t="s">
        <v>32</v>
      </c>
      <c r="H1366" s="55" t="s">
        <v>33</v>
      </c>
      <c r="I1366" s="57">
        <v>133</v>
      </c>
      <c r="J1366" s="766">
        <v>399</v>
      </c>
      <c r="K1366" s="136"/>
      <c r="L1366" s="469">
        <v>0</v>
      </c>
      <c r="M1366" s="136"/>
      <c r="N1366" s="469"/>
      <c r="O1366" s="75">
        <v>0</v>
      </c>
      <c r="P1366" s="1002">
        <f t="shared" si="162"/>
        <v>0</v>
      </c>
      <c r="Q1366" s="138"/>
      <c r="R1366" s="469"/>
      <c r="S1366" s="75">
        <v>0</v>
      </c>
      <c r="T1366" s="1002"/>
      <c r="U1366" s="138"/>
      <c r="V1366" s="469"/>
      <c r="W1366" s="138"/>
      <c r="X1366" s="469"/>
      <c r="Y1366" s="60">
        <f t="shared" si="165"/>
        <v>3</v>
      </c>
      <c r="Z1366" s="1002">
        <v>399</v>
      </c>
      <c r="AA1366" s="138"/>
      <c r="AB1366" s="469"/>
      <c r="AC1366" s="63">
        <v>0</v>
      </c>
      <c r="AD1366" s="137">
        <f t="shared" si="163"/>
        <v>0</v>
      </c>
      <c r="AE1366" s="942">
        <v>0</v>
      </c>
      <c r="AF1366" s="150">
        <v>0</v>
      </c>
      <c r="AG1366" s="138"/>
      <c r="AH1366" s="469"/>
      <c r="AI1366" s="998">
        <f t="shared" si="164"/>
        <v>399</v>
      </c>
      <c r="AJ1366" s="1025">
        <f t="shared" si="161"/>
        <v>0</v>
      </c>
    </row>
    <row r="1367" spans="1:36" ht="66" x14ac:dyDescent="0.2">
      <c r="A1367" s="51"/>
      <c r="B1367" s="115" t="s">
        <v>1320</v>
      </c>
      <c r="C1367" s="74"/>
      <c r="D1367" s="74">
        <v>124</v>
      </c>
      <c r="E1367" s="79" t="s">
        <v>49</v>
      </c>
      <c r="F1367" s="55" t="s">
        <v>31</v>
      </c>
      <c r="G1367" s="56" t="s">
        <v>32</v>
      </c>
      <c r="H1367" s="55" t="s">
        <v>33</v>
      </c>
      <c r="I1367" s="57">
        <v>24.26806451612903</v>
      </c>
      <c r="J1367" s="766">
        <v>3009.24</v>
      </c>
      <c r="K1367" s="136"/>
      <c r="L1367" s="469">
        <v>0</v>
      </c>
      <c r="M1367" s="136"/>
      <c r="N1367" s="469"/>
      <c r="O1367" s="75">
        <v>0</v>
      </c>
      <c r="P1367" s="1002">
        <f t="shared" si="162"/>
        <v>0</v>
      </c>
      <c r="Q1367" s="138"/>
      <c r="R1367" s="469"/>
      <c r="S1367" s="75">
        <v>0</v>
      </c>
      <c r="T1367" s="1002"/>
      <c r="U1367" s="138"/>
      <c r="V1367" s="469"/>
      <c r="W1367" s="138"/>
      <c r="X1367" s="469"/>
      <c r="Y1367" s="60">
        <f t="shared" si="165"/>
        <v>124</v>
      </c>
      <c r="Z1367" s="1002">
        <v>3009.24</v>
      </c>
      <c r="AA1367" s="138"/>
      <c r="AB1367" s="469"/>
      <c r="AC1367" s="63">
        <v>0</v>
      </c>
      <c r="AD1367" s="137">
        <f t="shared" si="163"/>
        <v>0</v>
      </c>
      <c r="AE1367" s="942">
        <v>0</v>
      </c>
      <c r="AF1367" s="150">
        <v>0</v>
      </c>
      <c r="AG1367" s="138"/>
      <c r="AH1367" s="469"/>
      <c r="AI1367" s="998">
        <f t="shared" si="164"/>
        <v>3009.24</v>
      </c>
      <c r="AJ1367" s="1025">
        <f t="shared" si="161"/>
        <v>0</v>
      </c>
    </row>
    <row r="1368" spans="1:36" ht="66" x14ac:dyDescent="0.2">
      <c r="A1368" s="51"/>
      <c r="B1368" s="390" t="s">
        <v>1321</v>
      </c>
      <c r="C1368" s="74"/>
      <c r="D1368" s="74">
        <v>50</v>
      </c>
      <c r="E1368" s="109" t="s">
        <v>1246</v>
      </c>
      <c r="F1368" s="55" t="s">
        <v>31</v>
      </c>
      <c r="G1368" s="56" t="s">
        <v>32</v>
      </c>
      <c r="H1368" s="55" t="s">
        <v>33</v>
      </c>
      <c r="I1368" s="57">
        <v>37.799999999999997</v>
      </c>
      <c r="J1368" s="766">
        <v>1890</v>
      </c>
      <c r="K1368" s="136"/>
      <c r="L1368" s="469">
        <v>0</v>
      </c>
      <c r="M1368" s="136"/>
      <c r="N1368" s="469"/>
      <c r="O1368" s="75">
        <v>0</v>
      </c>
      <c r="P1368" s="1002">
        <f t="shared" si="162"/>
        <v>0</v>
      </c>
      <c r="Q1368" s="138"/>
      <c r="R1368" s="469"/>
      <c r="S1368" s="75">
        <v>0</v>
      </c>
      <c r="T1368" s="1002"/>
      <c r="U1368" s="138"/>
      <c r="V1368" s="469"/>
      <c r="W1368" s="138"/>
      <c r="X1368" s="469"/>
      <c r="Y1368" s="60">
        <f t="shared" si="165"/>
        <v>50</v>
      </c>
      <c r="Z1368" s="1002">
        <v>1890</v>
      </c>
      <c r="AA1368" s="138"/>
      <c r="AB1368" s="469"/>
      <c r="AC1368" s="63">
        <v>0</v>
      </c>
      <c r="AD1368" s="137">
        <f t="shared" si="163"/>
        <v>0</v>
      </c>
      <c r="AE1368" s="942">
        <v>0</v>
      </c>
      <c r="AF1368" s="150">
        <v>0</v>
      </c>
      <c r="AG1368" s="138"/>
      <c r="AH1368" s="469"/>
      <c r="AI1368" s="998">
        <f t="shared" si="164"/>
        <v>1890</v>
      </c>
      <c r="AJ1368" s="1025">
        <f t="shared" si="161"/>
        <v>0</v>
      </c>
    </row>
    <row r="1369" spans="1:36" ht="66" x14ac:dyDescent="0.2">
      <c r="A1369" s="51"/>
      <c r="B1369" s="114" t="s">
        <v>1322</v>
      </c>
      <c r="C1369" s="74"/>
      <c r="D1369" s="74">
        <v>15</v>
      </c>
      <c r="E1369" s="79" t="s">
        <v>1246</v>
      </c>
      <c r="F1369" s="55" t="s">
        <v>31</v>
      </c>
      <c r="G1369" s="56" t="s">
        <v>32</v>
      </c>
      <c r="H1369" s="55" t="s">
        <v>33</v>
      </c>
      <c r="I1369" s="57">
        <v>147.83066666666667</v>
      </c>
      <c r="J1369" s="766">
        <v>2217.46</v>
      </c>
      <c r="K1369" s="136"/>
      <c r="L1369" s="469">
        <v>0</v>
      </c>
      <c r="M1369" s="136"/>
      <c r="N1369" s="469"/>
      <c r="O1369" s="75">
        <v>0</v>
      </c>
      <c r="P1369" s="1002">
        <f t="shared" si="162"/>
        <v>0</v>
      </c>
      <c r="Q1369" s="138"/>
      <c r="R1369" s="469"/>
      <c r="S1369" s="75">
        <v>0</v>
      </c>
      <c r="T1369" s="1002"/>
      <c r="U1369" s="138"/>
      <c r="V1369" s="469"/>
      <c r="W1369" s="138"/>
      <c r="X1369" s="469"/>
      <c r="Y1369" s="60">
        <f t="shared" si="165"/>
        <v>15</v>
      </c>
      <c r="Z1369" s="1002">
        <v>2217.46</v>
      </c>
      <c r="AA1369" s="138"/>
      <c r="AB1369" s="469"/>
      <c r="AC1369" s="63">
        <v>0</v>
      </c>
      <c r="AD1369" s="137">
        <f t="shared" si="163"/>
        <v>0</v>
      </c>
      <c r="AE1369" s="942">
        <v>0</v>
      </c>
      <c r="AF1369" s="150">
        <v>0</v>
      </c>
      <c r="AG1369" s="138"/>
      <c r="AH1369" s="469"/>
      <c r="AI1369" s="998">
        <f t="shared" si="164"/>
        <v>2217.46</v>
      </c>
      <c r="AJ1369" s="1025">
        <f t="shared" si="161"/>
        <v>0</v>
      </c>
    </row>
    <row r="1370" spans="1:36" ht="66" x14ac:dyDescent="0.2">
      <c r="A1370" s="51"/>
      <c r="B1370" s="393" t="s">
        <v>1323</v>
      </c>
      <c r="C1370" s="74"/>
      <c r="D1370" s="74">
        <v>50</v>
      </c>
      <c r="E1370" s="79" t="s">
        <v>49</v>
      </c>
      <c r="F1370" s="55" t="s">
        <v>31</v>
      </c>
      <c r="G1370" s="56" t="s">
        <v>32</v>
      </c>
      <c r="H1370" s="55" t="s">
        <v>33</v>
      </c>
      <c r="I1370" s="57">
        <v>50.04</v>
      </c>
      <c r="J1370" s="766">
        <v>2502</v>
      </c>
      <c r="K1370" s="136"/>
      <c r="L1370" s="469">
        <v>0</v>
      </c>
      <c r="M1370" s="136"/>
      <c r="N1370" s="469"/>
      <c r="O1370" s="75">
        <v>0</v>
      </c>
      <c r="P1370" s="1002">
        <f t="shared" si="162"/>
        <v>0</v>
      </c>
      <c r="Q1370" s="138"/>
      <c r="R1370" s="469"/>
      <c r="S1370" s="75">
        <v>0</v>
      </c>
      <c r="T1370" s="1002"/>
      <c r="U1370" s="138"/>
      <c r="V1370" s="469"/>
      <c r="W1370" s="138"/>
      <c r="X1370" s="469"/>
      <c r="Y1370" s="60">
        <f t="shared" si="165"/>
        <v>50</v>
      </c>
      <c r="Z1370" s="1002">
        <v>2502</v>
      </c>
      <c r="AA1370" s="138"/>
      <c r="AB1370" s="469"/>
      <c r="AC1370" s="63">
        <v>0</v>
      </c>
      <c r="AD1370" s="137">
        <f t="shared" si="163"/>
        <v>0</v>
      </c>
      <c r="AE1370" s="942">
        <v>0</v>
      </c>
      <c r="AF1370" s="150">
        <v>0</v>
      </c>
      <c r="AG1370" s="138"/>
      <c r="AH1370" s="469"/>
      <c r="AI1370" s="998">
        <f t="shared" si="164"/>
        <v>2502</v>
      </c>
      <c r="AJ1370" s="1025">
        <f t="shared" si="161"/>
        <v>0</v>
      </c>
    </row>
    <row r="1371" spans="1:36" ht="66" x14ac:dyDescent="0.2">
      <c r="A1371" s="51"/>
      <c r="B1371" s="114" t="s">
        <v>1324</v>
      </c>
      <c r="C1371" s="74"/>
      <c r="D1371" s="74">
        <v>10</v>
      </c>
      <c r="E1371" s="79" t="s">
        <v>1246</v>
      </c>
      <c r="F1371" s="55" t="s">
        <v>31</v>
      </c>
      <c r="G1371" s="56" t="s">
        <v>32</v>
      </c>
      <c r="H1371" s="55" t="s">
        <v>33</v>
      </c>
      <c r="I1371" s="57">
        <v>170.381</v>
      </c>
      <c r="J1371" s="766">
        <v>1703.81</v>
      </c>
      <c r="K1371" s="136"/>
      <c r="L1371" s="469">
        <v>0</v>
      </c>
      <c r="M1371" s="136"/>
      <c r="N1371" s="469"/>
      <c r="O1371" s="75">
        <v>0</v>
      </c>
      <c r="P1371" s="1002">
        <f t="shared" si="162"/>
        <v>0</v>
      </c>
      <c r="Q1371" s="138"/>
      <c r="R1371" s="469"/>
      <c r="S1371" s="75">
        <v>0</v>
      </c>
      <c r="T1371" s="1002"/>
      <c r="U1371" s="138"/>
      <c r="V1371" s="469"/>
      <c r="W1371" s="138"/>
      <c r="X1371" s="469"/>
      <c r="Y1371" s="60">
        <f t="shared" si="165"/>
        <v>10</v>
      </c>
      <c r="Z1371" s="1002">
        <v>1703.81</v>
      </c>
      <c r="AA1371" s="138"/>
      <c r="AB1371" s="469"/>
      <c r="AC1371" s="63">
        <v>0</v>
      </c>
      <c r="AD1371" s="137">
        <f t="shared" si="163"/>
        <v>0</v>
      </c>
      <c r="AE1371" s="942">
        <v>0</v>
      </c>
      <c r="AF1371" s="150">
        <v>0</v>
      </c>
      <c r="AG1371" s="138"/>
      <c r="AH1371" s="469"/>
      <c r="AI1371" s="998">
        <f t="shared" si="164"/>
        <v>1703.81</v>
      </c>
      <c r="AJ1371" s="1025">
        <f t="shared" si="161"/>
        <v>0</v>
      </c>
    </row>
    <row r="1372" spans="1:36" ht="66" x14ac:dyDescent="0.2">
      <c r="A1372" s="51"/>
      <c r="B1372" s="114" t="s">
        <v>1325</v>
      </c>
      <c r="C1372" s="74"/>
      <c r="D1372" s="74">
        <v>30</v>
      </c>
      <c r="E1372" s="79" t="s">
        <v>49</v>
      </c>
      <c r="F1372" s="55" t="s">
        <v>31</v>
      </c>
      <c r="G1372" s="56" t="s">
        <v>32</v>
      </c>
      <c r="H1372" s="55" t="s">
        <v>33</v>
      </c>
      <c r="I1372" s="57">
        <v>48.859333333333332</v>
      </c>
      <c r="J1372" s="766">
        <v>1465.78</v>
      </c>
      <c r="K1372" s="136"/>
      <c r="L1372" s="469">
        <v>0</v>
      </c>
      <c r="M1372" s="136"/>
      <c r="N1372" s="469"/>
      <c r="O1372" s="75">
        <v>0</v>
      </c>
      <c r="P1372" s="1002">
        <f t="shared" si="162"/>
        <v>0</v>
      </c>
      <c r="Q1372" s="138"/>
      <c r="R1372" s="469"/>
      <c r="S1372" s="75">
        <v>0</v>
      </c>
      <c r="T1372" s="1002"/>
      <c r="U1372" s="138"/>
      <c r="V1372" s="469"/>
      <c r="W1372" s="138"/>
      <c r="X1372" s="469"/>
      <c r="Y1372" s="60">
        <f t="shared" si="165"/>
        <v>30</v>
      </c>
      <c r="Z1372" s="1002">
        <v>1465.78</v>
      </c>
      <c r="AA1372" s="138"/>
      <c r="AB1372" s="469"/>
      <c r="AC1372" s="63">
        <v>0</v>
      </c>
      <c r="AD1372" s="137">
        <f t="shared" si="163"/>
        <v>0</v>
      </c>
      <c r="AE1372" s="942">
        <v>0</v>
      </c>
      <c r="AF1372" s="150">
        <v>0</v>
      </c>
      <c r="AG1372" s="138"/>
      <c r="AH1372" s="469"/>
      <c r="AI1372" s="998">
        <f t="shared" si="164"/>
        <v>1465.78</v>
      </c>
      <c r="AJ1372" s="1025">
        <f t="shared" si="161"/>
        <v>0</v>
      </c>
    </row>
    <row r="1373" spans="1:36" ht="66" x14ac:dyDescent="0.2">
      <c r="A1373" s="51"/>
      <c r="B1373" s="390" t="s">
        <v>1326</v>
      </c>
      <c r="C1373" s="74"/>
      <c r="D1373" s="74">
        <v>60</v>
      </c>
      <c r="E1373" s="109" t="s">
        <v>49</v>
      </c>
      <c r="F1373" s="55" t="s">
        <v>31</v>
      </c>
      <c r="G1373" s="56" t="s">
        <v>32</v>
      </c>
      <c r="H1373" s="55" t="s">
        <v>33</v>
      </c>
      <c r="I1373" s="57">
        <v>32.4</v>
      </c>
      <c r="J1373" s="766">
        <v>1944</v>
      </c>
      <c r="K1373" s="136"/>
      <c r="L1373" s="469">
        <v>0</v>
      </c>
      <c r="M1373" s="136"/>
      <c r="N1373" s="469"/>
      <c r="O1373" s="75">
        <v>0</v>
      </c>
      <c r="P1373" s="1002">
        <f t="shared" ref="P1373:P1404" si="166">O1373*I1373</f>
        <v>0</v>
      </c>
      <c r="Q1373" s="138"/>
      <c r="R1373" s="469"/>
      <c r="S1373" s="75">
        <v>0</v>
      </c>
      <c r="T1373" s="1002"/>
      <c r="U1373" s="138"/>
      <c r="V1373" s="469"/>
      <c r="W1373" s="138"/>
      <c r="X1373" s="469"/>
      <c r="Y1373" s="60">
        <f t="shared" si="165"/>
        <v>60</v>
      </c>
      <c r="Z1373" s="1002">
        <v>1944</v>
      </c>
      <c r="AA1373" s="138"/>
      <c r="AB1373" s="469"/>
      <c r="AC1373" s="63">
        <v>0</v>
      </c>
      <c r="AD1373" s="137">
        <f t="shared" ref="AD1373:AD1404" si="167">AC1373*I1373</f>
        <v>0</v>
      </c>
      <c r="AE1373" s="942">
        <v>0</v>
      </c>
      <c r="AF1373" s="150">
        <v>0</v>
      </c>
      <c r="AG1373" s="138"/>
      <c r="AH1373" s="469"/>
      <c r="AI1373" s="998">
        <f t="shared" ref="AI1373:AI1404" si="168">AF1373+AH1373+AD1373+AB1373+Z1373+X1373+V1373+T1373+R1373+P1373+N1373+L1373</f>
        <v>1944</v>
      </c>
      <c r="AJ1373" s="1025">
        <f t="shared" si="161"/>
        <v>0</v>
      </c>
    </row>
    <row r="1374" spans="1:36" ht="39" customHeight="1" x14ac:dyDescent="0.2">
      <c r="A1374" s="51"/>
      <c r="B1374" s="386" t="s">
        <v>1327</v>
      </c>
      <c r="C1374" s="74"/>
      <c r="D1374" s="74">
        <v>3</v>
      </c>
      <c r="E1374" s="109" t="s">
        <v>49</v>
      </c>
      <c r="F1374" s="88" t="s">
        <v>31</v>
      </c>
      <c r="G1374" s="56" t="s">
        <v>32</v>
      </c>
      <c r="H1374" s="55" t="s">
        <v>33</v>
      </c>
      <c r="I1374" s="57">
        <v>290</v>
      </c>
      <c r="J1374" s="766">
        <v>870</v>
      </c>
      <c r="K1374" s="136"/>
      <c r="L1374" s="469">
        <v>0</v>
      </c>
      <c r="M1374" s="136"/>
      <c r="N1374" s="469"/>
      <c r="O1374" s="75">
        <v>0</v>
      </c>
      <c r="P1374" s="1002">
        <f t="shared" si="166"/>
        <v>0</v>
      </c>
      <c r="Q1374" s="138"/>
      <c r="R1374" s="469"/>
      <c r="S1374" s="75">
        <v>0</v>
      </c>
      <c r="T1374" s="1002"/>
      <c r="U1374" s="138"/>
      <c r="V1374" s="469"/>
      <c r="W1374" s="138"/>
      <c r="X1374" s="469"/>
      <c r="Y1374" s="60">
        <f t="shared" si="165"/>
        <v>3</v>
      </c>
      <c r="Z1374" s="1002">
        <v>870</v>
      </c>
      <c r="AA1374" s="138"/>
      <c r="AB1374" s="469"/>
      <c r="AC1374" s="63">
        <v>0</v>
      </c>
      <c r="AD1374" s="137">
        <f t="shared" si="167"/>
        <v>0</v>
      </c>
      <c r="AE1374" s="942">
        <v>0</v>
      </c>
      <c r="AF1374" s="150">
        <v>0</v>
      </c>
      <c r="AG1374" s="138"/>
      <c r="AH1374" s="469"/>
      <c r="AI1374" s="998">
        <f t="shared" si="168"/>
        <v>870</v>
      </c>
      <c r="AJ1374" s="1025">
        <f t="shared" si="161"/>
        <v>0</v>
      </c>
    </row>
    <row r="1375" spans="1:36" ht="66" x14ac:dyDescent="0.2">
      <c r="A1375" s="51"/>
      <c r="B1375" s="389" t="s">
        <v>1328</v>
      </c>
      <c r="C1375" s="74"/>
      <c r="D1375" s="74">
        <v>0</v>
      </c>
      <c r="E1375" s="79" t="s">
        <v>49</v>
      </c>
      <c r="F1375" s="55" t="s">
        <v>31</v>
      </c>
      <c r="G1375" s="56" t="s">
        <v>32</v>
      </c>
      <c r="H1375" s="55" t="s">
        <v>33</v>
      </c>
      <c r="I1375" s="57">
        <v>308.90428571428572</v>
      </c>
      <c r="J1375" s="766">
        <v>0.1499999999996362</v>
      </c>
      <c r="K1375" s="136"/>
      <c r="L1375" s="469">
        <v>0</v>
      </c>
      <c r="M1375" s="136"/>
      <c r="N1375" s="469"/>
      <c r="O1375" s="75">
        <v>0</v>
      </c>
      <c r="P1375" s="1002">
        <f t="shared" si="166"/>
        <v>0</v>
      </c>
      <c r="Q1375" s="138"/>
      <c r="R1375" s="469"/>
      <c r="S1375" s="75">
        <v>0</v>
      </c>
      <c r="T1375" s="1002"/>
      <c r="U1375" s="138"/>
      <c r="V1375" s="469"/>
      <c r="W1375" s="138"/>
      <c r="X1375" s="469"/>
      <c r="Y1375" s="60">
        <f t="shared" si="165"/>
        <v>0</v>
      </c>
      <c r="Z1375" s="1002">
        <v>0.1499999999996362</v>
      </c>
      <c r="AA1375" s="138"/>
      <c r="AB1375" s="469"/>
      <c r="AC1375" s="63">
        <v>0</v>
      </c>
      <c r="AD1375" s="137">
        <f t="shared" si="167"/>
        <v>0</v>
      </c>
      <c r="AE1375" s="942">
        <v>0</v>
      </c>
      <c r="AF1375" s="150">
        <v>0</v>
      </c>
      <c r="AG1375" s="138"/>
      <c r="AH1375" s="469"/>
      <c r="AI1375" s="998">
        <f t="shared" si="168"/>
        <v>0.1499999999996362</v>
      </c>
      <c r="AJ1375" s="1025">
        <f t="shared" si="161"/>
        <v>0</v>
      </c>
    </row>
    <row r="1376" spans="1:36" ht="66" x14ac:dyDescent="0.2">
      <c r="A1376" s="51"/>
      <c r="B1376" s="390" t="s">
        <v>1329</v>
      </c>
      <c r="C1376" s="74"/>
      <c r="D1376" s="74">
        <v>76</v>
      </c>
      <c r="E1376" s="105" t="s">
        <v>122</v>
      </c>
      <c r="F1376" s="55" t="s">
        <v>31</v>
      </c>
      <c r="G1376" s="56" t="s">
        <v>32</v>
      </c>
      <c r="H1376" s="55" t="s">
        <v>33</v>
      </c>
      <c r="I1376" s="57">
        <v>16.762631578947367</v>
      </c>
      <c r="J1376" s="766">
        <v>1273.96</v>
      </c>
      <c r="K1376" s="136"/>
      <c r="L1376" s="469">
        <v>0</v>
      </c>
      <c r="M1376" s="136"/>
      <c r="N1376" s="469"/>
      <c r="O1376" s="75">
        <v>0</v>
      </c>
      <c r="P1376" s="1002">
        <f t="shared" si="166"/>
        <v>0</v>
      </c>
      <c r="Q1376" s="138"/>
      <c r="R1376" s="469"/>
      <c r="S1376" s="75">
        <v>0</v>
      </c>
      <c r="T1376" s="1002"/>
      <c r="U1376" s="138"/>
      <c r="V1376" s="469"/>
      <c r="W1376" s="138"/>
      <c r="X1376" s="469"/>
      <c r="Y1376" s="60">
        <f t="shared" si="165"/>
        <v>76</v>
      </c>
      <c r="Z1376" s="1002">
        <v>1273.96</v>
      </c>
      <c r="AA1376" s="138"/>
      <c r="AB1376" s="469"/>
      <c r="AC1376" s="63">
        <v>0</v>
      </c>
      <c r="AD1376" s="137">
        <f t="shared" si="167"/>
        <v>0</v>
      </c>
      <c r="AE1376" s="942">
        <v>0</v>
      </c>
      <c r="AF1376" s="150">
        <v>0</v>
      </c>
      <c r="AG1376" s="138"/>
      <c r="AH1376" s="469"/>
      <c r="AI1376" s="998">
        <f t="shared" si="168"/>
        <v>1273.96</v>
      </c>
      <c r="AJ1376" s="1025">
        <f t="shared" si="161"/>
        <v>0</v>
      </c>
    </row>
    <row r="1377" spans="1:36" ht="66" x14ac:dyDescent="0.2">
      <c r="A1377" s="51"/>
      <c r="B1377" s="390" t="s">
        <v>1330</v>
      </c>
      <c r="C1377" s="74"/>
      <c r="D1377" s="74">
        <v>27</v>
      </c>
      <c r="E1377" s="109" t="s">
        <v>1246</v>
      </c>
      <c r="F1377" s="55" t="s">
        <v>31</v>
      </c>
      <c r="G1377" s="56" t="s">
        <v>32</v>
      </c>
      <c r="H1377" s="55" t="s">
        <v>33</v>
      </c>
      <c r="I1377" s="57">
        <v>25.871851851851851</v>
      </c>
      <c r="J1377" s="766">
        <v>698.54</v>
      </c>
      <c r="K1377" s="136"/>
      <c r="L1377" s="469">
        <v>0</v>
      </c>
      <c r="M1377" s="136"/>
      <c r="N1377" s="469"/>
      <c r="O1377" s="75">
        <v>0</v>
      </c>
      <c r="P1377" s="1002">
        <f t="shared" si="166"/>
        <v>0</v>
      </c>
      <c r="Q1377" s="138"/>
      <c r="R1377" s="469"/>
      <c r="S1377" s="75">
        <v>0</v>
      </c>
      <c r="T1377" s="1002"/>
      <c r="U1377" s="138"/>
      <c r="V1377" s="469"/>
      <c r="W1377" s="138"/>
      <c r="X1377" s="469"/>
      <c r="Y1377" s="60">
        <f t="shared" si="165"/>
        <v>27</v>
      </c>
      <c r="Z1377" s="1002">
        <v>698.54</v>
      </c>
      <c r="AA1377" s="138"/>
      <c r="AB1377" s="469"/>
      <c r="AC1377" s="63">
        <v>0</v>
      </c>
      <c r="AD1377" s="137">
        <f t="shared" si="167"/>
        <v>0</v>
      </c>
      <c r="AE1377" s="942">
        <v>0</v>
      </c>
      <c r="AF1377" s="150">
        <v>0</v>
      </c>
      <c r="AG1377" s="138"/>
      <c r="AH1377" s="469"/>
      <c r="AI1377" s="998">
        <f t="shared" si="168"/>
        <v>698.54</v>
      </c>
      <c r="AJ1377" s="1025">
        <f t="shared" si="161"/>
        <v>0</v>
      </c>
    </row>
    <row r="1378" spans="1:36" ht="66" x14ac:dyDescent="0.2">
      <c r="A1378" s="51"/>
      <c r="B1378" s="390" t="s">
        <v>1331</v>
      </c>
      <c r="C1378" s="74"/>
      <c r="D1378" s="74">
        <v>60</v>
      </c>
      <c r="E1378" s="105" t="s">
        <v>122</v>
      </c>
      <c r="F1378" s="55" t="s">
        <v>31</v>
      </c>
      <c r="G1378" s="56" t="s">
        <v>32</v>
      </c>
      <c r="H1378" s="55" t="s">
        <v>33</v>
      </c>
      <c r="I1378" s="57">
        <v>21.6</v>
      </c>
      <c r="J1378" s="766">
        <v>1296</v>
      </c>
      <c r="K1378" s="136"/>
      <c r="L1378" s="469">
        <v>0</v>
      </c>
      <c r="M1378" s="136"/>
      <c r="N1378" s="469"/>
      <c r="O1378" s="75">
        <v>0</v>
      </c>
      <c r="P1378" s="1002">
        <f t="shared" si="166"/>
        <v>0</v>
      </c>
      <c r="Q1378" s="138"/>
      <c r="R1378" s="469"/>
      <c r="S1378" s="75">
        <v>0</v>
      </c>
      <c r="T1378" s="1002"/>
      <c r="U1378" s="138"/>
      <c r="V1378" s="469"/>
      <c r="W1378" s="138"/>
      <c r="X1378" s="469"/>
      <c r="Y1378" s="60">
        <f t="shared" si="165"/>
        <v>60</v>
      </c>
      <c r="Z1378" s="1002">
        <v>1296</v>
      </c>
      <c r="AA1378" s="138"/>
      <c r="AB1378" s="469"/>
      <c r="AC1378" s="63">
        <v>0</v>
      </c>
      <c r="AD1378" s="137">
        <f t="shared" si="167"/>
        <v>0</v>
      </c>
      <c r="AE1378" s="942">
        <v>0</v>
      </c>
      <c r="AF1378" s="150">
        <v>0</v>
      </c>
      <c r="AG1378" s="138"/>
      <c r="AH1378" s="469"/>
      <c r="AI1378" s="998">
        <f t="shared" si="168"/>
        <v>1296</v>
      </c>
      <c r="AJ1378" s="1025">
        <f t="shared" si="161"/>
        <v>0</v>
      </c>
    </row>
    <row r="1379" spans="1:36" ht="66" x14ac:dyDescent="0.2">
      <c r="A1379" s="51"/>
      <c r="B1379" s="115" t="s">
        <v>1332</v>
      </c>
      <c r="C1379" s="74"/>
      <c r="D1379" s="74">
        <v>10</v>
      </c>
      <c r="E1379" s="79" t="s">
        <v>30</v>
      </c>
      <c r="F1379" s="55" t="s">
        <v>31</v>
      </c>
      <c r="G1379" s="56" t="s">
        <v>32</v>
      </c>
      <c r="H1379" s="55" t="s">
        <v>33</v>
      </c>
      <c r="I1379" s="57">
        <v>65.146000000000001</v>
      </c>
      <c r="J1379" s="766">
        <v>651.46</v>
      </c>
      <c r="K1379" s="136"/>
      <c r="L1379" s="469">
        <v>0</v>
      </c>
      <c r="M1379" s="136"/>
      <c r="N1379" s="469"/>
      <c r="O1379" s="75">
        <v>0</v>
      </c>
      <c r="P1379" s="1002">
        <f t="shared" si="166"/>
        <v>0</v>
      </c>
      <c r="Q1379" s="138"/>
      <c r="R1379" s="469"/>
      <c r="S1379" s="75">
        <v>0</v>
      </c>
      <c r="T1379" s="1002"/>
      <c r="U1379" s="138"/>
      <c r="V1379" s="469"/>
      <c r="W1379" s="138"/>
      <c r="X1379" s="469"/>
      <c r="Y1379" s="60">
        <f t="shared" si="165"/>
        <v>10</v>
      </c>
      <c r="Z1379" s="1002">
        <v>651.46</v>
      </c>
      <c r="AA1379" s="138"/>
      <c r="AB1379" s="469"/>
      <c r="AC1379" s="63">
        <v>0</v>
      </c>
      <c r="AD1379" s="137">
        <f t="shared" si="167"/>
        <v>0</v>
      </c>
      <c r="AE1379" s="942">
        <v>0</v>
      </c>
      <c r="AF1379" s="150">
        <v>0</v>
      </c>
      <c r="AG1379" s="138"/>
      <c r="AH1379" s="469"/>
      <c r="AI1379" s="998">
        <f t="shared" si="168"/>
        <v>651.46</v>
      </c>
      <c r="AJ1379" s="1025">
        <f t="shared" si="161"/>
        <v>0</v>
      </c>
    </row>
    <row r="1380" spans="1:36" ht="66" x14ac:dyDescent="0.2">
      <c r="A1380" s="51"/>
      <c r="B1380" s="389" t="s">
        <v>1333</v>
      </c>
      <c r="C1380" s="74"/>
      <c r="D1380" s="74">
        <v>36</v>
      </c>
      <c r="E1380" s="79" t="s">
        <v>1246</v>
      </c>
      <c r="F1380" s="55" t="s">
        <v>31</v>
      </c>
      <c r="G1380" s="56" t="s">
        <v>32</v>
      </c>
      <c r="H1380" s="55" t="s">
        <v>33</v>
      </c>
      <c r="I1380" s="57">
        <v>68.415000000000006</v>
      </c>
      <c r="J1380" s="766">
        <v>2462.94</v>
      </c>
      <c r="K1380" s="136"/>
      <c r="L1380" s="469">
        <v>0</v>
      </c>
      <c r="M1380" s="136"/>
      <c r="N1380" s="469"/>
      <c r="O1380" s="75">
        <v>0</v>
      </c>
      <c r="P1380" s="1002">
        <f t="shared" si="166"/>
        <v>0</v>
      </c>
      <c r="Q1380" s="138"/>
      <c r="R1380" s="469"/>
      <c r="S1380" s="75">
        <v>0</v>
      </c>
      <c r="T1380" s="1002"/>
      <c r="U1380" s="138"/>
      <c r="V1380" s="469"/>
      <c r="W1380" s="138"/>
      <c r="X1380" s="469"/>
      <c r="Y1380" s="60">
        <f t="shared" si="165"/>
        <v>36</v>
      </c>
      <c r="Z1380" s="1002">
        <v>2462.94</v>
      </c>
      <c r="AA1380" s="138"/>
      <c r="AB1380" s="469"/>
      <c r="AC1380" s="63">
        <v>0</v>
      </c>
      <c r="AD1380" s="137">
        <f t="shared" si="167"/>
        <v>0</v>
      </c>
      <c r="AE1380" s="942">
        <v>0</v>
      </c>
      <c r="AF1380" s="150">
        <v>0</v>
      </c>
      <c r="AG1380" s="138"/>
      <c r="AH1380" s="469"/>
      <c r="AI1380" s="998">
        <f t="shared" si="168"/>
        <v>2462.94</v>
      </c>
      <c r="AJ1380" s="1025">
        <f t="shared" si="161"/>
        <v>0</v>
      </c>
    </row>
    <row r="1381" spans="1:36" ht="66" x14ac:dyDescent="0.2">
      <c r="A1381" s="51"/>
      <c r="B1381" s="390" t="s">
        <v>1334</v>
      </c>
      <c r="C1381" s="74"/>
      <c r="D1381" s="74">
        <v>161</v>
      </c>
      <c r="E1381" s="105" t="s">
        <v>122</v>
      </c>
      <c r="F1381" s="55" t="s">
        <v>31</v>
      </c>
      <c r="G1381" s="56" t="s">
        <v>32</v>
      </c>
      <c r="H1381" s="55" t="s">
        <v>33</v>
      </c>
      <c r="I1381" s="57">
        <v>39.715838509316768</v>
      </c>
      <c r="J1381" s="766">
        <v>6394.25</v>
      </c>
      <c r="K1381" s="136"/>
      <c r="L1381" s="469">
        <v>0</v>
      </c>
      <c r="M1381" s="136"/>
      <c r="N1381" s="469"/>
      <c r="O1381" s="75">
        <v>0</v>
      </c>
      <c r="P1381" s="1002">
        <f t="shared" si="166"/>
        <v>0</v>
      </c>
      <c r="Q1381" s="138"/>
      <c r="R1381" s="469"/>
      <c r="S1381" s="75">
        <v>0</v>
      </c>
      <c r="T1381" s="1002"/>
      <c r="U1381" s="138"/>
      <c r="V1381" s="469"/>
      <c r="W1381" s="138"/>
      <c r="X1381" s="469"/>
      <c r="Y1381" s="60">
        <f t="shared" si="165"/>
        <v>161</v>
      </c>
      <c r="Z1381" s="1002">
        <v>6394.25</v>
      </c>
      <c r="AA1381" s="138"/>
      <c r="AB1381" s="469"/>
      <c r="AC1381" s="63">
        <v>0</v>
      </c>
      <c r="AD1381" s="137">
        <f t="shared" si="167"/>
        <v>0</v>
      </c>
      <c r="AE1381" s="942">
        <v>0</v>
      </c>
      <c r="AF1381" s="150">
        <v>0</v>
      </c>
      <c r="AG1381" s="138"/>
      <c r="AH1381" s="469"/>
      <c r="AI1381" s="998">
        <f t="shared" si="168"/>
        <v>6394.25</v>
      </c>
      <c r="AJ1381" s="1025">
        <f t="shared" ref="AJ1381:AJ1444" si="169">AI1381-J1381</f>
        <v>0</v>
      </c>
    </row>
    <row r="1382" spans="1:36" ht="66" x14ac:dyDescent="0.2">
      <c r="A1382" s="51"/>
      <c r="B1382" s="390" t="s">
        <v>1335</v>
      </c>
      <c r="C1382" s="74"/>
      <c r="D1382" s="74">
        <v>100</v>
      </c>
      <c r="E1382" s="105" t="s">
        <v>49</v>
      </c>
      <c r="F1382" s="55" t="s">
        <v>31</v>
      </c>
      <c r="G1382" s="56" t="s">
        <v>32</v>
      </c>
      <c r="H1382" s="55" t="s">
        <v>33</v>
      </c>
      <c r="I1382" s="57">
        <v>38.5</v>
      </c>
      <c r="J1382" s="766">
        <v>3850</v>
      </c>
      <c r="K1382" s="136"/>
      <c r="L1382" s="469">
        <v>0</v>
      </c>
      <c r="M1382" s="136"/>
      <c r="N1382" s="469"/>
      <c r="O1382" s="75">
        <v>0</v>
      </c>
      <c r="P1382" s="1002">
        <f t="shared" si="166"/>
        <v>0</v>
      </c>
      <c r="Q1382" s="138"/>
      <c r="R1382" s="469"/>
      <c r="S1382" s="75">
        <v>0</v>
      </c>
      <c r="T1382" s="1002"/>
      <c r="U1382" s="138"/>
      <c r="V1382" s="469"/>
      <c r="W1382" s="138"/>
      <c r="X1382" s="469"/>
      <c r="Y1382" s="60">
        <f t="shared" si="165"/>
        <v>100</v>
      </c>
      <c r="Z1382" s="1002">
        <v>3850</v>
      </c>
      <c r="AA1382" s="138"/>
      <c r="AB1382" s="469"/>
      <c r="AC1382" s="63">
        <v>0</v>
      </c>
      <c r="AD1382" s="137">
        <f t="shared" si="167"/>
        <v>0</v>
      </c>
      <c r="AE1382" s="942">
        <v>0</v>
      </c>
      <c r="AF1382" s="150">
        <v>0</v>
      </c>
      <c r="AG1382" s="138"/>
      <c r="AH1382" s="469"/>
      <c r="AI1382" s="998">
        <f t="shared" si="168"/>
        <v>3850</v>
      </c>
      <c r="AJ1382" s="1025">
        <f t="shared" si="169"/>
        <v>0</v>
      </c>
    </row>
    <row r="1383" spans="1:36" ht="66" x14ac:dyDescent="0.2">
      <c r="A1383" s="51"/>
      <c r="B1383" s="115" t="s">
        <v>1336</v>
      </c>
      <c r="C1383" s="74"/>
      <c r="D1383" s="74">
        <v>10</v>
      </c>
      <c r="E1383" s="79" t="s">
        <v>1246</v>
      </c>
      <c r="F1383" s="55" t="s">
        <v>31</v>
      </c>
      <c r="G1383" s="56" t="s">
        <v>32</v>
      </c>
      <c r="H1383" s="55" t="s">
        <v>33</v>
      </c>
      <c r="I1383" s="57">
        <v>50.112000000000002</v>
      </c>
      <c r="J1383" s="766">
        <v>501.12</v>
      </c>
      <c r="K1383" s="136"/>
      <c r="L1383" s="469">
        <v>0</v>
      </c>
      <c r="M1383" s="136"/>
      <c r="N1383" s="469"/>
      <c r="O1383" s="75">
        <v>0</v>
      </c>
      <c r="P1383" s="1002">
        <f t="shared" si="166"/>
        <v>0</v>
      </c>
      <c r="Q1383" s="138"/>
      <c r="R1383" s="469"/>
      <c r="S1383" s="75">
        <v>0</v>
      </c>
      <c r="T1383" s="1002"/>
      <c r="U1383" s="138"/>
      <c r="V1383" s="469"/>
      <c r="W1383" s="138"/>
      <c r="X1383" s="469"/>
      <c r="Y1383" s="60">
        <f t="shared" si="165"/>
        <v>10</v>
      </c>
      <c r="Z1383" s="1002">
        <v>501.12</v>
      </c>
      <c r="AA1383" s="138"/>
      <c r="AB1383" s="469"/>
      <c r="AC1383" s="63">
        <v>0</v>
      </c>
      <c r="AD1383" s="137">
        <f t="shared" si="167"/>
        <v>0</v>
      </c>
      <c r="AE1383" s="942">
        <v>0</v>
      </c>
      <c r="AF1383" s="150">
        <v>0</v>
      </c>
      <c r="AG1383" s="138"/>
      <c r="AH1383" s="469"/>
      <c r="AI1383" s="998">
        <f t="shared" si="168"/>
        <v>501.12</v>
      </c>
      <c r="AJ1383" s="1025">
        <f t="shared" si="169"/>
        <v>0</v>
      </c>
    </row>
    <row r="1384" spans="1:36" ht="66" x14ac:dyDescent="0.2">
      <c r="A1384" s="51"/>
      <c r="B1384" s="390" t="s">
        <v>1337</v>
      </c>
      <c r="C1384" s="74"/>
      <c r="D1384" s="74">
        <v>171</v>
      </c>
      <c r="E1384" s="105" t="s">
        <v>1246</v>
      </c>
      <c r="F1384" s="55" t="s">
        <v>31</v>
      </c>
      <c r="G1384" s="56" t="s">
        <v>32</v>
      </c>
      <c r="H1384" s="55" t="s">
        <v>33</v>
      </c>
      <c r="I1384" s="57">
        <v>37.800000000000004</v>
      </c>
      <c r="J1384" s="766">
        <v>6463.8</v>
      </c>
      <c r="K1384" s="136"/>
      <c r="L1384" s="469">
        <v>0</v>
      </c>
      <c r="M1384" s="136"/>
      <c r="N1384" s="469"/>
      <c r="O1384" s="75">
        <v>0</v>
      </c>
      <c r="P1384" s="1002">
        <f t="shared" si="166"/>
        <v>0</v>
      </c>
      <c r="Q1384" s="138"/>
      <c r="R1384" s="469"/>
      <c r="S1384" s="75">
        <v>0</v>
      </c>
      <c r="T1384" s="1002"/>
      <c r="U1384" s="138"/>
      <c r="V1384" s="469"/>
      <c r="W1384" s="138"/>
      <c r="X1384" s="469"/>
      <c r="Y1384" s="60">
        <f t="shared" si="165"/>
        <v>171</v>
      </c>
      <c r="Z1384" s="1002">
        <v>6463.8</v>
      </c>
      <c r="AA1384" s="138"/>
      <c r="AB1384" s="469"/>
      <c r="AC1384" s="63">
        <v>0</v>
      </c>
      <c r="AD1384" s="137">
        <f t="shared" si="167"/>
        <v>0</v>
      </c>
      <c r="AE1384" s="942">
        <v>0</v>
      </c>
      <c r="AF1384" s="150">
        <v>0</v>
      </c>
      <c r="AG1384" s="138"/>
      <c r="AH1384" s="469"/>
      <c r="AI1384" s="998">
        <f t="shared" si="168"/>
        <v>6463.8</v>
      </c>
      <c r="AJ1384" s="1025">
        <f t="shared" si="169"/>
        <v>0</v>
      </c>
    </row>
    <row r="1385" spans="1:36" ht="66" x14ac:dyDescent="0.2">
      <c r="A1385" s="51"/>
      <c r="B1385" s="390" t="s">
        <v>1338</v>
      </c>
      <c r="C1385" s="74"/>
      <c r="D1385" s="74">
        <v>120</v>
      </c>
      <c r="E1385" s="105" t="s">
        <v>122</v>
      </c>
      <c r="F1385" s="55" t="s">
        <v>31</v>
      </c>
      <c r="G1385" s="56" t="s">
        <v>32</v>
      </c>
      <c r="H1385" s="55" t="s">
        <v>33</v>
      </c>
      <c r="I1385" s="57">
        <v>38.303999999999995</v>
      </c>
      <c r="J1385" s="766">
        <v>4596.4799999999996</v>
      </c>
      <c r="K1385" s="136"/>
      <c r="L1385" s="469">
        <v>0</v>
      </c>
      <c r="M1385" s="136"/>
      <c r="N1385" s="469"/>
      <c r="O1385" s="75">
        <v>0</v>
      </c>
      <c r="P1385" s="1002">
        <f t="shared" si="166"/>
        <v>0</v>
      </c>
      <c r="Q1385" s="138"/>
      <c r="R1385" s="469"/>
      <c r="S1385" s="75">
        <v>0</v>
      </c>
      <c r="T1385" s="1002"/>
      <c r="U1385" s="138"/>
      <c r="V1385" s="469"/>
      <c r="W1385" s="138"/>
      <c r="X1385" s="469"/>
      <c r="Y1385" s="60">
        <f t="shared" si="165"/>
        <v>120</v>
      </c>
      <c r="Z1385" s="1002">
        <v>4596.4799999999996</v>
      </c>
      <c r="AA1385" s="138"/>
      <c r="AB1385" s="469"/>
      <c r="AC1385" s="63">
        <v>0</v>
      </c>
      <c r="AD1385" s="137">
        <f t="shared" si="167"/>
        <v>0</v>
      </c>
      <c r="AE1385" s="942">
        <v>0</v>
      </c>
      <c r="AF1385" s="150">
        <v>0</v>
      </c>
      <c r="AG1385" s="138"/>
      <c r="AH1385" s="469"/>
      <c r="AI1385" s="998">
        <f t="shared" si="168"/>
        <v>4596.4799999999996</v>
      </c>
      <c r="AJ1385" s="1025">
        <f t="shared" si="169"/>
        <v>0</v>
      </c>
    </row>
    <row r="1386" spans="1:36" ht="66" x14ac:dyDescent="0.2">
      <c r="A1386" s="51"/>
      <c r="B1386" s="114" t="s">
        <v>1339</v>
      </c>
      <c r="C1386" s="74"/>
      <c r="D1386" s="74">
        <v>30</v>
      </c>
      <c r="E1386" s="79" t="s">
        <v>49</v>
      </c>
      <c r="F1386" s="55" t="s">
        <v>31</v>
      </c>
      <c r="G1386" s="56" t="s">
        <v>32</v>
      </c>
      <c r="H1386" s="55" t="s">
        <v>33</v>
      </c>
      <c r="I1386" s="57">
        <v>71.409666666666666</v>
      </c>
      <c r="J1386" s="766">
        <v>2142.29</v>
      </c>
      <c r="K1386" s="136"/>
      <c r="L1386" s="469">
        <v>0</v>
      </c>
      <c r="M1386" s="136"/>
      <c r="N1386" s="469"/>
      <c r="O1386" s="75">
        <v>0</v>
      </c>
      <c r="P1386" s="1002">
        <f t="shared" si="166"/>
        <v>0</v>
      </c>
      <c r="Q1386" s="138"/>
      <c r="R1386" s="469"/>
      <c r="S1386" s="75">
        <v>0</v>
      </c>
      <c r="T1386" s="1002"/>
      <c r="U1386" s="138"/>
      <c r="V1386" s="469"/>
      <c r="W1386" s="138"/>
      <c r="X1386" s="469"/>
      <c r="Y1386" s="60">
        <f t="shared" si="165"/>
        <v>30</v>
      </c>
      <c r="Z1386" s="1002">
        <v>2142.29</v>
      </c>
      <c r="AA1386" s="138"/>
      <c r="AB1386" s="469"/>
      <c r="AC1386" s="63">
        <v>0</v>
      </c>
      <c r="AD1386" s="137">
        <f t="shared" si="167"/>
        <v>0</v>
      </c>
      <c r="AE1386" s="942">
        <v>0</v>
      </c>
      <c r="AF1386" s="150">
        <v>0</v>
      </c>
      <c r="AG1386" s="138"/>
      <c r="AH1386" s="469"/>
      <c r="AI1386" s="998">
        <f t="shared" si="168"/>
        <v>2142.29</v>
      </c>
      <c r="AJ1386" s="1025">
        <f t="shared" si="169"/>
        <v>0</v>
      </c>
    </row>
    <row r="1387" spans="1:36" ht="66" x14ac:dyDescent="0.2">
      <c r="A1387" s="51"/>
      <c r="B1387" s="114" t="s">
        <v>1340</v>
      </c>
      <c r="C1387" s="74"/>
      <c r="D1387" s="74">
        <v>5</v>
      </c>
      <c r="E1387" s="79" t="s">
        <v>30</v>
      </c>
      <c r="F1387" s="55" t="s">
        <v>31</v>
      </c>
      <c r="G1387" s="56" t="s">
        <v>32</v>
      </c>
      <c r="H1387" s="55" t="s">
        <v>33</v>
      </c>
      <c r="I1387" s="57">
        <v>87.695999999999998</v>
      </c>
      <c r="J1387" s="766">
        <v>438.48</v>
      </c>
      <c r="K1387" s="136"/>
      <c r="L1387" s="469">
        <v>0</v>
      </c>
      <c r="M1387" s="136"/>
      <c r="N1387" s="469"/>
      <c r="O1387" s="75">
        <v>0</v>
      </c>
      <c r="P1387" s="1002">
        <f t="shared" si="166"/>
        <v>0</v>
      </c>
      <c r="Q1387" s="138"/>
      <c r="R1387" s="469"/>
      <c r="S1387" s="75">
        <v>0</v>
      </c>
      <c r="T1387" s="1002"/>
      <c r="U1387" s="138"/>
      <c r="V1387" s="469"/>
      <c r="W1387" s="138"/>
      <c r="X1387" s="469"/>
      <c r="Y1387" s="60">
        <f t="shared" si="165"/>
        <v>5</v>
      </c>
      <c r="Z1387" s="1002">
        <v>438.48</v>
      </c>
      <c r="AA1387" s="138"/>
      <c r="AB1387" s="469"/>
      <c r="AC1387" s="63">
        <v>0</v>
      </c>
      <c r="AD1387" s="137">
        <f t="shared" si="167"/>
        <v>0</v>
      </c>
      <c r="AE1387" s="942">
        <v>0</v>
      </c>
      <c r="AF1387" s="150">
        <v>0</v>
      </c>
      <c r="AG1387" s="138"/>
      <c r="AH1387" s="469"/>
      <c r="AI1387" s="998">
        <f t="shared" si="168"/>
        <v>438.48</v>
      </c>
      <c r="AJ1387" s="1025">
        <f t="shared" si="169"/>
        <v>0</v>
      </c>
    </row>
    <row r="1388" spans="1:36" ht="66" x14ac:dyDescent="0.2">
      <c r="A1388" s="51"/>
      <c r="B1388" s="391" t="s">
        <v>1341</v>
      </c>
      <c r="C1388" s="74"/>
      <c r="D1388" s="74">
        <v>15</v>
      </c>
      <c r="E1388" s="109" t="s">
        <v>49</v>
      </c>
      <c r="F1388" s="55" t="s">
        <v>31</v>
      </c>
      <c r="G1388" s="56" t="s">
        <v>32</v>
      </c>
      <c r="H1388" s="55" t="s">
        <v>33</v>
      </c>
      <c r="I1388" s="57">
        <v>25.055999999999997</v>
      </c>
      <c r="J1388" s="766">
        <v>375.84</v>
      </c>
      <c r="K1388" s="136"/>
      <c r="L1388" s="469">
        <v>0</v>
      </c>
      <c r="M1388" s="136"/>
      <c r="N1388" s="469"/>
      <c r="O1388" s="75">
        <v>0</v>
      </c>
      <c r="P1388" s="1002">
        <f t="shared" si="166"/>
        <v>0</v>
      </c>
      <c r="Q1388" s="138"/>
      <c r="R1388" s="469"/>
      <c r="S1388" s="75">
        <v>0</v>
      </c>
      <c r="T1388" s="1002"/>
      <c r="U1388" s="138"/>
      <c r="V1388" s="469"/>
      <c r="W1388" s="138"/>
      <c r="X1388" s="469"/>
      <c r="Y1388" s="60">
        <f t="shared" si="165"/>
        <v>15</v>
      </c>
      <c r="Z1388" s="1002">
        <v>375.84</v>
      </c>
      <c r="AA1388" s="138"/>
      <c r="AB1388" s="469"/>
      <c r="AC1388" s="63">
        <v>0</v>
      </c>
      <c r="AD1388" s="137">
        <f t="shared" si="167"/>
        <v>0</v>
      </c>
      <c r="AE1388" s="942">
        <v>0</v>
      </c>
      <c r="AF1388" s="150">
        <v>0</v>
      </c>
      <c r="AG1388" s="138"/>
      <c r="AH1388" s="469"/>
      <c r="AI1388" s="998">
        <f t="shared" si="168"/>
        <v>375.84</v>
      </c>
      <c r="AJ1388" s="1025">
        <f t="shared" si="169"/>
        <v>0</v>
      </c>
    </row>
    <row r="1389" spans="1:36" ht="66" x14ac:dyDescent="0.2">
      <c r="A1389" s="51"/>
      <c r="B1389" s="390" t="s">
        <v>1342</v>
      </c>
      <c r="C1389" s="74"/>
      <c r="D1389" s="74">
        <v>122</v>
      </c>
      <c r="E1389" s="105" t="s">
        <v>122</v>
      </c>
      <c r="F1389" s="55" t="s">
        <v>31</v>
      </c>
      <c r="G1389" s="56" t="s">
        <v>32</v>
      </c>
      <c r="H1389" s="55" t="s">
        <v>33</v>
      </c>
      <c r="I1389" s="57">
        <v>23.230245901639343</v>
      </c>
      <c r="J1389" s="766">
        <v>2834.0899999999997</v>
      </c>
      <c r="K1389" s="136"/>
      <c r="L1389" s="469">
        <v>0</v>
      </c>
      <c r="M1389" s="136"/>
      <c r="N1389" s="469"/>
      <c r="O1389" s="75">
        <v>0</v>
      </c>
      <c r="P1389" s="1002">
        <f t="shared" si="166"/>
        <v>0</v>
      </c>
      <c r="Q1389" s="138"/>
      <c r="R1389" s="469"/>
      <c r="S1389" s="75">
        <v>0</v>
      </c>
      <c r="T1389" s="1002"/>
      <c r="U1389" s="138"/>
      <c r="V1389" s="469"/>
      <c r="W1389" s="138"/>
      <c r="X1389" s="469"/>
      <c r="Y1389" s="60">
        <f t="shared" si="165"/>
        <v>122</v>
      </c>
      <c r="Z1389" s="1002">
        <v>2834.0899999999997</v>
      </c>
      <c r="AA1389" s="138"/>
      <c r="AB1389" s="469"/>
      <c r="AC1389" s="63">
        <v>0</v>
      </c>
      <c r="AD1389" s="137">
        <f t="shared" si="167"/>
        <v>0</v>
      </c>
      <c r="AE1389" s="942">
        <v>0</v>
      </c>
      <c r="AF1389" s="150">
        <v>0</v>
      </c>
      <c r="AG1389" s="138"/>
      <c r="AH1389" s="469"/>
      <c r="AI1389" s="998">
        <f t="shared" si="168"/>
        <v>2834.0899999999997</v>
      </c>
      <c r="AJ1389" s="1025">
        <f t="shared" si="169"/>
        <v>0</v>
      </c>
    </row>
    <row r="1390" spans="1:36" ht="66" x14ac:dyDescent="0.2">
      <c r="A1390" s="51"/>
      <c r="B1390" s="394" t="s">
        <v>1343</v>
      </c>
      <c r="C1390" s="74"/>
      <c r="D1390" s="74">
        <v>3</v>
      </c>
      <c r="E1390" s="79" t="s">
        <v>49</v>
      </c>
      <c r="F1390" s="55" t="s">
        <v>31</v>
      </c>
      <c r="G1390" s="56" t="s">
        <v>32</v>
      </c>
      <c r="H1390" s="55" t="s">
        <v>33</v>
      </c>
      <c r="I1390" s="57">
        <v>55</v>
      </c>
      <c r="J1390" s="766">
        <v>165</v>
      </c>
      <c r="K1390" s="136"/>
      <c r="L1390" s="469">
        <v>0</v>
      </c>
      <c r="M1390" s="136"/>
      <c r="N1390" s="469"/>
      <c r="O1390" s="75">
        <v>0</v>
      </c>
      <c r="P1390" s="1002">
        <f t="shared" si="166"/>
        <v>0</v>
      </c>
      <c r="Q1390" s="138"/>
      <c r="R1390" s="469"/>
      <c r="S1390" s="75">
        <v>0</v>
      </c>
      <c r="T1390" s="1002"/>
      <c r="U1390" s="138"/>
      <c r="V1390" s="469"/>
      <c r="W1390" s="138"/>
      <c r="X1390" s="469"/>
      <c r="Y1390" s="60">
        <f t="shared" si="165"/>
        <v>3</v>
      </c>
      <c r="Z1390" s="1002">
        <v>165</v>
      </c>
      <c r="AA1390" s="138"/>
      <c r="AB1390" s="469"/>
      <c r="AC1390" s="63">
        <v>0</v>
      </c>
      <c r="AD1390" s="137">
        <f t="shared" si="167"/>
        <v>0</v>
      </c>
      <c r="AE1390" s="942">
        <v>0</v>
      </c>
      <c r="AF1390" s="150">
        <v>0</v>
      </c>
      <c r="AG1390" s="138"/>
      <c r="AH1390" s="469"/>
      <c r="AI1390" s="998">
        <f t="shared" si="168"/>
        <v>165</v>
      </c>
      <c r="AJ1390" s="1025">
        <f t="shared" si="169"/>
        <v>0</v>
      </c>
    </row>
    <row r="1391" spans="1:36" ht="66" x14ac:dyDescent="0.2">
      <c r="A1391" s="51"/>
      <c r="B1391" s="52" t="s">
        <v>1344</v>
      </c>
      <c r="C1391" s="74"/>
      <c r="D1391" s="79">
        <v>385</v>
      </c>
      <c r="E1391" s="79" t="s">
        <v>49</v>
      </c>
      <c r="F1391" s="55" t="s">
        <v>31</v>
      </c>
      <c r="G1391" s="56" t="s">
        <v>32</v>
      </c>
      <c r="H1391" s="55" t="s">
        <v>33</v>
      </c>
      <c r="I1391" s="57">
        <v>21.500701298701301</v>
      </c>
      <c r="J1391" s="112">
        <v>8277.77</v>
      </c>
      <c r="K1391" s="136"/>
      <c r="L1391" s="469">
        <v>0</v>
      </c>
      <c r="M1391" s="136"/>
      <c r="N1391" s="469"/>
      <c r="O1391" s="75">
        <v>0</v>
      </c>
      <c r="P1391" s="1002">
        <f t="shared" si="166"/>
        <v>0</v>
      </c>
      <c r="Q1391" s="138"/>
      <c r="R1391" s="469"/>
      <c r="S1391" s="75">
        <v>0</v>
      </c>
      <c r="T1391" s="1002"/>
      <c r="U1391" s="138"/>
      <c r="V1391" s="469"/>
      <c r="W1391" s="138"/>
      <c r="X1391" s="469"/>
      <c r="Y1391" s="60">
        <f t="shared" si="165"/>
        <v>385</v>
      </c>
      <c r="Z1391" s="1002">
        <v>8277.77</v>
      </c>
      <c r="AA1391" s="138"/>
      <c r="AB1391" s="469"/>
      <c r="AC1391" s="63">
        <v>0</v>
      </c>
      <c r="AD1391" s="137">
        <f t="shared" si="167"/>
        <v>0</v>
      </c>
      <c r="AE1391" s="942">
        <v>0</v>
      </c>
      <c r="AF1391" s="150">
        <v>0</v>
      </c>
      <c r="AG1391" s="138"/>
      <c r="AH1391" s="469"/>
      <c r="AI1391" s="998">
        <f t="shared" si="168"/>
        <v>8277.77</v>
      </c>
      <c r="AJ1391" s="1025">
        <f t="shared" si="169"/>
        <v>0</v>
      </c>
    </row>
    <row r="1392" spans="1:36" ht="66" x14ac:dyDescent="0.2">
      <c r="A1392" s="51"/>
      <c r="B1392" s="101" t="s">
        <v>1345</v>
      </c>
      <c r="C1392" s="74"/>
      <c r="D1392" s="74">
        <v>34</v>
      </c>
      <c r="E1392" s="105" t="s">
        <v>1346</v>
      </c>
      <c r="F1392" s="55" t="s">
        <v>31</v>
      </c>
      <c r="G1392" s="56" t="s">
        <v>32</v>
      </c>
      <c r="H1392" s="55" t="s">
        <v>33</v>
      </c>
      <c r="I1392" s="57">
        <v>16.962352941176473</v>
      </c>
      <c r="J1392" s="766">
        <v>576.72</v>
      </c>
      <c r="K1392" s="136"/>
      <c r="L1392" s="469">
        <v>0</v>
      </c>
      <c r="M1392" s="136"/>
      <c r="N1392" s="469"/>
      <c r="O1392" s="75">
        <v>0</v>
      </c>
      <c r="P1392" s="1002">
        <f t="shared" si="166"/>
        <v>0</v>
      </c>
      <c r="Q1392" s="138"/>
      <c r="R1392" s="469"/>
      <c r="S1392" s="75">
        <v>0</v>
      </c>
      <c r="T1392" s="1002"/>
      <c r="U1392" s="138"/>
      <c r="V1392" s="469"/>
      <c r="W1392" s="138"/>
      <c r="X1392" s="469"/>
      <c r="Y1392" s="60">
        <f t="shared" si="165"/>
        <v>34</v>
      </c>
      <c r="Z1392" s="1002">
        <v>576.72</v>
      </c>
      <c r="AA1392" s="138"/>
      <c r="AB1392" s="469"/>
      <c r="AC1392" s="63">
        <v>0</v>
      </c>
      <c r="AD1392" s="137">
        <f t="shared" si="167"/>
        <v>0</v>
      </c>
      <c r="AE1392" s="942">
        <v>0</v>
      </c>
      <c r="AF1392" s="150">
        <v>0</v>
      </c>
      <c r="AG1392" s="138"/>
      <c r="AH1392" s="469"/>
      <c r="AI1392" s="998">
        <f t="shared" si="168"/>
        <v>576.72</v>
      </c>
      <c r="AJ1392" s="1025">
        <f t="shared" si="169"/>
        <v>0</v>
      </c>
    </row>
    <row r="1393" spans="1:36" ht="66" x14ac:dyDescent="0.2">
      <c r="A1393" s="51"/>
      <c r="B1393" s="52" t="s">
        <v>1347</v>
      </c>
      <c r="C1393" s="74"/>
      <c r="D1393" s="74">
        <v>100</v>
      </c>
      <c r="E1393" s="79" t="s">
        <v>49</v>
      </c>
      <c r="F1393" s="55" t="s">
        <v>31</v>
      </c>
      <c r="G1393" s="56" t="s">
        <v>32</v>
      </c>
      <c r="H1393" s="55" t="s">
        <v>33</v>
      </c>
      <c r="I1393" s="57">
        <v>41.696599999999997</v>
      </c>
      <c r="J1393" s="766">
        <v>4169.66</v>
      </c>
      <c r="K1393" s="136"/>
      <c r="L1393" s="469">
        <v>0</v>
      </c>
      <c r="M1393" s="136"/>
      <c r="N1393" s="469"/>
      <c r="O1393" s="75">
        <v>0</v>
      </c>
      <c r="P1393" s="1002">
        <f t="shared" si="166"/>
        <v>0</v>
      </c>
      <c r="Q1393" s="138"/>
      <c r="R1393" s="469"/>
      <c r="S1393" s="75">
        <v>0</v>
      </c>
      <c r="T1393" s="1002"/>
      <c r="U1393" s="138"/>
      <c r="V1393" s="469"/>
      <c r="W1393" s="138"/>
      <c r="X1393" s="469"/>
      <c r="Y1393" s="60">
        <f t="shared" si="165"/>
        <v>100</v>
      </c>
      <c r="Z1393" s="1002">
        <v>4169.66</v>
      </c>
      <c r="AA1393" s="138"/>
      <c r="AB1393" s="469"/>
      <c r="AC1393" s="63">
        <v>0</v>
      </c>
      <c r="AD1393" s="137">
        <f t="shared" si="167"/>
        <v>0</v>
      </c>
      <c r="AE1393" s="942">
        <v>0</v>
      </c>
      <c r="AF1393" s="150">
        <v>0</v>
      </c>
      <c r="AG1393" s="138"/>
      <c r="AH1393" s="469"/>
      <c r="AI1393" s="998">
        <f t="shared" si="168"/>
        <v>4169.66</v>
      </c>
      <c r="AJ1393" s="1025">
        <f t="shared" si="169"/>
        <v>0</v>
      </c>
    </row>
    <row r="1394" spans="1:36" ht="66" x14ac:dyDescent="0.2">
      <c r="A1394" s="51"/>
      <c r="B1394" s="73" t="s">
        <v>1348</v>
      </c>
      <c r="C1394" s="74"/>
      <c r="D1394" s="74">
        <v>11</v>
      </c>
      <c r="E1394" s="79" t="s">
        <v>49</v>
      </c>
      <c r="F1394" s="55" t="s">
        <v>31</v>
      </c>
      <c r="G1394" s="56" t="s">
        <v>32</v>
      </c>
      <c r="H1394" s="55" t="s">
        <v>33</v>
      </c>
      <c r="I1394" s="57">
        <v>27.608181818181819</v>
      </c>
      <c r="J1394" s="766">
        <v>303.69</v>
      </c>
      <c r="K1394" s="136"/>
      <c r="L1394" s="469">
        <v>0</v>
      </c>
      <c r="M1394" s="136"/>
      <c r="N1394" s="469"/>
      <c r="O1394" s="75">
        <v>0</v>
      </c>
      <c r="P1394" s="1002">
        <f t="shared" si="166"/>
        <v>0</v>
      </c>
      <c r="Q1394" s="138"/>
      <c r="R1394" s="469"/>
      <c r="S1394" s="75">
        <v>0</v>
      </c>
      <c r="T1394" s="1002"/>
      <c r="U1394" s="138"/>
      <c r="V1394" s="469"/>
      <c r="W1394" s="138"/>
      <c r="X1394" s="469"/>
      <c r="Y1394" s="60">
        <f t="shared" si="165"/>
        <v>11</v>
      </c>
      <c r="Z1394" s="1002">
        <v>303.69</v>
      </c>
      <c r="AA1394" s="138"/>
      <c r="AB1394" s="469"/>
      <c r="AC1394" s="63">
        <v>0</v>
      </c>
      <c r="AD1394" s="137">
        <f t="shared" si="167"/>
        <v>0</v>
      </c>
      <c r="AE1394" s="942">
        <v>0</v>
      </c>
      <c r="AF1394" s="150">
        <v>0</v>
      </c>
      <c r="AG1394" s="138"/>
      <c r="AH1394" s="469"/>
      <c r="AI1394" s="998">
        <f t="shared" si="168"/>
        <v>303.69</v>
      </c>
      <c r="AJ1394" s="1025">
        <f t="shared" si="169"/>
        <v>0</v>
      </c>
    </row>
    <row r="1395" spans="1:36" ht="66" x14ac:dyDescent="0.2">
      <c r="A1395" s="51"/>
      <c r="B1395" s="101" t="s">
        <v>1349</v>
      </c>
      <c r="C1395" s="74"/>
      <c r="D1395" s="74">
        <v>48</v>
      </c>
      <c r="E1395" s="105" t="s">
        <v>122</v>
      </c>
      <c r="F1395" s="55" t="s">
        <v>31</v>
      </c>
      <c r="G1395" s="56" t="s">
        <v>32</v>
      </c>
      <c r="H1395" s="55" t="s">
        <v>33</v>
      </c>
      <c r="I1395" s="57">
        <v>41.04</v>
      </c>
      <c r="J1395" s="766">
        <v>1969.92</v>
      </c>
      <c r="K1395" s="136"/>
      <c r="L1395" s="469">
        <v>0</v>
      </c>
      <c r="M1395" s="136"/>
      <c r="N1395" s="469"/>
      <c r="O1395" s="75">
        <v>0</v>
      </c>
      <c r="P1395" s="1002">
        <f t="shared" si="166"/>
        <v>0</v>
      </c>
      <c r="Q1395" s="138"/>
      <c r="R1395" s="469"/>
      <c r="S1395" s="75">
        <v>0</v>
      </c>
      <c r="T1395" s="1002"/>
      <c r="U1395" s="138"/>
      <c r="V1395" s="469"/>
      <c r="W1395" s="138"/>
      <c r="X1395" s="469"/>
      <c r="Y1395" s="60">
        <f t="shared" si="165"/>
        <v>48</v>
      </c>
      <c r="Z1395" s="1002">
        <v>1969.92</v>
      </c>
      <c r="AA1395" s="138"/>
      <c r="AB1395" s="469"/>
      <c r="AC1395" s="63">
        <v>0</v>
      </c>
      <c r="AD1395" s="137">
        <f t="shared" si="167"/>
        <v>0</v>
      </c>
      <c r="AE1395" s="942">
        <v>0</v>
      </c>
      <c r="AF1395" s="150">
        <v>0</v>
      </c>
      <c r="AG1395" s="138"/>
      <c r="AH1395" s="469"/>
      <c r="AI1395" s="998">
        <f t="shared" si="168"/>
        <v>1969.92</v>
      </c>
      <c r="AJ1395" s="1025">
        <f t="shared" si="169"/>
        <v>0</v>
      </c>
    </row>
    <row r="1396" spans="1:36" ht="66" x14ac:dyDescent="0.2">
      <c r="A1396" s="51"/>
      <c r="B1396" s="101" t="s">
        <v>1350</v>
      </c>
      <c r="C1396" s="74"/>
      <c r="D1396" s="74">
        <v>60</v>
      </c>
      <c r="E1396" s="105" t="s">
        <v>122</v>
      </c>
      <c r="F1396" s="55" t="s">
        <v>31</v>
      </c>
      <c r="G1396" s="56" t="s">
        <v>32</v>
      </c>
      <c r="H1396" s="55" t="s">
        <v>33</v>
      </c>
      <c r="I1396" s="57">
        <v>27</v>
      </c>
      <c r="J1396" s="766">
        <v>1620</v>
      </c>
      <c r="K1396" s="136"/>
      <c r="L1396" s="469">
        <v>0</v>
      </c>
      <c r="M1396" s="136"/>
      <c r="N1396" s="469"/>
      <c r="O1396" s="75">
        <v>0</v>
      </c>
      <c r="P1396" s="1002">
        <f t="shared" si="166"/>
        <v>0</v>
      </c>
      <c r="Q1396" s="138"/>
      <c r="R1396" s="469"/>
      <c r="S1396" s="75">
        <v>0</v>
      </c>
      <c r="T1396" s="1002"/>
      <c r="U1396" s="138"/>
      <c r="V1396" s="469"/>
      <c r="W1396" s="138"/>
      <c r="X1396" s="469"/>
      <c r="Y1396" s="60">
        <f t="shared" si="165"/>
        <v>60</v>
      </c>
      <c r="Z1396" s="1002">
        <v>1620</v>
      </c>
      <c r="AA1396" s="138"/>
      <c r="AB1396" s="469"/>
      <c r="AC1396" s="63">
        <v>0</v>
      </c>
      <c r="AD1396" s="137">
        <f t="shared" si="167"/>
        <v>0</v>
      </c>
      <c r="AE1396" s="942">
        <v>0</v>
      </c>
      <c r="AF1396" s="150">
        <v>0</v>
      </c>
      <c r="AG1396" s="138"/>
      <c r="AH1396" s="469"/>
      <c r="AI1396" s="998">
        <f t="shared" si="168"/>
        <v>1620</v>
      </c>
      <c r="AJ1396" s="1025">
        <f t="shared" si="169"/>
        <v>0</v>
      </c>
    </row>
    <row r="1397" spans="1:36" ht="66" x14ac:dyDescent="0.2">
      <c r="A1397" s="51"/>
      <c r="B1397" s="101" t="s">
        <v>1351</v>
      </c>
      <c r="C1397" s="74"/>
      <c r="D1397" s="74">
        <v>48</v>
      </c>
      <c r="E1397" s="105" t="s">
        <v>122</v>
      </c>
      <c r="F1397" s="55" t="s">
        <v>31</v>
      </c>
      <c r="G1397" s="56" t="s">
        <v>32</v>
      </c>
      <c r="H1397" s="55" t="s">
        <v>33</v>
      </c>
      <c r="I1397" s="57">
        <v>36.72</v>
      </c>
      <c r="J1397" s="766">
        <v>1762.56</v>
      </c>
      <c r="K1397" s="136"/>
      <c r="L1397" s="469">
        <v>0</v>
      </c>
      <c r="M1397" s="136"/>
      <c r="N1397" s="469"/>
      <c r="O1397" s="75">
        <v>0</v>
      </c>
      <c r="P1397" s="1002">
        <f t="shared" si="166"/>
        <v>0</v>
      </c>
      <c r="Q1397" s="138"/>
      <c r="R1397" s="469"/>
      <c r="S1397" s="75">
        <v>0</v>
      </c>
      <c r="T1397" s="1002"/>
      <c r="U1397" s="138"/>
      <c r="V1397" s="469"/>
      <c r="W1397" s="138"/>
      <c r="X1397" s="469"/>
      <c r="Y1397" s="60">
        <f t="shared" si="165"/>
        <v>48</v>
      </c>
      <c r="Z1397" s="1002">
        <v>1762.56</v>
      </c>
      <c r="AA1397" s="138"/>
      <c r="AB1397" s="469"/>
      <c r="AC1397" s="63">
        <v>0</v>
      </c>
      <c r="AD1397" s="137">
        <f t="shared" si="167"/>
        <v>0</v>
      </c>
      <c r="AE1397" s="942">
        <v>0</v>
      </c>
      <c r="AF1397" s="150">
        <v>0</v>
      </c>
      <c r="AG1397" s="138"/>
      <c r="AH1397" s="469"/>
      <c r="AI1397" s="998">
        <f t="shared" si="168"/>
        <v>1762.56</v>
      </c>
      <c r="AJ1397" s="1025">
        <f t="shared" si="169"/>
        <v>0</v>
      </c>
    </row>
    <row r="1398" spans="1:36" ht="34.5" customHeight="1" x14ac:dyDescent="0.2">
      <c r="A1398" s="51"/>
      <c r="B1398" s="395" t="s">
        <v>1352</v>
      </c>
      <c r="C1398" s="74"/>
      <c r="D1398" s="74">
        <v>15</v>
      </c>
      <c r="E1398" s="105" t="s">
        <v>49</v>
      </c>
      <c r="F1398" s="88" t="s">
        <v>31</v>
      </c>
      <c r="G1398" s="56" t="s">
        <v>32</v>
      </c>
      <c r="H1398" s="55" t="s">
        <v>33</v>
      </c>
      <c r="I1398" s="57">
        <v>167.62</v>
      </c>
      <c r="J1398" s="766">
        <v>2514.3000000000002</v>
      </c>
      <c r="K1398" s="136"/>
      <c r="L1398" s="469">
        <v>0</v>
      </c>
      <c r="M1398" s="136"/>
      <c r="N1398" s="469"/>
      <c r="O1398" s="75">
        <v>0</v>
      </c>
      <c r="P1398" s="1002">
        <f t="shared" si="166"/>
        <v>0</v>
      </c>
      <c r="Q1398" s="138"/>
      <c r="R1398" s="469"/>
      <c r="S1398" s="75">
        <v>0</v>
      </c>
      <c r="T1398" s="1002"/>
      <c r="U1398" s="138"/>
      <c r="V1398" s="469"/>
      <c r="W1398" s="138"/>
      <c r="X1398" s="469"/>
      <c r="Y1398" s="60">
        <f t="shared" si="165"/>
        <v>15</v>
      </c>
      <c r="Z1398" s="1002">
        <v>2514.3000000000002</v>
      </c>
      <c r="AA1398" s="138"/>
      <c r="AB1398" s="469"/>
      <c r="AC1398" s="63">
        <v>0</v>
      </c>
      <c r="AD1398" s="137">
        <f t="shared" si="167"/>
        <v>0</v>
      </c>
      <c r="AE1398" s="942">
        <v>0</v>
      </c>
      <c r="AF1398" s="150">
        <v>0</v>
      </c>
      <c r="AG1398" s="138"/>
      <c r="AH1398" s="469"/>
      <c r="AI1398" s="998">
        <f t="shared" si="168"/>
        <v>2514.3000000000002</v>
      </c>
      <c r="AJ1398" s="1025">
        <f t="shared" si="169"/>
        <v>0</v>
      </c>
    </row>
    <row r="1399" spans="1:36" ht="66" x14ac:dyDescent="0.2">
      <c r="A1399" s="51"/>
      <c r="B1399" s="101" t="s">
        <v>1353</v>
      </c>
      <c r="C1399" s="74"/>
      <c r="D1399" s="74">
        <v>-16285.830000000002</v>
      </c>
      <c r="E1399" s="105" t="s">
        <v>122</v>
      </c>
      <c r="F1399" s="55" t="s">
        <v>31</v>
      </c>
      <c r="G1399" s="56" t="s">
        <v>32</v>
      </c>
      <c r="H1399" s="55" t="s">
        <v>33</v>
      </c>
      <c r="I1399" s="57">
        <v>134.78673684210526</v>
      </c>
      <c r="J1399" s="766">
        <v>-0.30999999999949068</v>
      </c>
      <c r="K1399" s="136"/>
      <c r="L1399" s="469">
        <v>0</v>
      </c>
      <c r="M1399" s="136"/>
      <c r="N1399" s="469"/>
      <c r="O1399" s="75">
        <v>0</v>
      </c>
      <c r="P1399" s="1002">
        <f t="shared" si="166"/>
        <v>0</v>
      </c>
      <c r="Q1399" s="138"/>
      <c r="R1399" s="469"/>
      <c r="S1399" s="75">
        <v>0</v>
      </c>
      <c r="T1399" s="1002"/>
      <c r="U1399" s="138"/>
      <c r="V1399" s="469"/>
      <c r="W1399" s="138"/>
      <c r="X1399" s="469"/>
      <c r="Y1399" s="60">
        <f t="shared" si="165"/>
        <v>-16285.830000000002</v>
      </c>
      <c r="Z1399" s="1002">
        <v>-0.30999999999949068</v>
      </c>
      <c r="AA1399" s="138"/>
      <c r="AB1399" s="469"/>
      <c r="AC1399" s="63">
        <v>0</v>
      </c>
      <c r="AD1399" s="137">
        <f t="shared" si="167"/>
        <v>0</v>
      </c>
      <c r="AE1399" s="942">
        <v>0</v>
      </c>
      <c r="AF1399" s="150">
        <v>0</v>
      </c>
      <c r="AG1399" s="138"/>
      <c r="AH1399" s="469"/>
      <c r="AI1399" s="998">
        <f t="shared" si="168"/>
        <v>-0.30999999999949068</v>
      </c>
      <c r="AJ1399" s="1025">
        <f t="shared" si="169"/>
        <v>0</v>
      </c>
    </row>
    <row r="1400" spans="1:36" ht="66" x14ac:dyDescent="0.2">
      <c r="A1400" s="51"/>
      <c r="B1400" s="101" t="s">
        <v>1354</v>
      </c>
      <c r="C1400" s="74"/>
      <c r="D1400" s="74">
        <v>124</v>
      </c>
      <c r="E1400" s="105" t="s">
        <v>122</v>
      </c>
      <c r="F1400" s="55" t="s">
        <v>31</v>
      </c>
      <c r="G1400" s="56" t="s">
        <v>32</v>
      </c>
      <c r="H1400" s="55" t="s">
        <v>33</v>
      </c>
      <c r="I1400" s="57">
        <v>37.479516129032255</v>
      </c>
      <c r="J1400" s="766">
        <v>4647.46</v>
      </c>
      <c r="K1400" s="136"/>
      <c r="L1400" s="469">
        <v>0</v>
      </c>
      <c r="M1400" s="136"/>
      <c r="N1400" s="469"/>
      <c r="O1400" s="75">
        <v>0</v>
      </c>
      <c r="P1400" s="1002">
        <f t="shared" si="166"/>
        <v>0</v>
      </c>
      <c r="Q1400" s="138"/>
      <c r="R1400" s="469"/>
      <c r="S1400" s="75">
        <v>0</v>
      </c>
      <c r="T1400" s="1002"/>
      <c r="U1400" s="138"/>
      <c r="V1400" s="469"/>
      <c r="W1400" s="138"/>
      <c r="X1400" s="469"/>
      <c r="Y1400" s="60">
        <f t="shared" si="165"/>
        <v>124</v>
      </c>
      <c r="Z1400" s="1002">
        <v>4647.46</v>
      </c>
      <c r="AA1400" s="138"/>
      <c r="AB1400" s="469"/>
      <c r="AC1400" s="63">
        <v>0</v>
      </c>
      <c r="AD1400" s="137">
        <f t="shared" si="167"/>
        <v>0</v>
      </c>
      <c r="AE1400" s="942">
        <v>0</v>
      </c>
      <c r="AF1400" s="150">
        <v>0</v>
      </c>
      <c r="AG1400" s="138"/>
      <c r="AH1400" s="469"/>
      <c r="AI1400" s="998">
        <f t="shared" si="168"/>
        <v>4647.46</v>
      </c>
      <c r="AJ1400" s="1025">
        <f t="shared" si="169"/>
        <v>0</v>
      </c>
    </row>
    <row r="1401" spans="1:36" ht="66" x14ac:dyDescent="0.2">
      <c r="A1401" s="51"/>
      <c r="B1401" s="102" t="s">
        <v>1355</v>
      </c>
      <c r="C1401" s="74"/>
      <c r="D1401" s="74">
        <v>5</v>
      </c>
      <c r="E1401" s="79" t="s">
        <v>49</v>
      </c>
      <c r="F1401" s="55" t="s">
        <v>31</v>
      </c>
      <c r="G1401" s="56" t="s">
        <v>32</v>
      </c>
      <c r="H1401" s="55" t="s">
        <v>33</v>
      </c>
      <c r="I1401" s="57">
        <v>45</v>
      </c>
      <c r="J1401" s="766">
        <v>225</v>
      </c>
      <c r="K1401" s="136"/>
      <c r="L1401" s="469">
        <v>0</v>
      </c>
      <c r="M1401" s="136"/>
      <c r="N1401" s="469"/>
      <c r="O1401" s="75">
        <v>0</v>
      </c>
      <c r="P1401" s="1002">
        <f t="shared" si="166"/>
        <v>0</v>
      </c>
      <c r="Q1401" s="138"/>
      <c r="R1401" s="469"/>
      <c r="S1401" s="75">
        <v>0</v>
      </c>
      <c r="T1401" s="1002"/>
      <c r="U1401" s="138"/>
      <c r="V1401" s="469"/>
      <c r="W1401" s="138"/>
      <c r="X1401" s="469"/>
      <c r="Y1401" s="60">
        <f t="shared" si="165"/>
        <v>5</v>
      </c>
      <c r="Z1401" s="1002">
        <v>225</v>
      </c>
      <c r="AA1401" s="138"/>
      <c r="AB1401" s="469"/>
      <c r="AC1401" s="63">
        <v>0</v>
      </c>
      <c r="AD1401" s="137">
        <f t="shared" si="167"/>
        <v>0</v>
      </c>
      <c r="AE1401" s="942">
        <v>0</v>
      </c>
      <c r="AF1401" s="150">
        <v>0</v>
      </c>
      <c r="AG1401" s="138"/>
      <c r="AH1401" s="469"/>
      <c r="AI1401" s="998">
        <f t="shared" si="168"/>
        <v>225</v>
      </c>
      <c r="AJ1401" s="1025">
        <f t="shared" si="169"/>
        <v>0</v>
      </c>
    </row>
    <row r="1402" spans="1:36" ht="66" x14ac:dyDescent="0.2">
      <c r="A1402" s="51"/>
      <c r="B1402" s="93" t="s">
        <v>1356</v>
      </c>
      <c r="C1402" s="74"/>
      <c r="D1402" s="74">
        <v>1</v>
      </c>
      <c r="E1402" s="109" t="s">
        <v>1232</v>
      </c>
      <c r="F1402" s="55" t="s">
        <v>31</v>
      </c>
      <c r="G1402" s="56" t="s">
        <v>32</v>
      </c>
      <c r="H1402" s="55" t="s">
        <v>33</v>
      </c>
      <c r="I1402" s="57">
        <v>81.2</v>
      </c>
      <c r="J1402" s="766">
        <v>81.2</v>
      </c>
      <c r="K1402" s="136"/>
      <c r="L1402" s="469">
        <v>0</v>
      </c>
      <c r="M1402" s="136"/>
      <c r="N1402" s="469"/>
      <c r="O1402" s="75">
        <v>0</v>
      </c>
      <c r="P1402" s="1002">
        <f t="shared" si="166"/>
        <v>0</v>
      </c>
      <c r="Q1402" s="138"/>
      <c r="R1402" s="469"/>
      <c r="S1402" s="75">
        <v>0</v>
      </c>
      <c r="T1402" s="1002"/>
      <c r="U1402" s="138"/>
      <c r="V1402" s="469"/>
      <c r="W1402" s="138"/>
      <c r="X1402" s="469"/>
      <c r="Y1402" s="60">
        <f t="shared" si="165"/>
        <v>1</v>
      </c>
      <c r="Z1402" s="1002">
        <v>81.2</v>
      </c>
      <c r="AA1402" s="138"/>
      <c r="AB1402" s="469"/>
      <c r="AC1402" s="63">
        <v>0</v>
      </c>
      <c r="AD1402" s="137">
        <f t="shared" si="167"/>
        <v>0</v>
      </c>
      <c r="AE1402" s="942">
        <v>0</v>
      </c>
      <c r="AF1402" s="150">
        <v>0</v>
      </c>
      <c r="AG1402" s="138"/>
      <c r="AH1402" s="469"/>
      <c r="AI1402" s="998">
        <f t="shared" si="168"/>
        <v>81.2</v>
      </c>
      <c r="AJ1402" s="1025">
        <f t="shared" si="169"/>
        <v>0</v>
      </c>
    </row>
    <row r="1403" spans="1:36" ht="66" x14ac:dyDescent="0.2">
      <c r="A1403" s="51"/>
      <c r="B1403" s="82" t="s">
        <v>1357</v>
      </c>
      <c r="C1403" s="74"/>
      <c r="D1403" s="74">
        <v>10</v>
      </c>
      <c r="E1403" s="79" t="s">
        <v>30</v>
      </c>
      <c r="F1403" s="55" t="s">
        <v>31</v>
      </c>
      <c r="G1403" s="56" t="s">
        <v>32</v>
      </c>
      <c r="H1403" s="55" t="s">
        <v>33</v>
      </c>
      <c r="I1403" s="57">
        <v>100.224</v>
      </c>
      <c r="J1403" s="766">
        <v>1002.24</v>
      </c>
      <c r="K1403" s="136"/>
      <c r="L1403" s="469">
        <v>0</v>
      </c>
      <c r="M1403" s="136"/>
      <c r="N1403" s="469"/>
      <c r="O1403" s="75">
        <v>0</v>
      </c>
      <c r="P1403" s="1002">
        <f t="shared" si="166"/>
        <v>0</v>
      </c>
      <c r="Q1403" s="138"/>
      <c r="R1403" s="469"/>
      <c r="S1403" s="75">
        <v>0</v>
      </c>
      <c r="T1403" s="1002"/>
      <c r="U1403" s="138"/>
      <c r="V1403" s="469"/>
      <c r="W1403" s="138"/>
      <c r="X1403" s="469"/>
      <c r="Y1403" s="60">
        <f t="shared" si="165"/>
        <v>10</v>
      </c>
      <c r="Z1403" s="1002">
        <v>1002.24</v>
      </c>
      <c r="AA1403" s="138"/>
      <c r="AB1403" s="469"/>
      <c r="AC1403" s="63">
        <v>0</v>
      </c>
      <c r="AD1403" s="137">
        <f t="shared" si="167"/>
        <v>0</v>
      </c>
      <c r="AE1403" s="942">
        <v>0</v>
      </c>
      <c r="AF1403" s="150">
        <v>0</v>
      </c>
      <c r="AG1403" s="138"/>
      <c r="AH1403" s="469"/>
      <c r="AI1403" s="998">
        <f t="shared" si="168"/>
        <v>1002.24</v>
      </c>
      <c r="AJ1403" s="1025">
        <f t="shared" si="169"/>
        <v>0</v>
      </c>
    </row>
    <row r="1404" spans="1:36" ht="66" x14ac:dyDescent="0.2">
      <c r="A1404" s="51"/>
      <c r="B1404" s="82" t="s">
        <v>1358</v>
      </c>
      <c r="C1404" s="74"/>
      <c r="D1404" s="74">
        <v>20</v>
      </c>
      <c r="E1404" s="79" t="s">
        <v>30</v>
      </c>
      <c r="F1404" s="55" t="s">
        <v>31</v>
      </c>
      <c r="G1404" s="56" t="s">
        <v>32</v>
      </c>
      <c r="H1404" s="55" t="s">
        <v>33</v>
      </c>
      <c r="I1404" s="57">
        <v>202.95350000000002</v>
      </c>
      <c r="J1404" s="766">
        <v>4059.07</v>
      </c>
      <c r="K1404" s="136"/>
      <c r="L1404" s="469">
        <v>0</v>
      </c>
      <c r="M1404" s="136"/>
      <c r="N1404" s="469"/>
      <c r="O1404" s="75">
        <v>0</v>
      </c>
      <c r="P1404" s="1002">
        <f t="shared" si="166"/>
        <v>0</v>
      </c>
      <c r="Q1404" s="138"/>
      <c r="R1404" s="469"/>
      <c r="S1404" s="75">
        <v>0</v>
      </c>
      <c r="T1404" s="1002"/>
      <c r="U1404" s="138"/>
      <c r="V1404" s="469"/>
      <c r="W1404" s="138"/>
      <c r="X1404" s="469"/>
      <c r="Y1404" s="60">
        <f t="shared" si="165"/>
        <v>20</v>
      </c>
      <c r="Z1404" s="1002">
        <v>4059.07</v>
      </c>
      <c r="AA1404" s="138"/>
      <c r="AB1404" s="469"/>
      <c r="AC1404" s="63">
        <v>0</v>
      </c>
      <c r="AD1404" s="137">
        <f t="shared" si="167"/>
        <v>0</v>
      </c>
      <c r="AE1404" s="942">
        <v>0</v>
      </c>
      <c r="AF1404" s="150">
        <v>0</v>
      </c>
      <c r="AG1404" s="138"/>
      <c r="AH1404" s="469"/>
      <c r="AI1404" s="998">
        <f t="shared" si="168"/>
        <v>4059.07</v>
      </c>
      <c r="AJ1404" s="1025">
        <f t="shared" si="169"/>
        <v>0</v>
      </c>
    </row>
    <row r="1405" spans="1:36" ht="66" x14ac:dyDescent="0.2">
      <c r="A1405" s="51"/>
      <c r="B1405" s="93" t="s">
        <v>1359</v>
      </c>
      <c r="C1405" s="74"/>
      <c r="D1405" s="74">
        <v>5</v>
      </c>
      <c r="E1405" s="109" t="s">
        <v>49</v>
      </c>
      <c r="F1405" s="55" t="s">
        <v>31</v>
      </c>
      <c r="G1405" s="56" t="s">
        <v>32</v>
      </c>
      <c r="H1405" s="55" t="s">
        <v>33</v>
      </c>
      <c r="I1405" s="57">
        <v>682.77600000000007</v>
      </c>
      <c r="J1405" s="766">
        <v>3413.88</v>
      </c>
      <c r="K1405" s="136"/>
      <c r="L1405" s="469">
        <v>0</v>
      </c>
      <c r="M1405" s="136"/>
      <c r="N1405" s="469"/>
      <c r="O1405" s="75">
        <v>0</v>
      </c>
      <c r="P1405" s="1002">
        <f t="shared" ref="P1405:P1426" si="170">O1405*I1405</f>
        <v>0</v>
      </c>
      <c r="Q1405" s="138"/>
      <c r="R1405" s="469"/>
      <c r="S1405" s="75">
        <v>0</v>
      </c>
      <c r="T1405" s="1002"/>
      <c r="U1405" s="138"/>
      <c r="V1405" s="469"/>
      <c r="W1405" s="138"/>
      <c r="X1405" s="469"/>
      <c r="Y1405" s="60">
        <f t="shared" si="165"/>
        <v>5</v>
      </c>
      <c r="Z1405" s="1002">
        <v>3413.88</v>
      </c>
      <c r="AA1405" s="138"/>
      <c r="AB1405" s="469"/>
      <c r="AC1405" s="63">
        <v>0</v>
      </c>
      <c r="AD1405" s="137">
        <f t="shared" ref="AD1405:AD1426" si="171">AC1405*I1405</f>
        <v>0</v>
      </c>
      <c r="AE1405" s="942">
        <v>0</v>
      </c>
      <c r="AF1405" s="150">
        <v>0</v>
      </c>
      <c r="AG1405" s="138"/>
      <c r="AH1405" s="469"/>
      <c r="AI1405" s="998">
        <f t="shared" ref="AI1405:AI1427" si="172">AF1405+AH1405+AD1405+AB1405+Z1405+X1405+V1405+T1405+R1405+P1405+N1405+L1405</f>
        <v>3413.88</v>
      </c>
      <c r="AJ1405" s="1025">
        <f t="shared" si="169"/>
        <v>0</v>
      </c>
    </row>
    <row r="1406" spans="1:36" ht="66" x14ac:dyDescent="0.2">
      <c r="A1406" s="51"/>
      <c r="B1406" s="93" t="s">
        <v>1360</v>
      </c>
      <c r="C1406" s="74"/>
      <c r="D1406" s="98">
        <v>2</v>
      </c>
      <c r="E1406" s="109" t="s">
        <v>1232</v>
      </c>
      <c r="F1406" s="55" t="s">
        <v>31</v>
      </c>
      <c r="G1406" s="56" t="s">
        <v>32</v>
      </c>
      <c r="H1406" s="55" t="s">
        <v>33</v>
      </c>
      <c r="I1406" s="57">
        <v>176.32</v>
      </c>
      <c r="J1406" s="767">
        <v>352.64</v>
      </c>
      <c r="K1406" s="136"/>
      <c r="L1406" s="469">
        <v>0</v>
      </c>
      <c r="M1406" s="136"/>
      <c r="N1406" s="469"/>
      <c r="O1406" s="75">
        <v>0</v>
      </c>
      <c r="P1406" s="1002">
        <f t="shared" si="170"/>
        <v>0</v>
      </c>
      <c r="Q1406" s="138"/>
      <c r="R1406" s="469"/>
      <c r="S1406" s="75">
        <v>0</v>
      </c>
      <c r="T1406" s="1002"/>
      <c r="U1406" s="138"/>
      <c r="V1406" s="469"/>
      <c r="W1406" s="138"/>
      <c r="X1406" s="469"/>
      <c r="Y1406" s="60">
        <f t="shared" si="165"/>
        <v>2</v>
      </c>
      <c r="Z1406" s="1002">
        <v>352.64</v>
      </c>
      <c r="AA1406" s="138"/>
      <c r="AB1406" s="469"/>
      <c r="AC1406" s="63">
        <v>0</v>
      </c>
      <c r="AD1406" s="137">
        <f t="shared" si="171"/>
        <v>0</v>
      </c>
      <c r="AE1406" s="942">
        <v>0</v>
      </c>
      <c r="AF1406" s="150">
        <v>0</v>
      </c>
      <c r="AG1406" s="138"/>
      <c r="AH1406" s="469"/>
      <c r="AI1406" s="998">
        <f t="shared" si="172"/>
        <v>352.64</v>
      </c>
      <c r="AJ1406" s="1025">
        <f t="shared" si="169"/>
        <v>0</v>
      </c>
    </row>
    <row r="1407" spans="1:36" ht="66" x14ac:dyDescent="0.2">
      <c r="A1407" s="51"/>
      <c r="B1407" s="93" t="s">
        <v>1361</v>
      </c>
      <c r="C1407" s="74"/>
      <c r="D1407" s="98">
        <v>2</v>
      </c>
      <c r="E1407" s="109" t="s">
        <v>1232</v>
      </c>
      <c r="F1407" s="55" t="s">
        <v>31</v>
      </c>
      <c r="G1407" s="56" t="s">
        <v>32</v>
      </c>
      <c r="H1407" s="55" t="s">
        <v>33</v>
      </c>
      <c r="I1407" s="57">
        <v>113.68</v>
      </c>
      <c r="J1407" s="767">
        <v>227.36</v>
      </c>
      <c r="K1407" s="136"/>
      <c r="L1407" s="469">
        <v>0</v>
      </c>
      <c r="M1407" s="136"/>
      <c r="N1407" s="469"/>
      <c r="O1407" s="75">
        <v>0</v>
      </c>
      <c r="P1407" s="1002">
        <f t="shared" si="170"/>
        <v>0</v>
      </c>
      <c r="Q1407" s="138"/>
      <c r="R1407" s="469"/>
      <c r="S1407" s="75">
        <v>0</v>
      </c>
      <c r="T1407" s="1002"/>
      <c r="U1407" s="138"/>
      <c r="V1407" s="469"/>
      <c r="W1407" s="138"/>
      <c r="X1407" s="469"/>
      <c r="Y1407" s="60">
        <f t="shared" si="165"/>
        <v>2</v>
      </c>
      <c r="Z1407" s="1002">
        <v>227.36</v>
      </c>
      <c r="AA1407" s="138"/>
      <c r="AB1407" s="469"/>
      <c r="AC1407" s="63">
        <v>0</v>
      </c>
      <c r="AD1407" s="137">
        <f t="shared" si="171"/>
        <v>0</v>
      </c>
      <c r="AE1407" s="942">
        <v>0</v>
      </c>
      <c r="AF1407" s="150">
        <v>0</v>
      </c>
      <c r="AG1407" s="138"/>
      <c r="AH1407" s="469"/>
      <c r="AI1407" s="998">
        <f t="shared" si="172"/>
        <v>227.36</v>
      </c>
      <c r="AJ1407" s="1025">
        <f t="shared" si="169"/>
        <v>0</v>
      </c>
    </row>
    <row r="1408" spans="1:36" ht="66" x14ac:dyDescent="0.2">
      <c r="A1408" s="51"/>
      <c r="B1408" s="93" t="s">
        <v>1362</v>
      </c>
      <c r="C1408" s="74"/>
      <c r="D1408" s="98">
        <v>2</v>
      </c>
      <c r="E1408" s="109" t="s">
        <v>1232</v>
      </c>
      <c r="F1408" s="55" t="s">
        <v>31</v>
      </c>
      <c r="G1408" s="56" t="s">
        <v>32</v>
      </c>
      <c r="H1408" s="55" t="s">
        <v>33</v>
      </c>
      <c r="I1408" s="57">
        <v>176.32</v>
      </c>
      <c r="J1408" s="767">
        <v>352.64</v>
      </c>
      <c r="K1408" s="136"/>
      <c r="L1408" s="469">
        <v>0</v>
      </c>
      <c r="M1408" s="136"/>
      <c r="N1408" s="469"/>
      <c r="O1408" s="75">
        <v>0</v>
      </c>
      <c r="P1408" s="1002">
        <f t="shared" si="170"/>
        <v>0</v>
      </c>
      <c r="Q1408" s="138"/>
      <c r="R1408" s="469"/>
      <c r="S1408" s="75">
        <v>0</v>
      </c>
      <c r="T1408" s="1002"/>
      <c r="U1408" s="138"/>
      <c r="V1408" s="469"/>
      <c r="W1408" s="138"/>
      <c r="X1408" s="469"/>
      <c r="Y1408" s="60">
        <f t="shared" si="165"/>
        <v>2</v>
      </c>
      <c r="Z1408" s="1002">
        <v>352.64</v>
      </c>
      <c r="AA1408" s="138"/>
      <c r="AB1408" s="469"/>
      <c r="AC1408" s="63">
        <v>0</v>
      </c>
      <c r="AD1408" s="137">
        <f t="shared" si="171"/>
        <v>0</v>
      </c>
      <c r="AE1408" s="942">
        <v>0</v>
      </c>
      <c r="AF1408" s="150">
        <v>0</v>
      </c>
      <c r="AG1408" s="138"/>
      <c r="AH1408" s="469"/>
      <c r="AI1408" s="998">
        <f t="shared" si="172"/>
        <v>352.64</v>
      </c>
      <c r="AJ1408" s="1025">
        <f t="shared" si="169"/>
        <v>0</v>
      </c>
    </row>
    <row r="1409" spans="1:36" ht="66" x14ac:dyDescent="0.2">
      <c r="A1409" s="51"/>
      <c r="B1409" s="93" t="s">
        <v>1363</v>
      </c>
      <c r="C1409" s="74"/>
      <c r="D1409" s="98">
        <v>2</v>
      </c>
      <c r="E1409" s="109" t="s">
        <v>1232</v>
      </c>
      <c r="F1409" s="55" t="s">
        <v>31</v>
      </c>
      <c r="G1409" s="56" t="s">
        <v>32</v>
      </c>
      <c r="H1409" s="55" t="s">
        <v>33</v>
      </c>
      <c r="I1409" s="57">
        <v>113.68</v>
      </c>
      <c r="J1409" s="767">
        <v>227.36</v>
      </c>
      <c r="K1409" s="136"/>
      <c r="L1409" s="469">
        <v>0</v>
      </c>
      <c r="M1409" s="136"/>
      <c r="N1409" s="469"/>
      <c r="O1409" s="75">
        <v>0</v>
      </c>
      <c r="P1409" s="1002">
        <f t="shared" si="170"/>
        <v>0</v>
      </c>
      <c r="Q1409" s="138"/>
      <c r="R1409" s="469"/>
      <c r="S1409" s="75">
        <v>0</v>
      </c>
      <c r="T1409" s="1002"/>
      <c r="U1409" s="138"/>
      <c r="V1409" s="469"/>
      <c r="W1409" s="138"/>
      <c r="X1409" s="469"/>
      <c r="Y1409" s="60">
        <f t="shared" si="165"/>
        <v>2</v>
      </c>
      <c r="Z1409" s="1002">
        <v>227.36</v>
      </c>
      <c r="AA1409" s="138"/>
      <c r="AB1409" s="469"/>
      <c r="AC1409" s="63">
        <v>0</v>
      </c>
      <c r="AD1409" s="137">
        <f t="shared" si="171"/>
        <v>0</v>
      </c>
      <c r="AE1409" s="942">
        <v>0</v>
      </c>
      <c r="AF1409" s="150">
        <v>0</v>
      </c>
      <c r="AG1409" s="138"/>
      <c r="AH1409" s="469"/>
      <c r="AI1409" s="998">
        <f t="shared" si="172"/>
        <v>227.36</v>
      </c>
      <c r="AJ1409" s="1025">
        <f t="shared" si="169"/>
        <v>0</v>
      </c>
    </row>
    <row r="1410" spans="1:36" ht="66" x14ac:dyDescent="0.2">
      <c r="A1410" s="51"/>
      <c r="B1410" s="93" t="s">
        <v>1364</v>
      </c>
      <c r="C1410" s="74"/>
      <c r="D1410" s="98">
        <v>2</v>
      </c>
      <c r="E1410" s="109" t="s">
        <v>1232</v>
      </c>
      <c r="F1410" s="55" t="s">
        <v>31</v>
      </c>
      <c r="G1410" s="56" t="s">
        <v>32</v>
      </c>
      <c r="H1410" s="55" t="s">
        <v>33</v>
      </c>
      <c r="I1410" s="57">
        <v>176.32</v>
      </c>
      <c r="J1410" s="767">
        <v>352.64</v>
      </c>
      <c r="K1410" s="136"/>
      <c r="L1410" s="469">
        <v>0</v>
      </c>
      <c r="M1410" s="136"/>
      <c r="N1410" s="469"/>
      <c r="O1410" s="75">
        <v>0</v>
      </c>
      <c r="P1410" s="1002">
        <f t="shared" si="170"/>
        <v>0</v>
      </c>
      <c r="Q1410" s="138"/>
      <c r="R1410" s="469"/>
      <c r="S1410" s="75">
        <v>0</v>
      </c>
      <c r="T1410" s="1002"/>
      <c r="U1410" s="138"/>
      <c r="V1410" s="469"/>
      <c r="W1410" s="138"/>
      <c r="X1410" s="469"/>
      <c r="Y1410" s="60">
        <f t="shared" si="165"/>
        <v>2</v>
      </c>
      <c r="Z1410" s="1002">
        <v>352.64</v>
      </c>
      <c r="AA1410" s="138"/>
      <c r="AB1410" s="469"/>
      <c r="AC1410" s="63">
        <v>0</v>
      </c>
      <c r="AD1410" s="137">
        <f t="shared" si="171"/>
        <v>0</v>
      </c>
      <c r="AE1410" s="942">
        <v>0</v>
      </c>
      <c r="AF1410" s="150">
        <v>0</v>
      </c>
      <c r="AG1410" s="138"/>
      <c r="AH1410" s="469"/>
      <c r="AI1410" s="998">
        <f t="shared" si="172"/>
        <v>352.64</v>
      </c>
      <c r="AJ1410" s="1025">
        <f t="shared" si="169"/>
        <v>0</v>
      </c>
    </row>
    <row r="1411" spans="1:36" ht="66" x14ac:dyDescent="0.2">
      <c r="A1411" s="51"/>
      <c r="B1411" s="93" t="s">
        <v>1365</v>
      </c>
      <c r="C1411" s="74"/>
      <c r="D1411" s="98">
        <v>2</v>
      </c>
      <c r="E1411" s="171" t="s">
        <v>1232</v>
      </c>
      <c r="F1411" s="55" t="s">
        <v>31</v>
      </c>
      <c r="G1411" s="56" t="s">
        <v>32</v>
      </c>
      <c r="H1411" s="55" t="s">
        <v>33</v>
      </c>
      <c r="I1411" s="57">
        <v>113.68</v>
      </c>
      <c r="J1411" s="767">
        <v>227.36</v>
      </c>
      <c r="K1411" s="136"/>
      <c r="L1411" s="469">
        <v>0</v>
      </c>
      <c r="M1411" s="136"/>
      <c r="N1411" s="469"/>
      <c r="O1411" s="75">
        <v>0</v>
      </c>
      <c r="P1411" s="1002">
        <f t="shared" si="170"/>
        <v>0</v>
      </c>
      <c r="Q1411" s="138"/>
      <c r="R1411" s="469"/>
      <c r="S1411" s="75">
        <v>0</v>
      </c>
      <c r="T1411" s="1002"/>
      <c r="U1411" s="138"/>
      <c r="V1411" s="469"/>
      <c r="W1411" s="138"/>
      <c r="X1411" s="469"/>
      <c r="Y1411" s="60">
        <f t="shared" si="165"/>
        <v>2</v>
      </c>
      <c r="Z1411" s="1002">
        <v>227.36</v>
      </c>
      <c r="AA1411" s="138"/>
      <c r="AB1411" s="469"/>
      <c r="AC1411" s="63">
        <v>0</v>
      </c>
      <c r="AD1411" s="137">
        <f t="shared" si="171"/>
        <v>0</v>
      </c>
      <c r="AE1411" s="942">
        <v>0</v>
      </c>
      <c r="AF1411" s="150">
        <v>0</v>
      </c>
      <c r="AG1411" s="138"/>
      <c r="AH1411" s="469"/>
      <c r="AI1411" s="998">
        <f t="shared" si="172"/>
        <v>227.36</v>
      </c>
      <c r="AJ1411" s="1025">
        <f t="shared" si="169"/>
        <v>0</v>
      </c>
    </row>
    <row r="1412" spans="1:36" ht="66" x14ac:dyDescent="0.2">
      <c r="A1412" s="51"/>
      <c r="B1412" s="101" t="s">
        <v>1366</v>
      </c>
      <c r="C1412" s="74"/>
      <c r="D1412" s="74">
        <v>35</v>
      </c>
      <c r="E1412" s="396" t="s">
        <v>122</v>
      </c>
      <c r="F1412" s="55" t="s">
        <v>31</v>
      </c>
      <c r="G1412" s="56" t="s">
        <v>32</v>
      </c>
      <c r="H1412" s="55" t="s">
        <v>33</v>
      </c>
      <c r="I1412" s="57">
        <v>200.19742857142856</v>
      </c>
      <c r="J1412" s="766">
        <v>7006.91</v>
      </c>
      <c r="K1412" s="136"/>
      <c r="L1412" s="469">
        <v>0</v>
      </c>
      <c r="M1412" s="136"/>
      <c r="N1412" s="469"/>
      <c r="O1412" s="75">
        <v>0</v>
      </c>
      <c r="P1412" s="1002">
        <f t="shared" si="170"/>
        <v>0</v>
      </c>
      <c r="Q1412" s="138"/>
      <c r="R1412" s="469"/>
      <c r="S1412" s="75">
        <v>0</v>
      </c>
      <c r="T1412" s="1002"/>
      <c r="U1412" s="138"/>
      <c r="V1412" s="469"/>
      <c r="W1412" s="138"/>
      <c r="X1412" s="469"/>
      <c r="Y1412" s="60">
        <f t="shared" si="165"/>
        <v>35</v>
      </c>
      <c r="Z1412" s="1002">
        <v>7006.91</v>
      </c>
      <c r="AA1412" s="138"/>
      <c r="AB1412" s="469"/>
      <c r="AC1412" s="63">
        <v>0</v>
      </c>
      <c r="AD1412" s="137">
        <f t="shared" si="171"/>
        <v>0</v>
      </c>
      <c r="AE1412" s="942">
        <v>0</v>
      </c>
      <c r="AF1412" s="150">
        <v>0</v>
      </c>
      <c r="AG1412" s="138"/>
      <c r="AH1412" s="469"/>
      <c r="AI1412" s="998">
        <f t="shared" si="172"/>
        <v>7006.91</v>
      </c>
      <c r="AJ1412" s="1025">
        <f t="shared" si="169"/>
        <v>0</v>
      </c>
    </row>
    <row r="1413" spans="1:36" ht="66" x14ac:dyDescent="0.2">
      <c r="A1413" s="51"/>
      <c r="B1413" s="82" t="s">
        <v>1367</v>
      </c>
      <c r="C1413" s="74"/>
      <c r="D1413" s="98">
        <v>2</v>
      </c>
      <c r="E1413" s="79" t="s">
        <v>30</v>
      </c>
      <c r="F1413" s="55" t="s">
        <v>31</v>
      </c>
      <c r="G1413" s="56" t="s">
        <v>32</v>
      </c>
      <c r="H1413" s="55" t="s">
        <v>33</v>
      </c>
      <c r="I1413" s="57">
        <v>122.77500000000001</v>
      </c>
      <c r="J1413" s="767">
        <v>245.55</v>
      </c>
      <c r="K1413" s="136"/>
      <c r="L1413" s="469">
        <v>0</v>
      </c>
      <c r="M1413" s="136"/>
      <c r="N1413" s="469"/>
      <c r="O1413" s="75">
        <v>0</v>
      </c>
      <c r="P1413" s="1002">
        <f t="shared" si="170"/>
        <v>0</v>
      </c>
      <c r="Q1413" s="138"/>
      <c r="R1413" s="469"/>
      <c r="S1413" s="75">
        <v>0</v>
      </c>
      <c r="T1413" s="1002"/>
      <c r="U1413" s="138"/>
      <c r="V1413" s="469"/>
      <c r="W1413" s="138"/>
      <c r="X1413" s="469"/>
      <c r="Y1413" s="60">
        <f t="shared" si="165"/>
        <v>2</v>
      </c>
      <c r="Z1413" s="1002">
        <v>245.55</v>
      </c>
      <c r="AA1413" s="138"/>
      <c r="AB1413" s="469"/>
      <c r="AC1413" s="63">
        <v>0</v>
      </c>
      <c r="AD1413" s="137">
        <f t="shared" si="171"/>
        <v>0</v>
      </c>
      <c r="AE1413" s="942">
        <v>0</v>
      </c>
      <c r="AF1413" s="150">
        <v>0</v>
      </c>
      <c r="AG1413" s="138"/>
      <c r="AH1413" s="469"/>
      <c r="AI1413" s="998">
        <f t="shared" si="172"/>
        <v>245.55</v>
      </c>
      <c r="AJ1413" s="1025">
        <f t="shared" si="169"/>
        <v>0</v>
      </c>
    </row>
    <row r="1414" spans="1:36" ht="66" x14ac:dyDescent="0.2">
      <c r="A1414" s="51"/>
      <c r="B1414" s="73" t="s">
        <v>1368</v>
      </c>
      <c r="C1414" s="74"/>
      <c r="D1414" s="98">
        <v>11</v>
      </c>
      <c r="E1414" s="79" t="s">
        <v>1346</v>
      </c>
      <c r="F1414" s="55" t="s">
        <v>31</v>
      </c>
      <c r="G1414" s="56" t="s">
        <v>32</v>
      </c>
      <c r="H1414" s="55" t="s">
        <v>33</v>
      </c>
      <c r="I1414" s="57">
        <v>58.127272727272725</v>
      </c>
      <c r="J1414" s="767">
        <v>639.4</v>
      </c>
      <c r="K1414" s="136"/>
      <c r="L1414" s="469">
        <v>0</v>
      </c>
      <c r="M1414" s="136"/>
      <c r="N1414" s="469"/>
      <c r="O1414" s="75">
        <v>0</v>
      </c>
      <c r="P1414" s="1002">
        <f t="shared" si="170"/>
        <v>0</v>
      </c>
      <c r="Q1414" s="138"/>
      <c r="R1414" s="469"/>
      <c r="S1414" s="75">
        <v>0</v>
      </c>
      <c r="T1414" s="1002"/>
      <c r="U1414" s="138"/>
      <c r="V1414" s="469"/>
      <c r="W1414" s="138"/>
      <c r="X1414" s="469"/>
      <c r="Y1414" s="60">
        <f t="shared" si="165"/>
        <v>11</v>
      </c>
      <c r="Z1414" s="1002">
        <v>639.4</v>
      </c>
      <c r="AA1414" s="138"/>
      <c r="AB1414" s="469"/>
      <c r="AC1414" s="63">
        <v>0</v>
      </c>
      <c r="AD1414" s="137">
        <f t="shared" si="171"/>
        <v>0</v>
      </c>
      <c r="AE1414" s="942">
        <v>0</v>
      </c>
      <c r="AF1414" s="150">
        <v>0</v>
      </c>
      <c r="AG1414" s="138"/>
      <c r="AH1414" s="469"/>
      <c r="AI1414" s="998">
        <f t="shared" si="172"/>
        <v>639.4</v>
      </c>
      <c r="AJ1414" s="1025">
        <f t="shared" si="169"/>
        <v>0</v>
      </c>
    </row>
    <row r="1415" spans="1:36" ht="66" x14ac:dyDescent="0.2">
      <c r="A1415" s="51"/>
      <c r="B1415" s="52" t="s">
        <v>1369</v>
      </c>
      <c r="C1415" s="74"/>
      <c r="D1415" s="98">
        <v>16</v>
      </c>
      <c r="E1415" s="79" t="s">
        <v>49</v>
      </c>
      <c r="F1415" s="55" t="s">
        <v>31</v>
      </c>
      <c r="G1415" s="56" t="s">
        <v>32</v>
      </c>
      <c r="H1415" s="55" t="s">
        <v>33</v>
      </c>
      <c r="I1415" s="57">
        <v>80.653125000000003</v>
      </c>
      <c r="J1415" s="767">
        <v>1290.45</v>
      </c>
      <c r="K1415" s="136"/>
      <c r="L1415" s="469">
        <v>0</v>
      </c>
      <c r="M1415" s="136"/>
      <c r="N1415" s="469"/>
      <c r="O1415" s="75">
        <v>0</v>
      </c>
      <c r="P1415" s="1002">
        <f t="shared" si="170"/>
        <v>0</v>
      </c>
      <c r="Q1415" s="138"/>
      <c r="R1415" s="469"/>
      <c r="S1415" s="75">
        <v>0</v>
      </c>
      <c r="T1415" s="1002"/>
      <c r="U1415" s="138"/>
      <c r="V1415" s="469"/>
      <c r="W1415" s="138"/>
      <c r="X1415" s="469"/>
      <c r="Y1415" s="60">
        <f t="shared" si="165"/>
        <v>16</v>
      </c>
      <c r="Z1415" s="1002">
        <v>1290.45</v>
      </c>
      <c r="AA1415" s="138"/>
      <c r="AB1415" s="469"/>
      <c r="AC1415" s="63">
        <v>0</v>
      </c>
      <c r="AD1415" s="137">
        <f t="shared" si="171"/>
        <v>0</v>
      </c>
      <c r="AE1415" s="942">
        <v>0</v>
      </c>
      <c r="AF1415" s="150">
        <v>0</v>
      </c>
      <c r="AG1415" s="138"/>
      <c r="AH1415" s="469"/>
      <c r="AI1415" s="998">
        <f t="shared" si="172"/>
        <v>1290.45</v>
      </c>
      <c r="AJ1415" s="1025">
        <f t="shared" si="169"/>
        <v>0</v>
      </c>
    </row>
    <row r="1416" spans="1:36" ht="66" x14ac:dyDescent="0.2">
      <c r="A1416" s="51"/>
      <c r="B1416" s="230" t="s">
        <v>1370</v>
      </c>
      <c r="C1416" s="74"/>
      <c r="D1416" s="98">
        <v>11</v>
      </c>
      <c r="E1416" s="79" t="s">
        <v>49</v>
      </c>
      <c r="F1416" s="55" t="s">
        <v>31</v>
      </c>
      <c r="G1416" s="56" t="s">
        <v>32</v>
      </c>
      <c r="H1416" s="55" t="s">
        <v>33</v>
      </c>
      <c r="I1416" s="57">
        <v>84.285454545454542</v>
      </c>
      <c r="J1416" s="767">
        <v>927.14</v>
      </c>
      <c r="K1416" s="136"/>
      <c r="L1416" s="469">
        <v>0</v>
      </c>
      <c r="M1416" s="136"/>
      <c r="N1416" s="469"/>
      <c r="O1416" s="75">
        <v>0</v>
      </c>
      <c r="P1416" s="1002">
        <f t="shared" si="170"/>
        <v>0</v>
      </c>
      <c r="Q1416" s="138"/>
      <c r="R1416" s="469"/>
      <c r="S1416" s="75">
        <v>0</v>
      </c>
      <c r="T1416" s="1002"/>
      <c r="U1416" s="138"/>
      <c r="V1416" s="469"/>
      <c r="W1416" s="138"/>
      <c r="X1416" s="469"/>
      <c r="Y1416" s="60">
        <f t="shared" si="165"/>
        <v>11</v>
      </c>
      <c r="Z1416" s="1002">
        <v>927.14</v>
      </c>
      <c r="AA1416" s="138"/>
      <c r="AB1416" s="469"/>
      <c r="AC1416" s="63">
        <v>0</v>
      </c>
      <c r="AD1416" s="137">
        <f t="shared" si="171"/>
        <v>0</v>
      </c>
      <c r="AE1416" s="942">
        <v>0</v>
      </c>
      <c r="AF1416" s="150">
        <v>0</v>
      </c>
      <c r="AG1416" s="138"/>
      <c r="AH1416" s="469"/>
      <c r="AI1416" s="998">
        <f t="shared" si="172"/>
        <v>927.14</v>
      </c>
      <c r="AJ1416" s="1025">
        <f t="shared" si="169"/>
        <v>0</v>
      </c>
    </row>
    <row r="1417" spans="1:36" ht="66" x14ac:dyDescent="0.2">
      <c r="A1417" s="51"/>
      <c r="B1417" s="52" t="s">
        <v>1371</v>
      </c>
      <c r="C1417" s="74"/>
      <c r="D1417" s="98">
        <v>10</v>
      </c>
      <c r="E1417" s="79" t="s">
        <v>1246</v>
      </c>
      <c r="F1417" s="55" t="s">
        <v>31</v>
      </c>
      <c r="G1417" s="56" t="s">
        <v>32</v>
      </c>
      <c r="H1417" s="55" t="s">
        <v>33</v>
      </c>
      <c r="I1417" s="57">
        <v>50.112000000000002</v>
      </c>
      <c r="J1417" s="767">
        <v>501.12</v>
      </c>
      <c r="K1417" s="136"/>
      <c r="L1417" s="469">
        <v>0</v>
      </c>
      <c r="M1417" s="136"/>
      <c r="N1417" s="469"/>
      <c r="O1417" s="75">
        <v>0</v>
      </c>
      <c r="P1417" s="1002">
        <f t="shared" si="170"/>
        <v>0</v>
      </c>
      <c r="Q1417" s="138"/>
      <c r="R1417" s="469"/>
      <c r="S1417" s="75">
        <v>0</v>
      </c>
      <c r="T1417" s="1002"/>
      <c r="U1417" s="138"/>
      <c r="V1417" s="469"/>
      <c r="W1417" s="138"/>
      <c r="X1417" s="469"/>
      <c r="Y1417" s="60">
        <f t="shared" si="165"/>
        <v>10</v>
      </c>
      <c r="Z1417" s="1002">
        <v>501.12</v>
      </c>
      <c r="AA1417" s="138"/>
      <c r="AB1417" s="469"/>
      <c r="AC1417" s="63">
        <v>0</v>
      </c>
      <c r="AD1417" s="137">
        <f t="shared" si="171"/>
        <v>0</v>
      </c>
      <c r="AE1417" s="942">
        <v>0</v>
      </c>
      <c r="AF1417" s="150">
        <v>0</v>
      </c>
      <c r="AG1417" s="138"/>
      <c r="AH1417" s="469"/>
      <c r="AI1417" s="998">
        <f t="shared" si="172"/>
        <v>501.12</v>
      </c>
      <c r="AJ1417" s="1025">
        <f t="shared" si="169"/>
        <v>0</v>
      </c>
    </row>
    <row r="1418" spans="1:36" ht="66" x14ac:dyDescent="0.2">
      <c r="A1418" s="51"/>
      <c r="B1418" s="101" t="s">
        <v>1372</v>
      </c>
      <c r="C1418" s="74"/>
      <c r="D1418" s="74">
        <v>61</v>
      </c>
      <c r="E1418" s="105" t="s">
        <v>122</v>
      </c>
      <c r="F1418" s="55" t="s">
        <v>31</v>
      </c>
      <c r="G1418" s="56" t="s">
        <v>32</v>
      </c>
      <c r="H1418" s="55" t="s">
        <v>33</v>
      </c>
      <c r="I1418" s="57">
        <v>588</v>
      </c>
      <c r="J1418" s="766">
        <v>35868</v>
      </c>
      <c r="K1418" s="136"/>
      <c r="L1418" s="469">
        <v>0</v>
      </c>
      <c r="M1418" s="136"/>
      <c r="N1418" s="469"/>
      <c r="O1418" s="75">
        <v>0</v>
      </c>
      <c r="P1418" s="1002">
        <f t="shared" si="170"/>
        <v>0</v>
      </c>
      <c r="Q1418" s="138"/>
      <c r="R1418" s="469"/>
      <c r="S1418" s="75">
        <v>0</v>
      </c>
      <c r="T1418" s="1002"/>
      <c r="U1418" s="138"/>
      <c r="V1418" s="469"/>
      <c r="W1418" s="138"/>
      <c r="X1418" s="469"/>
      <c r="Y1418" s="60">
        <f t="shared" si="165"/>
        <v>61</v>
      </c>
      <c r="Z1418" s="1002">
        <v>35868</v>
      </c>
      <c r="AA1418" s="138"/>
      <c r="AB1418" s="469"/>
      <c r="AC1418" s="63">
        <v>0</v>
      </c>
      <c r="AD1418" s="137">
        <f t="shared" si="171"/>
        <v>0</v>
      </c>
      <c r="AE1418" s="942">
        <v>0</v>
      </c>
      <c r="AF1418" s="150">
        <v>0</v>
      </c>
      <c r="AG1418" s="138"/>
      <c r="AH1418" s="469"/>
      <c r="AI1418" s="998">
        <f t="shared" si="172"/>
        <v>35868</v>
      </c>
      <c r="AJ1418" s="1025">
        <f t="shared" si="169"/>
        <v>0</v>
      </c>
    </row>
    <row r="1419" spans="1:36" ht="66" x14ac:dyDescent="0.2">
      <c r="A1419" s="51"/>
      <c r="B1419" s="86" t="s">
        <v>1373</v>
      </c>
      <c r="C1419" s="74"/>
      <c r="D1419" s="74">
        <v>36</v>
      </c>
      <c r="E1419" s="105" t="s">
        <v>122</v>
      </c>
      <c r="F1419" s="55" t="s">
        <v>31</v>
      </c>
      <c r="G1419" s="56" t="s">
        <v>32</v>
      </c>
      <c r="H1419" s="55" t="s">
        <v>33</v>
      </c>
      <c r="I1419" s="57">
        <v>37.799999999999997</v>
      </c>
      <c r="J1419" s="766">
        <v>1360.8</v>
      </c>
      <c r="K1419" s="136"/>
      <c r="L1419" s="469">
        <v>0</v>
      </c>
      <c r="M1419" s="136"/>
      <c r="N1419" s="469"/>
      <c r="O1419" s="75">
        <v>0</v>
      </c>
      <c r="P1419" s="1002">
        <f t="shared" si="170"/>
        <v>0</v>
      </c>
      <c r="Q1419" s="138"/>
      <c r="R1419" s="469"/>
      <c r="S1419" s="75">
        <v>0</v>
      </c>
      <c r="T1419" s="1002"/>
      <c r="U1419" s="138"/>
      <c r="V1419" s="469"/>
      <c r="W1419" s="138"/>
      <c r="X1419" s="469"/>
      <c r="Y1419" s="60">
        <f t="shared" si="165"/>
        <v>36</v>
      </c>
      <c r="Z1419" s="1002">
        <v>1360.8</v>
      </c>
      <c r="AA1419" s="138"/>
      <c r="AB1419" s="469"/>
      <c r="AC1419" s="63">
        <v>0</v>
      </c>
      <c r="AD1419" s="137">
        <f t="shared" si="171"/>
        <v>0</v>
      </c>
      <c r="AE1419" s="942">
        <v>0</v>
      </c>
      <c r="AF1419" s="150">
        <v>0</v>
      </c>
      <c r="AG1419" s="138"/>
      <c r="AH1419" s="469"/>
      <c r="AI1419" s="998">
        <f t="shared" si="172"/>
        <v>1360.8</v>
      </c>
      <c r="AJ1419" s="1025">
        <f t="shared" si="169"/>
        <v>0</v>
      </c>
    </row>
    <row r="1420" spans="1:36" ht="66" x14ac:dyDescent="0.2">
      <c r="A1420" s="51"/>
      <c r="B1420" s="52" t="s">
        <v>1374</v>
      </c>
      <c r="C1420" s="74"/>
      <c r="D1420" s="74">
        <v>36</v>
      </c>
      <c r="E1420" s="79" t="s">
        <v>49</v>
      </c>
      <c r="F1420" s="55" t="s">
        <v>31</v>
      </c>
      <c r="G1420" s="56" t="s">
        <v>32</v>
      </c>
      <c r="H1420" s="55" t="s">
        <v>33</v>
      </c>
      <c r="I1420" s="57">
        <v>43.2</v>
      </c>
      <c r="J1420" s="766">
        <v>1555.2</v>
      </c>
      <c r="K1420" s="136"/>
      <c r="L1420" s="469">
        <v>0</v>
      </c>
      <c r="M1420" s="136"/>
      <c r="N1420" s="469"/>
      <c r="O1420" s="75">
        <v>0</v>
      </c>
      <c r="P1420" s="1002">
        <f t="shared" si="170"/>
        <v>0</v>
      </c>
      <c r="Q1420" s="138"/>
      <c r="R1420" s="469"/>
      <c r="S1420" s="75">
        <v>0</v>
      </c>
      <c r="T1420" s="1002"/>
      <c r="U1420" s="138"/>
      <c r="V1420" s="469"/>
      <c r="W1420" s="138"/>
      <c r="X1420" s="469"/>
      <c r="Y1420" s="60">
        <f t="shared" si="165"/>
        <v>36</v>
      </c>
      <c r="Z1420" s="1002">
        <v>1555.2</v>
      </c>
      <c r="AA1420" s="138"/>
      <c r="AB1420" s="469"/>
      <c r="AC1420" s="63">
        <v>0</v>
      </c>
      <c r="AD1420" s="137">
        <f t="shared" si="171"/>
        <v>0</v>
      </c>
      <c r="AE1420" s="942">
        <v>0</v>
      </c>
      <c r="AF1420" s="150">
        <v>0</v>
      </c>
      <c r="AG1420" s="138"/>
      <c r="AH1420" s="469"/>
      <c r="AI1420" s="998">
        <f t="shared" si="172"/>
        <v>1555.2</v>
      </c>
      <c r="AJ1420" s="1025">
        <f t="shared" si="169"/>
        <v>0</v>
      </c>
    </row>
    <row r="1421" spans="1:36" ht="66" x14ac:dyDescent="0.2">
      <c r="A1421" s="51"/>
      <c r="B1421" s="230" t="s">
        <v>1375</v>
      </c>
      <c r="C1421" s="74"/>
      <c r="D1421" s="74">
        <v>3</v>
      </c>
      <c r="E1421" s="79" t="s">
        <v>49</v>
      </c>
      <c r="F1421" s="55" t="s">
        <v>31</v>
      </c>
      <c r="G1421" s="56" t="s">
        <v>32</v>
      </c>
      <c r="H1421" s="55" t="s">
        <v>33</v>
      </c>
      <c r="I1421" s="57">
        <v>257</v>
      </c>
      <c r="J1421" s="766">
        <v>771</v>
      </c>
      <c r="K1421" s="136"/>
      <c r="L1421" s="469">
        <v>0</v>
      </c>
      <c r="M1421" s="136"/>
      <c r="N1421" s="469"/>
      <c r="O1421" s="75">
        <v>0</v>
      </c>
      <c r="P1421" s="1002">
        <f t="shared" si="170"/>
        <v>0</v>
      </c>
      <c r="Q1421" s="138"/>
      <c r="R1421" s="469"/>
      <c r="S1421" s="75">
        <v>0</v>
      </c>
      <c r="T1421" s="1002"/>
      <c r="U1421" s="138"/>
      <c r="V1421" s="469"/>
      <c r="W1421" s="138"/>
      <c r="X1421" s="469"/>
      <c r="Y1421" s="60">
        <f t="shared" si="165"/>
        <v>3</v>
      </c>
      <c r="Z1421" s="1002">
        <v>771</v>
      </c>
      <c r="AA1421" s="138"/>
      <c r="AB1421" s="469"/>
      <c r="AC1421" s="63">
        <v>0</v>
      </c>
      <c r="AD1421" s="137">
        <f t="shared" si="171"/>
        <v>0</v>
      </c>
      <c r="AE1421" s="942">
        <v>0</v>
      </c>
      <c r="AF1421" s="150">
        <v>0</v>
      </c>
      <c r="AG1421" s="138"/>
      <c r="AH1421" s="469"/>
      <c r="AI1421" s="998">
        <f t="shared" si="172"/>
        <v>771</v>
      </c>
      <c r="AJ1421" s="1025">
        <f t="shared" si="169"/>
        <v>0</v>
      </c>
    </row>
    <row r="1422" spans="1:36" ht="45.75" customHeight="1" x14ac:dyDescent="0.2">
      <c r="A1422" s="51"/>
      <c r="B1422" s="395" t="s">
        <v>1376</v>
      </c>
      <c r="C1422" s="74"/>
      <c r="D1422" s="74">
        <v>10</v>
      </c>
      <c r="E1422" s="79" t="s">
        <v>30</v>
      </c>
      <c r="F1422" s="88" t="s">
        <v>31</v>
      </c>
      <c r="G1422" s="56" t="s">
        <v>32</v>
      </c>
      <c r="H1422" s="55" t="s">
        <v>33</v>
      </c>
      <c r="I1422" s="57">
        <v>133.4</v>
      </c>
      <c r="J1422" s="766">
        <v>1334</v>
      </c>
      <c r="K1422" s="136"/>
      <c r="L1422" s="469">
        <v>0</v>
      </c>
      <c r="M1422" s="136"/>
      <c r="N1422" s="469"/>
      <c r="O1422" s="75">
        <v>0</v>
      </c>
      <c r="P1422" s="1002">
        <f t="shared" si="170"/>
        <v>0</v>
      </c>
      <c r="Q1422" s="138"/>
      <c r="R1422" s="469"/>
      <c r="S1422" s="75">
        <v>0</v>
      </c>
      <c r="T1422" s="1002"/>
      <c r="U1422" s="138"/>
      <c r="V1422" s="469"/>
      <c r="W1422" s="138"/>
      <c r="X1422" s="469"/>
      <c r="Y1422" s="60">
        <f t="shared" si="165"/>
        <v>10</v>
      </c>
      <c r="Z1422" s="1002">
        <v>1334</v>
      </c>
      <c r="AA1422" s="138"/>
      <c r="AB1422" s="469"/>
      <c r="AC1422" s="63">
        <v>0</v>
      </c>
      <c r="AD1422" s="137">
        <f t="shared" si="171"/>
        <v>0</v>
      </c>
      <c r="AE1422" s="942">
        <v>0</v>
      </c>
      <c r="AF1422" s="150">
        <v>0</v>
      </c>
      <c r="AG1422" s="138"/>
      <c r="AH1422" s="469"/>
      <c r="AI1422" s="998">
        <f t="shared" si="172"/>
        <v>1334</v>
      </c>
      <c r="AJ1422" s="1025">
        <f t="shared" si="169"/>
        <v>0</v>
      </c>
    </row>
    <row r="1423" spans="1:36" ht="66" x14ac:dyDescent="0.2">
      <c r="A1423" s="51"/>
      <c r="B1423" s="93" t="s">
        <v>1377</v>
      </c>
      <c r="C1423" s="74"/>
      <c r="D1423" s="74">
        <v>1</v>
      </c>
      <c r="E1423" s="109" t="s">
        <v>49</v>
      </c>
      <c r="F1423" s="55" t="s">
        <v>31</v>
      </c>
      <c r="G1423" s="56" t="s">
        <v>32</v>
      </c>
      <c r="H1423" s="55" t="s">
        <v>33</v>
      </c>
      <c r="I1423" s="57">
        <v>330.6</v>
      </c>
      <c r="J1423" s="766">
        <v>330.6</v>
      </c>
      <c r="K1423" s="136"/>
      <c r="L1423" s="469">
        <v>0</v>
      </c>
      <c r="M1423" s="136"/>
      <c r="N1423" s="469"/>
      <c r="O1423" s="75">
        <v>0</v>
      </c>
      <c r="P1423" s="1002">
        <f t="shared" si="170"/>
        <v>0</v>
      </c>
      <c r="Q1423" s="138"/>
      <c r="R1423" s="469"/>
      <c r="S1423" s="75">
        <v>0</v>
      </c>
      <c r="T1423" s="1002"/>
      <c r="U1423" s="138"/>
      <c r="V1423" s="469"/>
      <c r="W1423" s="138"/>
      <c r="X1423" s="469"/>
      <c r="Y1423" s="60">
        <f t="shared" ref="Y1423:Y1486" si="173">D1423</f>
        <v>1</v>
      </c>
      <c r="Z1423" s="1002">
        <v>330.6</v>
      </c>
      <c r="AA1423" s="138"/>
      <c r="AB1423" s="469"/>
      <c r="AC1423" s="63">
        <v>0</v>
      </c>
      <c r="AD1423" s="137">
        <f t="shared" si="171"/>
        <v>0</v>
      </c>
      <c r="AE1423" s="942">
        <v>0</v>
      </c>
      <c r="AF1423" s="150">
        <v>0</v>
      </c>
      <c r="AG1423" s="138"/>
      <c r="AH1423" s="469"/>
      <c r="AI1423" s="998">
        <f t="shared" si="172"/>
        <v>330.6</v>
      </c>
      <c r="AJ1423" s="1025">
        <f t="shared" si="169"/>
        <v>0</v>
      </c>
    </row>
    <row r="1424" spans="1:36" ht="66" x14ac:dyDescent="0.2">
      <c r="A1424" s="51"/>
      <c r="B1424" s="228" t="s">
        <v>1378</v>
      </c>
      <c r="C1424" s="74"/>
      <c r="D1424" s="74">
        <v>1</v>
      </c>
      <c r="E1424" s="109" t="s">
        <v>1232</v>
      </c>
      <c r="F1424" s="55" t="s">
        <v>31</v>
      </c>
      <c r="G1424" s="56" t="s">
        <v>32</v>
      </c>
      <c r="H1424" s="55" t="s">
        <v>33</v>
      </c>
      <c r="I1424" s="57">
        <v>87</v>
      </c>
      <c r="J1424" s="766">
        <v>87</v>
      </c>
      <c r="K1424" s="136"/>
      <c r="L1424" s="469">
        <v>0</v>
      </c>
      <c r="M1424" s="136"/>
      <c r="N1424" s="469"/>
      <c r="O1424" s="75">
        <v>0</v>
      </c>
      <c r="P1424" s="1002">
        <f t="shared" si="170"/>
        <v>0</v>
      </c>
      <c r="Q1424" s="138"/>
      <c r="R1424" s="469"/>
      <c r="S1424" s="75">
        <v>0</v>
      </c>
      <c r="T1424" s="1002"/>
      <c r="U1424" s="138"/>
      <c r="V1424" s="469"/>
      <c r="W1424" s="138"/>
      <c r="X1424" s="469"/>
      <c r="Y1424" s="60">
        <f t="shared" si="173"/>
        <v>1</v>
      </c>
      <c r="Z1424" s="1002">
        <v>87</v>
      </c>
      <c r="AA1424" s="138"/>
      <c r="AB1424" s="469"/>
      <c r="AC1424" s="63">
        <v>0</v>
      </c>
      <c r="AD1424" s="137">
        <f t="shared" si="171"/>
        <v>0</v>
      </c>
      <c r="AE1424" s="942">
        <v>0</v>
      </c>
      <c r="AF1424" s="150">
        <v>0</v>
      </c>
      <c r="AG1424" s="138"/>
      <c r="AH1424" s="469"/>
      <c r="AI1424" s="998">
        <f t="shared" si="172"/>
        <v>87</v>
      </c>
      <c r="AJ1424" s="1025">
        <f t="shared" si="169"/>
        <v>0</v>
      </c>
    </row>
    <row r="1425" spans="1:118" ht="66" x14ac:dyDescent="0.2">
      <c r="A1425" s="51"/>
      <c r="B1425" s="228" t="s">
        <v>1379</v>
      </c>
      <c r="C1425" s="74"/>
      <c r="D1425" s="74">
        <v>1</v>
      </c>
      <c r="E1425" s="109" t="s">
        <v>1232</v>
      </c>
      <c r="F1425" s="55" t="s">
        <v>31</v>
      </c>
      <c r="G1425" s="56" t="s">
        <v>32</v>
      </c>
      <c r="H1425" s="55" t="s">
        <v>33</v>
      </c>
      <c r="I1425" s="57">
        <v>301.60000000000002</v>
      </c>
      <c r="J1425" s="766">
        <v>301.60000000000002</v>
      </c>
      <c r="K1425" s="136"/>
      <c r="L1425" s="469">
        <v>0</v>
      </c>
      <c r="M1425" s="136"/>
      <c r="N1425" s="469"/>
      <c r="O1425" s="75">
        <v>0</v>
      </c>
      <c r="P1425" s="1002">
        <f t="shared" si="170"/>
        <v>0</v>
      </c>
      <c r="Q1425" s="138"/>
      <c r="R1425" s="469"/>
      <c r="S1425" s="75">
        <v>0</v>
      </c>
      <c r="T1425" s="1002"/>
      <c r="U1425" s="138"/>
      <c r="V1425" s="469"/>
      <c r="W1425" s="138"/>
      <c r="X1425" s="469"/>
      <c r="Y1425" s="60">
        <f t="shared" si="173"/>
        <v>1</v>
      </c>
      <c r="Z1425" s="1002">
        <v>301.60000000000002</v>
      </c>
      <c r="AA1425" s="138"/>
      <c r="AB1425" s="469"/>
      <c r="AC1425" s="63">
        <v>0</v>
      </c>
      <c r="AD1425" s="137">
        <f t="shared" si="171"/>
        <v>0</v>
      </c>
      <c r="AE1425" s="942">
        <v>0</v>
      </c>
      <c r="AF1425" s="150">
        <v>0</v>
      </c>
      <c r="AG1425" s="138"/>
      <c r="AH1425" s="469"/>
      <c r="AI1425" s="998">
        <f t="shared" si="172"/>
        <v>301.60000000000002</v>
      </c>
      <c r="AJ1425" s="1025">
        <f t="shared" si="169"/>
        <v>0</v>
      </c>
    </row>
    <row r="1426" spans="1:118" ht="66" x14ac:dyDescent="0.2">
      <c r="A1426" s="51"/>
      <c r="B1426" s="228" t="s">
        <v>1380</v>
      </c>
      <c r="C1426" s="74"/>
      <c r="D1426" s="74">
        <v>1</v>
      </c>
      <c r="E1426" s="109" t="s">
        <v>1232</v>
      </c>
      <c r="F1426" s="55" t="s">
        <v>31</v>
      </c>
      <c r="G1426" s="56" t="s">
        <v>32</v>
      </c>
      <c r="H1426" s="55" t="s">
        <v>33</v>
      </c>
      <c r="I1426" s="57">
        <v>104.4</v>
      </c>
      <c r="J1426" s="766">
        <v>104.4</v>
      </c>
      <c r="K1426" s="136"/>
      <c r="L1426" s="469">
        <v>0</v>
      </c>
      <c r="M1426" s="136"/>
      <c r="N1426" s="469"/>
      <c r="O1426" s="75">
        <v>0</v>
      </c>
      <c r="P1426" s="1002">
        <f t="shared" si="170"/>
        <v>0</v>
      </c>
      <c r="Q1426" s="138"/>
      <c r="R1426" s="469"/>
      <c r="S1426" s="75">
        <v>0</v>
      </c>
      <c r="T1426" s="1002"/>
      <c r="U1426" s="138"/>
      <c r="V1426" s="469"/>
      <c r="W1426" s="138"/>
      <c r="X1426" s="469"/>
      <c r="Y1426" s="60">
        <f t="shared" si="173"/>
        <v>1</v>
      </c>
      <c r="Z1426" s="1002">
        <v>104.4</v>
      </c>
      <c r="AA1426" s="138"/>
      <c r="AB1426" s="469"/>
      <c r="AC1426" s="63">
        <v>0</v>
      </c>
      <c r="AD1426" s="137">
        <f t="shared" si="171"/>
        <v>0</v>
      </c>
      <c r="AE1426" s="942">
        <v>0</v>
      </c>
      <c r="AF1426" s="150">
        <v>0</v>
      </c>
      <c r="AG1426" s="138"/>
      <c r="AH1426" s="469"/>
      <c r="AI1426" s="998">
        <f t="shared" si="172"/>
        <v>104.4</v>
      </c>
      <c r="AJ1426" s="1025">
        <f t="shared" si="169"/>
        <v>0</v>
      </c>
    </row>
    <row r="1427" spans="1:118" x14ac:dyDescent="0.2">
      <c r="A1427" s="51"/>
      <c r="B1427" s="237"/>
      <c r="C1427" s="74"/>
      <c r="D1427" s="74"/>
      <c r="E1427" s="79"/>
      <c r="F1427" s="133"/>
      <c r="G1427" s="133"/>
      <c r="H1427" s="133"/>
      <c r="I1427" s="57"/>
      <c r="J1427" s="766"/>
      <c r="K1427" s="136"/>
      <c r="L1427" s="469">
        <v>0</v>
      </c>
      <c r="M1427" s="136"/>
      <c r="N1427" s="469"/>
      <c r="O1427" s="75">
        <v>0</v>
      </c>
      <c r="P1427" s="1002"/>
      <c r="Q1427" s="138"/>
      <c r="R1427" s="469"/>
      <c r="S1427" s="75">
        <v>0</v>
      </c>
      <c r="T1427" s="1002"/>
      <c r="U1427" s="138"/>
      <c r="V1427" s="469"/>
      <c r="W1427" s="138"/>
      <c r="X1427" s="469"/>
      <c r="Y1427" s="60">
        <f t="shared" si="173"/>
        <v>0</v>
      </c>
      <c r="Z1427" s="1002">
        <v>0</v>
      </c>
      <c r="AA1427" s="138"/>
      <c r="AB1427" s="469"/>
      <c r="AC1427" s="63">
        <v>0</v>
      </c>
      <c r="AD1427" s="137"/>
      <c r="AE1427" s="942"/>
      <c r="AF1427" s="150">
        <v>0</v>
      </c>
      <c r="AG1427" s="138"/>
      <c r="AH1427" s="469"/>
      <c r="AI1427" s="998">
        <f t="shared" si="172"/>
        <v>0</v>
      </c>
      <c r="AJ1427" s="1025">
        <f t="shared" si="169"/>
        <v>0</v>
      </c>
    </row>
    <row r="1428" spans="1:118" s="873" customFormat="1" ht="36" x14ac:dyDescent="0.2">
      <c r="A1428" s="117">
        <v>25302</v>
      </c>
      <c r="B1428" s="573" t="s">
        <v>1381</v>
      </c>
      <c r="C1428" s="119"/>
      <c r="D1428" s="119"/>
      <c r="E1428" s="126"/>
      <c r="F1428" s="127"/>
      <c r="G1428" s="127"/>
      <c r="H1428" s="127"/>
      <c r="I1428" s="176"/>
      <c r="J1428" s="769">
        <v>0</v>
      </c>
      <c r="K1428" s="122"/>
      <c r="L1428" s="917">
        <f>L1429</f>
        <v>0</v>
      </c>
      <c r="M1428" s="122"/>
      <c r="N1428" s="917">
        <f>N1429</f>
        <v>0</v>
      </c>
      <c r="O1428" s="871">
        <v>0</v>
      </c>
      <c r="P1428" s="917">
        <f>P1429</f>
        <v>0</v>
      </c>
      <c r="Q1428" s="124"/>
      <c r="R1428" s="917">
        <f>R1429</f>
        <v>0</v>
      </c>
      <c r="S1428" s="871">
        <v>0</v>
      </c>
      <c r="T1428" s="917">
        <f>T1429</f>
        <v>0</v>
      </c>
      <c r="U1428" s="124"/>
      <c r="V1428" s="917">
        <f>V1429</f>
        <v>0</v>
      </c>
      <c r="W1428" s="124"/>
      <c r="X1428" s="917">
        <f>X1429</f>
        <v>0</v>
      </c>
      <c r="Y1428" s="872">
        <f t="shared" si="173"/>
        <v>0</v>
      </c>
      <c r="Z1428" s="917">
        <f>Z1429</f>
        <v>0</v>
      </c>
      <c r="AA1428" s="124"/>
      <c r="AB1428" s="917">
        <f>AB1429</f>
        <v>0</v>
      </c>
      <c r="AC1428" s="993">
        <v>0</v>
      </c>
      <c r="AD1428" s="122">
        <f>AD1429</f>
        <v>0</v>
      </c>
      <c r="AE1428" s="941"/>
      <c r="AF1428" s="122">
        <f>AF1429</f>
        <v>0</v>
      </c>
      <c r="AG1428" s="124"/>
      <c r="AH1428" s="917">
        <f>AH1429</f>
        <v>0</v>
      </c>
      <c r="AI1428" s="917">
        <f>AI1429</f>
        <v>0</v>
      </c>
      <c r="AJ1428" s="1025">
        <f t="shared" si="169"/>
        <v>0</v>
      </c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</row>
    <row r="1429" spans="1:118" x14ac:dyDescent="0.2">
      <c r="A1429" s="51"/>
      <c r="B1429" s="397"/>
      <c r="C1429" s="51"/>
      <c r="D1429" s="583"/>
      <c r="E1429" s="204"/>
      <c r="F1429" s="205"/>
      <c r="G1429" s="205"/>
      <c r="H1429" s="205"/>
      <c r="I1429" s="57"/>
      <c r="J1429" s="811"/>
      <c r="K1429" s="136"/>
      <c r="L1429" s="469">
        <v>0</v>
      </c>
      <c r="M1429" s="136"/>
      <c r="N1429" s="469"/>
      <c r="O1429" s="75">
        <v>0</v>
      </c>
      <c r="P1429" s="1002"/>
      <c r="Q1429" s="138"/>
      <c r="R1429" s="469"/>
      <c r="S1429" s="75">
        <v>0</v>
      </c>
      <c r="T1429" s="1002"/>
      <c r="U1429" s="138"/>
      <c r="V1429" s="469"/>
      <c r="W1429" s="138"/>
      <c r="X1429" s="469"/>
      <c r="Y1429" s="60">
        <f t="shared" si="173"/>
        <v>0</v>
      </c>
      <c r="Z1429" s="1002"/>
      <c r="AA1429" s="138"/>
      <c r="AB1429" s="469"/>
      <c r="AC1429" s="63">
        <v>0</v>
      </c>
      <c r="AD1429" s="137"/>
      <c r="AE1429" s="942"/>
      <c r="AF1429" s="150">
        <v>0</v>
      </c>
      <c r="AG1429" s="138"/>
      <c r="AH1429" s="469"/>
      <c r="AI1429" s="998">
        <f>AF1429+AH1429+AD1429+AB1429+Z1429+X1429+V1429+T1429+R1429+P1429+N1429+L1429</f>
        <v>0</v>
      </c>
      <c r="AJ1429" s="1025">
        <f t="shared" si="169"/>
        <v>0</v>
      </c>
    </row>
    <row r="1430" spans="1:118" s="881" customFormat="1" ht="26.25" customHeight="1" x14ac:dyDescent="0.2">
      <c r="A1430" s="864">
        <v>254</v>
      </c>
      <c r="B1430" s="311" t="s">
        <v>1382</v>
      </c>
      <c r="C1430" s="864"/>
      <c r="D1430" s="864"/>
      <c r="E1430" s="295"/>
      <c r="F1430" s="305"/>
      <c r="G1430" s="305"/>
      <c r="H1430" s="305"/>
      <c r="I1430" s="298"/>
      <c r="J1430" s="803">
        <v>337592.34999999986</v>
      </c>
      <c r="K1430" s="212"/>
      <c r="L1430" s="923">
        <f>L1431+L1433</f>
        <v>0</v>
      </c>
      <c r="M1430" s="212"/>
      <c r="N1430" s="923">
        <f>N1431+N1433</f>
        <v>0</v>
      </c>
      <c r="O1430" s="878">
        <v>0</v>
      </c>
      <c r="P1430" s="923">
        <f>P1431+P1433</f>
        <v>0</v>
      </c>
      <c r="Q1430" s="300"/>
      <c r="R1430" s="923">
        <f>R1431+R1433</f>
        <v>0</v>
      </c>
      <c r="S1430" s="878">
        <v>0</v>
      </c>
      <c r="T1430" s="923">
        <f>T1431+T1433</f>
        <v>15783.500000000002</v>
      </c>
      <c r="U1430" s="300"/>
      <c r="V1430" s="923">
        <f>V1431+V1433</f>
        <v>0</v>
      </c>
      <c r="W1430" s="300"/>
      <c r="X1430" s="923">
        <f>X1431+X1433</f>
        <v>0</v>
      </c>
      <c r="Y1430" s="879">
        <f t="shared" si="173"/>
        <v>0</v>
      </c>
      <c r="Z1430" s="923">
        <f>Z1431+Z1433</f>
        <v>321808.84999999992</v>
      </c>
      <c r="AA1430" s="300"/>
      <c r="AB1430" s="923">
        <f>AB1431+AB1433</f>
        <v>0</v>
      </c>
      <c r="AC1430" s="994">
        <v>0</v>
      </c>
      <c r="AD1430" s="212">
        <f>AD1431+AD1433</f>
        <v>0</v>
      </c>
      <c r="AE1430" s="964">
        <f>AE1431+AE1433+AE1621+AE1623</f>
        <v>0</v>
      </c>
      <c r="AF1430" s="212">
        <f>AF1431+AF1433</f>
        <v>0</v>
      </c>
      <c r="AG1430" s="300"/>
      <c r="AH1430" s="923">
        <f>AH1431+AH1433</f>
        <v>0</v>
      </c>
      <c r="AI1430" s="923">
        <f>AI1431+AI1433</f>
        <v>337592.34999999986</v>
      </c>
      <c r="AJ1430" s="1025">
        <f t="shared" si="169"/>
        <v>0</v>
      </c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</row>
    <row r="1431" spans="1:118" s="873" customFormat="1" ht="24.75" customHeight="1" x14ac:dyDescent="0.2">
      <c r="A1431" s="117">
        <v>25401</v>
      </c>
      <c r="B1431" s="573" t="s">
        <v>1383</v>
      </c>
      <c r="C1431" s="119"/>
      <c r="D1431" s="119"/>
      <c r="E1431" s="126"/>
      <c r="F1431" s="127"/>
      <c r="G1431" s="127"/>
      <c r="H1431" s="127"/>
      <c r="I1431" s="176"/>
      <c r="J1431" s="769">
        <v>0</v>
      </c>
      <c r="K1431" s="122"/>
      <c r="L1431" s="917">
        <f>L1432</f>
        <v>0</v>
      </c>
      <c r="M1431" s="122"/>
      <c r="N1431" s="917">
        <f>N1432</f>
        <v>0</v>
      </c>
      <c r="O1431" s="871">
        <v>0</v>
      </c>
      <c r="P1431" s="917">
        <f>P1432</f>
        <v>0</v>
      </c>
      <c r="Q1431" s="124"/>
      <c r="R1431" s="917">
        <f>R1432</f>
        <v>0</v>
      </c>
      <c r="S1431" s="871">
        <v>0</v>
      </c>
      <c r="T1431" s="917">
        <f>T1432</f>
        <v>0</v>
      </c>
      <c r="U1431" s="124"/>
      <c r="V1431" s="917">
        <f>V1432</f>
        <v>0</v>
      </c>
      <c r="W1431" s="124"/>
      <c r="X1431" s="917">
        <f>X1432</f>
        <v>0</v>
      </c>
      <c r="Y1431" s="872">
        <f t="shared" si="173"/>
        <v>0</v>
      </c>
      <c r="Z1431" s="917">
        <f>Z1432</f>
        <v>0</v>
      </c>
      <c r="AA1431" s="124"/>
      <c r="AB1431" s="917">
        <f>AB1432</f>
        <v>0</v>
      </c>
      <c r="AC1431" s="993">
        <v>0</v>
      </c>
      <c r="AD1431" s="122">
        <f>AD1432</f>
        <v>0</v>
      </c>
      <c r="AE1431" s="941"/>
      <c r="AF1431" s="122">
        <f>AF1432</f>
        <v>0</v>
      </c>
      <c r="AG1431" s="124"/>
      <c r="AH1431" s="917">
        <f>AH1432</f>
        <v>0</v>
      </c>
      <c r="AI1431" s="917">
        <f>AI1432</f>
        <v>0</v>
      </c>
      <c r="AJ1431" s="1025">
        <f t="shared" si="169"/>
        <v>0</v>
      </c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</row>
    <row r="1432" spans="1:118" ht="17.25" customHeight="1" x14ac:dyDescent="0.2">
      <c r="A1432" s="51"/>
      <c r="B1432" s="85"/>
      <c r="C1432" s="74"/>
      <c r="D1432" s="74"/>
      <c r="E1432" s="79"/>
      <c r="F1432" s="55"/>
      <c r="G1432" s="56"/>
      <c r="H1432" s="55"/>
      <c r="I1432" s="57"/>
      <c r="J1432" s="766"/>
      <c r="K1432" s="136"/>
      <c r="L1432" s="469">
        <v>0</v>
      </c>
      <c r="M1432" s="136"/>
      <c r="N1432" s="469">
        <v>0</v>
      </c>
      <c r="O1432" s="75">
        <v>0</v>
      </c>
      <c r="P1432" s="469">
        <v>0</v>
      </c>
      <c r="Q1432" s="138"/>
      <c r="R1432" s="469">
        <v>0</v>
      </c>
      <c r="S1432" s="75">
        <v>0</v>
      </c>
      <c r="T1432" s="469">
        <v>0</v>
      </c>
      <c r="U1432" s="138"/>
      <c r="V1432" s="469">
        <v>0</v>
      </c>
      <c r="W1432" s="138"/>
      <c r="X1432" s="469">
        <v>0</v>
      </c>
      <c r="Y1432" s="60">
        <f t="shared" si="173"/>
        <v>0</v>
      </c>
      <c r="Z1432" s="469">
        <v>0</v>
      </c>
      <c r="AA1432" s="138"/>
      <c r="AB1432" s="469">
        <v>0</v>
      </c>
      <c r="AC1432" s="63">
        <v>0</v>
      </c>
      <c r="AD1432" s="136">
        <v>0</v>
      </c>
      <c r="AE1432" s="942"/>
      <c r="AF1432" s="136">
        <v>0</v>
      </c>
      <c r="AG1432" s="138"/>
      <c r="AH1432" s="469">
        <v>0</v>
      </c>
      <c r="AI1432" s="469">
        <v>0</v>
      </c>
      <c r="AJ1432" s="1025">
        <f t="shared" si="169"/>
        <v>0</v>
      </c>
    </row>
    <row r="1433" spans="1:118" s="873" customFormat="1" ht="36" x14ac:dyDescent="0.2">
      <c r="A1433" s="117">
        <v>25402</v>
      </c>
      <c r="B1433" s="573" t="s">
        <v>1384</v>
      </c>
      <c r="C1433" s="119"/>
      <c r="D1433" s="119"/>
      <c r="E1433" s="119"/>
      <c r="F1433" s="206"/>
      <c r="G1433" s="206"/>
      <c r="H1433" s="206"/>
      <c r="I1433" s="176"/>
      <c r="J1433" s="769">
        <v>337592.34999999986</v>
      </c>
      <c r="K1433" s="122"/>
      <c r="L1433" s="917">
        <f>SUM(L1434:L1620)</f>
        <v>0</v>
      </c>
      <c r="M1433" s="122"/>
      <c r="N1433" s="917">
        <f>SUM(N1434:N1620)</f>
        <v>0</v>
      </c>
      <c r="O1433" s="871">
        <v>0</v>
      </c>
      <c r="P1433" s="917">
        <f>SUM(P1434:P1620)</f>
        <v>0</v>
      </c>
      <c r="Q1433" s="124"/>
      <c r="R1433" s="917">
        <f>SUM(R1434:R1620)</f>
        <v>0</v>
      </c>
      <c r="S1433" s="871">
        <v>0</v>
      </c>
      <c r="T1433" s="917">
        <f>SUM(T1434:T1620)</f>
        <v>15783.500000000002</v>
      </c>
      <c r="U1433" s="124"/>
      <c r="V1433" s="917">
        <f>SUM(V1434:V1620)</f>
        <v>0</v>
      </c>
      <c r="W1433" s="124"/>
      <c r="X1433" s="917">
        <f>SUM(X1434:X1620)</f>
        <v>0</v>
      </c>
      <c r="Y1433" s="872">
        <f t="shared" si="173"/>
        <v>0</v>
      </c>
      <c r="Z1433" s="917">
        <f>SUM(Z1434:Z1620)</f>
        <v>321808.84999999992</v>
      </c>
      <c r="AA1433" s="124"/>
      <c r="AB1433" s="917">
        <f>SUM(AB1434:AB1620)</f>
        <v>0</v>
      </c>
      <c r="AC1433" s="993">
        <v>0</v>
      </c>
      <c r="AD1433" s="122">
        <f>SUM(AD1434:AD1620)</f>
        <v>0</v>
      </c>
      <c r="AE1433" s="121">
        <f>SUM(AE1434:AE1620)</f>
        <v>0</v>
      </c>
      <c r="AF1433" s="122">
        <f>SUM(AF1434:AF1620)</f>
        <v>0</v>
      </c>
      <c r="AG1433" s="124"/>
      <c r="AH1433" s="917">
        <f>SUM(AH1434:AH1620)</f>
        <v>0</v>
      </c>
      <c r="AI1433" s="917">
        <f>SUM(AI1434:AI1620)</f>
        <v>337592.34999999986</v>
      </c>
      <c r="AJ1433" s="1025">
        <f t="shared" si="169"/>
        <v>0</v>
      </c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</row>
    <row r="1434" spans="1:118" ht="66" x14ac:dyDescent="0.2">
      <c r="A1434" s="51"/>
      <c r="B1434" s="331" t="s">
        <v>1385</v>
      </c>
      <c r="C1434" s="74"/>
      <c r="D1434" s="74">
        <v>19</v>
      </c>
      <c r="E1434" s="398" t="s">
        <v>49</v>
      </c>
      <c r="F1434" s="88" t="s">
        <v>31</v>
      </c>
      <c r="G1434" s="56" t="s">
        <v>32</v>
      </c>
      <c r="H1434" s="55" t="s">
        <v>33</v>
      </c>
      <c r="I1434" s="57">
        <v>52.788947368421056</v>
      </c>
      <c r="J1434" s="766">
        <v>1002.99</v>
      </c>
      <c r="K1434" s="136"/>
      <c r="L1434" s="469">
        <v>0</v>
      </c>
      <c r="M1434" s="136"/>
      <c r="N1434" s="469"/>
      <c r="O1434" s="75">
        <v>0</v>
      </c>
      <c r="P1434" s="1002">
        <f t="shared" ref="P1434:P1465" si="174">O1434*I1434</f>
        <v>0</v>
      </c>
      <c r="Q1434" s="138"/>
      <c r="R1434" s="469"/>
      <c r="S1434" s="75">
        <v>0</v>
      </c>
      <c r="T1434" s="1002"/>
      <c r="U1434" s="138"/>
      <c r="V1434" s="469"/>
      <c r="W1434" s="138"/>
      <c r="X1434" s="469"/>
      <c r="Y1434" s="60">
        <f t="shared" si="173"/>
        <v>19</v>
      </c>
      <c r="Z1434" s="1002">
        <v>1002.99</v>
      </c>
      <c r="AA1434" s="138"/>
      <c r="AB1434" s="469"/>
      <c r="AC1434" s="63">
        <v>0</v>
      </c>
      <c r="AD1434" s="137">
        <f t="shared" ref="AD1434:AD1465" si="175">AC1434*I1434</f>
        <v>0</v>
      </c>
      <c r="AE1434" s="942">
        <v>0</v>
      </c>
      <c r="AF1434" s="150">
        <v>0</v>
      </c>
      <c r="AG1434" s="138"/>
      <c r="AH1434" s="469"/>
      <c r="AI1434" s="998">
        <f t="shared" ref="AI1434:AI1465" si="176">AF1434+AH1434+AD1434+AB1434+Z1434+X1434+V1434+T1434+R1434+P1434+N1434+L1434</f>
        <v>1002.99</v>
      </c>
      <c r="AJ1434" s="1025">
        <f t="shared" si="169"/>
        <v>0</v>
      </c>
    </row>
    <row r="1435" spans="1:118" ht="66" x14ac:dyDescent="0.2">
      <c r="A1435" s="51"/>
      <c r="B1435" s="86" t="s">
        <v>1386</v>
      </c>
      <c r="C1435" s="74"/>
      <c r="D1435" s="74">
        <v>24</v>
      </c>
      <c r="E1435" s="385" t="s">
        <v>49</v>
      </c>
      <c r="F1435" s="55" t="s">
        <v>31</v>
      </c>
      <c r="G1435" s="56" t="s">
        <v>32</v>
      </c>
      <c r="H1435" s="55" t="s">
        <v>33</v>
      </c>
      <c r="I1435" s="57">
        <v>39.94</v>
      </c>
      <c r="J1435" s="766">
        <v>958.56</v>
      </c>
      <c r="K1435" s="136"/>
      <c r="L1435" s="469">
        <v>0</v>
      </c>
      <c r="M1435" s="136"/>
      <c r="N1435" s="469"/>
      <c r="O1435" s="75">
        <v>0</v>
      </c>
      <c r="P1435" s="1002">
        <f t="shared" si="174"/>
        <v>0</v>
      </c>
      <c r="Q1435" s="138"/>
      <c r="R1435" s="469"/>
      <c r="S1435" s="75">
        <v>0</v>
      </c>
      <c r="T1435" s="1002"/>
      <c r="U1435" s="138"/>
      <c r="V1435" s="469"/>
      <c r="W1435" s="138"/>
      <c r="X1435" s="469"/>
      <c r="Y1435" s="60">
        <f t="shared" si="173"/>
        <v>24</v>
      </c>
      <c r="Z1435" s="1002">
        <v>958.56</v>
      </c>
      <c r="AA1435" s="138"/>
      <c r="AB1435" s="469"/>
      <c r="AC1435" s="63">
        <v>0</v>
      </c>
      <c r="AD1435" s="137">
        <f t="shared" si="175"/>
        <v>0</v>
      </c>
      <c r="AE1435" s="942">
        <v>0</v>
      </c>
      <c r="AF1435" s="150">
        <v>0</v>
      </c>
      <c r="AG1435" s="138"/>
      <c r="AH1435" s="469"/>
      <c r="AI1435" s="998">
        <f t="shared" si="176"/>
        <v>958.56</v>
      </c>
      <c r="AJ1435" s="1025">
        <f t="shared" si="169"/>
        <v>0</v>
      </c>
    </row>
    <row r="1436" spans="1:118" ht="66" x14ac:dyDescent="0.2">
      <c r="A1436" s="51"/>
      <c r="B1436" s="85" t="s">
        <v>1387</v>
      </c>
      <c r="C1436" s="74"/>
      <c r="D1436" s="74">
        <v>4</v>
      </c>
      <c r="E1436" s="111" t="s">
        <v>1246</v>
      </c>
      <c r="F1436" s="55" t="s">
        <v>31</v>
      </c>
      <c r="G1436" s="56" t="s">
        <v>32</v>
      </c>
      <c r="H1436" s="55" t="s">
        <v>33</v>
      </c>
      <c r="I1436" s="57">
        <v>1013.9</v>
      </c>
      <c r="J1436" s="766">
        <v>4055.6</v>
      </c>
      <c r="K1436" s="136"/>
      <c r="L1436" s="469">
        <v>0</v>
      </c>
      <c r="M1436" s="136"/>
      <c r="N1436" s="469"/>
      <c r="O1436" s="75">
        <v>0</v>
      </c>
      <c r="P1436" s="1002">
        <f t="shared" si="174"/>
        <v>0</v>
      </c>
      <c r="Q1436" s="138"/>
      <c r="R1436" s="469"/>
      <c r="S1436" s="75">
        <v>0</v>
      </c>
      <c r="T1436" s="1002"/>
      <c r="U1436" s="138"/>
      <c r="V1436" s="469"/>
      <c r="W1436" s="138"/>
      <c r="X1436" s="469"/>
      <c r="Y1436" s="60">
        <f t="shared" si="173"/>
        <v>4</v>
      </c>
      <c r="Z1436" s="1002">
        <v>4055.6</v>
      </c>
      <c r="AA1436" s="138"/>
      <c r="AB1436" s="469"/>
      <c r="AC1436" s="63">
        <v>0</v>
      </c>
      <c r="AD1436" s="137">
        <f t="shared" si="175"/>
        <v>0</v>
      </c>
      <c r="AE1436" s="942">
        <v>0</v>
      </c>
      <c r="AF1436" s="150">
        <v>0</v>
      </c>
      <c r="AG1436" s="138"/>
      <c r="AH1436" s="469"/>
      <c r="AI1436" s="998">
        <f t="shared" si="176"/>
        <v>4055.6</v>
      </c>
      <c r="AJ1436" s="1025">
        <f t="shared" si="169"/>
        <v>0</v>
      </c>
    </row>
    <row r="1437" spans="1:118" ht="66" x14ac:dyDescent="0.2">
      <c r="A1437" s="51"/>
      <c r="B1437" s="82" t="s">
        <v>1233</v>
      </c>
      <c r="C1437" s="74"/>
      <c r="D1437" s="74">
        <v>4</v>
      </c>
      <c r="E1437" s="79" t="s">
        <v>1246</v>
      </c>
      <c r="F1437" s="55" t="s">
        <v>31</v>
      </c>
      <c r="G1437" s="56" t="s">
        <v>32</v>
      </c>
      <c r="H1437" s="55" t="s">
        <v>33</v>
      </c>
      <c r="I1437" s="57">
        <v>30.067499999999999</v>
      </c>
      <c r="J1437" s="766">
        <v>120.27</v>
      </c>
      <c r="K1437" s="136"/>
      <c r="L1437" s="469">
        <v>0</v>
      </c>
      <c r="M1437" s="136"/>
      <c r="N1437" s="469"/>
      <c r="O1437" s="75">
        <v>0</v>
      </c>
      <c r="P1437" s="1002">
        <f t="shared" si="174"/>
        <v>0</v>
      </c>
      <c r="Q1437" s="138"/>
      <c r="R1437" s="469"/>
      <c r="S1437" s="75">
        <v>0</v>
      </c>
      <c r="T1437" s="1002"/>
      <c r="U1437" s="138"/>
      <c r="V1437" s="469"/>
      <c r="W1437" s="138"/>
      <c r="X1437" s="469"/>
      <c r="Y1437" s="60">
        <f t="shared" si="173"/>
        <v>4</v>
      </c>
      <c r="Z1437" s="1002">
        <v>120.27</v>
      </c>
      <c r="AA1437" s="138"/>
      <c r="AB1437" s="469"/>
      <c r="AC1437" s="63">
        <v>0</v>
      </c>
      <c r="AD1437" s="137">
        <f t="shared" si="175"/>
        <v>0</v>
      </c>
      <c r="AE1437" s="942">
        <v>0</v>
      </c>
      <c r="AF1437" s="150">
        <v>0</v>
      </c>
      <c r="AG1437" s="138"/>
      <c r="AH1437" s="469"/>
      <c r="AI1437" s="998">
        <f t="shared" si="176"/>
        <v>120.27</v>
      </c>
      <c r="AJ1437" s="1025">
        <f t="shared" si="169"/>
        <v>0</v>
      </c>
    </row>
    <row r="1438" spans="1:118" ht="66" x14ac:dyDescent="0.2">
      <c r="A1438" s="51"/>
      <c r="B1438" s="86" t="s">
        <v>1388</v>
      </c>
      <c r="C1438" s="74"/>
      <c r="D1438" s="74">
        <v>15</v>
      </c>
      <c r="E1438" s="385" t="s">
        <v>1246</v>
      </c>
      <c r="F1438" s="55" t="s">
        <v>31</v>
      </c>
      <c r="G1438" s="56" t="s">
        <v>32</v>
      </c>
      <c r="H1438" s="55" t="s">
        <v>33</v>
      </c>
      <c r="I1438" s="57">
        <v>22.081333333333337</v>
      </c>
      <c r="J1438" s="766">
        <v>331.22</v>
      </c>
      <c r="K1438" s="136"/>
      <c r="L1438" s="469">
        <v>0</v>
      </c>
      <c r="M1438" s="136"/>
      <c r="N1438" s="469"/>
      <c r="O1438" s="75">
        <v>0</v>
      </c>
      <c r="P1438" s="1002">
        <f t="shared" si="174"/>
        <v>0</v>
      </c>
      <c r="Q1438" s="138"/>
      <c r="R1438" s="469"/>
      <c r="S1438" s="75">
        <v>0</v>
      </c>
      <c r="T1438" s="1002"/>
      <c r="U1438" s="138"/>
      <c r="V1438" s="469"/>
      <c r="W1438" s="138"/>
      <c r="X1438" s="469"/>
      <c r="Y1438" s="60">
        <f t="shared" si="173"/>
        <v>15</v>
      </c>
      <c r="Z1438" s="1002">
        <v>331.22</v>
      </c>
      <c r="AA1438" s="138"/>
      <c r="AB1438" s="469"/>
      <c r="AC1438" s="63">
        <v>0</v>
      </c>
      <c r="AD1438" s="137">
        <f t="shared" si="175"/>
        <v>0</v>
      </c>
      <c r="AE1438" s="942">
        <v>0</v>
      </c>
      <c r="AF1438" s="150">
        <v>0</v>
      </c>
      <c r="AG1438" s="138"/>
      <c r="AH1438" s="469"/>
      <c r="AI1438" s="998">
        <f t="shared" si="176"/>
        <v>331.22</v>
      </c>
      <c r="AJ1438" s="1025">
        <f t="shared" si="169"/>
        <v>0</v>
      </c>
    </row>
    <row r="1439" spans="1:118" ht="66" x14ac:dyDescent="0.2">
      <c r="A1439" s="51"/>
      <c r="B1439" s="130" t="s">
        <v>1389</v>
      </c>
      <c r="C1439" s="74"/>
      <c r="D1439" s="74">
        <v>3</v>
      </c>
      <c r="E1439" s="79" t="s">
        <v>30</v>
      </c>
      <c r="F1439" s="55" t="s">
        <v>31</v>
      </c>
      <c r="G1439" s="56" t="s">
        <v>32</v>
      </c>
      <c r="H1439" s="55" t="s">
        <v>33</v>
      </c>
      <c r="I1439" s="57">
        <v>50.866666666666667</v>
      </c>
      <c r="J1439" s="766">
        <v>152.6</v>
      </c>
      <c r="K1439" s="136"/>
      <c r="L1439" s="469">
        <v>0</v>
      </c>
      <c r="M1439" s="136"/>
      <c r="N1439" s="469"/>
      <c r="O1439" s="75">
        <v>0</v>
      </c>
      <c r="P1439" s="1002">
        <f t="shared" si="174"/>
        <v>0</v>
      </c>
      <c r="Q1439" s="138"/>
      <c r="R1439" s="469"/>
      <c r="S1439" s="75">
        <v>0</v>
      </c>
      <c r="T1439" s="1002"/>
      <c r="U1439" s="138"/>
      <c r="V1439" s="469"/>
      <c r="W1439" s="138"/>
      <c r="X1439" s="469"/>
      <c r="Y1439" s="60">
        <f t="shared" si="173"/>
        <v>3</v>
      </c>
      <c r="Z1439" s="1002">
        <v>152.6</v>
      </c>
      <c r="AA1439" s="138"/>
      <c r="AB1439" s="469"/>
      <c r="AC1439" s="63">
        <v>0</v>
      </c>
      <c r="AD1439" s="137">
        <f t="shared" si="175"/>
        <v>0</v>
      </c>
      <c r="AE1439" s="942">
        <v>0</v>
      </c>
      <c r="AF1439" s="150">
        <v>0</v>
      </c>
      <c r="AG1439" s="138"/>
      <c r="AH1439" s="469"/>
      <c r="AI1439" s="998">
        <f t="shared" si="176"/>
        <v>152.6</v>
      </c>
      <c r="AJ1439" s="1025">
        <f t="shared" si="169"/>
        <v>0</v>
      </c>
    </row>
    <row r="1440" spans="1:118" ht="66" x14ac:dyDescent="0.2">
      <c r="A1440" s="51"/>
      <c r="B1440" s="86" t="s">
        <v>1390</v>
      </c>
      <c r="C1440" s="74"/>
      <c r="D1440" s="74">
        <v>31</v>
      </c>
      <c r="E1440" s="385" t="s">
        <v>49</v>
      </c>
      <c r="F1440" s="55" t="s">
        <v>31</v>
      </c>
      <c r="G1440" s="56" t="s">
        <v>32</v>
      </c>
      <c r="H1440" s="55" t="s">
        <v>33</v>
      </c>
      <c r="I1440" s="57">
        <v>250.92000000000002</v>
      </c>
      <c r="J1440" s="766">
        <v>7778.52</v>
      </c>
      <c r="K1440" s="136"/>
      <c r="L1440" s="469">
        <v>0</v>
      </c>
      <c r="M1440" s="136"/>
      <c r="N1440" s="469"/>
      <c r="O1440" s="75">
        <v>0</v>
      </c>
      <c r="P1440" s="1002">
        <f t="shared" si="174"/>
        <v>0</v>
      </c>
      <c r="Q1440" s="138"/>
      <c r="R1440" s="469"/>
      <c r="S1440" s="75">
        <v>0</v>
      </c>
      <c r="T1440" s="1002">
        <v>2599.1999999999998</v>
      </c>
      <c r="U1440" s="138"/>
      <c r="V1440" s="469"/>
      <c r="W1440" s="138"/>
      <c r="X1440" s="469"/>
      <c r="Y1440" s="60">
        <f t="shared" si="173"/>
        <v>31</v>
      </c>
      <c r="Z1440" s="1002">
        <v>5179.3200000000006</v>
      </c>
      <c r="AA1440" s="138"/>
      <c r="AB1440" s="469"/>
      <c r="AC1440" s="63">
        <v>0</v>
      </c>
      <c r="AD1440" s="137">
        <f t="shared" si="175"/>
        <v>0</v>
      </c>
      <c r="AE1440" s="942">
        <v>0</v>
      </c>
      <c r="AF1440" s="150">
        <v>0</v>
      </c>
      <c r="AG1440" s="138"/>
      <c r="AH1440" s="469"/>
      <c r="AI1440" s="998">
        <f t="shared" si="176"/>
        <v>7778.52</v>
      </c>
      <c r="AJ1440" s="1025">
        <f t="shared" si="169"/>
        <v>0</v>
      </c>
    </row>
    <row r="1441" spans="1:36" ht="66" x14ac:dyDescent="0.2">
      <c r="A1441" s="51"/>
      <c r="B1441" s="86" t="s">
        <v>1391</v>
      </c>
      <c r="C1441" s="74"/>
      <c r="D1441" s="74">
        <v>31</v>
      </c>
      <c r="E1441" s="385" t="s">
        <v>49</v>
      </c>
      <c r="F1441" s="55" t="s">
        <v>31</v>
      </c>
      <c r="G1441" s="56" t="s">
        <v>32</v>
      </c>
      <c r="H1441" s="55" t="s">
        <v>33</v>
      </c>
      <c r="I1441" s="57">
        <v>250.92000000000002</v>
      </c>
      <c r="J1441" s="766">
        <v>7778.52</v>
      </c>
      <c r="K1441" s="136"/>
      <c r="L1441" s="469">
        <v>0</v>
      </c>
      <c r="M1441" s="136"/>
      <c r="N1441" s="469"/>
      <c r="O1441" s="75">
        <v>0</v>
      </c>
      <c r="P1441" s="1002">
        <f t="shared" si="174"/>
        <v>0</v>
      </c>
      <c r="Q1441" s="138"/>
      <c r="R1441" s="469"/>
      <c r="S1441" s="75">
        <v>0</v>
      </c>
      <c r="T1441" s="1002"/>
      <c r="U1441" s="138"/>
      <c r="V1441" s="469"/>
      <c r="W1441" s="138"/>
      <c r="X1441" s="469"/>
      <c r="Y1441" s="60">
        <f t="shared" si="173"/>
        <v>31</v>
      </c>
      <c r="Z1441" s="1002">
        <v>7778.52</v>
      </c>
      <c r="AA1441" s="138"/>
      <c r="AB1441" s="469"/>
      <c r="AC1441" s="63">
        <v>0</v>
      </c>
      <c r="AD1441" s="137">
        <f t="shared" si="175"/>
        <v>0</v>
      </c>
      <c r="AE1441" s="942">
        <v>0</v>
      </c>
      <c r="AF1441" s="150">
        <v>0</v>
      </c>
      <c r="AG1441" s="138"/>
      <c r="AH1441" s="469"/>
      <c r="AI1441" s="998">
        <f t="shared" si="176"/>
        <v>7778.52</v>
      </c>
      <c r="AJ1441" s="1025">
        <f t="shared" si="169"/>
        <v>0</v>
      </c>
    </row>
    <row r="1442" spans="1:36" ht="66" x14ac:dyDescent="0.2">
      <c r="A1442" s="51"/>
      <c r="B1442" s="86" t="s">
        <v>1392</v>
      </c>
      <c r="C1442" s="74"/>
      <c r="D1442" s="74">
        <v>18</v>
      </c>
      <c r="E1442" s="385" t="s">
        <v>49</v>
      </c>
      <c r="F1442" s="55" t="s">
        <v>31</v>
      </c>
      <c r="G1442" s="56" t="s">
        <v>32</v>
      </c>
      <c r="H1442" s="55" t="s">
        <v>33</v>
      </c>
      <c r="I1442" s="57">
        <v>70.949999999999989</v>
      </c>
      <c r="J1442" s="766">
        <v>1277.0999999999999</v>
      </c>
      <c r="K1442" s="136"/>
      <c r="L1442" s="469">
        <v>0</v>
      </c>
      <c r="M1442" s="136"/>
      <c r="N1442" s="469"/>
      <c r="O1442" s="75">
        <v>0</v>
      </c>
      <c r="P1442" s="1002">
        <f t="shared" si="174"/>
        <v>0</v>
      </c>
      <c r="Q1442" s="138"/>
      <c r="R1442" s="469"/>
      <c r="S1442" s="75">
        <v>0</v>
      </c>
      <c r="T1442" s="1002"/>
      <c r="U1442" s="138"/>
      <c r="V1442" s="469"/>
      <c r="W1442" s="138"/>
      <c r="X1442" s="469"/>
      <c r="Y1442" s="60">
        <f t="shared" si="173"/>
        <v>18</v>
      </c>
      <c r="Z1442" s="1002">
        <v>1277.0999999999999</v>
      </c>
      <c r="AA1442" s="138"/>
      <c r="AB1442" s="469"/>
      <c r="AC1442" s="63">
        <v>0</v>
      </c>
      <c r="AD1442" s="137">
        <f t="shared" si="175"/>
        <v>0</v>
      </c>
      <c r="AE1442" s="942">
        <v>0</v>
      </c>
      <c r="AF1442" s="150">
        <v>0</v>
      </c>
      <c r="AG1442" s="138"/>
      <c r="AH1442" s="469"/>
      <c r="AI1442" s="998">
        <f t="shared" si="176"/>
        <v>1277.0999999999999</v>
      </c>
      <c r="AJ1442" s="1025">
        <f t="shared" si="169"/>
        <v>0</v>
      </c>
    </row>
    <row r="1443" spans="1:36" ht="66" x14ac:dyDescent="0.2">
      <c r="A1443" s="51"/>
      <c r="B1443" s="331" t="s">
        <v>1393</v>
      </c>
      <c r="C1443" s="74"/>
      <c r="D1443" s="74">
        <v>1</v>
      </c>
      <c r="E1443" s="398" t="s">
        <v>49</v>
      </c>
      <c r="F1443" s="55" t="s">
        <v>31</v>
      </c>
      <c r="G1443" s="56" t="s">
        <v>32</v>
      </c>
      <c r="H1443" s="55" t="s">
        <v>33</v>
      </c>
      <c r="I1443" s="57">
        <v>168.2</v>
      </c>
      <c r="J1443" s="766">
        <v>168.2</v>
      </c>
      <c r="K1443" s="136"/>
      <c r="L1443" s="469">
        <v>0</v>
      </c>
      <c r="M1443" s="136"/>
      <c r="N1443" s="469"/>
      <c r="O1443" s="75">
        <v>0</v>
      </c>
      <c r="P1443" s="1002">
        <f t="shared" si="174"/>
        <v>0</v>
      </c>
      <c r="Q1443" s="138"/>
      <c r="R1443" s="469"/>
      <c r="S1443" s="75">
        <v>0</v>
      </c>
      <c r="T1443" s="1002"/>
      <c r="U1443" s="138"/>
      <c r="V1443" s="469"/>
      <c r="W1443" s="138"/>
      <c r="X1443" s="469"/>
      <c r="Y1443" s="60">
        <f t="shared" si="173"/>
        <v>1</v>
      </c>
      <c r="Z1443" s="1002">
        <v>168.2</v>
      </c>
      <c r="AA1443" s="138"/>
      <c r="AB1443" s="469"/>
      <c r="AC1443" s="63">
        <v>0</v>
      </c>
      <c r="AD1443" s="137">
        <f t="shared" si="175"/>
        <v>0</v>
      </c>
      <c r="AE1443" s="942">
        <v>0</v>
      </c>
      <c r="AF1443" s="150">
        <v>0</v>
      </c>
      <c r="AG1443" s="138"/>
      <c r="AH1443" s="469"/>
      <c r="AI1443" s="998">
        <f t="shared" si="176"/>
        <v>168.2</v>
      </c>
      <c r="AJ1443" s="1025">
        <f t="shared" si="169"/>
        <v>0</v>
      </c>
    </row>
    <row r="1444" spans="1:36" ht="66" x14ac:dyDescent="0.2">
      <c r="A1444" s="51"/>
      <c r="B1444" s="86" t="s">
        <v>1394</v>
      </c>
      <c r="C1444" s="74"/>
      <c r="D1444" s="74">
        <v>31</v>
      </c>
      <c r="E1444" s="385" t="s">
        <v>253</v>
      </c>
      <c r="F1444" s="55" t="s">
        <v>31</v>
      </c>
      <c r="G1444" s="56" t="s">
        <v>32</v>
      </c>
      <c r="H1444" s="55" t="s">
        <v>33</v>
      </c>
      <c r="I1444" s="57">
        <v>250.92000000000002</v>
      </c>
      <c r="J1444" s="766">
        <v>7778.52</v>
      </c>
      <c r="K1444" s="136"/>
      <c r="L1444" s="469">
        <v>0</v>
      </c>
      <c r="M1444" s="136"/>
      <c r="N1444" s="469"/>
      <c r="O1444" s="75">
        <v>0</v>
      </c>
      <c r="P1444" s="1002">
        <f t="shared" si="174"/>
        <v>0</v>
      </c>
      <c r="Q1444" s="138"/>
      <c r="R1444" s="469"/>
      <c r="S1444" s="75">
        <v>0</v>
      </c>
      <c r="T1444" s="1002"/>
      <c r="U1444" s="138"/>
      <c r="V1444" s="469"/>
      <c r="W1444" s="138"/>
      <c r="X1444" s="469"/>
      <c r="Y1444" s="60">
        <f t="shared" si="173"/>
        <v>31</v>
      </c>
      <c r="Z1444" s="1002">
        <v>7778.52</v>
      </c>
      <c r="AA1444" s="138"/>
      <c r="AB1444" s="469"/>
      <c r="AC1444" s="63">
        <v>0</v>
      </c>
      <c r="AD1444" s="137">
        <f t="shared" si="175"/>
        <v>0</v>
      </c>
      <c r="AE1444" s="942">
        <v>0</v>
      </c>
      <c r="AF1444" s="150">
        <v>0</v>
      </c>
      <c r="AG1444" s="138"/>
      <c r="AH1444" s="469"/>
      <c r="AI1444" s="998">
        <f t="shared" si="176"/>
        <v>7778.52</v>
      </c>
      <c r="AJ1444" s="1025">
        <f t="shared" si="169"/>
        <v>0</v>
      </c>
    </row>
    <row r="1445" spans="1:36" ht="66" x14ac:dyDescent="0.2">
      <c r="A1445" s="51"/>
      <c r="B1445" s="258" t="s">
        <v>1395</v>
      </c>
      <c r="C1445" s="74"/>
      <c r="D1445" s="74">
        <v>2</v>
      </c>
      <c r="E1445" s="79" t="s">
        <v>41</v>
      </c>
      <c r="F1445" s="55" t="s">
        <v>31</v>
      </c>
      <c r="G1445" s="56" t="s">
        <v>32</v>
      </c>
      <c r="H1445" s="55" t="s">
        <v>33</v>
      </c>
      <c r="I1445" s="57">
        <v>119.16</v>
      </c>
      <c r="J1445" s="766">
        <v>238.32</v>
      </c>
      <c r="K1445" s="136"/>
      <c r="L1445" s="469">
        <v>0</v>
      </c>
      <c r="M1445" s="136"/>
      <c r="N1445" s="469"/>
      <c r="O1445" s="75">
        <v>0</v>
      </c>
      <c r="P1445" s="1002">
        <f t="shared" si="174"/>
        <v>0</v>
      </c>
      <c r="Q1445" s="138"/>
      <c r="R1445" s="469"/>
      <c r="S1445" s="75">
        <v>0</v>
      </c>
      <c r="T1445" s="1002"/>
      <c r="U1445" s="138"/>
      <c r="V1445" s="469"/>
      <c r="W1445" s="138"/>
      <c r="X1445" s="469"/>
      <c r="Y1445" s="60">
        <f t="shared" si="173"/>
        <v>2</v>
      </c>
      <c r="Z1445" s="1002">
        <v>238.32</v>
      </c>
      <c r="AA1445" s="138"/>
      <c r="AB1445" s="469"/>
      <c r="AC1445" s="63">
        <v>0</v>
      </c>
      <c r="AD1445" s="137">
        <f t="shared" si="175"/>
        <v>0</v>
      </c>
      <c r="AE1445" s="942">
        <v>0</v>
      </c>
      <c r="AF1445" s="150">
        <v>0</v>
      </c>
      <c r="AG1445" s="138"/>
      <c r="AH1445" s="469"/>
      <c r="AI1445" s="998">
        <f t="shared" si="176"/>
        <v>238.32</v>
      </c>
      <c r="AJ1445" s="1025">
        <f t="shared" ref="AJ1445:AJ1508" si="177">AI1445-J1445</f>
        <v>0</v>
      </c>
    </row>
    <row r="1446" spans="1:36" ht="66" x14ac:dyDescent="0.2">
      <c r="A1446" s="51"/>
      <c r="B1446" s="86" t="s">
        <v>1396</v>
      </c>
      <c r="C1446" s="74"/>
      <c r="D1446" s="74">
        <v>11</v>
      </c>
      <c r="E1446" s="385" t="s">
        <v>253</v>
      </c>
      <c r="F1446" s="55" t="s">
        <v>31</v>
      </c>
      <c r="G1446" s="56" t="s">
        <v>32</v>
      </c>
      <c r="H1446" s="55" t="s">
        <v>33</v>
      </c>
      <c r="I1446" s="57">
        <v>26.479999999999997</v>
      </c>
      <c r="J1446" s="766">
        <v>291.27999999999997</v>
      </c>
      <c r="K1446" s="136"/>
      <c r="L1446" s="469">
        <v>0</v>
      </c>
      <c r="M1446" s="136"/>
      <c r="N1446" s="469"/>
      <c r="O1446" s="75">
        <v>0</v>
      </c>
      <c r="P1446" s="1002">
        <f t="shared" si="174"/>
        <v>0</v>
      </c>
      <c r="Q1446" s="138"/>
      <c r="R1446" s="469"/>
      <c r="S1446" s="75">
        <v>0</v>
      </c>
      <c r="T1446" s="1002"/>
      <c r="U1446" s="138"/>
      <c r="V1446" s="469"/>
      <c r="W1446" s="138"/>
      <c r="X1446" s="469"/>
      <c r="Y1446" s="60">
        <f t="shared" si="173"/>
        <v>11</v>
      </c>
      <c r="Z1446" s="1002">
        <v>291.27999999999997</v>
      </c>
      <c r="AA1446" s="138"/>
      <c r="AB1446" s="469"/>
      <c r="AC1446" s="63">
        <v>0</v>
      </c>
      <c r="AD1446" s="137">
        <f t="shared" si="175"/>
        <v>0</v>
      </c>
      <c r="AE1446" s="942">
        <v>0</v>
      </c>
      <c r="AF1446" s="150">
        <v>0</v>
      </c>
      <c r="AG1446" s="138"/>
      <c r="AH1446" s="469"/>
      <c r="AI1446" s="998">
        <f t="shared" si="176"/>
        <v>291.27999999999997</v>
      </c>
      <c r="AJ1446" s="1025">
        <f t="shared" si="177"/>
        <v>0</v>
      </c>
    </row>
    <row r="1447" spans="1:36" ht="66" x14ac:dyDescent="0.2">
      <c r="A1447" s="51"/>
      <c r="B1447" s="73" t="s">
        <v>1397</v>
      </c>
      <c r="C1447" s="74"/>
      <c r="D1447" s="74">
        <v>12</v>
      </c>
      <c r="E1447" s="398" t="s">
        <v>253</v>
      </c>
      <c r="F1447" s="55" t="s">
        <v>31</v>
      </c>
      <c r="G1447" s="56" t="s">
        <v>32</v>
      </c>
      <c r="H1447" s="55" t="s">
        <v>33</v>
      </c>
      <c r="I1447" s="57">
        <v>102.73</v>
      </c>
      <c r="J1447" s="766">
        <v>1232.76</v>
      </c>
      <c r="K1447" s="136"/>
      <c r="L1447" s="469">
        <v>0</v>
      </c>
      <c r="M1447" s="136"/>
      <c r="N1447" s="469"/>
      <c r="O1447" s="75">
        <v>0</v>
      </c>
      <c r="P1447" s="1002">
        <f t="shared" si="174"/>
        <v>0</v>
      </c>
      <c r="Q1447" s="138"/>
      <c r="R1447" s="469"/>
      <c r="S1447" s="75">
        <v>0</v>
      </c>
      <c r="T1447" s="1002"/>
      <c r="U1447" s="138"/>
      <c r="V1447" s="469"/>
      <c r="W1447" s="138"/>
      <c r="X1447" s="469"/>
      <c r="Y1447" s="60">
        <f t="shared" si="173"/>
        <v>12</v>
      </c>
      <c r="Z1447" s="1002">
        <v>1232.76</v>
      </c>
      <c r="AA1447" s="138"/>
      <c r="AB1447" s="469"/>
      <c r="AC1447" s="63">
        <v>0</v>
      </c>
      <c r="AD1447" s="137">
        <f t="shared" si="175"/>
        <v>0</v>
      </c>
      <c r="AE1447" s="942">
        <v>0</v>
      </c>
      <c r="AF1447" s="150">
        <v>0</v>
      </c>
      <c r="AG1447" s="138"/>
      <c r="AH1447" s="469"/>
      <c r="AI1447" s="998">
        <f t="shared" si="176"/>
        <v>1232.76</v>
      </c>
      <c r="AJ1447" s="1025">
        <f t="shared" si="177"/>
        <v>0</v>
      </c>
    </row>
    <row r="1448" spans="1:36" ht="66" x14ac:dyDescent="0.2">
      <c r="A1448" s="51"/>
      <c r="B1448" s="86" t="s">
        <v>1398</v>
      </c>
      <c r="C1448" s="74"/>
      <c r="D1448" s="74">
        <v>13</v>
      </c>
      <c r="E1448" s="385" t="s">
        <v>49</v>
      </c>
      <c r="F1448" s="55" t="s">
        <v>31</v>
      </c>
      <c r="G1448" s="56" t="s">
        <v>32</v>
      </c>
      <c r="H1448" s="55" t="s">
        <v>33</v>
      </c>
      <c r="I1448" s="57">
        <v>1068.94</v>
      </c>
      <c r="J1448" s="766">
        <v>13896.22</v>
      </c>
      <c r="K1448" s="136"/>
      <c r="L1448" s="469">
        <v>0</v>
      </c>
      <c r="M1448" s="136"/>
      <c r="N1448" s="469"/>
      <c r="O1448" s="75">
        <v>0</v>
      </c>
      <c r="P1448" s="1002">
        <f t="shared" si="174"/>
        <v>0</v>
      </c>
      <c r="Q1448" s="138"/>
      <c r="R1448" s="469"/>
      <c r="S1448" s="75">
        <v>0</v>
      </c>
      <c r="T1448" s="1002"/>
      <c r="U1448" s="138"/>
      <c r="V1448" s="469"/>
      <c r="W1448" s="138"/>
      <c r="X1448" s="469"/>
      <c r="Y1448" s="60">
        <f t="shared" si="173"/>
        <v>13</v>
      </c>
      <c r="Z1448" s="1002">
        <v>13896.22</v>
      </c>
      <c r="AA1448" s="138"/>
      <c r="AB1448" s="469"/>
      <c r="AC1448" s="63">
        <v>0</v>
      </c>
      <c r="AD1448" s="137">
        <f t="shared" si="175"/>
        <v>0</v>
      </c>
      <c r="AE1448" s="942">
        <v>0</v>
      </c>
      <c r="AF1448" s="150">
        <v>0</v>
      </c>
      <c r="AG1448" s="138"/>
      <c r="AH1448" s="469"/>
      <c r="AI1448" s="998">
        <f t="shared" si="176"/>
        <v>13896.22</v>
      </c>
      <c r="AJ1448" s="1025">
        <f t="shared" si="177"/>
        <v>0</v>
      </c>
    </row>
    <row r="1449" spans="1:36" ht="66" x14ac:dyDescent="0.2">
      <c r="A1449" s="51"/>
      <c r="B1449" s="399" t="s">
        <v>1247</v>
      </c>
      <c r="C1449" s="74"/>
      <c r="D1449" s="74">
        <v>12</v>
      </c>
      <c r="E1449" s="109" t="s">
        <v>49</v>
      </c>
      <c r="F1449" s="55" t="s">
        <v>31</v>
      </c>
      <c r="G1449" s="56" t="s">
        <v>32</v>
      </c>
      <c r="H1449" s="55" t="s">
        <v>33</v>
      </c>
      <c r="I1449" s="57">
        <v>740.9</v>
      </c>
      <c r="J1449" s="766">
        <v>8890.7999999999993</v>
      </c>
      <c r="K1449" s="136"/>
      <c r="L1449" s="469">
        <v>0</v>
      </c>
      <c r="M1449" s="136"/>
      <c r="N1449" s="469"/>
      <c r="O1449" s="75">
        <v>0</v>
      </c>
      <c r="P1449" s="1002">
        <f t="shared" si="174"/>
        <v>0</v>
      </c>
      <c r="Q1449" s="138"/>
      <c r="R1449" s="469"/>
      <c r="S1449" s="75">
        <v>0</v>
      </c>
      <c r="T1449" s="1002"/>
      <c r="U1449" s="138"/>
      <c r="V1449" s="469"/>
      <c r="W1449" s="138"/>
      <c r="X1449" s="469"/>
      <c r="Y1449" s="60">
        <f t="shared" si="173"/>
        <v>12</v>
      </c>
      <c r="Z1449" s="1002">
        <v>8890.7999999999993</v>
      </c>
      <c r="AA1449" s="138"/>
      <c r="AB1449" s="469"/>
      <c r="AC1449" s="63">
        <v>0</v>
      </c>
      <c r="AD1449" s="137">
        <f t="shared" si="175"/>
        <v>0</v>
      </c>
      <c r="AE1449" s="942">
        <v>0</v>
      </c>
      <c r="AF1449" s="150">
        <v>0</v>
      </c>
      <c r="AG1449" s="138"/>
      <c r="AH1449" s="469"/>
      <c r="AI1449" s="998">
        <f t="shared" si="176"/>
        <v>8890.7999999999993</v>
      </c>
      <c r="AJ1449" s="1025">
        <f t="shared" si="177"/>
        <v>0</v>
      </c>
    </row>
    <row r="1450" spans="1:36" ht="66" x14ac:dyDescent="0.2">
      <c r="A1450" s="51"/>
      <c r="B1450" s="399" t="s">
        <v>1248</v>
      </c>
      <c r="C1450" s="74"/>
      <c r="D1450" s="74">
        <v>12</v>
      </c>
      <c r="E1450" s="109" t="s">
        <v>1246</v>
      </c>
      <c r="F1450" s="55" t="s">
        <v>31</v>
      </c>
      <c r="G1450" s="56" t="s">
        <v>32</v>
      </c>
      <c r="H1450" s="55" t="s">
        <v>33</v>
      </c>
      <c r="I1450" s="57">
        <v>740.9</v>
      </c>
      <c r="J1450" s="766">
        <v>8890.7999999999993</v>
      </c>
      <c r="K1450" s="136"/>
      <c r="L1450" s="469">
        <v>0</v>
      </c>
      <c r="M1450" s="136"/>
      <c r="N1450" s="469"/>
      <c r="O1450" s="75">
        <v>0</v>
      </c>
      <c r="P1450" s="1002">
        <f t="shared" si="174"/>
        <v>0</v>
      </c>
      <c r="Q1450" s="138"/>
      <c r="R1450" s="469"/>
      <c r="S1450" s="75">
        <v>0</v>
      </c>
      <c r="T1450" s="1002"/>
      <c r="U1450" s="138"/>
      <c r="V1450" s="469"/>
      <c r="W1450" s="138"/>
      <c r="X1450" s="469"/>
      <c r="Y1450" s="60">
        <f t="shared" si="173"/>
        <v>12</v>
      </c>
      <c r="Z1450" s="1002">
        <v>8890.7999999999993</v>
      </c>
      <c r="AA1450" s="138"/>
      <c r="AB1450" s="469"/>
      <c r="AC1450" s="63">
        <v>0</v>
      </c>
      <c r="AD1450" s="137">
        <f t="shared" si="175"/>
        <v>0</v>
      </c>
      <c r="AE1450" s="942">
        <v>0</v>
      </c>
      <c r="AF1450" s="150">
        <v>0</v>
      </c>
      <c r="AG1450" s="138"/>
      <c r="AH1450" s="469"/>
      <c r="AI1450" s="998">
        <f t="shared" si="176"/>
        <v>8890.7999999999993</v>
      </c>
      <c r="AJ1450" s="1025">
        <f t="shared" si="177"/>
        <v>0</v>
      </c>
    </row>
    <row r="1451" spans="1:36" ht="66" x14ac:dyDescent="0.2">
      <c r="A1451" s="51"/>
      <c r="B1451" s="399" t="s">
        <v>1249</v>
      </c>
      <c r="C1451" s="74"/>
      <c r="D1451" s="74">
        <v>12</v>
      </c>
      <c r="E1451" s="109" t="s">
        <v>49</v>
      </c>
      <c r="F1451" s="55" t="s">
        <v>31</v>
      </c>
      <c r="G1451" s="56" t="s">
        <v>32</v>
      </c>
      <c r="H1451" s="55" t="s">
        <v>33</v>
      </c>
      <c r="I1451" s="57">
        <v>808.6</v>
      </c>
      <c r="J1451" s="766">
        <v>9703.2000000000007</v>
      </c>
      <c r="K1451" s="136"/>
      <c r="L1451" s="469">
        <v>0</v>
      </c>
      <c r="M1451" s="136"/>
      <c r="N1451" s="469"/>
      <c r="O1451" s="75">
        <v>0</v>
      </c>
      <c r="P1451" s="1002">
        <f t="shared" si="174"/>
        <v>0</v>
      </c>
      <c r="Q1451" s="138"/>
      <c r="R1451" s="469"/>
      <c r="S1451" s="75">
        <v>0</v>
      </c>
      <c r="T1451" s="1002"/>
      <c r="U1451" s="138"/>
      <c r="V1451" s="469"/>
      <c r="W1451" s="138"/>
      <c r="X1451" s="469"/>
      <c r="Y1451" s="60">
        <f t="shared" si="173"/>
        <v>12</v>
      </c>
      <c r="Z1451" s="1002">
        <v>9703.2000000000007</v>
      </c>
      <c r="AA1451" s="138"/>
      <c r="AB1451" s="469"/>
      <c r="AC1451" s="63">
        <v>0</v>
      </c>
      <c r="AD1451" s="137">
        <f t="shared" si="175"/>
        <v>0</v>
      </c>
      <c r="AE1451" s="942">
        <v>0</v>
      </c>
      <c r="AF1451" s="150">
        <v>0</v>
      </c>
      <c r="AG1451" s="138"/>
      <c r="AH1451" s="469"/>
      <c r="AI1451" s="998">
        <f t="shared" si="176"/>
        <v>9703.2000000000007</v>
      </c>
      <c r="AJ1451" s="1025">
        <f t="shared" si="177"/>
        <v>0</v>
      </c>
    </row>
    <row r="1452" spans="1:36" ht="66" x14ac:dyDescent="0.2">
      <c r="A1452" s="51"/>
      <c r="B1452" s="399" t="s">
        <v>1250</v>
      </c>
      <c r="C1452" s="74"/>
      <c r="D1452" s="74">
        <v>12</v>
      </c>
      <c r="E1452" s="109" t="s">
        <v>49</v>
      </c>
      <c r="F1452" s="55" t="s">
        <v>31</v>
      </c>
      <c r="G1452" s="56" t="s">
        <v>32</v>
      </c>
      <c r="H1452" s="55" t="s">
        <v>33</v>
      </c>
      <c r="I1452" s="57">
        <v>808.6</v>
      </c>
      <c r="J1452" s="766">
        <v>9703.2000000000007</v>
      </c>
      <c r="K1452" s="136"/>
      <c r="L1452" s="469">
        <v>0</v>
      </c>
      <c r="M1452" s="136"/>
      <c r="N1452" s="469"/>
      <c r="O1452" s="75">
        <v>0</v>
      </c>
      <c r="P1452" s="1002">
        <f t="shared" si="174"/>
        <v>0</v>
      </c>
      <c r="Q1452" s="138"/>
      <c r="R1452" s="469"/>
      <c r="S1452" s="75">
        <v>0</v>
      </c>
      <c r="T1452" s="1002"/>
      <c r="U1452" s="138"/>
      <c r="V1452" s="469"/>
      <c r="W1452" s="138"/>
      <c r="X1452" s="469"/>
      <c r="Y1452" s="60">
        <f t="shared" si="173"/>
        <v>12</v>
      </c>
      <c r="Z1452" s="1002">
        <v>9703.2000000000007</v>
      </c>
      <c r="AA1452" s="138"/>
      <c r="AB1452" s="469"/>
      <c r="AC1452" s="63">
        <v>0</v>
      </c>
      <c r="AD1452" s="137">
        <f t="shared" si="175"/>
        <v>0</v>
      </c>
      <c r="AE1452" s="942">
        <v>0</v>
      </c>
      <c r="AF1452" s="150">
        <v>0</v>
      </c>
      <c r="AG1452" s="138"/>
      <c r="AH1452" s="469"/>
      <c r="AI1452" s="998">
        <f t="shared" si="176"/>
        <v>9703.2000000000007</v>
      </c>
      <c r="AJ1452" s="1025">
        <f t="shared" si="177"/>
        <v>0</v>
      </c>
    </row>
    <row r="1453" spans="1:36" ht="66" x14ac:dyDescent="0.2">
      <c r="A1453" s="51"/>
      <c r="B1453" s="262" t="s">
        <v>1399</v>
      </c>
      <c r="C1453" s="74"/>
      <c r="D1453" s="74">
        <v>1</v>
      </c>
      <c r="E1453" s="111" t="s">
        <v>30</v>
      </c>
      <c r="F1453" s="55" t="s">
        <v>31</v>
      </c>
      <c r="G1453" s="56" t="s">
        <v>32</v>
      </c>
      <c r="H1453" s="55" t="s">
        <v>33</v>
      </c>
      <c r="I1453" s="57">
        <v>259.33</v>
      </c>
      <c r="J1453" s="766">
        <v>259.33</v>
      </c>
      <c r="K1453" s="136"/>
      <c r="L1453" s="469">
        <v>0</v>
      </c>
      <c r="M1453" s="136"/>
      <c r="N1453" s="469"/>
      <c r="O1453" s="75">
        <v>0</v>
      </c>
      <c r="P1453" s="1002">
        <f t="shared" si="174"/>
        <v>0</v>
      </c>
      <c r="Q1453" s="138"/>
      <c r="R1453" s="469"/>
      <c r="S1453" s="75">
        <v>0</v>
      </c>
      <c r="T1453" s="1002"/>
      <c r="U1453" s="138"/>
      <c r="V1453" s="469"/>
      <c r="W1453" s="138"/>
      <c r="X1453" s="469"/>
      <c r="Y1453" s="60">
        <f t="shared" si="173"/>
        <v>1</v>
      </c>
      <c r="Z1453" s="1002">
        <v>259.33</v>
      </c>
      <c r="AA1453" s="138"/>
      <c r="AB1453" s="469"/>
      <c r="AC1453" s="63">
        <v>0</v>
      </c>
      <c r="AD1453" s="137">
        <f t="shared" si="175"/>
        <v>0</v>
      </c>
      <c r="AE1453" s="942">
        <v>0</v>
      </c>
      <c r="AF1453" s="150">
        <v>0</v>
      </c>
      <c r="AG1453" s="138"/>
      <c r="AH1453" s="469"/>
      <c r="AI1453" s="998">
        <f t="shared" si="176"/>
        <v>259.33</v>
      </c>
      <c r="AJ1453" s="1025">
        <f t="shared" si="177"/>
        <v>0</v>
      </c>
    </row>
    <row r="1454" spans="1:36" ht="66" x14ac:dyDescent="0.2">
      <c r="A1454" s="51"/>
      <c r="B1454" s="400" t="s">
        <v>1400</v>
      </c>
      <c r="C1454" s="74"/>
      <c r="D1454" s="74">
        <v>13</v>
      </c>
      <c r="E1454" s="385" t="s">
        <v>49</v>
      </c>
      <c r="F1454" s="55" t="s">
        <v>31</v>
      </c>
      <c r="G1454" s="56" t="s">
        <v>32</v>
      </c>
      <c r="H1454" s="55" t="s">
        <v>33</v>
      </c>
      <c r="I1454" s="57">
        <v>60.55</v>
      </c>
      <c r="J1454" s="766">
        <v>787.15</v>
      </c>
      <c r="K1454" s="136"/>
      <c r="L1454" s="469">
        <v>0</v>
      </c>
      <c r="M1454" s="136"/>
      <c r="N1454" s="469"/>
      <c r="O1454" s="75">
        <v>0</v>
      </c>
      <c r="P1454" s="1002">
        <f t="shared" si="174"/>
        <v>0</v>
      </c>
      <c r="Q1454" s="138"/>
      <c r="R1454" s="469"/>
      <c r="S1454" s="75">
        <v>0</v>
      </c>
      <c r="T1454" s="1002"/>
      <c r="U1454" s="138"/>
      <c r="V1454" s="469"/>
      <c r="W1454" s="138"/>
      <c r="X1454" s="469"/>
      <c r="Y1454" s="60">
        <f t="shared" si="173"/>
        <v>13</v>
      </c>
      <c r="Z1454" s="1002">
        <v>787.15</v>
      </c>
      <c r="AA1454" s="138"/>
      <c r="AB1454" s="469"/>
      <c r="AC1454" s="63">
        <v>0</v>
      </c>
      <c r="AD1454" s="137">
        <f t="shared" si="175"/>
        <v>0</v>
      </c>
      <c r="AE1454" s="942">
        <v>0</v>
      </c>
      <c r="AF1454" s="150">
        <v>0</v>
      </c>
      <c r="AG1454" s="138"/>
      <c r="AH1454" s="469"/>
      <c r="AI1454" s="998">
        <f t="shared" si="176"/>
        <v>787.15</v>
      </c>
      <c r="AJ1454" s="1025">
        <f t="shared" si="177"/>
        <v>0</v>
      </c>
    </row>
    <row r="1455" spans="1:36" ht="66" x14ac:dyDescent="0.2">
      <c r="A1455" s="51"/>
      <c r="B1455" s="400" t="s">
        <v>1401</v>
      </c>
      <c r="C1455" s="74"/>
      <c r="D1455" s="74">
        <v>13</v>
      </c>
      <c r="E1455" s="385" t="s">
        <v>49</v>
      </c>
      <c r="F1455" s="55" t="s">
        <v>31</v>
      </c>
      <c r="G1455" s="56" t="s">
        <v>32</v>
      </c>
      <c r="H1455" s="55" t="s">
        <v>33</v>
      </c>
      <c r="I1455" s="57">
        <v>124.67999999999999</v>
      </c>
      <c r="J1455" s="766">
        <v>1620.84</v>
      </c>
      <c r="K1455" s="136"/>
      <c r="L1455" s="469">
        <v>0</v>
      </c>
      <c r="M1455" s="136"/>
      <c r="N1455" s="469"/>
      <c r="O1455" s="75">
        <v>0</v>
      </c>
      <c r="P1455" s="1002">
        <f t="shared" si="174"/>
        <v>0</v>
      </c>
      <c r="Q1455" s="138"/>
      <c r="R1455" s="469"/>
      <c r="S1455" s="75">
        <v>0</v>
      </c>
      <c r="T1455" s="1002"/>
      <c r="U1455" s="138"/>
      <c r="V1455" s="469"/>
      <c r="W1455" s="138"/>
      <c r="X1455" s="469"/>
      <c r="Y1455" s="60">
        <f t="shared" si="173"/>
        <v>13</v>
      </c>
      <c r="Z1455" s="1002">
        <v>1620.84</v>
      </c>
      <c r="AA1455" s="138"/>
      <c r="AB1455" s="469"/>
      <c r="AC1455" s="63">
        <v>0</v>
      </c>
      <c r="AD1455" s="137">
        <f t="shared" si="175"/>
        <v>0</v>
      </c>
      <c r="AE1455" s="942">
        <v>0</v>
      </c>
      <c r="AF1455" s="150">
        <v>0</v>
      </c>
      <c r="AG1455" s="138"/>
      <c r="AH1455" s="469"/>
      <c r="AI1455" s="998">
        <f t="shared" si="176"/>
        <v>1620.84</v>
      </c>
      <c r="AJ1455" s="1025">
        <f t="shared" si="177"/>
        <v>0</v>
      </c>
    </row>
    <row r="1456" spans="1:36" ht="66" x14ac:dyDescent="0.2">
      <c r="A1456" s="51"/>
      <c r="B1456" s="73" t="s">
        <v>1402</v>
      </c>
      <c r="C1456" s="74"/>
      <c r="D1456" s="74">
        <v>32</v>
      </c>
      <c r="E1456" s="385" t="s">
        <v>49</v>
      </c>
      <c r="F1456" s="55" t="s">
        <v>31</v>
      </c>
      <c r="G1456" s="56" t="s">
        <v>32</v>
      </c>
      <c r="H1456" s="55" t="s">
        <v>33</v>
      </c>
      <c r="I1456" s="57">
        <v>194.58</v>
      </c>
      <c r="J1456" s="766">
        <v>6226.56</v>
      </c>
      <c r="K1456" s="136"/>
      <c r="L1456" s="469">
        <v>0</v>
      </c>
      <c r="M1456" s="136"/>
      <c r="N1456" s="469"/>
      <c r="O1456" s="75">
        <v>0</v>
      </c>
      <c r="P1456" s="1002">
        <f t="shared" si="174"/>
        <v>0</v>
      </c>
      <c r="Q1456" s="138"/>
      <c r="R1456" s="469"/>
      <c r="S1456" s="75">
        <v>0</v>
      </c>
      <c r="T1456" s="1002"/>
      <c r="U1456" s="138"/>
      <c r="V1456" s="469"/>
      <c r="W1456" s="138"/>
      <c r="X1456" s="469"/>
      <c r="Y1456" s="60">
        <f t="shared" si="173"/>
        <v>32</v>
      </c>
      <c r="Z1456" s="1002">
        <v>6226.56</v>
      </c>
      <c r="AA1456" s="138"/>
      <c r="AB1456" s="469"/>
      <c r="AC1456" s="63">
        <v>0</v>
      </c>
      <c r="AD1456" s="137">
        <f t="shared" si="175"/>
        <v>0</v>
      </c>
      <c r="AE1456" s="942">
        <v>0</v>
      </c>
      <c r="AF1456" s="150">
        <v>0</v>
      </c>
      <c r="AG1456" s="138"/>
      <c r="AH1456" s="469"/>
      <c r="AI1456" s="998">
        <f t="shared" si="176"/>
        <v>6226.56</v>
      </c>
      <c r="AJ1456" s="1025">
        <f t="shared" si="177"/>
        <v>0</v>
      </c>
    </row>
    <row r="1457" spans="1:36" ht="66" x14ac:dyDescent="0.2">
      <c r="A1457" s="51"/>
      <c r="B1457" s="86" t="s">
        <v>1403</v>
      </c>
      <c r="C1457" s="74"/>
      <c r="D1457" s="79">
        <v>19</v>
      </c>
      <c r="E1457" s="385" t="s">
        <v>49</v>
      </c>
      <c r="F1457" s="55" t="s">
        <v>31</v>
      </c>
      <c r="G1457" s="56" t="s">
        <v>32</v>
      </c>
      <c r="H1457" s="55" t="s">
        <v>33</v>
      </c>
      <c r="I1457" s="57">
        <v>46.78</v>
      </c>
      <c r="J1457" s="112">
        <v>888.82</v>
      </c>
      <c r="K1457" s="136"/>
      <c r="L1457" s="469">
        <v>0</v>
      </c>
      <c r="M1457" s="136"/>
      <c r="N1457" s="469"/>
      <c r="O1457" s="75">
        <v>0</v>
      </c>
      <c r="P1457" s="1002">
        <f t="shared" si="174"/>
        <v>0</v>
      </c>
      <c r="Q1457" s="138"/>
      <c r="R1457" s="469"/>
      <c r="S1457" s="75">
        <v>0</v>
      </c>
      <c r="T1457" s="1002"/>
      <c r="U1457" s="138"/>
      <c r="V1457" s="469"/>
      <c r="W1457" s="138"/>
      <c r="X1457" s="469"/>
      <c r="Y1457" s="60">
        <f t="shared" si="173"/>
        <v>19</v>
      </c>
      <c r="Z1457" s="1002">
        <v>888.82</v>
      </c>
      <c r="AA1457" s="138"/>
      <c r="AB1457" s="469"/>
      <c r="AC1457" s="63">
        <v>0</v>
      </c>
      <c r="AD1457" s="137">
        <f t="shared" si="175"/>
        <v>0</v>
      </c>
      <c r="AE1457" s="942">
        <v>0</v>
      </c>
      <c r="AF1457" s="150">
        <v>0</v>
      </c>
      <c r="AG1457" s="138"/>
      <c r="AH1457" s="469"/>
      <c r="AI1457" s="998">
        <f t="shared" si="176"/>
        <v>888.82</v>
      </c>
      <c r="AJ1457" s="1025">
        <f t="shared" si="177"/>
        <v>0</v>
      </c>
    </row>
    <row r="1458" spans="1:36" ht="66" x14ac:dyDescent="0.2">
      <c r="A1458" s="51"/>
      <c r="B1458" s="86" t="s">
        <v>1404</v>
      </c>
      <c r="C1458" s="74"/>
      <c r="D1458" s="79">
        <v>1</v>
      </c>
      <c r="E1458" s="79" t="s">
        <v>30</v>
      </c>
      <c r="F1458" s="55" t="s">
        <v>31</v>
      </c>
      <c r="G1458" s="56" t="s">
        <v>32</v>
      </c>
      <c r="H1458" s="55" t="s">
        <v>33</v>
      </c>
      <c r="I1458" s="57">
        <v>185</v>
      </c>
      <c r="J1458" s="112">
        <v>185</v>
      </c>
      <c r="K1458" s="136"/>
      <c r="L1458" s="469">
        <v>0</v>
      </c>
      <c r="M1458" s="136"/>
      <c r="N1458" s="469"/>
      <c r="O1458" s="75">
        <v>0</v>
      </c>
      <c r="P1458" s="1002">
        <f t="shared" si="174"/>
        <v>0</v>
      </c>
      <c r="Q1458" s="138"/>
      <c r="R1458" s="469"/>
      <c r="S1458" s="75">
        <v>0</v>
      </c>
      <c r="T1458" s="1002"/>
      <c r="U1458" s="138"/>
      <c r="V1458" s="469"/>
      <c r="W1458" s="138"/>
      <c r="X1458" s="469"/>
      <c r="Y1458" s="60">
        <f t="shared" si="173"/>
        <v>1</v>
      </c>
      <c r="Z1458" s="1002">
        <v>185</v>
      </c>
      <c r="AA1458" s="138"/>
      <c r="AB1458" s="469"/>
      <c r="AC1458" s="63">
        <v>0</v>
      </c>
      <c r="AD1458" s="137">
        <f t="shared" si="175"/>
        <v>0</v>
      </c>
      <c r="AE1458" s="942">
        <v>0</v>
      </c>
      <c r="AF1458" s="150">
        <v>0</v>
      </c>
      <c r="AG1458" s="138"/>
      <c r="AH1458" s="469"/>
      <c r="AI1458" s="998">
        <f t="shared" si="176"/>
        <v>185</v>
      </c>
      <c r="AJ1458" s="1025">
        <f t="shared" si="177"/>
        <v>0</v>
      </c>
    </row>
    <row r="1459" spans="1:36" ht="66" x14ac:dyDescent="0.2">
      <c r="A1459" s="51"/>
      <c r="B1459" s="86" t="s">
        <v>1405</v>
      </c>
      <c r="C1459" s="74"/>
      <c r="D1459" s="79">
        <v>14</v>
      </c>
      <c r="E1459" s="385" t="s">
        <v>49</v>
      </c>
      <c r="F1459" s="55" t="s">
        <v>31</v>
      </c>
      <c r="G1459" s="56" t="s">
        <v>32</v>
      </c>
      <c r="H1459" s="55" t="s">
        <v>33</v>
      </c>
      <c r="I1459" s="57">
        <v>590.39</v>
      </c>
      <c r="J1459" s="112">
        <v>8265.4599999999991</v>
      </c>
      <c r="K1459" s="136"/>
      <c r="L1459" s="469">
        <v>0</v>
      </c>
      <c r="M1459" s="136"/>
      <c r="N1459" s="469"/>
      <c r="O1459" s="75">
        <v>0</v>
      </c>
      <c r="P1459" s="1002">
        <f t="shared" si="174"/>
        <v>0</v>
      </c>
      <c r="Q1459" s="138"/>
      <c r="R1459" s="469"/>
      <c r="S1459" s="75">
        <v>0</v>
      </c>
      <c r="T1459" s="1002"/>
      <c r="U1459" s="138"/>
      <c r="V1459" s="469"/>
      <c r="W1459" s="138"/>
      <c r="X1459" s="469"/>
      <c r="Y1459" s="60">
        <f t="shared" si="173"/>
        <v>14</v>
      </c>
      <c r="Z1459" s="1002">
        <v>8265.4599999999991</v>
      </c>
      <c r="AA1459" s="138"/>
      <c r="AB1459" s="469"/>
      <c r="AC1459" s="63">
        <v>0</v>
      </c>
      <c r="AD1459" s="137">
        <f t="shared" si="175"/>
        <v>0</v>
      </c>
      <c r="AE1459" s="942">
        <v>0</v>
      </c>
      <c r="AF1459" s="150">
        <v>0</v>
      </c>
      <c r="AG1459" s="138"/>
      <c r="AH1459" s="469"/>
      <c r="AI1459" s="998">
        <f t="shared" si="176"/>
        <v>8265.4599999999991</v>
      </c>
      <c r="AJ1459" s="1025">
        <f t="shared" si="177"/>
        <v>0</v>
      </c>
    </row>
    <row r="1460" spans="1:36" ht="66" x14ac:dyDescent="0.2">
      <c r="A1460" s="51"/>
      <c r="B1460" s="82" t="s">
        <v>1406</v>
      </c>
      <c r="C1460" s="74"/>
      <c r="D1460" s="79">
        <v>1</v>
      </c>
      <c r="E1460" s="79" t="s">
        <v>30</v>
      </c>
      <c r="F1460" s="55" t="s">
        <v>31</v>
      </c>
      <c r="G1460" s="56" t="s">
        <v>32</v>
      </c>
      <c r="H1460" s="55" t="s">
        <v>33</v>
      </c>
      <c r="I1460" s="57">
        <v>102.73</v>
      </c>
      <c r="J1460" s="112">
        <v>102.73</v>
      </c>
      <c r="K1460" s="136"/>
      <c r="L1460" s="469">
        <v>0</v>
      </c>
      <c r="M1460" s="136"/>
      <c r="N1460" s="469"/>
      <c r="O1460" s="75">
        <v>0</v>
      </c>
      <c r="P1460" s="1002">
        <f t="shared" si="174"/>
        <v>0</v>
      </c>
      <c r="Q1460" s="138"/>
      <c r="R1460" s="469"/>
      <c r="S1460" s="75">
        <v>0</v>
      </c>
      <c r="T1460" s="1002"/>
      <c r="U1460" s="138"/>
      <c r="V1460" s="469"/>
      <c r="W1460" s="138"/>
      <c r="X1460" s="469"/>
      <c r="Y1460" s="60">
        <f t="shared" si="173"/>
        <v>1</v>
      </c>
      <c r="Z1460" s="1002">
        <v>102.73</v>
      </c>
      <c r="AA1460" s="138"/>
      <c r="AB1460" s="469"/>
      <c r="AC1460" s="63">
        <v>0</v>
      </c>
      <c r="AD1460" s="137">
        <f t="shared" si="175"/>
        <v>0</v>
      </c>
      <c r="AE1460" s="942">
        <v>0</v>
      </c>
      <c r="AF1460" s="150">
        <v>0</v>
      </c>
      <c r="AG1460" s="138"/>
      <c r="AH1460" s="469"/>
      <c r="AI1460" s="998">
        <f t="shared" si="176"/>
        <v>102.73</v>
      </c>
      <c r="AJ1460" s="1025">
        <f t="shared" si="177"/>
        <v>0</v>
      </c>
    </row>
    <row r="1461" spans="1:36" ht="66" x14ac:dyDescent="0.2">
      <c r="A1461" s="51"/>
      <c r="B1461" s="82" t="s">
        <v>1407</v>
      </c>
      <c r="C1461" s="74"/>
      <c r="D1461" s="74">
        <v>2</v>
      </c>
      <c r="E1461" s="79" t="s">
        <v>49</v>
      </c>
      <c r="F1461" s="55" t="s">
        <v>31</v>
      </c>
      <c r="G1461" s="56" t="s">
        <v>32</v>
      </c>
      <c r="H1461" s="55" t="s">
        <v>33</v>
      </c>
      <c r="I1461" s="57">
        <v>144.07</v>
      </c>
      <c r="J1461" s="766">
        <v>288.14</v>
      </c>
      <c r="K1461" s="136"/>
      <c r="L1461" s="469">
        <v>0</v>
      </c>
      <c r="M1461" s="136"/>
      <c r="N1461" s="469"/>
      <c r="O1461" s="75">
        <v>0</v>
      </c>
      <c r="P1461" s="1002">
        <f t="shared" si="174"/>
        <v>0</v>
      </c>
      <c r="Q1461" s="138"/>
      <c r="R1461" s="469"/>
      <c r="S1461" s="75">
        <v>0</v>
      </c>
      <c r="T1461" s="1002"/>
      <c r="U1461" s="138"/>
      <c r="V1461" s="469"/>
      <c r="W1461" s="138"/>
      <c r="X1461" s="469"/>
      <c r="Y1461" s="60">
        <f t="shared" si="173"/>
        <v>2</v>
      </c>
      <c r="Z1461" s="1002">
        <v>288.14</v>
      </c>
      <c r="AA1461" s="138"/>
      <c r="AB1461" s="469"/>
      <c r="AC1461" s="63">
        <v>0</v>
      </c>
      <c r="AD1461" s="137">
        <f t="shared" si="175"/>
        <v>0</v>
      </c>
      <c r="AE1461" s="942">
        <v>0</v>
      </c>
      <c r="AF1461" s="150">
        <v>0</v>
      </c>
      <c r="AG1461" s="138"/>
      <c r="AH1461" s="469"/>
      <c r="AI1461" s="998">
        <f t="shared" si="176"/>
        <v>288.14</v>
      </c>
      <c r="AJ1461" s="1025">
        <f t="shared" si="177"/>
        <v>0</v>
      </c>
    </row>
    <row r="1462" spans="1:36" ht="66" x14ac:dyDescent="0.2">
      <c r="A1462" s="51"/>
      <c r="B1462" s="82" t="s">
        <v>1408</v>
      </c>
      <c r="C1462" s="74"/>
      <c r="D1462" s="74">
        <v>3</v>
      </c>
      <c r="E1462" s="79" t="s">
        <v>49</v>
      </c>
      <c r="F1462" s="55" t="s">
        <v>31</v>
      </c>
      <c r="G1462" s="56" t="s">
        <v>32</v>
      </c>
      <c r="H1462" s="55" t="s">
        <v>33</v>
      </c>
      <c r="I1462" s="57">
        <v>332.13</v>
      </c>
      <c r="J1462" s="766">
        <v>996.39</v>
      </c>
      <c r="K1462" s="136"/>
      <c r="L1462" s="469">
        <v>0</v>
      </c>
      <c r="M1462" s="136"/>
      <c r="N1462" s="469"/>
      <c r="O1462" s="75">
        <v>0</v>
      </c>
      <c r="P1462" s="1002">
        <f t="shared" si="174"/>
        <v>0</v>
      </c>
      <c r="Q1462" s="138"/>
      <c r="R1462" s="469"/>
      <c r="S1462" s="75">
        <v>0</v>
      </c>
      <c r="T1462" s="1002"/>
      <c r="U1462" s="138"/>
      <c r="V1462" s="469"/>
      <c r="W1462" s="138"/>
      <c r="X1462" s="469"/>
      <c r="Y1462" s="60">
        <f t="shared" si="173"/>
        <v>3</v>
      </c>
      <c r="Z1462" s="1002">
        <v>996.39</v>
      </c>
      <c r="AA1462" s="138"/>
      <c r="AB1462" s="469"/>
      <c r="AC1462" s="63">
        <v>0</v>
      </c>
      <c r="AD1462" s="137">
        <f t="shared" si="175"/>
        <v>0</v>
      </c>
      <c r="AE1462" s="942">
        <v>0</v>
      </c>
      <c r="AF1462" s="150">
        <v>0</v>
      </c>
      <c r="AG1462" s="138"/>
      <c r="AH1462" s="469"/>
      <c r="AI1462" s="998">
        <f t="shared" si="176"/>
        <v>996.39</v>
      </c>
      <c r="AJ1462" s="1025">
        <f t="shared" si="177"/>
        <v>0</v>
      </c>
    </row>
    <row r="1463" spans="1:36" ht="66" x14ac:dyDescent="0.2">
      <c r="A1463" s="51"/>
      <c r="B1463" s="86" t="s">
        <v>1409</v>
      </c>
      <c r="C1463" s="74"/>
      <c r="D1463" s="79">
        <v>13</v>
      </c>
      <c r="E1463" s="385" t="s">
        <v>49</v>
      </c>
      <c r="F1463" s="55" t="s">
        <v>31</v>
      </c>
      <c r="G1463" s="56" t="s">
        <v>32</v>
      </c>
      <c r="H1463" s="55" t="s">
        <v>33</v>
      </c>
      <c r="I1463" s="57">
        <v>400</v>
      </c>
      <c r="J1463" s="112">
        <v>5200</v>
      </c>
      <c r="K1463" s="136"/>
      <c r="L1463" s="469">
        <v>0</v>
      </c>
      <c r="M1463" s="136"/>
      <c r="N1463" s="469"/>
      <c r="O1463" s="75">
        <v>0</v>
      </c>
      <c r="P1463" s="1002">
        <f t="shared" si="174"/>
        <v>0</v>
      </c>
      <c r="Q1463" s="138"/>
      <c r="R1463" s="469"/>
      <c r="S1463" s="75">
        <v>0</v>
      </c>
      <c r="T1463" s="1002"/>
      <c r="U1463" s="138"/>
      <c r="V1463" s="469"/>
      <c r="W1463" s="138"/>
      <c r="X1463" s="469"/>
      <c r="Y1463" s="60">
        <f t="shared" si="173"/>
        <v>13</v>
      </c>
      <c r="Z1463" s="1002">
        <v>5200</v>
      </c>
      <c r="AA1463" s="138"/>
      <c r="AB1463" s="469"/>
      <c r="AC1463" s="63">
        <v>0</v>
      </c>
      <c r="AD1463" s="137">
        <f t="shared" si="175"/>
        <v>0</v>
      </c>
      <c r="AE1463" s="942">
        <v>0</v>
      </c>
      <c r="AF1463" s="150">
        <v>0</v>
      </c>
      <c r="AG1463" s="138"/>
      <c r="AH1463" s="469"/>
      <c r="AI1463" s="998">
        <f t="shared" si="176"/>
        <v>5200</v>
      </c>
      <c r="AJ1463" s="1025">
        <f t="shared" si="177"/>
        <v>0</v>
      </c>
    </row>
    <row r="1464" spans="1:36" ht="66" x14ac:dyDescent="0.2">
      <c r="A1464" s="51"/>
      <c r="B1464" s="86" t="s">
        <v>1410</v>
      </c>
      <c r="C1464" s="74"/>
      <c r="D1464" s="79">
        <v>5</v>
      </c>
      <c r="E1464" s="385" t="s">
        <v>30</v>
      </c>
      <c r="F1464" s="55" t="s">
        <v>31</v>
      </c>
      <c r="G1464" s="56" t="s">
        <v>32</v>
      </c>
      <c r="H1464" s="55" t="s">
        <v>33</v>
      </c>
      <c r="I1464" s="57">
        <v>247.16</v>
      </c>
      <c r="J1464" s="112">
        <v>1235.8</v>
      </c>
      <c r="K1464" s="136"/>
      <c r="L1464" s="469">
        <v>0</v>
      </c>
      <c r="M1464" s="136"/>
      <c r="N1464" s="469"/>
      <c r="O1464" s="75">
        <v>0</v>
      </c>
      <c r="P1464" s="1002">
        <f t="shared" si="174"/>
        <v>0</v>
      </c>
      <c r="Q1464" s="138"/>
      <c r="R1464" s="469"/>
      <c r="S1464" s="75">
        <v>0</v>
      </c>
      <c r="T1464" s="1002"/>
      <c r="U1464" s="138"/>
      <c r="V1464" s="469"/>
      <c r="W1464" s="138"/>
      <c r="X1464" s="469"/>
      <c r="Y1464" s="60">
        <f t="shared" si="173"/>
        <v>5</v>
      </c>
      <c r="Z1464" s="1002">
        <v>1235.8</v>
      </c>
      <c r="AA1464" s="138"/>
      <c r="AB1464" s="469"/>
      <c r="AC1464" s="63">
        <v>0</v>
      </c>
      <c r="AD1464" s="137">
        <f t="shared" si="175"/>
        <v>0</v>
      </c>
      <c r="AE1464" s="942">
        <v>0</v>
      </c>
      <c r="AF1464" s="150">
        <v>0</v>
      </c>
      <c r="AG1464" s="138"/>
      <c r="AH1464" s="469"/>
      <c r="AI1464" s="998">
        <f t="shared" si="176"/>
        <v>1235.8</v>
      </c>
      <c r="AJ1464" s="1025">
        <f t="shared" si="177"/>
        <v>0</v>
      </c>
    </row>
    <row r="1465" spans="1:36" ht="66" x14ac:dyDescent="0.2">
      <c r="A1465" s="51"/>
      <c r="B1465" s="331" t="s">
        <v>1411</v>
      </c>
      <c r="C1465" s="74"/>
      <c r="D1465" s="79">
        <v>2</v>
      </c>
      <c r="E1465" s="398" t="s">
        <v>30</v>
      </c>
      <c r="F1465" s="55" t="s">
        <v>31</v>
      </c>
      <c r="G1465" s="56" t="s">
        <v>32</v>
      </c>
      <c r="H1465" s="55" t="s">
        <v>33</v>
      </c>
      <c r="I1465" s="57">
        <v>67.28</v>
      </c>
      <c r="J1465" s="112">
        <v>134.56</v>
      </c>
      <c r="K1465" s="136"/>
      <c r="L1465" s="469">
        <v>0</v>
      </c>
      <c r="M1465" s="136"/>
      <c r="N1465" s="469"/>
      <c r="O1465" s="75">
        <v>0</v>
      </c>
      <c r="P1465" s="1002">
        <f t="shared" si="174"/>
        <v>0</v>
      </c>
      <c r="Q1465" s="138"/>
      <c r="R1465" s="469"/>
      <c r="S1465" s="75">
        <v>0</v>
      </c>
      <c r="T1465" s="1002"/>
      <c r="U1465" s="138"/>
      <c r="V1465" s="469"/>
      <c r="W1465" s="138"/>
      <c r="X1465" s="469"/>
      <c r="Y1465" s="60">
        <f t="shared" si="173"/>
        <v>2</v>
      </c>
      <c r="Z1465" s="1002">
        <v>134.56</v>
      </c>
      <c r="AA1465" s="138"/>
      <c r="AB1465" s="469"/>
      <c r="AC1465" s="63">
        <v>0</v>
      </c>
      <c r="AD1465" s="137">
        <f t="shared" si="175"/>
        <v>0</v>
      </c>
      <c r="AE1465" s="942">
        <v>0</v>
      </c>
      <c r="AF1465" s="150">
        <v>0</v>
      </c>
      <c r="AG1465" s="138"/>
      <c r="AH1465" s="469"/>
      <c r="AI1465" s="998">
        <f t="shared" si="176"/>
        <v>134.56</v>
      </c>
      <c r="AJ1465" s="1025">
        <f t="shared" si="177"/>
        <v>0</v>
      </c>
    </row>
    <row r="1466" spans="1:36" ht="66" x14ac:dyDescent="0.2">
      <c r="A1466" s="51"/>
      <c r="B1466" s="331" t="s">
        <v>1412</v>
      </c>
      <c r="C1466" s="74"/>
      <c r="D1466" s="79">
        <v>2</v>
      </c>
      <c r="E1466" s="398" t="s">
        <v>59</v>
      </c>
      <c r="F1466" s="55" t="s">
        <v>31</v>
      </c>
      <c r="G1466" s="56" t="s">
        <v>32</v>
      </c>
      <c r="H1466" s="55" t="s">
        <v>33</v>
      </c>
      <c r="I1466" s="57">
        <v>67.28</v>
      </c>
      <c r="J1466" s="112">
        <v>134.56</v>
      </c>
      <c r="K1466" s="136"/>
      <c r="L1466" s="469">
        <v>0</v>
      </c>
      <c r="M1466" s="136"/>
      <c r="N1466" s="469"/>
      <c r="O1466" s="75">
        <v>0</v>
      </c>
      <c r="P1466" s="1002">
        <f t="shared" ref="P1466:P1497" si="178">O1466*I1466</f>
        <v>0</v>
      </c>
      <c r="Q1466" s="138"/>
      <c r="R1466" s="469"/>
      <c r="S1466" s="75">
        <v>0</v>
      </c>
      <c r="T1466" s="1002"/>
      <c r="U1466" s="138"/>
      <c r="V1466" s="469"/>
      <c r="W1466" s="138"/>
      <c r="X1466" s="469"/>
      <c r="Y1466" s="60">
        <f t="shared" si="173"/>
        <v>2</v>
      </c>
      <c r="Z1466" s="1002">
        <v>134.56</v>
      </c>
      <c r="AA1466" s="138"/>
      <c r="AB1466" s="469"/>
      <c r="AC1466" s="63">
        <v>0</v>
      </c>
      <c r="AD1466" s="137">
        <f t="shared" ref="AD1466:AD1497" si="179">AC1466*I1466</f>
        <v>0</v>
      </c>
      <c r="AE1466" s="942">
        <v>0</v>
      </c>
      <c r="AF1466" s="150">
        <v>0</v>
      </c>
      <c r="AG1466" s="138"/>
      <c r="AH1466" s="469"/>
      <c r="AI1466" s="998">
        <f t="shared" ref="AI1466:AI1497" si="180">AF1466+AH1466+AD1466+AB1466+Z1466+X1466+V1466+T1466+R1466+P1466+N1466+L1466</f>
        <v>134.56</v>
      </c>
      <c r="AJ1466" s="1025">
        <f t="shared" si="177"/>
        <v>0</v>
      </c>
    </row>
    <row r="1467" spans="1:36" ht="66" x14ac:dyDescent="0.2">
      <c r="A1467" s="51"/>
      <c r="B1467" s="331" t="s">
        <v>1413</v>
      </c>
      <c r="C1467" s="74"/>
      <c r="D1467" s="79">
        <v>2</v>
      </c>
      <c r="E1467" s="398" t="s">
        <v>59</v>
      </c>
      <c r="F1467" s="55" t="s">
        <v>31</v>
      </c>
      <c r="G1467" s="56" t="s">
        <v>32</v>
      </c>
      <c r="H1467" s="55" t="s">
        <v>33</v>
      </c>
      <c r="I1467" s="57">
        <v>67.28</v>
      </c>
      <c r="J1467" s="112">
        <v>134.56</v>
      </c>
      <c r="K1467" s="136"/>
      <c r="L1467" s="469">
        <v>0</v>
      </c>
      <c r="M1467" s="136"/>
      <c r="N1467" s="469"/>
      <c r="O1467" s="75">
        <v>0</v>
      </c>
      <c r="P1467" s="1002">
        <f t="shared" si="178"/>
        <v>0</v>
      </c>
      <c r="Q1467" s="138"/>
      <c r="R1467" s="469"/>
      <c r="S1467" s="75">
        <v>0</v>
      </c>
      <c r="T1467" s="1002"/>
      <c r="U1467" s="138"/>
      <c r="V1467" s="469"/>
      <c r="W1467" s="138"/>
      <c r="X1467" s="469"/>
      <c r="Y1467" s="60">
        <f t="shared" si="173"/>
        <v>2</v>
      </c>
      <c r="Z1467" s="1002">
        <v>134.56</v>
      </c>
      <c r="AA1467" s="138"/>
      <c r="AB1467" s="469"/>
      <c r="AC1467" s="63">
        <v>0</v>
      </c>
      <c r="AD1467" s="137">
        <f t="shared" si="179"/>
        <v>0</v>
      </c>
      <c r="AE1467" s="942">
        <v>0</v>
      </c>
      <c r="AF1467" s="150">
        <v>0</v>
      </c>
      <c r="AG1467" s="138"/>
      <c r="AH1467" s="469"/>
      <c r="AI1467" s="998">
        <f t="shared" si="180"/>
        <v>134.56</v>
      </c>
      <c r="AJ1467" s="1025">
        <f t="shared" si="177"/>
        <v>0</v>
      </c>
    </row>
    <row r="1468" spans="1:36" ht="66" x14ac:dyDescent="0.2">
      <c r="A1468" s="51"/>
      <c r="B1468" s="331" t="s">
        <v>1414</v>
      </c>
      <c r="C1468" s="74"/>
      <c r="D1468" s="79">
        <v>2</v>
      </c>
      <c r="E1468" s="398" t="s">
        <v>59</v>
      </c>
      <c r="F1468" s="55" t="s">
        <v>31</v>
      </c>
      <c r="G1468" s="56" t="s">
        <v>32</v>
      </c>
      <c r="H1468" s="55" t="s">
        <v>33</v>
      </c>
      <c r="I1468" s="57">
        <v>67.28</v>
      </c>
      <c r="J1468" s="112">
        <v>134.56</v>
      </c>
      <c r="K1468" s="136"/>
      <c r="L1468" s="469">
        <v>0</v>
      </c>
      <c r="M1468" s="136"/>
      <c r="N1468" s="469"/>
      <c r="O1468" s="75">
        <v>0</v>
      </c>
      <c r="P1468" s="1002">
        <f t="shared" si="178"/>
        <v>0</v>
      </c>
      <c r="Q1468" s="138"/>
      <c r="R1468" s="469"/>
      <c r="S1468" s="75">
        <v>0</v>
      </c>
      <c r="T1468" s="1002"/>
      <c r="U1468" s="138"/>
      <c r="V1468" s="469"/>
      <c r="W1468" s="138"/>
      <c r="X1468" s="469"/>
      <c r="Y1468" s="60">
        <f t="shared" si="173"/>
        <v>2</v>
      </c>
      <c r="Z1468" s="1002">
        <v>134.56</v>
      </c>
      <c r="AA1468" s="138"/>
      <c r="AB1468" s="469"/>
      <c r="AC1468" s="63">
        <v>0</v>
      </c>
      <c r="AD1468" s="137">
        <f t="shared" si="179"/>
        <v>0</v>
      </c>
      <c r="AE1468" s="942">
        <v>0</v>
      </c>
      <c r="AF1468" s="150">
        <v>0</v>
      </c>
      <c r="AG1468" s="138"/>
      <c r="AH1468" s="469"/>
      <c r="AI1468" s="998">
        <f t="shared" si="180"/>
        <v>134.56</v>
      </c>
      <c r="AJ1468" s="1025">
        <f t="shared" si="177"/>
        <v>0</v>
      </c>
    </row>
    <row r="1469" spans="1:36" ht="66" x14ac:dyDescent="0.2">
      <c r="A1469" s="51"/>
      <c r="B1469" s="331" t="s">
        <v>1415</v>
      </c>
      <c r="C1469" s="74"/>
      <c r="D1469" s="79">
        <v>2</v>
      </c>
      <c r="E1469" s="398" t="s">
        <v>59</v>
      </c>
      <c r="F1469" s="55" t="s">
        <v>31</v>
      </c>
      <c r="G1469" s="56" t="s">
        <v>32</v>
      </c>
      <c r="H1469" s="55" t="s">
        <v>33</v>
      </c>
      <c r="I1469" s="57">
        <v>67.28</v>
      </c>
      <c r="J1469" s="112">
        <v>134.56</v>
      </c>
      <c r="K1469" s="136"/>
      <c r="L1469" s="469">
        <v>0</v>
      </c>
      <c r="M1469" s="136"/>
      <c r="N1469" s="469"/>
      <c r="O1469" s="75">
        <v>0</v>
      </c>
      <c r="P1469" s="1002">
        <f t="shared" si="178"/>
        <v>0</v>
      </c>
      <c r="Q1469" s="138"/>
      <c r="R1469" s="469"/>
      <c r="S1469" s="75">
        <v>0</v>
      </c>
      <c r="T1469" s="1002"/>
      <c r="U1469" s="138"/>
      <c r="V1469" s="469"/>
      <c r="W1469" s="138"/>
      <c r="X1469" s="469"/>
      <c r="Y1469" s="60">
        <f t="shared" si="173"/>
        <v>2</v>
      </c>
      <c r="Z1469" s="1002">
        <v>134.56</v>
      </c>
      <c r="AA1469" s="138"/>
      <c r="AB1469" s="469"/>
      <c r="AC1469" s="63">
        <v>0</v>
      </c>
      <c r="AD1469" s="137">
        <f t="shared" si="179"/>
        <v>0</v>
      </c>
      <c r="AE1469" s="942">
        <v>0</v>
      </c>
      <c r="AF1469" s="150">
        <v>0</v>
      </c>
      <c r="AG1469" s="138"/>
      <c r="AH1469" s="469"/>
      <c r="AI1469" s="998">
        <f t="shared" si="180"/>
        <v>134.56</v>
      </c>
      <c r="AJ1469" s="1025">
        <f t="shared" si="177"/>
        <v>0</v>
      </c>
    </row>
    <row r="1470" spans="1:36" ht="66" x14ac:dyDescent="0.2">
      <c r="A1470" s="51"/>
      <c r="B1470" s="331" t="s">
        <v>1416</v>
      </c>
      <c r="C1470" s="74"/>
      <c r="D1470" s="79">
        <v>2</v>
      </c>
      <c r="E1470" s="398" t="s">
        <v>59</v>
      </c>
      <c r="F1470" s="55" t="s">
        <v>31</v>
      </c>
      <c r="G1470" s="56" t="s">
        <v>32</v>
      </c>
      <c r="H1470" s="55" t="s">
        <v>33</v>
      </c>
      <c r="I1470" s="57">
        <v>67.28</v>
      </c>
      <c r="J1470" s="112">
        <v>134.56</v>
      </c>
      <c r="K1470" s="136"/>
      <c r="L1470" s="469">
        <v>0</v>
      </c>
      <c r="M1470" s="136"/>
      <c r="N1470" s="469"/>
      <c r="O1470" s="75">
        <v>0</v>
      </c>
      <c r="P1470" s="1002">
        <f t="shared" si="178"/>
        <v>0</v>
      </c>
      <c r="Q1470" s="138"/>
      <c r="R1470" s="469"/>
      <c r="S1470" s="75">
        <v>0</v>
      </c>
      <c r="T1470" s="1002"/>
      <c r="U1470" s="138"/>
      <c r="V1470" s="469"/>
      <c r="W1470" s="138"/>
      <c r="X1470" s="469"/>
      <c r="Y1470" s="60">
        <f t="shared" si="173"/>
        <v>2</v>
      </c>
      <c r="Z1470" s="1002">
        <v>134.56</v>
      </c>
      <c r="AA1470" s="138"/>
      <c r="AB1470" s="469"/>
      <c r="AC1470" s="63">
        <v>0</v>
      </c>
      <c r="AD1470" s="137">
        <f t="shared" si="179"/>
        <v>0</v>
      </c>
      <c r="AE1470" s="942">
        <v>0</v>
      </c>
      <c r="AF1470" s="150">
        <v>0</v>
      </c>
      <c r="AG1470" s="138"/>
      <c r="AH1470" s="469"/>
      <c r="AI1470" s="998">
        <f t="shared" si="180"/>
        <v>134.56</v>
      </c>
      <c r="AJ1470" s="1025">
        <f t="shared" si="177"/>
        <v>0</v>
      </c>
    </row>
    <row r="1471" spans="1:36" ht="66" x14ac:dyDescent="0.2">
      <c r="A1471" s="51"/>
      <c r="B1471" s="331" t="s">
        <v>1417</v>
      </c>
      <c r="C1471" s="74"/>
      <c r="D1471" s="79">
        <v>1</v>
      </c>
      <c r="E1471" s="398" t="s">
        <v>49</v>
      </c>
      <c r="F1471" s="55" t="s">
        <v>31</v>
      </c>
      <c r="G1471" s="56" t="s">
        <v>32</v>
      </c>
      <c r="H1471" s="55" t="s">
        <v>33</v>
      </c>
      <c r="I1471" s="57">
        <v>168.2</v>
      </c>
      <c r="J1471" s="112">
        <v>168.2</v>
      </c>
      <c r="K1471" s="136"/>
      <c r="L1471" s="469">
        <v>0</v>
      </c>
      <c r="M1471" s="136"/>
      <c r="N1471" s="469"/>
      <c r="O1471" s="75">
        <v>0</v>
      </c>
      <c r="P1471" s="1002">
        <f t="shared" si="178"/>
        <v>0</v>
      </c>
      <c r="Q1471" s="138"/>
      <c r="R1471" s="469"/>
      <c r="S1471" s="75">
        <v>0</v>
      </c>
      <c r="T1471" s="1002"/>
      <c r="U1471" s="138"/>
      <c r="V1471" s="469"/>
      <c r="W1471" s="138"/>
      <c r="X1471" s="469"/>
      <c r="Y1471" s="60">
        <f t="shared" si="173"/>
        <v>1</v>
      </c>
      <c r="Z1471" s="1002">
        <v>168.2</v>
      </c>
      <c r="AA1471" s="138"/>
      <c r="AB1471" s="469"/>
      <c r="AC1471" s="63">
        <v>0</v>
      </c>
      <c r="AD1471" s="137">
        <f t="shared" si="179"/>
        <v>0</v>
      </c>
      <c r="AE1471" s="942">
        <v>0</v>
      </c>
      <c r="AF1471" s="150">
        <v>0</v>
      </c>
      <c r="AG1471" s="138"/>
      <c r="AH1471" s="469"/>
      <c r="AI1471" s="998">
        <f t="shared" si="180"/>
        <v>168.2</v>
      </c>
      <c r="AJ1471" s="1025">
        <f t="shared" si="177"/>
        <v>0</v>
      </c>
    </row>
    <row r="1472" spans="1:36" ht="66" x14ac:dyDescent="0.2">
      <c r="A1472" s="51"/>
      <c r="B1472" s="331" t="s">
        <v>1418</v>
      </c>
      <c r="C1472" s="74"/>
      <c r="D1472" s="79">
        <v>1</v>
      </c>
      <c r="E1472" s="398" t="s">
        <v>49</v>
      </c>
      <c r="F1472" s="55" t="s">
        <v>31</v>
      </c>
      <c r="G1472" s="56" t="s">
        <v>32</v>
      </c>
      <c r="H1472" s="55" t="s">
        <v>33</v>
      </c>
      <c r="I1472" s="57">
        <v>168.2</v>
      </c>
      <c r="J1472" s="112">
        <v>168.2</v>
      </c>
      <c r="K1472" s="136"/>
      <c r="L1472" s="469">
        <v>0</v>
      </c>
      <c r="M1472" s="136"/>
      <c r="N1472" s="469"/>
      <c r="O1472" s="75">
        <v>0</v>
      </c>
      <c r="P1472" s="1002">
        <f t="shared" si="178"/>
        <v>0</v>
      </c>
      <c r="Q1472" s="138"/>
      <c r="R1472" s="469"/>
      <c r="S1472" s="75">
        <v>0</v>
      </c>
      <c r="T1472" s="1002"/>
      <c r="U1472" s="138"/>
      <c r="V1472" s="469"/>
      <c r="W1472" s="138"/>
      <c r="X1472" s="469"/>
      <c r="Y1472" s="60">
        <f t="shared" si="173"/>
        <v>1</v>
      </c>
      <c r="Z1472" s="1002">
        <v>168.2</v>
      </c>
      <c r="AA1472" s="138"/>
      <c r="AB1472" s="469"/>
      <c r="AC1472" s="63">
        <v>0</v>
      </c>
      <c r="AD1472" s="137">
        <f t="shared" si="179"/>
        <v>0</v>
      </c>
      <c r="AE1472" s="942">
        <v>0</v>
      </c>
      <c r="AF1472" s="150">
        <v>0</v>
      </c>
      <c r="AG1472" s="138"/>
      <c r="AH1472" s="469"/>
      <c r="AI1472" s="998">
        <f t="shared" si="180"/>
        <v>168.2</v>
      </c>
      <c r="AJ1472" s="1025">
        <f t="shared" si="177"/>
        <v>0</v>
      </c>
    </row>
    <row r="1473" spans="1:36" ht="66" x14ac:dyDescent="0.2">
      <c r="A1473" s="51"/>
      <c r="B1473" s="331" t="s">
        <v>1419</v>
      </c>
      <c r="C1473" s="74"/>
      <c r="D1473" s="79">
        <v>1</v>
      </c>
      <c r="E1473" s="398" t="s">
        <v>49</v>
      </c>
      <c r="F1473" s="55" t="s">
        <v>31</v>
      </c>
      <c r="G1473" s="56" t="s">
        <v>32</v>
      </c>
      <c r="H1473" s="55" t="s">
        <v>33</v>
      </c>
      <c r="I1473" s="57">
        <v>168.2</v>
      </c>
      <c r="J1473" s="112">
        <v>168.2</v>
      </c>
      <c r="K1473" s="136"/>
      <c r="L1473" s="469">
        <v>0</v>
      </c>
      <c r="M1473" s="136"/>
      <c r="N1473" s="469"/>
      <c r="O1473" s="75">
        <v>0</v>
      </c>
      <c r="P1473" s="1002">
        <f t="shared" si="178"/>
        <v>0</v>
      </c>
      <c r="Q1473" s="138"/>
      <c r="R1473" s="469"/>
      <c r="S1473" s="75">
        <v>0</v>
      </c>
      <c r="T1473" s="1002"/>
      <c r="U1473" s="138"/>
      <c r="V1473" s="469"/>
      <c r="W1473" s="138"/>
      <c r="X1473" s="469"/>
      <c r="Y1473" s="60">
        <f t="shared" si="173"/>
        <v>1</v>
      </c>
      <c r="Z1473" s="1002">
        <v>168.2</v>
      </c>
      <c r="AA1473" s="138"/>
      <c r="AB1473" s="469"/>
      <c r="AC1473" s="63">
        <v>0</v>
      </c>
      <c r="AD1473" s="137">
        <f t="shared" si="179"/>
        <v>0</v>
      </c>
      <c r="AE1473" s="942">
        <v>0</v>
      </c>
      <c r="AF1473" s="150">
        <v>0</v>
      </c>
      <c r="AG1473" s="138"/>
      <c r="AH1473" s="469"/>
      <c r="AI1473" s="998">
        <f t="shared" si="180"/>
        <v>168.2</v>
      </c>
      <c r="AJ1473" s="1025">
        <f t="shared" si="177"/>
        <v>0</v>
      </c>
    </row>
    <row r="1474" spans="1:36" ht="66" x14ac:dyDescent="0.2">
      <c r="A1474" s="51"/>
      <c r="B1474" s="82" t="s">
        <v>1420</v>
      </c>
      <c r="C1474" s="74"/>
      <c r="D1474" s="79">
        <v>10</v>
      </c>
      <c r="E1474" s="79" t="s">
        <v>30</v>
      </c>
      <c r="F1474" s="55" t="s">
        <v>31</v>
      </c>
      <c r="G1474" s="56" t="s">
        <v>32</v>
      </c>
      <c r="H1474" s="55" t="s">
        <v>33</v>
      </c>
      <c r="I1474" s="57">
        <v>587.56400000000008</v>
      </c>
      <c r="J1474" s="112">
        <v>5875.64</v>
      </c>
      <c r="K1474" s="136"/>
      <c r="L1474" s="469">
        <v>0</v>
      </c>
      <c r="M1474" s="136"/>
      <c r="N1474" s="469"/>
      <c r="O1474" s="75">
        <v>0</v>
      </c>
      <c r="P1474" s="1002">
        <f t="shared" si="178"/>
        <v>0</v>
      </c>
      <c r="Q1474" s="138"/>
      <c r="R1474" s="469"/>
      <c r="S1474" s="75">
        <v>0</v>
      </c>
      <c r="T1474" s="1002"/>
      <c r="U1474" s="138"/>
      <c r="V1474" s="469"/>
      <c r="W1474" s="138"/>
      <c r="X1474" s="469"/>
      <c r="Y1474" s="60">
        <f t="shared" si="173"/>
        <v>10</v>
      </c>
      <c r="Z1474" s="1002">
        <v>5875.64</v>
      </c>
      <c r="AA1474" s="138"/>
      <c r="AB1474" s="469"/>
      <c r="AC1474" s="63">
        <v>0</v>
      </c>
      <c r="AD1474" s="137">
        <f t="shared" si="179"/>
        <v>0</v>
      </c>
      <c r="AE1474" s="942">
        <v>0</v>
      </c>
      <c r="AF1474" s="150">
        <v>0</v>
      </c>
      <c r="AG1474" s="138"/>
      <c r="AH1474" s="469"/>
      <c r="AI1474" s="998">
        <f t="shared" si="180"/>
        <v>5875.64</v>
      </c>
      <c r="AJ1474" s="1025">
        <f t="shared" si="177"/>
        <v>0</v>
      </c>
    </row>
    <row r="1475" spans="1:36" ht="66" x14ac:dyDescent="0.2">
      <c r="A1475" s="51"/>
      <c r="B1475" s="86" t="s">
        <v>1421</v>
      </c>
      <c r="C1475" s="74"/>
      <c r="D1475" s="79">
        <v>5</v>
      </c>
      <c r="E1475" s="79" t="s">
        <v>30</v>
      </c>
      <c r="F1475" s="55" t="s">
        <v>31</v>
      </c>
      <c r="G1475" s="56" t="s">
        <v>32</v>
      </c>
      <c r="H1475" s="55" t="s">
        <v>33</v>
      </c>
      <c r="I1475" s="57">
        <v>236.15199999999999</v>
      </c>
      <c r="J1475" s="112">
        <v>1180.76</v>
      </c>
      <c r="K1475" s="136"/>
      <c r="L1475" s="469">
        <v>0</v>
      </c>
      <c r="M1475" s="136"/>
      <c r="N1475" s="469"/>
      <c r="O1475" s="75">
        <v>0</v>
      </c>
      <c r="P1475" s="1002">
        <f t="shared" si="178"/>
        <v>0</v>
      </c>
      <c r="Q1475" s="138"/>
      <c r="R1475" s="469"/>
      <c r="S1475" s="75">
        <v>0</v>
      </c>
      <c r="T1475" s="1002"/>
      <c r="U1475" s="138"/>
      <c r="V1475" s="469"/>
      <c r="W1475" s="138"/>
      <c r="X1475" s="469"/>
      <c r="Y1475" s="60">
        <f t="shared" si="173"/>
        <v>5</v>
      </c>
      <c r="Z1475" s="1002">
        <v>1180.76</v>
      </c>
      <c r="AA1475" s="138"/>
      <c r="AB1475" s="469"/>
      <c r="AC1475" s="63">
        <v>0</v>
      </c>
      <c r="AD1475" s="137">
        <f t="shared" si="179"/>
        <v>0</v>
      </c>
      <c r="AE1475" s="942">
        <v>0</v>
      </c>
      <c r="AF1475" s="150">
        <v>0</v>
      </c>
      <c r="AG1475" s="138"/>
      <c r="AH1475" s="469"/>
      <c r="AI1475" s="998">
        <f t="shared" si="180"/>
        <v>1180.76</v>
      </c>
      <c r="AJ1475" s="1025">
        <f t="shared" si="177"/>
        <v>0</v>
      </c>
    </row>
    <row r="1476" spans="1:36" ht="66" x14ac:dyDescent="0.2">
      <c r="A1476" s="51"/>
      <c r="B1476" s="86" t="s">
        <v>1422</v>
      </c>
      <c r="C1476" s="74"/>
      <c r="D1476" s="79">
        <v>7</v>
      </c>
      <c r="E1476" s="398" t="s">
        <v>30</v>
      </c>
      <c r="F1476" s="55" t="s">
        <v>31</v>
      </c>
      <c r="G1476" s="56" t="s">
        <v>32</v>
      </c>
      <c r="H1476" s="55" t="s">
        <v>33</v>
      </c>
      <c r="I1476" s="57">
        <v>182.96571428571428</v>
      </c>
      <c r="J1476" s="112">
        <v>1280.76</v>
      </c>
      <c r="K1476" s="136"/>
      <c r="L1476" s="469">
        <v>0</v>
      </c>
      <c r="M1476" s="136"/>
      <c r="N1476" s="469"/>
      <c r="O1476" s="75">
        <v>0</v>
      </c>
      <c r="P1476" s="1002">
        <f t="shared" si="178"/>
        <v>0</v>
      </c>
      <c r="Q1476" s="138"/>
      <c r="R1476" s="469"/>
      <c r="S1476" s="75">
        <v>0</v>
      </c>
      <c r="T1476" s="1002"/>
      <c r="U1476" s="138"/>
      <c r="V1476" s="469"/>
      <c r="W1476" s="138"/>
      <c r="X1476" s="469"/>
      <c r="Y1476" s="60">
        <f t="shared" si="173"/>
        <v>7</v>
      </c>
      <c r="Z1476" s="1002">
        <v>1280.76</v>
      </c>
      <c r="AA1476" s="138"/>
      <c r="AB1476" s="469"/>
      <c r="AC1476" s="63">
        <v>0</v>
      </c>
      <c r="AD1476" s="137">
        <f t="shared" si="179"/>
        <v>0</v>
      </c>
      <c r="AE1476" s="942">
        <v>0</v>
      </c>
      <c r="AF1476" s="150">
        <v>0</v>
      </c>
      <c r="AG1476" s="138"/>
      <c r="AH1476" s="469"/>
      <c r="AI1476" s="998">
        <f t="shared" si="180"/>
        <v>1280.76</v>
      </c>
      <c r="AJ1476" s="1025">
        <f t="shared" si="177"/>
        <v>0</v>
      </c>
    </row>
    <row r="1477" spans="1:36" ht="66" x14ac:dyDescent="0.2">
      <c r="A1477" s="51"/>
      <c r="B1477" s="130" t="s">
        <v>1423</v>
      </c>
      <c r="C1477" s="74"/>
      <c r="D1477" s="79">
        <v>12</v>
      </c>
      <c r="E1477" s="79" t="s">
        <v>30</v>
      </c>
      <c r="F1477" s="55" t="s">
        <v>31</v>
      </c>
      <c r="G1477" s="56" t="s">
        <v>32</v>
      </c>
      <c r="H1477" s="55" t="s">
        <v>33</v>
      </c>
      <c r="I1477" s="57">
        <v>95.883333333333326</v>
      </c>
      <c r="J1477" s="112">
        <v>1150.5999999999999</v>
      </c>
      <c r="K1477" s="136"/>
      <c r="L1477" s="469">
        <v>0</v>
      </c>
      <c r="M1477" s="136"/>
      <c r="N1477" s="469"/>
      <c r="O1477" s="75">
        <v>0</v>
      </c>
      <c r="P1477" s="1002">
        <f t="shared" si="178"/>
        <v>0</v>
      </c>
      <c r="Q1477" s="138"/>
      <c r="R1477" s="469"/>
      <c r="S1477" s="75">
        <v>0</v>
      </c>
      <c r="T1477" s="1002"/>
      <c r="U1477" s="138"/>
      <c r="V1477" s="469"/>
      <c r="W1477" s="138"/>
      <c r="X1477" s="469"/>
      <c r="Y1477" s="60">
        <f t="shared" si="173"/>
        <v>12</v>
      </c>
      <c r="Z1477" s="1002">
        <v>1150.5999999999999</v>
      </c>
      <c r="AA1477" s="138"/>
      <c r="AB1477" s="469"/>
      <c r="AC1477" s="63">
        <v>0</v>
      </c>
      <c r="AD1477" s="137">
        <f t="shared" si="179"/>
        <v>0</v>
      </c>
      <c r="AE1477" s="942">
        <v>0</v>
      </c>
      <c r="AF1477" s="150">
        <v>0</v>
      </c>
      <c r="AG1477" s="138"/>
      <c r="AH1477" s="469"/>
      <c r="AI1477" s="998">
        <f t="shared" si="180"/>
        <v>1150.5999999999999</v>
      </c>
      <c r="AJ1477" s="1025">
        <f t="shared" si="177"/>
        <v>0</v>
      </c>
    </row>
    <row r="1478" spans="1:36" ht="66" x14ac:dyDescent="0.2">
      <c r="A1478" s="51"/>
      <c r="B1478" s="86" t="s">
        <v>1424</v>
      </c>
      <c r="C1478" s="74"/>
      <c r="D1478" s="79">
        <v>12</v>
      </c>
      <c r="E1478" s="385" t="s">
        <v>49</v>
      </c>
      <c r="F1478" s="55" t="s">
        <v>31</v>
      </c>
      <c r="G1478" s="56" t="s">
        <v>32</v>
      </c>
      <c r="H1478" s="55" t="s">
        <v>33</v>
      </c>
      <c r="I1478" s="57">
        <v>76.820000000000007</v>
      </c>
      <c r="J1478" s="112">
        <v>921.84</v>
      </c>
      <c r="K1478" s="136"/>
      <c r="L1478" s="469">
        <v>0</v>
      </c>
      <c r="M1478" s="136"/>
      <c r="N1478" s="469"/>
      <c r="O1478" s="75">
        <v>0</v>
      </c>
      <c r="P1478" s="1002">
        <f t="shared" si="178"/>
        <v>0</v>
      </c>
      <c r="Q1478" s="138"/>
      <c r="R1478" s="469"/>
      <c r="S1478" s="75">
        <v>0</v>
      </c>
      <c r="T1478" s="1002"/>
      <c r="U1478" s="138"/>
      <c r="V1478" s="469"/>
      <c r="W1478" s="138"/>
      <c r="X1478" s="469"/>
      <c r="Y1478" s="60">
        <f t="shared" si="173"/>
        <v>12</v>
      </c>
      <c r="Z1478" s="1002">
        <v>921.84</v>
      </c>
      <c r="AA1478" s="138"/>
      <c r="AB1478" s="469"/>
      <c r="AC1478" s="63">
        <v>0</v>
      </c>
      <c r="AD1478" s="137">
        <f t="shared" si="179"/>
        <v>0</v>
      </c>
      <c r="AE1478" s="942">
        <v>0</v>
      </c>
      <c r="AF1478" s="150">
        <v>0</v>
      </c>
      <c r="AG1478" s="138"/>
      <c r="AH1478" s="469"/>
      <c r="AI1478" s="998">
        <f t="shared" si="180"/>
        <v>921.84</v>
      </c>
      <c r="AJ1478" s="1025">
        <f t="shared" si="177"/>
        <v>0</v>
      </c>
    </row>
    <row r="1479" spans="1:36" ht="66" x14ac:dyDescent="0.2">
      <c r="A1479" s="51"/>
      <c r="B1479" s="86" t="s">
        <v>1425</v>
      </c>
      <c r="C1479" s="74"/>
      <c r="D1479" s="79">
        <v>8</v>
      </c>
      <c r="E1479" s="385" t="s">
        <v>49</v>
      </c>
      <c r="F1479" s="55" t="s">
        <v>31</v>
      </c>
      <c r="G1479" s="56" t="s">
        <v>32</v>
      </c>
      <c r="H1479" s="55" t="s">
        <v>33</v>
      </c>
      <c r="I1479" s="57">
        <v>29.8</v>
      </c>
      <c r="J1479" s="112">
        <v>238.4</v>
      </c>
      <c r="K1479" s="136"/>
      <c r="L1479" s="469">
        <v>0</v>
      </c>
      <c r="M1479" s="136"/>
      <c r="N1479" s="469"/>
      <c r="O1479" s="75">
        <v>0</v>
      </c>
      <c r="P1479" s="1002">
        <f t="shared" si="178"/>
        <v>0</v>
      </c>
      <c r="Q1479" s="138"/>
      <c r="R1479" s="469"/>
      <c r="S1479" s="75">
        <v>0</v>
      </c>
      <c r="T1479" s="1002"/>
      <c r="U1479" s="138"/>
      <c r="V1479" s="469"/>
      <c r="W1479" s="138"/>
      <c r="X1479" s="469"/>
      <c r="Y1479" s="60">
        <f t="shared" si="173"/>
        <v>8</v>
      </c>
      <c r="Z1479" s="1002">
        <v>238.4</v>
      </c>
      <c r="AA1479" s="138"/>
      <c r="AB1479" s="469"/>
      <c r="AC1479" s="63">
        <v>0</v>
      </c>
      <c r="AD1479" s="137">
        <f t="shared" si="179"/>
        <v>0</v>
      </c>
      <c r="AE1479" s="942">
        <v>0</v>
      </c>
      <c r="AF1479" s="150">
        <v>0</v>
      </c>
      <c r="AG1479" s="138"/>
      <c r="AH1479" s="469"/>
      <c r="AI1479" s="998">
        <f t="shared" si="180"/>
        <v>238.4</v>
      </c>
      <c r="AJ1479" s="1025">
        <f t="shared" si="177"/>
        <v>0</v>
      </c>
    </row>
    <row r="1480" spans="1:36" ht="66" x14ac:dyDescent="0.2">
      <c r="A1480" s="51"/>
      <c r="B1480" s="82" t="s">
        <v>1426</v>
      </c>
      <c r="C1480" s="74"/>
      <c r="D1480" s="79">
        <v>1</v>
      </c>
      <c r="E1480" s="79" t="s">
        <v>30</v>
      </c>
      <c r="F1480" s="55" t="s">
        <v>31</v>
      </c>
      <c r="G1480" s="56" t="s">
        <v>32</v>
      </c>
      <c r="H1480" s="55" t="s">
        <v>33</v>
      </c>
      <c r="I1480" s="57">
        <v>93.96</v>
      </c>
      <c r="J1480" s="112">
        <v>93.96</v>
      </c>
      <c r="K1480" s="136"/>
      <c r="L1480" s="469">
        <v>0</v>
      </c>
      <c r="M1480" s="136"/>
      <c r="N1480" s="469"/>
      <c r="O1480" s="75">
        <v>0</v>
      </c>
      <c r="P1480" s="1002">
        <f t="shared" si="178"/>
        <v>0</v>
      </c>
      <c r="Q1480" s="138"/>
      <c r="R1480" s="469"/>
      <c r="S1480" s="75">
        <v>0</v>
      </c>
      <c r="T1480" s="1002"/>
      <c r="U1480" s="138"/>
      <c r="V1480" s="469"/>
      <c r="W1480" s="138"/>
      <c r="X1480" s="469"/>
      <c r="Y1480" s="60">
        <f t="shared" si="173"/>
        <v>1</v>
      </c>
      <c r="Z1480" s="1002">
        <v>93.96</v>
      </c>
      <c r="AA1480" s="138"/>
      <c r="AB1480" s="469"/>
      <c r="AC1480" s="63">
        <v>0</v>
      </c>
      <c r="AD1480" s="137">
        <f t="shared" si="179"/>
        <v>0</v>
      </c>
      <c r="AE1480" s="942">
        <v>0</v>
      </c>
      <c r="AF1480" s="150">
        <v>0</v>
      </c>
      <c r="AG1480" s="138"/>
      <c r="AH1480" s="469"/>
      <c r="AI1480" s="998">
        <f t="shared" si="180"/>
        <v>93.96</v>
      </c>
      <c r="AJ1480" s="1025">
        <f t="shared" si="177"/>
        <v>0</v>
      </c>
    </row>
    <row r="1481" spans="1:36" ht="66" x14ac:dyDescent="0.2">
      <c r="A1481" s="51"/>
      <c r="B1481" s="86" t="s">
        <v>1427</v>
      </c>
      <c r="C1481" s="74"/>
      <c r="D1481" s="79">
        <v>5</v>
      </c>
      <c r="E1481" s="385" t="s">
        <v>49</v>
      </c>
      <c r="F1481" s="55" t="s">
        <v>31</v>
      </c>
      <c r="G1481" s="56" t="s">
        <v>32</v>
      </c>
      <c r="H1481" s="55" t="s">
        <v>33</v>
      </c>
      <c r="I1481" s="57">
        <v>462.12</v>
      </c>
      <c r="J1481" s="112">
        <v>2310.6</v>
      </c>
      <c r="K1481" s="136"/>
      <c r="L1481" s="469">
        <v>0</v>
      </c>
      <c r="M1481" s="136"/>
      <c r="N1481" s="469"/>
      <c r="O1481" s="75">
        <v>0</v>
      </c>
      <c r="P1481" s="1002">
        <f t="shared" si="178"/>
        <v>0</v>
      </c>
      <c r="Q1481" s="138"/>
      <c r="R1481" s="469"/>
      <c r="S1481" s="75">
        <v>0</v>
      </c>
      <c r="T1481" s="1002"/>
      <c r="U1481" s="138"/>
      <c r="V1481" s="469"/>
      <c r="W1481" s="138"/>
      <c r="X1481" s="469"/>
      <c r="Y1481" s="60">
        <f t="shared" si="173"/>
        <v>5</v>
      </c>
      <c r="Z1481" s="1002">
        <v>2310.6</v>
      </c>
      <c r="AA1481" s="138"/>
      <c r="AB1481" s="469"/>
      <c r="AC1481" s="63">
        <v>0</v>
      </c>
      <c r="AD1481" s="137">
        <f t="shared" si="179"/>
        <v>0</v>
      </c>
      <c r="AE1481" s="942">
        <v>0</v>
      </c>
      <c r="AF1481" s="150">
        <v>0</v>
      </c>
      <c r="AG1481" s="138"/>
      <c r="AH1481" s="469"/>
      <c r="AI1481" s="998">
        <f t="shared" si="180"/>
        <v>2310.6</v>
      </c>
      <c r="AJ1481" s="1025">
        <f t="shared" si="177"/>
        <v>0</v>
      </c>
    </row>
    <row r="1482" spans="1:36" ht="66" x14ac:dyDescent="0.2">
      <c r="A1482" s="51"/>
      <c r="B1482" s="86" t="s">
        <v>1428</v>
      </c>
      <c r="C1482" s="74"/>
      <c r="D1482" s="79">
        <v>5</v>
      </c>
      <c r="E1482" s="385" t="s">
        <v>49</v>
      </c>
      <c r="F1482" s="55" t="s">
        <v>31</v>
      </c>
      <c r="G1482" s="56" t="s">
        <v>32</v>
      </c>
      <c r="H1482" s="55" t="s">
        <v>33</v>
      </c>
      <c r="I1482" s="57">
        <v>972.93999999999994</v>
      </c>
      <c r="J1482" s="112">
        <v>4864.7</v>
      </c>
      <c r="K1482" s="136"/>
      <c r="L1482" s="469">
        <v>0</v>
      </c>
      <c r="M1482" s="136"/>
      <c r="N1482" s="469"/>
      <c r="O1482" s="75">
        <v>0</v>
      </c>
      <c r="P1482" s="1002">
        <f t="shared" si="178"/>
        <v>0</v>
      </c>
      <c r="Q1482" s="138"/>
      <c r="R1482" s="469"/>
      <c r="S1482" s="75">
        <v>0</v>
      </c>
      <c r="T1482" s="1002"/>
      <c r="U1482" s="138"/>
      <c r="V1482" s="469"/>
      <c r="W1482" s="138"/>
      <c r="X1482" s="469"/>
      <c r="Y1482" s="60">
        <f t="shared" si="173"/>
        <v>5</v>
      </c>
      <c r="Z1482" s="1002">
        <v>4864.7</v>
      </c>
      <c r="AA1482" s="138"/>
      <c r="AB1482" s="469"/>
      <c r="AC1482" s="63">
        <v>0</v>
      </c>
      <c r="AD1482" s="137">
        <f t="shared" si="179"/>
        <v>0</v>
      </c>
      <c r="AE1482" s="942">
        <v>0</v>
      </c>
      <c r="AF1482" s="150">
        <v>0</v>
      </c>
      <c r="AG1482" s="138"/>
      <c r="AH1482" s="469"/>
      <c r="AI1482" s="998">
        <f t="shared" si="180"/>
        <v>4864.7</v>
      </c>
      <c r="AJ1482" s="1025">
        <f t="shared" si="177"/>
        <v>0</v>
      </c>
    </row>
    <row r="1483" spans="1:36" ht="66" x14ac:dyDescent="0.2">
      <c r="A1483" s="51"/>
      <c r="B1483" s="86" t="s">
        <v>1429</v>
      </c>
      <c r="C1483" s="74"/>
      <c r="D1483" s="79">
        <v>35</v>
      </c>
      <c r="E1483" s="385" t="s">
        <v>49</v>
      </c>
      <c r="F1483" s="55" t="s">
        <v>31</v>
      </c>
      <c r="G1483" s="56" t="s">
        <v>32</v>
      </c>
      <c r="H1483" s="55" t="s">
        <v>33</v>
      </c>
      <c r="I1483" s="57">
        <v>35.64</v>
      </c>
      <c r="J1483" s="112">
        <v>1247.4000000000001</v>
      </c>
      <c r="K1483" s="136"/>
      <c r="L1483" s="469">
        <v>0</v>
      </c>
      <c r="M1483" s="136"/>
      <c r="N1483" s="469"/>
      <c r="O1483" s="75">
        <v>0</v>
      </c>
      <c r="P1483" s="1002">
        <f t="shared" si="178"/>
        <v>0</v>
      </c>
      <c r="Q1483" s="138"/>
      <c r="R1483" s="469"/>
      <c r="S1483" s="75">
        <v>0</v>
      </c>
      <c r="T1483" s="1002"/>
      <c r="U1483" s="138"/>
      <c r="V1483" s="469"/>
      <c r="W1483" s="138"/>
      <c r="X1483" s="469"/>
      <c r="Y1483" s="60">
        <f t="shared" si="173"/>
        <v>35</v>
      </c>
      <c r="Z1483" s="1002">
        <v>1247.4000000000001</v>
      </c>
      <c r="AA1483" s="138"/>
      <c r="AB1483" s="469"/>
      <c r="AC1483" s="63">
        <v>0</v>
      </c>
      <c r="AD1483" s="137">
        <f t="shared" si="179"/>
        <v>0</v>
      </c>
      <c r="AE1483" s="942">
        <v>0</v>
      </c>
      <c r="AF1483" s="150">
        <v>0</v>
      </c>
      <c r="AG1483" s="138"/>
      <c r="AH1483" s="469"/>
      <c r="AI1483" s="998">
        <f t="shared" si="180"/>
        <v>1247.4000000000001</v>
      </c>
      <c r="AJ1483" s="1025">
        <f t="shared" si="177"/>
        <v>0</v>
      </c>
    </row>
    <row r="1484" spans="1:36" ht="66" x14ac:dyDescent="0.2">
      <c r="A1484" s="51"/>
      <c r="B1484" s="73" t="s">
        <v>1430</v>
      </c>
      <c r="C1484" s="74"/>
      <c r="D1484" s="79">
        <v>10</v>
      </c>
      <c r="E1484" s="398" t="s">
        <v>49</v>
      </c>
      <c r="F1484" s="55" t="s">
        <v>31</v>
      </c>
      <c r="G1484" s="56" t="s">
        <v>32</v>
      </c>
      <c r="H1484" s="55" t="s">
        <v>33</v>
      </c>
      <c r="I1484" s="57">
        <v>150.33599999999998</v>
      </c>
      <c r="J1484" s="112">
        <v>1503.36</v>
      </c>
      <c r="K1484" s="136"/>
      <c r="L1484" s="469">
        <v>0</v>
      </c>
      <c r="M1484" s="136"/>
      <c r="N1484" s="469"/>
      <c r="O1484" s="75">
        <v>0</v>
      </c>
      <c r="P1484" s="1002">
        <f t="shared" si="178"/>
        <v>0</v>
      </c>
      <c r="Q1484" s="138"/>
      <c r="R1484" s="469"/>
      <c r="S1484" s="75">
        <v>0</v>
      </c>
      <c r="T1484" s="1002"/>
      <c r="U1484" s="138"/>
      <c r="V1484" s="469"/>
      <c r="W1484" s="138"/>
      <c r="X1484" s="469"/>
      <c r="Y1484" s="60">
        <f t="shared" si="173"/>
        <v>10</v>
      </c>
      <c r="Z1484" s="1002">
        <v>1503.36</v>
      </c>
      <c r="AA1484" s="138"/>
      <c r="AB1484" s="469"/>
      <c r="AC1484" s="63">
        <v>0</v>
      </c>
      <c r="AD1484" s="137">
        <f t="shared" si="179"/>
        <v>0</v>
      </c>
      <c r="AE1484" s="942">
        <v>0</v>
      </c>
      <c r="AF1484" s="150">
        <v>0</v>
      </c>
      <c r="AG1484" s="138"/>
      <c r="AH1484" s="469"/>
      <c r="AI1484" s="998">
        <f t="shared" si="180"/>
        <v>1503.36</v>
      </c>
      <c r="AJ1484" s="1025">
        <f t="shared" si="177"/>
        <v>0</v>
      </c>
    </row>
    <row r="1485" spans="1:36" ht="66" x14ac:dyDescent="0.2">
      <c r="A1485" s="51"/>
      <c r="B1485" s="258" t="s">
        <v>1431</v>
      </c>
      <c r="C1485" s="74"/>
      <c r="D1485" s="79">
        <v>33</v>
      </c>
      <c r="E1485" s="79" t="s">
        <v>49</v>
      </c>
      <c r="F1485" s="55" t="s">
        <v>31</v>
      </c>
      <c r="G1485" s="56" t="s">
        <v>32</v>
      </c>
      <c r="H1485" s="55" t="s">
        <v>33</v>
      </c>
      <c r="I1485" s="57">
        <v>174.39454545454547</v>
      </c>
      <c r="J1485" s="112">
        <v>5755.02</v>
      </c>
      <c r="K1485" s="136"/>
      <c r="L1485" s="469">
        <v>0</v>
      </c>
      <c r="M1485" s="136"/>
      <c r="N1485" s="469"/>
      <c r="O1485" s="75">
        <v>0</v>
      </c>
      <c r="P1485" s="1002">
        <f t="shared" si="178"/>
        <v>0</v>
      </c>
      <c r="Q1485" s="138"/>
      <c r="R1485" s="469"/>
      <c r="S1485" s="75">
        <v>0</v>
      </c>
      <c r="T1485" s="1002"/>
      <c r="U1485" s="138"/>
      <c r="V1485" s="469"/>
      <c r="W1485" s="138"/>
      <c r="X1485" s="469"/>
      <c r="Y1485" s="60">
        <f t="shared" si="173"/>
        <v>33</v>
      </c>
      <c r="Z1485" s="1002">
        <v>5755.02</v>
      </c>
      <c r="AA1485" s="138"/>
      <c r="AB1485" s="469"/>
      <c r="AC1485" s="63">
        <v>0</v>
      </c>
      <c r="AD1485" s="137">
        <f t="shared" si="179"/>
        <v>0</v>
      </c>
      <c r="AE1485" s="942">
        <v>0</v>
      </c>
      <c r="AF1485" s="150">
        <v>0</v>
      </c>
      <c r="AG1485" s="138"/>
      <c r="AH1485" s="469"/>
      <c r="AI1485" s="998">
        <f t="shared" si="180"/>
        <v>5755.02</v>
      </c>
      <c r="AJ1485" s="1025">
        <f t="shared" si="177"/>
        <v>0</v>
      </c>
    </row>
    <row r="1486" spans="1:36" ht="66" x14ac:dyDescent="0.2">
      <c r="A1486" s="51"/>
      <c r="B1486" s="86" t="s">
        <v>1432</v>
      </c>
      <c r="C1486" s="74"/>
      <c r="D1486" s="79">
        <v>10</v>
      </c>
      <c r="E1486" s="385" t="s">
        <v>49</v>
      </c>
      <c r="F1486" s="55" t="s">
        <v>31</v>
      </c>
      <c r="G1486" s="56" t="s">
        <v>32</v>
      </c>
      <c r="H1486" s="55" t="s">
        <v>33</v>
      </c>
      <c r="I1486" s="57">
        <v>113.67999999999999</v>
      </c>
      <c r="J1486" s="112">
        <v>1136.8</v>
      </c>
      <c r="K1486" s="136"/>
      <c r="L1486" s="469">
        <v>0</v>
      </c>
      <c r="M1486" s="136"/>
      <c r="N1486" s="469"/>
      <c r="O1486" s="75">
        <v>0</v>
      </c>
      <c r="P1486" s="1002">
        <f t="shared" si="178"/>
        <v>0</v>
      </c>
      <c r="Q1486" s="138"/>
      <c r="R1486" s="469"/>
      <c r="S1486" s="75">
        <v>0</v>
      </c>
      <c r="T1486" s="1002"/>
      <c r="U1486" s="138"/>
      <c r="V1486" s="469"/>
      <c r="W1486" s="138"/>
      <c r="X1486" s="469"/>
      <c r="Y1486" s="60">
        <f t="shared" si="173"/>
        <v>10</v>
      </c>
      <c r="Z1486" s="1002">
        <v>1136.8</v>
      </c>
      <c r="AA1486" s="138"/>
      <c r="AB1486" s="469"/>
      <c r="AC1486" s="63">
        <v>0</v>
      </c>
      <c r="AD1486" s="137">
        <f t="shared" si="179"/>
        <v>0</v>
      </c>
      <c r="AE1486" s="942">
        <v>0</v>
      </c>
      <c r="AF1486" s="150">
        <v>0</v>
      </c>
      <c r="AG1486" s="138"/>
      <c r="AH1486" s="469"/>
      <c r="AI1486" s="998">
        <f t="shared" si="180"/>
        <v>1136.8</v>
      </c>
      <c r="AJ1486" s="1025">
        <f t="shared" si="177"/>
        <v>0</v>
      </c>
    </row>
    <row r="1487" spans="1:36" ht="66" x14ac:dyDescent="0.2">
      <c r="A1487" s="51"/>
      <c r="B1487" s="86" t="s">
        <v>1433</v>
      </c>
      <c r="C1487" s="74"/>
      <c r="D1487" s="79">
        <v>1</v>
      </c>
      <c r="E1487" s="385" t="s">
        <v>49</v>
      </c>
      <c r="F1487" s="55" t="s">
        <v>31</v>
      </c>
      <c r="G1487" s="56" t="s">
        <v>32</v>
      </c>
      <c r="H1487" s="55" t="s">
        <v>33</v>
      </c>
      <c r="I1487" s="57">
        <v>63.5</v>
      </c>
      <c r="J1487" s="112">
        <v>63.5</v>
      </c>
      <c r="K1487" s="136"/>
      <c r="L1487" s="469">
        <v>0</v>
      </c>
      <c r="M1487" s="136"/>
      <c r="N1487" s="469"/>
      <c r="O1487" s="75">
        <v>0</v>
      </c>
      <c r="P1487" s="1002">
        <f t="shared" si="178"/>
        <v>0</v>
      </c>
      <c r="Q1487" s="138"/>
      <c r="R1487" s="469"/>
      <c r="S1487" s="75">
        <v>0</v>
      </c>
      <c r="T1487" s="1002"/>
      <c r="U1487" s="138"/>
      <c r="V1487" s="469"/>
      <c r="W1487" s="138"/>
      <c r="X1487" s="469"/>
      <c r="Y1487" s="60">
        <f t="shared" ref="Y1487:Y1550" si="181">D1487</f>
        <v>1</v>
      </c>
      <c r="Z1487" s="1002">
        <v>63.5</v>
      </c>
      <c r="AA1487" s="138"/>
      <c r="AB1487" s="469"/>
      <c r="AC1487" s="63">
        <v>0</v>
      </c>
      <c r="AD1487" s="137">
        <f t="shared" si="179"/>
        <v>0</v>
      </c>
      <c r="AE1487" s="942">
        <v>0</v>
      </c>
      <c r="AF1487" s="150">
        <v>0</v>
      </c>
      <c r="AG1487" s="138"/>
      <c r="AH1487" s="469"/>
      <c r="AI1487" s="998">
        <f t="shared" si="180"/>
        <v>63.5</v>
      </c>
      <c r="AJ1487" s="1025">
        <f t="shared" si="177"/>
        <v>0</v>
      </c>
    </row>
    <row r="1488" spans="1:36" ht="66" x14ac:dyDescent="0.2">
      <c r="A1488" s="51"/>
      <c r="B1488" s="86" t="s">
        <v>1434</v>
      </c>
      <c r="C1488" s="74"/>
      <c r="D1488" s="79">
        <v>2</v>
      </c>
      <c r="E1488" s="385" t="s">
        <v>41</v>
      </c>
      <c r="F1488" s="55" t="s">
        <v>31</v>
      </c>
      <c r="G1488" s="56" t="s">
        <v>32</v>
      </c>
      <c r="H1488" s="55" t="s">
        <v>33</v>
      </c>
      <c r="I1488" s="57">
        <v>740.9</v>
      </c>
      <c r="J1488" s="112">
        <v>1481.8</v>
      </c>
      <c r="K1488" s="136"/>
      <c r="L1488" s="469">
        <v>0</v>
      </c>
      <c r="M1488" s="136"/>
      <c r="N1488" s="469"/>
      <c r="O1488" s="75">
        <v>0</v>
      </c>
      <c r="P1488" s="1002">
        <f t="shared" si="178"/>
        <v>0</v>
      </c>
      <c r="Q1488" s="138"/>
      <c r="R1488" s="469"/>
      <c r="S1488" s="75">
        <v>0</v>
      </c>
      <c r="T1488" s="1002"/>
      <c r="U1488" s="138"/>
      <c r="V1488" s="469"/>
      <c r="W1488" s="138"/>
      <c r="X1488" s="469"/>
      <c r="Y1488" s="60">
        <f t="shared" si="181"/>
        <v>2</v>
      </c>
      <c r="Z1488" s="1002">
        <v>1481.8</v>
      </c>
      <c r="AA1488" s="138"/>
      <c r="AB1488" s="469"/>
      <c r="AC1488" s="63">
        <v>0</v>
      </c>
      <c r="AD1488" s="137">
        <f t="shared" si="179"/>
        <v>0</v>
      </c>
      <c r="AE1488" s="942">
        <v>0</v>
      </c>
      <c r="AF1488" s="150">
        <v>0</v>
      </c>
      <c r="AG1488" s="138"/>
      <c r="AH1488" s="469"/>
      <c r="AI1488" s="998">
        <f t="shared" si="180"/>
        <v>1481.8</v>
      </c>
      <c r="AJ1488" s="1025">
        <f t="shared" si="177"/>
        <v>0</v>
      </c>
    </row>
    <row r="1489" spans="1:36" ht="66" x14ac:dyDescent="0.2">
      <c r="A1489" s="51"/>
      <c r="B1489" s="86" t="s">
        <v>1435</v>
      </c>
      <c r="C1489" s="74"/>
      <c r="D1489" s="79">
        <v>5</v>
      </c>
      <c r="E1489" s="385" t="s">
        <v>30</v>
      </c>
      <c r="F1489" s="55" t="s">
        <v>31</v>
      </c>
      <c r="G1489" s="56" t="s">
        <v>32</v>
      </c>
      <c r="H1489" s="55" t="s">
        <v>33</v>
      </c>
      <c r="I1489" s="57">
        <v>287.76</v>
      </c>
      <c r="J1489" s="112">
        <v>1438.8</v>
      </c>
      <c r="K1489" s="136"/>
      <c r="L1489" s="469">
        <v>0</v>
      </c>
      <c r="M1489" s="136"/>
      <c r="N1489" s="469"/>
      <c r="O1489" s="75">
        <v>0</v>
      </c>
      <c r="P1489" s="1002">
        <f t="shared" si="178"/>
        <v>0</v>
      </c>
      <c r="Q1489" s="138"/>
      <c r="R1489" s="469"/>
      <c r="S1489" s="75">
        <v>0</v>
      </c>
      <c r="T1489" s="1002"/>
      <c r="U1489" s="138"/>
      <c r="V1489" s="469"/>
      <c r="W1489" s="138"/>
      <c r="X1489" s="469"/>
      <c r="Y1489" s="60">
        <f t="shared" si="181"/>
        <v>5</v>
      </c>
      <c r="Z1489" s="1002">
        <v>1438.8</v>
      </c>
      <c r="AA1489" s="138"/>
      <c r="AB1489" s="469"/>
      <c r="AC1489" s="63">
        <v>0</v>
      </c>
      <c r="AD1489" s="137">
        <f t="shared" si="179"/>
        <v>0</v>
      </c>
      <c r="AE1489" s="942">
        <v>0</v>
      </c>
      <c r="AF1489" s="150">
        <v>0</v>
      </c>
      <c r="AG1489" s="138"/>
      <c r="AH1489" s="469"/>
      <c r="AI1489" s="998">
        <f t="shared" si="180"/>
        <v>1438.8</v>
      </c>
      <c r="AJ1489" s="1025">
        <f t="shared" si="177"/>
        <v>0</v>
      </c>
    </row>
    <row r="1490" spans="1:36" ht="66" x14ac:dyDescent="0.2">
      <c r="A1490" s="51"/>
      <c r="B1490" s="331" t="s">
        <v>1436</v>
      </c>
      <c r="C1490" s="74"/>
      <c r="D1490" s="79">
        <v>1</v>
      </c>
      <c r="E1490" s="398" t="s">
        <v>49</v>
      </c>
      <c r="F1490" s="55" t="s">
        <v>31</v>
      </c>
      <c r="G1490" s="56" t="s">
        <v>32</v>
      </c>
      <c r="H1490" s="55" t="s">
        <v>33</v>
      </c>
      <c r="I1490" s="57">
        <v>127.6</v>
      </c>
      <c r="J1490" s="112">
        <v>127.6</v>
      </c>
      <c r="K1490" s="136"/>
      <c r="L1490" s="469">
        <v>0</v>
      </c>
      <c r="M1490" s="136"/>
      <c r="N1490" s="469"/>
      <c r="O1490" s="75">
        <v>0</v>
      </c>
      <c r="P1490" s="1002">
        <f t="shared" si="178"/>
        <v>0</v>
      </c>
      <c r="Q1490" s="138"/>
      <c r="R1490" s="469"/>
      <c r="S1490" s="75">
        <v>0</v>
      </c>
      <c r="T1490" s="1002"/>
      <c r="U1490" s="138"/>
      <c r="V1490" s="469"/>
      <c r="W1490" s="138"/>
      <c r="X1490" s="469"/>
      <c r="Y1490" s="60">
        <f t="shared" si="181"/>
        <v>1</v>
      </c>
      <c r="Z1490" s="1002">
        <v>127.6</v>
      </c>
      <c r="AA1490" s="138"/>
      <c r="AB1490" s="469"/>
      <c r="AC1490" s="63">
        <v>0</v>
      </c>
      <c r="AD1490" s="137">
        <f t="shared" si="179"/>
        <v>0</v>
      </c>
      <c r="AE1490" s="942">
        <v>0</v>
      </c>
      <c r="AF1490" s="150">
        <v>0</v>
      </c>
      <c r="AG1490" s="138"/>
      <c r="AH1490" s="469"/>
      <c r="AI1490" s="998">
        <f t="shared" si="180"/>
        <v>127.6</v>
      </c>
      <c r="AJ1490" s="1025">
        <f t="shared" si="177"/>
        <v>0</v>
      </c>
    </row>
    <row r="1491" spans="1:36" ht="66" x14ac:dyDescent="0.2">
      <c r="A1491" s="51"/>
      <c r="B1491" s="331" t="s">
        <v>1437</v>
      </c>
      <c r="C1491" s="74"/>
      <c r="D1491" s="79">
        <v>1</v>
      </c>
      <c r="E1491" s="398" t="s">
        <v>49</v>
      </c>
      <c r="F1491" s="55" t="s">
        <v>31</v>
      </c>
      <c r="G1491" s="56" t="s">
        <v>32</v>
      </c>
      <c r="H1491" s="55" t="s">
        <v>33</v>
      </c>
      <c r="I1491" s="57">
        <v>353.8</v>
      </c>
      <c r="J1491" s="112">
        <v>353.8</v>
      </c>
      <c r="K1491" s="136"/>
      <c r="L1491" s="469">
        <v>0</v>
      </c>
      <c r="M1491" s="136"/>
      <c r="N1491" s="469"/>
      <c r="O1491" s="75">
        <v>0</v>
      </c>
      <c r="P1491" s="1002">
        <f t="shared" si="178"/>
        <v>0</v>
      </c>
      <c r="Q1491" s="138"/>
      <c r="R1491" s="469"/>
      <c r="S1491" s="75">
        <v>0</v>
      </c>
      <c r="T1491" s="1002"/>
      <c r="U1491" s="138"/>
      <c r="V1491" s="469"/>
      <c r="W1491" s="138"/>
      <c r="X1491" s="469"/>
      <c r="Y1491" s="60">
        <f t="shared" si="181"/>
        <v>1</v>
      </c>
      <c r="Z1491" s="1002">
        <v>353.8</v>
      </c>
      <c r="AA1491" s="138"/>
      <c r="AB1491" s="469"/>
      <c r="AC1491" s="63">
        <v>0</v>
      </c>
      <c r="AD1491" s="137">
        <f t="shared" si="179"/>
        <v>0</v>
      </c>
      <c r="AE1491" s="942">
        <v>0</v>
      </c>
      <c r="AF1491" s="150">
        <v>0</v>
      </c>
      <c r="AG1491" s="138"/>
      <c r="AH1491" s="469"/>
      <c r="AI1491" s="998">
        <f t="shared" si="180"/>
        <v>353.8</v>
      </c>
      <c r="AJ1491" s="1025">
        <f t="shared" si="177"/>
        <v>0</v>
      </c>
    </row>
    <row r="1492" spans="1:36" ht="66" x14ac:dyDescent="0.2">
      <c r="A1492" s="51"/>
      <c r="B1492" s="86" t="s">
        <v>1438</v>
      </c>
      <c r="C1492" s="74"/>
      <c r="D1492" s="79">
        <v>7</v>
      </c>
      <c r="E1492" s="385" t="s">
        <v>49</v>
      </c>
      <c r="F1492" s="55" t="s">
        <v>31</v>
      </c>
      <c r="G1492" s="56" t="s">
        <v>32</v>
      </c>
      <c r="H1492" s="55" t="s">
        <v>33</v>
      </c>
      <c r="I1492" s="57">
        <v>100.36</v>
      </c>
      <c r="J1492" s="112">
        <v>702.52</v>
      </c>
      <c r="K1492" s="136"/>
      <c r="L1492" s="469">
        <v>0</v>
      </c>
      <c r="M1492" s="136"/>
      <c r="N1492" s="469"/>
      <c r="O1492" s="75">
        <v>0</v>
      </c>
      <c r="P1492" s="1002">
        <f t="shared" si="178"/>
        <v>0</v>
      </c>
      <c r="Q1492" s="138"/>
      <c r="R1492" s="469"/>
      <c r="S1492" s="75">
        <v>0</v>
      </c>
      <c r="T1492" s="1002"/>
      <c r="U1492" s="138"/>
      <c r="V1492" s="469"/>
      <c r="W1492" s="138"/>
      <c r="X1492" s="469"/>
      <c r="Y1492" s="60">
        <f t="shared" si="181"/>
        <v>7</v>
      </c>
      <c r="Z1492" s="1002">
        <v>702.52</v>
      </c>
      <c r="AA1492" s="138"/>
      <c r="AB1492" s="469"/>
      <c r="AC1492" s="63">
        <v>0</v>
      </c>
      <c r="AD1492" s="137">
        <f t="shared" si="179"/>
        <v>0</v>
      </c>
      <c r="AE1492" s="942">
        <v>0</v>
      </c>
      <c r="AF1492" s="150">
        <v>0</v>
      </c>
      <c r="AG1492" s="138"/>
      <c r="AH1492" s="469"/>
      <c r="AI1492" s="998">
        <f t="shared" si="180"/>
        <v>702.52</v>
      </c>
      <c r="AJ1492" s="1025">
        <f t="shared" si="177"/>
        <v>0</v>
      </c>
    </row>
    <row r="1493" spans="1:36" ht="66" x14ac:dyDescent="0.2">
      <c r="A1493" s="51"/>
      <c r="B1493" s="86" t="s">
        <v>1439</v>
      </c>
      <c r="C1493" s="74"/>
      <c r="D1493" s="79">
        <v>7</v>
      </c>
      <c r="E1493" s="385" t="s">
        <v>41</v>
      </c>
      <c r="F1493" s="55" t="s">
        <v>31</v>
      </c>
      <c r="G1493" s="56" t="s">
        <v>32</v>
      </c>
      <c r="H1493" s="55" t="s">
        <v>33</v>
      </c>
      <c r="I1493" s="57">
        <v>100.36</v>
      </c>
      <c r="J1493" s="112">
        <v>702.52</v>
      </c>
      <c r="K1493" s="136"/>
      <c r="L1493" s="469">
        <v>0</v>
      </c>
      <c r="M1493" s="136"/>
      <c r="N1493" s="469"/>
      <c r="O1493" s="75">
        <v>0</v>
      </c>
      <c r="P1493" s="1002">
        <f t="shared" si="178"/>
        <v>0</v>
      </c>
      <c r="Q1493" s="138"/>
      <c r="R1493" s="469"/>
      <c r="S1493" s="75">
        <v>0</v>
      </c>
      <c r="T1493" s="1002"/>
      <c r="U1493" s="138"/>
      <c r="V1493" s="469"/>
      <c r="W1493" s="138"/>
      <c r="X1493" s="469"/>
      <c r="Y1493" s="60">
        <f t="shared" si="181"/>
        <v>7</v>
      </c>
      <c r="Z1493" s="1002">
        <v>702.52</v>
      </c>
      <c r="AA1493" s="138"/>
      <c r="AB1493" s="469"/>
      <c r="AC1493" s="63">
        <v>0</v>
      </c>
      <c r="AD1493" s="137">
        <f t="shared" si="179"/>
        <v>0</v>
      </c>
      <c r="AE1493" s="942">
        <v>0</v>
      </c>
      <c r="AF1493" s="150">
        <v>0</v>
      </c>
      <c r="AG1493" s="138"/>
      <c r="AH1493" s="469"/>
      <c r="AI1493" s="998">
        <f t="shared" si="180"/>
        <v>702.52</v>
      </c>
      <c r="AJ1493" s="1025">
        <f t="shared" si="177"/>
        <v>0</v>
      </c>
    </row>
    <row r="1494" spans="1:36" ht="66" x14ac:dyDescent="0.2">
      <c r="A1494" s="51"/>
      <c r="B1494" s="86" t="s">
        <v>1440</v>
      </c>
      <c r="C1494" s="74"/>
      <c r="D1494" s="79">
        <v>7</v>
      </c>
      <c r="E1494" s="385" t="s">
        <v>49</v>
      </c>
      <c r="F1494" s="55" t="s">
        <v>31</v>
      </c>
      <c r="G1494" s="56" t="s">
        <v>32</v>
      </c>
      <c r="H1494" s="55" t="s">
        <v>33</v>
      </c>
      <c r="I1494" s="57">
        <v>100.36</v>
      </c>
      <c r="J1494" s="112">
        <v>702.52</v>
      </c>
      <c r="K1494" s="136"/>
      <c r="L1494" s="469">
        <v>0</v>
      </c>
      <c r="M1494" s="136"/>
      <c r="N1494" s="469"/>
      <c r="O1494" s="75">
        <v>0</v>
      </c>
      <c r="P1494" s="1002">
        <f t="shared" si="178"/>
        <v>0</v>
      </c>
      <c r="Q1494" s="138"/>
      <c r="R1494" s="469"/>
      <c r="S1494" s="75">
        <v>0</v>
      </c>
      <c r="T1494" s="1002"/>
      <c r="U1494" s="138"/>
      <c r="V1494" s="469"/>
      <c r="W1494" s="138"/>
      <c r="X1494" s="469"/>
      <c r="Y1494" s="60">
        <f t="shared" si="181"/>
        <v>7</v>
      </c>
      <c r="Z1494" s="1002">
        <v>702.52</v>
      </c>
      <c r="AA1494" s="138"/>
      <c r="AB1494" s="469"/>
      <c r="AC1494" s="63">
        <v>0</v>
      </c>
      <c r="AD1494" s="137">
        <f t="shared" si="179"/>
        <v>0</v>
      </c>
      <c r="AE1494" s="942">
        <v>0</v>
      </c>
      <c r="AF1494" s="150">
        <v>0</v>
      </c>
      <c r="AG1494" s="138"/>
      <c r="AH1494" s="469"/>
      <c r="AI1494" s="998">
        <f t="shared" si="180"/>
        <v>702.52</v>
      </c>
      <c r="AJ1494" s="1025">
        <f t="shared" si="177"/>
        <v>0</v>
      </c>
    </row>
    <row r="1495" spans="1:36" ht="66" x14ac:dyDescent="0.2">
      <c r="A1495" s="51"/>
      <c r="B1495" s="331" t="s">
        <v>1441</v>
      </c>
      <c r="C1495" s="74"/>
      <c r="D1495" s="79">
        <v>1</v>
      </c>
      <c r="E1495" s="398" t="s">
        <v>1442</v>
      </c>
      <c r="F1495" s="55" t="s">
        <v>31</v>
      </c>
      <c r="G1495" s="56" t="s">
        <v>32</v>
      </c>
      <c r="H1495" s="55" t="s">
        <v>33</v>
      </c>
      <c r="I1495" s="57">
        <v>345.68</v>
      </c>
      <c r="J1495" s="112">
        <v>345.68</v>
      </c>
      <c r="K1495" s="136"/>
      <c r="L1495" s="469">
        <v>0</v>
      </c>
      <c r="M1495" s="136"/>
      <c r="N1495" s="469"/>
      <c r="O1495" s="75">
        <v>0</v>
      </c>
      <c r="P1495" s="1002">
        <f t="shared" si="178"/>
        <v>0</v>
      </c>
      <c r="Q1495" s="138"/>
      <c r="R1495" s="469"/>
      <c r="S1495" s="75">
        <v>0</v>
      </c>
      <c r="T1495" s="1002"/>
      <c r="U1495" s="138"/>
      <c r="V1495" s="469"/>
      <c r="W1495" s="138"/>
      <c r="X1495" s="469"/>
      <c r="Y1495" s="60">
        <f t="shared" si="181"/>
        <v>1</v>
      </c>
      <c r="Z1495" s="1002">
        <v>345.68</v>
      </c>
      <c r="AA1495" s="138"/>
      <c r="AB1495" s="469"/>
      <c r="AC1495" s="63">
        <v>0</v>
      </c>
      <c r="AD1495" s="137">
        <f t="shared" si="179"/>
        <v>0</v>
      </c>
      <c r="AE1495" s="942">
        <v>0</v>
      </c>
      <c r="AF1495" s="150">
        <v>0</v>
      </c>
      <c r="AG1495" s="138"/>
      <c r="AH1495" s="469"/>
      <c r="AI1495" s="998">
        <f t="shared" si="180"/>
        <v>345.68</v>
      </c>
      <c r="AJ1495" s="1025">
        <f t="shared" si="177"/>
        <v>0</v>
      </c>
    </row>
    <row r="1496" spans="1:36" ht="66" x14ac:dyDescent="0.2">
      <c r="A1496" s="51"/>
      <c r="B1496" s="86" t="s">
        <v>1443</v>
      </c>
      <c r="C1496" s="74"/>
      <c r="D1496" s="79">
        <v>3</v>
      </c>
      <c r="E1496" s="385" t="s">
        <v>49</v>
      </c>
      <c r="F1496" s="55" t="s">
        <v>31</v>
      </c>
      <c r="G1496" s="56" t="s">
        <v>32</v>
      </c>
      <c r="H1496" s="55" t="s">
        <v>33</v>
      </c>
      <c r="I1496" s="57">
        <v>193.04999999999998</v>
      </c>
      <c r="J1496" s="112">
        <v>579.15</v>
      </c>
      <c r="K1496" s="136"/>
      <c r="L1496" s="469">
        <v>0</v>
      </c>
      <c r="M1496" s="136"/>
      <c r="N1496" s="469"/>
      <c r="O1496" s="75">
        <v>0</v>
      </c>
      <c r="P1496" s="1002">
        <f t="shared" si="178"/>
        <v>0</v>
      </c>
      <c r="Q1496" s="138"/>
      <c r="R1496" s="469"/>
      <c r="S1496" s="75">
        <v>0</v>
      </c>
      <c r="T1496" s="1002"/>
      <c r="U1496" s="138"/>
      <c r="V1496" s="469"/>
      <c r="W1496" s="138"/>
      <c r="X1496" s="469"/>
      <c r="Y1496" s="60">
        <f t="shared" si="181"/>
        <v>3</v>
      </c>
      <c r="Z1496" s="1002">
        <v>579.15</v>
      </c>
      <c r="AA1496" s="138"/>
      <c r="AB1496" s="469"/>
      <c r="AC1496" s="63">
        <v>0</v>
      </c>
      <c r="AD1496" s="137">
        <f t="shared" si="179"/>
        <v>0</v>
      </c>
      <c r="AE1496" s="942">
        <v>0</v>
      </c>
      <c r="AF1496" s="150">
        <v>0</v>
      </c>
      <c r="AG1496" s="138"/>
      <c r="AH1496" s="469"/>
      <c r="AI1496" s="998">
        <f t="shared" si="180"/>
        <v>579.15</v>
      </c>
      <c r="AJ1496" s="1025">
        <f t="shared" si="177"/>
        <v>0</v>
      </c>
    </row>
    <row r="1497" spans="1:36" ht="66" x14ac:dyDescent="0.2">
      <c r="A1497" s="51"/>
      <c r="B1497" s="86" t="s">
        <v>1444</v>
      </c>
      <c r="C1497" s="74"/>
      <c r="D1497" s="79">
        <v>15</v>
      </c>
      <c r="E1497" s="385" t="s">
        <v>49</v>
      </c>
      <c r="F1497" s="55" t="s">
        <v>31</v>
      </c>
      <c r="G1497" s="56" t="s">
        <v>32</v>
      </c>
      <c r="H1497" s="55" t="s">
        <v>33</v>
      </c>
      <c r="I1497" s="57">
        <v>32.840000000000003</v>
      </c>
      <c r="J1497" s="112">
        <v>492.6</v>
      </c>
      <c r="K1497" s="136"/>
      <c r="L1497" s="469">
        <v>0</v>
      </c>
      <c r="M1497" s="136"/>
      <c r="N1497" s="469"/>
      <c r="O1497" s="75">
        <v>0</v>
      </c>
      <c r="P1497" s="1002">
        <f t="shared" si="178"/>
        <v>0</v>
      </c>
      <c r="Q1497" s="138"/>
      <c r="R1497" s="469"/>
      <c r="S1497" s="75">
        <v>0</v>
      </c>
      <c r="T1497" s="1002"/>
      <c r="U1497" s="138"/>
      <c r="V1497" s="469"/>
      <c r="W1497" s="138"/>
      <c r="X1497" s="469"/>
      <c r="Y1497" s="60">
        <f t="shared" si="181"/>
        <v>15</v>
      </c>
      <c r="Z1497" s="1002">
        <v>492.6</v>
      </c>
      <c r="AA1497" s="138"/>
      <c r="AB1497" s="469"/>
      <c r="AC1497" s="63">
        <v>0</v>
      </c>
      <c r="AD1497" s="137">
        <f t="shared" si="179"/>
        <v>0</v>
      </c>
      <c r="AE1497" s="942">
        <v>0</v>
      </c>
      <c r="AF1497" s="150">
        <v>0</v>
      </c>
      <c r="AG1497" s="138"/>
      <c r="AH1497" s="469"/>
      <c r="AI1497" s="998">
        <f t="shared" si="180"/>
        <v>492.6</v>
      </c>
      <c r="AJ1497" s="1025">
        <f t="shared" si="177"/>
        <v>0</v>
      </c>
    </row>
    <row r="1498" spans="1:36" ht="66" x14ac:dyDescent="0.2">
      <c r="A1498" s="51"/>
      <c r="B1498" s="86" t="s">
        <v>1445</v>
      </c>
      <c r="C1498" s="74"/>
      <c r="D1498" s="79">
        <v>15</v>
      </c>
      <c r="E1498" s="385" t="s">
        <v>49</v>
      </c>
      <c r="F1498" s="55" t="s">
        <v>31</v>
      </c>
      <c r="G1498" s="56" t="s">
        <v>32</v>
      </c>
      <c r="H1498" s="55" t="s">
        <v>33</v>
      </c>
      <c r="I1498" s="57">
        <v>32.840000000000003</v>
      </c>
      <c r="J1498" s="112">
        <v>492.6</v>
      </c>
      <c r="K1498" s="136"/>
      <c r="L1498" s="469">
        <v>0</v>
      </c>
      <c r="M1498" s="136"/>
      <c r="N1498" s="469"/>
      <c r="O1498" s="75">
        <v>0</v>
      </c>
      <c r="P1498" s="1002">
        <f t="shared" ref="P1498:P1529" si="182">O1498*I1498</f>
        <v>0</v>
      </c>
      <c r="Q1498" s="138"/>
      <c r="R1498" s="469"/>
      <c r="S1498" s="75">
        <v>0</v>
      </c>
      <c r="T1498" s="1002"/>
      <c r="U1498" s="138"/>
      <c r="V1498" s="469"/>
      <c r="W1498" s="138"/>
      <c r="X1498" s="469"/>
      <c r="Y1498" s="60">
        <f t="shared" si="181"/>
        <v>15</v>
      </c>
      <c r="Z1498" s="1002">
        <v>492.6</v>
      </c>
      <c r="AA1498" s="138"/>
      <c r="AB1498" s="469"/>
      <c r="AC1498" s="63">
        <v>0</v>
      </c>
      <c r="AD1498" s="137">
        <f t="shared" ref="AD1498:AD1529" si="183">AC1498*I1498</f>
        <v>0</v>
      </c>
      <c r="AE1498" s="942">
        <v>0</v>
      </c>
      <c r="AF1498" s="150">
        <v>0</v>
      </c>
      <c r="AG1498" s="138"/>
      <c r="AH1498" s="469"/>
      <c r="AI1498" s="998">
        <f t="shared" ref="AI1498:AI1529" si="184">AF1498+AH1498+AD1498+AB1498+Z1498+X1498+V1498+T1498+R1498+P1498+N1498+L1498</f>
        <v>492.6</v>
      </c>
      <c r="AJ1498" s="1025">
        <f t="shared" si="177"/>
        <v>0</v>
      </c>
    </row>
    <row r="1499" spans="1:36" ht="66" x14ac:dyDescent="0.2">
      <c r="A1499" s="51"/>
      <c r="B1499" s="86" t="s">
        <v>1446</v>
      </c>
      <c r="C1499" s="74"/>
      <c r="D1499" s="79">
        <v>15</v>
      </c>
      <c r="E1499" s="385" t="s">
        <v>372</v>
      </c>
      <c r="F1499" s="55" t="s">
        <v>31</v>
      </c>
      <c r="G1499" s="56" t="s">
        <v>32</v>
      </c>
      <c r="H1499" s="55" t="s">
        <v>33</v>
      </c>
      <c r="I1499" s="57">
        <v>32.840000000000003</v>
      </c>
      <c r="J1499" s="112">
        <v>492.6</v>
      </c>
      <c r="K1499" s="136"/>
      <c r="L1499" s="469">
        <v>0</v>
      </c>
      <c r="M1499" s="136"/>
      <c r="N1499" s="469"/>
      <c r="O1499" s="75">
        <v>0</v>
      </c>
      <c r="P1499" s="1002">
        <f t="shared" si="182"/>
        <v>0</v>
      </c>
      <c r="Q1499" s="138"/>
      <c r="R1499" s="469"/>
      <c r="S1499" s="75">
        <v>0</v>
      </c>
      <c r="T1499" s="1002"/>
      <c r="U1499" s="138"/>
      <c r="V1499" s="469"/>
      <c r="W1499" s="138"/>
      <c r="X1499" s="469"/>
      <c r="Y1499" s="60">
        <f t="shared" si="181"/>
        <v>15</v>
      </c>
      <c r="Z1499" s="1002">
        <v>492.6</v>
      </c>
      <c r="AA1499" s="138"/>
      <c r="AB1499" s="469"/>
      <c r="AC1499" s="63">
        <v>0</v>
      </c>
      <c r="AD1499" s="137">
        <f t="shared" si="183"/>
        <v>0</v>
      </c>
      <c r="AE1499" s="942">
        <v>0</v>
      </c>
      <c r="AF1499" s="150">
        <v>0</v>
      </c>
      <c r="AG1499" s="138"/>
      <c r="AH1499" s="469"/>
      <c r="AI1499" s="998">
        <f t="shared" si="184"/>
        <v>492.6</v>
      </c>
      <c r="AJ1499" s="1025">
        <f t="shared" si="177"/>
        <v>0</v>
      </c>
    </row>
    <row r="1500" spans="1:36" ht="66" x14ac:dyDescent="0.2">
      <c r="A1500" s="51"/>
      <c r="B1500" s="86" t="s">
        <v>1447</v>
      </c>
      <c r="C1500" s="74"/>
      <c r="D1500" s="79">
        <v>33</v>
      </c>
      <c r="E1500" s="385" t="s">
        <v>49</v>
      </c>
      <c r="F1500" s="55" t="s">
        <v>31</v>
      </c>
      <c r="G1500" s="56" t="s">
        <v>32</v>
      </c>
      <c r="H1500" s="55" t="s">
        <v>33</v>
      </c>
      <c r="I1500" s="57">
        <v>129.67999999999998</v>
      </c>
      <c r="J1500" s="112">
        <v>4279.4399999999996</v>
      </c>
      <c r="K1500" s="136"/>
      <c r="L1500" s="469">
        <v>0</v>
      </c>
      <c r="M1500" s="136"/>
      <c r="N1500" s="469"/>
      <c r="O1500" s="75">
        <v>0</v>
      </c>
      <c r="P1500" s="1002">
        <f t="shared" si="182"/>
        <v>0</v>
      </c>
      <c r="Q1500" s="138"/>
      <c r="R1500" s="469"/>
      <c r="S1500" s="75">
        <v>0</v>
      </c>
      <c r="T1500" s="1002"/>
      <c r="U1500" s="138"/>
      <c r="V1500" s="469"/>
      <c r="W1500" s="138"/>
      <c r="X1500" s="469"/>
      <c r="Y1500" s="60">
        <f t="shared" si="181"/>
        <v>33</v>
      </c>
      <c r="Z1500" s="1002">
        <v>4279.4399999999996</v>
      </c>
      <c r="AA1500" s="138"/>
      <c r="AB1500" s="469"/>
      <c r="AC1500" s="63">
        <v>0</v>
      </c>
      <c r="AD1500" s="137">
        <f t="shared" si="183"/>
        <v>0</v>
      </c>
      <c r="AE1500" s="942">
        <v>0</v>
      </c>
      <c r="AF1500" s="150">
        <v>0</v>
      </c>
      <c r="AG1500" s="138"/>
      <c r="AH1500" s="469"/>
      <c r="AI1500" s="998">
        <f t="shared" si="184"/>
        <v>4279.4399999999996</v>
      </c>
      <c r="AJ1500" s="1025">
        <f t="shared" si="177"/>
        <v>0</v>
      </c>
    </row>
    <row r="1501" spans="1:36" ht="66" x14ac:dyDescent="0.2">
      <c r="A1501" s="51"/>
      <c r="B1501" s="86" t="s">
        <v>1448</v>
      </c>
      <c r="C1501" s="74"/>
      <c r="D1501" s="79">
        <v>1</v>
      </c>
      <c r="E1501" s="385" t="s">
        <v>49</v>
      </c>
      <c r="F1501" s="55" t="s">
        <v>31</v>
      </c>
      <c r="G1501" s="56" t="s">
        <v>32</v>
      </c>
      <c r="H1501" s="55" t="s">
        <v>33</v>
      </c>
      <c r="I1501" s="57">
        <v>239.13</v>
      </c>
      <c r="J1501" s="112">
        <v>239.13</v>
      </c>
      <c r="K1501" s="136"/>
      <c r="L1501" s="469">
        <v>0</v>
      </c>
      <c r="M1501" s="136"/>
      <c r="N1501" s="469"/>
      <c r="O1501" s="75">
        <v>0</v>
      </c>
      <c r="P1501" s="1002">
        <f t="shared" si="182"/>
        <v>0</v>
      </c>
      <c r="Q1501" s="138"/>
      <c r="R1501" s="469"/>
      <c r="S1501" s="75">
        <v>0</v>
      </c>
      <c r="T1501" s="1002"/>
      <c r="U1501" s="138"/>
      <c r="V1501" s="469"/>
      <c r="W1501" s="138"/>
      <c r="X1501" s="469"/>
      <c r="Y1501" s="60">
        <f t="shared" si="181"/>
        <v>1</v>
      </c>
      <c r="Z1501" s="1002">
        <v>239.13</v>
      </c>
      <c r="AA1501" s="138"/>
      <c r="AB1501" s="469"/>
      <c r="AC1501" s="63">
        <v>0</v>
      </c>
      <c r="AD1501" s="137">
        <f t="shared" si="183"/>
        <v>0</v>
      </c>
      <c r="AE1501" s="942">
        <v>0</v>
      </c>
      <c r="AF1501" s="150">
        <v>0</v>
      </c>
      <c r="AG1501" s="138"/>
      <c r="AH1501" s="469"/>
      <c r="AI1501" s="998">
        <f t="shared" si="184"/>
        <v>239.13</v>
      </c>
      <c r="AJ1501" s="1025">
        <f t="shared" si="177"/>
        <v>0</v>
      </c>
    </row>
    <row r="1502" spans="1:36" ht="66" x14ac:dyDescent="0.2">
      <c r="A1502" s="51"/>
      <c r="B1502" s="86" t="s">
        <v>1449</v>
      </c>
      <c r="C1502" s="74"/>
      <c r="D1502" s="79">
        <v>1</v>
      </c>
      <c r="E1502" s="385" t="s">
        <v>30</v>
      </c>
      <c r="F1502" s="55" t="s">
        <v>31</v>
      </c>
      <c r="G1502" s="56" t="s">
        <v>32</v>
      </c>
      <c r="H1502" s="55" t="s">
        <v>33</v>
      </c>
      <c r="I1502" s="57">
        <v>239.13</v>
      </c>
      <c r="J1502" s="112">
        <v>239.13</v>
      </c>
      <c r="K1502" s="136"/>
      <c r="L1502" s="469">
        <v>0</v>
      </c>
      <c r="M1502" s="136"/>
      <c r="N1502" s="469"/>
      <c r="O1502" s="75">
        <v>0</v>
      </c>
      <c r="P1502" s="1002">
        <f t="shared" si="182"/>
        <v>0</v>
      </c>
      <c r="Q1502" s="138"/>
      <c r="R1502" s="469"/>
      <c r="S1502" s="75">
        <v>0</v>
      </c>
      <c r="T1502" s="1002"/>
      <c r="U1502" s="138"/>
      <c r="V1502" s="469"/>
      <c r="W1502" s="138"/>
      <c r="X1502" s="469"/>
      <c r="Y1502" s="60">
        <f t="shared" si="181"/>
        <v>1</v>
      </c>
      <c r="Z1502" s="1002">
        <v>239.13</v>
      </c>
      <c r="AA1502" s="138"/>
      <c r="AB1502" s="469"/>
      <c r="AC1502" s="63">
        <v>0</v>
      </c>
      <c r="AD1502" s="137">
        <f t="shared" si="183"/>
        <v>0</v>
      </c>
      <c r="AE1502" s="942">
        <v>0</v>
      </c>
      <c r="AF1502" s="150">
        <v>0</v>
      </c>
      <c r="AG1502" s="138"/>
      <c r="AH1502" s="469"/>
      <c r="AI1502" s="998">
        <f t="shared" si="184"/>
        <v>239.13</v>
      </c>
      <c r="AJ1502" s="1025">
        <f t="shared" si="177"/>
        <v>0</v>
      </c>
    </row>
    <row r="1503" spans="1:36" ht="66" x14ac:dyDescent="0.2">
      <c r="A1503" s="51"/>
      <c r="B1503" s="73" t="s">
        <v>1450</v>
      </c>
      <c r="C1503" s="74"/>
      <c r="D1503" s="79">
        <v>1</v>
      </c>
      <c r="E1503" s="385" t="s">
        <v>30</v>
      </c>
      <c r="F1503" s="55" t="s">
        <v>31</v>
      </c>
      <c r="G1503" s="56" t="s">
        <v>32</v>
      </c>
      <c r="H1503" s="55" t="s">
        <v>33</v>
      </c>
      <c r="I1503" s="57">
        <v>239</v>
      </c>
      <c r="J1503" s="112">
        <v>239</v>
      </c>
      <c r="K1503" s="136"/>
      <c r="L1503" s="469">
        <v>0</v>
      </c>
      <c r="M1503" s="136"/>
      <c r="N1503" s="469"/>
      <c r="O1503" s="75">
        <v>0</v>
      </c>
      <c r="P1503" s="1002">
        <f t="shared" si="182"/>
        <v>0</v>
      </c>
      <c r="Q1503" s="138"/>
      <c r="R1503" s="469"/>
      <c r="S1503" s="75">
        <v>0</v>
      </c>
      <c r="T1503" s="1002"/>
      <c r="U1503" s="138"/>
      <c r="V1503" s="469"/>
      <c r="W1503" s="138"/>
      <c r="X1503" s="469"/>
      <c r="Y1503" s="60">
        <f t="shared" si="181"/>
        <v>1</v>
      </c>
      <c r="Z1503" s="1002">
        <v>239</v>
      </c>
      <c r="AA1503" s="138"/>
      <c r="AB1503" s="469"/>
      <c r="AC1503" s="63">
        <v>0</v>
      </c>
      <c r="AD1503" s="137">
        <f t="shared" si="183"/>
        <v>0</v>
      </c>
      <c r="AE1503" s="942">
        <v>0</v>
      </c>
      <c r="AF1503" s="150">
        <v>0</v>
      </c>
      <c r="AG1503" s="138"/>
      <c r="AH1503" s="469"/>
      <c r="AI1503" s="998">
        <f t="shared" si="184"/>
        <v>239</v>
      </c>
      <c r="AJ1503" s="1025">
        <f t="shared" si="177"/>
        <v>0</v>
      </c>
    </row>
    <row r="1504" spans="1:36" ht="66" x14ac:dyDescent="0.2">
      <c r="A1504" s="51"/>
      <c r="B1504" s="73" t="s">
        <v>1451</v>
      </c>
      <c r="C1504" s="74"/>
      <c r="D1504" s="79">
        <v>3</v>
      </c>
      <c r="E1504" s="385" t="s">
        <v>30</v>
      </c>
      <c r="F1504" s="55" t="s">
        <v>31</v>
      </c>
      <c r="G1504" s="56" t="s">
        <v>32</v>
      </c>
      <c r="H1504" s="55" t="s">
        <v>33</v>
      </c>
      <c r="I1504" s="57">
        <v>239</v>
      </c>
      <c r="J1504" s="112">
        <v>717</v>
      </c>
      <c r="K1504" s="136"/>
      <c r="L1504" s="469">
        <v>0</v>
      </c>
      <c r="M1504" s="136"/>
      <c r="N1504" s="469"/>
      <c r="O1504" s="75">
        <v>0</v>
      </c>
      <c r="P1504" s="1002">
        <f t="shared" si="182"/>
        <v>0</v>
      </c>
      <c r="Q1504" s="138"/>
      <c r="R1504" s="469"/>
      <c r="S1504" s="75">
        <v>0</v>
      </c>
      <c r="T1504" s="1002"/>
      <c r="U1504" s="138"/>
      <c r="V1504" s="469"/>
      <c r="W1504" s="138"/>
      <c r="X1504" s="469"/>
      <c r="Y1504" s="60">
        <f t="shared" si="181"/>
        <v>3</v>
      </c>
      <c r="Z1504" s="1002">
        <v>717</v>
      </c>
      <c r="AA1504" s="138"/>
      <c r="AB1504" s="469"/>
      <c r="AC1504" s="63">
        <v>0</v>
      </c>
      <c r="AD1504" s="137">
        <f t="shared" si="183"/>
        <v>0</v>
      </c>
      <c r="AE1504" s="942">
        <v>0</v>
      </c>
      <c r="AF1504" s="150">
        <v>0</v>
      </c>
      <c r="AG1504" s="138"/>
      <c r="AH1504" s="469"/>
      <c r="AI1504" s="998">
        <f t="shared" si="184"/>
        <v>717</v>
      </c>
      <c r="AJ1504" s="1025">
        <f t="shared" si="177"/>
        <v>0</v>
      </c>
    </row>
    <row r="1505" spans="1:36" ht="66" x14ac:dyDescent="0.2">
      <c r="A1505" s="51"/>
      <c r="B1505" s="86" t="s">
        <v>1452</v>
      </c>
      <c r="C1505" s="74"/>
      <c r="D1505" s="79">
        <v>6</v>
      </c>
      <c r="E1505" s="385" t="s">
        <v>30</v>
      </c>
      <c r="F1505" s="55" t="s">
        <v>31</v>
      </c>
      <c r="G1505" s="56" t="s">
        <v>32</v>
      </c>
      <c r="H1505" s="55" t="s">
        <v>33</v>
      </c>
      <c r="I1505" s="57">
        <v>99.970000000000013</v>
      </c>
      <c r="J1505" s="112">
        <v>599.82000000000005</v>
      </c>
      <c r="K1505" s="136"/>
      <c r="L1505" s="469">
        <v>0</v>
      </c>
      <c r="M1505" s="136"/>
      <c r="N1505" s="469"/>
      <c r="O1505" s="75">
        <v>0</v>
      </c>
      <c r="P1505" s="1002">
        <f t="shared" si="182"/>
        <v>0</v>
      </c>
      <c r="Q1505" s="138"/>
      <c r="R1505" s="469"/>
      <c r="S1505" s="75">
        <v>0</v>
      </c>
      <c r="T1505" s="1002"/>
      <c r="U1505" s="138"/>
      <c r="V1505" s="469"/>
      <c r="W1505" s="138"/>
      <c r="X1505" s="469"/>
      <c r="Y1505" s="60">
        <f t="shared" si="181"/>
        <v>6</v>
      </c>
      <c r="Z1505" s="1002">
        <v>599.82000000000005</v>
      </c>
      <c r="AA1505" s="138"/>
      <c r="AB1505" s="469"/>
      <c r="AC1505" s="63">
        <v>0</v>
      </c>
      <c r="AD1505" s="137">
        <f t="shared" si="183"/>
        <v>0</v>
      </c>
      <c r="AE1505" s="942">
        <v>0</v>
      </c>
      <c r="AF1505" s="150">
        <v>0</v>
      </c>
      <c r="AG1505" s="138"/>
      <c r="AH1505" s="469"/>
      <c r="AI1505" s="998">
        <f t="shared" si="184"/>
        <v>599.82000000000005</v>
      </c>
      <c r="AJ1505" s="1025">
        <f t="shared" si="177"/>
        <v>0</v>
      </c>
    </row>
    <row r="1506" spans="1:36" ht="66" x14ac:dyDescent="0.2">
      <c r="A1506" s="51"/>
      <c r="B1506" s="86" t="s">
        <v>1453</v>
      </c>
      <c r="C1506" s="74"/>
      <c r="D1506" s="79">
        <v>5</v>
      </c>
      <c r="E1506" s="385" t="s">
        <v>30</v>
      </c>
      <c r="F1506" s="55" t="s">
        <v>31</v>
      </c>
      <c r="G1506" s="56" t="s">
        <v>32</v>
      </c>
      <c r="H1506" s="55" t="s">
        <v>33</v>
      </c>
      <c r="I1506" s="57">
        <v>32.14</v>
      </c>
      <c r="J1506" s="112">
        <v>160.69999999999999</v>
      </c>
      <c r="K1506" s="136"/>
      <c r="L1506" s="469">
        <v>0</v>
      </c>
      <c r="M1506" s="136"/>
      <c r="N1506" s="469"/>
      <c r="O1506" s="75">
        <v>0</v>
      </c>
      <c r="P1506" s="1002">
        <f t="shared" si="182"/>
        <v>0</v>
      </c>
      <c r="Q1506" s="138"/>
      <c r="R1506" s="469"/>
      <c r="S1506" s="75">
        <v>0</v>
      </c>
      <c r="T1506" s="1002"/>
      <c r="U1506" s="138"/>
      <c r="V1506" s="469"/>
      <c r="W1506" s="138"/>
      <c r="X1506" s="469"/>
      <c r="Y1506" s="60">
        <f t="shared" si="181"/>
        <v>5</v>
      </c>
      <c r="Z1506" s="1002">
        <v>160.69999999999999</v>
      </c>
      <c r="AA1506" s="138"/>
      <c r="AB1506" s="469"/>
      <c r="AC1506" s="63">
        <v>0</v>
      </c>
      <c r="AD1506" s="137">
        <f t="shared" si="183"/>
        <v>0</v>
      </c>
      <c r="AE1506" s="942">
        <v>0</v>
      </c>
      <c r="AF1506" s="150">
        <v>0</v>
      </c>
      <c r="AG1506" s="138"/>
      <c r="AH1506" s="469"/>
      <c r="AI1506" s="998">
        <f t="shared" si="184"/>
        <v>160.69999999999999</v>
      </c>
      <c r="AJ1506" s="1025">
        <f t="shared" si="177"/>
        <v>0</v>
      </c>
    </row>
    <row r="1507" spans="1:36" ht="66" x14ac:dyDescent="0.2">
      <c r="A1507" s="51"/>
      <c r="B1507" s="86" t="s">
        <v>1454</v>
      </c>
      <c r="C1507" s="74"/>
      <c r="D1507" s="79">
        <v>5</v>
      </c>
      <c r="E1507" s="385" t="s">
        <v>30</v>
      </c>
      <c r="F1507" s="55" t="s">
        <v>31</v>
      </c>
      <c r="G1507" s="56" t="s">
        <v>32</v>
      </c>
      <c r="H1507" s="55" t="s">
        <v>33</v>
      </c>
      <c r="I1507" s="57">
        <v>32.14</v>
      </c>
      <c r="J1507" s="112">
        <v>160.69999999999999</v>
      </c>
      <c r="K1507" s="136"/>
      <c r="L1507" s="469">
        <v>0</v>
      </c>
      <c r="M1507" s="136"/>
      <c r="N1507" s="469"/>
      <c r="O1507" s="75">
        <v>0</v>
      </c>
      <c r="P1507" s="1002">
        <f t="shared" si="182"/>
        <v>0</v>
      </c>
      <c r="Q1507" s="138"/>
      <c r="R1507" s="469"/>
      <c r="S1507" s="75">
        <v>0</v>
      </c>
      <c r="T1507" s="1002"/>
      <c r="U1507" s="138"/>
      <c r="V1507" s="469"/>
      <c r="W1507" s="138"/>
      <c r="X1507" s="469"/>
      <c r="Y1507" s="60">
        <f t="shared" si="181"/>
        <v>5</v>
      </c>
      <c r="Z1507" s="1002">
        <v>160.69999999999999</v>
      </c>
      <c r="AA1507" s="138"/>
      <c r="AB1507" s="469"/>
      <c r="AC1507" s="63">
        <v>0</v>
      </c>
      <c r="AD1507" s="137">
        <f t="shared" si="183"/>
        <v>0</v>
      </c>
      <c r="AE1507" s="942">
        <v>0</v>
      </c>
      <c r="AF1507" s="150">
        <v>0</v>
      </c>
      <c r="AG1507" s="138"/>
      <c r="AH1507" s="469"/>
      <c r="AI1507" s="998">
        <f t="shared" si="184"/>
        <v>160.69999999999999</v>
      </c>
      <c r="AJ1507" s="1025">
        <f t="shared" si="177"/>
        <v>0</v>
      </c>
    </row>
    <row r="1508" spans="1:36" ht="66" x14ac:dyDescent="0.2">
      <c r="A1508" s="51"/>
      <c r="B1508" s="86" t="s">
        <v>1455</v>
      </c>
      <c r="C1508" s="74"/>
      <c r="D1508" s="79">
        <v>5</v>
      </c>
      <c r="E1508" s="385" t="s">
        <v>30</v>
      </c>
      <c r="F1508" s="55" t="s">
        <v>31</v>
      </c>
      <c r="G1508" s="56" t="s">
        <v>32</v>
      </c>
      <c r="H1508" s="55" t="s">
        <v>33</v>
      </c>
      <c r="I1508" s="57">
        <v>32.14</v>
      </c>
      <c r="J1508" s="112">
        <v>160.69999999999999</v>
      </c>
      <c r="K1508" s="136"/>
      <c r="L1508" s="469">
        <v>0</v>
      </c>
      <c r="M1508" s="136"/>
      <c r="N1508" s="469"/>
      <c r="O1508" s="75">
        <v>0</v>
      </c>
      <c r="P1508" s="1002">
        <f t="shared" si="182"/>
        <v>0</v>
      </c>
      <c r="Q1508" s="138"/>
      <c r="R1508" s="469"/>
      <c r="S1508" s="75">
        <v>0</v>
      </c>
      <c r="T1508" s="1002"/>
      <c r="U1508" s="138"/>
      <c r="V1508" s="469"/>
      <c r="W1508" s="138"/>
      <c r="X1508" s="469"/>
      <c r="Y1508" s="60">
        <f t="shared" si="181"/>
        <v>5</v>
      </c>
      <c r="Z1508" s="1002">
        <v>160.69999999999999</v>
      </c>
      <c r="AA1508" s="138"/>
      <c r="AB1508" s="469"/>
      <c r="AC1508" s="63">
        <v>0</v>
      </c>
      <c r="AD1508" s="137">
        <f t="shared" si="183"/>
        <v>0</v>
      </c>
      <c r="AE1508" s="942">
        <v>0</v>
      </c>
      <c r="AF1508" s="150">
        <v>0</v>
      </c>
      <c r="AG1508" s="138"/>
      <c r="AH1508" s="469"/>
      <c r="AI1508" s="998">
        <f t="shared" si="184"/>
        <v>160.69999999999999</v>
      </c>
      <c r="AJ1508" s="1025">
        <f t="shared" si="177"/>
        <v>0</v>
      </c>
    </row>
    <row r="1509" spans="1:36" ht="66" x14ac:dyDescent="0.2">
      <c r="A1509" s="51"/>
      <c r="B1509" s="86" t="s">
        <v>1456</v>
      </c>
      <c r="C1509" s="74"/>
      <c r="D1509" s="79">
        <v>5</v>
      </c>
      <c r="E1509" s="385" t="s">
        <v>49</v>
      </c>
      <c r="F1509" s="55" t="s">
        <v>31</v>
      </c>
      <c r="G1509" s="56" t="s">
        <v>32</v>
      </c>
      <c r="H1509" s="55" t="s">
        <v>33</v>
      </c>
      <c r="I1509" s="57">
        <v>32.14</v>
      </c>
      <c r="J1509" s="112">
        <v>160.69999999999999</v>
      </c>
      <c r="K1509" s="136"/>
      <c r="L1509" s="469">
        <v>0</v>
      </c>
      <c r="M1509" s="136"/>
      <c r="N1509" s="469"/>
      <c r="O1509" s="75">
        <v>0</v>
      </c>
      <c r="P1509" s="1002">
        <f t="shared" si="182"/>
        <v>0</v>
      </c>
      <c r="Q1509" s="138"/>
      <c r="R1509" s="469"/>
      <c r="S1509" s="75">
        <v>0</v>
      </c>
      <c r="T1509" s="1002"/>
      <c r="U1509" s="138"/>
      <c r="V1509" s="469"/>
      <c r="W1509" s="138"/>
      <c r="X1509" s="469"/>
      <c r="Y1509" s="60">
        <f t="shared" si="181"/>
        <v>5</v>
      </c>
      <c r="Z1509" s="1002">
        <v>160.69999999999999</v>
      </c>
      <c r="AA1509" s="138"/>
      <c r="AB1509" s="469"/>
      <c r="AC1509" s="63">
        <v>0</v>
      </c>
      <c r="AD1509" s="137">
        <f t="shared" si="183"/>
        <v>0</v>
      </c>
      <c r="AE1509" s="942">
        <v>0</v>
      </c>
      <c r="AF1509" s="150">
        <v>0</v>
      </c>
      <c r="AG1509" s="138"/>
      <c r="AH1509" s="469"/>
      <c r="AI1509" s="998">
        <f t="shared" si="184"/>
        <v>160.69999999999999</v>
      </c>
      <c r="AJ1509" s="1025">
        <f t="shared" ref="AJ1509:AJ1572" si="185">AI1509-J1509</f>
        <v>0</v>
      </c>
    </row>
    <row r="1510" spans="1:36" ht="66" x14ac:dyDescent="0.2">
      <c r="A1510" s="51"/>
      <c r="B1510" s="86" t="s">
        <v>1457</v>
      </c>
      <c r="C1510" s="74"/>
      <c r="D1510" s="79">
        <v>30</v>
      </c>
      <c r="E1510" s="385" t="s">
        <v>30</v>
      </c>
      <c r="F1510" s="55" t="s">
        <v>31</v>
      </c>
      <c r="G1510" s="56" t="s">
        <v>32</v>
      </c>
      <c r="H1510" s="55" t="s">
        <v>33</v>
      </c>
      <c r="I1510" s="57">
        <v>50.18</v>
      </c>
      <c r="J1510" s="112">
        <v>1505.4</v>
      </c>
      <c r="K1510" s="136"/>
      <c r="L1510" s="469">
        <v>0</v>
      </c>
      <c r="M1510" s="136"/>
      <c r="N1510" s="469"/>
      <c r="O1510" s="75">
        <v>0</v>
      </c>
      <c r="P1510" s="1002">
        <f t="shared" si="182"/>
        <v>0</v>
      </c>
      <c r="Q1510" s="138"/>
      <c r="R1510" s="469"/>
      <c r="S1510" s="75">
        <v>0</v>
      </c>
      <c r="T1510" s="1002"/>
      <c r="U1510" s="138"/>
      <c r="V1510" s="469"/>
      <c r="W1510" s="138"/>
      <c r="X1510" s="469"/>
      <c r="Y1510" s="60">
        <f t="shared" si="181"/>
        <v>30</v>
      </c>
      <c r="Z1510" s="1002">
        <v>1505.4</v>
      </c>
      <c r="AA1510" s="138"/>
      <c r="AB1510" s="469"/>
      <c r="AC1510" s="63">
        <v>0</v>
      </c>
      <c r="AD1510" s="137">
        <f t="shared" si="183"/>
        <v>0</v>
      </c>
      <c r="AE1510" s="942">
        <v>0</v>
      </c>
      <c r="AF1510" s="150">
        <v>0</v>
      </c>
      <c r="AG1510" s="138"/>
      <c r="AH1510" s="469"/>
      <c r="AI1510" s="998">
        <f t="shared" si="184"/>
        <v>1505.4</v>
      </c>
      <c r="AJ1510" s="1025">
        <f t="shared" si="185"/>
        <v>0</v>
      </c>
    </row>
    <row r="1511" spans="1:36" ht="66" x14ac:dyDescent="0.2">
      <c r="A1511" s="51"/>
      <c r="B1511" s="86" t="s">
        <v>1458</v>
      </c>
      <c r="C1511" s="74"/>
      <c r="D1511" s="79">
        <v>30</v>
      </c>
      <c r="E1511" s="385" t="s">
        <v>49</v>
      </c>
      <c r="F1511" s="55" t="s">
        <v>31</v>
      </c>
      <c r="G1511" s="56" t="s">
        <v>32</v>
      </c>
      <c r="H1511" s="55" t="s">
        <v>33</v>
      </c>
      <c r="I1511" s="57">
        <v>50.18</v>
      </c>
      <c r="J1511" s="112">
        <v>1505.4</v>
      </c>
      <c r="K1511" s="136"/>
      <c r="L1511" s="469">
        <v>0</v>
      </c>
      <c r="M1511" s="136"/>
      <c r="N1511" s="469"/>
      <c r="O1511" s="75">
        <v>0</v>
      </c>
      <c r="P1511" s="1002">
        <f t="shared" si="182"/>
        <v>0</v>
      </c>
      <c r="Q1511" s="138"/>
      <c r="R1511" s="469"/>
      <c r="S1511" s="75">
        <v>0</v>
      </c>
      <c r="T1511" s="1002"/>
      <c r="U1511" s="138"/>
      <c r="V1511" s="469"/>
      <c r="W1511" s="138"/>
      <c r="X1511" s="469"/>
      <c r="Y1511" s="60">
        <f t="shared" si="181"/>
        <v>30</v>
      </c>
      <c r="Z1511" s="1002">
        <v>1505.4</v>
      </c>
      <c r="AA1511" s="138"/>
      <c r="AB1511" s="469"/>
      <c r="AC1511" s="63">
        <v>0</v>
      </c>
      <c r="AD1511" s="137">
        <f t="shared" si="183"/>
        <v>0</v>
      </c>
      <c r="AE1511" s="942">
        <v>0</v>
      </c>
      <c r="AF1511" s="150">
        <v>0</v>
      </c>
      <c r="AG1511" s="138"/>
      <c r="AH1511" s="469"/>
      <c r="AI1511" s="998">
        <f t="shared" si="184"/>
        <v>1505.4</v>
      </c>
      <c r="AJ1511" s="1025">
        <f t="shared" si="185"/>
        <v>0</v>
      </c>
    </row>
    <row r="1512" spans="1:36" ht="66" x14ac:dyDescent="0.2">
      <c r="A1512" s="51"/>
      <c r="B1512" s="86" t="s">
        <v>1459</v>
      </c>
      <c r="C1512" s="74"/>
      <c r="D1512" s="79">
        <v>30</v>
      </c>
      <c r="E1512" s="385" t="s">
        <v>49</v>
      </c>
      <c r="F1512" s="55" t="s">
        <v>31</v>
      </c>
      <c r="G1512" s="56" t="s">
        <v>32</v>
      </c>
      <c r="H1512" s="55" t="s">
        <v>33</v>
      </c>
      <c r="I1512" s="57">
        <v>50.18</v>
      </c>
      <c r="J1512" s="112">
        <v>1505.4</v>
      </c>
      <c r="K1512" s="136"/>
      <c r="L1512" s="469">
        <v>0</v>
      </c>
      <c r="M1512" s="136"/>
      <c r="N1512" s="469"/>
      <c r="O1512" s="75">
        <v>0</v>
      </c>
      <c r="P1512" s="1002">
        <f t="shared" si="182"/>
        <v>0</v>
      </c>
      <c r="Q1512" s="138"/>
      <c r="R1512" s="469"/>
      <c r="S1512" s="75">
        <v>0</v>
      </c>
      <c r="T1512" s="1002"/>
      <c r="U1512" s="138"/>
      <c r="V1512" s="469"/>
      <c r="W1512" s="138"/>
      <c r="X1512" s="469"/>
      <c r="Y1512" s="60">
        <f t="shared" si="181"/>
        <v>30</v>
      </c>
      <c r="Z1512" s="1002">
        <v>1505.4</v>
      </c>
      <c r="AA1512" s="138"/>
      <c r="AB1512" s="469"/>
      <c r="AC1512" s="63">
        <v>0</v>
      </c>
      <c r="AD1512" s="137">
        <f t="shared" si="183"/>
        <v>0</v>
      </c>
      <c r="AE1512" s="942">
        <v>0</v>
      </c>
      <c r="AF1512" s="150">
        <v>0</v>
      </c>
      <c r="AG1512" s="138"/>
      <c r="AH1512" s="469"/>
      <c r="AI1512" s="998">
        <f t="shared" si="184"/>
        <v>1505.4</v>
      </c>
      <c r="AJ1512" s="1025">
        <f t="shared" si="185"/>
        <v>0</v>
      </c>
    </row>
    <row r="1513" spans="1:36" ht="66" x14ac:dyDescent="0.2">
      <c r="A1513" s="51"/>
      <c r="B1513" s="86" t="s">
        <v>1460</v>
      </c>
      <c r="C1513" s="401"/>
      <c r="D1513" s="401">
        <v>30</v>
      </c>
      <c r="E1513" s="402" t="s">
        <v>49</v>
      </c>
      <c r="F1513" s="55" t="s">
        <v>31</v>
      </c>
      <c r="G1513" s="56" t="s">
        <v>32</v>
      </c>
      <c r="H1513" s="55" t="s">
        <v>33</v>
      </c>
      <c r="I1513" s="57">
        <v>50.18</v>
      </c>
      <c r="J1513" s="768">
        <v>1505.4</v>
      </c>
      <c r="K1513" s="136"/>
      <c r="L1513" s="469">
        <v>0</v>
      </c>
      <c r="M1513" s="136"/>
      <c r="N1513" s="469"/>
      <c r="O1513" s="75">
        <v>0</v>
      </c>
      <c r="P1513" s="1002">
        <f t="shared" si="182"/>
        <v>0</v>
      </c>
      <c r="Q1513" s="138"/>
      <c r="R1513" s="469"/>
      <c r="S1513" s="75">
        <v>0</v>
      </c>
      <c r="T1513" s="1002"/>
      <c r="U1513" s="138"/>
      <c r="V1513" s="469"/>
      <c r="W1513" s="138"/>
      <c r="X1513" s="469"/>
      <c r="Y1513" s="60">
        <f t="shared" si="181"/>
        <v>30</v>
      </c>
      <c r="Z1513" s="1002">
        <v>1505.4</v>
      </c>
      <c r="AA1513" s="138"/>
      <c r="AB1513" s="469"/>
      <c r="AC1513" s="63">
        <v>0</v>
      </c>
      <c r="AD1513" s="137">
        <f t="shared" si="183"/>
        <v>0</v>
      </c>
      <c r="AE1513" s="942">
        <v>0</v>
      </c>
      <c r="AF1513" s="150">
        <v>0</v>
      </c>
      <c r="AG1513" s="138"/>
      <c r="AH1513" s="469"/>
      <c r="AI1513" s="998">
        <f t="shared" si="184"/>
        <v>1505.4</v>
      </c>
      <c r="AJ1513" s="1025">
        <f t="shared" si="185"/>
        <v>0</v>
      </c>
    </row>
    <row r="1514" spans="1:36" ht="66" x14ac:dyDescent="0.2">
      <c r="A1514" s="51"/>
      <c r="B1514" s="86" t="s">
        <v>1461</v>
      </c>
      <c r="C1514" s="98"/>
      <c r="D1514" s="98">
        <v>2</v>
      </c>
      <c r="E1514" s="385" t="s">
        <v>49</v>
      </c>
      <c r="F1514" s="55" t="s">
        <v>31</v>
      </c>
      <c r="G1514" s="56" t="s">
        <v>32</v>
      </c>
      <c r="H1514" s="55" t="s">
        <v>33</v>
      </c>
      <c r="I1514" s="57">
        <v>304.31</v>
      </c>
      <c r="J1514" s="767">
        <v>608.62</v>
      </c>
      <c r="K1514" s="136"/>
      <c r="L1514" s="469">
        <v>0</v>
      </c>
      <c r="M1514" s="136"/>
      <c r="N1514" s="469"/>
      <c r="O1514" s="75">
        <v>0</v>
      </c>
      <c r="P1514" s="1002">
        <f t="shared" si="182"/>
        <v>0</v>
      </c>
      <c r="Q1514" s="138"/>
      <c r="R1514" s="469"/>
      <c r="S1514" s="75">
        <v>0</v>
      </c>
      <c r="T1514" s="1002"/>
      <c r="U1514" s="138"/>
      <c r="V1514" s="469"/>
      <c r="W1514" s="138"/>
      <c r="X1514" s="469"/>
      <c r="Y1514" s="60">
        <f t="shared" si="181"/>
        <v>2</v>
      </c>
      <c r="Z1514" s="1002">
        <v>608.62</v>
      </c>
      <c r="AA1514" s="138"/>
      <c r="AB1514" s="469"/>
      <c r="AC1514" s="63">
        <v>0</v>
      </c>
      <c r="AD1514" s="137">
        <f t="shared" si="183"/>
        <v>0</v>
      </c>
      <c r="AE1514" s="942">
        <v>0</v>
      </c>
      <c r="AF1514" s="150">
        <v>0</v>
      </c>
      <c r="AG1514" s="138"/>
      <c r="AH1514" s="469"/>
      <c r="AI1514" s="998">
        <f t="shared" si="184"/>
        <v>608.62</v>
      </c>
      <c r="AJ1514" s="1025">
        <f t="shared" si="185"/>
        <v>0</v>
      </c>
    </row>
    <row r="1515" spans="1:36" ht="66" x14ac:dyDescent="0.2">
      <c r="A1515" s="51"/>
      <c r="B1515" s="86" t="s">
        <v>1462</v>
      </c>
      <c r="C1515" s="98"/>
      <c r="D1515" s="98">
        <v>2</v>
      </c>
      <c r="E1515" s="385" t="s">
        <v>49</v>
      </c>
      <c r="F1515" s="55" t="s">
        <v>31</v>
      </c>
      <c r="G1515" s="56" t="s">
        <v>32</v>
      </c>
      <c r="H1515" s="55" t="s">
        <v>33</v>
      </c>
      <c r="I1515" s="57">
        <v>304.31</v>
      </c>
      <c r="J1515" s="767">
        <v>608.62</v>
      </c>
      <c r="K1515" s="136"/>
      <c r="L1515" s="469">
        <v>0</v>
      </c>
      <c r="M1515" s="136"/>
      <c r="N1515" s="469"/>
      <c r="O1515" s="75">
        <v>0</v>
      </c>
      <c r="P1515" s="1002">
        <f t="shared" si="182"/>
        <v>0</v>
      </c>
      <c r="Q1515" s="138"/>
      <c r="R1515" s="469"/>
      <c r="S1515" s="75">
        <v>0</v>
      </c>
      <c r="T1515" s="1002"/>
      <c r="U1515" s="138"/>
      <c r="V1515" s="469"/>
      <c r="W1515" s="138"/>
      <c r="X1515" s="469"/>
      <c r="Y1515" s="60">
        <f t="shared" si="181"/>
        <v>2</v>
      </c>
      <c r="Z1515" s="1002">
        <v>608.62</v>
      </c>
      <c r="AA1515" s="138"/>
      <c r="AB1515" s="469"/>
      <c r="AC1515" s="63">
        <v>0</v>
      </c>
      <c r="AD1515" s="137">
        <f t="shared" si="183"/>
        <v>0</v>
      </c>
      <c r="AE1515" s="942">
        <v>0</v>
      </c>
      <c r="AF1515" s="150">
        <v>0</v>
      </c>
      <c r="AG1515" s="138"/>
      <c r="AH1515" s="469"/>
      <c r="AI1515" s="998">
        <f t="shared" si="184"/>
        <v>608.62</v>
      </c>
      <c r="AJ1515" s="1025">
        <f t="shared" si="185"/>
        <v>0</v>
      </c>
    </row>
    <row r="1516" spans="1:36" ht="66" x14ac:dyDescent="0.2">
      <c r="A1516" s="51"/>
      <c r="B1516" s="86" t="s">
        <v>1463</v>
      </c>
      <c r="C1516" s="98"/>
      <c r="D1516" s="98">
        <v>5</v>
      </c>
      <c r="E1516" s="385" t="s">
        <v>49</v>
      </c>
      <c r="F1516" s="55" t="s">
        <v>31</v>
      </c>
      <c r="G1516" s="56" t="s">
        <v>32</v>
      </c>
      <c r="H1516" s="55" t="s">
        <v>33</v>
      </c>
      <c r="I1516" s="57">
        <v>23.95</v>
      </c>
      <c r="J1516" s="767">
        <v>119.75</v>
      </c>
      <c r="K1516" s="136"/>
      <c r="L1516" s="469">
        <v>0</v>
      </c>
      <c r="M1516" s="136"/>
      <c r="N1516" s="469"/>
      <c r="O1516" s="75">
        <v>0</v>
      </c>
      <c r="P1516" s="1002">
        <f t="shared" si="182"/>
        <v>0</v>
      </c>
      <c r="Q1516" s="138"/>
      <c r="R1516" s="469"/>
      <c r="S1516" s="75">
        <v>0</v>
      </c>
      <c r="T1516" s="1002"/>
      <c r="U1516" s="138"/>
      <c r="V1516" s="469"/>
      <c r="W1516" s="138"/>
      <c r="X1516" s="469"/>
      <c r="Y1516" s="60">
        <f t="shared" si="181"/>
        <v>5</v>
      </c>
      <c r="Z1516" s="1002">
        <v>119.75</v>
      </c>
      <c r="AA1516" s="138"/>
      <c r="AB1516" s="469"/>
      <c r="AC1516" s="63">
        <v>0</v>
      </c>
      <c r="AD1516" s="137">
        <f t="shared" si="183"/>
        <v>0</v>
      </c>
      <c r="AE1516" s="942">
        <v>0</v>
      </c>
      <c r="AF1516" s="150">
        <v>0</v>
      </c>
      <c r="AG1516" s="138"/>
      <c r="AH1516" s="469"/>
      <c r="AI1516" s="998">
        <f t="shared" si="184"/>
        <v>119.75</v>
      </c>
      <c r="AJ1516" s="1025">
        <f t="shared" si="185"/>
        <v>0</v>
      </c>
    </row>
    <row r="1517" spans="1:36" ht="66" x14ac:dyDescent="0.2">
      <c r="A1517" s="51"/>
      <c r="B1517" s="86" t="s">
        <v>1464</v>
      </c>
      <c r="C1517" s="98"/>
      <c r="D1517" s="98">
        <v>5</v>
      </c>
      <c r="E1517" s="385" t="s">
        <v>49</v>
      </c>
      <c r="F1517" s="55" t="s">
        <v>31</v>
      </c>
      <c r="G1517" s="56" t="s">
        <v>32</v>
      </c>
      <c r="H1517" s="55" t="s">
        <v>33</v>
      </c>
      <c r="I1517" s="57">
        <v>73.05</v>
      </c>
      <c r="J1517" s="767">
        <v>365.25</v>
      </c>
      <c r="K1517" s="136"/>
      <c r="L1517" s="469">
        <v>0</v>
      </c>
      <c r="M1517" s="136"/>
      <c r="N1517" s="469"/>
      <c r="O1517" s="75">
        <v>0</v>
      </c>
      <c r="P1517" s="1002">
        <f t="shared" si="182"/>
        <v>0</v>
      </c>
      <c r="Q1517" s="138"/>
      <c r="R1517" s="469"/>
      <c r="S1517" s="75">
        <v>0</v>
      </c>
      <c r="T1517" s="1002"/>
      <c r="U1517" s="138"/>
      <c r="V1517" s="469"/>
      <c r="W1517" s="138"/>
      <c r="X1517" s="469"/>
      <c r="Y1517" s="60">
        <f t="shared" si="181"/>
        <v>5</v>
      </c>
      <c r="Z1517" s="1002">
        <v>365.25</v>
      </c>
      <c r="AA1517" s="138"/>
      <c r="AB1517" s="469"/>
      <c r="AC1517" s="63">
        <v>0</v>
      </c>
      <c r="AD1517" s="137">
        <f t="shared" si="183"/>
        <v>0</v>
      </c>
      <c r="AE1517" s="942">
        <v>0</v>
      </c>
      <c r="AF1517" s="150">
        <v>0</v>
      </c>
      <c r="AG1517" s="138"/>
      <c r="AH1517" s="469"/>
      <c r="AI1517" s="998">
        <f t="shared" si="184"/>
        <v>365.25</v>
      </c>
      <c r="AJ1517" s="1025">
        <f t="shared" si="185"/>
        <v>0</v>
      </c>
    </row>
    <row r="1518" spans="1:36" ht="66" x14ac:dyDescent="0.2">
      <c r="A1518" s="51"/>
      <c r="B1518" s="86" t="s">
        <v>1465</v>
      </c>
      <c r="C1518" s="98"/>
      <c r="D1518" s="98">
        <v>5</v>
      </c>
      <c r="E1518" s="385" t="s">
        <v>49</v>
      </c>
      <c r="F1518" s="55" t="s">
        <v>31</v>
      </c>
      <c r="G1518" s="56" t="s">
        <v>32</v>
      </c>
      <c r="H1518" s="55" t="s">
        <v>33</v>
      </c>
      <c r="I1518" s="57">
        <v>1198.6500000000001</v>
      </c>
      <c r="J1518" s="767">
        <v>5993.25</v>
      </c>
      <c r="K1518" s="136"/>
      <c r="L1518" s="469">
        <v>0</v>
      </c>
      <c r="M1518" s="136"/>
      <c r="N1518" s="469"/>
      <c r="O1518" s="75">
        <v>0</v>
      </c>
      <c r="P1518" s="1002">
        <f t="shared" si="182"/>
        <v>0</v>
      </c>
      <c r="Q1518" s="138"/>
      <c r="R1518" s="469"/>
      <c r="S1518" s="75">
        <v>0</v>
      </c>
      <c r="T1518" s="1002"/>
      <c r="U1518" s="138"/>
      <c r="V1518" s="469"/>
      <c r="W1518" s="138"/>
      <c r="X1518" s="469"/>
      <c r="Y1518" s="60">
        <f t="shared" si="181"/>
        <v>5</v>
      </c>
      <c r="Z1518" s="1002">
        <v>5993.25</v>
      </c>
      <c r="AA1518" s="138"/>
      <c r="AB1518" s="469"/>
      <c r="AC1518" s="63">
        <v>0</v>
      </c>
      <c r="AD1518" s="137">
        <f t="shared" si="183"/>
        <v>0</v>
      </c>
      <c r="AE1518" s="942">
        <v>0</v>
      </c>
      <c r="AF1518" s="150">
        <v>0</v>
      </c>
      <c r="AG1518" s="138"/>
      <c r="AH1518" s="469"/>
      <c r="AI1518" s="998">
        <f t="shared" si="184"/>
        <v>5993.25</v>
      </c>
      <c r="AJ1518" s="1025">
        <f t="shared" si="185"/>
        <v>0</v>
      </c>
    </row>
    <row r="1519" spans="1:36" ht="66" x14ac:dyDescent="0.2">
      <c r="A1519" s="51"/>
      <c r="B1519" s="86" t="s">
        <v>1466</v>
      </c>
      <c r="C1519" s="98"/>
      <c r="D1519" s="98">
        <v>5</v>
      </c>
      <c r="E1519" s="385" t="s">
        <v>49</v>
      </c>
      <c r="F1519" s="55" t="s">
        <v>31</v>
      </c>
      <c r="G1519" s="56" t="s">
        <v>32</v>
      </c>
      <c r="H1519" s="55" t="s">
        <v>33</v>
      </c>
      <c r="I1519" s="57">
        <v>545.35</v>
      </c>
      <c r="J1519" s="767">
        <v>2726.75</v>
      </c>
      <c r="K1519" s="136"/>
      <c r="L1519" s="469">
        <v>0</v>
      </c>
      <c r="M1519" s="136"/>
      <c r="N1519" s="469"/>
      <c r="O1519" s="75">
        <v>0</v>
      </c>
      <c r="P1519" s="1002">
        <f t="shared" si="182"/>
        <v>0</v>
      </c>
      <c r="Q1519" s="138"/>
      <c r="R1519" s="469"/>
      <c r="S1519" s="75">
        <v>0</v>
      </c>
      <c r="T1519" s="1002"/>
      <c r="U1519" s="138"/>
      <c r="V1519" s="469"/>
      <c r="W1519" s="138"/>
      <c r="X1519" s="469"/>
      <c r="Y1519" s="60">
        <f t="shared" si="181"/>
        <v>5</v>
      </c>
      <c r="Z1519" s="1002">
        <v>2726.75</v>
      </c>
      <c r="AA1519" s="138"/>
      <c r="AB1519" s="469"/>
      <c r="AC1519" s="63">
        <v>0</v>
      </c>
      <c r="AD1519" s="137">
        <f t="shared" si="183"/>
        <v>0</v>
      </c>
      <c r="AE1519" s="942">
        <v>0</v>
      </c>
      <c r="AF1519" s="150">
        <v>0</v>
      </c>
      <c r="AG1519" s="138"/>
      <c r="AH1519" s="469"/>
      <c r="AI1519" s="998">
        <f t="shared" si="184"/>
        <v>2726.75</v>
      </c>
      <c r="AJ1519" s="1025">
        <f t="shared" si="185"/>
        <v>0</v>
      </c>
    </row>
    <row r="1520" spans="1:36" ht="66" x14ac:dyDescent="0.2">
      <c r="A1520" s="51"/>
      <c r="B1520" s="86" t="s">
        <v>1467</v>
      </c>
      <c r="C1520" s="98"/>
      <c r="D1520" s="98">
        <v>5</v>
      </c>
      <c r="E1520" s="385" t="s">
        <v>30</v>
      </c>
      <c r="F1520" s="55" t="s">
        <v>31</v>
      </c>
      <c r="G1520" s="56" t="s">
        <v>32</v>
      </c>
      <c r="H1520" s="55" t="s">
        <v>33</v>
      </c>
      <c r="I1520" s="57">
        <v>675.68000000000006</v>
      </c>
      <c r="J1520" s="767">
        <v>3378.4</v>
      </c>
      <c r="K1520" s="136"/>
      <c r="L1520" s="469">
        <v>0</v>
      </c>
      <c r="M1520" s="136"/>
      <c r="N1520" s="469"/>
      <c r="O1520" s="75">
        <v>0</v>
      </c>
      <c r="P1520" s="1002">
        <f t="shared" si="182"/>
        <v>0</v>
      </c>
      <c r="Q1520" s="138"/>
      <c r="R1520" s="469"/>
      <c r="S1520" s="75">
        <v>0</v>
      </c>
      <c r="T1520" s="1002"/>
      <c r="U1520" s="138"/>
      <c r="V1520" s="469"/>
      <c r="W1520" s="138"/>
      <c r="X1520" s="469"/>
      <c r="Y1520" s="60">
        <f t="shared" si="181"/>
        <v>5</v>
      </c>
      <c r="Z1520" s="1002">
        <v>3378.4</v>
      </c>
      <c r="AA1520" s="138"/>
      <c r="AB1520" s="469"/>
      <c r="AC1520" s="63">
        <v>0</v>
      </c>
      <c r="AD1520" s="137">
        <f t="shared" si="183"/>
        <v>0</v>
      </c>
      <c r="AE1520" s="942">
        <v>0</v>
      </c>
      <c r="AF1520" s="150">
        <v>0</v>
      </c>
      <c r="AG1520" s="138"/>
      <c r="AH1520" s="469"/>
      <c r="AI1520" s="998">
        <f t="shared" si="184"/>
        <v>3378.4</v>
      </c>
      <c r="AJ1520" s="1025">
        <f t="shared" si="185"/>
        <v>0</v>
      </c>
    </row>
    <row r="1521" spans="1:36" ht="66" x14ac:dyDescent="0.2">
      <c r="A1521" s="51"/>
      <c r="B1521" s="86" t="s">
        <v>1468</v>
      </c>
      <c r="C1521" s="98"/>
      <c r="D1521" s="98">
        <v>40</v>
      </c>
      <c r="E1521" s="385" t="s">
        <v>49</v>
      </c>
      <c r="F1521" s="55" t="s">
        <v>31</v>
      </c>
      <c r="G1521" s="56" t="s">
        <v>32</v>
      </c>
      <c r="H1521" s="55" t="s">
        <v>33</v>
      </c>
      <c r="I1521" s="57">
        <v>28.68</v>
      </c>
      <c r="J1521" s="767">
        <v>1147.2</v>
      </c>
      <c r="K1521" s="136"/>
      <c r="L1521" s="469">
        <v>0</v>
      </c>
      <c r="M1521" s="136"/>
      <c r="N1521" s="469"/>
      <c r="O1521" s="75">
        <v>0</v>
      </c>
      <c r="P1521" s="1002">
        <f t="shared" si="182"/>
        <v>0</v>
      </c>
      <c r="Q1521" s="138"/>
      <c r="R1521" s="469"/>
      <c r="S1521" s="75">
        <v>0</v>
      </c>
      <c r="T1521" s="1002"/>
      <c r="U1521" s="138"/>
      <c r="V1521" s="469"/>
      <c r="W1521" s="138"/>
      <c r="X1521" s="469"/>
      <c r="Y1521" s="60">
        <f t="shared" si="181"/>
        <v>40</v>
      </c>
      <c r="Z1521" s="1002">
        <v>1147.2</v>
      </c>
      <c r="AA1521" s="138"/>
      <c r="AB1521" s="469"/>
      <c r="AC1521" s="63">
        <v>0</v>
      </c>
      <c r="AD1521" s="137">
        <f t="shared" si="183"/>
        <v>0</v>
      </c>
      <c r="AE1521" s="942">
        <v>0</v>
      </c>
      <c r="AF1521" s="150">
        <v>0</v>
      </c>
      <c r="AG1521" s="138"/>
      <c r="AH1521" s="469"/>
      <c r="AI1521" s="998">
        <f t="shared" si="184"/>
        <v>1147.2</v>
      </c>
      <c r="AJ1521" s="1025">
        <f t="shared" si="185"/>
        <v>0</v>
      </c>
    </row>
    <row r="1522" spans="1:36" ht="66" x14ac:dyDescent="0.2">
      <c r="A1522" s="51"/>
      <c r="B1522" s="73" t="s">
        <v>1469</v>
      </c>
      <c r="C1522" s="74"/>
      <c r="D1522" s="98">
        <v>31</v>
      </c>
      <c r="E1522" s="385" t="s">
        <v>49</v>
      </c>
      <c r="F1522" s="55" t="s">
        <v>31</v>
      </c>
      <c r="G1522" s="56" t="s">
        <v>32</v>
      </c>
      <c r="H1522" s="55" t="s">
        <v>33</v>
      </c>
      <c r="I1522" s="57">
        <v>131.99</v>
      </c>
      <c r="J1522" s="767">
        <v>4091.69</v>
      </c>
      <c r="K1522" s="136"/>
      <c r="L1522" s="469">
        <v>0</v>
      </c>
      <c r="M1522" s="136"/>
      <c r="N1522" s="469"/>
      <c r="O1522" s="75">
        <v>0</v>
      </c>
      <c r="P1522" s="1002">
        <f t="shared" si="182"/>
        <v>0</v>
      </c>
      <c r="Q1522" s="138"/>
      <c r="R1522" s="469"/>
      <c r="S1522" s="75">
        <v>0</v>
      </c>
      <c r="T1522" s="1002"/>
      <c r="U1522" s="138"/>
      <c r="V1522" s="469"/>
      <c r="W1522" s="138"/>
      <c r="X1522" s="469"/>
      <c r="Y1522" s="60">
        <f t="shared" si="181"/>
        <v>31</v>
      </c>
      <c r="Z1522" s="1002">
        <v>4091.69</v>
      </c>
      <c r="AA1522" s="138"/>
      <c r="AB1522" s="469"/>
      <c r="AC1522" s="63">
        <v>0</v>
      </c>
      <c r="AD1522" s="137">
        <f t="shared" si="183"/>
        <v>0</v>
      </c>
      <c r="AE1522" s="942">
        <v>0</v>
      </c>
      <c r="AF1522" s="150">
        <v>0</v>
      </c>
      <c r="AG1522" s="138"/>
      <c r="AH1522" s="469"/>
      <c r="AI1522" s="998">
        <f t="shared" si="184"/>
        <v>4091.69</v>
      </c>
      <c r="AJ1522" s="1025">
        <f t="shared" si="185"/>
        <v>0</v>
      </c>
    </row>
    <row r="1523" spans="1:36" ht="66" x14ac:dyDescent="0.2">
      <c r="A1523" s="51"/>
      <c r="B1523" s="86" t="s">
        <v>1470</v>
      </c>
      <c r="C1523" s="74"/>
      <c r="D1523" s="74">
        <v>44</v>
      </c>
      <c r="E1523" s="385" t="s">
        <v>49</v>
      </c>
      <c r="F1523" s="55" t="s">
        <v>31</v>
      </c>
      <c r="G1523" s="56" t="s">
        <v>32</v>
      </c>
      <c r="H1523" s="55" t="s">
        <v>33</v>
      </c>
      <c r="I1523" s="57">
        <v>124.25</v>
      </c>
      <c r="J1523" s="766">
        <v>5467</v>
      </c>
      <c r="K1523" s="136"/>
      <c r="L1523" s="469">
        <v>0</v>
      </c>
      <c r="M1523" s="136"/>
      <c r="N1523" s="469"/>
      <c r="O1523" s="75">
        <v>0</v>
      </c>
      <c r="P1523" s="1002">
        <f t="shared" si="182"/>
        <v>0</v>
      </c>
      <c r="Q1523" s="138"/>
      <c r="R1523" s="469"/>
      <c r="S1523" s="75">
        <v>0</v>
      </c>
      <c r="T1523" s="1002"/>
      <c r="U1523" s="138"/>
      <c r="V1523" s="469"/>
      <c r="W1523" s="138"/>
      <c r="X1523" s="469"/>
      <c r="Y1523" s="60">
        <f t="shared" si="181"/>
        <v>44</v>
      </c>
      <c r="Z1523" s="1002">
        <v>5467</v>
      </c>
      <c r="AA1523" s="138"/>
      <c r="AB1523" s="469"/>
      <c r="AC1523" s="63">
        <v>0</v>
      </c>
      <c r="AD1523" s="137">
        <f t="shared" si="183"/>
        <v>0</v>
      </c>
      <c r="AE1523" s="942">
        <v>0</v>
      </c>
      <c r="AF1523" s="150">
        <v>0</v>
      </c>
      <c r="AG1523" s="138"/>
      <c r="AH1523" s="469"/>
      <c r="AI1523" s="998">
        <f t="shared" si="184"/>
        <v>5467</v>
      </c>
      <c r="AJ1523" s="1025">
        <f t="shared" si="185"/>
        <v>0</v>
      </c>
    </row>
    <row r="1524" spans="1:36" ht="66" x14ac:dyDescent="0.2">
      <c r="A1524" s="51"/>
      <c r="B1524" s="331" t="s">
        <v>1471</v>
      </c>
      <c r="C1524" s="74"/>
      <c r="D1524" s="74">
        <v>3</v>
      </c>
      <c r="E1524" s="398" t="s">
        <v>41</v>
      </c>
      <c r="F1524" s="55" t="s">
        <v>31</v>
      </c>
      <c r="G1524" s="56" t="s">
        <v>32</v>
      </c>
      <c r="H1524" s="55" t="s">
        <v>33</v>
      </c>
      <c r="I1524" s="57">
        <v>144.07333333333335</v>
      </c>
      <c r="J1524" s="766">
        <v>432.22</v>
      </c>
      <c r="K1524" s="136"/>
      <c r="L1524" s="469">
        <v>0</v>
      </c>
      <c r="M1524" s="136"/>
      <c r="N1524" s="469"/>
      <c r="O1524" s="75">
        <v>0</v>
      </c>
      <c r="P1524" s="1002">
        <f t="shared" si="182"/>
        <v>0</v>
      </c>
      <c r="Q1524" s="138"/>
      <c r="R1524" s="469"/>
      <c r="S1524" s="75">
        <v>0</v>
      </c>
      <c r="T1524" s="1002"/>
      <c r="U1524" s="138"/>
      <c r="V1524" s="469"/>
      <c r="W1524" s="138"/>
      <c r="X1524" s="469"/>
      <c r="Y1524" s="60">
        <f t="shared" si="181"/>
        <v>3</v>
      </c>
      <c r="Z1524" s="1002">
        <v>432.22</v>
      </c>
      <c r="AA1524" s="138"/>
      <c r="AB1524" s="469"/>
      <c r="AC1524" s="63">
        <v>0</v>
      </c>
      <c r="AD1524" s="137">
        <f t="shared" si="183"/>
        <v>0</v>
      </c>
      <c r="AE1524" s="945">
        <v>0</v>
      </c>
      <c r="AF1524" s="150">
        <v>0</v>
      </c>
      <c r="AG1524" s="138"/>
      <c r="AH1524" s="469"/>
      <c r="AI1524" s="998">
        <f t="shared" si="184"/>
        <v>432.22</v>
      </c>
      <c r="AJ1524" s="1025">
        <f t="shared" si="185"/>
        <v>0</v>
      </c>
    </row>
    <row r="1525" spans="1:36" ht="66" x14ac:dyDescent="0.2">
      <c r="A1525" s="51"/>
      <c r="B1525" s="130" t="s">
        <v>1472</v>
      </c>
      <c r="C1525" s="74"/>
      <c r="D1525" s="74">
        <v>2</v>
      </c>
      <c r="E1525" s="79" t="s">
        <v>49</v>
      </c>
      <c r="F1525" s="55" t="s">
        <v>31</v>
      </c>
      <c r="G1525" s="56" t="s">
        <v>32</v>
      </c>
      <c r="H1525" s="55" t="s">
        <v>33</v>
      </c>
      <c r="I1525" s="57">
        <v>167.12</v>
      </c>
      <c r="J1525" s="766">
        <v>334.24</v>
      </c>
      <c r="K1525" s="136"/>
      <c r="L1525" s="469">
        <v>0</v>
      </c>
      <c r="M1525" s="136"/>
      <c r="N1525" s="469"/>
      <c r="O1525" s="75">
        <v>0</v>
      </c>
      <c r="P1525" s="1002">
        <f t="shared" si="182"/>
        <v>0</v>
      </c>
      <c r="Q1525" s="138"/>
      <c r="R1525" s="469"/>
      <c r="S1525" s="75">
        <v>0</v>
      </c>
      <c r="T1525" s="1002"/>
      <c r="U1525" s="138"/>
      <c r="V1525" s="469"/>
      <c r="W1525" s="138"/>
      <c r="X1525" s="469"/>
      <c r="Y1525" s="60">
        <f t="shared" si="181"/>
        <v>2</v>
      </c>
      <c r="Z1525" s="1002">
        <v>334.24</v>
      </c>
      <c r="AA1525" s="138"/>
      <c r="AB1525" s="469"/>
      <c r="AC1525" s="63">
        <v>0</v>
      </c>
      <c r="AD1525" s="137">
        <f t="shared" si="183"/>
        <v>0</v>
      </c>
      <c r="AE1525" s="945">
        <v>0</v>
      </c>
      <c r="AF1525" s="150">
        <v>0</v>
      </c>
      <c r="AG1525" s="138"/>
      <c r="AH1525" s="469"/>
      <c r="AI1525" s="998">
        <f t="shared" si="184"/>
        <v>334.24</v>
      </c>
      <c r="AJ1525" s="1025">
        <f t="shared" si="185"/>
        <v>0</v>
      </c>
    </row>
    <row r="1526" spans="1:36" ht="66" x14ac:dyDescent="0.2">
      <c r="A1526" s="51"/>
      <c r="B1526" s="86" t="s">
        <v>1473</v>
      </c>
      <c r="C1526" s="74"/>
      <c r="D1526" s="74">
        <v>2</v>
      </c>
      <c r="E1526" s="385" t="s">
        <v>49</v>
      </c>
      <c r="F1526" s="55" t="s">
        <v>31</v>
      </c>
      <c r="G1526" s="56" t="s">
        <v>32</v>
      </c>
      <c r="H1526" s="55" t="s">
        <v>33</v>
      </c>
      <c r="I1526" s="57">
        <v>279.67</v>
      </c>
      <c r="J1526" s="766">
        <v>559.34</v>
      </c>
      <c r="K1526" s="136"/>
      <c r="L1526" s="469">
        <v>0</v>
      </c>
      <c r="M1526" s="136"/>
      <c r="N1526" s="469"/>
      <c r="O1526" s="75">
        <v>0</v>
      </c>
      <c r="P1526" s="1002">
        <f t="shared" si="182"/>
        <v>0</v>
      </c>
      <c r="Q1526" s="138"/>
      <c r="R1526" s="469"/>
      <c r="S1526" s="75">
        <v>0</v>
      </c>
      <c r="T1526" s="1002"/>
      <c r="U1526" s="138"/>
      <c r="V1526" s="469"/>
      <c r="W1526" s="138"/>
      <c r="X1526" s="469"/>
      <c r="Y1526" s="60">
        <f t="shared" si="181"/>
        <v>2</v>
      </c>
      <c r="Z1526" s="1002">
        <v>559.34</v>
      </c>
      <c r="AA1526" s="138"/>
      <c r="AB1526" s="469"/>
      <c r="AC1526" s="63">
        <v>0</v>
      </c>
      <c r="AD1526" s="137">
        <f t="shared" si="183"/>
        <v>0</v>
      </c>
      <c r="AE1526" s="945">
        <v>0</v>
      </c>
      <c r="AF1526" s="150">
        <v>0</v>
      </c>
      <c r="AG1526" s="138"/>
      <c r="AH1526" s="469"/>
      <c r="AI1526" s="998">
        <f t="shared" si="184"/>
        <v>559.34</v>
      </c>
      <c r="AJ1526" s="1025">
        <f t="shared" si="185"/>
        <v>0</v>
      </c>
    </row>
    <row r="1527" spans="1:36" ht="66" x14ac:dyDescent="0.2">
      <c r="A1527" s="51"/>
      <c r="B1527" s="331" t="s">
        <v>1474</v>
      </c>
      <c r="C1527" s="74"/>
      <c r="D1527" s="74">
        <v>3</v>
      </c>
      <c r="E1527" s="398" t="s">
        <v>1475</v>
      </c>
      <c r="F1527" s="55" t="s">
        <v>31</v>
      </c>
      <c r="G1527" s="56" t="s">
        <v>32</v>
      </c>
      <c r="H1527" s="55" t="s">
        <v>33</v>
      </c>
      <c r="I1527" s="57">
        <v>325.72666666666663</v>
      </c>
      <c r="J1527" s="766">
        <v>977.18</v>
      </c>
      <c r="K1527" s="136"/>
      <c r="L1527" s="469">
        <v>0</v>
      </c>
      <c r="M1527" s="136"/>
      <c r="N1527" s="469"/>
      <c r="O1527" s="75">
        <v>0</v>
      </c>
      <c r="P1527" s="1002">
        <f t="shared" si="182"/>
        <v>0</v>
      </c>
      <c r="Q1527" s="138"/>
      <c r="R1527" s="469"/>
      <c r="S1527" s="75">
        <v>0</v>
      </c>
      <c r="T1527" s="1002"/>
      <c r="U1527" s="138"/>
      <c r="V1527" s="469"/>
      <c r="W1527" s="138"/>
      <c r="X1527" s="469"/>
      <c r="Y1527" s="60">
        <f t="shared" si="181"/>
        <v>3</v>
      </c>
      <c r="Z1527" s="1002">
        <v>977.18</v>
      </c>
      <c r="AA1527" s="138"/>
      <c r="AB1527" s="469"/>
      <c r="AC1527" s="63">
        <v>0</v>
      </c>
      <c r="AD1527" s="137">
        <f t="shared" si="183"/>
        <v>0</v>
      </c>
      <c r="AE1527" s="945">
        <v>0</v>
      </c>
      <c r="AF1527" s="150">
        <v>0</v>
      </c>
      <c r="AG1527" s="138"/>
      <c r="AH1527" s="469"/>
      <c r="AI1527" s="998">
        <f t="shared" si="184"/>
        <v>977.18</v>
      </c>
      <c r="AJ1527" s="1025">
        <f t="shared" si="185"/>
        <v>0</v>
      </c>
    </row>
    <row r="1528" spans="1:36" ht="66" x14ac:dyDescent="0.2">
      <c r="A1528" s="51"/>
      <c r="B1528" s="86" t="s">
        <v>1476</v>
      </c>
      <c r="C1528" s="74"/>
      <c r="D1528" s="74">
        <v>5</v>
      </c>
      <c r="E1528" s="385" t="s">
        <v>49</v>
      </c>
      <c r="F1528" s="55" t="s">
        <v>31</v>
      </c>
      <c r="G1528" s="56" t="s">
        <v>32</v>
      </c>
      <c r="H1528" s="55" t="s">
        <v>33</v>
      </c>
      <c r="I1528" s="57">
        <v>485.16</v>
      </c>
      <c r="J1528" s="766">
        <v>2425.8000000000002</v>
      </c>
      <c r="K1528" s="136"/>
      <c r="L1528" s="469">
        <v>0</v>
      </c>
      <c r="M1528" s="136"/>
      <c r="N1528" s="469"/>
      <c r="O1528" s="75">
        <v>0</v>
      </c>
      <c r="P1528" s="1002">
        <f t="shared" si="182"/>
        <v>0</v>
      </c>
      <c r="Q1528" s="138"/>
      <c r="R1528" s="469"/>
      <c r="S1528" s="75">
        <v>0</v>
      </c>
      <c r="T1528" s="1002"/>
      <c r="U1528" s="138"/>
      <c r="V1528" s="469"/>
      <c r="W1528" s="138"/>
      <c r="X1528" s="469"/>
      <c r="Y1528" s="60">
        <f t="shared" si="181"/>
        <v>5</v>
      </c>
      <c r="Z1528" s="1002">
        <v>2425.8000000000002</v>
      </c>
      <c r="AA1528" s="138"/>
      <c r="AB1528" s="469"/>
      <c r="AC1528" s="63">
        <v>0</v>
      </c>
      <c r="AD1528" s="137">
        <f t="shared" si="183"/>
        <v>0</v>
      </c>
      <c r="AE1528" s="945">
        <v>0</v>
      </c>
      <c r="AF1528" s="150">
        <v>0</v>
      </c>
      <c r="AG1528" s="138"/>
      <c r="AH1528" s="469"/>
      <c r="AI1528" s="998">
        <f t="shared" si="184"/>
        <v>2425.8000000000002</v>
      </c>
      <c r="AJ1528" s="1025">
        <f t="shared" si="185"/>
        <v>0</v>
      </c>
    </row>
    <row r="1529" spans="1:36" ht="66" x14ac:dyDescent="0.2">
      <c r="A1529" s="51"/>
      <c r="B1529" s="86" t="s">
        <v>1477</v>
      </c>
      <c r="C1529" s="74"/>
      <c r="D1529" s="74">
        <v>3</v>
      </c>
      <c r="E1529" s="385" t="s">
        <v>49</v>
      </c>
      <c r="F1529" s="55" t="s">
        <v>31</v>
      </c>
      <c r="G1529" s="56" t="s">
        <v>32</v>
      </c>
      <c r="H1529" s="55" t="s">
        <v>33</v>
      </c>
      <c r="I1529" s="57">
        <v>181.28</v>
      </c>
      <c r="J1529" s="766">
        <v>543.84</v>
      </c>
      <c r="K1529" s="136"/>
      <c r="L1529" s="469">
        <v>0</v>
      </c>
      <c r="M1529" s="136"/>
      <c r="N1529" s="469"/>
      <c r="O1529" s="75">
        <v>0</v>
      </c>
      <c r="P1529" s="1002">
        <f t="shared" si="182"/>
        <v>0</v>
      </c>
      <c r="Q1529" s="138"/>
      <c r="R1529" s="469"/>
      <c r="S1529" s="75">
        <v>0</v>
      </c>
      <c r="T1529" s="1002"/>
      <c r="U1529" s="138"/>
      <c r="V1529" s="469"/>
      <c r="W1529" s="138"/>
      <c r="X1529" s="469"/>
      <c r="Y1529" s="60">
        <f t="shared" si="181"/>
        <v>3</v>
      </c>
      <c r="Z1529" s="1002">
        <v>543.84</v>
      </c>
      <c r="AA1529" s="138"/>
      <c r="AB1529" s="469"/>
      <c r="AC1529" s="63">
        <v>0</v>
      </c>
      <c r="AD1529" s="137">
        <f t="shared" si="183"/>
        <v>0</v>
      </c>
      <c r="AE1529" s="945">
        <v>0</v>
      </c>
      <c r="AF1529" s="150">
        <v>0</v>
      </c>
      <c r="AG1529" s="138"/>
      <c r="AH1529" s="469"/>
      <c r="AI1529" s="998">
        <f t="shared" si="184"/>
        <v>543.84</v>
      </c>
      <c r="AJ1529" s="1025">
        <f t="shared" si="185"/>
        <v>0</v>
      </c>
    </row>
    <row r="1530" spans="1:36" ht="66" x14ac:dyDescent="0.2">
      <c r="A1530" s="51"/>
      <c r="B1530" s="86" t="s">
        <v>1478</v>
      </c>
      <c r="C1530" s="74"/>
      <c r="D1530" s="74">
        <v>4</v>
      </c>
      <c r="E1530" s="385" t="s">
        <v>49</v>
      </c>
      <c r="F1530" s="55" t="s">
        <v>31</v>
      </c>
      <c r="G1530" s="56" t="s">
        <v>32</v>
      </c>
      <c r="H1530" s="55" t="s">
        <v>33</v>
      </c>
      <c r="I1530" s="57">
        <v>110.5</v>
      </c>
      <c r="J1530" s="766">
        <v>442</v>
      </c>
      <c r="K1530" s="136"/>
      <c r="L1530" s="469">
        <v>0</v>
      </c>
      <c r="M1530" s="136"/>
      <c r="N1530" s="469"/>
      <c r="O1530" s="75">
        <v>0</v>
      </c>
      <c r="P1530" s="1002">
        <f t="shared" ref="P1530:P1561" si="186">O1530*I1530</f>
        <v>0</v>
      </c>
      <c r="Q1530" s="138"/>
      <c r="R1530" s="469"/>
      <c r="S1530" s="75">
        <v>0</v>
      </c>
      <c r="T1530" s="1002"/>
      <c r="U1530" s="138"/>
      <c r="V1530" s="469"/>
      <c r="W1530" s="138"/>
      <c r="X1530" s="469"/>
      <c r="Y1530" s="60">
        <f t="shared" si="181"/>
        <v>4</v>
      </c>
      <c r="Z1530" s="1002">
        <v>442</v>
      </c>
      <c r="AA1530" s="138"/>
      <c r="AB1530" s="469"/>
      <c r="AC1530" s="63">
        <v>0</v>
      </c>
      <c r="AD1530" s="137">
        <f t="shared" ref="AD1530:AD1561" si="187">AC1530*I1530</f>
        <v>0</v>
      </c>
      <c r="AE1530" s="945">
        <v>0</v>
      </c>
      <c r="AF1530" s="150">
        <v>0</v>
      </c>
      <c r="AG1530" s="138"/>
      <c r="AH1530" s="469"/>
      <c r="AI1530" s="998">
        <f t="shared" ref="AI1530:AI1561" si="188">AF1530+AH1530+AD1530+AB1530+Z1530+X1530+V1530+T1530+R1530+P1530+N1530+L1530</f>
        <v>442</v>
      </c>
      <c r="AJ1530" s="1025">
        <f t="shared" si="185"/>
        <v>0</v>
      </c>
    </row>
    <row r="1531" spans="1:36" ht="66" x14ac:dyDescent="0.2">
      <c r="A1531" s="51"/>
      <c r="B1531" s="86" t="s">
        <v>1479</v>
      </c>
      <c r="C1531" s="74"/>
      <c r="D1531" s="74">
        <v>3</v>
      </c>
      <c r="E1531" s="385" t="s">
        <v>49</v>
      </c>
      <c r="F1531" s="55" t="s">
        <v>31</v>
      </c>
      <c r="G1531" s="56" t="s">
        <v>32</v>
      </c>
      <c r="H1531" s="55" t="s">
        <v>33</v>
      </c>
      <c r="I1531" s="57">
        <v>230.98000000000002</v>
      </c>
      <c r="J1531" s="766">
        <v>692.94</v>
      </c>
      <c r="K1531" s="136"/>
      <c r="L1531" s="469">
        <v>0</v>
      </c>
      <c r="M1531" s="136"/>
      <c r="N1531" s="469"/>
      <c r="O1531" s="75">
        <v>0</v>
      </c>
      <c r="P1531" s="1002">
        <f t="shared" si="186"/>
        <v>0</v>
      </c>
      <c r="Q1531" s="138"/>
      <c r="R1531" s="469"/>
      <c r="S1531" s="75">
        <v>0</v>
      </c>
      <c r="T1531" s="1002"/>
      <c r="U1531" s="138"/>
      <c r="V1531" s="469"/>
      <c r="W1531" s="138"/>
      <c r="X1531" s="469"/>
      <c r="Y1531" s="60">
        <f t="shared" si="181"/>
        <v>3</v>
      </c>
      <c r="Z1531" s="1002">
        <v>692.94</v>
      </c>
      <c r="AA1531" s="138"/>
      <c r="AB1531" s="469"/>
      <c r="AC1531" s="63">
        <v>0</v>
      </c>
      <c r="AD1531" s="137">
        <f t="shared" si="187"/>
        <v>0</v>
      </c>
      <c r="AE1531" s="945">
        <v>0</v>
      </c>
      <c r="AF1531" s="150">
        <v>0</v>
      </c>
      <c r="AG1531" s="138"/>
      <c r="AH1531" s="469"/>
      <c r="AI1531" s="998">
        <f t="shared" si="188"/>
        <v>692.94</v>
      </c>
      <c r="AJ1531" s="1025">
        <f t="shared" si="185"/>
        <v>0</v>
      </c>
    </row>
    <row r="1532" spans="1:36" ht="66" x14ac:dyDescent="0.2">
      <c r="A1532" s="51"/>
      <c r="B1532" s="86" t="s">
        <v>1480</v>
      </c>
      <c r="C1532" s="74"/>
      <c r="D1532" s="74">
        <v>1</v>
      </c>
      <c r="E1532" s="385" t="s">
        <v>30</v>
      </c>
      <c r="F1532" s="55" t="s">
        <v>31</v>
      </c>
      <c r="G1532" s="56" t="s">
        <v>32</v>
      </c>
      <c r="H1532" s="55" t="s">
        <v>33</v>
      </c>
      <c r="I1532" s="57">
        <v>230.88</v>
      </c>
      <c r="J1532" s="766">
        <v>230.88</v>
      </c>
      <c r="K1532" s="136"/>
      <c r="L1532" s="469">
        <v>0</v>
      </c>
      <c r="M1532" s="136"/>
      <c r="N1532" s="469"/>
      <c r="O1532" s="75">
        <v>0</v>
      </c>
      <c r="P1532" s="1002">
        <f t="shared" si="186"/>
        <v>0</v>
      </c>
      <c r="Q1532" s="138"/>
      <c r="R1532" s="469"/>
      <c r="S1532" s="75">
        <v>0</v>
      </c>
      <c r="T1532" s="1002"/>
      <c r="U1532" s="138"/>
      <c r="V1532" s="469"/>
      <c r="W1532" s="138"/>
      <c r="X1532" s="469"/>
      <c r="Y1532" s="60">
        <f t="shared" si="181"/>
        <v>1</v>
      </c>
      <c r="Z1532" s="1002">
        <v>230.88</v>
      </c>
      <c r="AA1532" s="138"/>
      <c r="AB1532" s="469"/>
      <c r="AC1532" s="63">
        <v>0</v>
      </c>
      <c r="AD1532" s="137">
        <f t="shared" si="187"/>
        <v>0</v>
      </c>
      <c r="AE1532" s="945">
        <v>0</v>
      </c>
      <c r="AF1532" s="150">
        <v>0</v>
      </c>
      <c r="AG1532" s="138"/>
      <c r="AH1532" s="469"/>
      <c r="AI1532" s="998">
        <f t="shared" si="188"/>
        <v>230.88</v>
      </c>
      <c r="AJ1532" s="1025">
        <f t="shared" si="185"/>
        <v>0</v>
      </c>
    </row>
    <row r="1533" spans="1:36" ht="66" x14ac:dyDescent="0.2">
      <c r="A1533" s="51"/>
      <c r="B1533" s="86" t="s">
        <v>1481</v>
      </c>
      <c r="C1533" s="74"/>
      <c r="D1533" s="74">
        <v>1</v>
      </c>
      <c r="E1533" s="385" t="s">
        <v>49</v>
      </c>
      <c r="F1533" s="55" t="s">
        <v>31</v>
      </c>
      <c r="G1533" s="56" t="s">
        <v>32</v>
      </c>
      <c r="H1533" s="55" t="s">
        <v>33</v>
      </c>
      <c r="I1533" s="57">
        <v>230.88</v>
      </c>
      <c r="J1533" s="766">
        <v>230.88</v>
      </c>
      <c r="K1533" s="136"/>
      <c r="L1533" s="469">
        <v>0</v>
      </c>
      <c r="M1533" s="136"/>
      <c r="N1533" s="469"/>
      <c r="O1533" s="75">
        <v>0</v>
      </c>
      <c r="P1533" s="1002">
        <f t="shared" si="186"/>
        <v>0</v>
      </c>
      <c r="Q1533" s="138"/>
      <c r="R1533" s="469"/>
      <c r="S1533" s="75">
        <v>0</v>
      </c>
      <c r="T1533" s="1002"/>
      <c r="U1533" s="138"/>
      <c r="V1533" s="469"/>
      <c r="W1533" s="138"/>
      <c r="X1533" s="469"/>
      <c r="Y1533" s="60">
        <f t="shared" si="181"/>
        <v>1</v>
      </c>
      <c r="Z1533" s="1002">
        <v>230.88</v>
      </c>
      <c r="AA1533" s="138"/>
      <c r="AB1533" s="469"/>
      <c r="AC1533" s="63">
        <v>0</v>
      </c>
      <c r="AD1533" s="137">
        <f t="shared" si="187"/>
        <v>0</v>
      </c>
      <c r="AE1533" s="945">
        <v>0</v>
      </c>
      <c r="AF1533" s="150">
        <v>0</v>
      </c>
      <c r="AG1533" s="138"/>
      <c r="AH1533" s="469"/>
      <c r="AI1533" s="998">
        <f t="shared" si="188"/>
        <v>230.88</v>
      </c>
      <c r="AJ1533" s="1025">
        <f t="shared" si="185"/>
        <v>0</v>
      </c>
    </row>
    <row r="1534" spans="1:36" ht="66" x14ac:dyDescent="0.2">
      <c r="A1534" s="51"/>
      <c r="B1534" s="85" t="s">
        <v>1482</v>
      </c>
      <c r="C1534" s="74"/>
      <c r="D1534" s="74">
        <v>6</v>
      </c>
      <c r="E1534" s="111" t="s">
        <v>30</v>
      </c>
      <c r="F1534" s="55" t="s">
        <v>31</v>
      </c>
      <c r="G1534" s="56" t="s">
        <v>32</v>
      </c>
      <c r="H1534" s="55" t="s">
        <v>33</v>
      </c>
      <c r="I1534" s="57">
        <v>297.91166666666669</v>
      </c>
      <c r="J1534" s="766">
        <v>1787.47</v>
      </c>
      <c r="K1534" s="136"/>
      <c r="L1534" s="469">
        <v>0</v>
      </c>
      <c r="M1534" s="136"/>
      <c r="N1534" s="469"/>
      <c r="O1534" s="75">
        <v>0</v>
      </c>
      <c r="P1534" s="1002">
        <f t="shared" si="186"/>
        <v>0</v>
      </c>
      <c r="Q1534" s="138"/>
      <c r="R1534" s="469"/>
      <c r="S1534" s="75">
        <v>0</v>
      </c>
      <c r="T1534" s="1002"/>
      <c r="U1534" s="138"/>
      <c r="V1534" s="469"/>
      <c r="W1534" s="138"/>
      <c r="X1534" s="469"/>
      <c r="Y1534" s="60">
        <f t="shared" si="181"/>
        <v>6</v>
      </c>
      <c r="Z1534" s="1002">
        <v>1787.47</v>
      </c>
      <c r="AA1534" s="138"/>
      <c r="AB1534" s="469"/>
      <c r="AC1534" s="63">
        <v>0</v>
      </c>
      <c r="AD1534" s="137">
        <f t="shared" si="187"/>
        <v>0</v>
      </c>
      <c r="AE1534" s="945">
        <v>0</v>
      </c>
      <c r="AF1534" s="150">
        <v>0</v>
      </c>
      <c r="AG1534" s="138"/>
      <c r="AH1534" s="469"/>
      <c r="AI1534" s="998">
        <f t="shared" si="188"/>
        <v>1787.47</v>
      </c>
      <c r="AJ1534" s="1025">
        <f t="shared" si="185"/>
        <v>0</v>
      </c>
    </row>
    <row r="1535" spans="1:36" ht="66" x14ac:dyDescent="0.2">
      <c r="A1535" s="51"/>
      <c r="B1535" s="86" t="s">
        <v>1483</v>
      </c>
      <c r="C1535" s="74"/>
      <c r="D1535" s="74">
        <v>11</v>
      </c>
      <c r="E1535" s="385" t="s">
        <v>49</v>
      </c>
      <c r="F1535" s="55" t="s">
        <v>31</v>
      </c>
      <c r="G1535" s="56" t="s">
        <v>32</v>
      </c>
      <c r="H1535" s="55" t="s">
        <v>33</v>
      </c>
      <c r="I1535" s="57">
        <v>150</v>
      </c>
      <c r="J1535" s="766">
        <v>1650</v>
      </c>
      <c r="K1535" s="136"/>
      <c r="L1535" s="469">
        <v>0</v>
      </c>
      <c r="M1535" s="136"/>
      <c r="N1535" s="469"/>
      <c r="O1535" s="75">
        <v>0</v>
      </c>
      <c r="P1535" s="1002">
        <f t="shared" si="186"/>
        <v>0</v>
      </c>
      <c r="Q1535" s="138"/>
      <c r="R1535" s="469"/>
      <c r="S1535" s="75">
        <v>0</v>
      </c>
      <c r="T1535" s="1002"/>
      <c r="U1535" s="138"/>
      <c r="V1535" s="469"/>
      <c r="W1535" s="138"/>
      <c r="X1535" s="469"/>
      <c r="Y1535" s="60">
        <f t="shared" si="181"/>
        <v>11</v>
      </c>
      <c r="Z1535" s="1002">
        <v>1650</v>
      </c>
      <c r="AA1535" s="138"/>
      <c r="AB1535" s="469"/>
      <c r="AC1535" s="63">
        <v>0</v>
      </c>
      <c r="AD1535" s="137">
        <f t="shared" si="187"/>
        <v>0</v>
      </c>
      <c r="AE1535" s="942">
        <v>0</v>
      </c>
      <c r="AF1535" s="150">
        <v>0</v>
      </c>
      <c r="AG1535" s="138"/>
      <c r="AH1535" s="469"/>
      <c r="AI1535" s="998">
        <f t="shared" si="188"/>
        <v>1650</v>
      </c>
      <c r="AJ1535" s="1025">
        <f t="shared" si="185"/>
        <v>0</v>
      </c>
    </row>
    <row r="1536" spans="1:36" ht="31.5" customHeight="1" x14ac:dyDescent="0.2">
      <c r="A1536" s="51"/>
      <c r="B1536" s="220" t="s">
        <v>1484</v>
      </c>
      <c r="C1536" s="74"/>
      <c r="D1536" s="74">
        <v>2</v>
      </c>
      <c r="E1536" s="385" t="s">
        <v>49</v>
      </c>
      <c r="F1536" s="55" t="s">
        <v>31</v>
      </c>
      <c r="G1536" s="56" t="s">
        <v>32</v>
      </c>
      <c r="H1536" s="55" t="s">
        <v>33</v>
      </c>
      <c r="I1536" s="57">
        <v>145.32499999999999</v>
      </c>
      <c r="J1536" s="766">
        <v>290.64999999999998</v>
      </c>
      <c r="K1536" s="136"/>
      <c r="L1536" s="469">
        <v>0</v>
      </c>
      <c r="M1536" s="136"/>
      <c r="N1536" s="469"/>
      <c r="O1536" s="75">
        <v>0</v>
      </c>
      <c r="P1536" s="1002">
        <f t="shared" si="186"/>
        <v>0</v>
      </c>
      <c r="Q1536" s="138"/>
      <c r="R1536" s="469"/>
      <c r="S1536" s="75">
        <v>0</v>
      </c>
      <c r="T1536" s="1002"/>
      <c r="U1536" s="138"/>
      <c r="V1536" s="469"/>
      <c r="W1536" s="138"/>
      <c r="X1536" s="469"/>
      <c r="Y1536" s="60">
        <f t="shared" si="181"/>
        <v>2</v>
      </c>
      <c r="Z1536" s="1002">
        <v>290.64999999999998</v>
      </c>
      <c r="AA1536" s="138"/>
      <c r="AB1536" s="469"/>
      <c r="AC1536" s="63">
        <v>0</v>
      </c>
      <c r="AD1536" s="137">
        <f t="shared" si="187"/>
        <v>0</v>
      </c>
      <c r="AE1536" s="942">
        <v>0</v>
      </c>
      <c r="AF1536" s="150">
        <v>0</v>
      </c>
      <c r="AG1536" s="138"/>
      <c r="AH1536" s="469"/>
      <c r="AI1536" s="998">
        <f t="shared" si="188"/>
        <v>290.64999999999998</v>
      </c>
      <c r="AJ1536" s="1025">
        <f t="shared" si="185"/>
        <v>0</v>
      </c>
    </row>
    <row r="1537" spans="1:36" ht="66" x14ac:dyDescent="0.2">
      <c r="A1537" s="51"/>
      <c r="B1537" s="73" t="s">
        <v>1485</v>
      </c>
      <c r="C1537" s="74"/>
      <c r="D1537" s="74">
        <v>20</v>
      </c>
      <c r="E1537" s="385" t="s">
        <v>49</v>
      </c>
      <c r="F1537" s="55" t="s">
        <v>31</v>
      </c>
      <c r="G1537" s="56" t="s">
        <v>32</v>
      </c>
      <c r="H1537" s="55" t="s">
        <v>33</v>
      </c>
      <c r="I1537" s="57">
        <v>118.8</v>
      </c>
      <c r="J1537" s="766">
        <v>2376</v>
      </c>
      <c r="K1537" s="136"/>
      <c r="L1537" s="469">
        <v>0</v>
      </c>
      <c r="M1537" s="136"/>
      <c r="N1537" s="469"/>
      <c r="O1537" s="75">
        <v>0</v>
      </c>
      <c r="P1537" s="1002">
        <f t="shared" si="186"/>
        <v>0</v>
      </c>
      <c r="Q1537" s="138"/>
      <c r="R1537" s="469"/>
      <c r="S1537" s="75">
        <v>0</v>
      </c>
      <c r="T1537" s="1002"/>
      <c r="U1537" s="138"/>
      <c r="V1537" s="469"/>
      <c r="W1537" s="138"/>
      <c r="X1537" s="469"/>
      <c r="Y1537" s="60">
        <f t="shared" si="181"/>
        <v>20</v>
      </c>
      <c r="Z1537" s="1002">
        <v>2376</v>
      </c>
      <c r="AA1537" s="138"/>
      <c r="AB1537" s="469"/>
      <c r="AC1537" s="63">
        <v>0</v>
      </c>
      <c r="AD1537" s="137">
        <f t="shared" si="187"/>
        <v>0</v>
      </c>
      <c r="AE1537" s="942">
        <v>0</v>
      </c>
      <c r="AF1537" s="150">
        <v>0</v>
      </c>
      <c r="AG1537" s="138"/>
      <c r="AH1537" s="469"/>
      <c r="AI1537" s="998">
        <f t="shared" si="188"/>
        <v>2376</v>
      </c>
      <c r="AJ1537" s="1025">
        <f t="shared" si="185"/>
        <v>0</v>
      </c>
    </row>
    <row r="1538" spans="1:36" ht="66" x14ac:dyDescent="0.2">
      <c r="A1538" s="51"/>
      <c r="B1538" s="73" t="s">
        <v>1486</v>
      </c>
      <c r="C1538" s="74"/>
      <c r="D1538" s="74">
        <v>10</v>
      </c>
      <c r="E1538" s="385" t="s">
        <v>41</v>
      </c>
      <c r="F1538" s="55" t="s">
        <v>31</v>
      </c>
      <c r="G1538" s="56" t="s">
        <v>32</v>
      </c>
      <c r="H1538" s="55" t="s">
        <v>33</v>
      </c>
      <c r="I1538" s="57">
        <v>118.8</v>
      </c>
      <c r="J1538" s="766">
        <v>1188</v>
      </c>
      <c r="K1538" s="136"/>
      <c r="L1538" s="469">
        <v>0</v>
      </c>
      <c r="M1538" s="136"/>
      <c r="N1538" s="469"/>
      <c r="O1538" s="75">
        <v>0</v>
      </c>
      <c r="P1538" s="1002">
        <f t="shared" si="186"/>
        <v>0</v>
      </c>
      <c r="Q1538" s="138"/>
      <c r="R1538" s="469"/>
      <c r="S1538" s="75">
        <v>0</v>
      </c>
      <c r="T1538" s="1002"/>
      <c r="U1538" s="138"/>
      <c r="V1538" s="469"/>
      <c r="W1538" s="138"/>
      <c r="X1538" s="469"/>
      <c r="Y1538" s="60">
        <f t="shared" si="181"/>
        <v>10</v>
      </c>
      <c r="Z1538" s="1002">
        <v>1188</v>
      </c>
      <c r="AA1538" s="138"/>
      <c r="AB1538" s="469"/>
      <c r="AC1538" s="63">
        <v>0</v>
      </c>
      <c r="AD1538" s="137">
        <f t="shared" si="187"/>
        <v>0</v>
      </c>
      <c r="AE1538" s="942">
        <v>0</v>
      </c>
      <c r="AF1538" s="150">
        <v>0</v>
      </c>
      <c r="AG1538" s="138"/>
      <c r="AH1538" s="469"/>
      <c r="AI1538" s="998">
        <f t="shared" si="188"/>
        <v>1188</v>
      </c>
      <c r="AJ1538" s="1025">
        <f t="shared" si="185"/>
        <v>0</v>
      </c>
    </row>
    <row r="1539" spans="1:36" ht="66" x14ac:dyDescent="0.2">
      <c r="A1539" s="51"/>
      <c r="B1539" s="86" t="s">
        <v>1487</v>
      </c>
      <c r="C1539" s="74"/>
      <c r="D1539" s="74">
        <v>1</v>
      </c>
      <c r="E1539" s="385" t="s">
        <v>49</v>
      </c>
      <c r="F1539" s="55" t="s">
        <v>31</v>
      </c>
      <c r="G1539" s="56" t="s">
        <v>32</v>
      </c>
      <c r="H1539" s="55" t="s">
        <v>33</v>
      </c>
      <c r="I1539" s="57">
        <v>194.39</v>
      </c>
      <c r="J1539" s="766">
        <v>194.39</v>
      </c>
      <c r="K1539" s="136"/>
      <c r="L1539" s="469">
        <v>0</v>
      </c>
      <c r="M1539" s="136"/>
      <c r="N1539" s="469"/>
      <c r="O1539" s="75">
        <v>0</v>
      </c>
      <c r="P1539" s="1002">
        <f t="shared" si="186"/>
        <v>0</v>
      </c>
      <c r="Q1539" s="138"/>
      <c r="R1539" s="469"/>
      <c r="S1539" s="75">
        <v>0</v>
      </c>
      <c r="T1539" s="1002"/>
      <c r="U1539" s="138"/>
      <c r="V1539" s="469"/>
      <c r="W1539" s="138"/>
      <c r="X1539" s="469"/>
      <c r="Y1539" s="60">
        <f t="shared" si="181"/>
        <v>1</v>
      </c>
      <c r="Z1539" s="1002">
        <v>194.39</v>
      </c>
      <c r="AA1539" s="138"/>
      <c r="AB1539" s="469"/>
      <c r="AC1539" s="63">
        <v>0</v>
      </c>
      <c r="AD1539" s="137">
        <f t="shared" si="187"/>
        <v>0</v>
      </c>
      <c r="AE1539" s="945">
        <v>0</v>
      </c>
      <c r="AF1539" s="150">
        <v>0</v>
      </c>
      <c r="AG1539" s="138"/>
      <c r="AH1539" s="469"/>
      <c r="AI1539" s="998">
        <f t="shared" si="188"/>
        <v>194.39</v>
      </c>
      <c r="AJ1539" s="1025">
        <f t="shared" si="185"/>
        <v>0</v>
      </c>
    </row>
    <row r="1540" spans="1:36" ht="66" x14ac:dyDescent="0.2">
      <c r="A1540" s="51"/>
      <c r="B1540" s="86" t="s">
        <v>1488</v>
      </c>
      <c r="C1540" s="74"/>
      <c r="D1540" s="74">
        <v>2</v>
      </c>
      <c r="E1540" s="385" t="s">
        <v>41</v>
      </c>
      <c r="F1540" s="55" t="s">
        <v>31</v>
      </c>
      <c r="G1540" s="56" t="s">
        <v>32</v>
      </c>
      <c r="H1540" s="55" t="s">
        <v>33</v>
      </c>
      <c r="I1540" s="57">
        <v>66.47</v>
      </c>
      <c r="J1540" s="766">
        <v>132.94</v>
      </c>
      <c r="K1540" s="136"/>
      <c r="L1540" s="469">
        <v>0</v>
      </c>
      <c r="M1540" s="136"/>
      <c r="N1540" s="469"/>
      <c r="O1540" s="75">
        <v>0</v>
      </c>
      <c r="P1540" s="1002">
        <f t="shared" si="186"/>
        <v>0</v>
      </c>
      <c r="Q1540" s="138"/>
      <c r="R1540" s="469"/>
      <c r="S1540" s="75">
        <v>0</v>
      </c>
      <c r="T1540" s="1002"/>
      <c r="U1540" s="138"/>
      <c r="V1540" s="469"/>
      <c r="W1540" s="138"/>
      <c r="X1540" s="469"/>
      <c r="Y1540" s="60">
        <f t="shared" si="181"/>
        <v>2</v>
      </c>
      <c r="Z1540" s="1002">
        <v>132.94</v>
      </c>
      <c r="AA1540" s="138"/>
      <c r="AB1540" s="469"/>
      <c r="AC1540" s="63">
        <v>0</v>
      </c>
      <c r="AD1540" s="137">
        <f t="shared" si="187"/>
        <v>0</v>
      </c>
      <c r="AE1540" s="945">
        <v>0</v>
      </c>
      <c r="AF1540" s="150">
        <v>0</v>
      </c>
      <c r="AG1540" s="138"/>
      <c r="AH1540" s="469"/>
      <c r="AI1540" s="998">
        <f t="shared" si="188"/>
        <v>132.94</v>
      </c>
      <c r="AJ1540" s="1025">
        <f t="shared" si="185"/>
        <v>0</v>
      </c>
    </row>
    <row r="1541" spans="1:36" ht="66" x14ac:dyDescent="0.2">
      <c r="A1541" s="51"/>
      <c r="B1541" s="86" t="s">
        <v>1489</v>
      </c>
      <c r="C1541" s="74"/>
      <c r="D1541" s="74">
        <v>6</v>
      </c>
      <c r="E1541" s="385" t="s">
        <v>49</v>
      </c>
      <c r="F1541" s="55" t="s">
        <v>31</v>
      </c>
      <c r="G1541" s="56" t="s">
        <v>32</v>
      </c>
      <c r="H1541" s="55" t="s">
        <v>33</v>
      </c>
      <c r="I1541" s="57">
        <v>92.18</v>
      </c>
      <c r="J1541" s="766">
        <v>553.08000000000004</v>
      </c>
      <c r="K1541" s="136"/>
      <c r="L1541" s="469">
        <v>0</v>
      </c>
      <c r="M1541" s="136"/>
      <c r="N1541" s="469"/>
      <c r="O1541" s="75">
        <v>0</v>
      </c>
      <c r="P1541" s="1002">
        <f t="shared" si="186"/>
        <v>0</v>
      </c>
      <c r="Q1541" s="138"/>
      <c r="R1541" s="469"/>
      <c r="S1541" s="75">
        <v>0</v>
      </c>
      <c r="T1541" s="1002"/>
      <c r="U1541" s="138"/>
      <c r="V1541" s="469"/>
      <c r="W1541" s="138"/>
      <c r="X1541" s="469"/>
      <c r="Y1541" s="60">
        <f t="shared" si="181"/>
        <v>6</v>
      </c>
      <c r="Z1541" s="1002">
        <v>553.08000000000004</v>
      </c>
      <c r="AA1541" s="138"/>
      <c r="AB1541" s="469"/>
      <c r="AC1541" s="63">
        <v>0</v>
      </c>
      <c r="AD1541" s="137">
        <f t="shared" si="187"/>
        <v>0</v>
      </c>
      <c r="AE1541" s="945">
        <v>0</v>
      </c>
      <c r="AF1541" s="150">
        <v>0</v>
      </c>
      <c r="AG1541" s="138"/>
      <c r="AH1541" s="469"/>
      <c r="AI1541" s="998">
        <f t="shared" si="188"/>
        <v>553.08000000000004</v>
      </c>
      <c r="AJ1541" s="1025">
        <f t="shared" si="185"/>
        <v>0</v>
      </c>
    </row>
    <row r="1542" spans="1:36" ht="66" x14ac:dyDescent="0.2">
      <c r="A1542" s="51"/>
      <c r="B1542" s="86" t="s">
        <v>1490</v>
      </c>
      <c r="C1542" s="74"/>
      <c r="D1542" s="74">
        <v>1</v>
      </c>
      <c r="E1542" s="385" t="s">
        <v>49</v>
      </c>
      <c r="F1542" s="55" t="s">
        <v>31</v>
      </c>
      <c r="G1542" s="56" t="s">
        <v>32</v>
      </c>
      <c r="H1542" s="55" t="s">
        <v>33</v>
      </c>
      <c r="I1542" s="57">
        <v>114.15</v>
      </c>
      <c r="J1542" s="766">
        <v>114.15</v>
      </c>
      <c r="K1542" s="136"/>
      <c r="L1542" s="469">
        <v>0</v>
      </c>
      <c r="M1542" s="136"/>
      <c r="N1542" s="469"/>
      <c r="O1542" s="75">
        <v>0</v>
      </c>
      <c r="P1542" s="1002">
        <f t="shared" si="186"/>
        <v>0</v>
      </c>
      <c r="Q1542" s="138"/>
      <c r="R1542" s="469"/>
      <c r="S1542" s="75">
        <v>0</v>
      </c>
      <c r="T1542" s="1002"/>
      <c r="U1542" s="138"/>
      <c r="V1542" s="469"/>
      <c r="W1542" s="138"/>
      <c r="X1542" s="469"/>
      <c r="Y1542" s="60">
        <f t="shared" si="181"/>
        <v>1</v>
      </c>
      <c r="Z1542" s="1002">
        <v>114.15</v>
      </c>
      <c r="AA1542" s="138"/>
      <c r="AB1542" s="469"/>
      <c r="AC1542" s="63">
        <v>0</v>
      </c>
      <c r="AD1542" s="137">
        <f t="shared" si="187"/>
        <v>0</v>
      </c>
      <c r="AE1542" s="945">
        <v>0</v>
      </c>
      <c r="AF1542" s="150">
        <v>0</v>
      </c>
      <c r="AG1542" s="138"/>
      <c r="AH1542" s="469"/>
      <c r="AI1542" s="998">
        <f t="shared" si="188"/>
        <v>114.15</v>
      </c>
      <c r="AJ1542" s="1025">
        <f t="shared" si="185"/>
        <v>0</v>
      </c>
    </row>
    <row r="1543" spans="1:36" ht="66" x14ac:dyDescent="0.2">
      <c r="A1543" s="51"/>
      <c r="B1543" s="220" t="s">
        <v>1491</v>
      </c>
      <c r="C1543" s="74"/>
      <c r="D1543" s="74">
        <v>5</v>
      </c>
      <c r="E1543" s="79" t="s">
        <v>30</v>
      </c>
      <c r="F1543" s="55" t="s">
        <v>31</v>
      </c>
      <c r="G1543" s="56" t="s">
        <v>32</v>
      </c>
      <c r="H1543" s="55" t="s">
        <v>33</v>
      </c>
      <c r="I1543" s="57">
        <v>463.53599999999994</v>
      </c>
      <c r="J1543" s="766">
        <v>2317.6799999999998</v>
      </c>
      <c r="K1543" s="136"/>
      <c r="L1543" s="469">
        <v>0</v>
      </c>
      <c r="M1543" s="136"/>
      <c r="N1543" s="469"/>
      <c r="O1543" s="75">
        <v>0</v>
      </c>
      <c r="P1543" s="1002">
        <f t="shared" si="186"/>
        <v>0</v>
      </c>
      <c r="Q1543" s="138"/>
      <c r="R1543" s="469"/>
      <c r="S1543" s="75">
        <v>0</v>
      </c>
      <c r="T1543" s="1002"/>
      <c r="U1543" s="138"/>
      <c r="V1543" s="469"/>
      <c r="W1543" s="138"/>
      <c r="X1543" s="469"/>
      <c r="Y1543" s="60">
        <f t="shared" si="181"/>
        <v>5</v>
      </c>
      <c r="Z1543" s="1002">
        <v>2317.6799999999998</v>
      </c>
      <c r="AA1543" s="138"/>
      <c r="AB1543" s="469"/>
      <c r="AC1543" s="63">
        <v>0</v>
      </c>
      <c r="AD1543" s="137">
        <f t="shared" si="187"/>
        <v>0</v>
      </c>
      <c r="AE1543" s="945">
        <v>0</v>
      </c>
      <c r="AF1543" s="150">
        <v>0</v>
      </c>
      <c r="AG1543" s="138"/>
      <c r="AH1543" s="469"/>
      <c r="AI1543" s="998">
        <f t="shared" si="188"/>
        <v>2317.6799999999998</v>
      </c>
      <c r="AJ1543" s="1025">
        <f t="shared" si="185"/>
        <v>0</v>
      </c>
    </row>
    <row r="1544" spans="1:36" ht="66" x14ac:dyDescent="0.2">
      <c r="A1544" s="51"/>
      <c r="B1544" s="220" t="s">
        <v>1492</v>
      </c>
      <c r="C1544" s="74"/>
      <c r="D1544" s="74">
        <v>5</v>
      </c>
      <c r="E1544" s="79" t="s">
        <v>30</v>
      </c>
      <c r="F1544" s="55" t="s">
        <v>31</v>
      </c>
      <c r="G1544" s="56" t="s">
        <v>32</v>
      </c>
      <c r="H1544" s="55" t="s">
        <v>33</v>
      </c>
      <c r="I1544" s="57">
        <v>350.65600000000001</v>
      </c>
      <c r="J1544" s="766">
        <v>1753.28</v>
      </c>
      <c r="K1544" s="136"/>
      <c r="L1544" s="469">
        <v>0</v>
      </c>
      <c r="M1544" s="136"/>
      <c r="N1544" s="469"/>
      <c r="O1544" s="75">
        <v>0</v>
      </c>
      <c r="P1544" s="1002">
        <f t="shared" si="186"/>
        <v>0</v>
      </c>
      <c r="Q1544" s="138"/>
      <c r="R1544" s="469"/>
      <c r="S1544" s="75">
        <v>0</v>
      </c>
      <c r="T1544" s="1002"/>
      <c r="U1544" s="138"/>
      <c r="V1544" s="469"/>
      <c r="W1544" s="138"/>
      <c r="X1544" s="469"/>
      <c r="Y1544" s="60">
        <f t="shared" si="181"/>
        <v>5</v>
      </c>
      <c r="Z1544" s="1002">
        <v>1753.28</v>
      </c>
      <c r="AA1544" s="138"/>
      <c r="AB1544" s="469"/>
      <c r="AC1544" s="63">
        <v>0</v>
      </c>
      <c r="AD1544" s="137">
        <f t="shared" si="187"/>
        <v>0</v>
      </c>
      <c r="AE1544" s="945">
        <v>0</v>
      </c>
      <c r="AF1544" s="150">
        <v>0</v>
      </c>
      <c r="AG1544" s="138"/>
      <c r="AH1544" s="469"/>
      <c r="AI1544" s="998">
        <f t="shared" si="188"/>
        <v>1753.28</v>
      </c>
      <c r="AJ1544" s="1025">
        <f t="shared" si="185"/>
        <v>0</v>
      </c>
    </row>
    <row r="1545" spans="1:36" ht="66" x14ac:dyDescent="0.2">
      <c r="A1545" s="51"/>
      <c r="B1545" s="400" t="s">
        <v>1493</v>
      </c>
      <c r="C1545" s="74"/>
      <c r="D1545" s="74">
        <v>1</v>
      </c>
      <c r="E1545" s="385" t="s">
        <v>49</v>
      </c>
      <c r="F1545" s="55" t="s">
        <v>31</v>
      </c>
      <c r="G1545" s="56" t="s">
        <v>32</v>
      </c>
      <c r="H1545" s="55" t="s">
        <v>33</v>
      </c>
      <c r="I1545" s="57">
        <v>334.13</v>
      </c>
      <c r="J1545" s="766">
        <v>334.13</v>
      </c>
      <c r="K1545" s="136"/>
      <c r="L1545" s="469">
        <v>0</v>
      </c>
      <c r="M1545" s="136"/>
      <c r="N1545" s="469"/>
      <c r="O1545" s="75">
        <v>0</v>
      </c>
      <c r="P1545" s="1002">
        <f t="shared" si="186"/>
        <v>0</v>
      </c>
      <c r="Q1545" s="138"/>
      <c r="R1545" s="469"/>
      <c r="S1545" s="75">
        <v>0</v>
      </c>
      <c r="T1545" s="1002"/>
      <c r="U1545" s="138"/>
      <c r="V1545" s="469"/>
      <c r="W1545" s="138"/>
      <c r="X1545" s="469"/>
      <c r="Y1545" s="60">
        <f t="shared" si="181"/>
        <v>1</v>
      </c>
      <c r="Z1545" s="1002">
        <v>334.13</v>
      </c>
      <c r="AA1545" s="138"/>
      <c r="AB1545" s="469"/>
      <c r="AC1545" s="63">
        <v>0</v>
      </c>
      <c r="AD1545" s="137">
        <f t="shared" si="187"/>
        <v>0</v>
      </c>
      <c r="AE1545" s="945">
        <v>0</v>
      </c>
      <c r="AF1545" s="150">
        <v>0</v>
      </c>
      <c r="AG1545" s="138"/>
      <c r="AH1545" s="469"/>
      <c r="AI1545" s="998">
        <f t="shared" si="188"/>
        <v>334.13</v>
      </c>
      <c r="AJ1545" s="1025">
        <f t="shared" si="185"/>
        <v>0</v>
      </c>
    </row>
    <row r="1546" spans="1:36" ht="66" x14ac:dyDescent="0.2">
      <c r="A1546" s="51"/>
      <c r="B1546" s="400" t="s">
        <v>1494</v>
      </c>
      <c r="C1546" s="74"/>
      <c r="D1546" s="74">
        <v>1</v>
      </c>
      <c r="E1546" s="385" t="s">
        <v>49</v>
      </c>
      <c r="F1546" s="55" t="s">
        <v>31</v>
      </c>
      <c r="G1546" s="56" t="s">
        <v>32</v>
      </c>
      <c r="H1546" s="55" t="s">
        <v>33</v>
      </c>
      <c r="I1546" s="57">
        <v>334.13</v>
      </c>
      <c r="J1546" s="766">
        <v>334.13</v>
      </c>
      <c r="K1546" s="136"/>
      <c r="L1546" s="469">
        <v>0</v>
      </c>
      <c r="M1546" s="136"/>
      <c r="N1546" s="469"/>
      <c r="O1546" s="75">
        <v>0</v>
      </c>
      <c r="P1546" s="1002">
        <f t="shared" si="186"/>
        <v>0</v>
      </c>
      <c r="Q1546" s="138"/>
      <c r="R1546" s="469"/>
      <c r="S1546" s="75">
        <v>0</v>
      </c>
      <c r="T1546" s="1002"/>
      <c r="U1546" s="138"/>
      <c r="V1546" s="469"/>
      <c r="W1546" s="138"/>
      <c r="X1546" s="469"/>
      <c r="Y1546" s="60">
        <f t="shared" si="181"/>
        <v>1</v>
      </c>
      <c r="Z1546" s="1002">
        <v>334.13</v>
      </c>
      <c r="AA1546" s="138"/>
      <c r="AB1546" s="469"/>
      <c r="AC1546" s="63">
        <v>0</v>
      </c>
      <c r="AD1546" s="137">
        <f t="shared" si="187"/>
        <v>0</v>
      </c>
      <c r="AE1546" s="945">
        <v>0</v>
      </c>
      <c r="AF1546" s="150">
        <v>0</v>
      </c>
      <c r="AG1546" s="138"/>
      <c r="AH1546" s="469"/>
      <c r="AI1546" s="998">
        <f t="shared" si="188"/>
        <v>334.13</v>
      </c>
      <c r="AJ1546" s="1025">
        <f t="shared" si="185"/>
        <v>0</v>
      </c>
    </row>
    <row r="1547" spans="1:36" ht="66" x14ac:dyDescent="0.2">
      <c r="A1547" s="51"/>
      <c r="B1547" s="400" t="s">
        <v>1495</v>
      </c>
      <c r="C1547" s="74"/>
      <c r="D1547" s="74">
        <v>1</v>
      </c>
      <c r="E1547" s="385" t="s">
        <v>49</v>
      </c>
      <c r="F1547" s="55" t="s">
        <v>31</v>
      </c>
      <c r="G1547" s="56" t="s">
        <v>32</v>
      </c>
      <c r="H1547" s="55" t="s">
        <v>33</v>
      </c>
      <c r="I1547" s="57">
        <v>2143.62</v>
      </c>
      <c r="J1547" s="766">
        <v>2143.62</v>
      </c>
      <c r="K1547" s="136"/>
      <c r="L1547" s="469">
        <v>0</v>
      </c>
      <c r="M1547" s="136"/>
      <c r="N1547" s="469"/>
      <c r="O1547" s="75">
        <v>0</v>
      </c>
      <c r="P1547" s="1002">
        <f t="shared" si="186"/>
        <v>0</v>
      </c>
      <c r="Q1547" s="138"/>
      <c r="R1547" s="469"/>
      <c r="S1547" s="75">
        <v>0</v>
      </c>
      <c r="T1547" s="1002"/>
      <c r="U1547" s="138"/>
      <c r="V1547" s="469"/>
      <c r="W1547" s="138"/>
      <c r="X1547" s="469"/>
      <c r="Y1547" s="60">
        <f t="shared" si="181"/>
        <v>1</v>
      </c>
      <c r="Z1547" s="1002">
        <v>2143.62</v>
      </c>
      <c r="AA1547" s="138"/>
      <c r="AB1547" s="469"/>
      <c r="AC1547" s="63">
        <v>0</v>
      </c>
      <c r="AD1547" s="137">
        <f t="shared" si="187"/>
        <v>0</v>
      </c>
      <c r="AE1547" s="945">
        <v>0</v>
      </c>
      <c r="AF1547" s="150">
        <v>0</v>
      </c>
      <c r="AG1547" s="138"/>
      <c r="AH1547" s="469"/>
      <c r="AI1547" s="998">
        <f t="shared" si="188"/>
        <v>2143.62</v>
      </c>
      <c r="AJ1547" s="1025">
        <f t="shared" si="185"/>
        <v>0</v>
      </c>
    </row>
    <row r="1548" spans="1:36" ht="66" x14ac:dyDescent="0.2">
      <c r="A1548" s="51"/>
      <c r="B1548" s="400" t="s">
        <v>1496</v>
      </c>
      <c r="C1548" s="74"/>
      <c r="D1548" s="74">
        <v>2</v>
      </c>
      <c r="E1548" s="385" t="s">
        <v>49</v>
      </c>
      <c r="F1548" s="55" t="s">
        <v>31</v>
      </c>
      <c r="G1548" s="56" t="s">
        <v>32</v>
      </c>
      <c r="H1548" s="55" t="s">
        <v>33</v>
      </c>
      <c r="I1548" s="57">
        <v>486.26</v>
      </c>
      <c r="J1548" s="766">
        <v>972.52</v>
      </c>
      <c r="K1548" s="136"/>
      <c r="L1548" s="469">
        <v>0</v>
      </c>
      <c r="M1548" s="136"/>
      <c r="N1548" s="469"/>
      <c r="O1548" s="75">
        <v>0</v>
      </c>
      <c r="P1548" s="1002">
        <f t="shared" si="186"/>
        <v>0</v>
      </c>
      <c r="Q1548" s="138"/>
      <c r="R1548" s="469"/>
      <c r="S1548" s="75">
        <v>0</v>
      </c>
      <c r="T1548" s="1002"/>
      <c r="U1548" s="138"/>
      <c r="V1548" s="469"/>
      <c r="W1548" s="138"/>
      <c r="X1548" s="469"/>
      <c r="Y1548" s="60">
        <f t="shared" si="181"/>
        <v>2</v>
      </c>
      <c r="Z1548" s="1002">
        <v>972.52</v>
      </c>
      <c r="AA1548" s="138"/>
      <c r="AB1548" s="469"/>
      <c r="AC1548" s="63">
        <v>0</v>
      </c>
      <c r="AD1548" s="137">
        <f t="shared" si="187"/>
        <v>0</v>
      </c>
      <c r="AE1548" s="945">
        <v>0</v>
      </c>
      <c r="AF1548" s="150">
        <v>0</v>
      </c>
      <c r="AG1548" s="138"/>
      <c r="AH1548" s="469"/>
      <c r="AI1548" s="998">
        <f t="shared" si="188"/>
        <v>972.52</v>
      </c>
      <c r="AJ1548" s="1025">
        <f t="shared" si="185"/>
        <v>0</v>
      </c>
    </row>
    <row r="1549" spans="1:36" ht="66" x14ac:dyDescent="0.2">
      <c r="A1549" s="51"/>
      <c r="B1549" s="403" t="s">
        <v>1497</v>
      </c>
      <c r="C1549" s="74"/>
      <c r="D1549" s="74">
        <v>3</v>
      </c>
      <c r="E1549" s="398" t="s">
        <v>1246</v>
      </c>
      <c r="F1549" s="55" t="s">
        <v>31</v>
      </c>
      <c r="G1549" s="56" t="s">
        <v>32</v>
      </c>
      <c r="H1549" s="55" t="s">
        <v>33</v>
      </c>
      <c r="I1549" s="57">
        <v>219.24</v>
      </c>
      <c r="J1549" s="766">
        <v>657.72</v>
      </c>
      <c r="K1549" s="136"/>
      <c r="L1549" s="469">
        <v>0</v>
      </c>
      <c r="M1549" s="136"/>
      <c r="N1549" s="469"/>
      <c r="O1549" s="75">
        <v>0</v>
      </c>
      <c r="P1549" s="1002">
        <f t="shared" si="186"/>
        <v>0</v>
      </c>
      <c r="Q1549" s="138"/>
      <c r="R1549" s="469"/>
      <c r="S1549" s="75">
        <v>0</v>
      </c>
      <c r="T1549" s="1002"/>
      <c r="U1549" s="138"/>
      <c r="V1549" s="469"/>
      <c r="W1549" s="138"/>
      <c r="X1549" s="469"/>
      <c r="Y1549" s="60">
        <f t="shared" si="181"/>
        <v>3</v>
      </c>
      <c r="Z1549" s="1002">
        <v>657.72</v>
      </c>
      <c r="AA1549" s="138"/>
      <c r="AB1549" s="469"/>
      <c r="AC1549" s="63">
        <v>0</v>
      </c>
      <c r="AD1549" s="137">
        <f t="shared" si="187"/>
        <v>0</v>
      </c>
      <c r="AE1549" s="945">
        <v>0</v>
      </c>
      <c r="AF1549" s="150">
        <v>0</v>
      </c>
      <c r="AG1549" s="138"/>
      <c r="AH1549" s="469"/>
      <c r="AI1549" s="998">
        <f t="shared" si="188"/>
        <v>657.72</v>
      </c>
      <c r="AJ1549" s="1025">
        <f t="shared" si="185"/>
        <v>0</v>
      </c>
    </row>
    <row r="1550" spans="1:36" ht="66" x14ac:dyDescent="0.2">
      <c r="A1550" s="51"/>
      <c r="B1550" s="227" t="s">
        <v>1498</v>
      </c>
      <c r="C1550" s="74"/>
      <c r="D1550" s="74">
        <v>4</v>
      </c>
      <c r="E1550" s="79" t="s">
        <v>1475</v>
      </c>
      <c r="F1550" s="55" t="s">
        <v>31</v>
      </c>
      <c r="G1550" s="56" t="s">
        <v>32</v>
      </c>
      <c r="H1550" s="55" t="s">
        <v>33</v>
      </c>
      <c r="I1550" s="57">
        <v>331.68</v>
      </c>
      <c r="J1550" s="766">
        <v>1326.72</v>
      </c>
      <c r="K1550" s="136"/>
      <c r="L1550" s="469">
        <v>0</v>
      </c>
      <c r="M1550" s="136"/>
      <c r="N1550" s="469"/>
      <c r="O1550" s="75">
        <v>0</v>
      </c>
      <c r="P1550" s="1002">
        <f t="shared" si="186"/>
        <v>0</v>
      </c>
      <c r="Q1550" s="138"/>
      <c r="R1550" s="469"/>
      <c r="S1550" s="75">
        <v>0</v>
      </c>
      <c r="T1550" s="1002"/>
      <c r="U1550" s="138"/>
      <c r="V1550" s="469"/>
      <c r="W1550" s="138"/>
      <c r="X1550" s="469"/>
      <c r="Y1550" s="60">
        <f t="shared" si="181"/>
        <v>4</v>
      </c>
      <c r="Z1550" s="1002">
        <v>1326.72</v>
      </c>
      <c r="AA1550" s="138"/>
      <c r="AB1550" s="469"/>
      <c r="AC1550" s="63">
        <v>0</v>
      </c>
      <c r="AD1550" s="137">
        <f t="shared" si="187"/>
        <v>0</v>
      </c>
      <c r="AE1550" s="945">
        <v>0</v>
      </c>
      <c r="AF1550" s="150">
        <v>0</v>
      </c>
      <c r="AG1550" s="138"/>
      <c r="AH1550" s="469"/>
      <c r="AI1550" s="998">
        <f t="shared" si="188"/>
        <v>1326.72</v>
      </c>
      <c r="AJ1550" s="1025">
        <f t="shared" si="185"/>
        <v>0</v>
      </c>
    </row>
    <row r="1551" spans="1:36" ht="66" x14ac:dyDescent="0.2">
      <c r="A1551" s="51"/>
      <c r="B1551" s="400" t="s">
        <v>1499</v>
      </c>
      <c r="C1551" s="74"/>
      <c r="D1551" s="74">
        <v>2</v>
      </c>
      <c r="E1551" s="385" t="s">
        <v>30</v>
      </c>
      <c r="F1551" s="55" t="s">
        <v>31</v>
      </c>
      <c r="G1551" s="56" t="s">
        <v>32</v>
      </c>
      <c r="H1551" s="55" t="s">
        <v>33</v>
      </c>
      <c r="I1551" s="57">
        <v>460</v>
      </c>
      <c r="J1551" s="766">
        <v>920</v>
      </c>
      <c r="K1551" s="136"/>
      <c r="L1551" s="469">
        <v>0</v>
      </c>
      <c r="M1551" s="136"/>
      <c r="N1551" s="469"/>
      <c r="O1551" s="75">
        <v>0</v>
      </c>
      <c r="P1551" s="1002">
        <f t="shared" si="186"/>
        <v>0</v>
      </c>
      <c r="Q1551" s="138"/>
      <c r="R1551" s="469"/>
      <c r="S1551" s="75">
        <v>0</v>
      </c>
      <c r="T1551" s="1002"/>
      <c r="U1551" s="138"/>
      <c r="V1551" s="469"/>
      <c r="W1551" s="138"/>
      <c r="X1551" s="469"/>
      <c r="Y1551" s="60">
        <f t="shared" ref="Y1551:Y1614" si="189">D1551</f>
        <v>2</v>
      </c>
      <c r="Z1551" s="1002">
        <v>920</v>
      </c>
      <c r="AA1551" s="138"/>
      <c r="AB1551" s="469"/>
      <c r="AC1551" s="63">
        <v>0</v>
      </c>
      <c r="AD1551" s="137">
        <f t="shared" si="187"/>
        <v>0</v>
      </c>
      <c r="AE1551" s="945">
        <v>0</v>
      </c>
      <c r="AF1551" s="150">
        <v>0</v>
      </c>
      <c r="AG1551" s="138"/>
      <c r="AH1551" s="469"/>
      <c r="AI1551" s="998">
        <f t="shared" si="188"/>
        <v>920</v>
      </c>
      <c r="AJ1551" s="1025">
        <f t="shared" si="185"/>
        <v>0</v>
      </c>
    </row>
    <row r="1552" spans="1:36" ht="66" x14ac:dyDescent="0.2">
      <c r="A1552" s="51"/>
      <c r="B1552" s="400" t="s">
        <v>1500</v>
      </c>
      <c r="C1552" s="74"/>
      <c r="D1552" s="74">
        <v>3</v>
      </c>
      <c r="E1552" s="385" t="s">
        <v>49</v>
      </c>
      <c r="F1552" s="55" t="s">
        <v>31</v>
      </c>
      <c r="G1552" s="56" t="s">
        <v>32</v>
      </c>
      <c r="H1552" s="55" t="s">
        <v>33</v>
      </c>
      <c r="I1552" s="57">
        <v>264.15000000000003</v>
      </c>
      <c r="J1552" s="766">
        <v>792.45</v>
      </c>
      <c r="K1552" s="136"/>
      <c r="L1552" s="469">
        <v>0</v>
      </c>
      <c r="M1552" s="136"/>
      <c r="N1552" s="469"/>
      <c r="O1552" s="75">
        <v>0</v>
      </c>
      <c r="P1552" s="1002">
        <f t="shared" si="186"/>
        <v>0</v>
      </c>
      <c r="Q1552" s="138"/>
      <c r="R1552" s="469"/>
      <c r="S1552" s="75">
        <v>0</v>
      </c>
      <c r="T1552" s="1002"/>
      <c r="U1552" s="138"/>
      <c r="V1552" s="469"/>
      <c r="W1552" s="138"/>
      <c r="X1552" s="469"/>
      <c r="Y1552" s="60">
        <f t="shared" si="189"/>
        <v>3</v>
      </c>
      <c r="Z1552" s="1002">
        <v>792.45</v>
      </c>
      <c r="AA1552" s="138"/>
      <c r="AB1552" s="469"/>
      <c r="AC1552" s="63">
        <v>0</v>
      </c>
      <c r="AD1552" s="137">
        <f t="shared" si="187"/>
        <v>0</v>
      </c>
      <c r="AE1552" s="945">
        <v>0</v>
      </c>
      <c r="AF1552" s="150">
        <v>0</v>
      </c>
      <c r="AG1552" s="138"/>
      <c r="AH1552" s="469"/>
      <c r="AI1552" s="998">
        <f t="shared" si="188"/>
        <v>792.45</v>
      </c>
      <c r="AJ1552" s="1025">
        <f t="shared" si="185"/>
        <v>0</v>
      </c>
    </row>
    <row r="1553" spans="1:36" ht="66" x14ac:dyDescent="0.2">
      <c r="A1553" s="51"/>
      <c r="B1553" s="323" t="s">
        <v>1501</v>
      </c>
      <c r="C1553" s="74"/>
      <c r="D1553" s="74">
        <v>4</v>
      </c>
      <c r="E1553" s="79" t="s">
        <v>49</v>
      </c>
      <c r="F1553" s="55" t="s">
        <v>31</v>
      </c>
      <c r="G1553" s="56" t="s">
        <v>32</v>
      </c>
      <c r="H1553" s="55" t="s">
        <v>33</v>
      </c>
      <c r="I1553" s="57">
        <v>270.60500000000002</v>
      </c>
      <c r="J1553" s="766">
        <v>1082.42</v>
      </c>
      <c r="K1553" s="136"/>
      <c r="L1553" s="469">
        <v>0</v>
      </c>
      <c r="M1553" s="136"/>
      <c r="N1553" s="469"/>
      <c r="O1553" s="75">
        <v>0</v>
      </c>
      <c r="P1553" s="1002">
        <f t="shared" si="186"/>
        <v>0</v>
      </c>
      <c r="Q1553" s="138"/>
      <c r="R1553" s="469"/>
      <c r="S1553" s="75">
        <v>0</v>
      </c>
      <c r="T1553" s="1002"/>
      <c r="U1553" s="138"/>
      <c r="V1553" s="469"/>
      <c r="W1553" s="138"/>
      <c r="X1553" s="469"/>
      <c r="Y1553" s="60">
        <f t="shared" si="189"/>
        <v>4</v>
      </c>
      <c r="Z1553" s="1002">
        <v>1082.42</v>
      </c>
      <c r="AA1553" s="138"/>
      <c r="AB1553" s="469"/>
      <c r="AC1553" s="63">
        <v>0</v>
      </c>
      <c r="AD1553" s="137">
        <f t="shared" si="187"/>
        <v>0</v>
      </c>
      <c r="AE1553" s="945">
        <v>0</v>
      </c>
      <c r="AF1553" s="150">
        <v>0</v>
      </c>
      <c r="AG1553" s="138"/>
      <c r="AH1553" s="469"/>
      <c r="AI1553" s="998">
        <f t="shared" si="188"/>
        <v>1082.42</v>
      </c>
      <c r="AJ1553" s="1025">
        <f t="shared" si="185"/>
        <v>0</v>
      </c>
    </row>
    <row r="1554" spans="1:36" ht="66" x14ac:dyDescent="0.2">
      <c r="A1554" s="51"/>
      <c r="B1554" s="403" t="s">
        <v>1502</v>
      </c>
      <c r="C1554" s="74"/>
      <c r="D1554" s="74">
        <v>1</v>
      </c>
      <c r="E1554" s="398" t="s">
        <v>49</v>
      </c>
      <c r="F1554" s="55" t="s">
        <v>31</v>
      </c>
      <c r="G1554" s="56" t="s">
        <v>32</v>
      </c>
      <c r="H1554" s="55" t="s">
        <v>33</v>
      </c>
      <c r="I1554" s="57">
        <v>92.8</v>
      </c>
      <c r="J1554" s="766">
        <v>92.8</v>
      </c>
      <c r="K1554" s="136"/>
      <c r="L1554" s="469">
        <v>0</v>
      </c>
      <c r="M1554" s="136"/>
      <c r="N1554" s="469"/>
      <c r="O1554" s="75">
        <v>0</v>
      </c>
      <c r="P1554" s="1002">
        <f t="shared" si="186"/>
        <v>0</v>
      </c>
      <c r="Q1554" s="138"/>
      <c r="R1554" s="469"/>
      <c r="S1554" s="75">
        <v>0</v>
      </c>
      <c r="T1554" s="1002"/>
      <c r="U1554" s="138"/>
      <c r="V1554" s="469"/>
      <c r="W1554" s="138"/>
      <c r="X1554" s="469"/>
      <c r="Y1554" s="60">
        <f t="shared" si="189"/>
        <v>1</v>
      </c>
      <c r="Z1554" s="1002">
        <v>92.8</v>
      </c>
      <c r="AA1554" s="138"/>
      <c r="AB1554" s="469"/>
      <c r="AC1554" s="63">
        <v>0</v>
      </c>
      <c r="AD1554" s="137">
        <f t="shared" si="187"/>
        <v>0</v>
      </c>
      <c r="AE1554" s="945">
        <v>0</v>
      </c>
      <c r="AF1554" s="150">
        <v>0</v>
      </c>
      <c r="AG1554" s="138"/>
      <c r="AH1554" s="469"/>
      <c r="AI1554" s="998">
        <f t="shared" si="188"/>
        <v>92.8</v>
      </c>
      <c r="AJ1554" s="1025">
        <f t="shared" si="185"/>
        <v>0</v>
      </c>
    </row>
    <row r="1555" spans="1:36" ht="66" x14ac:dyDescent="0.2">
      <c r="A1555" s="51"/>
      <c r="B1555" s="403" t="s">
        <v>1503</v>
      </c>
      <c r="C1555" s="74"/>
      <c r="D1555" s="74">
        <v>1</v>
      </c>
      <c r="E1555" s="398" t="s">
        <v>49</v>
      </c>
      <c r="F1555" s="55" t="s">
        <v>31</v>
      </c>
      <c r="G1555" s="56" t="s">
        <v>32</v>
      </c>
      <c r="H1555" s="55" t="s">
        <v>33</v>
      </c>
      <c r="I1555" s="57">
        <v>52.2</v>
      </c>
      <c r="J1555" s="766">
        <v>52.2</v>
      </c>
      <c r="K1555" s="136"/>
      <c r="L1555" s="469">
        <v>0</v>
      </c>
      <c r="M1555" s="136"/>
      <c r="N1555" s="469"/>
      <c r="O1555" s="75">
        <v>0</v>
      </c>
      <c r="P1555" s="1002">
        <f t="shared" si="186"/>
        <v>0</v>
      </c>
      <c r="Q1555" s="138"/>
      <c r="R1555" s="469"/>
      <c r="S1555" s="75">
        <v>0</v>
      </c>
      <c r="T1555" s="1002"/>
      <c r="U1555" s="138"/>
      <c r="V1555" s="469"/>
      <c r="W1555" s="138"/>
      <c r="X1555" s="469"/>
      <c r="Y1555" s="60">
        <f t="shared" si="189"/>
        <v>1</v>
      </c>
      <c r="Z1555" s="1002">
        <v>52.2</v>
      </c>
      <c r="AA1555" s="138"/>
      <c r="AB1555" s="469"/>
      <c r="AC1555" s="63">
        <v>0</v>
      </c>
      <c r="AD1555" s="137">
        <f t="shared" si="187"/>
        <v>0</v>
      </c>
      <c r="AE1555" s="945">
        <v>0</v>
      </c>
      <c r="AF1555" s="150">
        <v>0</v>
      </c>
      <c r="AG1555" s="138"/>
      <c r="AH1555" s="469"/>
      <c r="AI1555" s="998">
        <f t="shared" si="188"/>
        <v>52.2</v>
      </c>
      <c r="AJ1555" s="1025">
        <f t="shared" si="185"/>
        <v>0</v>
      </c>
    </row>
    <row r="1556" spans="1:36" ht="66" x14ac:dyDescent="0.2">
      <c r="A1556" s="51"/>
      <c r="B1556" s="403" t="s">
        <v>1504</v>
      </c>
      <c r="C1556" s="74"/>
      <c r="D1556" s="74">
        <v>1</v>
      </c>
      <c r="E1556" s="398" t="s">
        <v>49</v>
      </c>
      <c r="F1556" s="55" t="s">
        <v>31</v>
      </c>
      <c r="G1556" s="56" t="s">
        <v>32</v>
      </c>
      <c r="H1556" s="55" t="s">
        <v>33</v>
      </c>
      <c r="I1556" s="57">
        <v>58</v>
      </c>
      <c r="J1556" s="766">
        <v>58</v>
      </c>
      <c r="K1556" s="136"/>
      <c r="L1556" s="469">
        <v>0</v>
      </c>
      <c r="M1556" s="136"/>
      <c r="N1556" s="469"/>
      <c r="O1556" s="75">
        <v>0</v>
      </c>
      <c r="P1556" s="1002">
        <f t="shared" si="186"/>
        <v>0</v>
      </c>
      <c r="Q1556" s="138"/>
      <c r="R1556" s="469"/>
      <c r="S1556" s="75">
        <v>0</v>
      </c>
      <c r="T1556" s="1002"/>
      <c r="U1556" s="138"/>
      <c r="V1556" s="469"/>
      <c r="W1556" s="138"/>
      <c r="X1556" s="469"/>
      <c r="Y1556" s="60">
        <f t="shared" si="189"/>
        <v>1</v>
      </c>
      <c r="Z1556" s="1002">
        <v>58</v>
      </c>
      <c r="AA1556" s="138"/>
      <c r="AB1556" s="469"/>
      <c r="AC1556" s="63">
        <v>0</v>
      </c>
      <c r="AD1556" s="137">
        <f t="shared" si="187"/>
        <v>0</v>
      </c>
      <c r="AE1556" s="945">
        <v>0</v>
      </c>
      <c r="AF1556" s="150">
        <v>0</v>
      </c>
      <c r="AG1556" s="138"/>
      <c r="AH1556" s="469"/>
      <c r="AI1556" s="998">
        <f t="shared" si="188"/>
        <v>58</v>
      </c>
      <c r="AJ1556" s="1025">
        <f t="shared" si="185"/>
        <v>0</v>
      </c>
    </row>
    <row r="1557" spans="1:36" ht="66" x14ac:dyDescent="0.2">
      <c r="A1557" s="51"/>
      <c r="B1557" s="403" t="s">
        <v>1505</v>
      </c>
      <c r="C1557" s="74"/>
      <c r="D1557" s="74">
        <v>1</v>
      </c>
      <c r="E1557" s="398" t="s">
        <v>49</v>
      </c>
      <c r="F1557" s="55" t="s">
        <v>31</v>
      </c>
      <c r="G1557" s="56" t="s">
        <v>32</v>
      </c>
      <c r="H1557" s="55" t="s">
        <v>33</v>
      </c>
      <c r="I1557" s="57">
        <v>34.799999999999997</v>
      </c>
      <c r="J1557" s="766">
        <v>34.799999999999997</v>
      </c>
      <c r="K1557" s="136"/>
      <c r="L1557" s="469">
        <v>0</v>
      </c>
      <c r="M1557" s="136"/>
      <c r="N1557" s="469"/>
      <c r="O1557" s="75">
        <v>0</v>
      </c>
      <c r="P1557" s="1002">
        <f t="shared" si="186"/>
        <v>0</v>
      </c>
      <c r="Q1557" s="138"/>
      <c r="R1557" s="469"/>
      <c r="S1557" s="75">
        <v>0</v>
      </c>
      <c r="T1557" s="1002"/>
      <c r="U1557" s="138"/>
      <c r="V1557" s="469"/>
      <c r="W1557" s="138"/>
      <c r="X1557" s="469"/>
      <c r="Y1557" s="60">
        <f t="shared" si="189"/>
        <v>1</v>
      </c>
      <c r="Z1557" s="1002">
        <v>34.799999999999997</v>
      </c>
      <c r="AA1557" s="138"/>
      <c r="AB1557" s="469"/>
      <c r="AC1557" s="63">
        <v>0</v>
      </c>
      <c r="AD1557" s="137">
        <f t="shared" si="187"/>
        <v>0</v>
      </c>
      <c r="AE1557" s="945">
        <v>0</v>
      </c>
      <c r="AF1557" s="150">
        <v>0</v>
      </c>
      <c r="AG1557" s="138"/>
      <c r="AH1557" s="469"/>
      <c r="AI1557" s="998">
        <f t="shared" si="188"/>
        <v>34.799999999999997</v>
      </c>
      <c r="AJ1557" s="1025">
        <f t="shared" si="185"/>
        <v>0</v>
      </c>
    </row>
    <row r="1558" spans="1:36" ht="66" x14ac:dyDescent="0.2">
      <c r="A1558" s="51"/>
      <c r="B1558" s="403" t="s">
        <v>1506</v>
      </c>
      <c r="C1558" s="74"/>
      <c r="D1558" s="74">
        <v>1</v>
      </c>
      <c r="E1558" s="398" t="s">
        <v>49</v>
      </c>
      <c r="F1558" s="55" t="s">
        <v>31</v>
      </c>
      <c r="G1558" s="56" t="s">
        <v>32</v>
      </c>
      <c r="H1558" s="55" t="s">
        <v>33</v>
      </c>
      <c r="I1558" s="57">
        <v>40.6</v>
      </c>
      <c r="J1558" s="766">
        <v>40.6</v>
      </c>
      <c r="K1558" s="136"/>
      <c r="L1558" s="469">
        <v>0</v>
      </c>
      <c r="M1558" s="136"/>
      <c r="N1558" s="469"/>
      <c r="O1558" s="75">
        <v>0</v>
      </c>
      <c r="P1558" s="1002">
        <f t="shared" si="186"/>
        <v>0</v>
      </c>
      <c r="Q1558" s="138"/>
      <c r="R1558" s="469"/>
      <c r="S1558" s="75">
        <v>0</v>
      </c>
      <c r="T1558" s="1002"/>
      <c r="U1558" s="138"/>
      <c r="V1558" s="469"/>
      <c r="W1558" s="138"/>
      <c r="X1558" s="469"/>
      <c r="Y1558" s="60">
        <f t="shared" si="189"/>
        <v>1</v>
      </c>
      <c r="Z1558" s="1002">
        <v>40.6</v>
      </c>
      <c r="AA1558" s="138"/>
      <c r="AB1558" s="469"/>
      <c r="AC1558" s="63">
        <v>0</v>
      </c>
      <c r="AD1558" s="137">
        <f t="shared" si="187"/>
        <v>0</v>
      </c>
      <c r="AE1558" s="945">
        <v>0</v>
      </c>
      <c r="AF1558" s="150">
        <v>0</v>
      </c>
      <c r="AG1558" s="138"/>
      <c r="AH1558" s="469"/>
      <c r="AI1558" s="998">
        <f t="shared" si="188"/>
        <v>40.6</v>
      </c>
      <c r="AJ1558" s="1025">
        <f t="shared" si="185"/>
        <v>0</v>
      </c>
    </row>
    <row r="1559" spans="1:36" ht="66" x14ac:dyDescent="0.2">
      <c r="A1559" s="51"/>
      <c r="B1559" s="400" t="s">
        <v>1507</v>
      </c>
      <c r="C1559" s="74"/>
      <c r="D1559" s="74">
        <v>1</v>
      </c>
      <c r="E1559" s="385" t="s">
        <v>49</v>
      </c>
      <c r="F1559" s="55" t="s">
        <v>31</v>
      </c>
      <c r="G1559" s="56" t="s">
        <v>32</v>
      </c>
      <c r="H1559" s="55" t="s">
        <v>33</v>
      </c>
      <c r="I1559" s="57">
        <v>200.48</v>
      </c>
      <c r="J1559" s="766">
        <v>200.48</v>
      </c>
      <c r="K1559" s="136"/>
      <c r="L1559" s="469">
        <v>0</v>
      </c>
      <c r="M1559" s="136"/>
      <c r="N1559" s="469"/>
      <c r="O1559" s="75">
        <v>0</v>
      </c>
      <c r="P1559" s="1002">
        <f t="shared" si="186"/>
        <v>0</v>
      </c>
      <c r="Q1559" s="138"/>
      <c r="R1559" s="469"/>
      <c r="S1559" s="75">
        <v>0</v>
      </c>
      <c r="T1559" s="1002"/>
      <c r="U1559" s="138"/>
      <c r="V1559" s="469"/>
      <c r="W1559" s="138"/>
      <c r="X1559" s="469"/>
      <c r="Y1559" s="60">
        <f t="shared" si="189"/>
        <v>1</v>
      </c>
      <c r="Z1559" s="1002">
        <v>200.48</v>
      </c>
      <c r="AA1559" s="138"/>
      <c r="AB1559" s="469"/>
      <c r="AC1559" s="63">
        <v>0</v>
      </c>
      <c r="AD1559" s="137">
        <f t="shared" si="187"/>
        <v>0</v>
      </c>
      <c r="AE1559" s="945">
        <v>0</v>
      </c>
      <c r="AF1559" s="150">
        <v>0</v>
      </c>
      <c r="AG1559" s="138"/>
      <c r="AH1559" s="469"/>
      <c r="AI1559" s="998">
        <f t="shared" si="188"/>
        <v>200.48</v>
      </c>
      <c r="AJ1559" s="1025">
        <f t="shared" si="185"/>
        <v>0</v>
      </c>
    </row>
    <row r="1560" spans="1:36" ht="66" x14ac:dyDescent="0.2">
      <c r="A1560" s="51"/>
      <c r="B1560" s="400" t="s">
        <v>1508</v>
      </c>
      <c r="C1560" s="74"/>
      <c r="D1560" s="74">
        <v>1</v>
      </c>
      <c r="E1560" s="385" t="s">
        <v>49</v>
      </c>
      <c r="F1560" s="55" t="s">
        <v>31</v>
      </c>
      <c r="G1560" s="56" t="s">
        <v>32</v>
      </c>
      <c r="H1560" s="55" t="s">
        <v>33</v>
      </c>
      <c r="I1560" s="57">
        <v>171.52</v>
      </c>
      <c r="J1560" s="766">
        <v>171.52</v>
      </c>
      <c r="K1560" s="136"/>
      <c r="L1560" s="469">
        <v>0</v>
      </c>
      <c r="M1560" s="136"/>
      <c r="N1560" s="469"/>
      <c r="O1560" s="75">
        <v>0</v>
      </c>
      <c r="P1560" s="1002">
        <f t="shared" si="186"/>
        <v>0</v>
      </c>
      <c r="Q1560" s="138"/>
      <c r="R1560" s="469"/>
      <c r="S1560" s="75">
        <v>0</v>
      </c>
      <c r="T1560" s="1002"/>
      <c r="U1560" s="138"/>
      <c r="V1560" s="469"/>
      <c r="W1560" s="138"/>
      <c r="X1560" s="469"/>
      <c r="Y1560" s="60">
        <f t="shared" si="189"/>
        <v>1</v>
      </c>
      <c r="Z1560" s="1002">
        <v>171.52</v>
      </c>
      <c r="AA1560" s="138"/>
      <c r="AB1560" s="469"/>
      <c r="AC1560" s="63">
        <v>0</v>
      </c>
      <c r="AD1560" s="137">
        <f t="shared" si="187"/>
        <v>0</v>
      </c>
      <c r="AE1560" s="945">
        <v>0</v>
      </c>
      <c r="AF1560" s="150">
        <v>0</v>
      </c>
      <c r="AG1560" s="138"/>
      <c r="AH1560" s="469"/>
      <c r="AI1560" s="998">
        <f t="shared" si="188"/>
        <v>171.52</v>
      </c>
      <c r="AJ1560" s="1025">
        <f t="shared" si="185"/>
        <v>0</v>
      </c>
    </row>
    <row r="1561" spans="1:36" ht="66" x14ac:dyDescent="0.2">
      <c r="A1561" s="51"/>
      <c r="B1561" s="400" t="s">
        <v>1509</v>
      </c>
      <c r="C1561" s="74"/>
      <c r="D1561" s="74">
        <v>1</v>
      </c>
      <c r="E1561" s="385" t="s">
        <v>49</v>
      </c>
      <c r="F1561" s="55" t="s">
        <v>31</v>
      </c>
      <c r="G1561" s="56" t="s">
        <v>32</v>
      </c>
      <c r="H1561" s="55" t="s">
        <v>33</v>
      </c>
      <c r="I1561" s="57">
        <v>185.55</v>
      </c>
      <c r="J1561" s="766">
        <v>185.55</v>
      </c>
      <c r="K1561" s="136"/>
      <c r="L1561" s="469">
        <v>0</v>
      </c>
      <c r="M1561" s="136"/>
      <c r="N1561" s="469"/>
      <c r="O1561" s="75">
        <v>0</v>
      </c>
      <c r="P1561" s="1002">
        <f t="shared" si="186"/>
        <v>0</v>
      </c>
      <c r="Q1561" s="138"/>
      <c r="R1561" s="469"/>
      <c r="S1561" s="75">
        <v>0</v>
      </c>
      <c r="T1561" s="1002"/>
      <c r="U1561" s="138"/>
      <c r="V1561" s="469"/>
      <c r="W1561" s="138"/>
      <c r="X1561" s="469"/>
      <c r="Y1561" s="60">
        <f t="shared" si="189"/>
        <v>1</v>
      </c>
      <c r="Z1561" s="1002">
        <v>185.55</v>
      </c>
      <c r="AA1561" s="138"/>
      <c r="AB1561" s="469"/>
      <c r="AC1561" s="63">
        <v>0</v>
      </c>
      <c r="AD1561" s="137">
        <f t="shared" si="187"/>
        <v>0</v>
      </c>
      <c r="AE1561" s="945">
        <v>0</v>
      </c>
      <c r="AF1561" s="150">
        <v>0</v>
      </c>
      <c r="AG1561" s="138"/>
      <c r="AH1561" s="469"/>
      <c r="AI1561" s="998">
        <f t="shared" si="188"/>
        <v>185.55</v>
      </c>
      <c r="AJ1561" s="1025">
        <f t="shared" si="185"/>
        <v>0</v>
      </c>
    </row>
    <row r="1562" spans="1:36" ht="66" x14ac:dyDescent="0.2">
      <c r="A1562" s="51"/>
      <c r="B1562" s="400" t="s">
        <v>1510</v>
      </c>
      <c r="C1562" s="74"/>
      <c r="D1562" s="74">
        <v>3</v>
      </c>
      <c r="E1562" s="385" t="s">
        <v>49</v>
      </c>
      <c r="F1562" s="55" t="s">
        <v>31</v>
      </c>
      <c r="G1562" s="56" t="s">
        <v>32</v>
      </c>
      <c r="H1562" s="55" t="s">
        <v>33</v>
      </c>
      <c r="I1562" s="57">
        <v>2000</v>
      </c>
      <c r="J1562" s="766">
        <v>6000</v>
      </c>
      <c r="K1562" s="136"/>
      <c r="L1562" s="469">
        <v>0</v>
      </c>
      <c r="M1562" s="136"/>
      <c r="N1562" s="469"/>
      <c r="O1562" s="75">
        <v>0</v>
      </c>
      <c r="P1562" s="1002">
        <f t="shared" ref="P1562:P1593" si="190">O1562*I1562</f>
        <v>0</v>
      </c>
      <c r="Q1562" s="138"/>
      <c r="R1562" s="469"/>
      <c r="S1562" s="75">
        <v>0</v>
      </c>
      <c r="T1562" s="1002"/>
      <c r="U1562" s="138"/>
      <c r="V1562" s="469"/>
      <c r="W1562" s="138"/>
      <c r="X1562" s="469"/>
      <c r="Y1562" s="60">
        <f t="shared" si="189"/>
        <v>3</v>
      </c>
      <c r="Z1562" s="1002">
        <v>6000</v>
      </c>
      <c r="AA1562" s="138"/>
      <c r="AB1562" s="469"/>
      <c r="AC1562" s="63">
        <v>0</v>
      </c>
      <c r="AD1562" s="137">
        <f t="shared" ref="AD1562:AD1593" si="191">AC1562*I1562</f>
        <v>0</v>
      </c>
      <c r="AE1562" s="945">
        <v>0</v>
      </c>
      <c r="AF1562" s="150">
        <v>0</v>
      </c>
      <c r="AG1562" s="138"/>
      <c r="AH1562" s="469"/>
      <c r="AI1562" s="998">
        <f t="shared" ref="AI1562:AI1593" si="192">AF1562+AH1562+AD1562+AB1562+Z1562+X1562+V1562+T1562+R1562+P1562+N1562+L1562</f>
        <v>6000</v>
      </c>
      <c r="AJ1562" s="1025">
        <f t="shared" si="185"/>
        <v>0</v>
      </c>
    </row>
    <row r="1563" spans="1:36" ht="66" x14ac:dyDescent="0.2">
      <c r="A1563" s="51"/>
      <c r="B1563" s="400" t="s">
        <v>1511</v>
      </c>
      <c r="C1563" s="74"/>
      <c r="D1563" s="74">
        <v>3</v>
      </c>
      <c r="E1563" s="385" t="s">
        <v>49</v>
      </c>
      <c r="F1563" s="55" t="s">
        <v>31</v>
      </c>
      <c r="G1563" s="56" t="s">
        <v>32</v>
      </c>
      <c r="H1563" s="55" t="s">
        <v>33</v>
      </c>
      <c r="I1563" s="57">
        <v>1689.82</v>
      </c>
      <c r="J1563" s="766">
        <v>5069.46</v>
      </c>
      <c r="K1563" s="136"/>
      <c r="L1563" s="469">
        <v>0</v>
      </c>
      <c r="M1563" s="136"/>
      <c r="N1563" s="469"/>
      <c r="O1563" s="75">
        <v>0</v>
      </c>
      <c r="P1563" s="1002">
        <f t="shared" si="190"/>
        <v>0</v>
      </c>
      <c r="Q1563" s="138"/>
      <c r="R1563" s="469"/>
      <c r="S1563" s="75">
        <v>0</v>
      </c>
      <c r="T1563" s="1002"/>
      <c r="U1563" s="138"/>
      <c r="V1563" s="469"/>
      <c r="W1563" s="138"/>
      <c r="X1563" s="469"/>
      <c r="Y1563" s="60">
        <f t="shared" si="189"/>
        <v>3</v>
      </c>
      <c r="Z1563" s="1002">
        <v>5069.46</v>
      </c>
      <c r="AA1563" s="138"/>
      <c r="AB1563" s="469"/>
      <c r="AC1563" s="63">
        <v>0</v>
      </c>
      <c r="AD1563" s="137">
        <f t="shared" si="191"/>
        <v>0</v>
      </c>
      <c r="AE1563" s="945">
        <v>0</v>
      </c>
      <c r="AF1563" s="150">
        <v>0</v>
      </c>
      <c r="AG1563" s="138"/>
      <c r="AH1563" s="469"/>
      <c r="AI1563" s="998">
        <f t="shared" si="192"/>
        <v>5069.46</v>
      </c>
      <c r="AJ1563" s="1025">
        <f t="shared" si="185"/>
        <v>0</v>
      </c>
    </row>
    <row r="1564" spans="1:36" ht="66" x14ac:dyDescent="0.2">
      <c r="A1564" s="51"/>
      <c r="B1564" s="400" t="s">
        <v>1512</v>
      </c>
      <c r="C1564" s="74"/>
      <c r="D1564" s="74">
        <v>5</v>
      </c>
      <c r="E1564" s="385" t="s">
        <v>49</v>
      </c>
      <c r="F1564" s="55" t="s">
        <v>31</v>
      </c>
      <c r="G1564" s="56" t="s">
        <v>32</v>
      </c>
      <c r="H1564" s="55" t="s">
        <v>33</v>
      </c>
      <c r="I1564" s="57">
        <v>52.44</v>
      </c>
      <c r="J1564" s="766">
        <v>262.2</v>
      </c>
      <c r="K1564" s="136"/>
      <c r="L1564" s="469">
        <v>0</v>
      </c>
      <c r="M1564" s="136"/>
      <c r="N1564" s="469"/>
      <c r="O1564" s="75">
        <v>0</v>
      </c>
      <c r="P1564" s="1002">
        <f t="shared" si="190"/>
        <v>0</v>
      </c>
      <c r="Q1564" s="138"/>
      <c r="R1564" s="469"/>
      <c r="S1564" s="75">
        <v>0</v>
      </c>
      <c r="T1564" s="1002"/>
      <c r="U1564" s="138"/>
      <c r="V1564" s="469"/>
      <c r="W1564" s="138"/>
      <c r="X1564" s="469"/>
      <c r="Y1564" s="60">
        <f t="shared" si="189"/>
        <v>5</v>
      </c>
      <c r="Z1564" s="1002">
        <v>262.2</v>
      </c>
      <c r="AA1564" s="138"/>
      <c r="AB1564" s="469"/>
      <c r="AC1564" s="63">
        <v>0</v>
      </c>
      <c r="AD1564" s="137">
        <f t="shared" si="191"/>
        <v>0</v>
      </c>
      <c r="AE1564" s="945">
        <v>0</v>
      </c>
      <c r="AF1564" s="150">
        <v>0</v>
      </c>
      <c r="AG1564" s="138"/>
      <c r="AH1564" s="469"/>
      <c r="AI1564" s="998">
        <f t="shared" si="192"/>
        <v>262.2</v>
      </c>
      <c r="AJ1564" s="1025">
        <f t="shared" si="185"/>
        <v>0</v>
      </c>
    </row>
    <row r="1565" spans="1:36" ht="66" x14ac:dyDescent="0.2">
      <c r="A1565" s="51"/>
      <c r="B1565" s="290" t="s">
        <v>1513</v>
      </c>
      <c r="C1565" s="74"/>
      <c r="D1565" s="74">
        <v>4</v>
      </c>
      <c r="E1565" s="398" t="s">
        <v>49</v>
      </c>
      <c r="F1565" s="55" t="s">
        <v>31</v>
      </c>
      <c r="G1565" s="56" t="s">
        <v>32</v>
      </c>
      <c r="H1565" s="55" t="s">
        <v>33</v>
      </c>
      <c r="I1565" s="57">
        <v>398.39</v>
      </c>
      <c r="J1565" s="766">
        <v>1593.56</v>
      </c>
      <c r="K1565" s="136"/>
      <c r="L1565" s="469">
        <v>0</v>
      </c>
      <c r="M1565" s="136"/>
      <c r="N1565" s="469"/>
      <c r="O1565" s="75">
        <v>0</v>
      </c>
      <c r="P1565" s="1002">
        <f t="shared" si="190"/>
        <v>0</v>
      </c>
      <c r="Q1565" s="138"/>
      <c r="R1565" s="469"/>
      <c r="S1565" s="75">
        <v>0</v>
      </c>
      <c r="T1565" s="1002"/>
      <c r="U1565" s="138"/>
      <c r="V1565" s="469"/>
      <c r="W1565" s="138"/>
      <c r="X1565" s="469"/>
      <c r="Y1565" s="60">
        <f t="shared" si="189"/>
        <v>4</v>
      </c>
      <c r="Z1565" s="1002">
        <v>1593.56</v>
      </c>
      <c r="AA1565" s="138"/>
      <c r="AB1565" s="469"/>
      <c r="AC1565" s="63">
        <v>0</v>
      </c>
      <c r="AD1565" s="137">
        <f t="shared" si="191"/>
        <v>0</v>
      </c>
      <c r="AE1565" s="945">
        <v>0</v>
      </c>
      <c r="AF1565" s="150">
        <v>0</v>
      </c>
      <c r="AG1565" s="138"/>
      <c r="AH1565" s="469"/>
      <c r="AI1565" s="998">
        <f t="shared" si="192"/>
        <v>1593.56</v>
      </c>
      <c r="AJ1565" s="1025">
        <f t="shared" si="185"/>
        <v>0</v>
      </c>
    </row>
    <row r="1566" spans="1:36" ht="66" x14ac:dyDescent="0.2">
      <c r="A1566" s="51"/>
      <c r="B1566" s="400" t="s">
        <v>1514</v>
      </c>
      <c r="C1566" s="74"/>
      <c r="D1566" s="74">
        <v>5</v>
      </c>
      <c r="E1566" s="385" t="s">
        <v>49</v>
      </c>
      <c r="F1566" s="55" t="s">
        <v>31</v>
      </c>
      <c r="G1566" s="56" t="s">
        <v>32</v>
      </c>
      <c r="H1566" s="55" t="s">
        <v>33</v>
      </c>
      <c r="I1566" s="57">
        <v>45.06</v>
      </c>
      <c r="J1566" s="766">
        <v>225.3</v>
      </c>
      <c r="K1566" s="136"/>
      <c r="L1566" s="469">
        <v>0</v>
      </c>
      <c r="M1566" s="136"/>
      <c r="N1566" s="469"/>
      <c r="O1566" s="75">
        <v>0</v>
      </c>
      <c r="P1566" s="1002">
        <f t="shared" si="190"/>
        <v>0</v>
      </c>
      <c r="Q1566" s="138"/>
      <c r="R1566" s="469"/>
      <c r="S1566" s="75">
        <v>0</v>
      </c>
      <c r="T1566" s="1002"/>
      <c r="U1566" s="138"/>
      <c r="V1566" s="469"/>
      <c r="W1566" s="138"/>
      <c r="X1566" s="469"/>
      <c r="Y1566" s="60">
        <f t="shared" si="189"/>
        <v>5</v>
      </c>
      <c r="Z1566" s="1002">
        <v>225.3</v>
      </c>
      <c r="AA1566" s="138"/>
      <c r="AB1566" s="469"/>
      <c r="AC1566" s="63">
        <v>0</v>
      </c>
      <c r="AD1566" s="137">
        <f t="shared" si="191"/>
        <v>0</v>
      </c>
      <c r="AE1566" s="945">
        <v>0</v>
      </c>
      <c r="AF1566" s="150">
        <v>0</v>
      </c>
      <c r="AG1566" s="138"/>
      <c r="AH1566" s="469"/>
      <c r="AI1566" s="998">
        <f t="shared" si="192"/>
        <v>225.3</v>
      </c>
      <c r="AJ1566" s="1025">
        <f t="shared" si="185"/>
        <v>0</v>
      </c>
    </row>
    <row r="1567" spans="1:36" ht="66" x14ac:dyDescent="0.2">
      <c r="A1567" s="51"/>
      <c r="B1567" s="400" t="s">
        <v>1515</v>
      </c>
      <c r="C1567" s="74"/>
      <c r="D1567" s="74">
        <v>5</v>
      </c>
      <c r="E1567" s="385" t="s">
        <v>253</v>
      </c>
      <c r="F1567" s="55" t="s">
        <v>31</v>
      </c>
      <c r="G1567" s="56" t="s">
        <v>32</v>
      </c>
      <c r="H1567" s="55" t="s">
        <v>33</v>
      </c>
      <c r="I1567" s="57">
        <v>49.94</v>
      </c>
      <c r="J1567" s="766">
        <v>249.7</v>
      </c>
      <c r="K1567" s="136"/>
      <c r="L1567" s="469">
        <v>0</v>
      </c>
      <c r="M1567" s="136"/>
      <c r="N1567" s="469"/>
      <c r="O1567" s="75">
        <v>0</v>
      </c>
      <c r="P1567" s="1002">
        <f t="shared" si="190"/>
        <v>0</v>
      </c>
      <c r="Q1567" s="138"/>
      <c r="R1567" s="469"/>
      <c r="S1567" s="75">
        <v>0</v>
      </c>
      <c r="T1567" s="1002"/>
      <c r="U1567" s="138"/>
      <c r="V1567" s="469"/>
      <c r="W1567" s="138"/>
      <c r="X1567" s="469"/>
      <c r="Y1567" s="60">
        <f t="shared" si="189"/>
        <v>5</v>
      </c>
      <c r="Z1567" s="1002">
        <v>249.7</v>
      </c>
      <c r="AA1567" s="138"/>
      <c r="AB1567" s="469"/>
      <c r="AC1567" s="63">
        <v>0</v>
      </c>
      <c r="AD1567" s="137">
        <f t="shared" si="191"/>
        <v>0</v>
      </c>
      <c r="AE1567" s="945">
        <v>0</v>
      </c>
      <c r="AF1567" s="150">
        <v>0</v>
      </c>
      <c r="AG1567" s="138"/>
      <c r="AH1567" s="469"/>
      <c r="AI1567" s="998">
        <f t="shared" si="192"/>
        <v>249.7</v>
      </c>
      <c r="AJ1567" s="1025">
        <f t="shared" si="185"/>
        <v>0</v>
      </c>
    </row>
    <row r="1568" spans="1:36" ht="66" x14ac:dyDescent="0.2">
      <c r="A1568" s="51"/>
      <c r="B1568" s="400" t="s">
        <v>1516</v>
      </c>
      <c r="C1568" s="74"/>
      <c r="D1568" s="74">
        <v>2</v>
      </c>
      <c r="E1568" s="404" t="s">
        <v>1246</v>
      </c>
      <c r="F1568" s="55" t="s">
        <v>31</v>
      </c>
      <c r="G1568" s="56" t="s">
        <v>32</v>
      </c>
      <c r="H1568" s="55" t="s">
        <v>33</v>
      </c>
      <c r="I1568" s="57">
        <v>86.13</v>
      </c>
      <c r="J1568" s="766">
        <v>172.26</v>
      </c>
      <c r="K1568" s="136"/>
      <c r="L1568" s="469">
        <v>0</v>
      </c>
      <c r="M1568" s="136"/>
      <c r="N1568" s="469"/>
      <c r="O1568" s="75">
        <v>0</v>
      </c>
      <c r="P1568" s="1002">
        <f t="shared" si="190"/>
        <v>0</v>
      </c>
      <c r="Q1568" s="138"/>
      <c r="R1568" s="469"/>
      <c r="S1568" s="75">
        <v>0</v>
      </c>
      <c r="T1568" s="1002"/>
      <c r="U1568" s="138"/>
      <c r="V1568" s="469"/>
      <c r="W1568" s="138"/>
      <c r="X1568" s="469"/>
      <c r="Y1568" s="60">
        <f t="shared" si="189"/>
        <v>2</v>
      </c>
      <c r="Z1568" s="1002">
        <v>172.26</v>
      </c>
      <c r="AA1568" s="138"/>
      <c r="AB1568" s="469"/>
      <c r="AC1568" s="63">
        <v>0</v>
      </c>
      <c r="AD1568" s="137">
        <f t="shared" si="191"/>
        <v>0</v>
      </c>
      <c r="AE1568" s="945">
        <v>0</v>
      </c>
      <c r="AF1568" s="150">
        <v>0</v>
      </c>
      <c r="AG1568" s="138"/>
      <c r="AH1568" s="469"/>
      <c r="AI1568" s="998">
        <f t="shared" si="192"/>
        <v>172.26</v>
      </c>
      <c r="AJ1568" s="1025">
        <f t="shared" si="185"/>
        <v>0</v>
      </c>
    </row>
    <row r="1569" spans="1:36" ht="66" x14ac:dyDescent="0.2">
      <c r="A1569" s="51"/>
      <c r="B1569" s="400" t="s">
        <v>1317</v>
      </c>
      <c r="C1569" s="74"/>
      <c r="D1569" s="74">
        <v>2</v>
      </c>
      <c r="E1569" s="404" t="s">
        <v>30</v>
      </c>
      <c r="F1569" s="55" t="s">
        <v>31</v>
      </c>
      <c r="G1569" s="56" t="s">
        <v>32</v>
      </c>
      <c r="H1569" s="55" t="s">
        <v>33</v>
      </c>
      <c r="I1569" s="57">
        <v>83.13</v>
      </c>
      <c r="J1569" s="766">
        <v>166.26</v>
      </c>
      <c r="K1569" s="136"/>
      <c r="L1569" s="469">
        <v>0</v>
      </c>
      <c r="M1569" s="136"/>
      <c r="N1569" s="469"/>
      <c r="O1569" s="75">
        <v>0</v>
      </c>
      <c r="P1569" s="1002">
        <f t="shared" si="190"/>
        <v>0</v>
      </c>
      <c r="Q1569" s="138"/>
      <c r="R1569" s="469"/>
      <c r="S1569" s="75">
        <v>0</v>
      </c>
      <c r="T1569" s="1002"/>
      <c r="U1569" s="138"/>
      <c r="V1569" s="469"/>
      <c r="W1569" s="138"/>
      <c r="X1569" s="469"/>
      <c r="Y1569" s="60">
        <f t="shared" si="189"/>
        <v>2</v>
      </c>
      <c r="Z1569" s="1002">
        <v>166.26</v>
      </c>
      <c r="AA1569" s="138"/>
      <c r="AB1569" s="469"/>
      <c r="AC1569" s="63">
        <v>0</v>
      </c>
      <c r="AD1569" s="137">
        <f t="shared" si="191"/>
        <v>0</v>
      </c>
      <c r="AE1569" s="945">
        <v>0</v>
      </c>
      <c r="AF1569" s="150">
        <v>0</v>
      </c>
      <c r="AG1569" s="138"/>
      <c r="AH1569" s="469"/>
      <c r="AI1569" s="998">
        <f t="shared" si="192"/>
        <v>166.26</v>
      </c>
      <c r="AJ1569" s="1025">
        <f t="shared" si="185"/>
        <v>0</v>
      </c>
    </row>
    <row r="1570" spans="1:36" ht="66" x14ac:dyDescent="0.2">
      <c r="A1570" s="51"/>
      <c r="B1570" s="400" t="s">
        <v>1517</v>
      </c>
      <c r="C1570" s="74"/>
      <c r="D1570" s="74">
        <v>1</v>
      </c>
      <c r="E1570" s="385" t="s">
        <v>30</v>
      </c>
      <c r="F1570" s="55" t="s">
        <v>31</v>
      </c>
      <c r="G1570" s="56" t="s">
        <v>32</v>
      </c>
      <c r="H1570" s="55" t="s">
        <v>33</v>
      </c>
      <c r="I1570" s="57">
        <v>274.49</v>
      </c>
      <c r="J1570" s="766">
        <v>274.49</v>
      </c>
      <c r="K1570" s="136"/>
      <c r="L1570" s="469">
        <v>0</v>
      </c>
      <c r="M1570" s="136"/>
      <c r="N1570" s="469"/>
      <c r="O1570" s="75">
        <v>0</v>
      </c>
      <c r="P1570" s="1002">
        <f t="shared" si="190"/>
        <v>0</v>
      </c>
      <c r="Q1570" s="138"/>
      <c r="R1570" s="469"/>
      <c r="S1570" s="75">
        <v>0</v>
      </c>
      <c r="T1570" s="1002"/>
      <c r="U1570" s="138"/>
      <c r="V1570" s="469"/>
      <c r="W1570" s="138"/>
      <c r="X1570" s="469"/>
      <c r="Y1570" s="60">
        <f t="shared" si="189"/>
        <v>1</v>
      </c>
      <c r="Z1570" s="1002">
        <v>274.49</v>
      </c>
      <c r="AA1570" s="138"/>
      <c r="AB1570" s="469"/>
      <c r="AC1570" s="63">
        <v>0</v>
      </c>
      <c r="AD1570" s="137">
        <f t="shared" si="191"/>
        <v>0</v>
      </c>
      <c r="AE1570" s="945">
        <v>0</v>
      </c>
      <c r="AF1570" s="150">
        <v>0</v>
      </c>
      <c r="AG1570" s="138"/>
      <c r="AH1570" s="469"/>
      <c r="AI1570" s="998">
        <f t="shared" si="192"/>
        <v>274.49</v>
      </c>
      <c r="AJ1570" s="1025">
        <f t="shared" si="185"/>
        <v>0</v>
      </c>
    </row>
    <row r="1571" spans="1:36" ht="66" x14ac:dyDescent="0.2">
      <c r="A1571" s="51"/>
      <c r="B1571" s="400" t="s">
        <v>1518</v>
      </c>
      <c r="C1571" s="74"/>
      <c r="D1571" s="74">
        <v>1</v>
      </c>
      <c r="E1571" s="385" t="s">
        <v>49</v>
      </c>
      <c r="F1571" s="55" t="s">
        <v>31</v>
      </c>
      <c r="G1571" s="56" t="s">
        <v>32</v>
      </c>
      <c r="H1571" s="55" t="s">
        <v>33</v>
      </c>
      <c r="I1571" s="57">
        <v>120</v>
      </c>
      <c r="J1571" s="766">
        <v>120</v>
      </c>
      <c r="K1571" s="136"/>
      <c r="L1571" s="469">
        <v>0</v>
      </c>
      <c r="M1571" s="136"/>
      <c r="N1571" s="469"/>
      <c r="O1571" s="75">
        <v>0</v>
      </c>
      <c r="P1571" s="1002">
        <f t="shared" si="190"/>
        <v>0</v>
      </c>
      <c r="Q1571" s="138"/>
      <c r="R1571" s="469"/>
      <c r="S1571" s="75">
        <v>0</v>
      </c>
      <c r="T1571" s="1002"/>
      <c r="U1571" s="138"/>
      <c r="V1571" s="469"/>
      <c r="W1571" s="138"/>
      <c r="X1571" s="469"/>
      <c r="Y1571" s="60">
        <f t="shared" si="189"/>
        <v>1</v>
      </c>
      <c r="Z1571" s="1002">
        <v>120</v>
      </c>
      <c r="AA1571" s="138"/>
      <c r="AB1571" s="469"/>
      <c r="AC1571" s="63">
        <v>0</v>
      </c>
      <c r="AD1571" s="137">
        <f t="shared" si="191"/>
        <v>0</v>
      </c>
      <c r="AE1571" s="945">
        <v>0</v>
      </c>
      <c r="AF1571" s="150">
        <v>0</v>
      </c>
      <c r="AG1571" s="138"/>
      <c r="AH1571" s="469"/>
      <c r="AI1571" s="998">
        <f t="shared" si="192"/>
        <v>120</v>
      </c>
      <c r="AJ1571" s="1025">
        <f t="shared" si="185"/>
        <v>0</v>
      </c>
    </row>
    <row r="1572" spans="1:36" ht="66" x14ac:dyDescent="0.2">
      <c r="A1572" s="51"/>
      <c r="B1572" s="400" t="s">
        <v>1519</v>
      </c>
      <c r="C1572" s="74"/>
      <c r="D1572" s="74">
        <v>5</v>
      </c>
      <c r="E1572" s="385" t="s">
        <v>30</v>
      </c>
      <c r="F1572" s="55" t="s">
        <v>31</v>
      </c>
      <c r="G1572" s="56" t="s">
        <v>32</v>
      </c>
      <c r="H1572" s="55" t="s">
        <v>33</v>
      </c>
      <c r="I1572" s="57">
        <v>150</v>
      </c>
      <c r="J1572" s="766">
        <v>750</v>
      </c>
      <c r="K1572" s="136"/>
      <c r="L1572" s="469">
        <v>0</v>
      </c>
      <c r="M1572" s="136"/>
      <c r="N1572" s="469"/>
      <c r="O1572" s="75">
        <v>0</v>
      </c>
      <c r="P1572" s="1002">
        <f t="shared" si="190"/>
        <v>0</v>
      </c>
      <c r="Q1572" s="138"/>
      <c r="R1572" s="469"/>
      <c r="S1572" s="75">
        <v>0</v>
      </c>
      <c r="T1572" s="1002"/>
      <c r="U1572" s="138"/>
      <c r="V1572" s="469"/>
      <c r="W1572" s="138"/>
      <c r="X1572" s="469"/>
      <c r="Y1572" s="60">
        <f t="shared" si="189"/>
        <v>5</v>
      </c>
      <c r="Z1572" s="1002">
        <v>750</v>
      </c>
      <c r="AA1572" s="138"/>
      <c r="AB1572" s="469"/>
      <c r="AC1572" s="63">
        <v>0</v>
      </c>
      <c r="AD1572" s="137">
        <f t="shared" si="191"/>
        <v>0</v>
      </c>
      <c r="AE1572" s="945">
        <v>0</v>
      </c>
      <c r="AF1572" s="150">
        <v>0</v>
      </c>
      <c r="AG1572" s="138"/>
      <c r="AH1572" s="469"/>
      <c r="AI1572" s="998">
        <f t="shared" si="192"/>
        <v>750</v>
      </c>
      <c r="AJ1572" s="1025">
        <f t="shared" si="185"/>
        <v>0</v>
      </c>
    </row>
    <row r="1573" spans="1:36" ht="66" x14ac:dyDescent="0.2">
      <c r="A1573" s="51"/>
      <c r="B1573" s="400" t="s">
        <v>1520</v>
      </c>
      <c r="C1573" s="74"/>
      <c r="D1573" s="74">
        <v>20</v>
      </c>
      <c r="E1573" s="385" t="s">
        <v>30</v>
      </c>
      <c r="F1573" s="55" t="s">
        <v>31</v>
      </c>
      <c r="G1573" s="56" t="s">
        <v>32</v>
      </c>
      <c r="H1573" s="55" t="s">
        <v>33</v>
      </c>
      <c r="I1573" s="57">
        <v>57.83</v>
      </c>
      <c r="J1573" s="766">
        <v>1156.5999999999999</v>
      </c>
      <c r="K1573" s="136"/>
      <c r="L1573" s="469">
        <v>0</v>
      </c>
      <c r="M1573" s="136"/>
      <c r="N1573" s="469"/>
      <c r="O1573" s="75">
        <v>0</v>
      </c>
      <c r="P1573" s="1002">
        <f t="shared" si="190"/>
        <v>0</v>
      </c>
      <c r="Q1573" s="138"/>
      <c r="R1573" s="469"/>
      <c r="S1573" s="75">
        <v>0</v>
      </c>
      <c r="T1573" s="1002"/>
      <c r="U1573" s="138"/>
      <c r="V1573" s="469"/>
      <c r="W1573" s="138"/>
      <c r="X1573" s="469"/>
      <c r="Y1573" s="60">
        <f t="shared" si="189"/>
        <v>20</v>
      </c>
      <c r="Z1573" s="1002">
        <v>1156.5999999999999</v>
      </c>
      <c r="AA1573" s="138"/>
      <c r="AB1573" s="469"/>
      <c r="AC1573" s="63">
        <v>0</v>
      </c>
      <c r="AD1573" s="137">
        <f t="shared" si="191"/>
        <v>0</v>
      </c>
      <c r="AE1573" s="942">
        <v>0</v>
      </c>
      <c r="AF1573" s="150">
        <v>0</v>
      </c>
      <c r="AG1573" s="138"/>
      <c r="AH1573" s="469"/>
      <c r="AI1573" s="998">
        <f t="shared" si="192"/>
        <v>1156.5999999999999</v>
      </c>
      <c r="AJ1573" s="1025">
        <f t="shared" ref="AJ1573:AJ1636" si="193">AI1573-J1573</f>
        <v>0</v>
      </c>
    </row>
    <row r="1574" spans="1:36" ht="66" x14ac:dyDescent="0.2">
      <c r="A1574" s="51"/>
      <c r="B1574" s="400" t="s">
        <v>1521</v>
      </c>
      <c r="C1574" s="74"/>
      <c r="D1574" s="74">
        <v>5</v>
      </c>
      <c r="E1574" s="385" t="s">
        <v>30</v>
      </c>
      <c r="F1574" s="55" t="s">
        <v>31</v>
      </c>
      <c r="G1574" s="56" t="s">
        <v>32</v>
      </c>
      <c r="H1574" s="55" t="s">
        <v>33</v>
      </c>
      <c r="I1574" s="57">
        <v>176.1</v>
      </c>
      <c r="J1574" s="766">
        <v>880.5</v>
      </c>
      <c r="K1574" s="136"/>
      <c r="L1574" s="469">
        <v>0</v>
      </c>
      <c r="M1574" s="136"/>
      <c r="N1574" s="469"/>
      <c r="O1574" s="75">
        <v>0</v>
      </c>
      <c r="P1574" s="1002">
        <f t="shared" si="190"/>
        <v>0</v>
      </c>
      <c r="Q1574" s="138"/>
      <c r="R1574" s="469"/>
      <c r="S1574" s="75">
        <v>0</v>
      </c>
      <c r="T1574" s="1002"/>
      <c r="U1574" s="138"/>
      <c r="V1574" s="469"/>
      <c r="W1574" s="138"/>
      <c r="X1574" s="469"/>
      <c r="Y1574" s="60">
        <f t="shared" si="189"/>
        <v>5</v>
      </c>
      <c r="Z1574" s="1002">
        <v>880.5</v>
      </c>
      <c r="AA1574" s="138"/>
      <c r="AB1574" s="469"/>
      <c r="AC1574" s="63">
        <v>0</v>
      </c>
      <c r="AD1574" s="137">
        <f t="shared" si="191"/>
        <v>0</v>
      </c>
      <c r="AE1574" s="945">
        <v>0</v>
      </c>
      <c r="AF1574" s="150">
        <v>0</v>
      </c>
      <c r="AG1574" s="138"/>
      <c r="AH1574" s="469"/>
      <c r="AI1574" s="998">
        <f t="shared" si="192"/>
        <v>880.5</v>
      </c>
      <c r="AJ1574" s="1025">
        <f t="shared" si="193"/>
        <v>0</v>
      </c>
    </row>
    <row r="1575" spans="1:36" ht="66" x14ac:dyDescent="0.2">
      <c r="A1575" s="51"/>
      <c r="B1575" s="400" t="s">
        <v>1522</v>
      </c>
      <c r="C1575" s="74"/>
      <c r="D1575" s="74">
        <v>3</v>
      </c>
      <c r="E1575" s="385" t="s">
        <v>30</v>
      </c>
      <c r="F1575" s="55" t="s">
        <v>31</v>
      </c>
      <c r="G1575" s="56" t="s">
        <v>32</v>
      </c>
      <c r="H1575" s="55" t="s">
        <v>33</v>
      </c>
      <c r="I1575" s="57">
        <v>141.41</v>
      </c>
      <c r="J1575" s="766">
        <v>424.23</v>
      </c>
      <c r="K1575" s="136"/>
      <c r="L1575" s="469">
        <v>0</v>
      </c>
      <c r="M1575" s="136"/>
      <c r="N1575" s="469"/>
      <c r="O1575" s="75">
        <v>0</v>
      </c>
      <c r="P1575" s="1002">
        <f t="shared" si="190"/>
        <v>0</v>
      </c>
      <c r="Q1575" s="138"/>
      <c r="R1575" s="469"/>
      <c r="S1575" s="75">
        <v>0</v>
      </c>
      <c r="T1575" s="1002"/>
      <c r="U1575" s="138"/>
      <c r="V1575" s="469"/>
      <c r="W1575" s="138"/>
      <c r="X1575" s="469"/>
      <c r="Y1575" s="60">
        <f t="shared" si="189"/>
        <v>3</v>
      </c>
      <c r="Z1575" s="1002">
        <v>424.23</v>
      </c>
      <c r="AA1575" s="138"/>
      <c r="AB1575" s="469"/>
      <c r="AC1575" s="63">
        <v>0</v>
      </c>
      <c r="AD1575" s="137">
        <f t="shared" si="191"/>
        <v>0</v>
      </c>
      <c r="AE1575" s="945">
        <v>0</v>
      </c>
      <c r="AF1575" s="150">
        <v>0</v>
      </c>
      <c r="AG1575" s="138"/>
      <c r="AH1575" s="469"/>
      <c r="AI1575" s="998">
        <f t="shared" si="192"/>
        <v>424.23</v>
      </c>
      <c r="AJ1575" s="1025">
        <f t="shared" si="193"/>
        <v>0</v>
      </c>
    </row>
    <row r="1576" spans="1:36" ht="66" x14ac:dyDescent="0.2">
      <c r="A1576" s="51"/>
      <c r="B1576" s="400" t="s">
        <v>1523</v>
      </c>
      <c r="C1576" s="74"/>
      <c r="D1576" s="74">
        <v>4</v>
      </c>
      <c r="E1576" s="385" t="s">
        <v>30</v>
      </c>
      <c r="F1576" s="55" t="s">
        <v>31</v>
      </c>
      <c r="G1576" s="56" t="s">
        <v>32</v>
      </c>
      <c r="H1576" s="55" t="s">
        <v>33</v>
      </c>
      <c r="I1576" s="57">
        <v>215.6</v>
      </c>
      <c r="J1576" s="766">
        <v>862.4</v>
      </c>
      <c r="K1576" s="136"/>
      <c r="L1576" s="469">
        <v>0</v>
      </c>
      <c r="M1576" s="136"/>
      <c r="N1576" s="469"/>
      <c r="O1576" s="75">
        <v>0</v>
      </c>
      <c r="P1576" s="1002">
        <f t="shared" si="190"/>
        <v>0</v>
      </c>
      <c r="Q1576" s="138"/>
      <c r="R1576" s="469"/>
      <c r="S1576" s="75">
        <v>0</v>
      </c>
      <c r="T1576" s="1002"/>
      <c r="U1576" s="138"/>
      <c r="V1576" s="469"/>
      <c r="W1576" s="138"/>
      <c r="X1576" s="469"/>
      <c r="Y1576" s="60">
        <f t="shared" si="189"/>
        <v>4</v>
      </c>
      <c r="Z1576" s="1002">
        <v>862.4</v>
      </c>
      <c r="AA1576" s="138"/>
      <c r="AB1576" s="469"/>
      <c r="AC1576" s="63">
        <v>0</v>
      </c>
      <c r="AD1576" s="137">
        <f t="shared" si="191"/>
        <v>0</v>
      </c>
      <c r="AE1576" s="945">
        <v>0</v>
      </c>
      <c r="AF1576" s="150">
        <v>0</v>
      </c>
      <c r="AG1576" s="138"/>
      <c r="AH1576" s="469"/>
      <c r="AI1576" s="998">
        <f t="shared" si="192"/>
        <v>862.4</v>
      </c>
      <c r="AJ1576" s="1025">
        <f t="shared" si="193"/>
        <v>0</v>
      </c>
    </row>
    <row r="1577" spans="1:36" ht="66" x14ac:dyDescent="0.2">
      <c r="A1577" s="51"/>
      <c r="B1577" s="262" t="s">
        <v>1524</v>
      </c>
      <c r="C1577" s="74"/>
      <c r="D1577" s="74">
        <v>1</v>
      </c>
      <c r="E1577" s="79" t="s">
        <v>30</v>
      </c>
      <c r="F1577" s="55" t="s">
        <v>31</v>
      </c>
      <c r="G1577" s="56" t="s">
        <v>32</v>
      </c>
      <c r="H1577" s="55" t="s">
        <v>33</v>
      </c>
      <c r="I1577" s="57">
        <v>40.090000000000003</v>
      </c>
      <c r="J1577" s="766">
        <v>40.090000000000003</v>
      </c>
      <c r="K1577" s="136"/>
      <c r="L1577" s="469">
        <v>0</v>
      </c>
      <c r="M1577" s="136"/>
      <c r="N1577" s="469"/>
      <c r="O1577" s="75">
        <v>0</v>
      </c>
      <c r="P1577" s="1002">
        <f t="shared" si="190"/>
        <v>0</v>
      </c>
      <c r="Q1577" s="138"/>
      <c r="R1577" s="469"/>
      <c r="S1577" s="75">
        <v>0</v>
      </c>
      <c r="T1577" s="1002"/>
      <c r="U1577" s="138"/>
      <c r="V1577" s="469"/>
      <c r="W1577" s="138"/>
      <c r="X1577" s="469"/>
      <c r="Y1577" s="60">
        <f t="shared" si="189"/>
        <v>1</v>
      </c>
      <c r="Z1577" s="1002">
        <v>40.090000000000003</v>
      </c>
      <c r="AA1577" s="138"/>
      <c r="AB1577" s="469"/>
      <c r="AC1577" s="63">
        <v>0</v>
      </c>
      <c r="AD1577" s="137">
        <f t="shared" si="191"/>
        <v>0</v>
      </c>
      <c r="AE1577" s="945">
        <v>0</v>
      </c>
      <c r="AF1577" s="150">
        <v>0</v>
      </c>
      <c r="AG1577" s="138"/>
      <c r="AH1577" s="469"/>
      <c r="AI1577" s="998">
        <f t="shared" si="192"/>
        <v>40.090000000000003</v>
      </c>
      <c r="AJ1577" s="1025">
        <f t="shared" si="193"/>
        <v>0</v>
      </c>
    </row>
    <row r="1578" spans="1:36" ht="66" x14ac:dyDescent="0.2">
      <c r="A1578" s="51"/>
      <c r="B1578" s="262" t="s">
        <v>1525</v>
      </c>
      <c r="C1578" s="74"/>
      <c r="D1578" s="74">
        <v>1</v>
      </c>
      <c r="E1578" s="79" t="s">
        <v>41</v>
      </c>
      <c r="F1578" s="55" t="s">
        <v>31</v>
      </c>
      <c r="G1578" s="56" t="s">
        <v>32</v>
      </c>
      <c r="H1578" s="55" t="s">
        <v>33</v>
      </c>
      <c r="I1578" s="57">
        <v>225.5</v>
      </c>
      <c r="J1578" s="766">
        <v>225.5</v>
      </c>
      <c r="K1578" s="136"/>
      <c r="L1578" s="469">
        <v>0</v>
      </c>
      <c r="M1578" s="136"/>
      <c r="N1578" s="469"/>
      <c r="O1578" s="75">
        <v>0</v>
      </c>
      <c r="P1578" s="1002">
        <f t="shared" si="190"/>
        <v>0</v>
      </c>
      <c r="Q1578" s="138"/>
      <c r="R1578" s="469"/>
      <c r="S1578" s="75">
        <v>0</v>
      </c>
      <c r="T1578" s="1002"/>
      <c r="U1578" s="138"/>
      <c r="V1578" s="469"/>
      <c r="W1578" s="138"/>
      <c r="X1578" s="469"/>
      <c r="Y1578" s="60">
        <f t="shared" si="189"/>
        <v>1</v>
      </c>
      <c r="Z1578" s="1002">
        <v>225.5</v>
      </c>
      <c r="AA1578" s="138"/>
      <c r="AB1578" s="469"/>
      <c r="AC1578" s="63">
        <v>0</v>
      </c>
      <c r="AD1578" s="137">
        <f t="shared" si="191"/>
        <v>0</v>
      </c>
      <c r="AE1578" s="945">
        <v>0</v>
      </c>
      <c r="AF1578" s="150">
        <v>0</v>
      </c>
      <c r="AG1578" s="138"/>
      <c r="AH1578" s="469"/>
      <c r="AI1578" s="998">
        <f t="shared" si="192"/>
        <v>225.5</v>
      </c>
      <c r="AJ1578" s="1025">
        <f t="shared" si="193"/>
        <v>0</v>
      </c>
    </row>
    <row r="1579" spans="1:36" ht="66" x14ac:dyDescent="0.2">
      <c r="A1579" s="51"/>
      <c r="B1579" s="403" t="s">
        <v>1526</v>
      </c>
      <c r="C1579" s="74"/>
      <c r="D1579" s="74">
        <v>3</v>
      </c>
      <c r="E1579" s="398" t="s">
        <v>59</v>
      </c>
      <c r="F1579" s="55" t="s">
        <v>31</v>
      </c>
      <c r="G1579" s="56" t="s">
        <v>32</v>
      </c>
      <c r="H1579" s="55" t="s">
        <v>33</v>
      </c>
      <c r="I1579" s="57">
        <v>542.88</v>
      </c>
      <c r="J1579" s="766">
        <v>1628.64</v>
      </c>
      <c r="K1579" s="136"/>
      <c r="L1579" s="469">
        <v>0</v>
      </c>
      <c r="M1579" s="136"/>
      <c r="N1579" s="469"/>
      <c r="O1579" s="75">
        <v>0</v>
      </c>
      <c r="P1579" s="1002">
        <f t="shared" si="190"/>
        <v>0</v>
      </c>
      <c r="Q1579" s="138"/>
      <c r="R1579" s="469"/>
      <c r="S1579" s="75">
        <v>0</v>
      </c>
      <c r="T1579" s="1002"/>
      <c r="U1579" s="138"/>
      <c r="V1579" s="469"/>
      <c r="W1579" s="138"/>
      <c r="X1579" s="469"/>
      <c r="Y1579" s="60">
        <f t="shared" si="189"/>
        <v>3</v>
      </c>
      <c r="Z1579" s="1002">
        <v>1628.64</v>
      </c>
      <c r="AA1579" s="138"/>
      <c r="AB1579" s="469"/>
      <c r="AC1579" s="63">
        <v>0</v>
      </c>
      <c r="AD1579" s="137">
        <f t="shared" si="191"/>
        <v>0</v>
      </c>
      <c r="AE1579" s="945">
        <v>0</v>
      </c>
      <c r="AF1579" s="150">
        <v>0</v>
      </c>
      <c r="AG1579" s="138"/>
      <c r="AH1579" s="469"/>
      <c r="AI1579" s="998">
        <f t="shared" si="192"/>
        <v>1628.64</v>
      </c>
      <c r="AJ1579" s="1025">
        <f t="shared" si="193"/>
        <v>0</v>
      </c>
    </row>
    <row r="1580" spans="1:36" ht="66" x14ac:dyDescent="0.2">
      <c r="A1580" s="51"/>
      <c r="B1580" s="400" t="s">
        <v>1527</v>
      </c>
      <c r="C1580" s="74"/>
      <c r="D1580" s="74">
        <v>3</v>
      </c>
      <c r="E1580" s="385" t="s">
        <v>30</v>
      </c>
      <c r="F1580" s="55" t="s">
        <v>31</v>
      </c>
      <c r="G1580" s="56" t="s">
        <v>32</v>
      </c>
      <c r="H1580" s="55" t="s">
        <v>33</v>
      </c>
      <c r="I1580" s="57">
        <v>207.9</v>
      </c>
      <c r="J1580" s="766">
        <v>623.70000000000005</v>
      </c>
      <c r="K1580" s="136"/>
      <c r="L1580" s="469">
        <v>0</v>
      </c>
      <c r="M1580" s="136"/>
      <c r="N1580" s="469"/>
      <c r="O1580" s="75">
        <v>0</v>
      </c>
      <c r="P1580" s="1002">
        <f t="shared" si="190"/>
        <v>0</v>
      </c>
      <c r="Q1580" s="138"/>
      <c r="R1580" s="469"/>
      <c r="S1580" s="75">
        <v>0</v>
      </c>
      <c r="T1580" s="1002"/>
      <c r="U1580" s="138"/>
      <c r="V1580" s="469"/>
      <c r="W1580" s="138"/>
      <c r="X1580" s="469"/>
      <c r="Y1580" s="60">
        <f t="shared" si="189"/>
        <v>3</v>
      </c>
      <c r="Z1580" s="1002">
        <v>623.70000000000005</v>
      </c>
      <c r="AA1580" s="138"/>
      <c r="AB1580" s="469"/>
      <c r="AC1580" s="63">
        <v>0</v>
      </c>
      <c r="AD1580" s="137">
        <f t="shared" si="191"/>
        <v>0</v>
      </c>
      <c r="AE1580" s="945">
        <v>0</v>
      </c>
      <c r="AF1580" s="150">
        <v>0</v>
      </c>
      <c r="AG1580" s="138"/>
      <c r="AH1580" s="469"/>
      <c r="AI1580" s="998">
        <f t="shared" si="192"/>
        <v>623.70000000000005</v>
      </c>
      <c r="AJ1580" s="1025">
        <f t="shared" si="193"/>
        <v>0</v>
      </c>
    </row>
    <row r="1581" spans="1:36" ht="66" x14ac:dyDescent="0.2">
      <c r="A1581" s="51"/>
      <c r="B1581" s="400" t="s">
        <v>1528</v>
      </c>
      <c r="C1581" s="74"/>
      <c r="D1581" s="74">
        <v>6</v>
      </c>
      <c r="E1581" s="385" t="s">
        <v>30</v>
      </c>
      <c r="F1581" s="55" t="s">
        <v>31</v>
      </c>
      <c r="G1581" s="56" t="s">
        <v>32</v>
      </c>
      <c r="H1581" s="55" t="s">
        <v>33</v>
      </c>
      <c r="I1581" s="57">
        <v>91.2</v>
      </c>
      <c r="J1581" s="766">
        <v>547.20000000000005</v>
      </c>
      <c r="K1581" s="136"/>
      <c r="L1581" s="469">
        <v>0</v>
      </c>
      <c r="M1581" s="136"/>
      <c r="N1581" s="469"/>
      <c r="O1581" s="75">
        <v>0</v>
      </c>
      <c r="P1581" s="1002">
        <f t="shared" si="190"/>
        <v>0</v>
      </c>
      <c r="Q1581" s="138"/>
      <c r="R1581" s="469"/>
      <c r="S1581" s="75">
        <v>0</v>
      </c>
      <c r="T1581" s="1002"/>
      <c r="U1581" s="138"/>
      <c r="V1581" s="469"/>
      <c r="W1581" s="138"/>
      <c r="X1581" s="469"/>
      <c r="Y1581" s="60">
        <f t="shared" si="189"/>
        <v>6</v>
      </c>
      <c r="Z1581" s="1002">
        <v>547.20000000000005</v>
      </c>
      <c r="AA1581" s="138"/>
      <c r="AB1581" s="469"/>
      <c r="AC1581" s="63">
        <v>0</v>
      </c>
      <c r="AD1581" s="137">
        <f t="shared" si="191"/>
        <v>0</v>
      </c>
      <c r="AE1581" s="945">
        <v>0</v>
      </c>
      <c r="AF1581" s="150">
        <v>0</v>
      </c>
      <c r="AG1581" s="138"/>
      <c r="AH1581" s="469"/>
      <c r="AI1581" s="998">
        <f t="shared" si="192"/>
        <v>547.20000000000005</v>
      </c>
      <c r="AJ1581" s="1025">
        <f t="shared" si="193"/>
        <v>0</v>
      </c>
    </row>
    <row r="1582" spans="1:36" ht="66" x14ac:dyDescent="0.2">
      <c r="A1582" s="51"/>
      <c r="B1582" s="400" t="s">
        <v>1529</v>
      </c>
      <c r="C1582" s="74"/>
      <c r="D1582" s="74">
        <v>20</v>
      </c>
      <c r="E1582" s="385" t="s">
        <v>30</v>
      </c>
      <c r="F1582" s="55" t="s">
        <v>31</v>
      </c>
      <c r="G1582" s="56" t="s">
        <v>32</v>
      </c>
      <c r="H1582" s="55" t="s">
        <v>33</v>
      </c>
      <c r="I1582" s="57">
        <v>22.39</v>
      </c>
      <c r="J1582" s="766">
        <v>447.8</v>
      </c>
      <c r="K1582" s="136"/>
      <c r="L1582" s="469">
        <v>0</v>
      </c>
      <c r="M1582" s="136"/>
      <c r="N1582" s="469"/>
      <c r="O1582" s="75">
        <v>0</v>
      </c>
      <c r="P1582" s="1002">
        <f t="shared" si="190"/>
        <v>0</v>
      </c>
      <c r="Q1582" s="138"/>
      <c r="R1582" s="469"/>
      <c r="S1582" s="75">
        <v>0</v>
      </c>
      <c r="T1582" s="1002"/>
      <c r="U1582" s="138"/>
      <c r="V1582" s="469"/>
      <c r="W1582" s="138"/>
      <c r="X1582" s="469"/>
      <c r="Y1582" s="60">
        <f t="shared" si="189"/>
        <v>20</v>
      </c>
      <c r="Z1582" s="1002">
        <v>447.8</v>
      </c>
      <c r="AA1582" s="138"/>
      <c r="AB1582" s="469"/>
      <c r="AC1582" s="63">
        <v>0</v>
      </c>
      <c r="AD1582" s="137">
        <f t="shared" si="191"/>
        <v>0</v>
      </c>
      <c r="AE1582" s="942">
        <v>0</v>
      </c>
      <c r="AF1582" s="150">
        <v>0</v>
      </c>
      <c r="AG1582" s="138"/>
      <c r="AH1582" s="469"/>
      <c r="AI1582" s="998">
        <f t="shared" si="192"/>
        <v>447.8</v>
      </c>
      <c r="AJ1582" s="1025">
        <f t="shared" si="193"/>
        <v>0</v>
      </c>
    </row>
    <row r="1583" spans="1:36" ht="66" x14ac:dyDescent="0.2">
      <c r="A1583" s="51"/>
      <c r="B1583" s="400" t="s">
        <v>1530</v>
      </c>
      <c r="C1583" s="74"/>
      <c r="D1583" s="74">
        <v>20</v>
      </c>
      <c r="E1583" s="385" t="s">
        <v>30</v>
      </c>
      <c r="F1583" s="55" t="s">
        <v>31</v>
      </c>
      <c r="G1583" s="56" t="s">
        <v>32</v>
      </c>
      <c r="H1583" s="55" t="s">
        <v>33</v>
      </c>
      <c r="I1583" s="57">
        <v>22.39</v>
      </c>
      <c r="J1583" s="766">
        <v>447.8</v>
      </c>
      <c r="K1583" s="136"/>
      <c r="L1583" s="469">
        <v>0</v>
      </c>
      <c r="M1583" s="136"/>
      <c r="N1583" s="469"/>
      <c r="O1583" s="75">
        <v>0</v>
      </c>
      <c r="P1583" s="1002">
        <f t="shared" si="190"/>
        <v>0</v>
      </c>
      <c r="Q1583" s="138"/>
      <c r="R1583" s="469"/>
      <c r="S1583" s="75">
        <v>0</v>
      </c>
      <c r="T1583" s="1002"/>
      <c r="U1583" s="138"/>
      <c r="V1583" s="469"/>
      <c r="W1583" s="138"/>
      <c r="X1583" s="469"/>
      <c r="Y1583" s="60">
        <f t="shared" si="189"/>
        <v>20</v>
      </c>
      <c r="Z1583" s="1002">
        <v>447.8</v>
      </c>
      <c r="AA1583" s="138"/>
      <c r="AB1583" s="469"/>
      <c r="AC1583" s="63">
        <v>0</v>
      </c>
      <c r="AD1583" s="137">
        <f t="shared" si="191"/>
        <v>0</v>
      </c>
      <c r="AE1583" s="942">
        <v>0</v>
      </c>
      <c r="AF1583" s="150">
        <v>0</v>
      </c>
      <c r="AG1583" s="138"/>
      <c r="AH1583" s="469"/>
      <c r="AI1583" s="998">
        <f t="shared" si="192"/>
        <v>447.8</v>
      </c>
      <c r="AJ1583" s="1025">
        <f t="shared" si="193"/>
        <v>0</v>
      </c>
    </row>
    <row r="1584" spans="1:36" ht="66" x14ac:dyDescent="0.2">
      <c r="A1584" s="51"/>
      <c r="B1584" s="400" t="s">
        <v>1531</v>
      </c>
      <c r="C1584" s="74"/>
      <c r="D1584" s="74">
        <v>20</v>
      </c>
      <c r="E1584" s="385" t="s">
        <v>30</v>
      </c>
      <c r="F1584" s="55" t="s">
        <v>31</v>
      </c>
      <c r="G1584" s="56" t="s">
        <v>32</v>
      </c>
      <c r="H1584" s="55" t="s">
        <v>33</v>
      </c>
      <c r="I1584" s="57">
        <v>22.39</v>
      </c>
      <c r="J1584" s="766">
        <v>447.8</v>
      </c>
      <c r="K1584" s="136"/>
      <c r="L1584" s="469">
        <v>0</v>
      </c>
      <c r="M1584" s="136"/>
      <c r="N1584" s="469"/>
      <c r="O1584" s="75">
        <v>0</v>
      </c>
      <c r="P1584" s="1002">
        <f t="shared" si="190"/>
        <v>0</v>
      </c>
      <c r="Q1584" s="138"/>
      <c r="R1584" s="469"/>
      <c r="S1584" s="75">
        <v>0</v>
      </c>
      <c r="T1584" s="1002"/>
      <c r="U1584" s="138"/>
      <c r="V1584" s="469"/>
      <c r="W1584" s="138"/>
      <c r="X1584" s="469"/>
      <c r="Y1584" s="60">
        <f t="shared" si="189"/>
        <v>20</v>
      </c>
      <c r="Z1584" s="1002">
        <v>447.8</v>
      </c>
      <c r="AA1584" s="138"/>
      <c r="AB1584" s="469"/>
      <c r="AC1584" s="63">
        <v>0</v>
      </c>
      <c r="AD1584" s="137">
        <f t="shared" si="191"/>
        <v>0</v>
      </c>
      <c r="AE1584" s="942">
        <v>0</v>
      </c>
      <c r="AF1584" s="150">
        <v>0</v>
      </c>
      <c r="AG1584" s="138"/>
      <c r="AH1584" s="469"/>
      <c r="AI1584" s="998">
        <f t="shared" si="192"/>
        <v>447.8</v>
      </c>
      <c r="AJ1584" s="1025">
        <f t="shared" si="193"/>
        <v>0</v>
      </c>
    </row>
    <row r="1585" spans="1:36" ht="66" x14ac:dyDescent="0.2">
      <c r="A1585" s="51"/>
      <c r="B1585" s="400" t="s">
        <v>1532</v>
      </c>
      <c r="C1585" s="74"/>
      <c r="D1585" s="74">
        <v>24</v>
      </c>
      <c r="E1585" s="385" t="s">
        <v>30</v>
      </c>
      <c r="F1585" s="55" t="s">
        <v>31</v>
      </c>
      <c r="G1585" s="56" t="s">
        <v>32</v>
      </c>
      <c r="H1585" s="55" t="s">
        <v>33</v>
      </c>
      <c r="I1585" s="57">
        <v>3.11</v>
      </c>
      <c r="J1585" s="766">
        <v>74.64</v>
      </c>
      <c r="K1585" s="136"/>
      <c r="L1585" s="469">
        <v>0</v>
      </c>
      <c r="M1585" s="136"/>
      <c r="N1585" s="469"/>
      <c r="O1585" s="75">
        <v>0</v>
      </c>
      <c r="P1585" s="1002">
        <f t="shared" si="190"/>
        <v>0</v>
      </c>
      <c r="Q1585" s="138"/>
      <c r="R1585" s="469"/>
      <c r="S1585" s="75">
        <v>0</v>
      </c>
      <c r="T1585" s="1002"/>
      <c r="U1585" s="138"/>
      <c r="V1585" s="469"/>
      <c r="W1585" s="138"/>
      <c r="X1585" s="469"/>
      <c r="Y1585" s="60">
        <f t="shared" si="189"/>
        <v>24</v>
      </c>
      <c r="Z1585" s="1002">
        <v>74.64</v>
      </c>
      <c r="AA1585" s="138"/>
      <c r="AB1585" s="469"/>
      <c r="AC1585" s="63">
        <v>0</v>
      </c>
      <c r="AD1585" s="137">
        <f t="shared" si="191"/>
        <v>0</v>
      </c>
      <c r="AE1585" s="942">
        <v>0</v>
      </c>
      <c r="AF1585" s="150">
        <v>0</v>
      </c>
      <c r="AG1585" s="138"/>
      <c r="AH1585" s="469"/>
      <c r="AI1585" s="998">
        <f t="shared" si="192"/>
        <v>74.64</v>
      </c>
      <c r="AJ1585" s="1025">
        <f t="shared" si="193"/>
        <v>0</v>
      </c>
    </row>
    <row r="1586" spans="1:36" ht="66" x14ac:dyDescent="0.2">
      <c r="A1586" s="51"/>
      <c r="B1586" s="400" t="s">
        <v>1533</v>
      </c>
      <c r="C1586" s="74"/>
      <c r="D1586" s="74">
        <v>1</v>
      </c>
      <c r="E1586" s="385" t="s">
        <v>30</v>
      </c>
      <c r="F1586" s="55" t="s">
        <v>31</v>
      </c>
      <c r="G1586" s="56" t="s">
        <v>32</v>
      </c>
      <c r="H1586" s="55" t="s">
        <v>33</v>
      </c>
      <c r="I1586" s="57">
        <v>500</v>
      </c>
      <c r="J1586" s="766">
        <v>500</v>
      </c>
      <c r="K1586" s="136"/>
      <c r="L1586" s="469">
        <v>0</v>
      </c>
      <c r="M1586" s="136"/>
      <c r="N1586" s="469"/>
      <c r="O1586" s="75">
        <v>0</v>
      </c>
      <c r="P1586" s="1002">
        <f t="shared" si="190"/>
        <v>0</v>
      </c>
      <c r="Q1586" s="138"/>
      <c r="R1586" s="469"/>
      <c r="S1586" s="75">
        <v>0</v>
      </c>
      <c r="T1586" s="1002"/>
      <c r="U1586" s="138"/>
      <c r="V1586" s="469"/>
      <c r="W1586" s="138"/>
      <c r="X1586" s="469"/>
      <c r="Y1586" s="60">
        <f t="shared" si="189"/>
        <v>1</v>
      </c>
      <c r="Z1586" s="1002">
        <v>500</v>
      </c>
      <c r="AA1586" s="138"/>
      <c r="AB1586" s="469"/>
      <c r="AC1586" s="63">
        <v>0</v>
      </c>
      <c r="AD1586" s="137">
        <f t="shared" si="191"/>
        <v>0</v>
      </c>
      <c r="AE1586" s="945">
        <v>0</v>
      </c>
      <c r="AF1586" s="150">
        <v>0</v>
      </c>
      <c r="AG1586" s="138"/>
      <c r="AH1586" s="469"/>
      <c r="AI1586" s="998">
        <f t="shared" si="192"/>
        <v>500</v>
      </c>
      <c r="AJ1586" s="1025">
        <f t="shared" si="193"/>
        <v>0</v>
      </c>
    </row>
    <row r="1587" spans="1:36" ht="66" x14ac:dyDescent="0.2">
      <c r="A1587" s="51"/>
      <c r="B1587" s="400" t="s">
        <v>1534</v>
      </c>
      <c r="C1587" s="74"/>
      <c r="D1587" s="74">
        <v>5</v>
      </c>
      <c r="E1587" s="385" t="s">
        <v>30</v>
      </c>
      <c r="F1587" s="55" t="s">
        <v>31</v>
      </c>
      <c r="G1587" s="56" t="s">
        <v>32</v>
      </c>
      <c r="H1587" s="55" t="s">
        <v>33</v>
      </c>
      <c r="I1587" s="57">
        <v>174.1</v>
      </c>
      <c r="J1587" s="766">
        <v>870.5</v>
      </c>
      <c r="K1587" s="136"/>
      <c r="L1587" s="469">
        <v>0</v>
      </c>
      <c r="M1587" s="136"/>
      <c r="N1587" s="469"/>
      <c r="O1587" s="75">
        <v>0</v>
      </c>
      <c r="P1587" s="1002">
        <f t="shared" si="190"/>
        <v>0</v>
      </c>
      <c r="Q1587" s="138"/>
      <c r="R1587" s="469"/>
      <c r="S1587" s="75">
        <v>0</v>
      </c>
      <c r="T1587" s="1002"/>
      <c r="U1587" s="138"/>
      <c r="V1587" s="469"/>
      <c r="W1587" s="138"/>
      <c r="X1587" s="469"/>
      <c r="Y1587" s="60">
        <f t="shared" si="189"/>
        <v>5</v>
      </c>
      <c r="Z1587" s="1002">
        <v>870.5</v>
      </c>
      <c r="AA1587" s="138"/>
      <c r="AB1587" s="469"/>
      <c r="AC1587" s="63">
        <v>0</v>
      </c>
      <c r="AD1587" s="137">
        <f t="shared" si="191"/>
        <v>0</v>
      </c>
      <c r="AE1587" s="945">
        <v>0</v>
      </c>
      <c r="AF1587" s="150">
        <v>0</v>
      </c>
      <c r="AG1587" s="138"/>
      <c r="AH1587" s="469"/>
      <c r="AI1587" s="998">
        <f t="shared" si="192"/>
        <v>870.5</v>
      </c>
      <c r="AJ1587" s="1025">
        <f t="shared" si="193"/>
        <v>0</v>
      </c>
    </row>
    <row r="1588" spans="1:36" ht="66" x14ac:dyDescent="0.2">
      <c r="A1588" s="51"/>
      <c r="B1588" s="400" t="s">
        <v>1535</v>
      </c>
      <c r="C1588" s="74"/>
      <c r="D1588" s="74">
        <v>3</v>
      </c>
      <c r="E1588" s="385" t="s">
        <v>49</v>
      </c>
      <c r="F1588" s="55" t="s">
        <v>31</v>
      </c>
      <c r="G1588" s="56" t="s">
        <v>32</v>
      </c>
      <c r="H1588" s="55" t="s">
        <v>33</v>
      </c>
      <c r="I1588" s="57">
        <v>150</v>
      </c>
      <c r="J1588" s="766">
        <v>450</v>
      </c>
      <c r="K1588" s="136"/>
      <c r="L1588" s="469">
        <v>0</v>
      </c>
      <c r="M1588" s="136"/>
      <c r="N1588" s="469"/>
      <c r="O1588" s="75">
        <v>0</v>
      </c>
      <c r="P1588" s="1002">
        <f t="shared" si="190"/>
        <v>0</v>
      </c>
      <c r="Q1588" s="138"/>
      <c r="R1588" s="469"/>
      <c r="S1588" s="75">
        <v>0</v>
      </c>
      <c r="T1588" s="1002"/>
      <c r="U1588" s="138"/>
      <c r="V1588" s="469"/>
      <c r="W1588" s="138"/>
      <c r="X1588" s="469"/>
      <c r="Y1588" s="60">
        <f t="shared" si="189"/>
        <v>3</v>
      </c>
      <c r="Z1588" s="1002">
        <v>450</v>
      </c>
      <c r="AA1588" s="138"/>
      <c r="AB1588" s="469"/>
      <c r="AC1588" s="63">
        <v>0</v>
      </c>
      <c r="AD1588" s="137">
        <f t="shared" si="191"/>
        <v>0</v>
      </c>
      <c r="AE1588" s="945">
        <v>0</v>
      </c>
      <c r="AF1588" s="150">
        <v>0</v>
      </c>
      <c r="AG1588" s="138"/>
      <c r="AH1588" s="469"/>
      <c r="AI1588" s="998">
        <f t="shared" si="192"/>
        <v>450</v>
      </c>
      <c r="AJ1588" s="1025">
        <f t="shared" si="193"/>
        <v>0</v>
      </c>
    </row>
    <row r="1589" spans="1:36" ht="66" x14ac:dyDescent="0.2">
      <c r="A1589" s="51"/>
      <c r="B1589" s="227" t="s">
        <v>1536</v>
      </c>
      <c r="C1589" s="74"/>
      <c r="D1589" s="74">
        <v>324</v>
      </c>
      <c r="E1589" s="79" t="s">
        <v>30</v>
      </c>
      <c r="F1589" s="55" t="s">
        <v>31</v>
      </c>
      <c r="G1589" s="56" t="s">
        <v>32</v>
      </c>
      <c r="H1589" s="55" t="s">
        <v>33</v>
      </c>
      <c r="I1589" s="57">
        <v>141.61280864197531</v>
      </c>
      <c r="J1589" s="766">
        <v>45882.55</v>
      </c>
      <c r="K1589" s="136"/>
      <c r="L1589" s="469">
        <v>0</v>
      </c>
      <c r="M1589" s="136"/>
      <c r="N1589" s="469"/>
      <c r="O1589" s="75">
        <v>0</v>
      </c>
      <c r="P1589" s="1002">
        <f t="shared" si="190"/>
        <v>0</v>
      </c>
      <c r="Q1589" s="138"/>
      <c r="R1589" s="469"/>
      <c r="S1589" s="75">
        <v>0</v>
      </c>
      <c r="T1589" s="1002">
        <v>10320</v>
      </c>
      <c r="U1589" s="138"/>
      <c r="V1589" s="469"/>
      <c r="W1589" s="138"/>
      <c r="X1589" s="469"/>
      <c r="Y1589" s="60">
        <f t="shared" si="189"/>
        <v>324</v>
      </c>
      <c r="Z1589" s="1002">
        <v>35562.550000000003</v>
      </c>
      <c r="AA1589" s="138"/>
      <c r="AB1589" s="469"/>
      <c r="AC1589" s="63">
        <v>0</v>
      </c>
      <c r="AD1589" s="137">
        <f t="shared" si="191"/>
        <v>0</v>
      </c>
      <c r="AE1589" s="942">
        <v>0</v>
      </c>
      <c r="AF1589" s="150">
        <v>0</v>
      </c>
      <c r="AG1589" s="138"/>
      <c r="AH1589" s="469"/>
      <c r="AI1589" s="998">
        <f t="shared" si="192"/>
        <v>45882.55</v>
      </c>
      <c r="AJ1589" s="1025">
        <f t="shared" si="193"/>
        <v>0</v>
      </c>
    </row>
    <row r="1590" spans="1:36" ht="66" x14ac:dyDescent="0.2">
      <c r="A1590" s="51"/>
      <c r="B1590" s="400" t="s">
        <v>1537</v>
      </c>
      <c r="C1590" s="74"/>
      <c r="D1590" s="74">
        <v>5</v>
      </c>
      <c r="E1590" s="404" t="s">
        <v>49</v>
      </c>
      <c r="F1590" s="55" t="s">
        <v>31</v>
      </c>
      <c r="G1590" s="56" t="s">
        <v>32</v>
      </c>
      <c r="H1590" s="55" t="s">
        <v>33</v>
      </c>
      <c r="I1590" s="57">
        <v>75</v>
      </c>
      <c r="J1590" s="766">
        <v>375</v>
      </c>
      <c r="K1590" s="136"/>
      <c r="L1590" s="469">
        <v>0</v>
      </c>
      <c r="M1590" s="136"/>
      <c r="N1590" s="469"/>
      <c r="O1590" s="75">
        <v>0</v>
      </c>
      <c r="P1590" s="1002">
        <f t="shared" si="190"/>
        <v>0</v>
      </c>
      <c r="Q1590" s="138"/>
      <c r="R1590" s="469"/>
      <c r="S1590" s="75">
        <v>0</v>
      </c>
      <c r="T1590" s="1002"/>
      <c r="U1590" s="138"/>
      <c r="V1590" s="469"/>
      <c r="W1590" s="138"/>
      <c r="X1590" s="469"/>
      <c r="Y1590" s="60">
        <f t="shared" si="189"/>
        <v>5</v>
      </c>
      <c r="Z1590" s="1002">
        <v>375</v>
      </c>
      <c r="AA1590" s="138"/>
      <c r="AB1590" s="469"/>
      <c r="AC1590" s="63">
        <v>0</v>
      </c>
      <c r="AD1590" s="137">
        <f t="shared" si="191"/>
        <v>0</v>
      </c>
      <c r="AE1590" s="945">
        <v>0</v>
      </c>
      <c r="AF1590" s="150">
        <v>0</v>
      </c>
      <c r="AG1590" s="138"/>
      <c r="AH1590" s="469"/>
      <c r="AI1590" s="998">
        <f t="shared" si="192"/>
        <v>375</v>
      </c>
      <c r="AJ1590" s="1025">
        <f t="shared" si="193"/>
        <v>0</v>
      </c>
    </row>
    <row r="1591" spans="1:36" ht="66" x14ac:dyDescent="0.2">
      <c r="A1591" s="51"/>
      <c r="B1591" s="400" t="s">
        <v>1538</v>
      </c>
      <c r="C1591" s="74"/>
      <c r="D1591" s="74">
        <v>5</v>
      </c>
      <c r="E1591" s="404" t="s">
        <v>49</v>
      </c>
      <c r="F1591" s="55" t="s">
        <v>31</v>
      </c>
      <c r="G1591" s="56" t="s">
        <v>32</v>
      </c>
      <c r="H1591" s="55" t="s">
        <v>33</v>
      </c>
      <c r="I1591" s="57">
        <v>75</v>
      </c>
      <c r="J1591" s="766">
        <v>375</v>
      </c>
      <c r="K1591" s="136"/>
      <c r="L1591" s="469">
        <v>0</v>
      </c>
      <c r="M1591" s="136"/>
      <c r="N1591" s="469"/>
      <c r="O1591" s="75">
        <v>0</v>
      </c>
      <c r="P1591" s="1002">
        <f t="shared" si="190"/>
        <v>0</v>
      </c>
      <c r="Q1591" s="138"/>
      <c r="R1591" s="469"/>
      <c r="S1591" s="75">
        <v>0</v>
      </c>
      <c r="T1591" s="1002"/>
      <c r="U1591" s="138"/>
      <c r="V1591" s="469"/>
      <c r="W1591" s="138"/>
      <c r="X1591" s="469"/>
      <c r="Y1591" s="60">
        <f t="shared" si="189"/>
        <v>5</v>
      </c>
      <c r="Z1591" s="1002">
        <v>375</v>
      </c>
      <c r="AA1591" s="138"/>
      <c r="AB1591" s="469"/>
      <c r="AC1591" s="63">
        <v>0</v>
      </c>
      <c r="AD1591" s="137">
        <f t="shared" si="191"/>
        <v>0</v>
      </c>
      <c r="AE1591" s="945">
        <v>0</v>
      </c>
      <c r="AF1591" s="150">
        <v>0</v>
      </c>
      <c r="AG1591" s="138"/>
      <c r="AH1591" s="469"/>
      <c r="AI1591" s="998">
        <f t="shared" si="192"/>
        <v>375</v>
      </c>
      <c r="AJ1591" s="1025">
        <f t="shared" si="193"/>
        <v>0</v>
      </c>
    </row>
    <row r="1592" spans="1:36" ht="66" x14ac:dyDescent="0.2">
      <c r="A1592" s="51"/>
      <c r="B1592" s="403" t="s">
        <v>1539</v>
      </c>
      <c r="C1592" s="74"/>
      <c r="D1592" s="74">
        <v>1</v>
      </c>
      <c r="E1592" s="398" t="s">
        <v>49</v>
      </c>
      <c r="F1592" s="55" t="s">
        <v>31</v>
      </c>
      <c r="G1592" s="56" t="s">
        <v>32</v>
      </c>
      <c r="H1592" s="55" t="s">
        <v>33</v>
      </c>
      <c r="I1592" s="57">
        <v>75.400000000000006</v>
      </c>
      <c r="J1592" s="766">
        <v>75.400000000000006</v>
      </c>
      <c r="K1592" s="136"/>
      <c r="L1592" s="469">
        <v>0</v>
      </c>
      <c r="M1592" s="136"/>
      <c r="N1592" s="469"/>
      <c r="O1592" s="75">
        <v>0</v>
      </c>
      <c r="P1592" s="1002">
        <f t="shared" si="190"/>
        <v>0</v>
      </c>
      <c r="Q1592" s="138"/>
      <c r="R1592" s="469"/>
      <c r="S1592" s="75">
        <v>0</v>
      </c>
      <c r="T1592" s="1002"/>
      <c r="U1592" s="138"/>
      <c r="V1592" s="469"/>
      <c r="W1592" s="138"/>
      <c r="X1592" s="469"/>
      <c r="Y1592" s="60">
        <f t="shared" si="189"/>
        <v>1</v>
      </c>
      <c r="Z1592" s="1002">
        <v>75.400000000000006</v>
      </c>
      <c r="AA1592" s="138"/>
      <c r="AB1592" s="469"/>
      <c r="AC1592" s="63">
        <v>0</v>
      </c>
      <c r="AD1592" s="137">
        <f t="shared" si="191"/>
        <v>0</v>
      </c>
      <c r="AE1592" s="945">
        <v>0</v>
      </c>
      <c r="AF1592" s="150">
        <v>0</v>
      </c>
      <c r="AG1592" s="138"/>
      <c r="AH1592" s="469"/>
      <c r="AI1592" s="998">
        <f t="shared" si="192"/>
        <v>75.400000000000006</v>
      </c>
      <c r="AJ1592" s="1025">
        <f t="shared" si="193"/>
        <v>0</v>
      </c>
    </row>
    <row r="1593" spans="1:36" ht="66" x14ac:dyDescent="0.2">
      <c r="A1593" s="51"/>
      <c r="B1593" s="403" t="s">
        <v>1540</v>
      </c>
      <c r="C1593" s="74"/>
      <c r="D1593" s="74">
        <v>1</v>
      </c>
      <c r="E1593" s="398" t="s">
        <v>49</v>
      </c>
      <c r="F1593" s="55" t="s">
        <v>31</v>
      </c>
      <c r="G1593" s="56" t="s">
        <v>32</v>
      </c>
      <c r="H1593" s="55" t="s">
        <v>33</v>
      </c>
      <c r="I1593" s="57">
        <v>75.400000000000006</v>
      </c>
      <c r="J1593" s="766">
        <v>75.400000000000006</v>
      </c>
      <c r="K1593" s="136"/>
      <c r="L1593" s="469">
        <v>0</v>
      </c>
      <c r="M1593" s="136"/>
      <c r="N1593" s="469"/>
      <c r="O1593" s="75">
        <v>0</v>
      </c>
      <c r="P1593" s="1002">
        <f t="shared" si="190"/>
        <v>0</v>
      </c>
      <c r="Q1593" s="138"/>
      <c r="R1593" s="469"/>
      <c r="S1593" s="75">
        <v>0</v>
      </c>
      <c r="T1593" s="1002"/>
      <c r="U1593" s="138"/>
      <c r="V1593" s="469"/>
      <c r="W1593" s="138"/>
      <c r="X1593" s="469"/>
      <c r="Y1593" s="60">
        <f t="shared" si="189"/>
        <v>1</v>
      </c>
      <c r="Z1593" s="1002">
        <v>75.400000000000006</v>
      </c>
      <c r="AA1593" s="138"/>
      <c r="AB1593" s="469"/>
      <c r="AC1593" s="63">
        <v>0</v>
      </c>
      <c r="AD1593" s="137">
        <f t="shared" si="191"/>
        <v>0</v>
      </c>
      <c r="AE1593" s="945">
        <v>0</v>
      </c>
      <c r="AF1593" s="150">
        <v>0</v>
      </c>
      <c r="AG1593" s="138"/>
      <c r="AH1593" s="469"/>
      <c r="AI1593" s="998">
        <f t="shared" si="192"/>
        <v>75.400000000000006</v>
      </c>
      <c r="AJ1593" s="1025">
        <f t="shared" si="193"/>
        <v>0</v>
      </c>
    </row>
    <row r="1594" spans="1:36" ht="66" x14ac:dyDescent="0.2">
      <c r="A1594" s="51"/>
      <c r="B1594" s="400" t="s">
        <v>1541</v>
      </c>
      <c r="C1594" s="74"/>
      <c r="D1594" s="74">
        <v>100</v>
      </c>
      <c r="E1594" s="385" t="s">
        <v>49</v>
      </c>
      <c r="F1594" s="55" t="s">
        <v>31</v>
      </c>
      <c r="G1594" s="56" t="s">
        <v>32</v>
      </c>
      <c r="H1594" s="55" t="s">
        <v>33</v>
      </c>
      <c r="I1594" s="57">
        <v>149.88</v>
      </c>
      <c r="J1594" s="766">
        <v>14988</v>
      </c>
      <c r="K1594" s="136"/>
      <c r="L1594" s="469">
        <v>0</v>
      </c>
      <c r="M1594" s="136"/>
      <c r="N1594" s="469"/>
      <c r="O1594" s="75">
        <v>0</v>
      </c>
      <c r="P1594" s="1002">
        <f t="shared" ref="P1594:P1619" si="194">O1594*I1594</f>
        <v>0</v>
      </c>
      <c r="Q1594" s="138"/>
      <c r="R1594" s="469"/>
      <c r="S1594" s="75">
        <v>0</v>
      </c>
      <c r="T1594" s="1002">
        <v>1928.2</v>
      </c>
      <c r="U1594" s="138"/>
      <c r="V1594" s="469"/>
      <c r="W1594" s="138"/>
      <c r="X1594" s="469"/>
      <c r="Y1594" s="60">
        <f t="shared" si="189"/>
        <v>100</v>
      </c>
      <c r="Z1594" s="1002">
        <v>13059.8</v>
      </c>
      <c r="AA1594" s="138"/>
      <c r="AB1594" s="469"/>
      <c r="AC1594" s="63">
        <v>0</v>
      </c>
      <c r="AD1594" s="137">
        <f t="shared" ref="AD1594:AD1619" si="195">AC1594*I1594</f>
        <v>0</v>
      </c>
      <c r="AE1594" s="942">
        <v>0</v>
      </c>
      <c r="AF1594" s="150">
        <v>0</v>
      </c>
      <c r="AG1594" s="138"/>
      <c r="AH1594" s="469"/>
      <c r="AI1594" s="998">
        <f t="shared" ref="AI1594:AI1620" si="196">AF1594+AH1594+AD1594+AB1594+Z1594+X1594+V1594+T1594+R1594+P1594+N1594+L1594</f>
        <v>14988</v>
      </c>
      <c r="AJ1594" s="1025">
        <f t="shared" si="193"/>
        <v>0</v>
      </c>
    </row>
    <row r="1595" spans="1:36" ht="66" x14ac:dyDescent="0.2">
      <c r="A1595" s="51"/>
      <c r="B1595" s="403" t="s">
        <v>1542</v>
      </c>
      <c r="C1595" s="74"/>
      <c r="D1595" s="74">
        <v>1</v>
      </c>
      <c r="E1595" s="398" t="s">
        <v>30</v>
      </c>
      <c r="F1595" s="55" t="s">
        <v>31</v>
      </c>
      <c r="G1595" s="56" t="s">
        <v>32</v>
      </c>
      <c r="H1595" s="55" t="s">
        <v>33</v>
      </c>
      <c r="I1595" s="57">
        <v>1009.2</v>
      </c>
      <c r="J1595" s="766">
        <v>1009.2</v>
      </c>
      <c r="K1595" s="136"/>
      <c r="L1595" s="469">
        <v>0</v>
      </c>
      <c r="M1595" s="136"/>
      <c r="N1595" s="469"/>
      <c r="O1595" s="75">
        <v>0</v>
      </c>
      <c r="P1595" s="1002">
        <f t="shared" si="194"/>
        <v>0</v>
      </c>
      <c r="Q1595" s="138"/>
      <c r="R1595" s="469"/>
      <c r="S1595" s="75">
        <v>0</v>
      </c>
      <c r="T1595" s="1002"/>
      <c r="U1595" s="138"/>
      <c r="V1595" s="469"/>
      <c r="W1595" s="138"/>
      <c r="X1595" s="469"/>
      <c r="Y1595" s="60">
        <f t="shared" si="189"/>
        <v>1</v>
      </c>
      <c r="Z1595" s="1002">
        <v>1009.2</v>
      </c>
      <c r="AA1595" s="138"/>
      <c r="AB1595" s="469"/>
      <c r="AC1595" s="63">
        <v>0</v>
      </c>
      <c r="AD1595" s="137">
        <f t="shared" si="195"/>
        <v>0</v>
      </c>
      <c r="AE1595" s="942">
        <v>0</v>
      </c>
      <c r="AF1595" s="150">
        <v>0</v>
      </c>
      <c r="AG1595" s="138"/>
      <c r="AH1595" s="469"/>
      <c r="AI1595" s="998">
        <f t="shared" si="196"/>
        <v>1009.2</v>
      </c>
      <c r="AJ1595" s="1025">
        <f t="shared" si="193"/>
        <v>0</v>
      </c>
    </row>
    <row r="1596" spans="1:36" ht="66" x14ac:dyDescent="0.2">
      <c r="A1596" s="51"/>
      <c r="B1596" s="400" t="s">
        <v>1543</v>
      </c>
      <c r="C1596" s="74"/>
      <c r="D1596" s="74">
        <v>20</v>
      </c>
      <c r="E1596" s="385" t="s">
        <v>49</v>
      </c>
      <c r="F1596" s="55" t="s">
        <v>31</v>
      </c>
      <c r="G1596" s="56" t="s">
        <v>32</v>
      </c>
      <c r="H1596" s="55" t="s">
        <v>33</v>
      </c>
      <c r="I1596" s="57">
        <v>130.68</v>
      </c>
      <c r="J1596" s="766">
        <v>2613.6</v>
      </c>
      <c r="K1596" s="136"/>
      <c r="L1596" s="469">
        <v>0</v>
      </c>
      <c r="M1596" s="136"/>
      <c r="N1596" s="469"/>
      <c r="O1596" s="75">
        <v>0</v>
      </c>
      <c r="P1596" s="1002">
        <f t="shared" si="194"/>
        <v>0</v>
      </c>
      <c r="Q1596" s="138"/>
      <c r="R1596" s="469"/>
      <c r="S1596" s="75">
        <v>0</v>
      </c>
      <c r="T1596" s="1002"/>
      <c r="U1596" s="138"/>
      <c r="V1596" s="469"/>
      <c r="W1596" s="138"/>
      <c r="X1596" s="469"/>
      <c r="Y1596" s="60">
        <f t="shared" si="189"/>
        <v>20</v>
      </c>
      <c r="Z1596" s="1002">
        <v>2613.6</v>
      </c>
      <c r="AA1596" s="138"/>
      <c r="AB1596" s="469"/>
      <c r="AC1596" s="63">
        <v>0</v>
      </c>
      <c r="AD1596" s="137">
        <f t="shared" si="195"/>
        <v>0</v>
      </c>
      <c r="AE1596" s="942">
        <v>0</v>
      </c>
      <c r="AF1596" s="150">
        <v>0</v>
      </c>
      <c r="AG1596" s="138"/>
      <c r="AH1596" s="469"/>
      <c r="AI1596" s="998">
        <f t="shared" si="196"/>
        <v>2613.6</v>
      </c>
      <c r="AJ1596" s="1025">
        <f t="shared" si="193"/>
        <v>0</v>
      </c>
    </row>
    <row r="1597" spans="1:36" ht="66" x14ac:dyDescent="0.2">
      <c r="A1597" s="51"/>
      <c r="B1597" s="403" t="s">
        <v>1544</v>
      </c>
      <c r="C1597" s="74"/>
      <c r="D1597" s="74">
        <v>3</v>
      </c>
      <c r="E1597" s="398" t="s">
        <v>372</v>
      </c>
      <c r="F1597" s="55" t="s">
        <v>31</v>
      </c>
      <c r="G1597" s="56" t="s">
        <v>32</v>
      </c>
      <c r="H1597" s="55" t="s">
        <v>33</v>
      </c>
      <c r="I1597" s="57">
        <v>871.94999999999993</v>
      </c>
      <c r="J1597" s="766">
        <v>2615.85</v>
      </c>
      <c r="K1597" s="136"/>
      <c r="L1597" s="469">
        <v>0</v>
      </c>
      <c r="M1597" s="136"/>
      <c r="N1597" s="469"/>
      <c r="O1597" s="75">
        <v>0</v>
      </c>
      <c r="P1597" s="1002">
        <f t="shared" si="194"/>
        <v>0</v>
      </c>
      <c r="Q1597" s="138"/>
      <c r="R1597" s="469"/>
      <c r="S1597" s="75">
        <v>0</v>
      </c>
      <c r="T1597" s="1002"/>
      <c r="U1597" s="138"/>
      <c r="V1597" s="469"/>
      <c r="W1597" s="138"/>
      <c r="X1597" s="469"/>
      <c r="Y1597" s="60">
        <f t="shared" si="189"/>
        <v>3</v>
      </c>
      <c r="Z1597" s="1002">
        <v>2615.85</v>
      </c>
      <c r="AA1597" s="138"/>
      <c r="AB1597" s="469"/>
      <c r="AC1597" s="63">
        <v>0</v>
      </c>
      <c r="AD1597" s="137">
        <f t="shared" si="195"/>
        <v>0</v>
      </c>
      <c r="AE1597" s="945">
        <v>0</v>
      </c>
      <c r="AF1597" s="150">
        <v>0</v>
      </c>
      <c r="AG1597" s="138"/>
      <c r="AH1597" s="469"/>
      <c r="AI1597" s="998">
        <f t="shared" si="196"/>
        <v>2615.85</v>
      </c>
      <c r="AJ1597" s="1025">
        <f t="shared" si="193"/>
        <v>0</v>
      </c>
    </row>
    <row r="1598" spans="1:36" ht="66" x14ac:dyDescent="0.2">
      <c r="A1598" s="51"/>
      <c r="B1598" s="400" t="s">
        <v>1545</v>
      </c>
      <c r="C1598" s="74"/>
      <c r="D1598" s="74">
        <v>5</v>
      </c>
      <c r="E1598" s="385" t="s">
        <v>49</v>
      </c>
      <c r="F1598" s="55" t="s">
        <v>31</v>
      </c>
      <c r="G1598" s="56" t="s">
        <v>32</v>
      </c>
      <c r="H1598" s="55" t="s">
        <v>33</v>
      </c>
      <c r="I1598" s="57">
        <v>321.71999999999997</v>
      </c>
      <c r="J1598" s="766">
        <v>1608.6</v>
      </c>
      <c r="K1598" s="136"/>
      <c r="L1598" s="469">
        <v>0</v>
      </c>
      <c r="M1598" s="136"/>
      <c r="N1598" s="469"/>
      <c r="O1598" s="75">
        <v>0</v>
      </c>
      <c r="P1598" s="1002">
        <f t="shared" si="194"/>
        <v>0</v>
      </c>
      <c r="Q1598" s="138"/>
      <c r="R1598" s="469"/>
      <c r="S1598" s="75">
        <v>0</v>
      </c>
      <c r="T1598" s="1002"/>
      <c r="U1598" s="138"/>
      <c r="V1598" s="469"/>
      <c r="W1598" s="138"/>
      <c r="X1598" s="469"/>
      <c r="Y1598" s="60">
        <f t="shared" si="189"/>
        <v>5</v>
      </c>
      <c r="Z1598" s="1002">
        <v>1608.6</v>
      </c>
      <c r="AA1598" s="138"/>
      <c r="AB1598" s="469"/>
      <c r="AC1598" s="63">
        <v>0</v>
      </c>
      <c r="AD1598" s="137">
        <f t="shared" si="195"/>
        <v>0</v>
      </c>
      <c r="AE1598" s="945">
        <v>0</v>
      </c>
      <c r="AF1598" s="150">
        <v>0</v>
      </c>
      <c r="AG1598" s="138"/>
      <c r="AH1598" s="469"/>
      <c r="AI1598" s="998">
        <f t="shared" si="196"/>
        <v>1608.6</v>
      </c>
      <c r="AJ1598" s="1025">
        <f t="shared" si="193"/>
        <v>0</v>
      </c>
    </row>
    <row r="1599" spans="1:36" ht="66" x14ac:dyDescent="0.2">
      <c r="A1599" s="51"/>
      <c r="B1599" s="403" t="s">
        <v>1546</v>
      </c>
      <c r="C1599" s="74"/>
      <c r="D1599" s="74">
        <v>2</v>
      </c>
      <c r="E1599" s="398" t="s">
        <v>30</v>
      </c>
      <c r="F1599" s="55" t="s">
        <v>31</v>
      </c>
      <c r="G1599" s="56" t="s">
        <v>32</v>
      </c>
      <c r="H1599" s="55" t="s">
        <v>33</v>
      </c>
      <c r="I1599" s="57">
        <v>758.64</v>
      </c>
      <c r="J1599" s="766">
        <v>1517.28</v>
      </c>
      <c r="K1599" s="136"/>
      <c r="L1599" s="469">
        <v>0</v>
      </c>
      <c r="M1599" s="136"/>
      <c r="N1599" s="469"/>
      <c r="O1599" s="75">
        <v>0</v>
      </c>
      <c r="P1599" s="1002">
        <f t="shared" si="194"/>
        <v>0</v>
      </c>
      <c r="Q1599" s="138"/>
      <c r="R1599" s="469"/>
      <c r="S1599" s="75">
        <v>0</v>
      </c>
      <c r="T1599" s="1002"/>
      <c r="U1599" s="138"/>
      <c r="V1599" s="469"/>
      <c r="W1599" s="138"/>
      <c r="X1599" s="469"/>
      <c r="Y1599" s="60">
        <f t="shared" si="189"/>
        <v>2</v>
      </c>
      <c r="Z1599" s="1002">
        <v>1517.28</v>
      </c>
      <c r="AA1599" s="138"/>
      <c r="AB1599" s="469"/>
      <c r="AC1599" s="63">
        <v>0</v>
      </c>
      <c r="AD1599" s="137">
        <f t="shared" si="195"/>
        <v>0</v>
      </c>
      <c r="AE1599" s="945">
        <v>0</v>
      </c>
      <c r="AF1599" s="150">
        <v>0</v>
      </c>
      <c r="AG1599" s="138"/>
      <c r="AH1599" s="469"/>
      <c r="AI1599" s="998">
        <f t="shared" si="196"/>
        <v>1517.28</v>
      </c>
      <c r="AJ1599" s="1025">
        <f t="shared" si="193"/>
        <v>0</v>
      </c>
    </row>
    <row r="1600" spans="1:36" ht="66" x14ac:dyDescent="0.2">
      <c r="A1600" s="51"/>
      <c r="B1600" s="400" t="s">
        <v>1547</v>
      </c>
      <c r="C1600" s="74"/>
      <c r="D1600" s="74">
        <v>5</v>
      </c>
      <c r="E1600" s="385" t="s">
        <v>49</v>
      </c>
      <c r="F1600" s="55" t="s">
        <v>31</v>
      </c>
      <c r="G1600" s="56" t="s">
        <v>32</v>
      </c>
      <c r="H1600" s="55" t="s">
        <v>33</v>
      </c>
      <c r="I1600" s="57">
        <v>321.71999999999997</v>
      </c>
      <c r="J1600" s="766">
        <v>1608.6</v>
      </c>
      <c r="K1600" s="136"/>
      <c r="L1600" s="469">
        <v>0</v>
      </c>
      <c r="M1600" s="136"/>
      <c r="N1600" s="469"/>
      <c r="O1600" s="75">
        <v>0</v>
      </c>
      <c r="P1600" s="1002">
        <f t="shared" si="194"/>
        <v>0</v>
      </c>
      <c r="Q1600" s="138"/>
      <c r="R1600" s="469"/>
      <c r="S1600" s="75">
        <v>0</v>
      </c>
      <c r="T1600" s="1002"/>
      <c r="U1600" s="138"/>
      <c r="V1600" s="469"/>
      <c r="W1600" s="138"/>
      <c r="X1600" s="469"/>
      <c r="Y1600" s="60">
        <f t="shared" si="189"/>
        <v>5</v>
      </c>
      <c r="Z1600" s="1002">
        <v>1608.6</v>
      </c>
      <c r="AA1600" s="138"/>
      <c r="AB1600" s="469"/>
      <c r="AC1600" s="63">
        <v>0</v>
      </c>
      <c r="AD1600" s="137">
        <f t="shared" si="195"/>
        <v>0</v>
      </c>
      <c r="AE1600" s="945">
        <v>0</v>
      </c>
      <c r="AF1600" s="150">
        <v>0</v>
      </c>
      <c r="AG1600" s="138"/>
      <c r="AH1600" s="469"/>
      <c r="AI1600" s="998">
        <f t="shared" si="196"/>
        <v>1608.6</v>
      </c>
      <c r="AJ1600" s="1025">
        <f t="shared" si="193"/>
        <v>0</v>
      </c>
    </row>
    <row r="1601" spans="1:36" ht="66" x14ac:dyDescent="0.2">
      <c r="A1601" s="51"/>
      <c r="B1601" s="400" t="s">
        <v>1548</v>
      </c>
      <c r="C1601" s="74"/>
      <c r="D1601" s="74">
        <v>10</v>
      </c>
      <c r="E1601" s="385" t="s">
        <v>30</v>
      </c>
      <c r="F1601" s="55" t="s">
        <v>31</v>
      </c>
      <c r="G1601" s="56" t="s">
        <v>32</v>
      </c>
      <c r="H1601" s="55" t="s">
        <v>33</v>
      </c>
      <c r="I1601" s="57">
        <v>766.06000000000006</v>
      </c>
      <c r="J1601" s="766">
        <v>7660.6</v>
      </c>
      <c r="K1601" s="136"/>
      <c r="L1601" s="469">
        <v>0</v>
      </c>
      <c r="M1601" s="136"/>
      <c r="N1601" s="469"/>
      <c r="O1601" s="75">
        <v>0</v>
      </c>
      <c r="P1601" s="1002">
        <f t="shared" si="194"/>
        <v>0</v>
      </c>
      <c r="Q1601" s="138"/>
      <c r="R1601" s="469"/>
      <c r="S1601" s="75">
        <v>0</v>
      </c>
      <c r="T1601" s="1002"/>
      <c r="U1601" s="138"/>
      <c r="V1601" s="469"/>
      <c r="W1601" s="138"/>
      <c r="X1601" s="469"/>
      <c r="Y1601" s="60">
        <f t="shared" si="189"/>
        <v>10</v>
      </c>
      <c r="Z1601" s="1002">
        <v>7660.6</v>
      </c>
      <c r="AA1601" s="138"/>
      <c r="AB1601" s="469"/>
      <c r="AC1601" s="63">
        <v>0</v>
      </c>
      <c r="AD1601" s="137">
        <f t="shared" si="195"/>
        <v>0</v>
      </c>
      <c r="AE1601" s="942">
        <v>0</v>
      </c>
      <c r="AF1601" s="150">
        <v>0</v>
      </c>
      <c r="AG1601" s="138"/>
      <c r="AH1601" s="469"/>
      <c r="AI1601" s="998">
        <f t="shared" si="196"/>
        <v>7660.6</v>
      </c>
      <c r="AJ1601" s="1025">
        <f t="shared" si="193"/>
        <v>0</v>
      </c>
    </row>
    <row r="1602" spans="1:36" ht="66" x14ac:dyDescent="0.2">
      <c r="A1602" s="51"/>
      <c r="B1602" s="403" t="s">
        <v>1549</v>
      </c>
      <c r="C1602" s="74"/>
      <c r="D1602" s="74">
        <v>21</v>
      </c>
      <c r="E1602" s="398" t="s">
        <v>30</v>
      </c>
      <c r="F1602" s="55" t="s">
        <v>31</v>
      </c>
      <c r="G1602" s="56" t="s">
        <v>32</v>
      </c>
      <c r="H1602" s="55" t="s">
        <v>33</v>
      </c>
      <c r="I1602" s="57">
        <v>93.043333333333322</v>
      </c>
      <c r="J1602" s="766">
        <v>1953.9099999999999</v>
      </c>
      <c r="K1602" s="136"/>
      <c r="L1602" s="469">
        <v>0</v>
      </c>
      <c r="M1602" s="136"/>
      <c r="N1602" s="469"/>
      <c r="O1602" s="75">
        <v>0</v>
      </c>
      <c r="P1602" s="1002">
        <f t="shared" si="194"/>
        <v>0</v>
      </c>
      <c r="Q1602" s="138"/>
      <c r="R1602" s="469"/>
      <c r="S1602" s="75">
        <v>0</v>
      </c>
      <c r="T1602" s="1002">
        <v>936.1</v>
      </c>
      <c r="U1602" s="138"/>
      <c r="V1602" s="469"/>
      <c r="W1602" s="138"/>
      <c r="X1602" s="469"/>
      <c r="Y1602" s="60">
        <f t="shared" si="189"/>
        <v>21</v>
      </c>
      <c r="Z1602" s="1002">
        <v>1017.8099999999998</v>
      </c>
      <c r="AA1602" s="138"/>
      <c r="AB1602" s="469"/>
      <c r="AC1602" s="63">
        <v>0</v>
      </c>
      <c r="AD1602" s="137">
        <f t="shared" si="195"/>
        <v>0</v>
      </c>
      <c r="AE1602" s="942">
        <v>0</v>
      </c>
      <c r="AF1602" s="150">
        <v>0</v>
      </c>
      <c r="AG1602" s="138"/>
      <c r="AH1602" s="469"/>
      <c r="AI1602" s="998">
        <f t="shared" si="196"/>
        <v>1953.9099999999999</v>
      </c>
      <c r="AJ1602" s="1025">
        <f t="shared" si="193"/>
        <v>0</v>
      </c>
    </row>
    <row r="1603" spans="1:36" ht="66" x14ac:dyDescent="0.2">
      <c r="A1603" s="51"/>
      <c r="B1603" s="323" t="s">
        <v>1550</v>
      </c>
      <c r="C1603" s="74"/>
      <c r="D1603" s="74">
        <v>1</v>
      </c>
      <c r="E1603" s="79" t="s">
        <v>30</v>
      </c>
      <c r="F1603" s="55" t="s">
        <v>31</v>
      </c>
      <c r="G1603" s="56" t="s">
        <v>32</v>
      </c>
      <c r="H1603" s="55" t="s">
        <v>33</v>
      </c>
      <c r="I1603" s="57">
        <v>451.24</v>
      </c>
      <c r="J1603" s="766">
        <v>451.24</v>
      </c>
      <c r="K1603" s="136"/>
      <c r="L1603" s="469">
        <v>0</v>
      </c>
      <c r="M1603" s="136"/>
      <c r="N1603" s="469"/>
      <c r="O1603" s="75">
        <v>0</v>
      </c>
      <c r="P1603" s="1002">
        <f t="shared" si="194"/>
        <v>0</v>
      </c>
      <c r="Q1603" s="138"/>
      <c r="R1603" s="469"/>
      <c r="S1603" s="75">
        <v>0</v>
      </c>
      <c r="T1603" s="1002"/>
      <c r="U1603" s="138"/>
      <c r="V1603" s="469"/>
      <c r="W1603" s="138"/>
      <c r="X1603" s="469"/>
      <c r="Y1603" s="60">
        <f t="shared" si="189"/>
        <v>1</v>
      </c>
      <c r="Z1603" s="1002">
        <v>451.24</v>
      </c>
      <c r="AA1603" s="138"/>
      <c r="AB1603" s="469"/>
      <c r="AC1603" s="63">
        <v>0</v>
      </c>
      <c r="AD1603" s="137">
        <f t="shared" si="195"/>
        <v>0</v>
      </c>
      <c r="AE1603" s="942">
        <v>0</v>
      </c>
      <c r="AF1603" s="150">
        <v>0</v>
      </c>
      <c r="AG1603" s="138"/>
      <c r="AH1603" s="469"/>
      <c r="AI1603" s="998">
        <f t="shared" si="196"/>
        <v>451.24</v>
      </c>
      <c r="AJ1603" s="1025">
        <f t="shared" si="193"/>
        <v>0</v>
      </c>
    </row>
    <row r="1604" spans="1:36" ht="66" x14ac:dyDescent="0.2">
      <c r="A1604" s="51"/>
      <c r="B1604" s="400" t="s">
        <v>1551</v>
      </c>
      <c r="C1604" s="74"/>
      <c r="D1604" s="74">
        <v>12</v>
      </c>
      <c r="E1604" s="385" t="s">
        <v>49</v>
      </c>
      <c r="F1604" s="55" t="s">
        <v>31</v>
      </c>
      <c r="G1604" s="56" t="s">
        <v>32</v>
      </c>
      <c r="H1604" s="55" t="s">
        <v>33</v>
      </c>
      <c r="I1604" s="57">
        <v>22.28</v>
      </c>
      <c r="J1604" s="766">
        <v>267.36</v>
      </c>
      <c r="K1604" s="136"/>
      <c r="L1604" s="469">
        <v>0</v>
      </c>
      <c r="M1604" s="136"/>
      <c r="N1604" s="469"/>
      <c r="O1604" s="75">
        <v>0</v>
      </c>
      <c r="P1604" s="1002">
        <f t="shared" si="194"/>
        <v>0</v>
      </c>
      <c r="Q1604" s="138"/>
      <c r="R1604" s="469"/>
      <c r="S1604" s="75">
        <v>0</v>
      </c>
      <c r="T1604" s="1002"/>
      <c r="U1604" s="138"/>
      <c r="V1604" s="469"/>
      <c r="W1604" s="138"/>
      <c r="X1604" s="469"/>
      <c r="Y1604" s="60">
        <f t="shared" si="189"/>
        <v>12</v>
      </c>
      <c r="Z1604" s="1002">
        <v>267.36</v>
      </c>
      <c r="AA1604" s="138"/>
      <c r="AB1604" s="469"/>
      <c r="AC1604" s="63">
        <v>0</v>
      </c>
      <c r="AD1604" s="137">
        <f t="shared" si="195"/>
        <v>0</v>
      </c>
      <c r="AE1604" s="942">
        <v>0</v>
      </c>
      <c r="AF1604" s="150">
        <v>0</v>
      </c>
      <c r="AG1604" s="138"/>
      <c r="AH1604" s="469"/>
      <c r="AI1604" s="998">
        <f t="shared" si="196"/>
        <v>267.36</v>
      </c>
      <c r="AJ1604" s="1025">
        <f t="shared" si="193"/>
        <v>0</v>
      </c>
    </row>
    <row r="1605" spans="1:36" ht="66" x14ac:dyDescent="0.2">
      <c r="A1605" s="51"/>
      <c r="B1605" s="400" t="s">
        <v>1552</v>
      </c>
      <c r="C1605" s="74"/>
      <c r="D1605" s="74">
        <v>3</v>
      </c>
      <c r="E1605" s="385" t="s">
        <v>49</v>
      </c>
      <c r="F1605" s="55" t="s">
        <v>31</v>
      </c>
      <c r="G1605" s="56" t="s">
        <v>32</v>
      </c>
      <c r="H1605" s="55" t="s">
        <v>33</v>
      </c>
      <c r="I1605" s="57">
        <v>86.38</v>
      </c>
      <c r="J1605" s="766">
        <v>259.14</v>
      </c>
      <c r="K1605" s="136"/>
      <c r="L1605" s="469">
        <v>0</v>
      </c>
      <c r="M1605" s="136"/>
      <c r="N1605" s="469"/>
      <c r="O1605" s="75">
        <v>0</v>
      </c>
      <c r="P1605" s="1002">
        <f t="shared" si="194"/>
        <v>0</v>
      </c>
      <c r="Q1605" s="138"/>
      <c r="R1605" s="469"/>
      <c r="S1605" s="75">
        <v>0</v>
      </c>
      <c r="T1605" s="1002"/>
      <c r="U1605" s="138"/>
      <c r="V1605" s="469"/>
      <c r="W1605" s="138"/>
      <c r="X1605" s="469"/>
      <c r="Y1605" s="60">
        <f t="shared" si="189"/>
        <v>3</v>
      </c>
      <c r="Z1605" s="1002">
        <v>259.14</v>
      </c>
      <c r="AA1605" s="138"/>
      <c r="AB1605" s="469"/>
      <c r="AC1605" s="63">
        <v>0</v>
      </c>
      <c r="AD1605" s="137">
        <f t="shared" si="195"/>
        <v>0</v>
      </c>
      <c r="AE1605" s="942">
        <v>0</v>
      </c>
      <c r="AF1605" s="150">
        <v>0</v>
      </c>
      <c r="AG1605" s="138"/>
      <c r="AH1605" s="469"/>
      <c r="AI1605" s="998">
        <f t="shared" si="196"/>
        <v>259.14</v>
      </c>
      <c r="AJ1605" s="1025">
        <f t="shared" si="193"/>
        <v>0</v>
      </c>
    </row>
    <row r="1606" spans="1:36" ht="66" x14ac:dyDescent="0.2">
      <c r="A1606" s="51"/>
      <c r="B1606" s="290" t="s">
        <v>1553</v>
      </c>
      <c r="C1606" s="308"/>
      <c r="D1606" s="308">
        <v>15</v>
      </c>
      <c r="E1606" s="398" t="s">
        <v>49</v>
      </c>
      <c r="F1606" s="55" t="s">
        <v>31</v>
      </c>
      <c r="G1606" s="56" t="s">
        <v>32</v>
      </c>
      <c r="H1606" s="55" t="s">
        <v>33</v>
      </c>
      <c r="I1606" s="57">
        <v>509.26333333333332</v>
      </c>
      <c r="J1606" s="813">
        <v>7638.95</v>
      </c>
      <c r="K1606" s="136"/>
      <c r="L1606" s="469">
        <v>0</v>
      </c>
      <c r="M1606" s="136"/>
      <c r="N1606" s="469"/>
      <c r="O1606" s="75">
        <v>0</v>
      </c>
      <c r="P1606" s="1002">
        <f t="shared" si="194"/>
        <v>0</v>
      </c>
      <c r="Q1606" s="138"/>
      <c r="R1606" s="469"/>
      <c r="S1606" s="75">
        <v>0</v>
      </c>
      <c r="T1606" s="1002"/>
      <c r="U1606" s="138"/>
      <c r="V1606" s="469"/>
      <c r="W1606" s="138"/>
      <c r="X1606" s="469"/>
      <c r="Y1606" s="60">
        <f t="shared" si="189"/>
        <v>15</v>
      </c>
      <c r="Z1606" s="1002">
        <v>7638.95</v>
      </c>
      <c r="AA1606" s="138"/>
      <c r="AB1606" s="469"/>
      <c r="AC1606" s="63">
        <v>0</v>
      </c>
      <c r="AD1606" s="137">
        <f t="shared" si="195"/>
        <v>0</v>
      </c>
      <c r="AE1606" s="942">
        <v>0</v>
      </c>
      <c r="AF1606" s="150">
        <v>0</v>
      </c>
      <c r="AG1606" s="138"/>
      <c r="AH1606" s="469"/>
      <c r="AI1606" s="998">
        <f t="shared" si="196"/>
        <v>7638.95</v>
      </c>
      <c r="AJ1606" s="1025">
        <f t="shared" si="193"/>
        <v>0</v>
      </c>
    </row>
    <row r="1607" spans="1:36" ht="66" x14ac:dyDescent="0.2">
      <c r="A1607" s="51"/>
      <c r="B1607" s="400" t="s">
        <v>1554</v>
      </c>
      <c r="C1607" s="74"/>
      <c r="D1607" s="74">
        <v>5</v>
      </c>
      <c r="E1607" s="385" t="s">
        <v>1246</v>
      </c>
      <c r="F1607" s="55" t="s">
        <v>31</v>
      </c>
      <c r="G1607" s="56" t="s">
        <v>32</v>
      </c>
      <c r="H1607" s="55" t="s">
        <v>33</v>
      </c>
      <c r="I1607" s="57">
        <v>93.960000000000008</v>
      </c>
      <c r="J1607" s="766">
        <v>469.8</v>
      </c>
      <c r="K1607" s="136"/>
      <c r="L1607" s="469">
        <v>0</v>
      </c>
      <c r="M1607" s="136"/>
      <c r="N1607" s="469"/>
      <c r="O1607" s="75">
        <v>0</v>
      </c>
      <c r="P1607" s="1002">
        <f t="shared" si="194"/>
        <v>0</v>
      </c>
      <c r="Q1607" s="138"/>
      <c r="R1607" s="469"/>
      <c r="S1607" s="75">
        <v>0</v>
      </c>
      <c r="T1607" s="1002"/>
      <c r="U1607" s="138"/>
      <c r="V1607" s="469"/>
      <c r="W1607" s="138"/>
      <c r="X1607" s="469"/>
      <c r="Y1607" s="60">
        <f t="shared" si="189"/>
        <v>5</v>
      </c>
      <c r="Z1607" s="1002">
        <v>469.8</v>
      </c>
      <c r="AA1607" s="138"/>
      <c r="AB1607" s="469"/>
      <c r="AC1607" s="63">
        <v>0</v>
      </c>
      <c r="AD1607" s="137">
        <f t="shared" si="195"/>
        <v>0</v>
      </c>
      <c r="AE1607" s="942">
        <v>0</v>
      </c>
      <c r="AF1607" s="150">
        <v>0</v>
      </c>
      <c r="AG1607" s="138"/>
      <c r="AH1607" s="469"/>
      <c r="AI1607" s="998">
        <f t="shared" si="196"/>
        <v>469.8</v>
      </c>
      <c r="AJ1607" s="1025">
        <f t="shared" si="193"/>
        <v>0</v>
      </c>
    </row>
    <row r="1608" spans="1:36" ht="66" x14ac:dyDescent="0.2">
      <c r="A1608" s="51"/>
      <c r="B1608" s="262" t="s">
        <v>1555</v>
      </c>
      <c r="C1608" s="74"/>
      <c r="D1608" s="74">
        <v>1</v>
      </c>
      <c r="E1608" s="79" t="s">
        <v>30</v>
      </c>
      <c r="F1608" s="55" t="s">
        <v>31</v>
      </c>
      <c r="G1608" s="56" t="s">
        <v>32</v>
      </c>
      <c r="H1608" s="55" t="s">
        <v>33</v>
      </c>
      <c r="I1608" s="57">
        <v>58.88</v>
      </c>
      <c r="J1608" s="766">
        <v>58.88</v>
      </c>
      <c r="K1608" s="136"/>
      <c r="L1608" s="469">
        <v>0</v>
      </c>
      <c r="M1608" s="136"/>
      <c r="N1608" s="469"/>
      <c r="O1608" s="75">
        <v>0</v>
      </c>
      <c r="P1608" s="1002">
        <f t="shared" si="194"/>
        <v>0</v>
      </c>
      <c r="Q1608" s="138"/>
      <c r="R1608" s="469"/>
      <c r="S1608" s="75">
        <v>0</v>
      </c>
      <c r="T1608" s="1002"/>
      <c r="U1608" s="138"/>
      <c r="V1608" s="469"/>
      <c r="W1608" s="138"/>
      <c r="X1608" s="469"/>
      <c r="Y1608" s="60">
        <f t="shared" si="189"/>
        <v>1</v>
      </c>
      <c r="Z1608" s="1002">
        <v>58.88</v>
      </c>
      <c r="AA1608" s="138"/>
      <c r="AB1608" s="469"/>
      <c r="AC1608" s="63">
        <v>0</v>
      </c>
      <c r="AD1608" s="137">
        <f t="shared" si="195"/>
        <v>0</v>
      </c>
      <c r="AE1608" s="942">
        <v>0</v>
      </c>
      <c r="AF1608" s="150">
        <v>0</v>
      </c>
      <c r="AG1608" s="138"/>
      <c r="AH1608" s="469"/>
      <c r="AI1608" s="998">
        <f t="shared" si="196"/>
        <v>58.88</v>
      </c>
      <c r="AJ1608" s="1025">
        <f t="shared" si="193"/>
        <v>0</v>
      </c>
    </row>
    <row r="1609" spans="1:36" ht="66" x14ac:dyDescent="0.2">
      <c r="A1609" s="51"/>
      <c r="B1609" s="400" t="s">
        <v>1556</v>
      </c>
      <c r="C1609" s="74"/>
      <c r="D1609" s="74">
        <v>7</v>
      </c>
      <c r="E1609" s="385" t="s">
        <v>253</v>
      </c>
      <c r="F1609" s="55" t="s">
        <v>31</v>
      </c>
      <c r="G1609" s="56" t="s">
        <v>32</v>
      </c>
      <c r="H1609" s="55" t="s">
        <v>33</v>
      </c>
      <c r="I1609" s="57">
        <v>122.52</v>
      </c>
      <c r="J1609" s="766">
        <v>857.64</v>
      </c>
      <c r="K1609" s="136"/>
      <c r="L1609" s="469">
        <v>0</v>
      </c>
      <c r="M1609" s="136"/>
      <c r="N1609" s="469"/>
      <c r="O1609" s="75">
        <v>0</v>
      </c>
      <c r="P1609" s="1002">
        <f t="shared" si="194"/>
        <v>0</v>
      </c>
      <c r="Q1609" s="138"/>
      <c r="R1609" s="469"/>
      <c r="S1609" s="75">
        <v>0</v>
      </c>
      <c r="T1609" s="1002"/>
      <c r="U1609" s="138"/>
      <c r="V1609" s="469"/>
      <c r="W1609" s="138"/>
      <c r="X1609" s="469"/>
      <c r="Y1609" s="60">
        <f t="shared" si="189"/>
        <v>7</v>
      </c>
      <c r="Z1609" s="1002">
        <v>857.64</v>
      </c>
      <c r="AA1609" s="138"/>
      <c r="AB1609" s="469"/>
      <c r="AC1609" s="63">
        <v>0</v>
      </c>
      <c r="AD1609" s="137">
        <f t="shared" si="195"/>
        <v>0</v>
      </c>
      <c r="AE1609" s="942">
        <v>0</v>
      </c>
      <c r="AF1609" s="150">
        <v>0</v>
      </c>
      <c r="AG1609" s="138"/>
      <c r="AH1609" s="469"/>
      <c r="AI1609" s="998">
        <f t="shared" si="196"/>
        <v>857.64</v>
      </c>
      <c r="AJ1609" s="1025">
        <f t="shared" si="193"/>
        <v>0</v>
      </c>
    </row>
    <row r="1610" spans="1:36" ht="66" x14ac:dyDescent="0.2">
      <c r="A1610" s="51"/>
      <c r="B1610" s="86" t="s">
        <v>1557</v>
      </c>
      <c r="C1610" s="74"/>
      <c r="D1610" s="74">
        <v>2</v>
      </c>
      <c r="E1610" s="385" t="s">
        <v>30</v>
      </c>
      <c r="F1610" s="55" t="s">
        <v>31</v>
      </c>
      <c r="G1610" s="56" t="s">
        <v>32</v>
      </c>
      <c r="H1610" s="55" t="s">
        <v>33</v>
      </c>
      <c r="I1610" s="57">
        <v>550</v>
      </c>
      <c r="J1610" s="766">
        <v>1100</v>
      </c>
      <c r="K1610" s="136"/>
      <c r="L1610" s="469">
        <v>0</v>
      </c>
      <c r="M1610" s="136"/>
      <c r="N1610" s="469"/>
      <c r="O1610" s="75">
        <v>0</v>
      </c>
      <c r="P1610" s="1002">
        <f t="shared" si="194"/>
        <v>0</v>
      </c>
      <c r="Q1610" s="138"/>
      <c r="R1610" s="469"/>
      <c r="S1610" s="75">
        <v>0</v>
      </c>
      <c r="T1610" s="1002"/>
      <c r="U1610" s="138"/>
      <c r="V1610" s="469"/>
      <c r="W1610" s="138"/>
      <c r="X1610" s="469"/>
      <c r="Y1610" s="60">
        <f t="shared" si="189"/>
        <v>2</v>
      </c>
      <c r="Z1610" s="1002">
        <v>1100</v>
      </c>
      <c r="AA1610" s="138"/>
      <c r="AB1610" s="469"/>
      <c r="AC1610" s="63">
        <v>0</v>
      </c>
      <c r="AD1610" s="137">
        <f t="shared" si="195"/>
        <v>0</v>
      </c>
      <c r="AE1610" s="942">
        <v>0</v>
      </c>
      <c r="AF1610" s="150">
        <v>0</v>
      </c>
      <c r="AG1610" s="138"/>
      <c r="AH1610" s="469"/>
      <c r="AI1610" s="998">
        <f t="shared" si="196"/>
        <v>1100</v>
      </c>
      <c r="AJ1610" s="1025">
        <f t="shared" si="193"/>
        <v>0</v>
      </c>
    </row>
    <row r="1611" spans="1:36" ht="66" x14ac:dyDescent="0.2">
      <c r="A1611" s="51"/>
      <c r="B1611" s="400" t="s">
        <v>1558</v>
      </c>
      <c r="C1611" s="74"/>
      <c r="D1611" s="74">
        <v>15</v>
      </c>
      <c r="E1611" s="398" t="s">
        <v>30</v>
      </c>
      <c r="F1611" s="55" t="s">
        <v>31</v>
      </c>
      <c r="G1611" s="56" t="s">
        <v>32</v>
      </c>
      <c r="H1611" s="55" t="s">
        <v>33</v>
      </c>
      <c r="I1611" s="57">
        <v>126.16133333333333</v>
      </c>
      <c r="J1611" s="766">
        <v>1892.42</v>
      </c>
      <c r="K1611" s="136"/>
      <c r="L1611" s="469">
        <v>0</v>
      </c>
      <c r="M1611" s="136"/>
      <c r="N1611" s="469"/>
      <c r="O1611" s="75">
        <v>0</v>
      </c>
      <c r="P1611" s="1002">
        <f t="shared" si="194"/>
        <v>0</v>
      </c>
      <c r="Q1611" s="138"/>
      <c r="R1611" s="469"/>
      <c r="S1611" s="75">
        <v>0</v>
      </c>
      <c r="T1611" s="1002"/>
      <c r="U1611" s="138"/>
      <c r="V1611" s="469"/>
      <c r="W1611" s="138"/>
      <c r="X1611" s="469"/>
      <c r="Y1611" s="60">
        <f t="shared" si="189"/>
        <v>15</v>
      </c>
      <c r="Z1611" s="1002">
        <v>1892.42</v>
      </c>
      <c r="AA1611" s="138"/>
      <c r="AB1611" s="469"/>
      <c r="AC1611" s="63">
        <v>0</v>
      </c>
      <c r="AD1611" s="137">
        <f t="shared" si="195"/>
        <v>0</v>
      </c>
      <c r="AE1611" s="942">
        <v>0</v>
      </c>
      <c r="AF1611" s="150">
        <v>0</v>
      </c>
      <c r="AG1611" s="138"/>
      <c r="AH1611" s="469"/>
      <c r="AI1611" s="998">
        <f t="shared" si="196"/>
        <v>1892.42</v>
      </c>
      <c r="AJ1611" s="1025">
        <f t="shared" si="193"/>
        <v>0</v>
      </c>
    </row>
    <row r="1612" spans="1:36" ht="66" x14ac:dyDescent="0.2">
      <c r="A1612" s="51"/>
      <c r="B1612" s="262" t="s">
        <v>1559</v>
      </c>
      <c r="C1612" s="74"/>
      <c r="D1612" s="74">
        <v>5</v>
      </c>
      <c r="E1612" s="79" t="s">
        <v>30</v>
      </c>
      <c r="F1612" s="55" t="s">
        <v>31</v>
      </c>
      <c r="G1612" s="56" t="s">
        <v>32</v>
      </c>
      <c r="H1612" s="55" t="s">
        <v>33</v>
      </c>
      <c r="I1612" s="57">
        <v>110.872</v>
      </c>
      <c r="J1612" s="766">
        <v>554.36</v>
      </c>
      <c r="K1612" s="136"/>
      <c r="L1612" s="469">
        <v>0</v>
      </c>
      <c r="M1612" s="136"/>
      <c r="N1612" s="469"/>
      <c r="O1612" s="75">
        <v>0</v>
      </c>
      <c r="P1612" s="1002">
        <f t="shared" si="194"/>
        <v>0</v>
      </c>
      <c r="Q1612" s="138"/>
      <c r="R1612" s="469"/>
      <c r="S1612" s="75">
        <v>0</v>
      </c>
      <c r="T1612" s="1002"/>
      <c r="U1612" s="138"/>
      <c r="V1612" s="469"/>
      <c r="W1612" s="138"/>
      <c r="X1612" s="469"/>
      <c r="Y1612" s="60">
        <f t="shared" si="189"/>
        <v>5</v>
      </c>
      <c r="Z1612" s="1002">
        <v>554.36</v>
      </c>
      <c r="AA1612" s="138"/>
      <c r="AB1612" s="469"/>
      <c r="AC1612" s="63">
        <v>0</v>
      </c>
      <c r="AD1612" s="137">
        <f t="shared" si="195"/>
        <v>0</v>
      </c>
      <c r="AE1612" s="942">
        <v>0</v>
      </c>
      <c r="AF1612" s="150">
        <v>0</v>
      </c>
      <c r="AG1612" s="138"/>
      <c r="AH1612" s="469"/>
      <c r="AI1612" s="998">
        <f t="shared" si="196"/>
        <v>554.36</v>
      </c>
      <c r="AJ1612" s="1025">
        <f t="shared" si="193"/>
        <v>0</v>
      </c>
    </row>
    <row r="1613" spans="1:36" ht="66" x14ac:dyDescent="0.2">
      <c r="A1613" s="51"/>
      <c r="B1613" s="400" t="s">
        <v>1560</v>
      </c>
      <c r="C1613" s="74"/>
      <c r="D1613" s="79">
        <v>55</v>
      </c>
      <c r="E1613" s="385" t="s">
        <v>30</v>
      </c>
      <c r="F1613" s="55" t="s">
        <v>31</v>
      </c>
      <c r="G1613" s="56" t="s">
        <v>32</v>
      </c>
      <c r="H1613" s="55" t="s">
        <v>33</v>
      </c>
      <c r="I1613" s="57">
        <v>10.73</v>
      </c>
      <c r="J1613" s="112">
        <v>590.15</v>
      </c>
      <c r="K1613" s="136"/>
      <c r="L1613" s="469">
        <v>0</v>
      </c>
      <c r="M1613" s="136"/>
      <c r="N1613" s="469"/>
      <c r="O1613" s="75">
        <v>0</v>
      </c>
      <c r="P1613" s="1002">
        <f t="shared" si="194"/>
        <v>0</v>
      </c>
      <c r="Q1613" s="138"/>
      <c r="R1613" s="469"/>
      <c r="S1613" s="75">
        <v>0</v>
      </c>
      <c r="T1613" s="1002"/>
      <c r="U1613" s="138"/>
      <c r="V1613" s="469"/>
      <c r="W1613" s="138"/>
      <c r="X1613" s="469"/>
      <c r="Y1613" s="60">
        <f t="shared" si="189"/>
        <v>55</v>
      </c>
      <c r="Z1613" s="1002">
        <v>590.15</v>
      </c>
      <c r="AA1613" s="138"/>
      <c r="AB1613" s="469"/>
      <c r="AC1613" s="63">
        <v>0</v>
      </c>
      <c r="AD1613" s="137">
        <f t="shared" si="195"/>
        <v>0</v>
      </c>
      <c r="AE1613" s="942">
        <v>0</v>
      </c>
      <c r="AF1613" s="150">
        <v>0</v>
      </c>
      <c r="AG1613" s="138"/>
      <c r="AH1613" s="469"/>
      <c r="AI1613" s="998">
        <f t="shared" si="196"/>
        <v>590.15</v>
      </c>
      <c r="AJ1613" s="1025">
        <f t="shared" si="193"/>
        <v>0</v>
      </c>
    </row>
    <row r="1614" spans="1:36" ht="66" x14ac:dyDescent="0.2">
      <c r="A1614" s="51"/>
      <c r="B1614" s="400" t="s">
        <v>1561</v>
      </c>
      <c r="C1614" s="74"/>
      <c r="D1614" s="79">
        <v>55</v>
      </c>
      <c r="E1614" s="385" t="s">
        <v>30</v>
      </c>
      <c r="F1614" s="55" t="s">
        <v>31</v>
      </c>
      <c r="G1614" s="56" t="s">
        <v>32</v>
      </c>
      <c r="H1614" s="55" t="s">
        <v>33</v>
      </c>
      <c r="I1614" s="57">
        <v>15.63</v>
      </c>
      <c r="J1614" s="112">
        <v>859.65000000000009</v>
      </c>
      <c r="K1614" s="136"/>
      <c r="L1614" s="469">
        <v>0</v>
      </c>
      <c r="M1614" s="136"/>
      <c r="N1614" s="469"/>
      <c r="O1614" s="75">
        <v>0</v>
      </c>
      <c r="P1614" s="1002">
        <f t="shared" si="194"/>
        <v>0</v>
      </c>
      <c r="Q1614" s="138"/>
      <c r="R1614" s="469"/>
      <c r="S1614" s="75">
        <v>0</v>
      </c>
      <c r="T1614" s="1002"/>
      <c r="U1614" s="138"/>
      <c r="V1614" s="469"/>
      <c r="W1614" s="138"/>
      <c r="X1614" s="469"/>
      <c r="Y1614" s="60">
        <f t="shared" si="189"/>
        <v>55</v>
      </c>
      <c r="Z1614" s="1002">
        <v>859.65000000000009</v>
      </c>
      <c r="AA1614" s="138"/>
      <c r="AB1614" s="469"/>
      <c r="AC1614" s="63">
        <v>0</v>
      </c>
      <c r="AD1614" s="137">
        <f t="shared" si="195"/>
        <v>0</v>
      </c>
      <c r="AE1614" s="942">
        <v>0</v>
      </c>
      <c r="AF1614" s="150">
        <v>0</v>
      </c>
      <c r="AG1614" s="138"/>
      <c r="AH1614" s="469"/>
      <c r="AI1614" s="998">
        <f t="shared" si="196"/>
        <v>859.65000000000009</v>
      </c>
      <c r="AJ1614" s="1025">
        <f t="shared" si="193"/>
        <v>0</v>
      </c>
    </row>
    <row r="1615" spans="1:36" ht="66" x14ac:dyDescent="0.2">
      <c r="A1615" s="51"/>
      <c r="B1615" s="400" t="s">
        <v>1562</v>
      </c>
      <c r="C1615" s="74"/>
      <c r="D1615" s="79">
        <v>55</v>
      </c>
      <c r="E1615" s="385" t="s">
        <v>30</v>
      </c>
      <c r="F1615" s="55" t="s">
        <v>31</v>
      </c>
      <c r="G1615" s="56" t="s">
        <v>32</v>
      </c>
      <c r="H1615" s="55" t="s">
        <v>33</v>
      </c>
      <c r="I1615" s="57">
        <v>25.35</v>
      </c>
      <c r="J1615" s="112">
        <v>1394.25</v>
      </c>
      <c r="K1615" s="136"/>
      <c r="L1615" s="469">
        <v>0</v>
      </c>
      <c r="M1615" s="136"/>
      <c r="N1615" s="469"/>
      <c r="O1615" s="75">
        <v>0</v>
      </c>
      <c r="P1615" s="1002">
        <f t="shared" si="194"/>
        <v>0</v>
      </c>
      <c r="Q1615" s="138"/>
      <c r="R1615" s="469"/>
      <c r="S1615" s="75">
        <v>0</v>
      </c>
      <c r="T1615" s="1002"/>
      <c r="U1615" s="138"/>
      <c r="V1615" s="469"/>
      <c r="W1615" s="138"/>
      <c r="X1615" s="469"/>
      <c r="Y1615" s="60">
        <f t="shared" ref="Y1615:Y1667" si="197">D1615</f>
        <v>55</v>
      </c>
      <c r="Z1615" s="1002">
        <v>1394.25</v>
      </c>
      <c r="AA1615" s="138"/>
      <c r="AB1615" s="469"/>
      <c r="AC1615" s="63">
        <v>0</v>
      </c>
      <c r="AD1615" s="137">
        <f t="shared" si="195"/>
        <v>0</v>
      </c>
      <c r="AE1615" s="942">
        <v>0</v>
      </c>
      <c r="AF1615" s="150">
        <v>0</v>
      </c>
      <c r="AG1615" s="138"/>
      <c r="AH1615" s="469"/>
      <c r="AI1615" s="998">
        <f t="shared" si="196"/>
        <v>1394.25</v>
      </c>
      <c r="AJ1615" s="1025">
        <f t="shared" si="193"/>
        <v>0</v>
      </c>
    </row>
    <row r="1616" spans="1:36" ht="66" x14ac:dyDescent="0.2">
      <c r="A1616" s="51"/>
      <c r="B1616" s="400" t="s">
        <v>1563</v>
      </c>
      <c r="C1616" s="74"/>
      <c r="D1616" s="74">
        <v>55</v>
      </c>
      <c r="E1616" s="385" t="s">
        <v>49</v>
      </c>
      <c r="F1616" s="55" t="s">
        <v>31</v>
      </c>
      <c r="G1616" s="56" t="s">
        <v>32</v>
      </c>
      <c r="H1616" s="55" t="s">
        <v>33</v>
      </c>
      <c r="I1616" s="57">
        <v>4.34</v>
      </c>
      <c r="J1616" s="766">
        <v>238.7</v>
      </c>
      <c r="K1616" s="136"/>
      <c r="L1616" s="469">
        <v>0</v>
      </c>
      <c r="M1616" s="136"/>
      <c r="N1616" s="469"/>
      <c r="O1616" s="75">
        <v>0</v>
      </c>
      <c r="P1616" s="1002">
        <f t="shared" si="194"/>
        <v>0</v>
      </c>
      <c r="Q1616" s="138"/>
      <c r="R1616" s="469"/>
      <c r="S1616" s="75">
        <v>0</v>
      </c>
      <c r="T1616" s="1002"/>
      <c r="U1616" s="138"/>
      <c r="V1616" s="469"/>
      <c r="W1616" s="138"/>
      <c r="X1616" s="469"/>
      <c r="Y1616" s="60">
        <f t="shared" si="197"/>
        <v>55</v>
      </c>
      <c r="Z1616" s="1002">
        <v>238.7</v>
      </c>
      <c r="AA1616" s="138"/>
      <c r="AB1616" s="469"/>
      <c r="AC1616" s="63">
        <v>0</v>
      </c>
      <c r="AD1616" s="137">
        <f t="shared" si="195"/>
        <v>0</v>
      </c>
      <c r="AE1616" s="942">
        <v>0</v>
      </c>
      <c r="AF1616" s="150">
        <v>0</v>
      </c>
      <c r="AG1616" s="138"/>
      <c r="AH1616" s="469"/>
      <c r="AI1616" s="998">
        <f t="shared" si="196"/>
        <v>238.7</v>
      </c>
      <c r="AJ1616" s="1025">
        <f t="shared" si="193"/>
        <v>0</v>
      </c>
    </row>
    <row r="1617" spans="1:36" ht="66" x14ac:dyDescent="0.2">
      <c r="A1617" s="51"/>
      <c r="B1617" s="400" t="s">
        <v>1564</v>
      </c>
      <c r="C1617" s="74"/>
      <c r="D1617" s="74">
        <v>1</v>
      </c>
      <c r="E1617" s="405" t="s">
        <v>41</v>
      </c>
      <c r="F1617" s="55" t="s">
        <v>31</v>
      </c>
      <c r="G1617" s="56" t="s">
        <v>32</v>
      </c>
      <c r="H1617" s="55" t="s">
        <v>33</v>
      </c>
      <c r="I1617" s="57">
        <v>556</v>
      </c>
      <c r="J1617" s="766">
        <v>556</v>
      </c>
      <c r="K1617" s="136"/>
      <c r="L1617" s="469">
        <v>0</v>
      </c>
      <c r="M1617" s="136"/>
      <c r="N1617" s="469"/>
      <c r="O1617" s="75">
        <v>0</v>
      </c>
      <c r="P1617" s="1002">
        <f t="shared" si="194"/>
        <v>0</v>
      </c>
      <c r="Q1617" s="138"/>
      <c r="R1617" s="469"/>
      <c r="S1617" s="75">
        <v>0</v>
      </c>
      <c r="T1617" s="1002"/>
      <c r="U1617" s="138"/>
      <c r="V1617" s="469"/>
      <c r="W1617" s="138"/>
      <c r="X1617" s="469"/>
      <c r="Y1617" s="60">
        <f t="shared" si="197"/>
        <v>1</v>
      </c>
      <c r="Z1617" s="1002">
        <v>556</v>
      </c>
      <c r="AA1617" s="138"/>
      <c r="AB1617" s="469"/>
      <c r="AC1617" s="63">
        <v>0</v>
      </c>
      <c r="AD1617" s="137">
        <f t="shared" si="195"/>
        <v>0</v>
      </c>
      <c r="AE1617" s="942">
        <v>0</v>
      </c>
      <c r="AF1617" s="150">
        <v>0</v>
      </c>
      <c r="AG1617" s="138"/>
      <c r="AH1617" s="469"/>
      <c r="AI1617" s="998">
        <f t="shared" si="196"/>
        <v>556</v>
      </c>
      <c r="AJ1617" s="1025">
        <f t="shared" si="193"/>
        <v>0</v>
      </c>
    </row>
    <row r="1618" spans="1:36" ht="66" x14ac:dyDescent="0.2">
      <c r="A1618" s="51"/>
      <c r="B1618" s="220" t="s">
        <v>1565</v>
      </c>
      <c r="C1618" s="74"/>
      <c r="D1618" s="74">
        <v>1</v>
      </c>
      <c r="E1618" s="79" t="s">
        <v>41</v>
      </c>
      <c r="F1618" s="55" t="s">
        <v>31</v>
      </c>
      <c r="G1618" s="56" t="s">
        <v>32</v>
      </c>
      <c r="H1618" s="55" t="s">
        <v>33</v>
      </c>
      <c r="I1618" s="57">
        <v>102.73</v>
      </c>
      <c r="J1618" s="766">
        <v>102.73</v>
      </c>
      <c r="K1618" s="136"/>
      <c r="L1618" s="469">
        <v>0</v>
      </c>
      <c r="M1618" s="136"/>
      <c r="N1618" s="469"/>
      <c r="O1618" s="75">
        <v>0</v>
      </c>
      <c r="P1618" s="1002">
        <f t="shared" si="194"/>
        <v>0</v>
      </c>
      <c r="Q1618" s="138"/>
      <c r="R1618" s="469"/>
      <c r="S1618" s="75">
        <v>0</v>
      </c>
      <c r="T1618" s="1002"/>
      <c r="U1618" s="138"/>
      <c r="V1618" s="469"/>
      <c r="W1618" s="138"/>
      <c r="X1618" s="469"/>
      <c r="Y1618" s="60">
        <f t="shared" si="197"/>
        <v>1</v>
      </c>
      <c r="Z1618" s="1002">
        <v>102.73</v>
      </c>
      <c r="AA1618" s="138"/>
      <c r="AB1618" s="469"/>
      <c r="AC1618" s="63">
        <v>0</v>
      </c>
      <c r="AD1618" s="137">
        <f t="shared" si="195"/>
        <v>0</v>
      </c>
      <c r="AE1618" s="942">
        <v>0</v>
      </c>
      <c r="AF1618" s="150">
        <v>0</v>
      </c>
      <c r="AG1618" s="138"/>
      <c r="AH1618" s="469"/>
      <c r="AI1618" s="998">
        <f t="shared" si="196"/>
        <v>102.73</v>
      </c>
      <c r="AJ1618" s="1025">
        <f t="shared" si="193"/>
        <v>0</v>
      </c>
    </row>
    <row r="1619" spans="1:36" ht="66" x14ac:dyDescent="0.2">
      <c r="A1619" s="51"/>
      <c r="B1619" s="400" t="s">
        <v>1566</v>
      </c>
      <c r="C1619" s="74"/>
      <c r="D1619" s="74">
        <v>3</v>
      </c>
      <c r="E1619" s="385" t="s">
        <v>30</v>
      </c>
      <c r="F1619" s="55" t="s">
        <v>31</v>
      </c>
      <c r="G1619" s="56" t="s">
        <v>32</v>
      </c>
      <c r="H1619" s="55" t="s">
        <v>33</v>
      </c>
      <c r="I1619" s="57">
        <v>56</v>
      </c>
      <c r="J1619" s="766">
        <v>168</v>
      </c>
      <c r="K1619" s="136"/>
      <c r="L1619" s="469">
        <v>0</v>
      </c>
      <c r="M1619" s="136"/>
      <c r="N1619" s="469"/>
      <c r="O1619" s="75">
        <v>0</v>
      </c>
      <c r="P1619" s="1002">
        <f t="shared" si="194"/>
        <v>0</v>
      </c>
      <c r="Q1619" s="138"/>
      <c r="R1619" s="469"/>
      <c r="S1619" s="75">
        <v>0</v>
      </c>
      <c r="T1619" s="1002"/>
      <c r="U1619" s="138"/>
      <c r="V1619" s="469"/>
      <c r="W1619" s="138"/>
      <c r="X1619" s="469"/>
      <c r="Y1619" s="60">
        <f t="shared" si="197"/>
        <v>3</v>
      </c>
      <c r="Z1619" s="1002">
        <v>168</v>
      </c>
      <c r="AA1619" s="138"/>
      <c r="AB1619" s="469"/>
      <c r="AC1619" s="63">
        <v>0</v>
      </c>
      <c r="AD1619" s="137">
        <f t="shared" si="195"/>
        <v>0</v>
      </c>
      <c r="AE1619" s="942">
        <v>0</v>
      </c>
      <c r="AF1619" s="150">
        <v>0</v>
      </c>
      <c r="AG1619" s="138"/>
      <c r="AH1619" s="469"/>
      <c r="AI1619" s="998">
        <f t="shared" si="196"/>
        <v>168</v>
      </c>
      <c r="AJ1619" s="1025">
        <f t="shared" si="193"/>
        <v>0</v>
      </c>
    </row>
    <row r="1620" spans="1:36" x14ac:dyDescent="0.2">
      <c r="A1620" s="51"/>
      <c r="B1620" s="314"/>
      <c r="C1620" s="74"/>
      <c r="D1620" s="74"/>
      <c r="E1620" s="111"/>
      <c r="F1620" s="55"/>
      <c r="G1620" s="56"/>
      <c r="H1620" s="55"/>
      <c r="I1620" s="57"/>
      <c r="J1620" s="766"/>
      <c r="K1620" s="136"/>
      <c r="L1620" s="469">
        <v>0</v>
      </c>
      <c r="M1620" s="136"/>
      <c r="N1620" s="469"/>
      <c r="O1620" s="75">
        <v>0</v>
      </c>
      <c r="P1620" s="1002"/>
      <c r="Q1620" s="138"/>
      <c r="R1620" s="469"/>
      <c r="S1620" s="75">
        <v>0</v>
      </c>
      <c r="T1620" s="1002"/>
      <c r="U1620" s="138"/>
      <c r="V1620" s="469"/>
      <c r="W1620" s="138"/>
      <c r="X1620" s="469"/>
      <c r="Y1620" s="60">
        <f t="shared" si="197"/>
        <v>0</v>
      </c>
      <c r="Z1620" s="1002">
        <v>0</v>
      </c>
      <c r="AA1620" s="138"/>
      <c r="AB1620" s="469"/>
      <c r="AC1620" s="63">
        <v>0</v>
      </c>
      <c r="AD1620" s="137"/>
      <c r="AE1620" s="942"/>
      <c r="AF1620" s="150">
        <v>0</v>
      </c>
      <c r="AG1620" s="138"/>
      <c r="AH1620" s="469"/>
      <c r="AI1620" s="998">
        <f t="shared" si="196"/>
        <v>0</v>
      </c>
      <c r="AJ1620" s="1025">
        <f t="shared" si="193"/>
        <v>0</v>
      </c>
    </row>
    <row r="1621" spans="1:36" ht="24" x14ac:dyDescent="0.2">
      <c r="A1621" s="42">
        <v>25403</v>
      </c>
      <c r="B1621" s="341" t="s">
        <v>1567</v>
      </c>
      <c r="C1621" s="44"/>
      <c r="D1621" s="44"/>
      <c r="E1621" s="45"/>
      <c r="F1621" s="46"/>
      <c r="G1621" s="46"/>
      <c r="H1621" s="46"/>
      <c r="I1621" s="47"/>
      <c r="J1621" s="787">
        <v>0</v>
      </c>
      <c r="K1621" s="264"/>
      <c r="L1621" s="921">
        <f>L1622</f>
        <v>0</v>
      </c>
      <c r="M1621" s="264"/>
      <c r="N1621" s="921">
        <f>N1622</f>
        <v>0</v>
      </c>
      <c r="O1621" s="75">
        <v>0</v>
      </c>
      <c r="P1621" s="921">
        <f>P1622</f>
        <v>0</v>
      </c>
      <c r="Q1621" s="265"/>
      <c r="R1621" s="921">
        <f>R1622</f>
        <v>0</v>
      </c>
      <c r="S1621" s="75">
        <v>0</v>
      </c>
      <c r="T1621" s="921">
        <f>T1622</f>
        <v>0</v>
      </c>
      <c r="U1621" s="265"/>
      <c r="V1621" s="921">
        <f>V1622</f>
        <v>0</v>
      </c>
      <c r="W1621" s="265"/>
      <c r="X1621" s="921">
        <f>X1622</f>
        <v>0</v>
      </c>
      <c r="Y1621" s="60">
        <f t="shared" si="197"/>
        <v>0</v>
      </c>
      <c r="Z1621" s="921">
        <f>Z1622</f>
        <v>0</v>
      </c>
      <c r="AA1621" s="265"/>
      <c r="AB1621" s="921">
        <f>AB1622</f>
        <v>0</v>
      </c>
      <c r="AC1621" s="63">
        <v>0</v>
      </c>
      <c r="AD1621" s="264">
        <f>AD1622</f>
        <v>0</v>
      </c>
      <c r="AE1621" s="958"/>
      <c r="AF1621" s="264">
        <f>AF1622</f>
        <v>0</v>
      </c>
      <c r="AG1621" s="265"/>
      <c r="AH1621" s="921">
        <f>AH1622</f>
        <v>0</v>
      </c>
      <c r="AI1621" s="921">
        <f>AI1622</f>
        <v>0</v>
      </c>
      <c r="AJ1621" s="1025">
        <f t="shared" si="193"/>
        <v>0</v>
      </c>
    </row>
    <row r="1622" spans="1:36" x14ac:dyDescent="0.2">
      <c r="A1622" s="406"/>
      <c r="B1622" s="407"/>
      <c r="C1622" s="51"/>
      <c r="D1622" s="51"/>
      <c r="E1622" s="79"/>
      <c r="F1622" s="133"/>
      <c r="G1622" s="133"/>
      <c r="H1622" s="133"/>
      <c r="I1622" s="57"/>
      <c r="J1622" s="807"/>
      <c r="K1622" s="136"/>
      <c r="L1622" s="469">
        <v>0</v>
      </c>
      <c r="M1622" s="136"/>
      <c r="N1622" s="469">
        <v>0</v>
      </c>
      <c r="O1622" s="75">
        <v>0</v>
      </c>
      <c r="P1622" s="469">
        <v>0</v>
      </c>
      <c r="Q1622" s="138"/>
      <c r="R1622" s="469">
        <v>0</v>
      </c>
      <c r="S1622" s="75">
        <v>0</v>
      </c>
      <c r="T1622" s="469">
        <v>0</v>
      </c>
      <c r="U1622" s="138"/>
      <c r="V1622" s="469">
        <v>0</v>
      </c>
      <c r="W1622" s="138"/>
      <c r="X1622" s="469">
        <v>0</v>
      </c>
      <c r="Y1622" s="60">
        <f t="shared" si="197"/>
        <v>0</v>
      </c>
      <c r="Z1622" s="469">
        <v>0</v>
      </c>
      <c r="AA1622" s="138"/>
      <c r="AB1622" s="469">
        <v>0</v>
      </c>
      <c r="AC1622" s="63">
        <v>0</v>
      </c>
      <c r="AD1622" s="136">
        <v>0</v>
      </c>
      <c r="AE1622" s="942"/>
      <c r="AF1622" s="136">
        <v>0</v>
      </c>
      <c r="AG1622" s="138"/>
      <c r="AH1622" s="469">
        <v>0</v>
      </c>
      <c r="AI1622" s="469">
        <v>0</v>
      </c>
      <c r="AJ1622" s="1025">
        <f t="shared" si="193"/>
        <v>0</v>
      </c>
    </row>
    <row r="1623" spans="1:36" ht="36" x14ac:dyDescent="0.2">
      <c r="A1623" s="42">
        <v>25404</v>
      </c>
      <c r="B1623" s="341" t="s">
        <v>1568</v>
      </c>
      <c r="C1623" s="44"/>
      <c r="D1623" s="44"/>
      <c r="E1623" s="45"/>
      <c r="F1623" s="46"/>
      <c r="G1623" s="46"/>
      <c r="H1623" s="46"/>
      <c r="I1623" s="47"/>
      <c r="J1623" s="787">
        <v>0</v>
      </c>
      <c r="K1623" s="264"/>
      <c r="L1623" s="921">
        <f>L1624</f>
        <v>0</v>
      </c>
      <c r="M1623" s="264"/>
      <c r="N1623" s="921">
        <f>N1624</f>
        <v>0</v>
      </c>
      <c r="O1623" s="75">
        <v>0</v>
      </c>
      <c r="P1623" s="921">
        <f>P1624</f>
        <v>0</v>
      </c>
      <c r="Q1623" s="265"/>
      <c r="R1623" s="921">
        <f>R1624</f>
        <v>0</v>
      </c>
      <c r="S1623" s="75">
        <v>0</v>
      </c>
      <c r="T1623" s="921">
        <f>T1624</f>
        <v>0</v>
      </c>
      <c r="U1623" s="265"/>
      <c r="V1623" s="921">
        <f>V1624</f>
        <v>0</v>
      </c>
      <c r="W1623" s="265"/>
      <c r="X1623" s="921">
        <f>X1624</f>
        <v>0</v>
      </c>
      <c r="Y1623" s="60">
        <f t="shared" si="197"/>
        <v>0</v>
      </c>
      <c r="Z1623" s="921">
        <f>Z1624</f>
        <v>0</v>
      </c>
      <c r="AA1623" s="265"/>
      <c r="AB1623" s="921">
        <f>AB1624</f>
        <v>0</v>
      </c>
      <c r="AC1623" s="63">
        <v>0</v>
      </c>
      <c r="AD1623" s="264">
        <f>AD1624</f>
        <v>0</v>
      </c>
      <c r="AE1623" s="958"/>
      <c r="AF1623" s="264">
        <f>AF1624</f>
        <v>0</v>
      </c>
      <c r="AG1623" s="265"/>
      <c r="AH1623" s="921">
        <f>AH1624</f>
        <v>0</v>
      </c>
      <c r="AI1623" s="921">
        <f>AI1624</f>
        <v>0</v>
      </c>
      <c r="AJ1623" s="1025">
        <f t="shared" si="193"/>
        <v>0</v>
      </c>
    </row>
    <row r="1624" spans="1:36" x14ac:dyDescent="0.2">
      <c r="A1624" s="51"/>
      <c r="B1624" s="407"/>
      <c r="C1624" s="51"/>
      <c r="D1624" s="97"/>
      <c r="E1624" s="79"/>
      <c r="F1624" s="133"/>
      <c r="G1624" s="133"/>
      <c r="H1624" s="133"/>
      <c r="I1624" s="57"/>
      <c r="J1624" s="809"/>
      <c r="K1624" s="136"/>
      <c r="L1624" s="469">
        <v>0</v>
      </c>
      <c r="M1624" s="136"/>
      <c r="N1624" s="469">
        <v>0</v>
      </c>
      <c r="O1624" s="75">
        <v>0</v>
      </c>
      <c r="P1624" s="469">
        <v>0</v>
      </c>
      <c r="Q1624" s="138"/>
      <c r="R1624" s="469">
        <v>0</v>
      </c>
      <c r="S1624" s="75">
        <v>0</v>
      </c>
      <c r="T1624" s="469">
        <v>0</v>
      </c>
      <c r="U1624" s="138"/>
      <c r="V1624" s="469">
        <v>0</v>
      </c>
      <c r="W1624" s="138"/>
      <c r="X1624" s="469">
        <v>0</v>
      </c>
      <c r="Y1624" s="60">
        <f t="shared" si="197"/>
        <v>0</v>
      </c>
      <c r="Z1624" s="469">
        <v>0</v>
      </c>
      <c r="AA1624" s="138"/>
      <c r="AB1624" s="469">
        <v>0</v>
      </c>
      <c r="AC1624" s="63">
        <v>0</v>
      </c>
      <c r="AD1624" s="136">
        <v>0</v>
      </c>
      <c r="AE1624" s="942"/>
      <c r="AF1624" s="136">
        <v>0</v>
      </c>
      <c r="AG1624" s="138"/>
      <c r="AH1624" s="469">
        <v>0</v>
      </c>
      <c r="AI1624" s="469">
        <v>0</v>
      </c>
      <c r="AJ1624" s="1025">
        <f t="shared" si="193"/>
        <v>0</v>
      </c>
    </row>
    <row r="1625" spans="1:36" ht="24" customHeight="1" x14ac:dyDescent="0.2">
      <c r="A1625" s="293">
        <v>255</v>
      </c>
      <c r="B1625" s="311" t="s">
        <v>1569</v>
      </c>
      <c r="C1625" s="293"/>
      <c r="D1625" s="293"/>
      <c r="E1625" s="295"/>
      <c r="F1625" s="305"/>
      <c r="G1625" s="305"/>
      <c r="H1625" s="305"/>
      <c r="I1625" s="298"/>
      <c r="J1625" s="803">
        <v>23842.080000000002</v>
      </c>
      <c r="K1625" s="212"/>
      <c r="L1625" s="923">
        <f>L1626+L1629</f>
        <v>0</v>
      </c>
      <c r="M1625" s="212"/>
      <c r="N1625" s="923">
        <f>N1626+N1629</f>
        <v>0</v>
      </c>
      <c r="O1625" s="75">
        <v>0</v>
      </c>
      <c r="P1625" s="923">
        <f>P1626+P1629</f>
        <v>0</v>
      </c>
      <c r="Q1625" s="300"/>
      <c r="R1625" s="923">
        <f>R1626+R1629</f>
        <v>0</v>
      </c>
      <c r="S1625" s="75">
        <v>0</v>
      </c>
      <c r="T1625" s="923">
        <f>T1626+T1629</f>
        <v>0</v>
      </c>
      <c r="U1625" s="300"/>
      <c r="V1625" s="923">
        <f>V1626+V1629</f>
        <v>0</v>
      </c>
      <c r="W1625" s="300"/>
      <c r="X1625" s="923">
        <f>X1626+X1629</f>
        <v>0</v>
      </c>
      <c r="Y1625" s="60">
        <f t="shared" si="197"/>
        <v>0</v>
      </c>
      <c r="Z1625" s="923">
        <f>Z1626+Z1629</f>
        <v>23842.080000000002</v>
      </c>
      <c r="AA1625" s="300"/>
      <c r="AB1625" s="923">
        <f>AB1626+AB1629</f>
        <v>0</v>
      </c>
      <c r="AC1625" s="63">
        <v>0</v>
      </c>
      <c r="AD1625" s="212">
        <f>AD1626+AD1629</f>
        <v>0</v>
      </c>
      <c r="AE1625" s="964">
        <f>AE1626+AE1629</f>
        <v>0</v>
      </c>
      <c r="AF1625" s="212">
        <f>AF1626+AF1629</f>
        <v>0</v>
      </c>
      <c r="AG1625" s="300"/>
      <c r="AH1625" s="923">
        <f>AH1626+AH1629</f>
        <v>0</v>
      </c>
      <c r="AI1625" s="923">
        <f>AI1626+AI1629</f>
        <v>23842.080000000002</v>
      </c>
      <c r="AJ1625" s="1025">
        <f t="shared" si="193"/>
        <v>0</v>
      </c>
    </row>
    <row r="1626" spans="1:36" ht="26.25" customHeight="1" x14ac:dyDescent="0.2">
      <c r="A1626" s="42">
        <v>25501</v>
      </c>
      <c r="B1626" s="341" t="s">
        <v>1570</v>
      </c>
      <c r="C1626" s="44"/>
      <c r="D1626" s="44"/>
      <c r="E1626" s="44"/>
      <c r="F1626" s="239"/>
      <c r="G1626" s="239"/>
      <c r="H1626" s="239"/>
      <c r="I1626" s="47"/>
      <c r="J1626" s="787">
        <v>23842.080000000002</v>
      </c>
      <c r="K1626" s="264"/>
      <c r="L1626" s="921">
        <f>SUM(L1627:L1628)</f>
        <v>0</v>
      </c>
      <c r="M1626" s="264"/>
      <c r="N1626" s="921">
        <f>SUM(N1627:N1628)</f>
        <v>0</v>
      </c>
      <c r="O1626" s="75">
        <v>0</v>
      </c>
      <c r="P1626" s="921">
        <f>SUM(P1627:P1628)</f>
        <v>0</v>
      </c>
      <c r="Q1626" s="265"/>
      <c r="R1626" s="921">
        <f>SUM(R1627:R1628)</f>
        <v>0</v>
      </c>
      <c r="S1626" s="75">
        <v>0</v>
      </c>
      <c r="T1626" s="921">
        <f>SUM(T1627:T1628)</f>
        <v>0</v>
      </c>
      <c r="U1626" s="265"/>
      <c r="V1626" s="921">
        <f>SUM(V1627:V1628)</f>
        <v>0</v>
      </c>
      <c r="W1626" s="265"/>
      <c r="X1626" s="921">
        <f>SUM(X1627:X1628)</f>
        <v>0</v>
      </c>
      <c r="Y1626" s="60">
        <f t="shared" si="197"/>
        <v>0</v>
      </c>
      <c r="Z1626" s="921">
        <f>SUM(Z1627:Z1628)</f>
        <v>23842.080000000002</v>
      </c>
      <c r="AA1626" s="265"/>
      <c r="AB1626" s="921">
        <f>SUM(AB1627:AB1628)</f>
        <v>0</v>
      </c>
      <c r="AC1626" s="63">
        <v>0</v>
      </c>
      <c r="AD1626" s="264">
        <f>SUM(AD1627:AD1628)</f>
        <v>0</v>
      </c>
      <c r="AE1626" s="565">
        <f>AE1627+AE1628</f>
        <v>0</v>
      </c>
      <c r="AF1626" s="264">
        <f>SUM(AF1627:AF1628)</f>
        <v>0</v>
      </c>
      <c r="AG1626" s="265"/>
      <c r="AH1626" s="921">
        <f>SUM(AH1627:AH1628)</f>
        <v>0</v>
      </c>
      <c r="AI1626" s="921">
        <f>SUM(AI1627:AI1628)</f>
        <v>23842.080000000002</v>
      </c>
      <c r="AJ1626" s="1025">
        <f t="shared" si="193"/>
        <v>0</v>
      </c>
    </row>
    <row r="1627" spans="1:36" ht="34.5" customHeight="1" x14ac:dyDescent="0.2">
      <c r="A1627" s="408"/>
      <c r="B1627" s="101" t="s">
        <v>1571</v>
      </c>
      <c r="C1627" s="51"/>
      <c r="D1627" s="51">
        <v>12</v>
      </c>
      <c r="E1627" s="109" t="s">
        <v>49</v>
      </c>
      <c r="F1627" s="55" t="s">
        <v>31</v>
      </c>
      <c r="G1627" s="56" t="s">
        <v>32</v>
      </c>
      <c r="H1627" s="55" t="s">
        <v>33</v>
      </c>
      <c r="I1627" s="57">
        <v>1013.9</v>
      </c>
      <c r="J1627" s="807">
        <v>12166.8</v>
      </c>
      <c r="K1627" s="136"/>
      <c r="L1627" s="469">
        <v>0</v>
      </c>
      <c r="M1627" s="136"/>
      <c r="N1627" s="469"/>
      <c r="O1627" s="75">
        <v>0</v>
      </c>
      <c r="P1627" s="1002">
        <f>O1627*I1627</f>
        <v>0</v>
      </c>
      <c r="Q1627" s="138"/>
      <c r="R1627" s="469"/>
      <c r="S1627" s="75">
        <v>0</v>
      </c>
      <c r="T1627" s="1002"/>
      <c r="U1627" s="138"/>
      <c r="V1627" s="469"/>
      <c r="W1627" s="138"/>
      <c r="X1627" s="469"/>
      <c r="Y1627" s="60">
        <f t="shared" si="197"/>
        <v>12</v>
      </c>
      <c r="Z1627" s="1002">
        <v>12166.8</v>
      </c>
      <c r="AA1627" s="138"/>
      <c r="AB1627" s="469"/>
      <c r="AC1627" s="63">
        <v>0</v>
      </c>
      <c r="AD1627" s="137">
        <f>AC1627*I1627</f>
        <v>0</v>
      </c>
      <c r="AE1627" s="942">
        <v>0</v>
      </c>
      <c r="AF1627" s="150">
        <v>0</v>
      </c>
      <c r="AG1627" s="138"/>
      <c r="AH1627" s="469"/>
      <c r="AI1627" s="998">
        <f>AF1627+AH1627+AD1627+AB1627+Z1627+X1627+V1627+T1627+R1627+P1627+N1627+L1627</f>
        <v>12166.8</v>
      </c>
      <c r="AJ1627" s="1025">
        <f t="shared" si="193"/>
        <v>0</v>
      </c>
    </row>
    <row r="1628" spans="1:36" ht="42" customHeight="1" x14ac:dyDescent="0.2">
      <c r="A1628" s="408"/>
      <c r="B1628" s="101" t="s">
        <v>1572</v>
      </c>
      <c r="C1628" s="51"/>
      <c r="D1628" s="51">
        <v>12</v>
      </c>
      <c r="E1628" s="109" t="s">
        <v>49</v>
      </c>
      <c r="F1628" s="55" t="s">
        <v>31</v>
      </c>
      <c r="G1628" s="56" t="s">
        <v>32</v>
      </c>
      <c r="H1628" s="55" t="s">
        <v>33</v>
      </c>
      <c r="I1628" s="57">
        <v>972.94</v>
      </c>
      <c r="J1628" s="807">
        <v>11675.28</v>
      </c>
      <c r="K1628" s="136"/>
      <c r="L1628" s="469">
        <v>0</v>
      </c>
      <c r="M1628" s="136"/>
      <c r="N1628" s="469"/>
      <c r="O1628" s="75">
        <v>0</v>
      </c>
      <c r="P1628" s="1002">
        <f>O1628*I1628</f>
        <v>0</v>
      </c>
      <c r="Q1628" s="138"/>
      <c r="R1628" s="469"/>
      <c r="S1628" s="75">
        <v>0</v>
      </c>
      <c r="T1628" s="1002"/>
      <c r="U1628" s="138"/>
      <c r="V1628" s="469"/>
      <c r="W1628" s="138"/>
      <c r="X1628" s="469"/>
      <c r="Y1628" s="60">
        <f t="shared" si="197"/>
        <v>12</v>
      </c>
      <c r="Z1628" s="1002">
        <v>11675.28</v>
      </c>
      <c r="AA1628" s="138"/>
      <c r="AB1628" s="469"/>
      <c r="AC1628" s="63">
        <v>0</v>
      </c>
      <c r="AD1628" s="137">
        <f>AC1628*I1628</f>
        <v>0</v>
      </c>
      <c r="AE1628" s="942">
        <v>0</v>
      </c>
      <c r="AF1628" s="150">
        <v>0</v>
      </c>
      <c r="AG1628" s="138"/>
      <c r="AH1628" s="469"/>
      <c r="AI1628" s="998">
        <f>AF1628+AH1628+AD1628+AB1628+Z1628+X1628+V1628+T1628+R1628+P1628+N1628+L1628</f>
        <v>11675.28</v>
      </c>
      <c r="AJ1628" s="1025">
        <f t="shared" si="193"/>
        <v>0</v>
      </c>
    </row>
    <row r="1629" spans="1:36" ht="21.75" customHeight="1" x14ac:dyDescent="0.2">
      <c r="A1629" s="42">
        <v>25502</v>
      </c>
      <c r="B1629" s="341" t="s">
        <v>1573</v>
      </c>
      <c r="C1629" s="44"/>
      <c r="D1629" s="44"/>
      <c r="E1629" s="45"/>
      <c r="F1629" s="46"/>
      <c r="G1629" s="46"/>
      <c r="H1629" s="46"/>
      <c r="I1629" s="47"/>
      <c r="J1629" s="787">
        <v>0</v>
      </c>
      <c r="K1629" s="264"/>
      <c r="L1629" s="921">
        <f>L1630</f>
        <v>0</v>
      </c>
      <c r="M1629" s="264"/>
      <c r="N1629" s="921">
        <f>N1630</f>
        <v>0</v>
      </c>
      <c r="O1629" s="75">
        <v>0</v>
      </c>
      <c r="P1629" s="921">
        <f>P1630</f>
        <v>0</v>
      </c>
      <c r="Q1629" s="265"/>
      <c r="R1629" s="921">
        <f>R1630</f>
        <v>0</v>
      </c>
      <c r="S1629" s="75">
        <v>0</v>
      </c>
      <c r="T1629" s="921">
        <f>T1630</f>
        <v>0</v>
      </c>
      <c r="U1629" s="265"/>
      <c r="V1629" s="921">
        <f>V1630</f>
        <v>0</v>
      </c>
      <c r="W1629" s="265"/>
      <c r="X1629" s="921">
        <f>X1630</f>
        <v>0</v>
      </c>
      <c r="Y1629" s="60">
        <f t="shared" si="197"/>
        <v>0</v>
      </c>
      <c r="Z1629" s="921">
        <f>Z1630</f>
        <v>0</v>
      </c>
      <c r="AA1629" s="265"/>
      <c r="AB1629" s="921">
        <f>AB1630</f>
        <v>0</v>
      </c>
      <c r="AC1629" s="63">
        <v>0</v>
      </c>
      <c r="AD1629" s="264">
        <f>AD1630</f>
        <v>0</v>
      </c>
      <c r="AE1629" s="958"/>
      <c r="AF1629" s="264">
        <f>AF1630</f>
        <v>0</v>
      </c>
      <c r="AG1629" s="265"/>
      <c r="AH1629" s="921">
        <f>AH1630</f>
        <v>0</v>
      </c>
      <c r="AI1629" s="921">
        <f>AI1630</f>
        <v>0</v>
      </c>
      <c r="AJ1629" s="1025">
        <f t="shared" si="193"/>
        <v>0</v>
      </c>
    </row>
    <row r="1630" spans="1:36" x14ac:dyDescent="0.2">
      <c r="A1630" s="53"/>
      <c r="B1630" s="409"/>
      <c r="C1630" s="51"/>
      <c r="D1630" s="97"/>
      <c r="E1630" s="79"/>
      <c r="F1630" s="133"/>
      <c r="G1630" s="133"/>
      <c r="H1630" s="133"/>
      <c r="I1630" s="57"/>
      <c r="J1630" s="809"/>
      <c r="K1630" s="136"/>
      <c r="L1630" s="469">
        <v>0</v>
      </c>
      <c r="M1630" s="136"/>
      <c r="N1630" s="469">
        <v>0</v>
      </c>
      <c r="O1630" s="75">
        <v>0</v>
      </c>
      <c r="P1630" s="469">
        <v>0</v>
      </c>
      <c r="Q1630" s="138"/>
      <c r="R1630" s="469">
        <v>0</v>
      </c>
      <c r="S1630" s="75">
        <v>0</v>
      </c>
      <c r="T1630" s="469">
        <v>0</v>
      </c>
      <c r="U1630" s="138"/>
      <c r="V1630" s="469">
        <v>0</v>
      </c>
      <c r="W1630" s="138"/>
      <c r="X1630" s="469">
        <v>0</v>
      </c>
      <c r="Y1630" s="60">
        <f t="shared" si="197"/>
        <v>0</v>
      </c>
      <c r="Z1630" s="469">
        <v>0</v>
      </c>
      <c r="AA1630" s="138"/>
      <c r="AB1630" s="469">
        <v>0</v>
      </c>
      <c r="AC1630" s="63">
        <v>0</v>
      </c>
      <c r="AD1630" s="136">
        <v>0</v>
      </c>
      <c r="AE1630" s="942"/>
      <c r="AF1630" s="136">
        <v>0</v>
      </c>
      <c r="AG1630" s="138"/>
      <c r="AH1630" s="469">
        <v>0</v>
      </c>
      <c r="AI1630" s="469">
        <v>0</v>
      </c>
      <c r="AJ1630" s="1025">
        <f t="shared" si="193"/>
        <v>0</v>
      </c>
    </row>
    <row r="1631" spans="1:36" ht="26.25" customHeight="1" x14ac:dyDescent="0.2">
      <c r="A1631" s="293">
        <v>256</v>
      </c>
      <c r="B1631" s="294" t="s">
        <v>1574</v>
      </c>
      <c r="C1631" s="293"/>
      <c r="D1631" s="293"/>
      <c r="E1631" s="410"/>
      <c r="F1631" s="411"/>
      <c r="G1631" s="411"/>
      <c r="H1631" s="411"/>
      <c r="I1631" s="298"/>
      <c r="J1631" s="803">
        <v>155629.91999999998</v>
      </c>
      <c r="K1631" s="212"/>
      <c r="L1631" s="923">
        <f>L1632</f>
        <v>0</v>
      </c>
      <c r="M1631" s="212"/>
      <c r="N1631" s="923">
        <f>N1632</f>
        <v>0</v>
      </c>
      <c r="O1631" s="75">
        <v>0</v>
      </c>
      <c r="P1631" s="923">
        <f>P1632</f>
        <v>0</v>
      </c>
      <c r="Q1631" s="300"/>
      <c r="R1631" s="923">
        <f>R1632</f>
        <v>0</v>
      </c>
      <c r="S1631" s="75">
        <v>0</v>
      </c>
      <c r="T1631" s="923">
        <f>T1632</f>
        <v>107035.83</v>
      </c>
      <c r="U1631" s="300"/>
      <c r="V1631" s="923">
        <f>V1632</f>
        <v>0</v>
      </c>
      <c r="W1631" s="300"/>
      <c r="X1631" s="923">
        <f>X1632</f>
        <v>0</v>
      </c>
      <c r="Y1631" s="60">
        <f t="shared" si="197"/>
        <v>0</v>
      </c>
      <c r="Z1631" s="923">
        <f>Z1632</f>
        <v>48594.090000000004</v>
      </c>
      <c r="AA1631" s="300"/>
      <c r="AB1631" s="923">
        <f>AB1632</f>
        <v>0</v>
      </c>
      <c r="AC1631" s="63">
        <v>0</v>
      </c>
      <c r="AD1631" s="212">
        <f>AD1632</f>
        <v>0</v>
      </c>
      <c r="AE1631" s="967">
        <f>AE1632</f>
        <v>0</v>
      </c>
      <c r="AF1631" s="212">
        <f>AF1632</f>
        <v>0</v>
      </c>
      <c r="AG1631" s="300"/>
      <c r="AH1631" s="923">
        <f>AH1632</f>
        <v>0</v>
      </c>
      <c r="AI1631" s="923">
        <f>AI1632</f>
        <v>155629.91999999998</v>
      </c>
      <c r="AJ1631" s="1025">
        <f t="shared" si="193"/>
        <v>0</v>
      </c>
    </row>
    <row r="1632" spans="1:36" ht="33" customHeight="1" x14ac:dyDescent="0.2">
      <c r="A1632" s="42">
        <v>25601</v>
      </c>
      <c r="B1632" s="341" t="s">
        <v>1574</v>
      </c>
      <c r="C1632" s="44"/>
      <c r="D1632" s="736"/>
      <c r="E1632" s="45"/>
      <c r="F1632" s="46"/>
      <c r="G1632" s="46"/>
      <c r="H1632" s="46"/>
      <c r="I1632" s="47"/>
      <c r="J1632" s="763">
        <v>155629.91999999998</v>
      </c>
      <c r="K1632" s="264"/>
      <c r="L1632" s="921">
        <f>SUM(L1633:L1654)</f>
        <v>0</v>
      </c>
      <c r="M1632" s="264"/>
      <c r="N1632" s="921">
        <f>SUM(N1633:N1654)</f>
        <v>0</v>
      </c>
      <c r="O1632" s="75">
        <v>0</v>
      </c>
      <c r="P1632" s="921">
        <f>SUM(P1633:P1654)</f>
        <v>0</v>
      </c>
      <c r="Q1632" s="265"/>
      <c r="R1632" s="921">
        <f>SUM(R1633:R1654)</f>
        <v>0</v>
      </c>
      <c r="S1632" s="75">
        <v>0</v>
      </c>
      <c r="T1632" s="921">
        <f>SUM(T1633:T1654)</f>
        <v>107035.83</v>
      </c>
      <c r="U1632" s="265"/>
      <c r="V1632" s="921">
        <f>SUM(V1633:V1654)</f>
        <v>0</v>
      </c>
      <c r="W1632" s="265"/>
      <c r="X1632" s="921">
        <f>SUM(X1633:X1654)</f>
        <v>0</v>
      </c>
      <c r="Y1632" s="60">
        <f t="shared" si="197"/>
        <v>0</v>
      </c>
      <c r="Z1632" s="921">
        <f>SUM(Z1633:Z1654)</f>
        <v>48594.090000000004</v>
      </c>
      <c r="AA1632" s="265"/>
      <c r="AB1632" s="921">
        <f>SUM(AB1633:AB1654)</f>
        <v>0</v>
      </c>
      <c r="AC1632" s="63">
        <v>0</v>
      </c>
      <c r="AD1632" s="264">
        <f>SUM(AD1633:AD1654)</f>
        <v>0</v>
      </c>
      <c r="AE1632" s="565">
        <f>SUM(AE1633:AE1654)</f>
        <v>0</v>
      </c>
      <c r="AF1632" s="264">
        <f>SUM(AF1633:AF1654)</f>
        <v>0</v>
      </c>
      <c r="AG1632" s="265"/>
      <c r="AH1632" s="921">
        <f>SUM(AH1633:AH1654)</f>
        <v>0</v>
      </c>
      <c r="AI1632" s="921">
        <f>SUM(AI1633:AI1654)</f>
        <v>155629.91999999998</v>
      </c>
      <c r="AJ1632" s="1025">
        <f t="shared" si="193"/>
        <v>0</v>
      </c>
    </row>
    <row r="1633" spans="1:36" s="24" customFormat="1" ht="39" customHeight="1" x14ac:dyDescent="0.2">
      <c r="A1633" s="406"/>
      <c r="B1633" s="412" t="s">
        <v>1575</v>
      </c>
      <c r="C1633" s="51"/>
      <c r="D1633" s="51">
        <v>24</v>
      </c>
      <c r="E1633" s="79" t="s">
        <v>195</v>
      </c>
      <c r="F1633" s="88" t="s">
        <v>31</v>
      </c>
      <c r="G1633" s="56" t="s">
        <v>32</v>
      </c>
      <c r="H1633" s="55" t="s">
        <v>33</v>
      </c>
      <c r="I1633" s="57">
        <v>56.979166666666664</v>
      </c>
      <c r="J1633" s="807">
        <v>1367.5</v>
      </c>
      <c r="K1633" s="142"/>
      <c r="L1633" s="918">
        <v>0</v>
      </c>
      <c r="M1633" s="142"/>
      <c r="N1633" s="918"/>
      <c r="O1633" s="75">
        <v>0</v>
      </c>
      <c r="P1633" s="1002">
        <f t="shared" ref="P1633:P1654" si="198">O1633*I1633</f>
        <v>0</v>
      </c>
      <c r="Q1633" s="144"/>
      <c r="R1633" s="918"/>
      <c r="S1633" s="75">
        <v>0</v>
      </c>
      <c r="T1633" s="1002">
        <v>974.4</v>
      </c>
      <c r="U1633" s="144"/>
      <c r="V1633" s="918"/>
      <c r="W1633" s="144"/>
      <c r="X1633" s="918"/>
      <c r="Y1633" s="60">
        <f t="shared" si="197"/>
        <v>24</v>
      </c>
      <c r="Z1633" s="1002">
        <v>393.1</v>
      </c>
      <c r="AA1633" s="144"/>
      <c r="AB1633" s="918"/>
      <c r="AC1633" s="63">
        <v>0</v>
      </c>
      <c r="AD1633" s="137">
        <f t="shared" ref="AD1633:AD1654" si="199">AC1633*I1633</f>
        <v>0</v>
      </c>
      <c r="AE1633" s="945">
        <v>0</v>
      </c>
      <c r="AF1633" s="150">
        <v>0</v>
      </c>
      <c r="AG1633" s="144"/>
      <c r="AH1633" s="918"/>
      <c r="AI1633" s="998">
        <f t="shared" ref="AI1633:AI1654" si="200">AF1633+AH1633+AD1633+AB1633+Z1633+X1633+V1633+T1633+R1633+P1633+N1633+L1633</f>
        <v>1367.5</v>
      </c>
      <c r="AJ1633" s="1025">
        <f t="shared" si="193"/>
        <v>0</v>
      </c>
    </row>
    <row r="1634" spans="1:36" s="24" customFormat="1" ht="66" x14ac:dyDescent="0.2">
      <c r="A1634" s="406"/>
      <c r="B1634" s="413" t="s">
        <v>1576</v>
      </c>
      <c r="C1634" s="51"/>
      <c r="D1634" s="51">
        <v>100</v>
      </c>
      <c r="E1634" s="79" t="s">
        <v>30</v>
      </c>
      <c r="F1634" s="88" t="s">
        <v>31</v>
      </c>
      <c r="G1634" s="56" t="s">
        <v>32</v>
      </c>
      <c r="H1634" s="55" t="s">
        <v>33</v>
      </c>
      <c r="I1634" s="57">
        <v>0.51</v>
      </c>
      <c r="J1634" s="807">
        <v>51</v>
      </c>
      <c r="K1634" s="142"/>
      <c r="L1634" s="918">
        <v>0</v>
      </c>
      <c r="M1634" s="142"/>
      <c r="N1634" s="918"/>
      <c r="O1634" s="75">
        <v>0</v>
      </c>
      <c r="P1634" s="1002">
        <f t="shared" si="198"/>
        <v>0</v>
      </c>
      <c r="Q1634" s="144"/>
      <c r="R1634" s="918"/>
      <c r="S1634" s="75">
        <v>0</v>
      </c>
      <c r="T1634" s="1002"/>
      <c r="U1634" s="144"/>
      <c r="V1634" s="918"/>
      <c r="W1634" s="144"/>
      <c r="X1634" s="918"/>
      <c r="Y1634" s="60">
        <f t="shared" si="197"/>
        <v>100</v>
      </c>
      <c r="Z1634" s="1002">
        <v>51</v>
      </c>
      <c r="AA1634" s="144"/>
      <c r="AB1634" s="918"/>
      <c r="AC1634" s="63">
        <v>0</v>
      </c>
      <c r="AD1634" s="137">
        <f t="shared" si="199"/>
        <v>0</v>
      </c>
      <c r="AE1634" s="945">
        <v>0</v>
      </c>
      <c r="AF1634" s="150">
        <v>0</v>
      </c>
      <c r="AG1634" s="144"/>
      <c r="AH1634" s="918"/>
      <c r="AI1634" s="998">
        <f t="shared" si="200"/>
        <v>51</v>
      </c>
      <c r="AJ1634" s="1025">
        <f t="shared" si="193"/>
        <v>0</v>
      </c>
    </row>
    <row r="1635" spans="1:36" s="24" customFormat="1" ht="66" x14ac:dyDescent="0.2">
      <c r="A1635" s="406"/>
      <c r="B1635" s="413" t="s">
        <v>1577</v>
      </c>
      <c r="C1635" s="51"/>
      <c r="D1635" s="51">
        <v>101</v>
      </c>
      <c r="E1635" s="79" t="s">
        <v>30</v>
      </c>
      <c r="F1635" s="88" t="s">
        <v>31</v>
      </c>
      <c r="G1635" s="56" t="s">
        <v>32</v>
      </c>
      <c r="H1635" s="55" t="s">
        <v>33</v>
      </c>
      <c r="I1635" s="57">
        <v>0.59</v>
      </c>
      <c r="J1635" s="807">
        <v>230.94</v>
      </c>
      <c r="K1635" s="142"/>
      <c r="L1635" s="918">
        <v>0</v>
      </c>
      <c r="M1635" s="142"/>
      <c r="N1635" s="918"/>
      <c r="O1635" s="75">
        <v>0</v>
      </c>
      <c r="P1635" s="1002">
        <f t="shared" si="198"/>
        <v>0</v>
      </c>
      <c r="Q1635" s="144"/>
      <c r="R1635" s="918"/>
      <c r="S1635" s="75">
        <v>0</v>
      </c>
      <c r="T1635" s="1002"/>
      <c r="U1635" s="144"/>
      <c r="V1635" s="918"/>
      <c r="W1635" s="144"/>
      <c r="X1635" s="918"/>
      <c r="Y1635" s="60">
        <f t="shared" si="197"/>
        <v>101</v>
      </c>
      <c r="Z1635" s="1002">
        <v>230.94</v>
      </c>
      <c r="AA1635" s="144"/>
      <c r="AB1635" s="918"/>
      <c r="AC1635" s="63">
        <v>0</v>
      </c>
      <c r="AD1635" s="137">
        <f t="shared" si="199"/>
        <v>0</v>
      </c>
      <c r="AE1635" s="945">
        <v>0</v>
      </c>
      <c r="AF1635" s="150">
        <v>0</v>
      </c>
      <c r="AG1635" s="144"/>
      <c r="AH1635" s="918"/>
      <c r="AI1635" s="998">
        <f t="shared" si="200"/>
        <v>230.94</v>
      </c>
      <c r="AJ1635" s="1025">
        <f t="shared" si="193"/>
        <v>0</v>
      </c>
    </row>
    <row r="1636" spans="1:36" s="24" customFormat="1" ht="66" x14ac:dyDescent="0.2">
      <c r="A1636" s="406"/>
      <c r="B1636" s="414" t="s">
        <v>1578</v>
      </c>
      <c r="C1636" s="51"/>
      <c r="D1636" s="51">
        <v>100</v>
      </c>
      <c r="E1636" s="79" t="s">
        <v>30</v>
      </c>
      <c r="F1636" s="88" t="s">
        <v>31</v>
      </c>
      <c r="G1636" s="56" t="s">
        <v>32</v>
      </c>
      <c r="H1636" s="55" t="s">
        <v>33</v>
      </c>
      <c r="I1636" s="57">
        <v>1.02</v>
      </c>
      <c r="J1636" s="807">
        <v>102</v>
      </c>
      <c r="K1636" s="142"/>
      <c r="L1636" s="918">
        <v>0</v>
      </c>
      <c r="M1636" s="142"/>
      <c r="N1636" s="918"/>
      <c r="O1636" s="75">
        <v>0</v>
      </c>
      <c r="P1636" s="1002">
        <f t="shared" si="198"/>
        <v>0</v>
      </c>
      <c r="Q1636" s="144"/>
      <c r="R1636" s="918"/>
      <c r="S1636" s="75">
        <v>0</v>
      </c>
      <c r="T1636" s="1002"/>
      <c r="U1636" s="144"/>
      <c r="V1636" s="918"/>
      <c r="W1636" s="144"/>
      <c r="X1636" s="918"/>
      <c r="Y1636" s="60">
        <f t="shared" si="197"/>
        <v>100</v>
      </c>
      <c r="Z1636" s="1002">
        <v>102</v>
      </c>
      <c r="AA1636" s="144"/>
      <c r="AB1636" s="918"/>
      <c r="AC1636" s="63">
        <v>0</v>
      </c>
      <c r="AD1636" s="137">
        <f t="shared" si="199"/>
        <v>0</v>
      </c>
      <c r="AE1636" s="945">
        <v>0</v>
      </c>
      <c r="AF1636" s="150">
        <v>0</v>
      </c>
      <c r="AG1636" s="144"/>
      <c r="AH1636" s="918"/>
      <c r="AI1636" s="998">
        <f t="shared" si="200"/>
        <v>102</v>
      </c>
      <c r="AJ1636" s="1025">
        <f t="shared" si="193"/>
        <v>0</v>
      </c>
    </row>
    <row r="1637" spans="1:36" s="24" customFormat="1" ht="66" x14ac:dyDescent="0.2">
      <c r="A1637" s="406"/>
      <c r="B1637" s="415" t="s">
        <v>1579</v>
      </c>
      <c r="C1637" s="51"/>
      <c r="D1637" s="51">
        <v>397</v>
      </c>
      <c r="E1637" s="79" t="s">
        <v>195</v>
      </c>
      <c r="F1637" s="88" t="s">
        <v>31</v>
      </c>
      <c r="G1637" s="56" t="s">
        <v>32</v>
      </c>
      <c r="H1637" s="55" t="s">
        <v>33</v>
      </c>
      <c r="I1637" s="57">
        <v>55.117176165803109</v>
      </c>
      <c r="J1637" s="807">
        <v>19687.89</v>
      </c>
      <c r="K1637" s="142"/>
      <c r="L1637" s="918">
        <v>0</v>
      </c>
      <c r="M1637" s="142"/>
      <c r="N1637" s="918"/>
      <c r="O1637" s="75">
        <v>0</v>
      </c>
      <c r="P1637" s="1002">
        <f t="shared" si="198"/>
        <v>0</v>
      </c>
      <c r="Q1637" s="144"/>
      <c r="R1637" s="918"/>
      <c r="S1637" s="75">
        <v>0</v>
      </c>
      <c r="T1637" s="1002">
        <v>13722.8</v>
      </c>
      <c r="U1637" s="144"/>
      <c r="V1637" s="918"/>
      <c r="W1637" s="144"/>
      <c r="X1637" s="918"/>
      <c r="Y1637" s="60">
        <f t="shared" si="197"/>
        <v>397</v>
      </c>
      <c r="Z1637" s="1002">
        <v>5965.09</v>
      </c>
      <c r="AA1637" s="144"/>
      <c r="AB1637" s="918"/>
      <c r="AC1637" s="63">
        <v>0</v>
      </c>
      <c r="AD1637" s="137">
        <f t="shared" si="199"/>
        <v>0</v>
      </c>
      <c r="AE1637" s="945">
        <v>0</v>
      </c>
      <c r="AF1637" s="150">
        <v>0</v>
      </c>
      <c r="AG1637" s="144"/>
      <c r="AH1637" s="918"/>
      <c r="AI1637" s="998">
        <f t="shared" si="200"/>
        <v>19687.89</v>
      </c>
      <c r="AJ1637" s="1025">
        <f t="shared" ref="AJ1637:AJ1700" si="201">AI1637-J1637</f>
        <v>0</v>
      </c>
    </row>
    <row r="1638" spans="1:36" s="24" customFormat="1" ht="66" x14ac:dyDescent="0.2">
      <c r="A1638" s="406"/>
      <c r="B1638" s="52" t="s">
        <v>367</v>
      </c>
      <c r="C1638" s="51"/>
      <c r="D1638" s="51">
        <v>1601</v>
      </c>
      <c r="E1638" s="79" t="s">
        <v>195</v>
      </c>
      <c r="F1638" s="88" t="s">
        <v>31</v>
      </c>
      <c r="G1638" s="56" t="s">
        <v>32</v>
      </c>
      <c r="H1638" s="55" t="s">
        <v>33</v>
      </c>
      <c r="I1638" s="57">
        <v>56.908968553459118</v>
      </c>
      <c r="J1638" s="807">
        <v>83892.12</v>
      </c>
      <c r="K1638" s="142"/>
      <c r="L1638" s="918">
        <v>0</v>
      </c>
      <c r="M1638" s="142"/>
      <c r="N1638" s="918"/>
      <c r="O1638" s="75">
        <v>0</v>
      </c>
      <c r="P1638" s="1002">
        <f t="shared" si="198"/>
        <v>0</v>
      </c>
      <c r="Q1638" s="144"/>
      <c r="R1638" s="918"/>
      <c r="S1638" s="75">
        <v>0</v>
      </c>
      <c r="T1638" s="1002">
        <v>65922.94</v>
      </c>
      <c r="U1638" s="144"/>
      <c r="V1638" s="918"/>
      <c r="W1638" s="144"/>
      <c r="X1638" s="918"/>
      <c r="Y1638" s="60">
        <f t="shared" si="197"/>
        <v>1601</v>
      </c>
      <c r="Z1638" s="1002">
        <v>17969.179999999993</v>
      </c>
      <c r="AA1638" s="144"/>
      <c r="AB1638" s="918"/>
      <c r="AC1638" s="63">
        <v>0</v>
      </c>
      <c r="AD1638" s="137">
        <f t="shared" si="199"/>
        <v>0</v>
      </c>
      <c r="AE1638" s="945">
        <v>0</v>
      </c>
      <c r="AF1638" s="150">
        <v>0</v>
      </c>
      <c r="AG1638" s="144"/>
      <c r="AH1638" s="918"/>
      <c r="AI1638" s="998">
        <f t="shared" si="200"/>
        <v>83892.12</v>
      </c>
      <c r="AJ1638" s="1025">
        <f t="shared" si="201"/>
        <v>0</v>
      </c>
    </row>
    <row r="1639" spans="1:36" s="24" customFormat="1" ht="66" x14ac:dyDescent="0.2">
      <c r="A1639" s="406"/>
      <c r="B1639" s="52" t="s">
        <v>1580</v>
      </c>
      <c r="C1639" s="51"/>
      <c r="D1639" s="51">
        <v>20</v>
      </c>
      <c r="E1639" s="79" t="s">
        <v>30</v>
      </c>
      <c r="F1639" s="88" t="s">
        <v>31</v>
      </c>
      <c r="G1639" s="56" t="s">
        <v>32</v>
      </c>
      <c r="H1639" s="55" t="s">
        <v>33</v>
      </c>
      <c r="I1639" s="57">
        <v>7.85</v>
      </c>
      <c r="J1639" s="807">
        <v>157</v>
      </c>
      <c r="K1639" s="142"/>
      <c r="L1639" s="918">
        <v>0</v>
      </c>
      <c r="M1639" s="142"/>
      <c r="N1639" s="918"/>
      <c r="O1639" s="75">
        <v>0</v>
      </c>
      <c r="P1639" s="1002">
        <f t="shared" si="198"/>
        <v>0</v>
      </c>
      <c r="Q1639" s="144"/>
      <c r="R1639" s="918"/>
      <c r="S1639" s="75">
        <v>0</v>
      </c>
      <c r="T1639" s="1002"/>
      <c r="U1639" s="144"/>
      <c r="V1639" s="918"/>
      <c r="W1639" s="144"/>
      <c r="X1639" s="918"/>
      <c r="Y1639" s="60">
        <f t="shared" si="197"/>
        <v>20</v>
      </c>
      <c r="Z1639" s="1002">
        <v>157</v>
      </c>
      <c r="AA1639" s="144"/>
      <c r="AB1639" s="918"/>
      <c r="AC1639" s="63">
        <v>0</v>
      </c>
      <c r="AD1639" s="137">
        <f t="shared" si="199"/>
        <v>0</v>
      </c>
      <c r="AE1639" s="945">
        <v>0</v>
      </c>
      <c r="AF1639" s="150">
        <v>0</v>
      </c>
      <c r="AG1639" s="144"/>
      <c r="AH1639" s="918"/>
      <c r="AI1639" s="998">
        <f t="shared" si="200"/>
        <v>157</v>
      </c>
      <c r="AJ1639" s="1025">
        <f t="shared" si="201"/>
        <v>0</v>
      </c>
    </row>
    <row r="1640" spans="1:36" s="24" customFormat="1" ht="66" x14ac:dyDescent="0.2">
      <c r="A1640" s="406"/>
      <c r="B1640" s="52" t="s">
        <v>1581</v>
      </c>
      <c r="C1640" s="51"/>
      <c r="D1640" s="51">
        <v>20</v>
      </c>
      <c r="E1640" s="79" t="s">
        <v>30</v>
      </c>
      <c r="F1640" s="88" t="s">
        <v>31</v>
      </c>
      <c r="G1640" s="56" t="s">
        <v>32</v>
      </c>
      <c r="H1640" s="55" t="s">
        <v>33</v>
      </c>
      <c r="I1640" s="57">
        <v>11.2</v>
      </c>
      <c r="J1640" s="807">
        <v>224</v>
      </c>
      <c r="K1640" s="142"/>
      <c r="L1640" s="918">
        <v>0</v>
      </c>
      <c r="M1640" s="142"/>
      <c r="N1640" s="918"/>
      <c r="O1640" s="75">
        <v>0</v>
      </c>
      <c r="P1640" s="1002">
        <f t="shared" si="198"/>
        <v>0</v>
      </c>
      <c r="Q1640" s="144"/>
      <c r="R1640" s="918"/>
      <c r="S1640" s="75">
        <v>0</v>
      </c>
      <c r="T1640" s="1002"/>
      <c r="U1640" s="144"/>
      <c r="V1640" s="918"/>
      <c r="W1640" s="144"/>
      <c r="X1640" s="918"/>
      <c r="Y1640" s="60">
        <f t="shared" si="197"/>
        <v>20</v>
      </c>
      <c r="Z1640" s="1002">
        <v>224</v>
      </c>
      <c r="AA1640" s="144"/>
      <c r="AB1640" s="918"/>
      <c r="AC1640" s="63">
        <v>0</v>
      </c>
      <c r="AD1640" s="137">
        <f t="shared" si="199"/>
        <v>0</v>
      </c>
      <c r="AE1640" s="945">
        <v>0</v>
      </c>
      <c r="AF1640" s="150">
        <v>0</v>
      </c>
      <c r="AG1640" s="144"/>
      <c r="AH1640" s="918"/>
      <c r="AI1640" s="998">
        <f t="shared" si="200"/>
        <v>224</v>
      </c>
      <c r="AJ1640" s="1025">
        <f t="shared" si="201"/>
        <v>0</v>
      </c>
    </row>
    <row r="1641" spans="1:36" s="24" customFormat="1" ht="66" x14ac:dyDescent="0.2">
      <c r="A1641" s="406"/>
      <c r="B1641" s="52" t="s">
        <v>1582</v>
      </c>
      <c r="C1641" s="51"/>
      <c r="D1641" s="583">
        <v>20</v>
      </c>
      <c r="E1641" s="79" t="s">
        <v>195</v>
      </c>
      <c r="F1641" s="88" t="s">
        <v>31</v>
      </c>
      <c r="G1641" s="56" t="s">
        <v>32</v>
      </c>
      <c r="H1641" s="55" t="s">
        <v>33</v>
      </c>
      <c r="I1641" s="57">
        <v>48.72</v>
      </c>
      <c r="J1641" s="811">
        <v>974.4</v>
      </c>
      <c r="K1641" s="142"/>
      <c r="L1641" s="918">
        <v>0</v>
      </c>
      <c r="M1641" s="142"/>
      <c r="N1641" s="918"/>
      <c r="O1641" s="75">
        <v>0</v>
      </c>
      <c r="P1641" s="1002">
        <f t="shared" si="198"/>
        <v>0</v>
      </c>
      <c r="Q1641" s="144"/>
      <c r="R1641" s="918"/>
      <c r="S1641" s="75">
        <v>0</v>
      </c>
      <c r="T1641" s="1002"/>
      <c r="U1641" s="144"/>
      <c r="V1641" s="918"/>
      <c r="W1641" s="144"/>
      <c r="X1641" s="918"/>
      <c r="Y1641" s="60">
        <f t="shared" si="197"/>
        <v>20</v>
      </c>
      <c r="Z1641" s="1002">
        <v>974.4</v>
      </c>
      <c r="AA1641" s="144"/>
      <c r="AB1641" s="918"/>
      <c r="AC1641" s="63">
        <v>0</v>
      </c>
      <c r="AD1641" s="137">
        <f t="shared" si="199"/>
        <v>0</v>
      </c>
      <c r="AE1641" s="945">
        <v>0</v>
      </c>
      <c r="AF1641" s="150">
        <v>0</v>
      </c>
      <c r="AG1641" s="144"/>
      <c r="AH1641" s="918"/>
      <c r="AI1641" s="998">
        <f t="shared" si="200"/>
        <v>974.4</v>
      </c>
      <c r="AJ1641" s="1025">
        <f t="shared" si="201"/>
        <v>0</v>
      </c>
    </row>
    <row r="1642" spans="1:36" s="24" customFormat="1" ht="66" x14ac:dyDescent="0.2">
      <c r="A1642" s="406"/>
      <c r="B1642" s="416" t="s">
        <v>1583</v>
      </c>
      <c r="C1642" s="51"/>
      <c r="D1642" s="51">
        <v>10</v>
      </c>
      <c r="E1642" s="112" t="s">
        <v>195</v>
      </c>
      <c r="F1642" s="88" t="s">
        <v>31</v>
      </c>
      <c r="G1642" s="56" t="s">
        <v>32</v>
      </c>
      <c r="H1642" s="55" t="s">
        <v>33</v>
      </c>
      <c r="I1642" s="57">
        <v>56.978999999999999</v>
      </c>
      <c r="J1642" s="807">
        <v>569.79</v>
      </c>
      <c r="K1642" s="142"/>
      <c r="L1642" s="918">
        <v>0</v>
      </c>
      <c r="M1642" s="142"/>
      <c r="N1642" s="918"/>
      <c r="O1642" s="75">
        <v>0</v>
      </c>
      <c r="P1642" s="1002">
        <f t="shared" si="198"/>
        <v>0</v>
      </c>
      <c r="Q1642" s="144"/>
      <c r="R1642" s="918"/>
      <c r="S1642" s="75">
        <v>0</v>
      </c>
      <c r="T1642" s="1002"/>
      <c r="U1642" s="144"/>
      <c r="V1642" s="918"/>
      <c r="W1642" s="144"/>
      <c r="X1642" s="918"/>
      <c r="Y1642" s="60">
        <f t="shared" si="197"/>
        <v>10</v>
      </c>
      <c r="Z1642" s="1002">
        <v>569.79</v>
      </c>
      <c r="AA1642" s="144"/>
      <c r="AB1642" s="918"/>
      <c r="AC1642" s="63">
        <v>0</v>
      </c>
      <c r="AD1642" s="137">
        <f t="shared" si="199"/>
        <v>0</v>
      </c>
      <c r="AE1642" s="945">
        <v>0</v>
      </c>
      <c r="AF1642" s="150">
        <v>0</v>
      </c>
      <c r="AG1642" s="144"/>
      <c r="AH1642" s="918"/>
      <c r="AI1642" s="998">
        <f t="shared" si="200"/>
        <v>569.79</v>
      </c>
      <c r="AJ1642" s="1025">
        <f t="shared" si="201"/>
        <v>0</v>
      </c>
    </row>
    <row r="1643" spans="1:36" s="24" customFormat="1" ht="66" x14ac:dyDescent="0.2">
      <c r="A1643" s="406"/>
      <c r="B1643" s="415" t="s">
        <v>1584</v>
      </c>
      <c r="C1643" s="51"/>
      <c r="D1643" s="51">
        <v>166</v>
      </c>
      <c r="E1643" s="79" t="s">
        <v>195</v>
      </c>
      <c r="F1643" s="88" t="s">
        <v>31</v>
      </c>
      <c r="G1643" s="56" t="s">
        <v>32</v>
      </c>
      <c r="H1643" s="55" t="s">
        <v>33</v>
      </c>
      <c r="I1643" s="57">
        <v>46.26383116883116</v>
      </c>
      <c r="J1643" s="807">
        <v>7681.19</v>
      </c>
      <c r="K1643" s="142"/>
      <c r="L1643" s="918">
        <v>0</v>
      </c>
      <c r="M1643" s="142"/>
      <c r="N1643" s="918"/>
      <c r="O1643" s="75">
        <v>0</v>
      </c>
      <c r="P1643" s="1002">
        <f t="shared" si="198"/>
        <v>0</v>
      </c>
      <c r="Q1643" s="144"/>
      <c r="R1643" s="918"/>
      <c r="S1643" s="75">
        <v>0</v>
      </c>
      <c r="T1643" s="1002">
        <v>4064.06</v>
      </c>
      <c r="U1643" s="144"/>
      <c r="V1643" s="918"/>
      <c r="W1643" s="144"/>
      <c r="X1643" s="918"/>
      <c r="Y1643" s="60">
        <f t="shared" si="197"/>
        <v>166</v>
      </c>
      <c r="Z1643" s="1002">
        <v>3617.1299999999997</v>
      </c>
      <c r="AA1643" s="144"/>
      <c r="AB1643" s="918"/>
      <c r="AC1643" s="63">
        <v>0</v>
      </c>
      <c r="AD1643" s="137">
        <f t="shared" si="199"/>
        <v>0</v>
      </c>
      <c r="AE1643" s="945">
        <v>0</v>
      </c>
      <c r="AF1643" s="150">
        <v>0</v>
      </c>
      <c r="AG1643" s="144"/>
      <c r="AH1643" s="918"/>
      <c r="AI1643" s="998">
        <f t="shared" si="200"/>
        <v>7681.19</v>
      </c>
      <c r="AJ1643" s="1025">
        <f t="shared" si="201"/>
        <v>0</v>
      </c>
    </row>
    <row r="1644" spans="1:36" s="24" customFormat="1" ht="66" x14ac:dyDescent="0.2">
      <c r="A1644" s="406"/>
      <c r="B1644" s="416" t="s">
        <v>1585</v>
      </c>
      <c r="C1644" s="51"/>
      <c r="D1644" s="51">
        <v>60</v>
      </c>
      <c r="E1644" s="112" t="s">
        <v>195</v>
      </c>
      <c r="F1644" s="88" t="s">
        <v>31</v>
      </c>
      <c r="G1644" s="56" t="s">
        <v>32</v>
      </c>
      <c r="H1644" s="55" t="s">
        <v>33</v>
      </c>
      <c r="I1644" s="57">
        <v>35.011999999999993</v>
      </c>
      <c r="J1644" s="807">
        <v>2100.7199999999998</v>
      </c>
      <c r="K1644" s="142"/>
      <c r="L1644" s="918">
        <v>0</v>
      </c>
      <c r="M1644" s="142"/>
      <c r="N1644" s="918"/>
      <c r="O1644" s="75">
        <v>0</v>
      </c>
      <c r="P1644" s="1002">
        <f t="shared" si="198"/>
        <v>0</v>
      </c>
      <c r="Q1644" s="144"/>
      <c r="R1644" s="918"/>
      <c r="S1644" s="75">
        <v>0</v>
      </c>
      <c r="T1644" s="1002"/>
      <c r="U1644" s="144"/>
      <c r="V1644" s="918"/>
      <c r="W1644" s="144"/>
      <c r="X1644" s="918"/>
      <c r="Y1644" s="60">
        <f t="shared" si="197"/>
        <v>60</v>
      </c>
      <c r="Z1644" s="1002">
        <v>2100.7199999999998</v>
      </c>
      <c r="AA1644" s="144"/>
      <c r="AB1644" s="918"/>
      <c r="AC1644" s="63">
        <v>0</v>
      </c>
      <c r="AD1644" s="137">
        <f t="shared" si="199"/>
        <v>0</v>
      </c>
      <c r="AE1644" s="945">
        <v>0</v>
      </c>
      <c r="AF1644" s="150">
        <v>0</v>
      </c>
      <c r="AG1644" s="144"/>
      <c r="AH1644" s="918"/>
      <c r="AI1644" s="998">
        <f t="shared" si="200"/>
        <v>2100.7199999999998</v>
      </c>
      <c r="AJ1644" s="1025">
        <f t="shared" si="201"/>
        <v>0</v>
      </c>
    </row>
    <row r="1645" spans="1:36" s="24" customFormat="1" ht="66" x14ac:dyDescent="0.2">
      <c r="A1645" s="406"/>
      <c r="B1645" s="415" t="s">
        <v>1586</v>
      </c>
      <c r="C1645" s="51"/>
      <c r="D1645" s="51">
        <v>49</v>
      </c>
      <c r="E1645" s="79" t="s">
        <v>195</v>
      </c>
      <c r="F1645" s="88" t="s">
        <v>31</v>
      </c>
      <c r="G1645" s="56" t="s">
        <v>32</v>
      </c>
      <c r="H1645" s="55" t="s">
        <v>33</v>
      </c>
      <c r="I1645" s="57">
        <v>83.067499999999995</v>
      </c>
      <c r="J1645" s="807">
        <v>11264.02</v>
      </c>
      <c r="K1645" s="142"/>
      <c r="L1645" s="918">
        <v>0</v>
      </c>
      <c r="M1645" s="142"/>
      <c r="N1645" s="918"/>
      <c r="O1645" s="75">
        <v>0</v>
      </c>
      <c r="P1645" s="1002">
        <f t="shared" si="198"/>
        <v>0</v>
      </c>
      <c r="Q1645" s="144"/>
      <c r="R1645" s="918"/>
      <c r="S1645" s="75">
        <v>0</v>
      </c>
      <c r="T1645" s="1002">
        <v>11264.02</v>
      </c>
      <c r="U1645" s="144"/>
      <c r="V1645" s="918"/>
      <c r="W1645" s="144"/>
      <c r="X1645" s="918"/>
      <c r="Y1645" s="60">
        <f t="shared" si="197"/>
        <v>49</v>
      </c>
      <c r="Z1645" s="1002">
        <v>0</v>
      </c>
      <c r="AA1645" s="144"/>
      <c r="AB1645" s="918"/>
      <c r="AC1645" s="63">
        <v>0</v>
      </c>
      <c r="AD1645" s="137">
        <f t="shared" si="199"/>
        <v>0</v>
      </c>
      <c r="AE1645" s="945">
        <v>0</v>
      </c>
      <c r="AF1645" s="150">
        <v>0</v>
      </c>
      <c r="AG1645" s="144"/>
      <c r="AH1645" s="918"/>
      <c r="AI1645" s="998">
        <f t="shared" si="200"/>
        <v>11264.02</v>
      </c>
      <c r="AJ1645" s="1025">
        <f t="shared" si="201"/>
        <v>0</v>
      </c>
    </row>
    <row r="1646" spans="1:36" s="24" customFormat="1" ht="66" x14ac:dyDescent="0.2">
      <c r="A1646" s="406"/>
      <c r="B1646" s="415" t="s">
        <v>1587</v>
      </c>
      <c r="C1646" s="51"/>
      <c r="D1646" s="51">
        <v>49</v>
      </c>
      <c r="E1646" s="79" t="s">
        <v>195</v>
      </c>
      <c r="F1646" s="88" t="s">
        <v>31</v>
      </c>
      <c r="G1646" s="56" t="s">
        <v>32</v>
      </c>
      <c r="H1646" s="55" t="s">
        <v>33</v>
      </c>
      <c r="I1646" s="57">
        <v>83.067499999999995</v>
      </c>
      <c r="J1646" s="807">
        <v>6367.66</v>
      </c>
      <c r="K1646" s="142"/>
      <c r="L1646" s="918">
        <v>0</v>
      </c>
      <c r="M1646" s="142"/>
      <c r="N1646" s="918"/>
      <c r="O1646" s="75">
        <v>0</v>
      </c>
      <c r="P1646" s="1002">
        <f t="shared" si="198"/>
        <v>0</v>
      </c>
      <c r="Q1646" s="144"/>
      <c r="R1646" s="918"/>
      <c r="S1646" s="75">
        <v>0</v>
      </c>
      <c r="T1646" s="1002">
        <v>6367.66</v>
      </c>
      <c r="U1646" s="144"/>
      <c r="V1646" s="918"/>
      <c r="W1646" s="144"/>
      <c r="X1646" s="918"/>
      <c r="Y1646" s="60">
        <f t="shared" si="197"/>
        <v>49</v>
      </c>
      <c r="Z1646" s="1002">
        <v>0</v>
      </c>
      <c r="AA1646" s="144"/>
      <c r="AB1646" s="918"/>
      <c r="AC1646" s="63">
        <v>0</v>
      </c>
      <c r="AD1646" s="137">
        <f t="shared" si="199"/>
        <v>0</v>
      </c>
      <c r="AE1646" s="945">
        <v>0</v>
      </c>
      <c r="AF1646" s="150">
        <v>0</v>
      </c>
      <c r="AG1646" s="144"/>
      <c r="AH1646" s="918"/>
      <c r="AI1646" s="998">
        <f t="shared" si="200"/>
        <v>6367.66</v>
      </c>
      <c r="AJ1646" s="1025">
        <f t="shared" si="201"/>
        <v>0</v>
      </c>
    </row>
    <row r="1647" spans="1:36" s="24" customFormat="1" ht="66" x14ac:dyDescent="0.2">
      <c r="A1647" s="406"/>
      <c r="B1647" s="415" t="s">
        <v>1588</v>
      </c>
      <c r="C1647" s="51"/>
      <c r="D1647" s="51">
        <v>56</v>
      </c>
      <c r="E1647" s="79" t="s">
        <v>195</v>
      </c>
      <c r="F1647" s="88" t="s">
        <v>31</v>
      </c>
      <c r="G1647" s="56" t="s">
        <v>32</v>
      </c>
      <c r="H1647" s="55" t="s">
        <v>33</v>
      </c>
      <c r="I1647" s="57">
        <v>85.554464285714289</v>
      </c>
      <c r="J1647" s="807">
        <v>4791.05</v>
      </c>
      <c r="K1647" s="142"/>
      <c r="L1647" s="918">
        <v>0</v>
      </c>
      <c r="M1647" s="142"/>
      <c r="N1647" s="918"/>
      <c r="O1647" s="75">
        <v>0</v>
      </c>
      <c r="P1647" s="1002">
        <f t="shared" si="198"/>
        <v>0</v>
      </c>
      <c r="Q1647" s="144"/>
      <c r="R1647" s="918"/>
      <c r="S1647" s="75">
        <v>0</v>
      </c>
      <c r="T1647" s="1002">
        <v>4011.95</v>
      </c>
      <c r="U1647" s="144"/>
      <c r="V1647" s="918"/>
      <c r="W1647" s="144"/>
      <c r="X1647" s="918"/>
      <c r="Y1647" s="60">
        <f t="shared" si="197"/>
        <v>56</v>
      </c>
      <c r="Z1647" s="1002">
        <v>779.10000000000036</v>
      </c>
      <c r="AA1647" s="144"/>
      <c r="AB1647" s="918"/>
      <c r="AC1647" s="63">
        <v>0</v>
      </c>
      <c r="AD1647" s="137">
        <f t="shared" si="199"/>
        <v>0</v>
      </c>
      <c r="AE1647" s="945">
        <v>0</v>
      </c>
      <c r="AF1647" s="150">
        <v>0</v>
      </c>
      <c r="AG1647" s="144"/>
      <c r="AH1647" s="918"/>
      <c r="AI1647" s="998">
        <f t="shared" si="200"/>
        <v>4791.05</v>
      </c>
      <c r="AJ1647" s="1025">
        <f t="shared" si="201"/>
        <v>0</v>
      </c>
    </row>
    <row r="1648" spans="1:36" s="24" customFormat="1" ht="66" x14ac:dyDescent="0.2">
      <c r="A1648" s="406"/>
      <c r="B1648" s="220" t="s">
        <v>1589</v>
      </c>
      <c r="C1648" s="51"/>
      <c r="D1648" s="51">
        <v>10</v>
      </c>
      <c r="E1648" s="79" t="s">
        <v>195</v>
      </c>
      <c r="F1648" s="88" t="s">
        <v>31</v>
      </c>
      <c r="G1648" s="56" t="s">
        <v>32</v>
      </c>
      <c r="H1648" s="55" t="s">
        <v>33</v>
      </c>
      <c r="I1648" s="57">
        <v>77.338999999999999</v>
      </c>
      <c r="J1648" s="807">
        <v>773.39</v>
      </c>
      <c r="K1648" s="142"/>
      <c r="L1648" s="918">
        <v>0</v>
      </c>
      <c r="M1648" s="142"/>
      <c r="N1648" s="918"/>
      <c r="O1648" s="75">
        <v>0</v>
      </c>
      <c r="P1648" s="1002">
        <f t="shared" si="198"/>
        <v>0</v>
      </c>
      <c r="Q1648" s="144"/>
      <c r="R1648" s="918"/>
      <c r="S1648" s="75">
        <v>0</v>
      </c>
      <c r="T1648" s="1002"/>
      <c r="U1648" s="144"/>
      <c r="V1648" s="918"/>
      <c r="W1648" s="144"/>
      <c r="X1648" s="918"/>
      <c r="Y1648" s="60">
        <f t="shared" si="197"/>
        <v>10</v>
      </c>
      <c r="Z1648" s="1002">
        <v>773.39</v>
      </c>
      <c r="AA1648" s="144"/>
      <c r="AB1648" s="918"/>
      <c r="AC1648" s="63">
        <v>0</v>
      </c>
      <c r="AD1648" s="137">
        <f t="shared" si="199"/>
        <v>0</v>
      </c>
      <c r="AE1648" s="945">
        <v>0</v>
      </c>
      <c r="AF1648" s="150">
        <v>0</v>
      </c>
      <c r="AG1648" s="144"/>
      <c r="AH1648" s="918"/>
      <c r="AI1648" s="998">
        <f t="shared" si="200"/>
        <v>773.39</v>
      </c>
      <c r="AJ1648" s="1025">
        <f t="shared" si="201"/>
        <v>0</v>
      </c>
    </row>
    <row r="1649" spans="1:118" s="24" customFormat="1" ht="66" x14ac:dyDescent="0.2">
      <c r="A1649" s="406"/>
      <c r="B1649" s="220" t="s">
        <v>1590</v>
      </c>
      <c r="C1649" s="51"/>
      <c r="D1649" s="51">
        <v>11</v>
      </c>
      <c r="E1649" s="79" t="s">
        <v>195</v>
      </c>
      <c r="F1649" s="88" t="s">
        <v>31</v>
      </c>
      <c r="G1649" s="56" t="s">
        <v>32</v>
      </c>
      <c r="H1649" s="55" t="s">
        <v>33</v>
      </c>
      <c r="I1649" s="57">
        <v>465.74</v>
      </c>
      <c r="J1649" s="807">
        <v>5123.1400000000003</v>
      </c>
      <c r="K1649" s="142"/>
      <c r="L1649" s="918">
        <v>0</v>
      </c>
      <c r="M1649" s="142"/>
      <c r="N1649" s="918"/>
      <c r="O1649" s="75">
        <v>0</v>
      </c>
      <c r="P1649" s="1002">
        <f t="shared" si="198"/>
        <v>0</v>
      </c>
      <c r="Q1649" s="144"/>
      <c r="R1649" s="918"/>
      <c r="S1649" s="75">
        <v>0</v>
      </c>
      <c r="T1649" s="1002">
        <v>679.99</v>
      </c>
      <c r="U1649" s="144"/>
      <c r="V1649" s="918"/>
      <c r="W1649" s="144"/>
      <c r="X1649" s="918"/>
      <c r="Y1649" s="60">
        <f t="shared" si="197"/>
        <v>11</v>
      </c>
      <c r="Z1649" s="1002">
        <v>4443.1500000000005</v>
      </c>
      <c r="AA1649" s="144"/>
      <c r="AB1649" s="918"/>
      <c r="AC1649" s="63">
        <v>0</v>
      </c>
      <c r="AD1649" s="137">
        <f t="shared" si="199"/>
        <v>0</v>
      </c>
      <c r="AE1649" s="945">
        <v>0</v>
      </c>
      <c r="AF1649" s="150">
        <v>0</v>
      </c>
      <c r="AG1649" s="144"/>
      <c r="AH1649" s="918"/>
      <c r="AI1649" s="998">
        <f t="shared" si="200"/>
        <v>5123.1400000000003</v>
      </c>
      <c r="AJ1649" s="1025">
        <f t="shared" si="201"/>
        <v>0</v>
      </c>
    </row>
    <row r="1650" spans="1:118" ht="34.5" customHeight="1" x14ac:dyDescent="0.2">
      <c r="A1650" s="51"/>
      <c r="B1650" s="86" t="s">
        <v>1591</v>
      </c>
      <c r="C1650" s="3"/>
      <c r="D1650" s="3">
        <v>7</v>
      </c>
      <c r="E1650" s="417" t="s">
        <v>1017</v>
      </c>
      <c r="F1650" s="55" t="s">
        <v>31</v>
      </c>
      <c r="G1650" s="56" t="s">
        <v>32</v>
      </c>
      <c r="H1650" s="55" t="s">
        <v>33</v>
      </c>
      <c r="I1650" s="418"/>
      <c r="J1650" s="256">
        <v>1157.52</v>
      </c>
      <c r="K1650" s="136"/>
      <c r="L1650" s="469">
        <v>0</v>
      </c>
      <c r="M1650" s="136"/>
      <c r="N1650" s="469"/>
      <c r="O1650" s="75">
        <v>0</v>
      </c>
      <c r="P1650" s="1002">
        <f t="shared" si="198"/>
        <v>0</v>
      </c>
      <c r="Q1650" s="138"/>
      <c r="R1650" s="469"/>
      <c r="S1650" s="75">
        <v>0</v>
      </c>
      <c r="T1650" s="1002">
        <v>28.01</v>
      </c>
      <c r="U1650" s="138"/>
      <c r="V1650" s="469"/>
      <c r="W1650" s="138"/>
      <c r="X1650" s="469"/>
      <c r="Y1650" s="60">
        <f t="shared" si="197"/>
        <v>7</v>
      </c>
      <c r="Z1650" s="1002">
        <v>1129.51</v>
      </c>
      <c r="AA1650" s="138"/>
      <c r="AB1650" s="469"/>
      <c r="AC1650" s="63">
        <v>0</v>
      </c>
      <c r="AD1650" s="137">
        <f t="shared" si="199"/>
        <v>0</v>
      </c>
      <c r="AE1650" s="945">
        <v>0</v>
      </c>
      <c r="AF1650" s="150">
        <v>0</v>
      </c>
      <c r="AG1650" s="138"/>
      <c r="AH1650" s="469"/>
      <c r="AI1650" s="998">
        <f t="shared" si="200"/>
        <v>1157.52</v>
      </c>
      <c r="AJ1650" s="1025">
        <f t="shared" si="201"/>
        <v>0</v>
      </c>
    </row>
    <row r="1651" spans="1:118" ht="27" customHeight="1" x14ac:dyDescent="0.2">
      <c r="A1651" s="51"/>
      <c r="B1651" s="93" t="s">
        <v>221</v>
      </c>
      <c r="C1651" s="149"/>
      <c r="D1651" s="149">
        <v>11</v>
      </c>
      <c r="E1651" s="109" t="s">
        <v>195</v>
      </c>
      <c r="F1651" s="55" t="s">
        <v>31</v>
      </c>
      <c r="G1651" s="56" t="s">
        <v>32</v>
      </c>
      <c r="H1651" s="55" t="s">
        <v>33</v>
      </c>
      <c r="I1651" s="57"/>
      <c r="J1651" s="772">
        <v>891</v>
      </c>
      <c r="K1651" s="80"/>
      <c r="L1651" s="150">
        <v>0</v>
      </c>
      <c r="M1651" s="80"/>
      <c r="N1651" s="150"/>
      <c r="O1651" s="75">
        <v>0</v>
      </c>
      <c r="P1651" s="1000">
        <f t="shared" si="198"/>
        <v>0</v>
      </c>
      <c r="Q1651" s="81"/>
      <c r="R1651" s="150"/>
      <c r="S1651" s="75">
        <v>0</v>
      </c>
      <c r="T1651" s="1000"/>
      <c r="U1651" s="81"/>
      <c r="V1651" s="150"/>
      <c r="W1651" s="81"/>
      <c r="X1651" s="150"/>
      <c r="Y1651" s="60">
        <f t="shared" si="197"/>
        <v>11</v>
      </c>
      <c r="Z1651" s="1000">
        <v>891</v>
      </c>
      <c r="AA1651" s="81"/>
      <c r="AB1651" s="150"/>
      <c r="AC1651" s="63">
        <v>0</v>
      </c>
      <c r="AD1651" s="90">
        <f t="shared" si="199"/>
        <v>0</v>
      </c>
      <c r="AE1651" s="63">
        <v>0</v>
      </c>
      <c r="AF1651" s="150">
        <v>0</v>
      </c>
      <c r="AG1651" s="81"/>
      <c r="AH1651" s="150"/>
      <c r="AI1651" s="998">
        <f t="shared" si="200"/>
        <v>891</v>
      </c>
      <c r="AJ1651" s="1025">
        <f t="shared" si="201"/>
        <v>0</v>
      </c>
    </row>
    <row r="1652" spans="1:118" ht="27" customHeight="1" x14ac:dyDescent="0.2">
      <c r="A1652" s="51"/>
      <c r="B1652" s="93" t="s">
        <v>222</v>
      </c>
      <c r="C1652" s="149"/>
      <c r="D1652" s="149">
        <v>10</v>
      </c>
      <c r="E1652" s="109" t="s">
        <v>195</v>
      </c>
      <c r="F1652" s="55" t="s">
        <v>31</v>
      </c>
      <c r="G1652" s="56" t="s">
        <v>32</v>
      </c>
      <c r="H1652" s="55" t="s">
        <v>33</v>
      </c>
      <c r="I1652" s="57"/>
      <c r="J1652" s="772">
        <v>810</v>
      </c>
      <c r="K1652" s="80"/>
      <c r="L1652" s="150">
        <v>0</v>
      </c>
      <c r="M1652" s="80"/>
      <c r="N1652" s="150"/>
      <c r="O1652" s="75">
        <v>0</v>
      </c>
      <c r="P1652" s="999">
        <f t="shared" si="198"/>
        <v>0</v>
      </c>
      <c r="Q1652" s="81"/>
      <c r="R1652" s="150"/>
      <c r="S1652" s="75">
        <v>0</v>
      </c>
      <c r="T1652" s="999"/>
      <c r="U1652" s="81"/>
      <c r="V1652" s="150"/>
      <c r="W1652" s="81"/>
      <c r="X1652" s="150"/>
      <c r="Y1652" s="60">
        <f t="shared" si="197"/>
        <v>10</v>
      </c>
      <c r="Z1652" s="999">
        <v>810</v>
      </c>
      <c r="AA1652" s="81"/>
      <c r="AB1652" s="150"/>
      <c r="AC1652" s="63">
        <v>0</v>
      </c>
      <c r="AD1652" s="78">
        <f t="shared" si="199"/>
        <v>0</v>
      </c>
      <c r="AE1652" s="63">
        <v>0</v>
      </c>
      <c r="AF1652" s="150">
        <v>0</v>
      </c>
      <c r="AG1652" s="81"/>
      <c r="AH1652" s="150"/>
      <c r="AI1652" s="998">
        <f t="shared" si="200"/>
        <v>810</v>
      </c>
      <c r="AJ1652" s="1025">
        <f t="shared" si="201"/>
        <v>0</v>
      </c>
    </row>
    <row r="1653" spans="1:118" ht="26.25" customHeight="1" x14ac:dyDescent="0.2">
      <c r="A1653" s="51"/>
      <c r="B1653" s="93" t="s">
        <v>233</v>
      </c>
      <c r="C1653" s="149"/>
      <c r="D1653" s="149">
        <v>10</v>
      </c>
      <c r="E1653" s="109" t="s">
        <v>234</v>
      </c>
      <c r="F1653" s="55" t="s">
        <v>31</v>
      </c>
      <c r="G1653" s="56" t="s">
        <v>32</v>
      </c>
      <c r="H1653" s="55" t="s">
        <v>33</v>
      </c>
      <c r="I1653" s="57"/>
      <c r="J1653" s="772">
        <v>2445.9</v>
      </c>
      <c r="K1653" s="80"/>
      <c r="L1653" s="150">
        <v>0</v>
      </c>
      <c r="M1653" s="80"/>
      <c r="N1653" s="150"/>
      <c r="O1653" s="75">
        <v>0</v>
      </c>
      <c r="P1653" s="999">
        <f t="shared" si="198"/>
        <v>0</v>
      </c>
      <c r="Q1653" s="81"/>
      <c r="R1653" s="150"/>
      <c r="S1653" s="75">
        <v>0</v>
      </c>
      <c r="T1653" s="999"/>
      <c r="U1653" s="81"/>
      <c r="V1653" s="150"/>
      <c r="W1653" s="81"/>
      <c r="X1653" s="150"/>
      <c r="Y1653" s="60">
        <f t="shared" si="197"/>
        <v>10</v>
      </c>
      <c r="Z1653" s="999">
        <v>2445.9</v>
      </c>
      <c r="AA1653" s="81"/>
      <c r="AB1653" s="150"/>
      <c r="AC1653" s="63">
        <v>0</v>
      </c>
      <c r="AD1653" s="78">
        <f t="shared" si="199"/>
        <v>0</v>
      </c>
      <c r="AE1653" s="63">
        <v>0</v>
      </c>
      <c r="AF1653" s="150">
        <v>0</v>
      </c>
      <c r="AG1653" s="81"/>
      <c r="AH1653" s="150"/>
      <c r="AI1653" s="998">
        <f t="shared" si="200"/>
        <v>2445.9</v>
      </c>
      <c r="AJ1653" s="1025">
        <f t="shared" si="201"/>
        <v>0</v>
      </c>
    </row>
    <row r="1654" spans="1:118" s="24" customFormat="1" ht="66" x14ac:dyDescent="0.2">
      <c r="A1654" s="406"/>
      <c r="B1654" s="262" t="s">
        <v>1592</v>
      </c>
      <c r="C1654" s="51"/>
      <c r="D1654" s="51">
        <v>9</v>
      </c>
      <c r="E1654" s="79" t="s">
        <v>195</v>
      </c>
      <c r="F1654" s="88" t="s">
        <v>31</v>
      </c>
      <c r="G1654" s="56" t="s">
        <v>32</v>
      </c>
      <c r="H1654" s="55" t="s">
        <v>33</v>
      </c>
      <c r="I1654" s="57">
        <v>966.66000000000008</v>
      </c>
      <c r="J1654" s="807">
        <v>4967.6900000000005</v>
      </c>
      <c r="K1654" s="142"/>
      <c r="L1654" s="918">
        <v>0</v>
      </c>
      <c r="M1654" s="142"/>
      <c r="N1654" s="918"/>
      <c r="O1654" s="75">
        <v>0</v>
      </c>
      <c r="P1654" s="1002">
        <f t="shared" si="198"/>
        <v>0</v>
      </c>
      <c r="Q1654" s="144"/>
      <c r="R1654" s="918"/>
      <c r="S1654" s="75">
        <v>0</v>
      </c>
      <c r="T1654" s="1002"/>
      <c r="U1654" s="144"/>
      <c r="V1654" s="918"/>
      <c r="W1654" s="144"/>
      <c r="X1654" s="918"/>
      <c r="Y1654" s="60">
        <f t="shared" si="197"/>
        <v>9</v>
      </c>
      <c r="Z1654" s="1002">
        <v>4967.6900000000005</v>
      </c>
      <c r="AA1654" s="144"/>
      <c r="AB1654" s="918"/>
      <c r="AC1654" s="63">
        <v>0</v>
      </c>
      <c r="AD1654" s="137">
        <f t="shared" si="199"/>
        <v>0</v>
      </c>
      <c r="AE1654" s="945">
        <v>0</v>
      </c>
      <c r="AF1654" s="150">
        <v>0</v>
      </c>
      <c r="AG1654" s="144"/>
      <c r="AH1654" s="918"/>
      <c r="AI1654" s="998">
        <f t="shared" si="200"/>
        <v>4967.6900000000005</v>
      </c>
      <c r="AJ1654" s="1025">
        <f t="shared" si="201"/>
        <v>0</v>
      </c>
    </row>
    <row r="1655" spans="1:118" ht="24" customHeight="1" x14ac:dyDescent="0.2">
      <c r="A1655" s="293">
        <v>259</v>
      </c>
      <c r="B1655" s="311" t="s">
        <v>1593</v>
      </c>
      <c r="C1655" s="293"/>
      <c r="D1655" s="293"/>
      <c r="E1655" s="419"/>
      <c r="F1655" s="420"/>
      <c r="G1655" s="420"/>
      <c r="H1655" s="420"/>
      <c r="I1655" s="298"/>
      <c r="J1655" s="803">
        <v>11136</v>
      </c>
      <c r="K1655" s="212"/>
      <c r="L1655" s="923">
        <f>L1656</f>
        <v>0</v>
      </c>
      <c r="M1655" s="212"/>
      <c r="N1655" s="923">
        <f>N1656</f>
        <v>0</v>
      </c>
      <c r="O1655" s="75">
        <v>0</v>
      </c>
      <c r="P1655" s="923">
        <f>P1656</f>
        <v>0</v>
      </c>
      <c r="Q1655" s="300"/>
      <c r="R1655" s="923">
        <f>R1656</f>
        <v>0</v>
      </c>
      <c r="S1655" s="75">
        <v>0</v>
      </c>
      <c r="T1655" s="923">
        <f>T1656</f>
        <v>0</v>
      </c>
      <c r="U1655" s="300"/>
      <c r="V1655" s="923">
        <f>V1656</f>
        <v>0</v>
      </c>
      <c r="W1655" s="300"/>
      <c r="X1655" s="923">
        <f>X1656</f>
        <v>0</v>
      </c>
      <c r="Y1655" s="60">
        <f t="shared" si="197"/>
        <v>0</v>
      </c>
      <c r="Z1655" s="312">
        <f>Z1656</f>
        <v>11136</v>
      </c>
      <c r="AA1655" s="300"/>
      <c r="AB1655" s="923">
        <f>AB1656</f>
        <v>0</v>
      </c>
      <c r="AC1655" s="63">
        <v>0</v>
      </c>
      <c r="AD1655" s="212">
        <f>AD1656</f>
        <v>0</v>
      </c>
      <c r="AE1655" s="964">
        <f t="shared" ref="AE1655:AE1656" si="202">AE1656</f>
        <v>0</v>
      </c>
      <c r="AF1655" s="212">
        <f>AF1656</f>
        <v>0</v>
      </c>
      <c r="AG1655" s="300"/>
      <c r="AH1655" s="923">
        <f>AH1656</f>
        <v>0</v>
      </c>
      <c r="AI1655" s="312">
        <f>AI1656</f>
        <v>11136</v>
      </c>
      <c r="AJ1655" s="1025">
        <f t="shared" si="201"/>
        <v>0</v>
      </c>
    </row>
    <row r="1656" spans="1:118" ht="18" customHeight="1" x14ac:dyDescent="0.2">
      <c r="A1656" s="42">
        <v>25901</v>
      </c>
      <c r="B1656" s="341" t="s">
        <v>1594</v>
      </c>
      <c r="C1656" s="44"/>
      <c r="D1656" s="44"/>
      <c r="E1656" s="44"/>
      <c r="F1656" s="239"/>
      <c r="G1656" s="239"/>
      <c r="H1656" s="239"/>
      <c r="I1656" s="47"/>
      <c r="J1656" s="787">
        <v>11136</v>
      </c>
      <c r="K1656" s="264"/>
      <c r="L1656" s="921">
        <f>L1657</f>
        <v>0</v>
      </c>
      <c r="M1656" s="264"/>
      <c r="N1656" s="921">
        <f>N1657</f>
        <v>0</v>
      </c>
      <c r="O1656" s="75">
        <v>0</v>
      </c>
      <c r="P1656" s="921">
        <f>P1657</f>
        <v>0</v>
      </c>
      <c r="Q1656" s="265"/>
      <c r="R1656" s="921">
        <f>R1657</f>
        <v>0</v>
      </c>
      <c r="S1656" s="75">
        <v>0</v>
      </c>
      <c r="T1656" s="921">
        <f>T1657</f>
        <v>0</v>
      </c>
      <c r="U1656" s="265"/>
      <c r="V1656" s="921">
        <f>V1657</f>
        <v>0</v>
      </c>
      <c r="W1656" s="265"/>
      <c r="X1656" s="921">
        <f>X1657</f>
        <v>0</v>
      </c>
      <c r="Y1656" s="60">
        <f t="shared" si="197"/>
        <v>0</v>
      </c>
      <c r="Z1656" s="251">
        <f>Z1657</f>
        <v>11136</v>
      </c>
      <c r="AA1656" s="265"/>
      <c r="AB1656" s="921">
        <f>AB1657</f>
        <v>0</v>
      </c>
      <c r="AC1656" s="63">
        <v>0</v>
      </c>
      <c r="AD1656" s="264">
        <f>AD1657</f>
        <v>0</v>
      </c>
      <c r="AE1656" s="565">
        <f t="shared" si="202"/>
        <v>0</v>
      </c>
      <c r="AF1656" s="264">
        <f>AF1657</f>
        <v>0</v>
      </c>
      <c r="AG1656" s="265"/>
      <c r="AH1656" s="921">
        <f>AH1657</f>
        <v>0</v>
      </c>
      <c r="AI1656" s="251">
        <f>AI1657</f>
        <v>11136</v>
      </c>
      <c r="AJ1656" s="1025">
        <f t="shared" si="201"/>
        <v>0</v>
      </c>
    </row>
    <row r="1657" spans="1:118" s="131" customFormat="1" ht="23.25" customHeight="1" x14ac:dyDescent="0.2">
      <c r="A1657" s="51"/>
      <c r="B1657" s="421" t="s">
        <v>1595</v>
      </c>
      <c r="C1657" s="74"/>
      <c r="D1657" s="74">
        <v>2</v>
      </c>
      <c r="E1657" s="79" t="s">
        <v>30</v>
      </c>
      <c r="F1657" s="133"/>
      <c r="G1657" s="133"/>
      <c r="H1657" s="133"/>
      <c r="I1657" s="57">
        <v>5568</v>
      </c>
      <c r="J1657" s="766">
        <v>11136</v>
      </c>
      <c r="K1657" s="80"/>
      <c r="L1657" s="150">
        <v>0</v>
      </c>
      <c r="M1657" s="80"/>
      <c r="N1657" s="150">
        <v>0</v>
      </c>
      <c r="O1657" s="75">
        <v>0</v>
      </c>
      <c r="P1657" s="150">
        <v>0</v>
      </c>
      <c r="Q1657" s="81"/>
      <c r="R1657" s="150">
        <v>0</v>
      </c>
      <c r="S1657" s="75">
        <v>0</v>
      </c>
      <c r="T1657" s="150">
        <v>0</v>
      </c>
      <c r="U1657" s="81"/>
      <c r="V1657" s="150">
        <v>0</v>
      </c>
      <c r="W1657" s="81"/>
      <c r="X1657" s="150">
        <v>0</v>
      </c>
      <c r="Y1657" s="60">
        <f t="shared" si="197"/>
        <v>2</v>
      </c>
      <c r="Z1657" s="999">
        <v>11136</v>
      </c>
      <c r="AA1657" s="81"/>
      <c r="AB1657" s="150">
        <v>0</v>
      </c>
      <c r="AC1657" s="63">
        <v>0</v>
      </c>
      <c r="AD1657" s="80">
        <v>0</v>
      </c>
      <c r="AE1657" s="63">
        <v>0</v>
      </c>
      <c r="AF1657" s="80">
        <v>0</v>
      </c>
      <c r="AG1657" s="81"/>
      <c r="AH1657" s="150">
        <v>0</v>
      </c>
      <c r="AI1657" s="999">
        <v>11136</v>
      </c>
      <c r="AJ1657" s="1025">
        <f t="shared" si="201"/>
        <v>0</v>
      </c>
      <c r="AK1657" s="518"/>
      <c r="AL1657" s="518"/>
      <c r="AM1657" s="518"/>
      <c r="AN1657" s="518"/>
      <c r="AO1657" s="518"/>
      <c r="AP1657" s="518"/>
      <c r="AQ1657" s="518"/>
      <c r="AR1657" s="518"/>
      <c r="AS1657" s="518"/>
      <c r="AT1657" s="518"/>
      <c r="AU1657" s="518"/>
      <c r="AV1657" s="518"/>
      <c r="AW1657" s="518"/>
      <c r="AX1657" s="518"/>
      <c r="AY1657" s="518"/>
      <c r="AZ1657" s="518"/>
      <c r="BA1657" s="518"/>
      <c r="BB1657" s="518"/>
      <c r="BC1657" s="518"/>
      <c r="BD1657" s="518"/>
      <c r="BE1657" s="518"/>
      <c r="BF1657" s="518"/>
      <c r="BG1657" s="518"/>
      <c r="BH1657" s="518"/>
      <c r="BI1657" s="518"/>
      <c r="BJ1657" s="518"/>
      <c r="BK1657" s="518"/>
      <c r="BL1657" s="518"/>
      <c r="BM1657" s="518"/>
      <c r="BN1657" s="518"/>
      <c r="BO1657" s="518"/>
      <c r="BP1657" s="518"/>
      <c r="BQ1657" s="518"/>
      <c r="BR1657" s="518"/>
      <c r="BS1657" s="518"/>
      <c r="BT1657" s="518"/>
      <c r="BU1657" s="518"/>
      <c r="BV1657" s="518"/>
      <c r="BW1657" s="518"/>
      <c r="BX1657" s="518"/>
      <c r="BY1657" s="518"/>
      <c r="BZ1657" s="518"/>
      <c r="CA1657" s="518"/>
      <c r="CB1657" s="518"/>
      <c r="CC1657" s="518"/>
      <c r="CD1657" s="518"/>
      <c r="CE1657" s="518"/>
      <c r="CF1657" s="518"/>
      <c r="CG1657" s="518"/>
      <c r="CH1657" s="518"/>
      <c r="CI1657" s="518"/>
      <c r="CJ1657" s="518"/>
      <c r="CK1657" s="518"/>
      <c r="CL1657" s="518"/>
      <c r="CM1657" s="518"/>
      <c r="CN1657" s="518"/>
      <c r="CO1657" s="518"/>
      <c r="CP1657" s="518"/>
      <c r="CQ1657" s="518"/>
      <c r="CR1657" s="518"/>
      <c r="CS1657" s="518"/>
      <c r="CT1657" s="518"/>
      <c r="CU1657" s="518"/>
      <c r="CV1657" s="518"/>
      <c r="CW1657" s="518"/>
      <c r="CX1657" s="518"/>
      <c r="CY1657" s="518"/>
      <c r="CZ1657" s="518"/>
      <c r="DA1657" s="518"/>
      <c r="DB1657" s="518"/>
      <c r="DC1657" s="518"/>
      <c r="DD1657" s="518"/>
      <c r="DE1657" s="518"/>
      <c r="DF1657" s="518"/>
      <c r="DG1657" s="518"/>
      <c r="DH1657" s="518"/>
      <c r="DI1657" s="518"/>
      <c r="DJ1657" s="518"/>
      <c r="DK1657" s="518"/>
      <c r="DL1657" s="518"/>
      <c r="DM1657" s="518"/>
      <c r="DN1657" s="518"/>
    </row>
    <row r="1658" spans="1:118" ht="24" x14ac:dyDescent="0.2">
      <c r="A1658" s="25">
        <v>2600</v>
      </c>
      <c r="B1658" s="26" t="s">
        <v>1596</v>
      </c>
      <c r="C1658" s="25"/>
      <c r="D1658" s="25"/>
      <c r="E1658" s="27"/>
      <c r="F1658" s="246"/>
      <c r="G1658" s="246"/>
      <c r="H1658" s="246"/>
      <c r="I1658" s="30"/>
      <c r="J1658" s="812">
        <v>1798892.0520000001</v>
      </c>
      <c r="K1658" s="249"/>
      <c r="L1658" s="922">
        <f>L1659+L1673</f>
        <v>0</v>
      </c>
      <c r="M1658" s="249"/>
      <c r="N1658" s="922">
        <f>N1659+N1673</f>
        <v>0</v>
      </c>
      <c r="O1658" s="75">
        <v>0</v>
      </c>
      <c r="P1658" s="922">
        <f>P1659+P1673</f>
        <v>0</v>
      </c>
      <c r="Q1658" s="250"/>
      <c r="R1658" s="922">
        <f>R1659+R1673</f>
        <v>0</v>
      </c>
      <c r="S1658" s="75">
        <v>0</v>
      </c>
      <c r="T1658" s="922">
        <f>T1659+T1673</f>
        <v>1769319.75</v>
      </c>
      <c r="U1658" s="250"/>
      <c r="V1658" s="922">
        <f>V1659+V1673</f>
        <v>0</v>
      </c>
      <c r="W1658" s="250"/>
      <c r="X1658" s="922">
        <f>X1659+X1673</f>
        <v>0</v>
      </c>
      <c r="Y1658" s="60">
        <f t="shared" si="197"/>
        <v>0</v>
      </c>
      <c r="Z1658" s="922">
        <f>Z1659+Z1673</f>
        <v>29572.302000000032</v>
      </c>
      <c r="AA1658" s="250"/>
      <c r="AB1658" s="922">
        <f>AB1659+AB1673</f>
        <v>0</v>
      </c>
      <c r="AC1658" s="63">
        <v>0</v>
      </c>
      <c r="AD1658" s="249">
        <f>AD1659+AD1673</f>
        <v>0</v>
      </c>
      <c r="AE1658" s="554">
        <f>AE1659+AE1673</f>
        <v>0</v>
      </c>
      <c r="AF1658" s="249">
        <f>AF1659+AF1673</f>
        <v>0</v>
      </c>
      <c r="AG1658" s="250"/>
      <c r="AH1658" s="922">
        <f>AH1659+AH1673</f>
        <v>0</v>
      </c>
      <c r="AI1658" s="922">
        <f>AI1659+AI1673</f>
        <v>1798892.0520000001</v>
      </c>
      <c r="AJ1658" s="1025">
        <f t="shared" si="201"/>
        <v>0</v>
      </c>
    </row>
    <row r="1659" spans="1:118" ht="24" x14ac:dyDescent="0.2">
      <c r="A1659" s="293">
        <v>261</v>
      </c>
      <c r="B1659" s="311" t="s">
        <v>1596</v>
      </c>
      <c r="C1659" s="293"/>
      <c r="D1659" s="293"/>
      <c r="E1659" s="419"/>
      <c r="F1659" s="420"/>
      <c r="G1659" s="420"/>
      <c r="H1659" s="420"/>
      <c r="I1659" s="298"/>
      <c r="J1659" s="803">
        <v>1798892.0520000001</v>
      </c>
      <c r="K1659" s="212"/>
      <c r="L1659" s="923">
        <f>L1660</f>
        <v>0</v>
      </c>
      <c r="M1659" s="212"/>
      <c r="N1659" s="923">
        <f>N1660</f>
        <v>0</v>
      </c>
      <c r="O1659" s="75">
        <v>0</v>
      </c>
      <c r="P1659" s="923">
        <f>P1660</f>
        <v>0</v>
      </c>
      <c r="Q1659" s="300"/>
      <c r="R1659" s="923">
        <f>R1660</f>
        <v>0</v>
      </c>
      <c r="S1659" s="75">
        <v>0</v>
      </c>
      <c r="T1659" s="923">
        <f>T1660</f>
        <v>1769319.75</v>
      </c>
      <c r="U1659" s="300"/>
      <c r="V1659" s="923">
        <f>V1660</f>
        <v>0</v>
      </c>
      <c r="W1659" s="300"/>
      <c r="X1659" s="923">
        <f>X1660</f>
        <v>0</v>
      </c>
      <c r="Y1659" s="60">
        <f t="shared" si="197"/>
        <v>0</v>
      </c>
      <c r="Z1659" s="923">
        <f>Z1660</f>
        <v>29572.302000000032</v>
      </c>
      <c r="AA1659" s="300"/>
      <c r="AB1659" s="923">
        <f>AB1660</f>
        <v>0</v>
      </c>
      <c r="AC1659" s="63">
        <v>0</v>
      </c>
      <c r="AD1659" s="212">
        <f>AD1660</f>
        <v>0</v>
      </c>
      <c r="AE1659" s="964">
        <f>AE1660</f>
        <v>0</v>
      </c>
      <c r="AF1659" s="212">
        <f>AF1660</f>
        <v>0</v>
      </c>
      <c r="AG1659" s="300"/>
      <c r="AH1659" s="923">
        <f>AH1660</f>
        <v>0</v>
      </c>
      <c r="AI1659" s="923">
        <f>AI1660</f>
        <v>1798892.0520000001</v>
      </c>
      <c r="AJ1659" s="1025">
        <f t="shared" si="201"/>
        <v>0</v>
      </c>
    </row>
    <row r="1660" spans="1:118" ht="24" x14ac:dyDescent="0.2">
      <c r="A1660" s="42">
        <v>26101</v>
      </c>
      <c r="B1660" s="341" t="s">
        <v>1596</v>
      </c>
      <c r="C1660" s="44"/>
      <c r="D1660" s="44"/>
      <c r="E1660" s="44"/>
      <c r="F1660" s="239"/>
      <c r="G1660" s="239"/>
      <c r="H1660" s="239"/>
      <c r="I1660" s="47"/>
      <c r="J1660" s="787">
        <v>1798892.0520000001</v>
      </c>
      <c r="K1660" s="264"/>
      <c r="L1660" s="921">
        <f>SUM(L1661:L1672)</f>
        <v>0</v>
      </c>
      <c r="M1660" s="264"/>
      <c r="N1660" s="921">
        <f>SUM(N1661:N1672)</f>
        <v>0</v>
      </c>
      <c r="O1660" s="75">
        <v>0</v>
      </c>
      <c r="P1660" s="921">
        <f>SUM(P1661:P1672)</f>
        <v>0</v>
      </c>
      <c r="Q1660" s="265"/>
      <c r="R1660" s="921">
        <f>SUM(R1661:R1672)</f>
        <v>0</v>
      </c>
      <c r="S1660" s="75">
        <v>0</v>
      </c>
      <c r="T1660" s="921">
        <f>SUM(T1661:T1672)</f>
        <v>1769319.75</v>
      </c>
      <c r="U1660" s="265"/>
      <c r="V1660" s="921">
        <f>SUM(V1661:V1672)</f>
        <v>0</v>
      </c>
      <c r="W1660" s="265"/>
      <c r="X1660" s="921">
        <f>SUM(X1661:X1672)</f>
        <v>0</v>
      </c>
      <c r="Y1660" s="60">
        <f t="shared" si="197"/>
        <v>0</v>
      </c>
      <c r="Z1660" s="921">
        <f>SUM(Z1661:Z1672)</f>
        <v>29572.302000000032</v>
      </c>
      <c r="AA1660" s="265"/>
      <c r="AB1660" s="921">
        <f>SUM(AB1661:AB1672)</f>
        <v>0</v>
      </c>
      <c r="AC1660" s="63">
        <v>0</v>
      </c>
      <c r="AD1660" s="264">
        <f>SUM(AD1661:AD1672)</f>
        <v>0</v>
      </c>
      <c r="AE1660" s="961">
        <f>AE1661+AE1662+AE1663+AE1664+AE1665+AE1666+AE1667+AE1670+AE1671+AE1672</f>
        <v>0</v>
      </c>
      <c r="AF1660" s="264">
        <f>SUM(AF1661:AF1672)</f>
        <v>0</v>
      </c>
      <c r="AG1660" s="265"/>
      <c r="AH1660" s="921">
        <f>SUM(AH1661:AH1672)</f>
        <v>0</v>
      </c>
      <c r="AI1660" s="921">
        <f>SUM(AI1661:AI1672)</f>
        <v>1798892.0520000001</v>
      </c>
      <c r="AJ1660" s="1025">
        <f t="shared" si="201"/>
        <v>0</v>
      </c>
    </row>
    <row r="1661" spans="1:118" ht="36.75" customHeight="1" x14ac:dyDescent="0.2">
      <c r="A1661" s="51"/>
      <c r="B1661" s="52" t="s">
        <v>1597</v>
      </c>
      <c r="C1661" s="74"/>
      <c r="D1661" s="79">
        <v>27</v>
      </c>
      <c r="E1661" s="79" t="s">
        <v>356</v>
      </c>
      <c r="F1661" s="55" t="s">
        <v>31</v>
      </c>
      <c r="G1661" s="56" t="s">
        <v>32</v>
      </c>
      <c r="H1661" s="55" t="s">
        <v>33</v>
      </c>
      <c r="I1661" s="57">
        <v>337.02259259259262</v>
      </c>
      <c r="J1661" s="112">
        <v>9099.61</v>
      </c>
      <c r="K1661" s="136"/>
      <c r="L1661" s="469">
        <v>0</v>
      </c>
      <c r="M1661" s="136"/>
      <c r="N1661" s="469"/>
      <c r="O1661" s="75">
        <v>0</v>
      </c>
      <c r="P1661" s="1002">
        <f t="shared" ref="P1661:P1667" si="203">O1661*I1661</f>
        <v>0</v>
      </c>
      <c r="Q1661" s="138"/>
      <c r="R1661" s="469"/>
      <c r="S1661" s="75">
        <v>0</v>
      </c>
      <c r="T1661" s="1002"/>
      <c r="U1661" s="138"/>
      <c r="V1661" s="469"/>
      <c r="W1661" s="138"/>
      <c r="X1661" s="469"/>
      <c r="Y1661" s="60">
        <f t="shared" si="197"/>
        <v>27</v>
      </c>
      <c r="Z1661" s="1002">
        <v>9099.61</v>
      </c>
      <c r="AA1661" s="138"/>
      <c r="AB1661" s="469"/>
      <c r="AC1661" s="63">
        <v>0</v>
      </c>
      <c r="AD1661" s="137">
        <f t="shared" ref="AD1661:AD1667" si="204">AC1661*I1661</f>
        <v>0</v>
      </c>
      <c r="AE1661" s="945">
        <v>0</v>
      </c>
      <c r="AF1661" s="150">
        <v>0</v>
      </c>
      <c r="AG1661" s="138"/>
      <c r="AH1661" s="469"/>
      <c r="AI1661" s="998">
        <f t="shared" ref="AI1661:AI1672" si="205">AF1661+AH1661+AD1661+AB1661+Z1661+X1661+V1661+T1661+R1661+P1661+N1661+L1661</f>
        <v>9099.61</v>
      </c>
      <c r="AJ1661" s="1025">
        <f t="shared" si="201"/>
        <v>0</v>
      </c>
    </row>
    <row r="1662" spans="1:118" ht="34.5" customHeight="1" x14ac:dyDescent="0.2">
      <c r="A1662" s="51"/>
      <c r="B1662" s="52" t="s">
        <v>1598</v>
      </c>
      <c r="C1662" s="74"/>
      <c r="D1662" s="79">
        <v>1</v>
      </c>
      <c r="E1662" s="79" t="s">
        <v>1196</v>
      </c>
      <c r="F1662" s="55" t="s">
        <v>31</v>
      </c>
      <c r="G1662" s="56" t="s">
        <v>32</v>
      </c>
      <c r="H1662" s="55" t="s">
        <v>33</v>
      </c>
      <c r="I1662" s="57">
        <v>1810</v>
      </c>
      <c r="J1662" s="112">
        <v>1810</v>
      </c>
      <c r="K1662" s="136"/>
      <c r="L1662" s="469">
        <v>0</v>
      </c>
      <c r="M1662" s="136"/>
      <c r="N1662" s="469"/>
      <c r="O1662" s="75">
        <v>0</v>
      </c>
      <c r="P1662" s="1002">
        <f t="shared" si="203"/>
        <v>0</v>
      </c>
      <c r="Q1662" s="138"/>
      <c r="R1662" s="469"/>
      <c r="S1662" s="75">
        <v>0</v>
      </c>
      <c r="T1662" s="1002"/>
      <c r="U1662" s="138"/>
      <c r="V1662" s="469"/>
      <c r="W1662" s="138"/>
      <c r="X1662" s="469"/>
      <c r="Y1662" s="60">
        <f t="shared" si="197"/>
        <v>1</v>
      </c>
      <c r="Z1662" s="1002">
        <v>1810</v>
      </c>
      <c r="AA1662" s="138"/>
      <c r="AB1662" s="469"/>
      <c r="AC1662" s="63">
        <v>0</v>
      </c>
      <c r="AD1662" s="137">
        <f t="shared" si="204"/>
        <v>0</v>
      </c>
      <c r="AE1662" s="945">
        <v>0</v>
      </c>
      <c r="AF1662" s="150">
        <v>0</v>
      </c>
      <c r="AG1662" s="138"/>
      <c r="AH1662" s="469"/>
      <c r="AI1662" s="998">
        <f t="shared" si="205"/>
        <v>1810</v>
      </c>
      <c r="AJ1662" s="1025">
        <f t="shared" si="201"/>
        <v>0</v>
      </c>
    </row>
    <row r="1663" spans="1:118" ht="42" customHeight="1" x14ac:dyDescent="0.2">
      <c r="A1663" s="51"/>
      <c r="B1663" s="422" t="s">
        <v>1599</v>
      </c>
      <c r="C1663" s="74"/>
      <c r="D1663" s="79">
        <v>25</v>
      </c>
      <c r="E1663" s="111" t="s">
        <v>356</v>
      </c>
      <c r="F1663" s="55" t="s">
        <v>31</v>
      </c>
      <c r="G1663" s="56" t="s">
        <v>32</v>
      </c>
      <c r="H1663" s="55" t="s">
        <v>33</v>
      </c>
      <c r="I1663" s="57">
        <v>90</v>
      </c>
      <c r="J1663" s="112">
        <v>2250</v>
      </c>
      <c r="K1663" s="136"/>
      <c r="L1663" s="469">
        <v>0</v>
      </c>
      <c r="M1663" s="136"/>
      <c r="N1663" s="469"/>
      <c r="O1663" s="75">
        <v>0</v>
      </c>
      <c r="P1663" s="1002">
        <f t="shared" si="203"/>
        <v>0</v>
      </c>
      <c r="Q1663" s="138"/>
      <c r="R1663" s="469"/>
      <c r="S1663" s="75">
        <v>0</v>
      </c>
      <c r="T1663" s="1002"/>
      <c r="U1663" s="138"/>
      <c r="V1663" s="469"/>
      <c r="W1663" s="138"/>
      <c r="X1663" s="469"/>
      <c r="Y1663" s="60">
        <f t="shared" si="197"/>
        <v>25</v>
      </c>
      <c r="Z1663" s="1002">
        <v>2250</v>
      </c>
      <c r="AA1663" s="138"/>
      <c r="AB1663" s="469"/>
      <c r="AC1663" s="63">
        <v>0</v>
      </c>
      <c r="AD1663" s="137">
        <f t="shared" si="204"/>
        <v>0</v>
      </c>
      <c r="AE1663" s="945">
        <v>0</v>
      </c>
      <c r="AF1663" s="150">
        <v>0</v>
      </c>
      <c r="AG1663" s="138"/>
      <c r="AH1663" s="469"/>
      <c r="AI1663" s="998">
        <f t="shared" si="205"/>
        <v>2250</v>
      </c>
      <c r="AJ1663" s="1025">
        <f t="shared" si="201"/>
        <v>0</v>
      </c>
    </row>
    <row r="1664" spans="1:118" ht="36.75" customHeight="1" x14ac:dyDescent="0.2">
      <c r="A1664" s="51"/>
      <c r="B1664" s="102" t="s">
        <v>1600</v>
      </c>
      <c r="C1664" s="74"/>
      <c r="D1664" s="79">
        <v>13</v>
      </c>
      <c r="E1664" s="79" t="s">
        <v>356</v>
      </c>
      <c r="F1664" s="55" t="s">
        <v>31</v>
      </c>
      <c r="G1664" s="56" t="s">
        <v>32</v>
      </c>
      <c r="H1664" s="55" t="s">
        <v>33</v>
      </c>
      <c r="I1664" s="57">
        <v>253.76307692307694</v>
      </c>
      <c r="J1664" s="112">
        <v>3298.92</v>
      </c>
      <c r="K1664" s="136"/>
      <c r="L1664" s="469">
        <v>0</v>
      </c>
      <c r="M1664" s="136"/>
      <c r="N1664" s="469"/>
      <c r="O1664" s="75">
        <v>0</v>
      </c>
      <c r="P1664" s="1002">
        <f t="shared" si="203"/>
        <v>0</v>
      </c>
      <c r="Q1664" s="138"/>
      <c r="R1664" s="469"/>
      <c r="S1664" s="75">
        <v>0</v>
      </c>
      <c r="T1664" s="1002"/>
      <c r="U1664" s="138"/>
      <c r="V1664" s="469"/>
      <c r="W1664" s="138"/>
      <c r="X1664" s="469"/>
      <c r="Y1664" s="60">
        <f t="shared" si="197"/>
        <v>13</v>
      </c>
      <c r="Z1664" s="1002">
        <v>3298.92</v>
      </c>
      <c r="AA1664" s="138"/>
      <c r="AB1664" s="469"/>
      <c r="AC1664" s="63">
        <v>0</v>
      </c>
      <c r="AD1664" s="137">
        <f t="shared" si="204"/>
        <v>0</v>
      </c>
      <c r="AE1664" s="945">
        <v>0</v>
      </c>
      <c r="AF1664" s="150">
        <v>0</v>
      </c>
      <c r="AG1664" s="138"/>
      <c r="AH1664" s="469"/>
      <c r="AI1664" s="998">
        <f t="shared" si="205"/>
        <v>3298.92</v>
      </c>
      <c r="AJ1664" s="1025">
        <f t="shared" si="201"/>
        <v>0</v>
      </c>
    </row>
    <row r="1665" spans="1:118" ht="35.25" customHeight="1" x14ac:dyDescent="0.2">
      <c r="A1665" s="51"/>
      <c r="B1665" s="102" t="s">
        <v>1601</v>
      </c>
      <c r="C1665" s="74"/>
      <c r="D1665" s="79">
        <v>12</v>
      </c>
      <c r="E1665" s="79" t="s">
        <v>356</v>
      </c>
      <c r="F1665" s="55" t="s">
        <v>31</v>
      </c>
      <c r="G1665" s="56" t="s">
        <v>32</v>
      </c>
      <c r="H1665" s="55" t="s">
        <v>33</v>
      </c>
      <c r="I1665" s="57">
        <v>203.5</v>
      </c>
      <c r="J1665" s="112">
        <v>2442</v>
      </c>
      <c r="K1665" s="136"/>
      <c r="L1665" s="469">
        <v>0</v>
      </c>
      <c r="M1665" s="136"/>
      <c r="N1665" s="469"/>
      <c r="O1665" s="75">
        <v>0</v>
      </c>
      <c r="P1665" s="1002">
        <f t="shared" si="203"/>
        <v>0</v>
      </c>
      <c r="Q1665" s="138"/>
      <c r="R1665" s="469"/>
      <c r="S1665" s="75">
        <v>0</v>
      </c>
      <c r="T1665" s="1002"/>
      <c r="U1665" s="138"/>
      <c r="V1665" s="469"/>
      <c r="W1665" s="138"/>
      <c r="X1665" s="469"/>
      <c r="Y1665" s="60">
        <f t="shared" si="197"/>
        <v>12</v>
      </c>
      <c r="Z1665" s="1002">
        <v>2442</v>
      </c>
      <c r="AA1665" s="138"/>
      <c r="AB1665" s="469"/>
      <c r="AC1665" s="63">
        <v>0</v>
      </c>
      <c r="AD1665" s="137">
        <f t="shared" si="204"/>
        <v>0</v>
      </c>
      <c r="AE1665" s="945">
        <v>0</v>
      </c>
      <c r="AF1665" s="150">
        <v>0</v>
      </c>
      <c r="AG1665" s="138"/>
      <c r="AH1665" s="469"/>
      <c r="AI1665" s="998">
        <f t="shared" si="205"/>
        <v>2442</v>
      </c>
      <c r="AJ1665" s="1025">
        <f t="shared" si="201"/>
        <v>0</v>
      </c>
    </row>
    <row r="1666" spans="1:118" ht="30.75" customHeight="1" x14ac:dyDescent="0.2">
      <c r="A1666" s="51"/>
      <c r="B1666" s="329" t="s">
        <v>1602</v>
      </c>
      <c r="C1666" s="74"/>
      <c r="D1666" s="74">
        <v>11</v>
      </c>
      <c r="E1666" s="79" t="s">
        <v>30</v>
      </c>
      <c r="F1666" s="55" t="s">
        <v>31</v>
      </c>
      <c r="G1666" s="56" t="s">
        <v>32</v>
      </c>
      <c r="H1666" s="55" t="s">
        <v>33</v>
      </c>
      <c r="I1666" s="57">
        <v>115.15545454545455</v>
      </c>
      <c r="J1666" s="766">
        <v>1266.71</v>
      </c>
      <c r="K1666" s="136"/>
      <c r="L1666" s="469">
        <v>0</v>
      </c>
      <c r="M1666" s="136"/>
      <c r="N1666" s="469"/>
      <c r="O1666" s="75">
        <v>0</v>
      </c>
      <c r="P1666" s="1002">
        <f t="shared" si="203"/>
        <v>0</v>
      </c>
      <c r="Q1666" s="138"/>
      <c r="R1666" s="469"/>
      <c r="S1666" s="75">
        <v>0</v>
      </c>
      <c r="T1666" s="1002"/>
      <c r="U1666" s="138"/>
      <c r="V1666" s="469"/>
      <c r="W1666" s="138"/>
      <c r="X1666" s="469"/>
      <c r="Y1666" s="60">
        <f t="shared" si="197"/>
        <v>11</v>
      </c>
      <c r="Z1666" s="1002">
        <v>1266.71</v>
      </c>
      <c r="AA1666" s="138"/>
      <c r="AB1666" s="469"/>
      <c r="AC1666" s="63">
        <v>0</v>
      </c>
      <c r="AD1666" s="137">
        <f t="shared" si="204"/>
        <v>0</v>
      </c>
      <c r="AE1666" s="942">
        <v>0</v>
      </c>
      <c r="AF1666" s="150">
        <v>0</v>
      </c>
      <c r="AG1666" s="138"/>
      <c r="AH1666" s="469"/>
      <c r="AI1666" s="998">
        <f t="shared" si="205"/>
        <v>1266.71</v>
      </c>
      <c r="AJ1666" s="1025">
        <f t="shared" si="201"/>
        <v>0</v>
      </c>
    </row>
    <row r="1667" spans="1:118" ht="37.5" customHeight="1" x14ac:dyDescent="0.2">
      <c r="A1667" s="51"/>
      <c r="B1667" s="423" t="s">
        <v>1603</v>
      </c>
      <c r="C1667" s="74"/>
      <c r="D1667" s="74">
        <v>1</v>
      </c>
      <c r="E1667" s="79" t="s">
        <v>1196</v>
      </c>
      <c r="F1667" s="55" t="s">
        <v>31</v>
      </c>
      <c r="G1667" s="56" t="s">
        <v>32</v>
      </c>
      <c r="H1667" s="55" t="s">
        <v>33</v>
      </c>
      <c r="I1667" s="57">
        <v>280</v>
      </c>
      <c r="J1667" s="766">
        <v>280</v>
      </c>
      <c r="K1667" s="136"/>
      <c r="L1667" s="469">
        <v>0</v>
      </c>
      <c r="M1667" s="136"/>
      <c r="N1667" s="469"/>
      <c r="O1667" s="75">
        <v>0</v>
      </c>
      <c r="P1667" s="1002">
        <f t="shared" si="203"/>
        <v>0</v>
      </c>
      <c r="Q1667" s="138"/>
      <c r="R1667" s="469"/>
      <c r="S1667" s="75">
        <v>0</v>
      </c>
      <c r="T1667" s="1002"/>
      <c r="U1667" s="138"/>
      <c r="V1667" s="469"/>
      <c r="W1667" s="138"/>
      <c r="X1667" s="469"/>
      <c r="Y1667" s="60">
        <f t="shared" si="197"/>
        <v>1</v>
      </c>
      <c r="Z1667" s="1002">
        <v>280</v>
      </c>
      <c r="AA1667" s="138"/>
      <c r="AB1667" s="469"/>
      <c r="AC1667" s="63">
        <v>0</v>
      </c>
      <c r="AD1667" s="137">
        <f t="shared" si="204"/>
        <v>0</v>
      </c>
      <c r="AE1667" s="942">
        <v>0</v>
      </c>
      <c r="AF1667" s="150">
        <v>0</v>
      </c>
      <c r="AG1667" s="138"/>
      <c r="AH1667" s="469"/>
      <c r="AI1667" s="998">
        <f t="shared" si="205"/>
        <v>280</v>
      </c>
      <c r="AJ1667" s="1025">
        <f t="shared" si="201"/>
        <v>0</v>
      </c>
    </row>
    <row r="1668" spans="1:118" ht="37.5" customHeight="1" x14ac:dyDescent="0.2">
      <c r="A1668" s="51"/>
      <c r="B1668" s="330" t="s">
        <v>1604</v>
      </c>
      <c r="C1668" s="74"/>
      <c r="D1668" s="74">
        <v>5555.5559999999996</v>
      </c>
      <c r="E1668" s="111" t="s">
        <v>356</v>
      </c>
      <c r="F1668" s="55" t="s">
        <v>31</v>
      </c>
      <c r="G1668" s="56" t="s">
        <v>32</v>
      </c>
      <c r="H1668" s="55" t="s">
        <v>33</v>
      </c>
      <c r="I1668" s="57">
        <v>27</v>
      </c>
      <c r="J1668" s="766">
        <v>150000.01199999999</v>
      </c>
      <c r="K1668" s="136"/>
      <c r="L1668" s="469">
        <v>0</v>
      </c>
      <c r="M1668" s="136"/>
      <c r="N1668" s="469"/>
      <c r="O1668" s="75">
        <v>0</v>
      </c>
      <c r="P1668" s="1002"/>
      <c r="Q1668" s="138"/>
      <c r="R1668" s="469"/>
      <c r="S1668" s="75">
        <v>5555.5559999999996</v>
      </c>
      <c r="T1668" s="1002">
        <v>150000</v>
      </c>
      <c r="U1668" s="138"/>
      <c r="V1668" s="469"/>
      <c r="W1668" s="138"/>
      <c r="X1668" s="469"/>
      <c r="Y1668" s="60">
        <v>0</v>
      </c>
      <c r="Z1668" s="1002">
        <v>1.1999999987892807E-2</v>
      </c>
      <c r="AA1668" s="138"/>
      <c r="AB1668" s="469"/>
      <c r="AC1668" s="63">
        <v>0</v>
      </c>
      <c r="AD1668" s="137"/>
      <c r="AE1668" s="942">
        <v>0</v>
      </c>
      <c r="AF1668" s="150">
        <v>0</v>
      </c>
      <c r="AG1668" s="138"/>
      <c r="AH1668" s="469"/>
      <c r="AI1668" s="998">
        <f t="shared" si="205"/>
        <v>150000.01199999999</v>
      </c>
      <c r="AJ1668" s="1025">
        <f t="shared" si="201"/>
        <v>0</v>
      </c>
    </row>
    <row r="1669" spans="1:118" ht="27" customHeight="1" x14ac:dyDescent="0.2">
      <c r="A1669" s="51"/>
      <c r="B1669" s="424" t="s">
        <v>1605</v>
      </c>
      <c r="C1669" s="74"/>
      <c r="D1669" s="74">
        <v>3373582.92</v>
      </c>
      <c r="E1669" s="79" t="s">
        <v>356</v>
      </c>
      <c r="F1669" s="55" t="s">
        <v>31</v>
      </c>
      <c r="G1669" s="56" t="s">
        <v>32</v>
      </c>
      <c r="H1669" s="55" t="s">
        <v>33</v>
      </c>
      <c r="I1669" s="57">
        <v>25</v>
      </c>
      <c r="J1669" s="766">
        <v>1619319.8</v>
      </c>
      <c r="K1669" s="136"/>
      <c r="L1669" s="469">
        <v>0</v>
      </c>
      <c r="M1669" s="136"/>
      <c r="N1669" s="469"/>
      <c r="O1669" s="75">
        <v>0</v>
      </c>
      <c r="P1669" s="1002"/>
      <c r="Q1669" s="138"/>
      <c r="R1669" s="469"/>
      <c r="S1669" s="75">
        <f>D1669</f>
        <v>3373582.92</v>
      </c>
      <c r="T1669" s="1002">
        <v>1619319.75</v>
      </c>
      <c r="U1669" s="138"/>
      <c r="V1669" s="469"/>
      <c r="W1669" s="138"/>
      <c r="X1669" s="469"/>
      <c r="Y1669" s="60">
        <v>0</v>
      </c>
      <c r="Z1669" s="1002">
        <v>5.0000000046566129E-2</v>
      </c>
      <c r="AA1669" s="138"/>
      <c r="AB1669" s="469"/>
      <c r="AC1669" s="63">
        <v>0</v>
      </c>
      <c r="AD1669" s="137"/>
      <c r="AE1669" s="942">
        <v>0</v>
      </c>
      <c r="AF1669" s="150">
        <v>0</v>
      </c>
      <c r="AG1669" s="138"/>
      <c r="AH1669" s="469"/>
      <c r="AI1669" s="998">
        <f t="shared" si="205"/>
        <v>1619319.8</v>
      </c>
      <c r="AJ1669" s="1025">
        <f t="shared" si="201"/>
        <v>0</v>
      </c>
    </row>
    <row r="1670" spans="1:118" ht="29.25" customHeight="1" x14ac:dyDescent="0.2">
      <c r="A1670" s="51"/>
      <c r="B1670" s="425" t="s">
        <v>1606</v>
      </c>
      <c r="C1670" s="74"/>
      <c r="D1670" s="74">
        <v>4</v>
      </c>
      <c r="E1670" s="111" t="s">
        <v>1607</v>
      </c>
      <c r="F1670" s="55" t="s">
        <v>31</v>
      </c>
      <c r="G1670" s="56" t="s">
        <v>32</v>
      </c>
      <c r="H1670" s="55" t="s">
        <v>33</v>
      </c>
      <c r="I1670" s="57">
        <v>481.25</v>
      </c>
      <c r="J1670" s="766">
        <v>1925</v>
      </c>
      <c r="K1670" s="136"/>
      <c r="L1670" s="469">
        <v>0</v>
      </c>
      <c r="M1670" s="136"/>
      <c r="N1670" s="469"/>
      <c r="O1670" s="75">
        <v>0</v>
      </c>
      <c r="P1670" s="1002">
        <f>O1670*I1670</f>
        <v>0</v>
      </c>
      <c r="Q1670" s="138"/>
      <c r="R1670" s="469"/>
      <c r="S1670" s="75">
        <v>0</v>
      </c>
      <c r="T1670" s="1002"/>
      <c r="U1670" s="138"/>
      <c r="V1670" s="469"/>
      <c r="W1670" s="138"/>
      <c r="X1670" s="469"/>
      <c r="Y1670" s="60">
        <f t="shared" ref="Y1670:Y1733" si="206">D1670</f>
        <v>4</v>
      </c>
      <c r="Z1670" s="1002">
        <v>1925</v>
      </c>
      <c r="AA1670" s="138"/>
      <c r="AB1670" s="469"/>
      <c r="AC1670" s="63">
        <v>0</v>
      </c>
      <c r="AD1670" s="137"/>
      <c r="AE1670" s="942">
        <v>0</v>
      </c>
      <c r="AF1670" s="150">
        <v>0</v>
      </c>
      <c r="AG1670" s="138"/>
      <c r="AH1670" s="469"/>
      <c r="AI1670" s="998">
        <f t="shared" si="205"/>
        <v>1925</v>
      </c>
      <c r="AJ1670" s="1025">
        <f t="shared" si="201"/>
        <v>0</v>
      </c>
    </row>
    <row r="1671" spans="1:118" ht="32.25" customHeight="1" x14ac:dyDescent="0.2">
      <c r="A1671" s="51"/>
      <c r="B1671" s="425" t="s">
        <v>1608</v>
      </c>
      <c r="C1671" s="74"/>
      <c r="D1671" s="74">
        <v>20</v>
      </c>
      <c r="E1671" s="111" t="s">
        <v>356</v>
      </c>
      <c r="F1671" s="55" t="s">
        <v>31</v>
      </c>
      <c r="G1671" s="56" t="s">
        <v>32</v>
      </c>
      <c r="H1671" s="55" t="s">
        <v>33</v>
      </c>
      <c r="I1671" s="57">
        <v>110</v>
      </c>
      <c r="J1671" s="766">
        <v>2200</v>
      </c>
      <c r="K1671" s="136"/>
      <c r="L1671" s="469">
        <v>0</v>
      </c>
      <c r="M1671" s="136"/>
      <c r="N1671" s="469"/>
      <c r="O1671" s="75">
        <v>0</v>
      </c>
      <c r="P1671" s="1002">
        <f>O1671*I1671</f>
        <v>0</v>
      </c>
      <c r="Q1671" s="138"/>
      <c r="R1671" s="469"/>
      <c r="S1671" s="75">
        <v>0</v>
      </c>
      <c r="T1671" s="1002"/>
      <c r="U1671" s="138"/>
      <c r="V1671" s="469"/>
      <c r="W1671" s="138"/>
      <c r="X1671" s="469"/>
      <c r="Y1671" s="60">
        <f t="shared" si="206"/>
        <v>20</v>
      </c>
      <c r="Z1671" s="1002">
        <v>2200</v>
      </c>
      <c r="AA1671" s="138"/>
      <c r="AB1671" s="469"/>
      <c r="AC1671" s="63">
        <v>0</v>
      </c>
      <c r="AD1671" s="137">
        <f>AC1671*I1671</f>
        <v>0</v>
      </c>
      <c r="AE1671" s="942">
        <v>0</v>
      </c>
      <c r="AF1671" s="150">
        <v>0</v>
      </c>
      <c r="AG1671" s="138"/>
      <c r="AH1671" s="469"/>
      <c r="AI1671" s="998">
        <f t="shared" si="205"/>
        <v>2200</v>
      </c>
      <c r="AJ1671" s="1025">
        <f t="shared" si="201"/>
        <v>0</v>
      </c>
    </row>
    <row r="1672" spans="1:118" ht="33" customHeight="1" x14ac:dyDescent="0.2">
      <c r="A1672" s="406"/>
      <c r="B1672" s="426" t="s">
        <v>1609</v>
      </c>
      <c r="C1672" s="51"/>
      <c r="D1672" s="51">
        <v>40</v>
      </c>
      <c r="E1672" s="111" t="s">
        <v>30</v>
      </c>
      <c r="F1672" s="55" t="s">
        <v>31</v>
      </c>
      <c r="G1672" s="56" t="s">
        <v>32</v>
      </c>
      <c r="H1672" s="55" t="s">
        <v>33</v>
      </c>
      <c r="I1672" s="57">
        <v>125</v>
      </c>
      <c r="J1672" s="807">
        <v>5000</v>
      </c>
      <c r="K1672" s="136"/>
      <c r="L1672" s="469">
        <v>0</v>
      </c>
      <c r="M1672" s="136"/>
      <c r="N1672" s="469"/>
      <c r="O1672" s="75">
        <v>0</v>
      </c>
      <c r="P1672" s="1002">
        <f>O1672*I1672</f>
        <v>0</v>
      </c>
      <c r="Q1672" s="138"/>
      <c r="R1672" s="469"/>
      <c r="S1672" s="75">
        <v>0</v>
      </c>
      <c r="T1672" s="1002"/>
      <c r="U1672" s="138"/>
      <c r="V1672" s="469"/>
      <c r="W1672" s="138"/>
      <c r="X1672" s="469"/>
      <c r="Y1672" s="60">
        <f t="shared" si="206"/>
        <v>40</v>
      </c>
      <c r="Z1672" s="1002">
        <v>5000</v>
      </c>
      <c r="AA1672" s="138"/>
      <c r="AB1672" s="469"/>
      <c r="AC1672" s="63">
        <v>0</v>
      </c>
      <c r="AD1672" s="137">
        <f>AC1672*I1672</f>
        <v>0</v>
      </c>
      <c r="AE1672" s="942">
        <v>0</v>
      </c>
      <c r="AF1672" s="150">
        <v>0</v>
      </c>
      <c r="AG1672" s="138"/>
      <c r="AH1672" s="469"/>
      <c r="AI1672" s="998">
        <f t="shared" si="205"/>
        <v>5000</v>
      </c>
      <c r="AJ1672" s="1025">
        <f t="shared" si="201"/>
        <v>0</v>
      </c>
    </row>
    <row r="1673" spans="1:118" s="877" customFormat="1" x14ac:dyDescent="0.2">
      <c r="A1673" s="272">
        <v>262</v>
      </c>
      <c r="B1673" s="315" t="s">
        <v>1610</v>
      </c>
      <c r="C1673" s="272"/>
      <c r="D1673" s="272"/>
      <c r="E1673" s="906"/>
      <c r="F1673" s="907"/>
      <c r="G1673" s="907"/>
      <c r="H1673" s="907"/>
      <c r="I1673" s="277"/>
      <c r="J1673" s="806">
        <v>0</v>
      </c>
      <c r="K1673" s="278"/>
      <c r="L1673" s="919">
        <f>L1674</f>
        <v>0</v>
      </c>
      <c r="M1673" s="278"/>
      <c r="N1673" s="919">
        <f>N1674</f>
        <v>0</v>
      </c>
      <c r="O1673" s="875">
        <v>0</v>
      </c>
      <c r="P1673" s="919">
        <f>P1674</f>
        <v>0</v>
      </c>
      <c r="Q1673" s="279"/>
      <c r="R1673" s="919">
        <f>R1674</f>
        <v>0</v>
      </c>
      <c r="S1673" s="875">
        <v>0</v>
      </c>
      <c r="T1673" s="919">
        <f>T1674</f>
        <v>0</v>
      </c>
      <c r="U1673" s="279"/>
      <c r="V1673" s="919">
        <f>V1674</f>
        <v>0</v>
      </c>
      <c r="W1673" s="279"/>
      <c r="X1673" s="919">
        <f>X1674</f>
        <v>0</v>
      </c>
      <c r="Y1673" s="373">
        <f t="shared" si="206"/>
        <v>0</v>
      </c>
      <c r="Z1673" s="919">
        <f>Z1674</f>
        <v>0</v>
      </c>
      <c r="AA1673" s="279"/>
      <c r="AB1673" s="919">
        <f>AB1674</f>
        <v>0</v>
      </c>
      <c r="AC1673" s="930">
        <v>0</v>
      </c>
      <c r="AD1673" s="278">
        <f>AD1674</f>
        <v>0</v>
      </c>
      <c r="AE1673" s="944"/>
      <c r="AF1673" s="278">
        <f>AF1674</f>
        <v>0</v>
      </c>
      <c r="AG1673" s="279"/>
      <c r="AH1673" s="919">
        <f>AH1674</f>
        <v>0</v>
      </c>
      <c r="AI1673" s="919">
        <f>AI1674</f>
        <v>0</v>
      </c>
      <c r="AJ1673" s="1025">
        <f t="shared" si="201"/>
        <v>0</v>
      </c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</row>
    <row r="1674" spans="1:118" s="884" customFormat="1" x14ac:dyDescent="0.2">
      <c r="A1674" s="42">
        <v>26201</v>
      </c>
      <c r="B1674" s="341" t="s">
        <v>1610</v>
      </c>
      <c r="C1674" s="44"/>
      <c r="D1674" s="44"/>
      <c r="E1674" s="45"/>
      <c r="F1674" s="46"/>
      <c r="G1674" s="46"/>
      <c r="H1674" s="46"/>
      <c r="I1674" s="47"/>
      <c r="J1674" s="787">
        <v>0</v>
      </c>
      <c r="K1674" s="264"/>
      <c r="L1674" s="921">
        <f>L1675</f>
        <v>0</v>
      </c>
      <c r="M1674" s="264"/>
      <c r="N1674" s="921">
        <f>N1675</f>
        <v>0</v>
      </c>
      <c r="O1674" s="238">
        <v>0</v>
      </c>
      <c r="P1674" s="921">
        <f>P1675</f>
        <v>0</v>
      </c>
      <c r="Q1674" s="265"/>
      <c r="R1674" s="921">
        <f>R1675</f>
        <v>0</v>
      </c>
      <c r="S1674" s="238">
        <v>0</v>
      </c>
      <c r="T1674" s="921">
        <f>T1675</f>
        <v>0</v>
      </c>
      <c r="U1674" s="265"/>
      <c r="V1674" s="921">
        <f>V1675</f>
        <v>0</v>
      </c>
      <c r="W1674" s="265"/>
      <c r="X1674" s="921">
        <f>X1675</f>
        <v>0</v>
      </c>
      <c r="Y1674" s="376">
        <f t="shared" si="206"/>
        <v>0</v>
      </c>
      <c r="Z1674" s="921">
        <f>Z1675</f>
        <v>0</v>
      </c>
      <c r="AA1674" s="265"/>
      <c r="AB1674" s="921">
        <f>AB1675</f>
        <v>0</v>
      </c>
      <c r="AC1674" s="931">
        <v>0</v>
      </c>
      <c r="AD1674" s="264">
        <f>AD1675</f>
        <v>0</v>
      </c>
      <c r="AE1674" s="958"/>
      <c r="AF1674" s="264">
        <f>AF1675</f>
        <v>0</v>
      </c>
      <c r="AG1674" s="265"/>
      <c r="AH1674" s="921">
        <f>AH1675</f>
        <v>0</v>
      </c>
      <c r="AI1674" s="921">
        <f>AI1675</f>
        <v>0</v>
      </c>
      <c r="AJ1674" s="1025">
        <f t="shared" si="201"/>
        <v>0</v>
      </c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</row>
    <row r="1675" spans="1:118" x14ac:dyDescent="0.2">
      <c r="A1675" s="92"/>
      <c r="B1675" s="304"/>
      <c r="C1675" s="51"/>
      <c r="D1675" s="51"/>
      <c r="E1675" s="79"/>
      <c r="F1675" s="133"/>
      <c r="G1675" s="133"/>
      <c r="H1675" s="133"/>
      <c r="I1675" s="57"/>
      <c r="J1675" s="807"/>
      <c r="K1675" s="136"/>
      <c r="L1675" s="469">
        <v>0</v>
      </c>
      <c r="M1675" s="136"/>
      <c r="N1675" s="469">
        <v>0</v>
      </c>
      <c r="O1675" s="75">
        <v>0</v>
      </c>
      <c r="P1675" s="469">
        <v>0</v>
      </c>
      <c r="Q1675" s="138"/>
      <c r="R1675" s="469">
        <v>0</v>
      </c>
      <c r="S1675" s="75">
        <v>0</v>
      </c>
      <c r="T1675" s="469">
        <v>0</v>
      </c>
      <c r="U1675" s="138"/>
      <c r="V1675" s="469">
        <v>0</v>
      </c>
      <c r="W1675" s="138"/>
      <c r="X1675" s="469">
        <v>0</v>
      </c>
      <c r="Y1675" s="60">
        <f t="shared" si="206"/>
        <v>0</v>
      </c>
      <c r="Z1675" s="469">
        <v>0</v>
      </c>
      <c r="AA1675" s="138"/>
      <c r="AB1675" s="469">
        <v>0</v>
      </c>
      <c r="AC1675" s="63">
        <v>0</v>
      </c>
      <c r="AD1675" s="136">
        <v>0</v>
      </c>
      <c r="AE1675" s="942"/>
      <c r="AF1675" s="136">
        <v>0</v>
      </c>
      <c r="AG1675" s="138"/>
      <c r="AH1675" s="469">
        <v>0</v>
      </c>
      <c r="AI1675" s="469">
        <v>0</v>
      </c>
      <c r="AJ1675" s="1025">
        <f t="shared" si="201"/>
        <v>0</v>
      </c>
    </row>
    <row r="1676" spans="1:118" s="608" customFormat="1" ht="33.75" customHeight="1" x14ac:dyDescent="0.2">
      <c r="A1676" s="25">
        <v>2700</v>
      </c>
      <c r="B1676" s="26" t="s">
        <v>1611</v>
      </c>
      <c r="C1676" s="25"/>
      <c r="D1676" s="25"/>
      <c r="E1676" s="27"/>
      <c r="F1676" s="246"/>
      <c r="G1676" s="246"/>
      <c r="H1676" s="246"/>
      <c r="I1676" s="30"/>
      <c r="J1676" s="812">
        <v>913457.54</v>
      </c>
      <c r="K1676" s="249"/>
      <c r="L1676" s="922">
        <f>L1677+L1715+L1738+L1747+L1755</f>
        <v>0</v>
      </c>
      <c r="M1676" s="249"/>
      <c r="N1676" s="922">
        <f>N1677+N1715+N1738+N1747+N1755</f>
        <v>0</v>
      </c>
      <c r="O1676" s="885">
        <v>0</v>
      </c>
      <c r="P1676" s="922">
        <f>P1677+P1715+P1738+P1747+P1755</f>
        <v>0</v>
      </c>
      <c r="Q1676" s="250"/>
      <c r="R1676" s="922">
        <f>R1677+R1715+R1738+R1747+R1755</f>
        <v>0</v>
      </c>
      <c r="S1676" s="885">
        <v>0</v>
      </c>
      <c r="T1676" s="922">
        <f>T1677+T1715+T1738+T1747+T1755</f>
        <v>1009.59</v>
      </c>
      <c r="U1676" s="250"/>
      <c r="V1676" s="922">
        <f>V1677+V1715+V1738+V1747+V1755</f>
        <v>144935.04000000001</v>
      </c>
      <c r="W1676" s="250"/>
      <c r="X1676" s="922">
        <f>X1677+X1715+X1738+X1747+X1755</f>
        <v>0</v>
      </c>
      <c r="Y1676" s="368">
        <f t="shared" si="206"/>
        <v>0</v>
      </c>
      <c r="Z1676" s="922">
        <f>Z1677+Z1715+Z1738+Z1747+Z1755</f>
        <v>767512.90999999992</v>
      </c>
      <c r="AA1676" s="250"/>
      <c r="AB1676" s="922">
        <f>AB1677+AB1715+AB1738+AB1747+AB1755</f>
        <v>0</v>
      </c>
      <c r="AC1676" s="929">
        <v>0</v>
      </c>
      <c r="AD1676" s="249">
        <f>AD1677+AD1715+AD1738+AD1747+AD1755</f>
        <v>0</v>
      </c>
      <c r="AE1676" s="554">
        <f>AE1677+AE1715+AE1738+AE1747+AE1755</f>
        <v>0</v>
      </c>
      <c r="AF1676" s="249">
        <f>AF1677+AF1715+AF1738+AF1747+AF1755</f>
        <v>0</v>
      </c>
      <c r="AG1676" s="250"/>
      <c r="AH1676" s="922">
        <f>AH1677+AH1715+AH1738+AH1747+AH1755</f>
        <v>0</v>
      </c>
      <c r="AI1676" s="922">
        <f>AI1677+AI1715+AI1738+AI1747+AI1755</f>
        <v>913457.54</v>
      </c>
      <c r="AJ1676" s="1025">
        <f t="shared" si="201"/>
        <v>0</v>
      </c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</row>
    <row r="1677" spans="1:118" s="877" customFormat="1" ht="25.5" customHeight="1" x14ac:dyDescent="0.2">
      <c r="A1677" s="272">
        <v>271</v>
      </c>
      <c r="B1677" s="273" t="s">
        <v>1612</v>
      </c>
      <c r="C1677" s="272"/>
      <c r="D1677" s="272"/>
      <c r="E1677" s="274"/>
      <c r="F1677" s="313"/>
      <c r="G1677" s="313"/>
      <c r="H1677" s="313"/>
      <c r="I1677" s="277"/>
      <c r="J1677" s="806">
        <v>191599.68</v>
      </c>
      <c r="K1677" s="278"/>
      <c r="L1677" s="919">
        <f>L1678+L1688+L1690+L1692+L1694+L1696</f>
        <v>0</v>
      </c>
      <c r="M1677" s="278"/>
      <c r="N1677" s="919">
        <f>N1678+N1688+N1690+N1692+N1694+N1696</f>
        <v>0</v>
      </c>
      <c r="O1677" s="875">
        <v>0</v>
      </c>
      <c r="P1677" s="919">
        <f>P1678+P1688+P1690+P1692+P1694+P1696</f>
        <v>0</v>
      </c>
      <c r="Q1677" s="279"/>
      <c r="R1677" s="919">
        <f>R1678+R1688+R1690+R1692+R1694+R1696</f>
        <v>0</v>
      </c>
      <c r="S1677" s="875">
        <v>0</v>
      </c>
      <c r="T1677" s="919">
        <f>T1678+T1688+T1690+T1692+T1694+T1696</f>
        <v>0</v>
      </c>
      <c r="U1677" s="279"/>
      <c r="V1677" s="919">
        <f>V1678+V1688+V1690+V1692+V1694+V1696</f>
        <v>144935.04000000001</v>
      </c>
      <c r="W1677" s="279"/>
      <c r="X1677" s="919">
        <f>X1678+X1688+X1690+X1692+X1694+X1696</f>
        <v>0</v>
      </c>
      <c r="Y1677" s="373">
        <f t="shared" si="206"/>
        <v>0</v>
      </c>
      <c r="Z1677" s="919">
        <f>Z1678+Z1688+Z1690+Z1692+Z1694+Z1696</f>
        <v>46664.639999999999</v>
      </c>
      <c r="AA1677" s="279"/>
      <c r="AB1677" s="919">
        <f>AB1678+AB1688+AB1690+AB1692+AB1694+AB1696</f>
        <v>0</v>
      </c>
      <c r="AC1677" s="930">
        <v>0</v>
      </c>
      <c r="AD1677" s="278">
        <f>AD1678+AD1688+AD1690+AD1692+AD1694+AD1696</f>
        <v>0</v>
      </c>
      <c r="AE1677" s="950">
        <f>AE1678+AE1688+AE1690+AE1692+AE1694+AE1696</f>
        <v>0</v>
      </c>
      <c r="AF1677" s="278">
        <f>AF1678+AF1688+AF1690+AF1692+AF1694+AF1696</f>
        <v>0</v>
      </c>
      <c r="AG1677" s="279"/>
      <c r="AH1677" s="919">
        <f>AH1678+AH1688+AH1690+AH1692+AH1694+AH1696</f>
        <v>0</v>
      </c>
      <c r="AI1677" s="919">
        <f>AI1678+AI1688+AI1690+AI1692+AI1694+AI1696</f>
        <v>191599.68000000002</v>
      </c>
      <c r="AJ1677" s="1025">
        <f t="shared" si="201"/>
        <v>0</v>
      </c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</row>
    <row r="1678" spans="1:118" s="884" customFormat="1" ht="22.5" customHeight="1" x14ac:dyDescent="0.2">
      <c r="A1678" s="42">
        <v>27101</v>
      </c>
      <c r="B1678" s="341" t="s">
        <v>341</v>
      </c>
      <c r="C1678" s="44"/>
      <c r="D1678" s="44"/>
      <c r="E1678" s="44"/>
      <c r="F1678" s="239"/>
      <c r="G1678" s="239"/>
      <c r="H1678" s="239"/>
      <c r="I1678" s="47"/>
      <c r="J1678" s="787">
        <v>15320.12</v>
      </c>
      <c r="K1678" s="264"/>
      <c r="L1678" s="921">
        <f>SUM(L1679:L1687)</f>
        <v>0</v>
      </c>
      <c r="M1678" s="264"/>
      <c r="N1678" s="921">
        <f>SUM(N1679:N1687)</f>
        <v>0</v>
      </c>
      <c r="O1678" s="238">
        <v>0</v>
      </c>
      <c r="P1678" s="921">
        <f>SUM(P1679:P1687)</f>
        <v>0</v>
      </c>
      <c r="Q1678" s="265"/>
      <c r="R1678" s="921">
        <f>SUM(R1679:R1687)</f>
        <v>0</v>
      </c>
      <c r="S1678" s="238">
        <v>0</v>
      </c>
      <c r="T1678" s="921">
        <f>SUM(T1679:T1687)</f>
        <v>0</v>
      </c>
      <c r="U1678" s="265"/>
      <c r="V1678" s="921">
        <f>SUM(V1679:V1687)</f>
        <v>0</v>
      </c>
      <c r="W1678" s="265"/>
      <c r="X1678" s="921">
        <f>SUM(X1679:X1687)</f>
        <v>0</v>
      </c>
      <c r="Y1678" s="376">
        <f t="shared" si="206"/>
        <v>0</v>
      </c>
      <c r="Z1678" s="921">
        <f>SUM(Z1679:Z1687)</f>
        <v>15320.12</v>
      </c>
      <c r="AA1678" s="265"/>
      <c r="AB1678" s="921">
        <f>SUM(AB1679:AB1687)</f>
        <v>0</v>
      </c>
      <c r="AC1678" s="931">
        <v>0</v>
      </c>
      <c r="AD1678" s="264">
        <f>SUM(AD1679:AD1687)</f>
        <v>0</v>
      </c>
      <c r="AE1678" s="565">
        <f>AE1679+AE1680+AE1681+AE1682+AE1683+AE1684+AE1685+AE1686</f>
        <v>0</v>
      </c>
      <c r="AF1678" s="264">
        <f>SUM(AF1679:AF1687)</f>
        <v>0</v>
      </c>
      <c r="AG1678" s="265"/>
      <c r="AH1678" s="921">
        <f>SUM(AH1679:AH1687)</f>
        <v>0</v>
      </c>
      <c r="AI1678" s="921">
        <f>SUM(AI1679:AI1687)</f>
        <v>15320.12</v>
      </c>
      <c r="AJ1678" s="1025">
        <f t="shared" si="201"/>
        <v>0</v>
      </c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</row>
    <row r="1679" spans="1:118" s="24" customFormat="1" ht="66" x14ac:dyDescent="0.2">
      <c r="A1679" s="427"/>
      <c r="B1679" s="428" t="s">
        <v>1613</v>
      </c>
      <c r="C1679" s="74"/>
      <c r="D1679" s="74">
        <v>6</v>
      </c>
      <c r="E1679" s="149" t="s">
        <v>59</v>
      </c>
      <c r="F1679" s="55" t="s">
        <v>31</v>
      </c>
      <c r="G1679" s="56" t="s">
        <v>32</v>
      </c>
      <c r="H1679" s="55" t="s">
        <v>33</v>
      </c>
      <c r="I1679" s="57">
        <v>440.22</v>
      </c>
      <c r="J1679" s="766">
        <v>2641.32</v>
      </c>
      <c r="K1679" s="142"/>
      <c r="L1679" s="918">
        <v>0</v>
      </c>
      <c r="M1679" s="142"/>
      <c r="N1679" s="918"/>
      <c r="O1679" s="75">
        <v>0</v>
      </c>
      <c r="P1679" s="1002">
        <f t="shared" ref="P1679:P1686" si="207">O1679*I1679</f>
        <v>0</v>
      </c>
      <c r="Q1679" s="138"/>
      <c r="R1679" s="469"/>
      <c r="S1679" s="75">
        <v>0</v>
      </c>
      <c r="T1679" s="1002"/>
      <c r="U1679" s="138"/>
      <c r="V1679" s="469"/>
      <c r="W1679" s="138"/>
      <c r="X1679" s="469"/>
      <c r="Y1679" s="60">
        <f t="shared" si="206"/>
        <v>6</v>
      </c>
      <c r="Z1679" s="1002">
        <v>2641.32</v>
      </c>
      <c r="AA1679" s="138"/>
      <c r="AB1679" s="469"/>
      <c r="AC1679" s="63">
        <v>0</v>
      </c>
      <c r="AD1679" s="137">
        <f t="shared" ref="AD1679:AD1686" si="208">AC1679*I1679</f>
        <v>0</v>
      </c>
      <c r="AE1679" s="945">
        <v>0</v>
      </c>
      <c r="AF1679" s="150">
        <v>0</v>
      </c>
      <c r="AG1679" s="138"/>
      <c r="AH1679" s="469"/>
      <c r="AI1679" s="998">
        <f t="shared" ref="AI1679:AI1687" si="209">AF1679+AH1679+AD1679+AB1679+Z1679+X1679+V1679+T1679+R1679+P1679+N1679+L1679</f>
        <v>2641.32</v>
      </c>
      <c r="AJ1679" s="1025">
        <f t="shared" si="201"/>
        <v>0</v>
      </c>
    </row>
    <row r="1680" spans="1:118" s="24" customFormat="1" ht="66" x14ac:dyDescent="0.2">
      <c r="A1680" s="427"/>
      <c r="B1680" s="429" t="s">
        <v>1614</v>
      </c>
      <c r="C1680" s="74"/>
      <c r="D1680" s="74">
        <v>6</v>
      </c>
      <c r="E1680" s="149" t="s">
        <v>59</v>
      </c>
      <c r="F1680" s="55" t="s">
        <v>31</v>
      </c>
      <c r="G1680" s="56" t="s">
        <v>32</v>
      </c>
      <c r="H1680" s="55" t="s">
        <v>33</v>
      </c>
      <c r="I1680" s="57">
        <v>440.22</v>
      </c>
      <c r="J1680" s="766">
        <v>2641.32</v>
      </c>
      <c r="K1680" s="142"/>
      <c r="L1680" s="918">
        <v>0</v>
      </c>
      <c r="M1680" s="142"/>
      <c r="N1680" s="918"/>
      <c r="O1680" s="75">
        <v>0</v>
      </c>
      <c r="P1680" s="1002">
        <f t="shared" si="207"/>
        <v>0</v>
      </c>
      <c r="Q1680" s="138"/>
      <c r="R1680" s="469"/>
      <c r="S1680" s="75">
        <v>0</v>
      </c>
      <c r="T1680" s="1002"/>
      <c r="U1680" s="138"/>
      <c r="V1680" s="469"/>
      <c r="W1680" s="138"/>
      <c r="X1680" s="469"/>
      <c r="Y1680" s="60">
        <f t="shared" si="206"/>
        <v>6</v>
      </c>
      <c r="Z1680" s="1002">
        <v>2641.32</v>
      </c>
      <c r="AA1680" s="138"/>
      <c r="AB1680" s="469"/>
      <c r="AC1680" s="63">
        <v>0</v>
      </c>
      <c r="AD1680" s="137">
        <f t="shared" si="208"/>
        <v>0</v>
      </c>
      <c r="AE1680" s="945">
        <v>0</v>
      </c>
      <c r="AF1680" s="150">
        <v>0</v>
      </c>
      <c r="AG1680" s="138"/>
      <c r="AH1680" s="469"/>
      <c r="AI1680" s="998">
        <f t="shared" si="209"/>
        <v>2641.32</v>
      </c>
      <c r="AJ1680" s="1025">
        <f t="shared" si="201"/>
        <v>0</v>
      </c>
    </row>
    <row r="1681" spans="1:36" s="24" customFormat="1" ht="66" x14ac:dyDescent="0.2">
      <c r="A1681" s="427"/>
      <c r="B1681" s="429" t="s">
        <v>1615</v>
      </c>
      <c r="C1681" s="74"/>
      <c r="D1681" s="74">
        <v>4</v>
      </c>
      <c r="E1681" s="149" t="s">
        <v>59</v>
      </c>
      <c r="F1681" s="55" t="s">
        <v>31</v>
      </c>
      <c r="G1681" s="56" t="s">
        <v>32</v>
      </c>
      <c r="H1681" s="55" t="s">
        <v>33</v>
      </c>
      <c r="I1681" s="57">
        <v>440.22</v>
      </c>
      <c r="J1681" s="766">
        <v>1760.88</v>
      </c>
      <c r="K1681" s="142"/>
      <c r="L1681" s="918">
        <v>0</v>
      </c>
      <c r="M1681" s="142"/>
      <c r="N1681" s="918"/>
      <c r="O1681" s="75">
        <v>0</v>
      </c>
      <c r="P1681" s="1002">
        <f t="shared" si="207"/>
        <v>0</v>
      </c>
      <c r="Q1681" s="138"/>
      <c r="R1681" s="469"/>
      <c r="S1681" s="75">
        <v>0</v>
      </c>
      <c r="T1681" s="1002"/>
      <c r="U1681" s="138"/>
      <c r="V1681" s="469"/>
      <c r="W1681" s="138"/>
      <c r="X1681" s="469"/>
      <c r="Y1681" s="60">
        <f t="shared" si="206"/>
        <v>4</v>
      </c>
      <c r="Z1681" s="1002">
        <v>1760.88</v>
      </c>
      <c r="AA1681" s="138"/>
      <c r="AB1681" s="469"/>
      <c r="AC1681" s="63">
        <v>0</v>
      </c>
      <c r="AD1681" s="137">
        <f t="shared" si="208"/>
        <v>0</v>
      </c>
      <c r="AE1681" s="945">
        <v>0</v>
      </c>
      <c r="AF1681" s="150">
        <v>0</v>
      </c>
      <c r="AG1681" s="138"/>
      <c r="AH1681" s="469"/>
      <c r="AI1681" s="998">
        <f t="shared" si="209"/>
        <v>1760.88</v>
      </c>
      <c r="AJ1681" s="1025">
        <f t="shared" si="201"/>
        <v>0</v>
      </c>
    </row>
    <row r="1682" spans="1:36" s="24" customFormat="1" ht="66" x14ac:dyDescent="0.2">
      <c r="A1682" s="427"/>
      <c r="B1682" s="430" t="s">
        <v>1616</v>
      </c>
      <c r="C1682" s="74"/>
      <c r="D1682" s="74">
        <v>4</v>
      </c>
      <c r="E1682" s="149" t="s">
        <v>59</v>
      </c>
      <c r="F1682" s="55" t="s">
        <v>31</v>
      </c>
      <c r="G1682" s="56" t="s">
        <v>32</v>
      </c>
      <c r="H1682" s="55" t="s">
        <v>33</v>
      </c>
      <c r="I1682" s="57">
        <v>440.22</v>
      </c>
      <c r="J1682" s="766">
        <v>1760.88</v>
      </c>
      <c r="K1682" s="142"/>
      <c r="L1682" s="918">
        <v>0</v>
      </c>
      <c r="M1682" s="142"/>
      <c r="N1682" s="918"/>
      <c r="O1682" s="75">
        <v>0</v>
      </c>
      <c r="P1682" s="1002">
        <f t="shared" si="207"/>
        <v>0</v>
      </c>
      <c r="Q1682" s="138"/>
      <c r="R1682" s="469"/>
      <c r="S1682" s="75">
        <v>0</v>
      </c>
      <c r="T1682" s="1002"/>
      <c r="U1682" s="138"/>
      <c r="V1682" s="469"/>
      <c r="W1682" s="138"/>
      <c r="X1682" s="469"/>
      <c r="Y1682" s="60">
        <f t="shared" si="206"/>
        <v>4</v>
      </c>
      <c r="Z1682" s="1002">
        <v>1760.88</v>
      </c>
      <c r="AA1682" s="138"/>
      <c r="AB1682" s="469"/>
      <c r="AC1682" s="63">
        <v>0</v>
      </c>
      <c r="AD1682" s="137">
        <f t="shared" si="208"/>
        <v>0</v>
      </c>
      <c r="AE1682" s="945">
        <v>0</v>
      </c>
      <c r="AF1682" s="150">
        <v>0</v>
      </c>
      <c r="AG1682" s="138"/>
      <c r="AH1682" s="469"/>
      <c r="AI1682" s="998">
        <f t="shared" si="209"/>
        <v>1760.88</v>
      </c>
      <c r="AJ1682" s="1025">
        <f t="shared" si="201"/>
        <v>0</v>
      </c>
    </row>
    <row r="1683" spans="1:36" s="24" customFormat="1" ht="66" x14ac:dyDescent="0.2">
      <c r="A1683" s="427"/>
      <c r="B1683" s="430" t="s">
        <v>1617</v>
      </c>
      <c r="C1683" s="74"/>
      <c r="D1683" s="74">
        <v>2</v>
      </c>
      <c r="E1683" s="149" t="s">
        <v>59</v>
      </c>
      <c r="F1683" s="55" t="s">
        <v>31</v>
      </c>
      <c r="G1683" s="56" t="s">
        <v>32</v>
      </c>
      <c r="H1683" s="55" t="s">
        <v>33</v>
      </c>
      <c r="I1683" s="57">
        <v>440.22</v>
      </c>
      <c r="J1683" s="766">
        <v>880.44</v>
      </c>
      <c r="K1683" s="142"/>
      <c r="L1683" s="918">
        <v>0</v>
      </c>
      <c r="M1683" s="142"/>
      <c r="N1683" s="918"/>
      <c r="O1683" s="75">
        <v>0</v>
      </c>
      <c r="P1683" s="1002">
        <f t="shared" si="207"/>
        <v>0</v>
      </c>
      <c r="Q1683" s="138"/>
      <c r="R1683" s="469"/>
      <c r="S1683" s="75">
        <v>0</v>
      </c>
      <c r="T1683" s="1002"/>
      <c r="U1683" s="138"/>
      <c r="V1683" s="469"/>
      <c r="W1683" s="138"/>
      <c r="X1683" s="469"/>
      <c r="Y1683" s="60">
        <f t="shared" si="206"/>
        <v>2</v>
      </c>
      <c r="Z1683" s="1002">
        <v>880.44</v>
      </c>
      <c r="AA1683" s="138"/>
      <c r="AB1683" s="469"/>
      <c r="AC1683" s="63">
        <v>0</v>
      </c>
      <c r="AD1683" s="137">
        <f t="shared" si="208"/>
        <v>0</v>
      </c>
      <c r="AE1683" s="945">
        <v>0</v>
      </c>
      <c r="AF1683" s="150">
        <v>0</v>
      </c>
      <c r="AG1683" s="138"/>
      <c r="AH1683" s="469"/>
      <c r="AI1683" s="998">
        <f t="shared" si="209"/>
        <v>880.44</v>
      </c>
      <c r="AJ1683" s="1025">
        <f t="shared" si="201"/>
        <v>0</v>
      </c>
    </row>
    <row r="1684" spans="1:36" s="24" customFormat="1" ht="66" x14ac:dyDescent="0.2">
      <c r="A1684" s="427"/>
      <c r="B1684" s="430" t="s">
        <v>1618</v>
      </c>
      <c r="C1684" s="74"/>
      <c r="D1684" s="74">
        <v>4</v>
      </c>
      <c r="E1684" s="149" t="s">
        <v>59</v>
      </c>
      <c r="F1684" s="55" t="s">
        <v>31</v>
      </c>
      <c r="G1684" s="56" t="s">
        <v>32</v>
      </c>
      <c r="H1684" s="55" t="s">
        <v>33</v>
      </c>
      <c r="I1684" s="57">
        <v>701.8</v>
      </c>
      <c r="J1684" s="766">
        <v>2807.2</v>
      </c>
      <c r="K1684" s="142"/>
      <c r="L1684" s="918">
        <v>0</v>
      </c>
      <c r="M1684" s="142"/>
      <c r="N1684" s="918"/>
      <c r="O1684" s="75">
        <v>0</v>
      </c>
      <c r="P1684" s="1002">
        <f t="shared" si="207"/>
        <v>0</v>
      </c>
      <c r="Q1684" s="138"/>
      <c r="R1684" s="469"/>
      <c r="S1684" s="75">
        <v>0</v>
      </c>
      <c r="T1684" s="1002"/>
      <c r="U1684" s="138"/>
      <c r="V1684" s="469"/>
      <c r="W1684" s="138"/>
      <c r="X1684" s="469"/>
      <c r="Y1684" s="60">
        <f t="shared" si="206"/>
        <v>4</v>
      </c>
      <c r="Z1684" s="1002">
        <v>2807.2</v>
      </c>
      <c r="AA1684" s="138"/>
      <c r="AB1684" s="469"/>
      <c r="AC1684" s="63">
        <v>0</v>
      </c>
      <c r="AD1684" s="137">
        <f t="shared" si="208"/>
        <v>0</v>
      </c>
      <c r="AE1684" s="945">
        <v>0</v>
      </c>
      <c r="AF1684" s="150">
        <v>0</v>
      </c>
      <c r="AG1684" s="138"/>
      <c r="AH1684" s="469"/>
      <c r="AI1684" s="998">
        <f t="shared" si="209"/>
        <v>2807.2</v>
      </c>
      <c r="AJ1684" s="1025">
        <f t="shared" si="201"/>
        <v>0</v>
      </c>
    </row>
    <row r="1685" spans="1:36" s="24" customFormat="1" ht="30" customHeight="1" x14ac:dyDescent="0.2">
      <c r="A1685" s="427"/>
      <c r="B1685" s="430" t="s">
        <v>1619</v>
      </c>
      <c r="C1685" s="74"/>
      <c r="D1685" s="74">
        <v>4</v>
      </c>
      <c r="E1685" s="149" t="s">
        <v>59</v>
      </c>
      <c r="F1685" s="55" t="s">
        <v>31</v>
      </c>
      <c r="G1685" s="56" t="s">
        <v>32</v>
      </c>
      <c r="H1685" s="55" t="s">
        <v>33</v>
      </c>
      <c r="I1685" s="57">
        <v>185.02</v>
      </c>
      <c r="J1685" s="766">
        <v>740.08</v>
      </c>
      <c r="K1685" s="142"/>
      <c r="L1685" s="918">
        <v>0</v>
      </c>
      <c r="M1685" s="142"/>
      <c r="N1685" s="918"/>
      <c r="O1685" s="75">
        <v>0</v>
      </c>
      <c r="P1685" s="1002">
        <f t="shared" si="207"/>
        <v>0</v>
      </c>
      <c r="Q1685" s="138"/>
      <c r="R1685" s="469"/>
      <c r="S1685" s="75">
        <v>0</v>
      </c>
      <c r="T1685" s="1002"/>
      <c r="U1685" s="138"/>
      <c r="V1685" s="469"/>
      <c r="W1685" s="138"/>
      <c r="X1685" s="469"/>
      <c r="Y1685" s="60">
        <f t="shared" si="206"/>
        <v>4</v>
      </c>
      <c r="Z1685" s="1002">
        <v>740.08</v>
      </c>
      <c r="AA1685" s="138"/>
      <c r="AB1685" s="469"/>
      <c r="AC1685" s="63">
        <v>0</v>
      </c>
      <c r="AD1685" s="137">
        <f t="shared" si="208"/>
        <v>0</v>
      </c>
      <c r="AE1685" s="945">
        <v>0</v>
      </c>
      <c r="AF1685" s="150">
        <v>0</v>
      </c>
      <c r="AG1685" s="138"/>
      <c r="AH1685" s="469"/>
      <c r="AI1685" s="998">
        <f t="shared" si="209"/>
        <v>740.08</v>
      </c>
      <c r="AJ1685" s="1025">
        <f t="shared" si="201"/>
        <v>0</v>
      </c>
    </row>
    <row r="1686" spans="1:36" s="24" customFormat="1" ht="34.5" customHeight="1" x14ac:dyDescent="0.2">
      <c r="A1686" s="427"/>
      <c r="B1686" s="430" t="s">
        <v>1620</v>
      </c>
      <c r="C1686" s="74"/>
      <c r="D1686" s="74">
        <v>4</v>
      </c>
      <c r="E1686" s="149" t="s">
        <v>59</v>
      </c>
      <c r="F1686" s="55" t="s">
        <v>31</v>
      </c>
      <c r="G1686" s="56" t="s">
        <v>32</v>
      </c>
      <c r="H1686" s="55" t="s">
        <v>33</v>
      </c>
      <c r="I1686" s="57">
        <v>522</v>
      </c>
      <c r="J1686" s="766">
        <v>2088</v>
      </c>
      <c r="K1686" s="142"/>
      <c r="L1686" s="918">
        <v>0</v>
      </c>
      <c r="M1686" s="142"/>
      <c r="N1686" s="918"/>
      <c r="O1686" s="75">
        <v>0</v>
      </c>
      <c r="P1686" s="1002">
        <f t="shared" si="207"/>
        <v>0</v>
      </c>
      <c r="Q1686" s="138"/>
      <c r="R1686" s="469"/>
      <c r="S1686" s="75">
        <v>0</v>
      </c>
      <c r="T1686" s="1002"/>
      <c r="U1686" s="138"/>
      <c r="V1686" s="469"/>
      <c r="W1686" s="138"/>
      <c r="X1686" s="469"/>
      <c r="Y1686" s="60">
        <f t="shared" si="206"/>
        <v>4</v>
      </c>
      <c r="Z1686" s="1002">
        <v>2088</v>
      </c>
      <c r="AA1686" s="138"/>
      <c r="AB1686" s="469"/>
      <c r="AC1686" s="63">
        <v>0</v>
      </c>
      <c r="AD1686" s="137">
        <f t="shared" si="208"/>
        <v>0</v>
      </c>
      <c r="AE1686" s="945">
        <v>0</v>
      </c>
      <c r="AF1686" s="150">
        <v>0</v>
      </c>
      <c r="AG1686" s="138"/>
      <c r="AH1686" s="469"/>
      <c r="AI1686" s="998">
        <f t="shared" si="209"/>
        <v>2088</v>
      </c>
      <c r="AJ1686" s="1025">
        <f t="shared" si="201"/>
        <v>0</v>
      </c>
    </row>
    <row r="1687" spans="1:36" x14ac:dyDescent="0.2">
      <c r="A1687" s="408"/>
      <c r="B1687" s="304"/>
      <c r="C1687" s="51"/>
      <c r="D1687" s="51"/>
      <c r="E1687" s="79"/>
      <c r="F1687" s="133"/>
      <c r="G1687" s="133"/>
      <c r="H1687" s="133"/>
      <c r="I1687" s="57"/>
      <c r="J1687" s="807"/>
      <c r="K1687" s="136"/>
      <c r="L1687" s="469">
        <v>0</v>
      </c>
      <c r="M1687" s="136"/>
      <c r="N1687" s="469"/>
      <c r="O1687" s="75">
        <v>0</v>
      </c>
      <c r="P1687" s="1002"/>
      <c r="Q1687" s="138"/>
      <c r="R1687" s="469"/>
      <c r="S1687" s="75">
        <v>0</v>
      </c>
      <c r="T1687" s="1002"/>
      <c r="U1687" s="138"/>
      <c r="V1687" s="469"/>
      <c r="W1687" s="138"/>
      <c r="X1687" s="469"/>
      <c r="Y1687" s="60">
        <f t="shared" si="206"/>
        <v>0</v>
      </c>
      <c r="Z1687" s="1002">
        <v>0</v>
      </c>
      <c r="AA1687" s="138"/>
      <c r="AB1687" s="469"/>
      <c r="AC1687" s="63">
        <v>0</v>
      </c>
      <c r="AD1687" s="137"/>
      <c r="AE1687" s="942"/>
      <c r="AF1687" s="150">
        <v>0</v>
      </c>
      <c r="AG1687" s="138"/>
      <c r="AH1687" s="469"/>
      <c r="AI1687" s="998">
        <f t="shared" si="209"/>
        <v>0</v>
      </c>
      <c r="AJ1687" s="1025">
        <f t="shared" si="201"/>
        <v>0</v>
      </c>
    </row>
    <row r="1688" spans="1:36" ht="36" x14ac:dyDescent="0.2">
      <c r="A1688" s="42">
        <v>27102</v>
      </c>
      <c r="B1688" s="341" t="s">
        <v>1621</v>
      </c>
      <c r="C1688" s="44"/>
      <c r="D1688" s="44"/>
      <c r="E1688" s="45"/>
      <c r="F1688" s="46"/>
      <c r="G1688" s="46"/>
      <c r="H1688" s="46"/>
      <c r="I1688" s="47"/>
      <c r="J1688" s="787">
        <v>0</v>
      </c>
      <c r="K1688" s="264"/>
      <c r="L1688" s="921">
        <f>L1689</f>
        <v>0</v>
      </c>
      <c r="M1688" s="264"/>
      <c r="N1688" s="921">
        <f>N1689</f>
        <v>0</v>
      </c>
      <c r="O1688" s="75">
        <v>0</v>
      </c>
      <c r="P1688" s="921">
        <f>P1689</f>
        <v>0</v>
      </c>
      <c r="Q1688" s="265"/>
      <c r="R1688" s="921">
        <f>R1689</f>
        <v>0</v>
      </c>
      <c r="S1688" s="75">
        <v>0</v>
      </c>
      <c r="T1688" s="921">
        <f>T1689</f>
        <v>0</v>
      </c>
      <c r="U1688" s="265"/>
      <c r="V1688" s="921">
        <f>V1689</f>
        <v>0</v>
      </c>
      <c r="W1688" s="265"/>
      <c r="X1688" s="921">
        <f>X1689</f>
        <v>0</v>
      </c>
      <c r="Y1688" s="60">
        <f t="shared" si="206"/>
        <v>0</v>
      </c>
      <c r="Z1688" s="921">
        <f>Z1689</f>
        <v>0</v>
      </c>
      <c r="AA1688" s="265"/>
      <c r="AB1688" s="921">
        <f>AB1689</f>
        <v>0</v>
      </c>
      <c r="AC1688" s="63">
        <v>0</v>
      </c>
      <c r="AD1688" s="264">
        <f>AD1689</f>
        <v>0</v>
      </c>
      <c r="AE1688" s="958"/>
      <c r="AF1688" s="264">
        <f>AF1689</f>
        <v>0</v>
      </c>
      <c r="AG1688" s="265"/>
      <c r="AH1688" s="921">
        <f>AH1689</f>
        <v>0</v>
      </c>
      <c r="AI1688" s="921">
        <f>AI1689</f>
        <v>0</v>
      </c>
      <c r="AJ1688" s="1025">
        <f t="shared" si="201"/>
        <v>0</v>
      </c>
    </row>
    <row r="1689" spans="1:36" x14ac:dyDescent="0.2">
      <c r="A1689" s="51"/>
      <c r="B1689" s="102"/>
      <c r="C1689" s="74"/>
      <c r="D1689" s="74"/>
      <c r="E1689" s="79"/>
      <c r="F1689" s="55"/>
      <c r="G1689" s="56"/>
      <c r="H1689" s="55"/>
      <c r="I1689" s="57"/>
      <c r="J1689" s="766"/>
      <c r="K1689" s="136"/>
      <c r="L1689" s="469">
        <v>0</v>
      </c>
      <c r="M1689" s="136"/>
      <c r="N1689" s="469">
        <v>0</v>
      </c>
      <c r="O1689" s="75">
        <v>0</v>
      </c>
      <c r="P1689" s="469">
        <v>0</v>
      </c>
      <c r="Q1689" s="138"/>
      <c r="R1689" s="469">
        <v>0</v>
      </c>
      <c r="S1689" s="75">
        <v>0</v>
      </c>
      <c r="T1689" s="469">
        <v>0</v>
      </c>
      <c r="U1689" s="138"/>
      <c r="V1689" s="469">
        <v>0</v>
      </c>
      <c r="W1689" s="138"/>
      <c r="X1689" s="469">
        <v>0</v>
      </c>
      <c r="Y1689" s="60">
        <f t="shared" si="206"/>
        <v>0</v>
      </c>
      <c r="Z1689" s="469">
        <v>0</v>
      </c>
      <c r="AA1689" s="138"/>
      <c r="AB1689" s="469">
        <v>0</v>
      </c>
      <c r="AC1689" s="63">
        <v>0</v>
      </c>
      <c r="AD1689" s="136">
        <v>0</v>
      </c>
      <c r="AE1689" s="942"/>
      <c r="AF1689" s="136">
        <v>0</v>
      </c>
      <c r="AG1689" s="138"/>
      <c r="AH1689" s="469">
        <v>0</v>
      </c>
      <c r="AI1689" s="469">
        <v>0</v>
      </c>
      <c r="AJ1689" s="1025">
        <f t="shared" si="201"/>
        <v>0</v>
      </c>
    </row>
    <row r="1690" spans="1:36" ht="24" x14ac:dyDescent="0.2">
      <c r="A1690" s="42">
        <v>27103</v>
      </c>
      <c r="B1690" s="341" t="s">
        <v>1622</v>
      </c>
      <c r="C1690" s="44"/>
      <c r="D1690" s="44"/>
      <c r="E1690" s="45"/>
      <c r="F1690" s="46"/>
      <c r="G1690" s="46"/>
      <c r="H1690" s="46"/>
      <c r="I1690" s="47"/>
      <c r="J1690" s="787">
        <v>0</v>
      </c>
      <c r="K1690" s="264"/>
      <c r="L1690" s="921">
        <f>L1691</f>
        <v>0</v>
      </c>
      <c r="M1690" s="264"/>
      <c r="N1690" s="921">
        <f>N1691</f>
        <v>0</v>
      </c>
      <c r="O1690" s="75">
        <v>0</v>
      </c>
      <c r="P1690" s="921">
        <f>P1691</f>
        <v>0</v>
      </c>
      <c r="Q1690" s="265"/>
      <c r="R1690" s="921">
        <f>R1691</f>
        <v>0</v>
      </c>
      <c r="S1690" s="75">
        <v>0</v>
      </c>
      <c r="T1690" s="921">
        <f>T1691</f>
        <v>0</v>
      </c>
      <c r="U1690" s="265"/>
      <c r="V1690" s="921">
        <f>V1691</f>
        <v>0</v>
      </c>
      <c r="W1690" s="265"/>
      <c r="X1690" s="921">
        <f>X1691</f>
        <v>0</v>
      </c>
      <c r="Y1690" s="60">
        <f t="shared" si="206"/>
        <v>0</v>
      </c>
      <c r="Z1690" s="921">
        <f>Z1691</f>
        <v>0</v>
      </c>
      <c r="AA1690" s="265"/>
      <c r="AB1690" s="921">
        <f>AB1691</f>
        <v>0</v>
      </c>
      <c r="AC1690" s="63">
        <v>0</v>
      </c>
      <c r="AD1690" s="264">
        <f>AD1691</f>
        <v>0</v>
      </c>
      <c r="AE1690" s="958"/>
      <c r="AF1690" s="264">
        <f>AF1691</f>
        <v>0</v>
      </c>
      <c r="AG1690" s="265"/>
      <c r="AH1690" s="921">
        <f>AH1691</f>
        <v>0</v>
      </c>
      <c r="AI1690" s="921">
        <f>AI1691</f>
        <v>0</v>
      </c>
      <c r="AJ1690" s="1025">
        <f t="shared" si="201"/>
        <v>0</v>
      </c>
    </row>
    <row r="1691" spans="1:36" x14ac:dyDescent="0.2">
      <c r="A1691" s="408"/>
      <c r="B1691" s="304"/>
      <c r="C1691" s="51"/>
      <c r="D1691" s="51"/>
      <c r="E1691" s="79"/>
      <c r="F1691" s="133"/>
      <c r="G1691" s="133"/>
      <c r="H1691" s="133"/>
      <c r="I1691" s="57"/>
      <c r="J1691" s="807"/>
      <c r="K1691" s="136"/>
      <c r="L1691" s="469">
        <v>0</v>
      </c>
      <c r="M1691" s="136"/>
      <c r="N1691" s="469">
        <v>0</v>
      </c>
      <c r="O1691" s="75">
        <v>0</v>
      </c>
      <c r="P1691" s="469">
        <v>0</v>
      </c>
      <c r="Q1691" s="138"/>
      <c r="R1691" s="469">
        <v>0</v>
      </c>
      <c r="S1691" s="75">
        <v>0</v>
      </c>
      <c r="T1691" s="469">
        <v>0</v>
      </c>
      <c r="U1691" s="138"/>
      <c r="V1691" s="469">
        <v>0</v>
      </c>
      <c r="W1691" s="138"/>
      <c r="X1691" s="469">
        <v>0</v>
      </c>
      <c r="Y1691" s="60">
        <f t="shared" si="206"/>
        <v>0</v>
      </c>
      <c r="Z1691" s="469">
        <v>0</v>
      </c>
      <c r="AA1691" s="138"/>
      <c r="AB1691" s="469">
        <v>0</v>
      </c>
      <c r="AC1691" s="63">
        <v>0</v>
      </c>
      <c r="AD1691" s="136">
        <v>0</v>
      </c>
      <c r="AE1691" s="942"/>
      <c r="AF1691" s="136">
        <v>0</v>
      </c>
      <c r="AG1691" s="138"/>
      <c r="AH1691" s="469">
        <v>0</v>
      </c>
      <c r="AI1691" s="469">
        <v>0</v>
      </c>
      <c r="AJ1691" s="1025">
        <f t="shared" si="201"/>
        <v>0</v>
      </c>
    </row>
    <row r="1692" spans="1:36" ht="36" x14ac:dyDescent="0.2">
      <c r="A1692" s="42">
        <v>27104</v>
      </c>
      <c r="B1692" s="341" t="s">
        <v>1623</v>
      </c>
      <c r="C1692" s="44"/>
      <c r="D1692" s="44"/>
      <c r="E1692" s="45"/>
      <c r="F1692" s="46"/>
      <c r="G1692" s="46"/>
      <c r="H1692" s="46"/>
      <c r="I1692" s="47"/>
      <c r="J1692" s="787">
        <v>0</v>
      </c>
      <c r="K1692" s="264"/>
      <c r="L1692" s="921">
        <f>L1693</f>
        <v>0</v>
      </c>
      <c r="M1692" s="264"/>
      <c r="N1692" s="921">
        <f>N1693</f>
        <v>0</v>
      </c>
      <c r="O1692" s="75">
        <v>0</v>
      </c>
      <c r="P1692" s="921">
        <f>P1693</f>
        <v>0</v>
      </c>
      <c r="Q1692" s="265"/>
      <c r="R1692" s="921">
        <f>R1693</f>
        <v>0</v>
      </c>
      <c r="S1692" s="75">
        <v>0</v>
      </c>
      <c r="T1692" s="921">
        <f>T1693</f>
        <v>0</v>
      </c>
      <c r="U1692" s="265"/>
      <c r="V1692" s="921">
        <f>V1693</f>
        <v>0</v>
      </c>
      <c r="W1692" s="265"/>
      <c r="X1692" s="921">
        <f>X1693</f>
        <v>0</v>
      </c>
      <c r="Y1692" s="60">
        <f t="shared" si="206"/>
        <v>0</v>
      </c>
      <c r="Z1692" s="921">
        <f>Z1693</f>
        <v>0</v>
      </c>
      <c r="AA1692" s="265"/>
      <c r="AB1692" s="921">
        <f>AB1693</f>
        <v>0</v>
      </c>
      <c r="AC1692" s="63">
        <v>0</v>
      </c>
      <c r="AD1692" s="264">
        <f>AD1693</f>
        <v>0</v>
      </c>
      <c r="AE1692" s="958"/>
      <c r="AF1692" s="264">
        <f>AF1693</f>
        <v>0</v>
      </c>
      <c r="AG1692" s="265"/>
      <c r="AH1692" s="921">
        <f>AH1693</f>
        <v>0</v>
      </c>
      <c r="AI1692" s="921">
        <f>AI1693</f>
        <v>0</v>
      </c>
      <c r="AJ1692" s="1025">
        <f t="shared" si="201"/>
        <v>0</v>
      </c>
    </row>
    <row r="1693" spans="1:36" x14ac:dyDescent="0.2">
      <c r="A1693" s="408"/>
      <c r="B1693" s="304"/>
      <c r="C1693" s="51"/>
      <c r="D1693" s="51"/>
      <c r="E1693" s="79"/>
      <c r="F1693" s="133"/>
      <c r="G1693" s="133"/>
      <c r="H1693" s="133"/>
      <c r="I1693" s="57"/>
      <c r="J1693" s="807"/>
      <c r="K1693" s="136"/>
      <c r="L1693" s="469">
        <v>0</v>
      </c>
      <c r="M1693" s="136"/>
      <c r="N1693" s="469">
        <v>0</v>
      </c>
      <c r="O1693" s="75">
        <v>0</v>
      </c>
      <c r="P1693" s="469">
        <v>0</v>
      </c>
      <c r="Q1693" s="138"/>
      <c r="R1693" s="469">
        <v>0</v>
      </c>
      <c r="S1693" s="75">
        <v>0</v>
      </c>
      <c r="T1693" s="469">
        <v>0</v>
      </c>
      <c r="U1693" s="138"/>
      <c r="V1693" s="469">
        <v>0</v>
      </c>
      <c r="W1693" s="138"/>
      <c r="X1693" s="469">
        <v>0</v>
      </c>
      <c r="Y1693" s="60">
        <f t="shared" si="206"/>
        <v>0</v>
      </c>
      <c r="Z1693" s="469">
        <v>0</v>
      </c>
      <c r="AA1693" s="138"/>
      <c r="AB1693" s="469">
        <v>0</v>
      </c>
      <c r="AC1693" s="63">
        <v>0</v>
      </c>
      <c r="AD1693" s="136">
        <v>0</v>
      </c>
      <c r="AE1693" s="942"/>
      <c r="AF1693" s="136">
        <v>0</v>
      </c>
      <c r="AG1693" s="138"/>
      <c r="AH1693" s="469">
        <v>0</v>
      </c>
      <c r="AI1693" s="469">
        <v>0</v>
      </c>
      <c r="AJ1693" s="1025">
        <f t="shared" si="201"/>
        <v>0</v>
      </c>
    </row>
    <row r="1694" spans="1:36" ht="36" x14ac:dyDescent="0.2">
      <c r="A1694" s="42">
        <v>27105</v>
      </c>
      <c r="B1694" s="341" t="s">
        <v>1624</v>
      </c>
      <c r="C1694" s="44"/>
      <c r="D1694" s="44"/>
      <c r="E1694" s="45"/>
      <c r="F1694" s="46"/>
      <c r="G1694" s="46"/>
      <c r="H1694" s="46"/>
      <c r="I1694" s="47"/>
      <c r="J1694" s="787">
        <v>0</v>
      </c>
      <c r="K1694" s="264"/>
      <c r="L1694" s="921">
        <f>L1695</f>
        <v>0</v>
      </c>
      <c r="M1694" s="264"/>
      <c r="N1694" s="921">
        <f>N1695</f>
        <v>0</v>
      </c>
      <c r="O1694" s="75">
        <v>0</v>
      </c>
      <c r="P1694" s="921">
        <f>P1695</f>
        <v>0</v>
      </c>
      <c r="Q1694" s="265"/>
      <c r="R1694" s="921">
        <f>R1695</f>
        <v>0</v>
      </c>
      <c r="S1694" s="75">
        <v>0</v>
      </c>
      <c r="T1694" s="921">
        <f>T1695</f>
        <v>0</v>
      </c>
      <c r="U1694" s="265"/>
      <c r="V1694" s="921">
        <f>V1695</f>
        <v>0</v>
      </c>
      <c r="W1694" s="265"/>
      <c r="X1694" s="921">
        <f>X1695</f>
        <v>0</v>
      </c>
      <c r="Y1694" s="60">
        <f t="shared" si="206"/>
        <v>0</v>
      </c>
      <c r="Z1694" s="921">
        <f>Z1695</f>
        <v>0</v>
      </c>
      <c r="AA1694" s="265"/>
      <c r="AB1694" s="921">
        <f>AB1695</f>
        <v>0</v>
      </c>
      <c r="AC1694" s="63">
        <v>0</v>
      </c>
      <c r="AD1694" s="264">
        <f>AD1695</f>
        <v>0</v>
      </c>
      <c r="AE1694" s="958"/>
      <c r="AF1694" s="264">
        <f>AF1695</f>
        <v>0</v>
      </c>
      <c r="AG1694" s="265"/>
      <c r="AH1694" s="921">
        <f>AH1695</f>
        <v>0</v>
      </c>
      <c r="AI1694" s="921">
        <f>AI1695</f>
        <v>0</v>
      </c>
      <c r="AJ1694" s="1025">
        <f t="shared" si="201"/>
        <v>0</v>
      </c>
    </row>
    <row r="1695" spans="1:36" x14ac:dyDescent="0.2">
      <c r="A1695" s="427"/>
      <c r="B1695" s="230"/>
      <c r="C1695" s="74"/>
      <c r="D1695" s="74"/>
      <c r="E1695" s="79"/>
      <c r="F1695" s="55"/>
      <c r="G1695" s="56"/>
      <c r="H1695" s="55"/>
      <c r="I1695" s="57"/>
      <c r="J1695" s="766"/>
      <c r="K1695" s="136"/>
      <c r="L1695" s="469">
        <v>0</v>
      </c>
      <c r="M1695" s="136"/>
      <c r="N1695" s="469">
        <v>0</v>
      </c>
      <c r="O1695" s="75">
        <v>0</v>
      </c>
      <c r="P1695" s="469">
        <v>0</v>
      </c>
      <c r="Q1695" s="138"/>
      <c r="R1695" s="469">
        <v>0</v>
      </c>
      <c r="S1695" s="75">
        <v>0</v>
      </c>
      <c r="T1695" s="469">
        <v>0</v>
      </c>
      <c r="U1695" s="138"/>
      <c r="V1695" s="469">
        <v>0</v>
      </c>
      <c r="W1695" s="138"/>
      <c r="X1695" s="469">
        <v>0</v>
      </c>
      <c r="Y1695" s="60">
        <f t="shared" si="206"/>
        <v>0</v>
      </c>
      <c r="Z1695" s="469">
        <v>0</v>
      </c>
      <c r="AA1695" s="138"/>
      <c r="AB1695" s="469">
        <v>0</v>
      </c>
      <c r="AC1695" s="63">
        <v>0</v>
      </c>
      <c r="AD1695" s="136">
        <v>0</v>
      </c>
      <c r="AE1695" s="942"/>
      <c r="AF1695" s="136">
        <v>0</v>
      </c>
      <c r="AG1695" s="138"/>
      <c r="AH1695" s="469">
        <v>0</v>
      </c>
      <c r="AI1695" s="469">
        <v>0</v>
      </c>
      <c r="AJ1695" s="1025">
        <f t="shared" si="201"/>
        <v>0</v>
      </c>
    </row>
    <row r="1696" spans="1:36" ht="27" customHeight="1" x14ac:dyDescent="0.2">
      <c r="A1696" s="42">
        <v>27106</v>
      </c>
      <c r="B1696" s="341" t="s">
        <v>1625</v>
      </c>
      <c r="C1696" s="44"/>
      <c r="D1696" s="736"/>
      <c r="E1696" s="45"/>
      <c r="F1696" s="46"/>
      <c r="G1696" s="46"/>
      <c r="H1696" s="46"/>
      <c r="I1696" s="47"/>
      <c r="J1696" s="763">
        <v>176279.56</v>
      </c>
      <c r="K1696" s="264"/>
      <c r="L1696" s="921">
        <f>SUM(L1697:L1714)</f>
        <v>0</v>
      </c>
      <c r="M1696" s="264"/>
      <c r="N1696" s="921">
        <f>SUM(N1697:N1714)</f>
        <v>0</v>
      </c>
      <c r="O1696" s="75">
        <v>0</v>
      </c>
      <c r="P1696" s="921">
        <f>SUM(P1697:P1714)</f>
        <v>0</v>
      </c>
      <c r="Q1696" s="265"/>
      <c r="R1696" s="921">
        <f>SUM(R1697:R1714)</f>
        <v>0</v>
      </c>
      <c r="S1696" s="75">
        <v>0</v>
      </c>
      <c r="T1696" s="921">
        <f>SUM(T1697:T1714)</f>
        <v>0</v>
      </c>
      <c r="U1696" s="265"/>
      <c r="V1696" s="921">
        <f>SUM(V1697:V1714)</f>
        <v>144935.04000000001</v>
      </c>
      <c r="W1696" s="265"/>
      <c r="X1696" s="921">
        <f>SUM(X1697:X1714)</f>
        <v>0</v>
      </c>
      <c r="Y1696" s="60">
        <f t="shared" si="206"/>
        <v>0</v>
      </c>
      <c r="Z1696" s="921">
        <f>SUM(Z1697:Z1714)</f>
        <v>31344.52</v>
      </c>
      <c r="AA1696" s="265"/>
      <c r="AB1696" s="921">
        <f>SUM(AB1697:AB1714)</f>
        <v>0</v>
      </c>
      <c r="AC1696" s="63">
        <v>0</v>
      </c>
      <c r="AD1696" s="264">
        <f>SUM(AD1697:AD1714)</f>
        <v>0</v>
      </c>
      <c r="AE1696" s="565">
        <f>SUM(AE1697:AE1714)</f>
        <v>0</v>
      </c>
      <c r="AF1696" s="264">
        <f>SUM(AF1697:AF1714)</f>
        <v>0</v>
      </c>
      <c r="AG1696" s="265"/>
      <c r="AH1696" s="921">
        <f>SUM(AH1697:AH1714)</f>
        <v>0</v>
      </c>
      <c r="AI1696" s="921">
        <f>SUM(AI1697:AI1714)</f>
        <v>176279.56000000003</v>
      </c>
      <c r="AJ1696" s="1025">
        <f t="shared" si="201"/>
        <v>0</v>
      </c>
    </row>
    <row r="1697" spans="1:36" ht="32.25" customHeight="1" x14ac:dyDescent="0.2">
      <c r="A1697" s="51"/>
      <c r="B1697" s="431" t="s">
        <v>1626</v>
      </c>
      <c r="C1697" s="74"/>
      <c r="D1697" s="74">
        <v>42</v>
      </c>
      <c r="E1697" s="79" t="s">
        <v>30</v>
      </c>
      <c r="F1697" s="55" t="s">
        <v>31</v>
      </c>
      <c r="G1697" s="56" t="s">
        <v>32</v>
      </c>
      <c r="H1697" s="55" t="s">
        <v>33</v>
      </c>
      <c r="I1697" s="57">
        <v>40.600238095238097</v>
      </c>
      <c r="J1697" s="766">
        <v>1705.21</v>
      </c>
      <c r="K1697" s="136"/>
      <c r="L1697" s="469">
        <v>0</v>
      </c>
      <c r="M1697" s="136"/>
      <c r="N1697" s="469"/>
      <c r="O1697" s="75">
        <v>0</v>
      </c>
      <c r="P1697" s="1002">
        <f t="shared" ref="P1697:P1714" si="210">O1697*I1697</f>
        <v>0</v>
      </c>
      <c r="Q1697" s="138"/>
      <c r="R1697" s="469"/>
      <c r="S1697" s="75">
        <v>0</v>
      </c>
      <c r="T1697" s="1002"/>
      <c r="U1697" s="138"/>
      <c r="V1697" s="469"/>
      <c r="W1697" s="138"/>
      <c r="X1697" s="469"/>
      <c r="Y1697" s="60">
        <f t="shared" si="206"/>
        <v>42</v>
      </c>
      <c r="Z1697" s="1002">
        <v>1705.21</v>
      </c>
      <c r="AA1697" s="138"/>
      <c r="AB1697" s="469"/>
      <c r="AC1697" s="63">
        <v>0</v>
      </c>
      <c r="AD1697" s="137">
        <f t="shared" ref="AD1697:AD1714" si="211">AC1697*I1697</f>
        <v>0</v>
      </c>
      <c r="AE1697" s="942">
        <v>0</v>
      </c>
      <c r="AF1697" s="150">
        <v>0</v>
      </c>
      <c r="AG1697" s="138"/>
      <c r="AH1697" s="469"/>
      <c r="AI1697" s="998">
        <f t="shared" ref="AI1697:AI1714" si="212">AF1697+AH1697+AD1697+AB1697+Z1697+X1697+V1697+T1697+R1697+P1697+N1697+L1697</f>
        <v>1705.21</v>
      </c>
      <c r="AJ1697" s="1025">
        <f t="shared" si="201"/>
        <v>0</v>
      </c>
    </row>
    <row r="1698" spans="1:36" ht="31.5" customHeight="1" x14ac:dyDescent="0.2">
      <c r="A1698" s="51"/>
      <c r="B1698" s="432" t="s">
        <v>1627</v>
      </c>
      <c r="C1698" s="74"/>
      <c r="D1698" s="74">
        <v>4</v>
      </c>
      <c r="E1698" s="79" t="s">
        <v>30</v>
      </c>
      <c r="F1698" s="55" t="s">
        <v>31</v>
      </c>
      <c r="G1698" s="56" t="s">
        <v>32</v>
      </c>
      <c r="H1698" s="55" t="s">
        <v>33</v>
      </c>
      <c r="I1698" s="57">
        <v>435</v>
      </c>
      <c r="J1698" s="766">
        <v>1740</v>
      </c>
      <c r="K1698" s="136"/>
      <c r="L1698" s="469">
        <v>0</v>
      </c>
      <c r="M1698" s="136"/>
      <c r="N1698" s="469"/>
      <c r="O1698" s="75">
        <v>0</v>
      </c>
      <c r="P1698" s="1002">
        <f t="shared" si="210"/>
        <v>0</v>
      </c>
      <c r="Q1698" s="138"/>
      <c r="R1698" s="469"/>
      <c r="S1698" s="75">
        <v>0</v>
      </c>
      <c r="T1698" s="1002"/>
      <c r="U1698" s="138"/>
      <c r="V1698" s="469"/>
      <c r="W1698" s="138"/>
      <c r="X1698" s="469"/>
      <c r="Y1698" s="60">
        <f t="shared" si="206"/>
        <v>4</v>
      </c>
      <c r="Z1698" s="1002">
        <v>1740</v>
      </c>
      <c r="AA1698" s="138"/>
      <c r="AB1698" s="469"/>
      <c r="AC1698" s="63">
        <v>0</v>
      </c>
      <c r="AD1698" s="137">
        <f t="shared" si="211"/>
        <v>0</v>
      </c>
      <c r="AE1698" s="942">
        <v>0</v>
      </c>
      <c r="AF1698" s="150">
        <v>0</v>
      </c>
      <c r="AG1698" s="138"/>
      <c r="AH1698" s="469"/>
      <c r="AI1698" s="998">
        <f t="shared" si="212"/>
        <v>1740</v>
      </c>
      <c r="AJ1698" s="1025">
        <f t="shared" si="201"/>
        <v>0</v>
      </c>
    </row>
    <row r="1699" spans="1:36" ht="37.5" customHeight="1" x14ac:dyDescent="0.2">
      <c r="A1699" s="51"/>
      <c r="B1699" s="433" t="s">
        <v>1628</v>
      </c>
      <c r="C1699" s="74"/>
      <c r="D1699" s="74">
        <v>4</v>
      </c>
      <c r="E1699" s="79" t="s">
        <v>30</v>
      </c>
      <c r="F1699" s="55" t="s">
        <v>31</v>
      </c>
      <c r="G1699" s="56" t="s">
        <v>32</v>
      </c>
      <c r="H1699" s="55" t="s">
        <v>33</v>
      </c>
      <c r="I1699" s="57">
        <v>500</v>
      </c>
      <c r="J1699" s="766">
        <v>2000</v>
      </c>
      <c r="K1699" s="136"/>
      <c r="L1699" s="469">
        <v>0</v>
      </c>
      <c r="M1699" s="136"/>
      <c r="N1699" s="469"/>
      <c r="O1699" s="75">
        <v>0</v>
      </c>
      <c r="P1699" s="1002">
        <f t="shared" si="210"/>
        <v>0</v>
      </c>
      <c r="Q1699" s="138"/>
      <c r="R1699" s="469"/>
      <c r="S1699" s="75">
        <v>0</v>
      </c>
      <c r="T1699" s="1002"/>
      <c r="U1699" s="138"/>
      <c r="V1699" s="469"/>
      <c r="W1699" s="138"/>
      <c r="X1699" s="469"/>
      <c r="Y1699" s="60">
        <f t="shared" si="206"/>
        <v>4</v>
      </c>
      <c r="Z1699" s="1002">
        <v>2000</v>
      </c>
      <c r="AA1699" s="138"/>
      <c r="AB1699" s="469"/>
      <c r="AC1699" s="63">
        <v>0</v>
      </c>
      <c r="AD1699" s="137">
        <f t="shared" si="211"/>
        <v>0</v>
      </c>
      <c r="AE1699" s="942">
        <v>0</v>
      </c>
      <c r="AF1699" s="150">
        <v>0</v>
      </c>
      <c r="AG1699" s="138"/>
      <c r="AH1699" s="469"/>
      <c r="AI1699" s="998">
        <f t="shared" si="212"/>
        <v>2000</v>
      </c>
      <c r="AJ1699" s="1025">
        <f t="shared" si="201"/>
        <v>0</v>
      </c>
    </row>
    <row r="1700" spans="1:36" ht="30" customHeight="1" x14ac:dyDescent="0.2">
      <c r="A1700" s="51"/>
      <c r="B1700" s="434" t="s">
        <v>1629</v>
      </c>
      <c r="C1700" s="74"/>
      <c r="D1700" s="79">
        <v>6</v>
      </c>
      <c r="E1700" s="79" t="s">
        <v>30</v>
      </c>
      <c r="F1700" s="55" t="s">
        <v>31</v>
      </c>
      <c r="G1700" s="56" t="s">
        <v>32</v>
      </c>
      <c r="H1700" s="55" t="s">
        <v>33</v>
      </c>
      <c r="I1700" s="57">
        <v>487.2</v>
      </c>
      <c r="J1700" s="112">
        <v>2923.2</v>
      </c>
      <c r="K1700" s="136"/>
      <c r="L1700" s="469">
        <v>0</v>
      </c>
      <c r="M1700" s="136"/>
      <c r="N1700" s="469"/>
      <c r="O1700" s="75">
        <v>0</v>
      </c>
      <c r="P1700" s="1002">
        <f t="shared" si="210"/>
        <v>0</v>
      </c>
      <c r="Q1700" s="138"/>
      <c r="R1700" s="469"/>
      <c r="S1700" s="75">
        <v>0</v>
      </c>
      <c r="T1700" s="1002"/>
      <c r="U1700" s="138"/>
      <c r="V1700" s="469"/>
      <c r="W1700" s="138"/>
      <c r="X1700" s="469"/>
      <c r="Y1700" s="60">
        <f t="shared" si="206"/>
        <v>6</v>
      </c>
      <c r="Z1700" s="1002">
        <v>2923.2</v>
      </c>
      <c r="AA1700" s="138"/>
      <c r="AB1700" s="469"/>
      <c r="AC1700" s="63">
        <v>0</v>
      </c>
      <c r="AD1700" s="137">
        <f t="shared" si="211"/>
        <v>0</v>
      </c>
      <c r="AE1700" s="942">
        <v>0</v>
      </c>
      <c r="AF1700" s="150">
        <v>0</v>
      </c>
      <c r="AG1700" s="138"/>
      <c r="AH1700" s="469"/>
      <c r="AI1700" s="998">
        <f t="shared" si="212"/>
        <v>2923.2</v>
      </c>
      <c r="AJ1700" s="1025">
        <f t="shared" si="201"/>
        <v>0</v>
      </c>
    </row>
    <row r="1701" spans="1:36" ht="30.75" customHeight="1" x14ac:dyDescent="0.2">
      <c r="A1701" s="51"/>
      <c r="B1701" s="304" t="s">
        <v>1630</v>
      </c>
      <c r="C1701" s="74"/>
      <c r="D1701" s="79">
        <v>5</v>
      </c>
      <c r="E1701" s="79" t="s">
        <v>30</v>
      </c>
      <c r="F1701" s="55" t="s">
        <v>31</v>
      </c>
      <c r="G1701" s="56" t="s">
        <v>32</v>
      </c>
      <c r="H1701" s="55" t="s">
        <v>33</v>
      </c>
      <c r="I1701" s="57">
        <v>452.4</v>
      </c>
      <c r="J1701" s="112">
        <v>2262</v>
      </c>
      <c r="K1701" s="136"/>
      <c r="L1701" s="469">
        <v>0</v>
      </c>
      <c r="M1701" s="136"/>
      <c r="N1701" s="469"/>
      <c r="O1701" s="75">
        <v>0</v>
      </c>
      <c r="P1701" s="1002">
        <f t="shared" si="210"/>
        <v>0</v>
      </c>
      <c r="Q1701" s="138"/>
      <c r="R1701" s="469"/>
      <c r="S1701" s="75">
        <v>0</v>
      </c>
      <c r="T1701" s="1002"/>
      <c r="U1701" s="138"/>
      <c r="V1701" s="469"/>
      <c r="W1701" s="138"/>
      <c r="X1701" s="469"/>
      <c r="Y1701" s="60">
        <f t="shared" si="206"/>
        <v>5</v>
      </c>
      <c r="Z1701" s="1002">
        <v>2262</v>
      </c>
      <c r="AA1701" s="138"/>
      <c r="AB1701" s="469"/>
      <c r="AC1701" s="63">
        <v>0</v>
      </c>
      <c r="AD1701" s="137">
        <f t="shared" si="211"/>
        <v>0</v>
      </c>
      <c r="AE1701" s="942">
        <v>0</v>
      </c>
      <c r="AF1701" s="150">
        <v>0</v>
      </c>
      <c r="AG1701" s="138"/>
      <c r="AH1701" s="469"/>
      <c r="AI1701" s="998">
        <f t="shared" si="212"/>
        <v>2262</v>
      </c>
      <c r="AJ1701" s="1025">
        <f t="shared" ref="AJ1701:AJ1764" si="213">AI1701-J1701</f>
        <v>0</v>
      </c>
    </row>
    <row r="1702" spans="1:36" ht="33.75" customHeight="1" x14ac:dyDescent="0.2">
      <c r="A1702" s="51"/>
      <c r="B1702" s="102" t="s">
        <v>1631</v>
      </c>
      <c r="C1702" s="74"/>
      <c r="D1702" s="79">
        <v>2</v>
      </c>
      <c r="E1702" s="79" t="s">
        <v>30</v>
      </c>
      <c r="F1702" s="55" t="s">
        <v>31</v>
      </c>
      <c r="G1702" s="56" t="s">
        <v>32</v>
      </c>
      <c r="H1702" s="55" t="s">
        <v>33</v>
      </c>
      <c r="I1702" s="57">
        <v>653.5</v>
      </c>
      <c r="J1702" s="112">
        <v>1307</v>
      </c>
      <c r="K1702" s="136"/>
      <c r="L1702" s="469">
        <v>0</v>
      </c>
      <c r="M1702" s="136"/>
      <c r="N1702" s="469"/>
      <c r="O1702" s="75">
        <v>0</v>
      </c>
      <c r="P1702" s="1002">
        <f t="shared" si="210"/>
        <v>0</v>
      </c>
      <c r="Q1702" s="138"/>
      <c r="R1702" s="469"/>
      <c r="S1702" s="75">
        <v>0</v>
      </c>
      <c r="T1702" s="1002"/>
      <c r="U1702" s="138"/>
      <c r="V1702" s="469"/>
      <c r="W1702" s="138"/>
      <c r="X1702" s="469"/>
      <c r="Y1702" s="60">
        <f t="shared" si="206"/>
        <v>2</v>
      </c>
      <c r="Z1702" s="1002">
        <v>1307</v>
      </c>
      <c r="AA1702" s="138"/>
      <c r="AB1702" s="469"/>
      <c r="AC1702" s="63">
        <v>0</v>
      </c>
      <c r="AD1702" s="137">
        <f t="shared" si="211"/>
        <v>0</v>
      </c>
      <c r="AE1702" s="942">
        <v>0</v>
      </c>
      <c r="AF1702" s="150">
        <v>0</v>
      </c>
      <c r="AG1702" s="138"/>
      <c r="AH1702" s="469"/>
      <c r="AI1702" s="998">
        <f t="shared" si="212"/>
        <v>1307</v>
      </c>
      <c r="AJ1702" s="1025">
        <f t="shared" si="213"/>
        <v>0</v>
      </c>
    </row>
    <row r="1703" spans="1:36" ht="27" customHeight="1" x14ac:dyDescent="0.2">
      <c r="A1703" s="51"/>
      <c r="B1703" s="258" t="s">
        <v>1632</v>
      </c>
      <c r="C1703" s="74"/>
      <c r="D1703" s="79">
        <v>37</v>
      </c>
      <c r="E1703" s="79" t="s">
        <v>30</v>
      </c>
      <c r="F1703" s="55" t="s">
        <v>31</v>
      </c>
      <c r="G1703" s="56" t="s">
        <v>32</v>
      </c>
      <c r="H1703" s="55" t="s">
        <v>33</v>
      </c>
      <c r="I1703" s="57">
        <v>170</v>
      </c>
      <c r="J1703" s="112">
        <v>6286</v>
      </c>
      <c r="K1703" s="136"/>
      <c r="L1703" s="469">
        <v>0</v>
      </c>
      <c r="M1703" s="136"/>
      <c r="N1703" s="469"/>
      <c r="O1703" s="75">
        <v>0</v>
      </c>
      <c r="P1703" s="1002">
        <f t="shared" si="210"/>
        <v>0</v>
      </c>
      <c r="Q1703" s="138"/>
      <c r="R1703" s="469"/>
      <c r="S1703" s="75">
        <v>0</v>
      </c>
      <c r="T1703" s="1002"/>
      <c r="U1703" s="138"/>
      <c r="V1703" s="469"/>
      <c r="W1703" s="138"/>
      <c r="X1703" s="469"/>
      <c r="Y1703" s="60">
        <f t="shared" si="206"/>
        <v>37</v>
      </c>
      <c r="Z1703" s="1002">
        <v>6286</v>
      </c>
      <c r="AA1703" s="138"/>
      <c r="AB1703" s="469"/>
      <c r="AC1703" s="63">
        <v>0</v>
      </c>
      <c r="AD1703" s="137">
        <f t="shared" si="211"/>
        <v>0</v>
      </c>
      <c r="AE1703" s="942">
        <v>0</v>
      </c>
      <c r="AF1703" s="150">
        <v>0</v>
      </c>
      <c r="AG1703" s="138"/>
      <c r="AH1703" s="469"/>
      <c r="AI1703" s="998">
        <f t="shared" si="212"/>
        <v>6286</v>
      </c>
      <c r="AJ1703" s="1025">
        <f t="shared" si="213"/>
        <v>0</v>
      </c>
    </row>
    <row r="1704" spans="1:36" ht="28.5" customHeight="1" x14ac:dyDescent="0.2">
      <c r="A1704" s="51"/>
      <c r="B1704" s="304" t="s">
        <v>1633</v>
      </c>
      <c r="C1704" s="74"/>
      <c r="D1704" s="74">
        <v>10</v>
      </c>
      <c r="E1704" s="79" t="s">
        <v>30</v>
      </c>
      <c r="F1704" s="55" t="s">
        <v>31</v>
      </c>
      <c r="G1704" s="56" t="s">
        <v>32</v>
      </c>
      <c r="H1704" s="55" t="s">
        <v>33</v>
      </c>
      <c r="I1704" s="57">
        <v>139.19999999999999</v>
      </c>
      <c r="J1704" s="766">
        <v>1392</v>
      </c>
      <c r="K1704" s="136"/>
      <c r="L1704" s="469">
        <v>0</v>
      </c>
      <c r="M1704" s="136"/>
      <c r="N1704" s="469"/>
      <c r="O1704" s="75">
        <v>0</v>
      </c>
      <c r="P1704" s="1002">
        <f t="shared" si="210"/>
        <v>0</v>
      </c>
      <c r="Q1704" s="138"/>
      <c r="R1704" s="469"/>
      <c r="S1704" s="75">
        <v>0</v>
      </c>
      <c r="T1704" s="1002"/>
      <c r="U1704" s="138"/>
      <c r="V1704" s="469"/>
      <c r="W1704" s="138"/>
      <c r="X1704" s="469"/>
      <c r="Y1704" s="60">
        <f t="shared" si="206"/>
        <v>10</v>
      </c>
      <c r="Z1704" s="1002">
        <v>1392</v>
      </c>
      <c r="AA1704" s="138"/>
      <c r="AB1704" s="469"/>
      <c r="AC1704" s="63">
        <v>0</v>
      </c>
      <c r="AD1704" s="137">
        <f t="shared" si="211"/>
        <v>0</v>
      </c>
      <c r="AE1704" s="942">
        <v>0</v>
      </c>
      <c r="AF1704" s="150">
        <v>0</v>
      </c>
      <c r="AG1704" s="138"/>
      <c r="AH1704" s="469"/>
      <c r="AI1704" s="998">
        <f t="shared" si="212"/>
        <v>1392</v>
      </c>
      <c r="AJ1704" s="1025">
        <f t="shared" si="213"/>
        <v>0</v>
      </c>
    </row>
    <row r="1705" spans="1:36" ht="33" customHeight="1" x14ac:dyDescent="0.2">
      <c r="A1705" s="51"/>
      <c r="B1705" s="304" t="s">
        <v>1634</v>
      </c>
      <c r="C1705" s="74"/>
      <c r="D1705" s="98">
        <v>10</v>
      </c>
      <c r="E1705" s="79" t="s">
        <v>41</v>
      </c>
      <c r="F1705" s="55" t="s">
        <v>31</v>
      </c>
      <c r="G1705" s="56" t="s">
        <v>32</v>
      </c>
      <c r="H1705" s="55" t="s">
        <v>33</v>
      </c>
      <c r="I1705" s="57">
        <v>236.779</v>
      </c>
      <c r="J1705" s="767">
        <v>2367.79</v>
      </c>
      <c r="K1705" s="136"/>
      <c r="L1705" s="469">
        <v>0</v>
      </c>
      <c r="M1705" s="136"/>
      <c r="N1705" s="469"/>
      <c r="O1705" s="75">
        <v>0</v>
      </c>
      <c r="P1705" s="1002">
        <f t="shared" si="210"/>
        <v>0</v>
      </c>
      <c r="Q1705" s="138"/>
      <c r="R1705" s="469"/>
      <c r="S1705" s="75">
        <v>0</v>
      </c>
      <c r="T1705" s="1002"/>
      <c r="U1705" s="138"/>
      <c r="V1705" s="469"/>
      <c r="W1705" s="138"/>
      <c r="X1705" s="469"/>
      <c r="Y1705" s="60">
        <f t="shared" si="206"/>
        <v>10</v>
      </c>
      <c r="Z1705" s="1002">
        <v>2367.79</v>
      </c>
      <c r="AA1705" s="138"/>
      <c r="AB1705" s="469"/>
      <c r="AC1705" s="63">
        <v>0</v>
      </c>
      <c r="AD1705" s="137">
        <f t="shared" si="211"/>
        <v>0</v>
      </c>
      <c r="AE1705" s="942">
        <v>0</v>
      </c>
      <c r="AF1705" s="150">
        <v>0</v>
      </c>
      <c r="AG1705" s="138"/>
      <c r="AH1705" s="469"/>
      <c r="AI1705" s="998">
        <f t="shared" si="212"/>
        <v>2367.79</v>
      </c>
      <c r="AJ1705" s="1025">
        <f t="shared" si="213"/>
        <v>0</v>
      </c>
    </row>
    <row r="1706" spans="1:36" ht="23.25" customHeight="1" x14ac:dyDescent="0.2">
      <c r="A1706" s="51"/>
      <c r="B1706" s="304" t="s">
        <v>1635</v>
      </c>
      <c r="C1706" s="74"/>
      <c r="D1706" s="98">
        <v>10</v>
      </c>
      <c r="E1706" s="79" t="s">
        <v>41</v>
      </c>
      <c r="F1706" s="55" t="s">
        <v>31</v>
      </c>
      <c r="G1706" s="56" t="s">
        <v>32</v>
      </c>
      <c r="H1706" s="55" t="s">
        <v>33</v>
      </c>
      <c r="I1706" s="57">
        <v>137.44800000000001</v>
      </c>
      <c r="J1706" s="767">
        <v>1374.48</v>
      </c>
      <c r="K1706" s="136"/>
      <c r="L1706" s="469">
        <v>0</v>
      </c>
      <c r="M1706" s="136"/>
      <c r="N1706" s="469"/>
      <c r="O1706" s="75">
        <v>0</v>
      </c>
      <c r="P1706" s="1002">
        <f t="shared" si="210"/>
        <v>0</v>
      </c>
      <c r="Q1706" s="138"/>
      <c r="R1706" s="469"/>
      <c r="S1706" s="75">
        <v>0</v>
      </c>
      <c r="T1706" s="1002"/>
      <c r="U1706" s="138"/>
      <c r="V1706" s="469"/>
      <c r="W1706" s="138"/>
      <c r="X1706" s="469"/>
      <c r="Y1706" s="60">
        <f t="shared" si="206"/>
        <v>10</v>
      </c>
      <c r="Z1706" s="1002">
        <v>1374.48</v>
      </c>
      <c r="AA1706" s="138"/>
      <c r="AB1706" s="469"/>
      <c r="AC1706" s="63">
        <v>0</v>
      </c>
      <c r="AD1706" s="137">
        <f t="shared" si="211"/>
        <v>0</v>
      </c>
      <c r="AE1706" s="942">
        <v>0</v>
      </c>
      <c r="AF1706" s="150">
        <v>0</v>
      </c>
      <c r="AG1706" s="138"/>
      <c r="AH1706" s="469"/>
      <c r="AI1706" s="998">
        <f t="shared" si="212"/>
        <v>1374.48</v>
      </c>
      <c r="AJ1706" s="1025">
        <f t="shared" si="213"/>
        <v>0</v>
      </c>
    </row>
    <row r="1707" spans="1:36" ht="29.25" customHeight="1" x14ac:dyDescent="0.2">
      <c r="A1707" s="51"/>
      <c r="B1707" s="304" t="s">
        <v>1636</v>
      </c>
      <c r="C1707" s="74"/>
      <c r="D1707" s="98">
        <v>26</v>
      </c>
      <c r="E1707" s="79" t="s">
        <v>41</v>
      </c>
      <c r="F1707" s="55" t="s">
        <v>31</v>
      </c>
      <c r="G1707" s="56" t="s">
        <v>32</v>
      </c>
      <c r="H1707" s="55" t="s">
        <v>33</v>
      </c>
      <c r="I1707" s="57">
        <v>155.90398809523808</v>
      </c>
      <c r="J1707" s="767">
        <f>52383.74-32294.4-4480.14-9298.56</f>
        <v>6310.6399999999976</v>
      </c>
      <c r="K1707" s="136"/>
      <c r="L1707" s="469">
        <v>0</v>
      </c>
      <c r="M1707" s="136"/>
      <c r="N1707" s="469"/>
      <c r="O1707" s="75">
        <v>0</v>
      </c>
      <c r="P1707" s="1002">
        <f t="shared" si="210"/>
        <v>0</v>
      </c>
      <c r="Q1707" s="138"/>
      <c r="R1707" s="469"/>
      <c r="S1707" s="75">
        <v>0</v>
      </c>
      <c r="T1707" s="1002"/>
      <c r="U1707" s="138"/>
      <c r="V1707" s="469"/>
      <c r="W1707" s="138"/>
      <c r="X1707" s="469"/>
      <c r="Y1707" s="60">
        <v>26</v>
      </c>
      <c r="Z1707" s="1002">
        <v>6310.64</v>
      </c>
      <c r="AA1707" s="138"/>
      <c r="AB1707" s="469"/>
      <c r="AC1707" s="63">
        <v>0</v>
      </c>
      <c r="AD1707" s="137">
        <f t="shared" si="211"/>
        <v>0</v>
      </c>
      <c r="AE1707" s="942">
        <v>0</v>
      </c>
      <c r="AF1707" s="150">
        <v>0</v>
      </c>
      <c r="AG1707" s="138"/>
      <c r="AH1707" s="469"/>
      <c r="AI1707" s="998">
        <f t="shared" si="212"/>
        <v>6310.64</v>
      </c>
      <c r="AJ1707" s="1025">
        <f t="shared" si="213"/>
        <v>0</v>
      </c>
    </row>
    <row r="1708" spans="1:36" ht="26.25" customHeight="1" x14ac:dyDescent="0.2">
      <c r="A1708" s="51"/>
      <c r="B1708" s="304" t="s">
        <v>1637</v>
      </c>
      <c r="C1708" s="74"/>
      <c r="D1708" s="98">
        <v>384</v>
      </c>
      <c r="E1708" s="79" t="s">
        <v>41</v>
      </c>
      <c r="F1708" s="55" t="s">
        <v>31</v>
      </c>
      <c r="G1708" s="56" t="s">
        <v>32</v>
      </c>
      <c r="H1708" s="55" t="s">
        <v>33</v>
      </c>
      <c r="I1708" s="57">
        <v>168.98880208333333</v>
      </c>
      <c r="J1708" s="767">
        <f>47190.9+32294.4+4480.14</f>
        <v>83965.440000000002</v>
      </c>
      <c r="K1708" s="136"/>
      <c r="L1708" s="469">
        <v>0</v>
      </c>
      <c r="M1708" s="136"/>
      <c r="N1708" s="469"/>
      <c r="O1708" s="75">
        <v>0</v>
      </c>
      <c r="P1708" s="1002">
        <f t="shared" si="210"/>
        <v>0</v>
      </c>
      <c r="Q1708" s="138"/>
      <c r="R1708" s="469"/>
      <c r="S1708" s="75">
        <v>0</v>
      </c>
      <c r="T1708" s="1002"/>
      <c r="U1708" s="138">
        <v>384</v>
      </c>
      <c r="V1708" s="469">
        <v>83965.440000000002</v>
      </c>
      <c r="W1708" s="138"/>
      <c r="X1708" s="469"/>
      <c r="Y1708" s="60">
        <v>0</v>
      </c>
      <c r="Z1708" s="1002">
        <v>0</v>
      </c>
      <c r="AA1708" s="138"/>
      <c r="AB1708" s="469"/>
      <c r="AC1708" s="63">
        <v>0</v>
      </c>
      <c r="AD1708" s="137">
        <f t="shared" si="211"/>
        <v>0</v>
      </c>
      <c r="AE1708" s="942">
        <v>0</v>
      </c>
      <c r="AF1708" s="150">
        <v>0</v>
      </c>
      <c r="AG1708" s="138"/>
      <c r="AH1708" s="469"/>
      <c r="AI1708" s="998">
        <f t="shared" si="212"/>
        <v>83965.440000000002</v>
      </c>
      <c r="AJ1708" s="1025">
        <f t="shared" si="213"/>
        <v>0</v>
      </c>
    </row>
    <row r="1709" spans="1:36" ht="24" customHeight="1" x14ac:dyDescent="0.2">
      <c r="A1709" s="51"/>
      <c r="B1709" s="304" t="s">
        <v>1638</v>
      </c>
      <c r="C1709" s="74"/>
      <c r="D1709" s="98">
        <v>240</v>
      </c>
      <c r="E1709" s="79" t="s">
        <v>41</v>
      </c>
      <c r="F1709" s="55" t="s">
        <v>31</v>
      </c>
      <c r="G1709" s="56" t="s">
        <v>32</v>
      </c>
      <c r="H1709" s="55" t="s">
        <v>33</v>
      </c>
      <c r="I1709" s="57">
        <v>215.29599999999999</v>
      </c>
      <c r="J1709" s="767">
        <f>51671.04+9298.56</f>
        <v>60969.599999999999</v>
      </c>
      <c r="K1709" s="136"/>
      <c r="L1709" s="469">
        <v>0</v>
      </c>
      <c r="M1709" s="136"/>
      <c r="N1709" s="469"/>
      <c r="O1709" s="75">
        <v>0</v>
      </c>
      <c r="P1709" s="1002">
        <f t="shared" si="210"/>
        <v>0</v>
      </c>
      <c r="Q1709" s="138"/>
      <c r="R1709" s="469"/>
      <c r="S1709" s="75">
        <v>0</v>
      </c>
      <c r="T1709" s="1002"/>
      <c r="U1709" s="138">
        <v>240</v>
      </c>
      <c r="V1709" s="469">
        <v>60969.599999999999</v>
      </c>
      <c r="W1709" s="138"/>
      <c r="X1709" s="469"/>
      <c r="Y1709" s="60">
        <v>0</v>
      </c>
      <c r="Z1709" s="1002">
        <v>0</v>
      </c>
      <c r="AA1709" s="138">
        <v>0</v>
      </c>
      <c r="AB1709" s="469"/>
      <c r="AC1709" s="63">
        <v>0</v>
      </c>
      <c r="AD1709" s="137">
        <f t="shared" si="211"/>
        <v>0</v>
      </c>
      <c r="AE1709" s="942">
        <v>0</v>
      </c>
      <c r="AF1709" s="150">
        <v>0</v>
      </c>
      <c r="AG1709" s="138"/>
      <c r="AH1709" s="469"/>
      <c r="AI1709" s="998">
        <f t="shared" si="212"/>
        <v>60969.599999999999</v>
      </c>
      <c r="AJ1709" s="1025">
        <f t="shared" si="213"/>
        <v>0</v>
      </c>
    </row>
    <row r="1710" spans="1:36" ht="27" customHeight="1" x14ac:dyDescent="0.2">
      <c r="A1710" s="51"/>
      <c r="B1710" s="286" t="s">
        <v>1639</v>
      </c>
      <c r="C1710" s="74"/>
      <c r="D1710" s="98">
        <v>5</v>
      </c>
      <c r="E1710" s="79" t="s">
        <v>41</v>
      </c>
      <c r="F1710" s="55" t="s">
        <v>31</v>
      </c>
      <c r="G1710" s="56" t="s">
        <v>32</v>
      </c>
      <c r="H1710" s="55" t="s">
        <v>33</v>
      </c>
      <c r="I1710" s="57">
        <v>335.24</v>
      </c>
      <c r="J1710" s="767">
        <v>1676.2</v>
      </c>
      <c r="K1710" s="136"/>
      <c r="L1710" s="469">
        <v>0</v>
      </c>
      <c r="M1710" s="136"/>
      <c r="N1710" s="469"/>
      <c r="O1710" s="75">
        <v>0</v>
      </c>
      <c r="P1710" s="1002">
        <f t="shared" si="210"/>
        <v>0</v>
      </c>
      <c r="Q1710" s="138"/>
      <c r="R1710" s="469"/>
      <c r="S1710" s="75">
        <v>0</v>
      </c>
      <c r="T1710" s="1002"/>
      <c r="U1710" s="138"/>
      <c r="V1710" s="469"/>
      <c r="W1710" s="138"/>
      <c r="X1710" s="469"/>
      <c r="Y1710" s="60">
        <f t="shared" si="206"/>
        <v>5</v>
      </c>
      <c r="Z1710" s="1002">
        <v>1676.2</v>
      </c>
      <c r="AA1710" s="138"/>
      <c r="AB1710" s="469"/>
      <c r="AC1710" s="63">
        <v>0</v>
      </c>
      <c r="AD1710" s="137">
        <f t="shared" si="211"/>
        <v>0</v>
      </c>
      <c r="AE1710" s="942">
        <v>0</v>
      </c>
      <c r="AF1710" s="150">
        <v>0</v>
      </c>
      <c r="AG1710" s="138"/>
      <c r="AH1710" s="469"/>
      <c r="AI1710" s="998">
        <f t="shared" si="212"/>
        <v>1676.2</v>
      </c>
      <c r="AJ1710" s="1025">
        <f t="shared" si="213"/>
        <v>0</v>
      </c>
    </row>
    <row r="1711" spans="1:36" ht="27" customHeight="1" x14ac:dyDescent="0.2">
      <c r="A1711" s="51"/>
      <c r="B1711" s="304" t="s">
        <v>1640</v>
      </c>
      <c r="C1711" s="74"/>
      <c r="D1711" s="74">
        <v>0</v>
      </c>
      <c r="E1711" s="79" t="s">
        <v>30</v>
      </c>
      <c r="F1711" s="55" t="s">
        <v>31</v>
      </c>
      <c r="G1711" s="56" t="s">
        <v>32</v>
      </c>
      <c r="H1711" s="55" t="s">
        <v>33</v>
      </c>
      <c r="I1711" s="57">
        <v>243.6</v>
      </c>
      <c r="J1711" s="766">
        <v>0</v>
      </c>
      <c r="K1711" s="136"/>
      <c r="L1711" s="469">
        <v>0</v>
      </c>
      <c r="M1711" s="136"/>
      <c r="N1711" s="469"/>
      <c r="O1711" s="75">
        <v>0</v>
      </c>
      <c r="P1711" s="1002">
        <f t="shared" si="210"/>
        <v>0</v>
      </c>
      <c r="Q1711" s="138"/>
      <c r="R1711" s="469"/>
      <c r="S1711" s="75">
        <v>0</v>
      </c>
      <c r="T1711" s="1002"/>
      <c r="U1711" s="138"/>
      <c r="V1711" s="469"/>
      <c r="W1711" s="138"/>
      <c r="X1711" s="469"/>
      <c r="Y1711" s="60">
        <f t="shared" si="206"/>
        <v>0</v>
      </c>
      <c r="Z1711" s="1002">
        <v>0</v>
      </c>
      <c r="AA1711" s="138"/>
      <c r="AB1711" s="469"/>
      <c r="AC1711" s="63">
        <v>0</v>
      </c>
      <c r="AD1711" s="137">
        <f t="shared" si="211"/>
        <v>0</v>
      </c>
      <c r="AE1711" s="942">
        <v>0</v>
      </c>
      <c r="AF1711" s="150">
        <v>0</v>
      </c>
      <c r="AG1711" s="138"/>
      <c r="AH1711" s="469"/>
      <c r="AI1711" s="998">
        <f t="shared" si="212"/>
        <v>0</v>
      </c>
      <c r="AJ1711" s="1025">
        <f t="shared" si="213"/>
        <v>0</v>
      </c>
    </row>
    <row r="1712" spans="1:36" ht="27.75" customHeight="1" x14ac:dyDescent="0.2">
      <c r="A1712" s="51"/>
      <c r="B1712" s="113" t="s">
        <v>1641</v>
      </c>
      <c r="C1712" s="74"/>
      <c r="D1712" s="74">
        <v>0</v>
      </c>
      <c r="E1712" s="79" t="s">
        <v>30</v>
      </c>
      <c r="F1712" s="55" t="s">
        <v>31</v>
      </c>
      <c r="G1712" s="56" t="s">
        <v>32</v>
      </c>
      <c r="H1712" s="55" t="s">
        <v>33</v>
      </c>
      <c r="I1712" s="57">
        <v>342.2</v>
      </c>
      <c r="J1712" s="766">
        <v>0</v>
      </c>
      <c r="K1712" s="136"/>
      <c r="L1712" s="469">
        <v>0</v>
      </c>
      <c r="M1712" s="136"/>
      <c r="N1712" s="469"/>
      <c r="O1712" s="75">
        <v>0</v>
      </c>
      <c r="P1712" s="1002">
        <f t="shared" si="210"/>
        <v>0</v>
      </c>
      <c r="Q1712" s="138"/>
      <c r="R1712" s="469"/>
      <c r="S1712" s="75">
        <v>0</v>
      </c>
      <c r="T1712" s="1002"/>
      <c r="U1712" s="138"/>
      <c r="V1712" s="469"/>
      <c r="W1712" s="138"/>
      <c r="X1712" s="469"/>
      <c r="Y1712" s="60">
        <f t="shared" si="206"/>
        <v>0</v>
      </c>
      <c r="Z1712" s="1002">
        <v>0</v>
      </c>
      <c r="AA1712" s="138"/>
      <c r="AB1712" s="469"/>
      <c r="AC1712" s="63">
        <v>0</v>
      </c>
      <c r="AD1712" s="137">
        <f t="shared" si="211"/>
        <v>0</v>
      </c>
      <c r="AE1712" s="942">
        <v>0</v>
      </c>
      <c r="AF1712" s="150">
        <v>0</v>
      </c>
      <c r="AG1712" s="138"/>
      <c r="AH1712" s="469"/>
      <c r="AI1712" s="998">
        <f t="shared" si="212"/>
        <v>0</v>
      </c>
      <c r="AJ1712" s="1025">
        <f t="shared" si="213"/>
        <v>0</v>
      </c>
    </row>
    <row r="1713" spans="1:118" ht="27.75" customHeight="1" x14ac:dyDescent="0.2">
      <c r="A1713" s="51"/>
      <c r="B1713" s="113" t="s">
        <v>1642</v>
      </c>
      <c r="C1713" s="74"/>
      <c r="D1713" s="74">
        <v>0</v>
      </c>
      <c r="E1713" s="79" t="s">
        <v>30</v>
      </c>
      <c r="F1713" s="55" t="s">
        <v>31</v>
      </c>
      <c r="G1713" s="56" t="s">
        <v>32</v>
      </c>
      <c r="H1713" s="55" t="s">
        <v>33</v>
      </c>
      <c r="I1713" s="57">
        <v>342.2</v>
      </c>
      <c r="J1713" s="766">
        <v>-9.0949470177292824E-13</v>
      </c>
      <c r="K1713" s="136"/>
      <c r="L1713" s="469">
        <v>0</v>
      </c>
      <c r="M1713" s="136"/>
      <c r="N1713" s="469"/>
      <c r="O1713" s="75">
        <v>0</v>
      </c>
      <c r="P1713" s="1002">
        <f t="shared" si="210"/>
        <v>0</v>
      </c>
      <c r="Q1713" s="138"/>
      <c r="R1713" s="469"/>
      <c r="S1713" s="75">
        <v>0</v>
      </c>
      <c r="T1713" s="1002"/>
      <c r="U1713" s="138"/>
      <c r="V1713" s="469"/>
      <c r="W1713" s="138"/>
      <c r="X1713" s="469"/>
      <c r="Y1713" s="60">
        <f t="shared" si="206"/>
        <v>0</v>
      </c>
      <c r="Z1713" s="1002">
        <v>-9.0949470177292824E-13</v>
      </c>
      <c r="AA1713" s="138"/>
      <c r="AB1713" s="469"/>
      <c r="AC1713" s="63">
        <v>0</v>
      </c>
      <c r="AD1713" s="137">
        <f t="shared" si="211"/>
        <v>0</v>
      </c>
      <c r="AE1713" s="942">
        <v>0</v>
      </c>
      <c r="AF1713" s="150">
        <v>0</v>
      </c>
      <c r="AG1713" s="138"/>
      <c r="AH1713" s="469"/>
      <c r="AI1713" s="998">
        <f t="shared" si="212"/>
        <v>-9.0949470177292824E-13</v>
      </c>
      <c r="AJ1713" s="1025">
        <f t="shared" si="213"/>
        <v>0</v>
      </c>
    </row>
    <row r="1714" spans="1:118" ht="26.25" customHeight="1" x14ac:dyDescent="0.2">
      <c r="A1714" s="51"/>
      <c r="B1714" s="314" t="s">
        <v>1643</v>
      </c>
      <c r="C1714" s="74"/>
      <c r="D1714" s="74">
        <v>0</v>
      </c>
      <c r="E1714" s="111" t="s">
        <v>30</v>
      </c>
      <c r="F1714" s="55" t="s">
        <v>31</v>
      </c>
      <c r="G1714" s="56" t="s">
        <v>32</v>
      </c>
      <c r="H1714" s="55" t="s">
        <v>33</v>
      </c>
      <c r="I1714" s="57">
        <v>550</v>
      </c>
      <c r="J1714" s="766">
        <v>0</v>
      </c>
      <c r="K1714" s="136"/>
      <c r="L1714" s="469">
        <v>0</v>
      </c>
      <c r="M1714" s="136"/>
      <c r="N1714" s="469"/>
      <c r="O1714" s="75">
        <v>0</v>
      </c>
      <c r="P1714" s="1002">
        <f t="shared" si="210"/>
        <v>0</v>
      </c>
      <c r="Q1714" s="138"/>
      <c r="R1714" s="469"/>
      <c r="S1714" s="75">
        <v>0</v>
      </c>
      <c r="T1714" s="1002"/>
      <c r="U1714" s="138"/>
      <c r="V1714" s="469"/>
      <c r="W1714" s="138"/>
      <c r="X1714" s="469"/>
      <c r="Y1714" s="60">
        <f t="shared" si="206"/>
        <v>0</v>
      </c>
      <c r="Z1714" s="1002">
        <v>0</v>
      </c>
      <c r="AA1714" s="138"/>
      <c r="AB1714" s="469"/>
      <c r="AC1714" s="63">
        <v>0</v>
      </c>
      <c r="AD1714" s="137">
        <f t="shared" si="211"/>
        <v>0</v>
      </c>
      <c r="AE1714" s="942">
        <v>0</v>
      </c>
      <c r="AF1714" s="150">
        <v>0</v>
      </c>
      <c r="AG1714" s="138"/>
      <c r="AH1714" s="469"/>
      <c r="AI1714" s="998">
        <f t="shared" si="212"/>
        <v>0</v>
      </c>
      <c r="AJ1714" s="1025">
        <f t="shared" si="213"/>
        <v>0</v>
      </c>
    </row>
    <row r="1715" spans="1:118" ht="27.75" customHeight="1" x14ac:dyDescent="0.2">
      <c r="A1715" s="293">
        <v>272</v>
      </c>
      <c r="B1715" s="311" t="s">
        <v>1644</v>
      </c>
      <c r="C1715" s="293"/>
      <c r="D1715" s="293"/>
      <c r="E1715" s="419"/>
      <c r="F1715" s="420"/>
      <c r="G1715" s="420"/>
      <c r="H1715" s="420"/>
      <c r="I1715" s="298"/>
      <c r="J1715" s="803">
        <v>596930.09</v>
      </c>
      <c r="K1715" s="212"/>
      <c r="L1715" s="923">
        <f>L1716+L1719+L1721+L1732+L1732+L1734+L1736</f>
        <v>0</v>
      </c>
      <c r="M1715" s="212"/>
      <c r="N1715" s="923">
        <v>0</v>
      </c>
      <c r="O1715" s="75">
        <v>0</v>
      </c>
      <c r="P1715" s="923">
        <f>P1716+P1719+P1721+P1732+P1732+P1734+P1736</f>
        <v>0</v>
      </c>
      <c r="Q1715" s="300"/>
      <c r="R1715" s="923">
        <f>R1716+R1719+R1721+R1732+R1732+R1734+R1736</f>
        <v>0</v>
      </c>
      <c r="S1715" s="75">
        <v>0</v>
      </c>
      <c r="T1715" s="923">
        <f>T1716+T1719+T1721+T1732+T1732+T1734+T1736</f>
        <v>1009.59</v>
      </c>
      <c r="U1715" s="300"/>
      <c r="V1715" s="923">
        <f>V1716+V1719+V1721+V1732+V1732+V1734+V1736</f>
        <v>0</v>
      </c>
      <c r="W1715" s="300"/>
      <c r="X1715" s="923">
        <f>X1716+X1719+X1721+X1732+X1732+X1734+X1736</f>
        <v>0</v>
      </c>
      <c r="Y1715" s="60">
        <f t="shared" si="206"/>
        <v>0</v>
      </c>
      <c r="Z1715" s="923">
        <f>Z1716+Z1719+Z1721+Z1732+Z1732+Z1734+Z1736</f>
        <v>595920.5</v>
      </c>
      <c r="AA1715" s="300"/>
      <c r="AB1715" s="923">
        <f>AB1716+AB1719+AB1721+AB1732+AB1732+AB1734+AB1736</f>
        <v>0</v>
      </c>
      <c r="AC1715" s="63">
        <v>0</v>
      </c>
      <c r="AD1715" s="212">
        <f>AD1716+AD1719+AD1721+AD1732+AD1732+AD1734+AD1736</f>
        <v>0</v>
      </c>
      <c r="AE1715" s="967">
        <f>AE1716+AE1719+AE1721+AE1732+AE1734+AE1736</f>
        <v>0</v>
      </c>
      <c r="AF1715" s="212">
        <f>AF1716+AF1719+AF1721+AF1732+AF1732+AF1734+AF1736</f>
        <v>0</v>
      </c>
      <c r="AG1715" s="300"/>
      <c r="AH1715" s="923">
        <f>AH1716+AH1719+AH1721+AH1732+AH1732+AH1734+AH1736</f>
        <v>0</v>
      </c>
      <c r="AI1715" s="923">
        <f>AI1716+AI1719+AI1721+AI1732+AI1732+AI1734+AI1736</f>
        <v>596930.09</v>
      </c>
      <c r="AJ1715" s="1025">
        <f t="shared" si="213"/>
        <v>0</v>
      </c>
    </row>
    <row r="1716" spans="1:118" ht="36" x14ac:dyDescent="0.2">
      <c r="A1716" s="42">
        <v>27201</v>
      </c>
      <c r="B1716" s="341" t="s">
        <v>1645</v>
      </c>
      <c r="C1716" s="44"/>
      <c r="D1716" s="44"/>
      <c r="E1716" s="44"/>
      <c r="F1716" s="239"/>
      <c r="G1716" s="239"/>
      <c r="H1716" s="239"/>
      <c r="I1716" s="47"/>
      <c r="J1716" s="787">
        <v>8488.74</v>
      </c>
      <c r="K1716" s="264"/>
      <c r="L1716" s="921">
        <f>SUM(L1717:L1718)</f>
        <v>0</v>
      </c>
      <c r="M1716" s="264"/>
      <c r="N1716" s="921">
        <v>0</v>
      </c>
      <c r="O1716" s="75">
        <v>0</v>
      </c>
      <c r="P1716" s="921">
        <v>0</v>
      </c>
      <c r="Q1716" s="124"/>
      <c r="R1716" s="921">
        <v>0</v>
      </c>
      <c r="S1716" s="75">
        <v>0</v>
      </c>
      <c r="T1716" s="921">
        <v>0</v>
      </c>
      <c r="U1716" s="124"/>
      <c r="V1716" s="921">
        <v>0</v>
      </c>
      <c r="W1716" s="124"/>
      <c r="X1716" s="921">
        <v>0</v>
      </c>
      <c r="Y1716" s="60">
        <f t="shared" si="206"/>
        <v>0</v>
      </c>
      <c r="Z1716" s="921">
        <f>SUM(Z1717:Z1718)</f>
        <v>8488.74</v>
      </c>
      <c r="AA1716" s="124"/>
      <c r="AB1716" s="921">
        <v>0</v>
      </c>
      <c r="AC1716" s="63">
        <v>0</v>
      </c>
      <c r="AD1716" s="264">
        <v>0</v>
      </c>
      <c r="AE1716" s="965">
        <f>AE1717</f>
        <v>0</v>
      </c>
      <c r="AF1716" s="264">
        <v>0</v>
      </c>
      <c r="AG1716" s="124"/>
      <c r="AH1716" s="921">
        <v>0</v>
      </c>
      <c r="AI1716" s="921">
        <f>SUM(AI1717:AI1718)</f>
        <v>8488.74</v>
      </c>
      <c r="AJ1716" s="1025">
        <f t="shared" si="213"/>
        <v>0</v>
      </c>
    </row>
    <row r="1717" spans="1:118" s="131" customFormat="1" ht="30.75" customHeight="1" x14ac:dyDescent="0.2">
      <c r="A1717" s="74"/>
      <c r="B1717" s="52" t="s">
        <v>1646</v>
      </c>
      <c r="C1717" s="74"/>
      <c r="D1717" s="74">
        <v>6</v>
      </c>
      <c r="E1717" s="259" t="s">
        <v>30</v>
      </c>
      <c r="F1717" s="55" t="s">
        <v>31</v>
      </c>
      <c r="G1717" s="56" t="s">
        <v>32</v>
      </c>
      <c r="H1717" s="55" t="s">
        <v>33</v>
      </c>
      <c r="I1717" s="57">
        <v>99.350000000000009</v>
      </c>
      <c r="J1717" s="766">
        <v>596.1</v>
      </c>
      <c r="K1717" s="80"/>
      <c r="L1717" s="150">
        <v>0</v>
      </c>
      <c r="M1717" s="80"/>
      <c r="N1717" s="150"/>
      <c r="O1717" s="75">
        <v>0</v>
      </c>
      <c r="P1717" s="1002">
        <f>O1717*I1717</f>
        <v>0</v>
      </c>
      <c r="Q1717" s="81"/>
      <c r="R1717" s="150"/>
      <c r="S1717" s="75">
        <v>0</v>
      </c>
      <c r="T1717" s="1002"/>
      <c r="U1717" s="81"/>
      <c r="V1717" s="150"/>
      <c r="W1717" s="81"/>
      <c r="X1717" s="150"/>
      <c r="Y1717" s="60">
        <f t="shared" si="206"/>
        <v>6</v>
      </c>
      <c r="Z1717" s="1002">
        <v>596.1</v>
      </c>
      <c r="AA1717" s="81"/>
      <c r="AB1717" s="150"/>
      <c r="AC1717" s="63">
        <v>0</v>
      </c>
      <c r="AD1717" s="137">
        <f>AC1717*I1717</f>
        <v>0</v>
      </c>
      <c r="AE1717" s="63">
        <v>0</v>
      </c>
      <c r="AF1717" s="150">
        <v>0</v>
      </c>
      <c r="AG1717" s="81"/>
      <c r="AH1717" s="150"/>
      <c r="AI1717" s="998">
        <f>AF1717+AH1717+AD1717+AB1717+Z1717+X1717+V1717+T1717+R1717+P1717+N1717+L1717</f>
        <v>596.1</v>
      </c>
      <c r="AJ1717" s="1025">
        <f t="shared" si="213"/>
        <v>0</v>
      </c>
      <c r="AK1717" s="518"/>
      <c r="AL1717" s="518"/>
      <c r="AM1717" s="518"/>
      <c r="AN1717" s="518"/>
      <c r="AO1717" s="518"/>
      <c r="AP1717" s="518"/>
      <c r="AQ1717" s="518"/>
      <c r="AR1717" s="518"/>
      <c r="AS1717" s="518"/>
      <c r="AT1717" s="518"/>
      <c r="AU1717" s="518"/>
      <c r="AV1717" s="518"/>
      <c r="AW1717" s="518"/>
      <c r="AX1717" s="518"/>
      <c r="AY1717" s="518"/>
      <c r="AZ1717" s="518"/>
      <c r="BA1717" s="518"/>
      <c r="BB1717" s="518"/>
      <c r="BC1717" s="518"/>
      <c r="BD1717" s="518"/>
      <c r="BE1717" s="518"/>
      <c r="BF1717" s="518"/>
      <c r="BG1717" s="518"/>
      <c r="BH1717" s="518"/>
      <c r="BI1717" s="518"/>
      <c r="BJ1717" s="518"/>
      <c r="BK1717" s="518"/>
      <c r="BL1717" s="518"/>
      <c r="BM1717" s="518"/>
      <c r="BN1717" s="518"/>
      <c r="BO1717" s="518"/>
      <c r="BP1717" s="518"/>
      <c r="BQ1717" s="518"/>
      <c r="BR1717" s="518"/>
      <c r="BS1717" s="518"/>
      <c r="BT1717" s="518"/>
      <c r="BU1717" s="518"/>
      <c r="BV1717" s="518"/>
      <c r="BW1717" s="518"/>
      <c r="BX1717" s="518"/>
      <c r="BY1717" s="518"/>
      <c r="BZ1717" s="518"/>
      <c r="CA1717" s="518"/>
      <c r="CB1717" s="518"/>
      <c r="CC1717" s="518"/>
      <c r="CD1717" s="518"/>
      <c r="CE1717" s="518"/>
      <c r="CF1717" s="518"/>
      <c r="CG1717" s="518"/>
      <c r="CH1717" s="518"/>
      <c r="CI1717" s="518"/>
      <c r="CJ1717" s="518"/>
      <c r="CK1717" s="518"/>
      <c r="CL1717" s="518"/>
      <c r="CM1717" s="518"/>
      <c r="CN1717" s="518"/>
      <c r="CO1717" s="518"/>
      <c r="CP1717" s="518"/>
      <c r="CQ1717" s="518"/>
      <c r="CR1717" s="518"/>
      <c r="CS1717" s="518"/>
      <c r="CT1717" s="518"/>
      <c r="CU1717" s="518"/>
      <c r="CV1717" s="518"/>
      <c r="CW1717" s="518"/>
      <c r="CX1717" s="518"/>
      <c r="CY1717" s="518"/>
      <c r="CZ1717" s="518"/>
      <c r="DA1717" s="518"/>
      <c r="DB1717" s="518"/>
      <c r="DC1717" s="518"/>
      <c r="DD1717" s="518"/>
      <c r="DE1717" s="518"/>
      <c r="DF1717" s="518"/>
      <c r="DG1717" s="518"/>
      <c r="DH1717" s="518"/>
      <c r="DI1717" s="518"/>
      <c r="DJ1717" s="518"/>
      <c r="DK1717" s="518"/>
      <c r="DL1717" s="518"/>
      <c r="DM1717" s="518"/>
      <c r="DN1717" s="518"/>
    </row>
    <row r="1718" spans="1:118" s="131" customFormat="1" ht="30.75" customHeight="1" x14ac:dyDescent="0.2">
      <c r="A1718" s="74"/>
      <c r="B1718" s="52" t="s">
        <v>1647</v>
      </c>
      <c r="C1718" s="74"/>
      <c r="D1718" s="74">
        <v>4</v>
      </c>
      <c r="E1718" s="259"/>
      <c r="F1718" s="325"/>
      <c r="G1718" s="324"/>
      <c r="H1718" s="325"/>
      <c r="I1718" s="57"/>
      <c r="J1718" s="766">
        <v>7892.64</v>
      </c>
      <c r="K1718" s="80"/>
      <c r="L1718" s="150">
        <v>0</v>
      </c>
      <c r="M1718" s="80"/>
      <c r="N1718" s="150"/>
      <c r="O1718" s="75">
        <v>0</v>
      </c>
      <c r="P1718" s="1002"/>
      <c r="Q1718" s="81"/>
      <c r="R1718" s="150"/>
      <c r="S1718" s="75">
        <v>0</v>
      </c>
      <c r="T1718" s="1002"/>
      <c r="U1718" s="81"/>
      <c r="V1718" s="150"/>
      <c r="W1718" s="81"/>
      <c r="X1718" s="150"/>
      <c r="Y1718" s="60">
        <f t="shared" si="206"/>
        <v>4</v>
      </c>
      <c r="Z1718" s="1002">
        <v>7892.64</v>
      </c>
      <c r="AA1718" s="81"/>
      <c r="AB1718" s="150"/>
      <c r="AC1718" s="63">
        <v>0</v>
      </c>
      <c r="AD1718" s="137"/>
      <c r="AE1718" s="63"/>
      <c r="AF1718" s="150">
        <v>0</v>
      </c>
      <c r="AG1718" s="81"/>
      <c r="AH1718" s="150"/>
      <c r="AI1718" s="998">
        <f>AF1718+AH1718+AD1718+AB1718+Z1718+X1718+V1718+T1718+R1718+P1718+N1718+L1718</f>
        <v>7892.64</v>
      </c>
      <c r="AJ1718" s="1025">
        <f t="shared" si="213"/>
        <v>0</v>
      </c>
      <c r="AK1718" s="518"/>
      <c r="AL1718" s="518"/>
      <c r="AM1718" s="518"/>
      <c r="AN1718" s="518"/>
      <c r="AO1718" s="518"/>
      <c r="AP1718" s="518"/>
      <c r="AQ1718" s="518"/>
      <c r="AR1718" s="518"/>
      <c r="AS1718" s="518"/>
      <c r="AT1718" s="518"/>
      <c r="AU1718" s="518"/>
      <c r="AV1718" s="518"/>
      <c r="AW1718" s="518"/>
      <c r="AX1718" s="518"/>
      <c r="AY1718" s="518"/>
      <c r="AZ1718" s="518"/>
      <c r="BA1718" s="518"/>
      <c r="BB1718" s="518"/>
      <c r="BC1718" s="518"/>
      <c r="BD1718" s="518"/>
      <c r="BE1718" s="518"/>
      <c r="BF1718" s="518"/>
      <c r="BG1718" s="518"/>
      <c r="BH1718" s="518"/>
      <c r="BI1718" s="518"/>
      <c r="BJ1718" s="518"/>
      <c r="BK1718" s="518"/>
      <c r="BL1718" s="518"/>
      <c r="BM1718" s="518"/>
      <c r="BN1718" s="518"/>
      <c r="BO1718" s="518"/>
      <c r="BP1718" s="518"/>
      <c r="BQ1718" s="518"/>
      <c r="BR1718" s="518"/>
      <c r="BS1718" s="518"/>
      <c r="BT1718" s="518"/>
      <c r="BU1718" s="518"/>
      <c r="BV1718" s="518"/>
      <c r="BW1718" s="518"/>
      <c r="BX1718" s="518"/>
      <c r="BY1718" s="518"/>
      <c r="BZ1718" s="518"/>
      <c r="CA1718" s="518"/>
      <c r="CB1718" s="518"/>
      <c r="CC1718" s="518"/>
      <c r="CD1718" s="518"/>
      <c r="CE1718" s="518"/>
      <c r="CF1718" s="518"/>
      <c r="CG1718" s="518"/>
      <c r="CH1718" s="518"/>
      <c r="CI1718" s="518"/>
      <c r="CJ1718" s="518"/>
      <c r="CK1718" s="518"/>
      <c r="CL1718" s="518"/>
      <c r="CM1718" s="518"/>
      <c r="CN1718" s="518"/>
      <c r="CO1718" s="518"/>
      <c r="CP1718" s="518"/>
      <c r="CQ1718" s="518"/>
      <c r="CR1718" s="518"/>
      <c r="CS1718" s="518"/>
      <c r="CT1718" s="518"/>
      <c r="CU1718" s="518"/>
      <c r="CV1718" s="518"/>
      <c r="CW1718" s="518"/>
      <c r="CX1718" s="518"/>
      <c r="CY1718" s="518"/>
      <c r="CZ1718" s="518"/>
      <c r="DA1718" s="518"/>
      <c r="DB1718" s="518"/>
      <c r="DC1718" s="518"/>
      <c r="DD1718" s="518"/>
      <c r="DE1718" s="518"/>
      <c r="DF1718" s="518"/>
      <c r="DG1718" s="518"/>
      <c r="DH1718" s="518"/>
      <c r="DI1718" s="518"/>
      <c r="DJ1718" s="518"/>
      <c r="DK1718" s="518"/>
      <c r="DL1718" s="518"/>
      <c r="DM1718" s="518"/>
      <c r="DN1718" s="518"/>
    </row>
    <row r="1719" spans="1:118" ht="28.5" customHeight="1" x14ac:dyDescent="0.2">
      <c r="A1719" s="42">
        <v>27202</v>
      </c>
      <c r="B1719" s="341" t="s">
        <v>1648</v>
      </c>
      <c r="C1719" s="44"/>
      <c r="D1719" s="44"/>
      <c r="E1719" s="45"/>
      <c r="F1719" s="46"/>
      <c r="G1719" s="46"/>
      <c r="H1719" s="46"/>
      <c r="I1719" s="47"/>
      <c r="J1719" s="787">
        <v>0</v>
      </c>
      <c r="K1719" s="264"/>
      <c r="L1719" s="921">
        <v>0</v>
      </c>
      <c r="M1719" s="264"/>
      <c r="N1719" s="921">
        <v>0</v>
      </c>
      <c r="O1719" s="75">
        <v>0</v>
      </c>
      <c r="P1719" s="921">
        <v>0</v>
      </c>
      <c r="Q1719" s="265"/>
      <c r="R1719" s="921">
        <v>0</v>
      </c>
      <c r="S1719" s="75">
        <v>0</v>
      </c>
      <c r="T1719" s="921">
        <v>0</v>
      </c>
      <c r="U1719" s="265"/>
      <c r="V1719" s="921">
        <v>0</v>
      </c>
      <c r="W1719" s="265"/>
      <c r="X1719" s="921">
        <v>0</v>
      </c>
      <c r="Y1719" s="60">
        <f t="shared" si="206"/>
        <v>0</v>
      </c>
      <c r="Z1719" s="921">
        <v>0</v>
      </c>
      <c r="AA1719" s="265"/>
      <c r="AB1719" s="921">
        <v>0</v>
      </c>
      <c r="AC1719" s="63">
        <v>0</v>
      </c>
      <c r="AD1719" s="264">
        <v>0</v>
      </c>
      <c r="AE1719" s="958"/>
      <c r="AF1719" s="264">
        <v>0</v>
      </c>
      <c r="AG1719" s="265"/>
      <c r="AH1719" s="921">
        <v>0</v>
      </c>
      <c r="AI1719" s="921">
        <v>0</v>
      </c>
      <c r="AJ1719" s="1025">
        <f t="shared" si="213"/>
        <v>0</v>
      </c>
    </row>
    <row r="1720" spans="1:118" x14ac:dyDescent="0.2">
      <c r="A1720" s="406"/>
      <c r="B1720" s="331"/>
      <c r="C1720" s="332"/>
      <c r="D1720" s="744"/>
      <c r="E1720" s="204"/>
      <c r="F1720" s="205"/>
      <c r="G1720" s="205"/>
      <c r="H1720" s="205"/>
      <c r="I1720" s="57"/>
      <c r="J1720" s="814"/>
      <c r="K1720" s="136"/>
      <c r="L1720" s="469">
        <v>0</v>
      </c>
      <c r="M1720" s="136"/>
      <c r="N1720" s="469">
        <v>0</v>
      </c>
      <c r="O1720" s="75">
        <v>0</v>
      </c>
      <c r="P1720" s="469">
        <v>0</v>
      </c>
      <c r="Q1720" s="138"/>
      <c r="R1720" s="469">
        <v>0</v>
      </c>
      <c r="S1720" s="75">
        <v>0</v>
      </c>
      <c r="T1720" s="469">
        <v>0</v>
      </c>
      <c r="U1720" s="138"/>
      <c r="V1720" s="469">
        <v>0</v>
      </c>
      <c r="W1720" s="138"/>
      <c r="X1720" s="469">
        <v>0</v>
      </c>
      <c r="Y1720" s="60">
        <f t="shared" si="206"/>
        <v>0</v>
      </c>
      <c r="Z1720" s="469">
        <v>0</v>
      </c>
      <c r="AA1720" s="138"/>
      <c r="AB1720" s="469">
        <v>0</v>
      </c>
      <c r="AC1720" s="63">
        <v>0</v>
      </c>
      <c r="AD1720" s="136">
        <v>0</v>
      </c>
      <c r="AE1720" s="942"/>
      <c r="AF1720" s="136">
        <v>0</v>
      </c>
      <c r="AG1720" s="138"/>
      <c r="AH1720" s="469">
        <v>0</v>
      </c>
      <c r="AI1720" s="469">
        <v>0</v>
      </c>
      <c r="AJ1720" s="1025">
        <f t="shared" si="213"/>
        <v>0</v>
      </c>
    </row>
    <row r="1721" spans="1:118" ht="36" x14ac:dyDescent="0.2">
      <c r="A1721" s="42">
        <v>27203</v>
      </c>
      <c r="B1721" s="341" t="s">
        <v>1649</v>
      </c>
      <c r="C1721" s="44"/>
      <c r="D1721" s="736"/>
      <c r="E1721" s="45"/>
      <c r="F1721" s="46"/>
      <c r="G1721" s="46"/>
      <c r="H1721" s="46"/>
      <c r="I1721" s="47"/>
      <c r="J1721" s="763">
        <v>585811.76</v>
      </c>
      <c r="K1721" s="264"/>
      <c r="L1721" s="921">
        <f>SUM(L1722:L1731)</f>
        <v>0</v>
      </c>
      <c r="M1721" s="264"/>
      <c r="N1721" s="921">
        <f>SUM(N1722:N1731)</f>
        <v>0</v>
      </c>
      <c r="O1721" s="75">
        <v>0</v>
      </c>
      <c r="P1721" s="921">
        <f>SUM(P1722:P1731)</f>
        <v>0</v>
      </c>
      <c r="Q1721" s="265"/>
      <c r="R1721" s="921">
        <f>SUM(R1722:R1731)</f>
        <v>0</v>
      </c>
      <c r="S1721" s="75">
        <v>0</v>
      </c>
      <c r="T1721" s="921">
        <f>SUM(T1722:T1731)</f>
        <v>0</v>
      </c>
      <c r="U1721" s="265"/>
      <c r="V1721" s="921">
        <f>SUM(V1722:V1731)</f>
        <v>0</v>
      </c>
      <c r="W1721" s="265"/>
      <c r="X1721" s="921">
        <f>SUM(X1722:X1731)</f>
        <v>0</v>
      </c>
      <c r="Y1721" s="60">
        <f t="shared" si="206"/>
        <v>0</v>
      </c>
      <c r="Z1721" s="921">
        <f>SUM(Z1722:Z1731)</f>
        <v>585811.76</v>
      </c>
      <c r="AA1721" s="265"/>
      <c r="AB1721" s="921">
        <f>SUM(AB1722:AB1731)</f>
        <v>0</v>
      </c>
      <c r="AC1721" s="63">
        <v>0</v>
      </c>
      <c r="AD1721" s="264">
        <f>SUM(AD1722:AD1731)</f>
        <v>0</v>
      </c>
      <c r="AE1721" s="565">
        <f>SUM(AE1722:AE1731)</f>
        <v>0</v>
      </c>
      <c r="AF1721" s="264">
        <f>SUM(AF1722:AF1731)</f>
        <v>0</v>
      </c>
      <c r="AG1721" s="265"/>
      <c r="AH1721" s="921">
        <f>SUM(AH1722:AH1731)</f>
        <v>0</v>
      </c>
      <c r="AI1721" s="921">
        <f>SUM(AI1722:AI1731)</f>
        <v>585811.76</v>
      </c>
      <c r="AJ1721" s="1025">
        <f t="shared" si="213"/>
        <v>0</v>
      </c>
    </row>
    <row r="1722" spans="1:118" ht="66" x14ac:dyDescent="0.2">
      <c r="A1722" s="51"/>
      <c r="B1722" s="226" t="s">
        <v>1650</v>
      </c>
      <c r="C1722" s="74"/>
      <c r="D1722" s="74">
        <v>20</v>
      </c>
      <c r="E1722" s="435" t="s">
        <v>30</v>
      </c>
      <c r="F1722" s="55" t="s">
        <v>31</v>
      </c>
      <c r="G1722" s="56" t="s">
        <v>32</v>
      </c>
      <c r="H1722" s="55" t="s">
        <v>33</v>
      </c>
      <c r="I1722" s="57">
        <v>190</v>
      </c>
      <c r="J1722" s="766">
        <v>3800</v>
      </c>
      <c r="K1722" s="136"/>
      <c r="L1722" s="469">
        <v>0</v>
      </c>
      <c r="M1722" s="136"/>
      <c r="N1722" s="469"/>
      <c r="O1722" s="75">
        <v>0</v>
      </c>
      <c r="P1722" s="1002">
        <f t="shared" ref="P1722:P1731" si="214">O1722*I1722</f>
        <v>0</v>
      </c>
      <c r="Q1722" s="81"/>
      <c r="R1722" s="150"/>
      <c r="S1722" s="75">
        <v>0</v>
      </c>
      <c r="T1722" s="1002"/>
      <c r="U1722" s="81"/>
      <c r="V1722" s="150"/>
      <c r="W1722" s="81"/>
      <c r="X1722" s="150"/>
      <c r="Y1722" s="60">
        <f t="shared" si="206"/>
        <v>20</v>
      </c>
      <c r="Z1722" s="1002">
        <v>3800</v>
      </c>
      <c r="AA1722" s="81"/>
      <c r="AB1722" s="150"/>
      <c r="AC1722" s="63">
        <v>0</v>
      </c>
      <c r="AD1722" s="137">
        <f t="shared" ref="AD1722:AD1731" si="215">AC1722*I1722</f>
        <v>0</v>
      </c>
      <c r="AE1722" s="942">
        <v>0</v>
      </c>
      <c r="AF1722" s="150">
        <v>0</v>
      </c>
      <c r="AG1722" s="81"/>
      <c r="AH1722" s="150"/>
      <c r="AI1722" s="998">
        <f t="shared" ref="AI1722:AI1731" si="216">AF1722+AH1722+AD1722+AB1722+Z1722+X1722+V1722+T1722+R1722+P1722+N1722+L1722</f>
        <v>3800</v>
      </c>
      <c r="AJ1722" s="1025">
        <f t="shared" si="213"/>
        <v>0</v>
      </c>
    </row>
    <row r="1723" spans="1:118" ht="66" x14ac:dyDescent="0.2">
      <c r="A1723" s="51"/>
      <c r="B1723" s="436" t="s">
        <v>1651</v>
      </c>
      <c r="C1723" s="74"/>
      <c r="D1723" s="74">
        <v>2</v>
      </c>
      <c r="E1723" s="79" t="s">
        <v>396</v>
      </c>
      <c r="F1723" s="55" t="s">
        <v>31</v>
      </c>
      <c r="G1723" s="56" t="s">
        <v>32</v>
      </c>
      <c r="H1723" s="55" t="s">
        <v>33</v>
      </c>
      <c r="I1723" s="57">
        <v>296.26499999999999</v>
      </c>
      <c r="J1723" s="766">
        <v>592.53</v>
      </c>
      <c r="K1723" s="136"/>
      <c r="L1723" s="469">
        <v>0</v>
      </c>
      <c r="M1723" s="136"/>
      <c r="N1723" s="469"/>
      <c r="O1723" s="75">
        <v>0</v>
      </c>
      <c r="P1723" s="1002">
        <f t="shared" si="214"/>
        <v>0</v>
      </c>
      <c r="Q1723" s="81"/>
      <c r="R1723" s="150"/>
      <c r="S1723" s="75">
        <v>0</v>
      </c>
      <c r="T1723" s="1002"/>
      <c r="U1723" s="81"/>
      <c r="V1723" s="150"/>
      <c r="W1723" s="81"/>
      <c r="X1723" s="150"/>
      <c r="Y1723" s="60">
        <f t="shared" si="206"/>
        <v>2</v>
      </c>
      <c r="Z1723" s="1002">
        <v>592.53</v>
      </c>
      <c r="AA1723" s="81"/>
      <c r="AB1723" s="150"/>
      <c r="AC1723" s="63">
        <v>0</v>
      </c>
      <c r="AD1723" s="137">
        <f t="shared" si="215"/>
        <v>0</v>
      </c>
      <c r="AE1723" s="942">
        <v>0</v>
      </c>
      <c r="AF1723" s="150">
        <v>0</v>
      </c>
      <c r="AG1723" s="81"/>
      <c r="AH1723" s="150"/>
      <c r="AI1723" s="998">
        <f t="shared" si="216"/>
        <v>592.53</v>
      </c>
      <c r="AJ1723" s="1025">
        <f t="shared" si="213"/>
        <v>0</v>
      </c>
    </row>
    <row r="1724" spans="1:118" ht="66" x14ac:dyDescent="0.2">
      <c r="A1724" s="51"/>
      <c r="B1724" s="226" t="s">
        <v>1652</v>
      </c>
      <c r="C1724" s="74"/>
      <c r="D1724" s="74">
        <v>102</v>
      </c>
      <c r="E1724" s="259" t="s">
        <v>30</v>
      </c>
      <c r="F1724" s="55" t="s">
        <v>31</v>
      </c>
      <c r="G1724" s="56" t="s">
        <v>32</v>
      </c>
      <c r="H1724" s="55" t="s">
        <v>33</v>
      </c>
      <c r="I1724" s="57">
        <v>550</v>
      </c>
      <c r="J1724" s="766">
        <v>56100</v>
      </c>
      <c r="K1724" s="136"/>
      <c r="L1724" s="469">
        <v>0</v>
      </c>
      <c r="M1724" s="136"/>
      <c r="N1724" s="469"/>
      <c r="O1724" s="75">
        <v>0</v>
      </c>
      <c r="P1724" s="1002">
        <f t="shared" si="214"/>
        <v>0</v>
      </c>
      <c r="Q1724" s="81"/>
      <c r="R1724" s="150"/>
      <c r="S1724" s="75">
        <v>0</v>
      </c>
      <c r="T1724" s="1002"/>
      <c r="U1724" s="81"/>
      <c r="V1724" s="150"/>
      <c r="W1724" s="81"/>
      <c r="X1724" s="150"/>
      <c r="Y1724" s="60">
        <f t="shared" si="206"/>
        <v>102</v>
      </c>
      <c r="Z1724" s="1002">
        <v>56100</v>
      </c>
      <c r="AA1724" s="81"/>
      <c r="AB1724" s="150"/>
      <c r="AC1724" s="63">
        <v>0</v>
      </c>
      <c r="AD1724" s="137">
        <f t="shared" si="215"/>
        <v>0</v>
      </c>
      <c r="AE1724" s="942">
        <v>0</v>
      </c>
      <c r="AF1724" s="150">
        <v>0</v>
      </c>
      <c r="AG1724" s="81"/>
      <c r="AH1724" s="150"/>
      <c r="AI1724" s="998">
        <f t="shared" si="216"/>
        <v>56100</v>
      </c>
      <c r="AJ1724" s="1025">
        <f t="shared" si="213"/>
        <v>0</v>
      </c>
    </row>
    <row r="1725" spans="1:118" ht="66" x14ac:dyDescent="0.2">
      <c r="A1725" s="51"/>
      <c r="B1725" s="226" t="s">
        <v>1653</v>
      </c>
      <c r="C1725" s="74"/>
      <c r="D1725" s="74">
        <v>305</v>
      </c>
      <c r="E1725" s="259" t="s">
        <v>30</v>
      </c>
      <c r="F1725" s="55" t="s">
        <v>31</v>
      </c>
      <c r="G1725" s="56" t="s">
        <v>32</v>
      </c>
      <c r="H1725" s="55" t="s">
        <v>33</v>
      </c>
      <c r="I1725" s="57">
        <v>459</v>
      </c>
      <c r="J1725" s="766">
        <v>139995</v>
      </c>
      <c r="K1725" s="136"/>
      <c r="L1725" s="469">
        <v>0</v>
      </c>
      <c r="M1725" s="136"/>
      <c r="N1725" s="469"/>
      <c r="O1725" s="75">
        <v>0</v>
      </c>
      <c r="P1725" s="1002">
        <f t="shared" si="214"/>
        <v>0</v>
      </c>
      <c r="Q1725" s="81"/>
      <c r="R1725" s="150"/>
      <c r="S1725" s="75">
        <v>0</v>
      </c>
      <c r="T1725" s="1002"/>
      <c r="U1725" s="81"/>
      <c r="V1725" s="150"/>
      <c r="W1725" s="81"/>
      <c r="X1725" s="150"/>
      <c r="Y1725" s="60">
        <f t="shared" si="206"/>
        <v>305</v>
      </c>
      <c r="Z1725" s="1002">
        <v>139995</v>
      </c>
      <c r="AA1725" s="81"/>
      <c r="AB1725" s="150"/>
      <c r="AC1725" s="63">
        <v>0</v>
      </c>
      <c r="AD1725" s="137">
        <f t="shared" si="215"/>
        <v>0</v>
      </c>
      <c r="AE1725" s="942">
        <v>0</v>
      </c>
      <c r="AF1725" s="150">
        <v>0</v>
      </c>
      <c r="AG1725" s="81"/>
      <c r="AH1725" s="150"/>
      <c r="AI1725" s="998">
        <f t="shared" si="216"/>
        <v>139995</v>
      </c>
      <c r="AJ1725" s="1025">
        <f t="shared" si="213"/>
        <v>0</v>
      </c>
    </row>
    <row r="1726" spans="1:118" ht="66" x14ac:dyDescent="0.2">
      <c r="A1726" s="51"/>
      <c r="B1726" s="226" t="s">
        <v>1654</v>
      </c>
      <c r="C1726" s="74"/>
      <c r="D1726" s="74">
        <v>476</v>
      </c>
      <c r="E1726" s="259" t="s">
        <v>30</v>
      </c>
      <c r="F1726" s="55" t="s">
        <v>31</v>
      </c>
      <c r="G1726" s="56" t="s">
        <v>32</v>
      </c>
      <c r="H1726" s="55" t="s">
        <v>33</v>
      </c>
      <c r="I1726" s="57">
        <v>486</v>
      </c>
      <c r="J1726" s="766">
        <v>231336</v>
      </c>
      <c r="K1726" s="136"/>
      <c r="L1726" s="469">
        <v>0</v>
      </c>
      <c r="M1726" s="136"/>
      <c r="N1726" s="469"/>
      <c r="O1726" s="75">
        <v>0</v>
      </c>
      <c r="P1726" s="1002">
        <f t="shared" si="214"/>
        <v>0</v>
      </c>
      <c r="Q1726" s="81"/>
      <c r="R1726" s="150"/>
      <c r="S1726" s="75">
        <v>0</v>
      </c>
      <c r="T1726" s="1002"/>
      <c r="U1726" s="81"/>
      <c r="V1726" s="150"/>
      <c r="W1726" s="81"/>
      <c r="X1726" s="150"/>
      <c r="Y1726" s="60">
        <f t="shared" si="206"/>
        <v>476</v>
      </c>
      <c r="Z1726" s="1002">
        <v>231336</v>
      </c>
      <c r="AA1726" s="81"/>
      <c r="AB1726" s="150"/>
      <c r="AC1726" s="63">
        <v>0</v>
      </c>
      <c r="AD1726" s="137">
        <f t="shared" si="215"/>
        <v>0</v>
      </c>
      <c r="AE1726" s="942">
        <v>0</v>
      </c>
      <c r="AF1726" s="150">
        <v>0</v>
      </c>
      <c r="AG1726" s="81"/>
      <c r="AH1726" s="150"/>
      <c r="AI1726" s="998">
        <f t="shared" si="216"/>
        <v>231336</v>
      </c>
      <c r="AJ1726" s="1025">
        <f t="shared" si="213"/>
        <v>0</v>
      </c>
    </row>
    <row r="1727" spans="1:118" ht="51.75" customHeight="1" x14ac:dyDescent="0.2">
      <c r="A1727" s="51"/>
      <c r="B1727" s="226" t="s">
        <v>1655</v>
      </c>
      <c r="C1727" s="74"/>
      <c r="D1727" s="74">
        <v>180</v>
      </c>
      <c r="E1727" s="259" t="s">
        <v>30</v>
      </c>
      <c r="F1727" s="55" t="s">
        <v>31</v>
      </c>
      <c r="G1727" s="56" t="s">
        <v>32</v>
      </c>
      <c r="H1727" s="55" t="s">
        <v>33</v>
      </c>
      <c r="I1727" s="57">
        <v>314</v>
      </c>
      <c r="J1727" s="766">
        <v>56520</v>
      </c>
      <c r="K1727" s="136"/>
      <c r="L1727" s="469">
        <v>0</v>
      </c>
      <c r="M1727" s="136"/>
      <c r="N1727" s="469"/>
      <c r="O1727" s="75">
        <v>0</v>
      </c>
      <c r="P1727" s="1002">
        <f t="shared" si="214"/>
        <v>0</v>
      </c>
      <c r="Q1727" s="81"/>
      <c r="R1727" s="150"/>
      <c r="S1727" s="75">
        <v>0</v>
      </c>
      <c r="T1727" s="1002"/>
      <c r="U1727" s="81"/>
      <c r="V1727" s="150"/>
      <c r="W1727" s="81"/>
      <c r="X1727" s="150"/>
      <c r="Y1727" s="60">
        <f t="shared" si="206"/>
        <v>180</v>
      </c>
      <c r="Z1727" s="1002">
        <v>56520</v>
      </c>
      <c r="AA1727" s="81"/>
      <c r="AB1727" s="150"/>
      <c r="AC1727" s="63">
        <v>0</v>
      </c>
      <c r="AD1727" s="137">
        <f t="shared" si="215"/>
        <v>0</v>
      </c>
      <c r="AE1727" s="942">
        <v>0</v>
      </c>
      <c r="AF1727" s="150">
        <v>0</v>
      </c>
      <c r="AG1727" s="81"/>
      <c r="AH1727" s="150"/>
      <c r="AI1727" s="998">
        <f t="shared" si="216"/>
        <v>56520</v>
      </c>
      <c r="AJ1727" s="1025">
        <f t="shared" si="213"/>
        <v>0</v>
      </c>
    </row>
    <row r="1728" spans="1:118" ht="48.75" customHeight="1" x14ac:dyDescent="0.2">
      <c r="A1728" s="51"/>
      <c r="B1728" s="226" t="s">
        <v>1656</v>
      </c>
      <c r="C1728" s="74"/>
      <c r="D1728" s="74">
        <v>6</v>
      </c>
      <c r="E1728" s="79" t="s">
        <v>30</v>
      </c>
      <c r="F1728" s="55" t="s">
        <v>31</v>
      </c>
      <c r="G1728" s="56" t="s">
        <v>32</v>
      </c>
      <c r="H1728" s="55" t="s">
        <v>33</v>
      </c>
      <c r="I1728" s="57">
        <v>241.92</v>
      </c>
      <c r="J1728" s="766">
        <v>1451.52</v>
      </c>
      <c r="K1728" s="136"/>
      <c r="L1728" s="469">
        <v>0</v>
      </c>
      <c r="M1728" s="136"/>
      <c r="N1728" s="469"/>
      <c r="O1728" s="75">
        <v>0</v>
      </c>
      <c r="P1728" s="1002">
        <f t="shared" si="214"/>
        <v>0</v>
      </c>
      <c r="Q1728" s="81"/>
      <c r="R1728" s="150"/>
      <c r="S1728" s="75">
        <v>0</v>
      </c>
      <c r="T1728" s="1002"/>
      <c r="U1728" s="81"/>
      <c r="V1728" s="150"/>
      <c r="W1728" s="81"/>
      <c r="X1728" s="150"/>
      <c r="Y1728" s="60">
        <f t="shared" si="206"/>
        <v>6</v>
      </c>
      <c r="Z1728" s="1002">
        <v>1451.52</v>
      </c>
      <c r="AA1728" s="81"/>
      <c r="AB1728" s="150"/>
      <c r="AC1728" s="63">
        <v>0</v>
      </c>
      <c r="AD1728" s="137">
        <f t="shared" si="215"/>
        <v>0</v>
      </c>
      <c r="AE1728" s="942">
        <v>0</v>
      </c>
      <c r="AF1728" s="150">
        <v>0</v>
      </c>
      <c r="AG1728" s="81"/>
      <c r="AH1728" s="150"/>
      <c r="AI1728" s="998">
        <f t="shared" si="216"/>
        <v>1451.52</v>
      </c>
      <c r="AJ1728" s="1025">
        <f t="shared" si="213"/>
        <v>0</v>
      </c>
    </row>
    <row r="1729" spans="1:118" ht="56.25" customHeight="1" x14ac:dyDescent="0.2">
      <c r="A1729" s="51"/>
      <c r="B1729" s="84" t="s">
        <v>1657</v>
      </c>
      <c r="C1729" s="74"/>
      <c r="D1729" s="74">
        <v>130</v>
      </c>
      <c r="E1729" s="259" t="s">
        <v>30</v>
      </c>
      <c r="F1729" s="55" t="s">
        <v>31</v>
      </c>
      <c r="G1729" s="56" t="s">
        <v>32</v>
      </c>
      <c r="H1729" s="55" t="s">
        <v>33</v>
      </c>
      <c r="I1729" s="57">
        <v>715</v>
      </c>
      <c r="J1729" s="766">
        <v>92950</v>
      </c>
      <c r="K1729" s="136"/>
      <c r="L1729" s="469">
        <v>0</v>
      </c>
      <c r="M1729" s="136"/>
      <c r="N1729" s="469"/>
      <c r="O1729" s="75">
        <v>0</v>
      </c>
      <c r="P1729" s="1002">
        <f t="shared" si="214"/>
        <v>0</v>
      </c>
      <c r="Q1729" s="81"/>
      <c r="R1729" s="150"/>
      <c r="S1729" s="75">
        <v>0</v>
      </c>
      <c r="T1729" s="1002"/>
      <c r="U1729" s="81"/>
      <c r="V1729" s="150"/>
      <c r="W1729" s="81"/>
      <c r="X1729" s="150"/>
      <c r="Y1729" s="60">
        <f t="shared" si="206"/>
        <v>130</v>
      </c>
      <c r="Z1729" s="1002">
        <v>92950</v>
      </c>
      <c r="AA1729" s="81"/>
      <c r="AB1729" s="150"/>
      <c r="AC1729" s="63">
        <v>0</v>
      </c>
      <c r="AD1729" s="137">
        <f t="shared" si="215"/>
        <v>0</v>
      </c>
      <c r="AE1729" s="942">
        <v>0</v>
      </c>
      <c r="AF1729" s="150">
        <v>0</v>
      </c>
      <c r="AG1729" s="81"/>
      <c r="AH1729" s="150"/>
      <c r="AI1729" s="998">
        <f t="shared" si="216"/>
        <v>92950</v>
      </c>
      <c r="AJ1729" s="1025">
        <f t="shared" si="213"/>
        <v>0</v>
      </c>
    </row>
    <row r="1730" spans="1:118" ht="45.75" customHeight="1" x14ac:dyDescent="0.2">
      <c r="A1730" s="51"/>
      <c r="B1730" s="52" t="s">
        <v>1658</v>
      </c>
      <c r="C1730" s="74"/>
      <c r="D1730" s="74">
        <v>3</v>
      </c>
      <c r="E1730" s="259" t="s">
        <v>30</v>
      </c>
      <c r="F1730" s="55" t="s">
        <v>31</v>
      </c>
      <c r="G1730" s="56" t="s">
        <v>32</v>
      </c>
      <c r="H1730" s="55" t="s">
        <v>33</v>
      </c>
      <c r="I1730" s="57">
        <v>68.903333333333336</v>
      </c>
      <c r="J1730" s="766">
        <v>206.71</v>
      </c>
      <c r="K1730" s="136"/>
      <c r="L1730" s="469">
        <v>0</v>
      </c>
      <c r="M1730" s="136"/>
      <c r="N1730" s="469"/>
      <c r="O1730" s="75">
        <v>0</v>
      </c>
      <c r="P1730" s="1002">
        <f t="shared" si="214"/>
        <v>0</v>
      </c>
      <c r="Q1730" s="81"/>
      <c r="R1730" s="150"/>
      <c r="S1730" s="75">
        <v>0</v>
      </c>
      <c r="T1730" s="1002"/>
      <c r="U1730" s="81"/>
      <c r="V1730" s="150"/>
      <c r="W1730" s="81"/>
      <c r="X1730" s="150"/>
      <c r="Y1730" s="60">
        <f t="shared" si="206"/>
        <v>3</v>
      </c>
      <c r="Z1730" s="1002">
        <v>206.71</v>
      </c>
      <c r="AA1730" s="81"/>
      <c r="AB1730" s="150"/>
      <c r="AC1730" s="63">
        <v>0</v>
      </c>
      <c r="AD1730" s="137">
        <f t="shared" si="215"/>
        <v>0</v>
      </c>
      <c r="AE1730" s="942">
        <v>0</v>
      </c>
      <c r="AF1730" s="150">
        <v>0</v>
      </c>
      <c r="AG1730" s="81"/>
      <c r="AH1730" s="150"/>
      <c r="AI1730" s="998">
        <f t="shared" si="216"/>
        <v>206.71</v>
      </c>
      <c r="AJ1730" s="1025">
        <f t="shared" si="213"/>
        <v>0</v>
      </c>
    </row>
    <row r="1731" spans="1:118" ht="66" x14ac:dyDescent="0.2">
      <c r="A1731" s="51"/>
      <c r="B1731" s="226" t="s">
        <v>1633</v>
      </c>
      <c r="C1731" s="74"/>
      <c r="D1731" s="74">
        <v>26</v>
      </c>
      <c r="E1731" s="259" t="s">
        <v>30</v>
      </c>
      <c r="F1731" s="55" t="s">
        <v>31</v>
      </c>
      <c r="G1731" s="56" t="s">
        <v>32</v>
      </c>
      <c r="H1731" s="55" t="s">
        <v>33</v>
      </c>
      <c r="I1731" s="57">
        <v>110</v>
      </c>
      <c r="J1731" s="766">
        <v>2860</v>
      </c>
      <c r="K1731" s="136"/>
      <c r="L1731" s="469">
        <v>0</v>
      </c>
      <c r="M1731" s="136"/>
      <c r="N1731" s="469"/>
      <c r="O1731" s="75">
        <v>0</v>
      </c>
      <c r="P1731" s="1002">
        <f t="shared" si="214"/>
        <v>0</v>
      </c>
      <c r="Q1731" s="81"/>
      <c r="R1731" s="150"/>
      <c r="S1731" s="75">
        <v>0</v>
      </c>
      <c r="T1731" s="1002"/>
      <c r="U1731" s="81"/>
      <c r="V1731" s="150"/>
      <c r="W1731" s="81"/>
      <c r="X1731" s="150"/>
      <c r="Y1731" s="60">
        <f t="shared" si="206"/>
        <v>26</v>
      </c>
      <c r="Z1731" s="1002">
        <v>2860</v>
      </c>
      <c r="AA1731" s="81"/>
      <c r="AB1731" s="150"/>
      <c r="AC1731" s="63">
        <v>0</v>
      </c>
      <c r="AD1731" s="137">
        <f t="shared" si="215"/>
        <v>0</v>
      </c>
      <c r="AE1731" s="942">
        <v>0</v>
      </c>
      <c r="AF1731" s="150">
        <v>0</v>
      </c>
      <c r="AG1731" s="81"/>
      <c r="AH1731" s="150"/>
      <c r="AI1731" s="998">
        <f t="shared" si="216"/>
        <v>2860</v>
      </c>
      <c r="AJ1731" s="1025">
        <f t="shared" si="213"/>
        <v>0</v>
      </c>
    </row>
    <row r="1732" spans="1:118" s="873" customFormat="1" ht="36" x14ac:dyDescent="0.2">
      <c r="A1732" s="117">
        <v>27204</v>
      </c>
      <c r="B1732" s="573" t="s">
        <v>1659</v>
      </c>
      <c r="C1732" s="119"/>
      <c r="D1732" s="119"/>
      <c r="E1732" s="126"/>
      <c r="F1732" s="127"/>
      <c r="G1732" s="127"/>
      <c r="H1732" s="127"/>
      <c r="I1732" s="176"/>
      <c r="J1732" s="769">
        <v>0</v>
      </c>
      <c r="K1732" s="122"/>
      <c r="L1732" s="917">
        <f>L1733</f>
        <v>0</v>
      </c>
      <c r="M1732" s="122"/>
      <c r="N1732" s="917">
        <f>N1733</f>
        <v>0</v>
      </c>
      <c r="O1732" s="871">
        <v>0</v>
      </c>
      <c r="P1732" s="917">
        <f>P1733</f>
        <v>0</v>
      </c>
      <c r="Q1732" s="124"/>
      <c r="R1732" s="917">
        <f>R1733</f>
        <v>0</v>
      </c>
      <c r="S1732" s="871">
        <v>0</v>
      </c>
      <c r="T1732" s="1001">
        <f>T1733</f>
        <v>0</v>
      </c>
      <c r="U1732" s="124"/>
      <c r="V1732" s="917">
        <f>V1733</f>
        <v>0</v>
      </c>
      <c r="W1732" s="124"/>
      <c r="X1732" s="917">
        <f>X1733</f>
        <v>0</v>
      </c>
      <c r="Y1732" s="872">
        <f t="shared" si="206"/>
        <v>0</v>
      </c>
      <c r="Z1732" s="1001">
        <f>Z1733</f>
        <v>0</v>
      </c>
      <c r="AA1732" s="124"/>
      <c r="AB1732" s="917">
        <f>AB1733</f>
        <v>0</v>
      </c>
      <c r="AC1732" s="993">
        <v>0</v>
      </c>
      <c r="AD1732" s="122">
        <f>AD1733</f>
        <v>0</v>
      </c>
      <c r="AE1732" s="941"/>
      <c r="AF1732" s="122">
        <f>AF1733</f>
        <v>0</v>
      </c>
      <c r="AG1732" s="124"/>
      <c r="AH1732" s="917">
        <f>AH1733</f>
        <v>0</v>
      </c>
      <c r="AI1732" s="1026">
        <f>AI1733</f>
        <v>0</v>
      </c>
      <c r="AJ1732" s="1025">
        <f t="shared" si="213"/>
        <v>0</v>
      </c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</row>
    <row r="1733" spans="1:118" x14ac:dyDescent="0.2">
      <c r="A1733" s="406"/>
      <c r="B1733" s="331"/>
      <c r="C1733" s="332"/>
      <c r="D1733" s="332"/>
      <c r="E1733" s="79"/>
      <c r="F1733" s="133"/>
      <c r="G1733" s="133"/>
      <c r="H1733" s="133"/>
      <c r="I1733" s="57"/>
      <c r="J1733" s="804"/>
      <c r="K1733" s="136"/>
      <c r="L1733" s="469">
        <v>0</v>
      </c>
      <c r="M1733" s="136"/>
      <c r="N1733" s="469">
        <v>0</v>
      </c>
      <c r="O1733" s="75">
        <v>0</v>
      </c>
      <c r="P1733" s="469">
        <v>0</v>
      </c>
      <c r="Q1733" s="138"/>
      <c r="R1733" s="469">
        <v>0</v>
      </c>
      <c r="S1733" s="75">
        <v>0</v>
      </c>
      <c r="T1733" s="1002"/>
      <c r="U1733" s="138"/>
      <c r="V1733" s="469">
        <v>0</v>
      </c>
      <c r="W1733" s="138"/>
      <c r="X1733" s="469">
        <v>0</v>
      </c>
      <c r="Y1733" s="60">
        <f t="shared" si="206"/>
        <v>0</v>
      </c>
      <c r="Z1733" s="1002"/>
      <c r="AA1733" s="138"/>
      <c r="AB1733" s="469">
        <v>0</v>
      </c>
      <c r="AC1733" s="63">
        <v>0</v>
      </c>
      <c r="AD1733" s="136">
        <v>0</v>
      </c>
      <c r="AE1733" s="942"/>
      <c r="AF1733" s="136">
        <v>0</v>
      </c>
      <c r="AG1733" s="138"/>
      <c r="AH1733" s="469">
        <v>0</v>
      </c>
      <c r="AI1733" s="998">
        <f>AF1733+AH1733+AD1733+AB1733+Z1733+X1733+V1733+T1733+R1733+P1733+N1733+L1733</f>
        <v>0</v>
      </c>
      <c r="AJ1733" s="1025">
        <f t="shared" si="213"/>
        <v>0</v>
      </c>
    </row>
    <row r="1734" spans="1:118" s="873" customFormat="1" ht="36" x14ac:dyDescent="0.2">
      <c r="A1734" s="117">
        <v>27205</v>
      </c>
      <c r="B1734" s="573" t="s">
        <v>1660</v>
      </c>
      <c r="C1734" s="119"/>
      <c r="D1734" s="119"/>
      <c r="E1734" s="126"/>
      <c r="F1734" s="127"/>
      <c r="G1734" s="127"/>
      <c r="H1734" s="127"/>
      <c r="I1734" s="176"/>
      <c r="J1734" s="769">
        <v>1009.59</v>
      </c>
      <c r="K1734" s="122"/>
      <c r="L1734" s="917">
        <f>L1735</f>
        <v>0</v>
      </c>
      <c r="M1734" s="122"/>
      <c r="N1734" s="917">
        <f>N1735</f>
        <v>0</v>
      </c>
      <c r="O1734" s="871">
        <v>0</v>
      </c>
      <c r="P1734" s="917">
        <f>P1735</f>
        <v>0</v>
      </c>
      <c r="Q1734" s="124"/>
      <c r="R1734" s="917">
        <f>R1735</f>
        <v>0</v>
      </c>
      <c r="S1734" s="871">
        <v>0</v>
      </c>
      <c r="T1734" s="663">
        <f>T1735</f>
        <v>1009.59</v>
      </c>
      <c r="U1734" s="124"/>
      <c r="V1734" s="917">
        <f>V1735</f>
        <v>0</v>
      </c>
      <c r="W1734" s="124"/>
      <c r="X1734" s="917">
        <f>X1735</f>
        <v>0</v>
      </c>
      <c r="Y1734" s="872">
        <f t="shared" ref="Y1734:Y1797" si="217">D1734</f>
        <v>0</v>
      </c>
      <c r="Z1734" s="663">
        <f>Z1735</f>
        <v>0</v>
      </c>
      <c r="AA1734" s="124"/>
      <c r="AB1734" s="917">
        <f>AB1735</f>
        <v>0</v>
      </c>
      <c r="AC1734" s="993">
        <v>0</v>
      </c>
      <c r="AD1734" s="122">
        <f>AD1735</f>
        <v>0</v>
      </c>
      <c r="AE1734" s="969">
        <f>AE1735</f>
        <v>0</v>
      </c>
      <c r="AF1734" s="122">
        <f>AF1735</f>
        <v>0</v>
      </c>
      <c r="AG1734" s="124"/>
      <c r="AH1734" s="917">
        <f>AH1735</f>
        <v>0</v>
      </c>
      <c r="AI1734" s="1026">
        <f>AI1735</f>
        <v>1009.59</v>
      </c>
      <c r="AJ1734" s="1025">
        <f t="shared" si="213"/>
        <v>0</v>
      </c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</row>
    <row r="1735" spans="1:118" ht="46.5" customHeight="1" x14ac:dyDescent="0.2">
      <c r="A1735" s="51"/>
      <c r="B1735" s="130" t="s">
        <v>1661</v>
      </c>
      <c r="C1735" s="74"/>
      <c r="D1735" s="74">
        <v>44</v>
      </c>
      <c r="E1735" s="79" t="s">
        <v>396</v>
      </c>
      <c r="F1735" s="55" t="s">
        <v>31</v>
      </c>
      <c r="G1735" s="56" t="s">
        <v>32</v>
      </c>
      <c r="H1735" s="55" t="s">
        <v>33</v>
      </c>
      <c r="I1735" s="57">
        <v>22.945227272727273</v>
      </c>
      <c r="J1735" s="766">
        <v>1009.59</v>
      </c>
      <c r="K1735" s="136"/>
      <c r="L1735" s="469">
        <v>0</v>
      </c>
      <c r="M1735" s="136"/>
      <c r="N1735" s="469">
        <v>0</v>
      </c>
      <c r="O1735" s="75">
        <v>0</v>
      </c>
      <c r="P1735" s="469">
        <v>0</v>
      </c>
      <c r="Q1735" s="81"/>
      <c r="R1735" s="469">
        <v>0</v>
      </c>
      <c r="S1735" s="75">
        <v>0</v>
      </c>
      <c r="T1735" s="1002">
        <v>1009.59</v>
      </c>
      <c r="U1735" s="81"/>
      <c r="V1735" s="469">
        <v>0</v>
      </c>
      <c r="W1735" s="81"/>
      <c r="X1735" s="469">
        <v>0</v>
      </c>
      <c r="Y1735" s="60">
        <f t="shared" si="217"/>
        <v>44</v>
      </c>
      <c r="Z1735" s="1002">
        <v>0</v>
      </c>
      <c r="AA1735" s="81"/>
      <c r="AB1735" s="469">
        <v>0</v>
      </c>
      <c r="AC1735" s="63">
        <v>0</v>
      </c>
      <c r="AD1735" s="136">
        <v>0</v>
      </c>
      <c r="AE1735" s="63">
        <v>0</v>
      </c>
      <c r="AF1735" s="136">
        <v>0</v>
      </c>
      <c r="AG1735" s="81"/>
      <c r="AH1735" s="469">
        <v>0</v>
      </c>
      <c r="AI1735" s="998">
        <f>AF1735+AH1735+AD1735+AB1735+Z1735+X1735+V1735+T1735+R1735+P1735+N1735+L1735</f>
        <v>1009.59</v>
      </c>
      <c r="AJ1735" s="1025">
        <f t="shared" si="213"/>
        <v>0</v>
      </c>
    </row>
    <row r="1736" spans="1:118" s="873" customFormat="1" ht="36" x14ac:dyDescent="0.2">
      <c r="A1736" s="117">
        <v>27206</v>
      </c>
      <c r="B1736" s="573" t="s">
        <v>1662</v>
      </c>
      <c r="C1736" s="119"/>
      <c r="D1736" s="119"/>
      <c r="E1736" s="126"/>
      <c r="F1736" s="127"/>
      <c r="G1736" s="127"/>
      <c r="H1736" s="127"/>
      <c r="I1736" s="176"/>
      <c r="J1736" s="769">
        <v>1620</v>
      </c>
      <c r="K1736" s="122"/>
      <c r="L1736" s="917">
        <f>L1737</f>
        <v>0</v>
      </c>
      <c r="M1736" s="122"/>
      <c r="N1736" s="917">
        <f>N1737</f>
        <v>0</v>
      </c>
      <c r="O1736" s="871">
        <v>0</v>
      </c>
      <c r="P1736" s="917">
        <f>P1737</f>
        <v>0</v>
      </c>
      <c r="Q1736" s="124"/>
      <c r="R1736" s="917">
        <f>R1737</f>
        <v>0</v>
      </c>
      <c r="S1736" s="871">
        <v>0</v>
      </c>
      <c r="T1736" s="663">
        <v>0</v>
      </c>
      <c r="U1736" s="124"/>
      <c r="V1736" s="917">
        <f>V1737</f>
        <v>0</v>
      </c>
      <c r="W1736" s="124"/>
      <c r="X1736" s="917">
        <f>X1737</f>
        <v>0</v>
      </c>
      <c r="Y1736" s="872">
        <f t="shared" si="217"/>
        <v>0</v>
      </c>
      <c r="Z1736" s="663">
        <f>Z1737</f>
        <v>1620</v>
      </c>
      <c r="AA1736" s="124"/>
      <c r="AB1736" s="917">
        <f>AB1737</f>
        <v>0</v>
      </c>
      <c r="AC1736" s="993">
        <v>0</v>
      </c>
      <c r="AD1736" s="122">
        <f>AD1737</f>
        <v>0</v>
      </c>
      <c r="AE1736" s="969">
        <f>AE1737</f>
        <v>0</v>
      </c>
      <c r="AF1736" s="122">
        <f>AF1737</f>
        <v>0</v>
      </c>
      <c r="AG1736" s="124"/>
      <c r="AH1736" s="917">
        <f>AH1737</f>
        <v>0</v>
      </c>
      <c r="AI1736" s="1026">
        <f>AI1737</f>
        <v>1620</v>
      </c>
      <c r="AJ1736" s="1025">
        <f t="shared" si="213"/>
        <v>0</v>
      </c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</row>
    <row r="1737" spans="1:118" ht="36.75" customHeight="1" x14ac:dyDescent="0.2">
      <c r="A1737" s="51"/>
      <c r="B1737" s="102" t="s">
        <v>1663</v>
      </c>
      <c r="C1737" s="74"/>
      <c r="D1737" s="79">
        <v>6</v>
      </c>
      <c r="E1737" s="79" t="s">
        <v>30</v>
      </c>
      <c r="F1737" s="55" t="s">
        <v>31</v>
      </c>
      <c r="G1737" s="56" t="s">
        <v>32</v>
      </c>
      <c r="H1737" s="55" t="s">
        <v>33</v>
      </c>
      <c r="I1737" s="57">
        <v>270</v>
      </c>
      <c r="J1737" s="112">
        <v>1620</v>
      </c>
      <c r="K1737" s="136"/>
      <c r="L1737" s="469">
        <v>0</v>
      </c>
      <c r="M1737" s="136"/>
      <c r="N1737" s="469"/>
      <c r="O1737" s="75">
        <v>0</v>
      </c>
      <c r="P1737" s="1002">
        <f>O1737*I1737</f>
        <v>0</v>
      </c>
      <c r="Q1737" s="81"/>
      <c r="R1737" s="150"/>
      <c r="S1737" s="75">
        <v>0</v>
      </c>
      <c r="T1737" s="1002"/>
      <c r="U1737" s="81"/>
      <c r="V1737" s="150"/>
      <c r="W1737" s="81"/>
      <c r="X1737" s="150"/>
      <c r="Y1737" s="60">
        <f t="shared" si="217"/>
        <v>6</v>
      </c>
      <c r="Z1737" s="1002">
        <v>1620</v>
      </c>
      <c r="AA1737" s="81"/>
      <c r="AB1737" s="150"/>
      <c r="AC1737" s="63">
        <v>0</v>
      </c>
      <c r="AD1737" s="137">
        <f>AC1737*I1737</f>
        <v>0</v>
      </c>
      <c r="AE1737" s="63">
        <v>0</v>
      </c>
      <c r="AF1737" s="150">
        <v>0</v>
      </c>
      <c r="AG1737" s="81"/>
      <c r="AH1737" s="150"/>
      <c r="AI1737" s="998">
        <f t="shared" ref="AI1737:AI1746" si="218">AF1737+AH1737+AD1737+AB1737+Z1737+X1737+V1737+T1737+R1737+P1737+N1737+L1737</f>
        <v>1620</v>
      </c>
      <c r="AJ1737" s="1025">
        <f t="shared" si="213"/>
        <v>0</v>
      </c>
    </row>
    <row r="1738" spans="1:118" ht="26.25" customHeight="1" x14ac:dyDescent="0.2">
      <c r="A1738" s="272">
        <v>273</v>
      </c>
      <c r="B1738" s="315" t="s">
        <v>1664</v>
      </c>
      <c r="C1738" s="272"/>
      <c r="D1738" s="272"/>
      <c r="E1738" s="282"/>
      <c r="F1738" s="283"/>
      <c r="G1738" s="283"/>
      <c r="H1738" s="283"/>
      <c r="I1738" s="277"/>
      <c r="J1738" s="806">
        <v>0</v>
      </c>
      <c r="K1738" s="136"/>
      <c r="L1738" s="469">
        <v>0</v>
      </c>
      <c r="M1738" s="136"/>
      <c r="N1738" s="469"/>
      <c r="O1738" s="75">
        <v>0</v>
      </c>
      <c r="P1738" s="928"/>
      <c r="Q1738" s="279"/>
      <c r="R1738" s="919"/>
      <c r="S1738" s="75">
        <v>0</v>
      </c>
      <c r="T1738" s="928">
        <v>0</v>
      </c>
      <c r="U1738" s="279"/>
      <c r="V1738" s="919"/>
      <c r="W1738" s="279"/>
      <c r="X1738" s="919"/>
      <c r="Y1738" s="60">
        <f t="shared" si="217"/>
        <v>0</v>
      </c>
      <c r="Z1738" s="928">
        <v>0</v>
      </c>
      <c r="AA1738" s="279"/>
      <c r="AB1738" s="919"/>
      <c r="AC1738" s="63">
        <v>0</v>
      </c>
      <c r="AD1738" s="316"/>
      <c r="AE1738" s="944"/>
      <c r="AF1738" s="150">
        <v>0</v>
      </c>
      <c r="AG1738" s="279"/>
      <c r="AH1738" s="919"/>
      <c r="AI1738" s="998">
        <f t="shared" si="218"/>
        <v>0</v>
      </c>
      <c r="AJ1738" s="1025">
        <f t="shared" si="213"/>
        <v>0</v>
      </c>
    </row>
    <row r="1739" spans="1:118" ht="24" x14ac:dyDescent="0.2">
      <c r="A1739" s="42">
        <v>27301</v>
      </c>
      <c r="B1739" s="341" t="s">
        <v>1665</v>
      </c>
      <c r="C1739" s="44"/>
      <c r="D1739" s="44"/>
      <c r="E1739" s="45"/>
      <c r="F1739" s="46"/>
      <c r="G1739" s="46"/>
      <c r="H1739" s="46"/>
      <c r="I1739" s="47"/>
      <c r="J1739" s="787"/>
      <c r="K1739" s="136"/>
      <c r="L1739" s="469">
        <v>0</v>
      </c>
      <c r="M1739" s="136"/>
      <c r="N1739" s="469"/>
      <c r="O1739" s="75">
        <v>0</v>
      </c>
      <c r="P1739" s="1008"/>
      <c r="Q1739" s="265"/>
      <c r="R1739" s="921"/>
      <c r="S1739" s="75">
        <v>0</v>
      </c>
      <c r="T1739" s="1008"/>
      <c r="U1739" s="265"/>
      <c r="V1739" s="921"/>
      <c r="W1739" s="265"/>
      <c r="X1739" s="921"/>
      <c r="Y1739" s="60">
        <f t="shared" si="217"/>
        <v>0</v>
      </c>
      <c r="Z1739" s="1008"/>
      <c r="AA1739" s="265"/>
      <c r="AB1739" s="921"/>
      <c r="AC1739" s="63">
        <v>0</v>
      </c>
      <c r="AD1739" s="281"/>
      <c r="AE1739" s="958"/>
      <c r="AF1739" s="150">
        <v>0</v>
      </c>
      <c r="AG1739" s="265"/>
      <c r="AH1739" s="921"/>
      <c r="AI1739" s="998">
        <f t="shared" si="218"/>
        <v>0</v>
      </c>
      <c r="AJ1739" s="1025">
        <f t="shared" si="213"/>
        <v>0</v>
      </c>
    </row>
    <row r="1740" spans="1:118" x14ac:dyDescent="0.2">
      <c r="A1740" s="406"/>
      <c r="B1740" s="331"/>
      <c r="C1740" s="332"/>
      <c r="D1740" s="332"/>
      <c r="E1740" s="79"/>
      <c r="F1740" s="133"/>
      <c r="G1740" s="133"/>
      <c r="H1740" s="133"/>
      <c r="I1740" s="57"/>
      <c r="J1740" s="804"/>
      <c r="K1740" s="136"/>
      <c r="L1740" s="469">
        <v>0</v>
      </c>
      <c r="M1740" s="136"/>
      <c r="N1740" s="469"/>
      <c r="O1740" s="75">
        <v>0</v>
      </c>
      <c r="P1740" s="1002"/>
      <c r="Q1740" s="138"/>
      <c r="R1740" s="469"/>
      <c r="S1740" s="75">
        <v>0</v>
      </c>
      <c r="T1740" s="1002"/>
      <c r="U1740" s="138"/>
      <c r="V1740" s="469"/>
      <c r="W1740" s="138"/>
      <c r="X1740" s="469"/>
      <c r="Y1740" s="60">
        <f t="shared" si="217"/>
        <v>0</v>
      </c>
      <c r="Z1740" s="1002"/>
      <c r="AA1740" s="138"/>
      <c r="AB1740" s="469"/>
      <c r="AC1740" s="63">
        <v>0</v>
      </c>
      <c r="AD1740" s="137"/>
      <c r="AE1740" s="942"/>
      <c r="AF1740" s="150">
        <v>0</v>
      </c>
      <c r="AG1740" s="138"/>
      <c r="AH1740" s="469"/>
      <c r="AI1740" s="998">
        <f t="shared" si="218"/>
        <v>0</v>
      </c>
      <c r="AJ1740" s="1025">
        <f t="shared" si="213"/>
        <v>0</v>
      </c>
    </row>
    <row r="1741" spans="1:118" ht="36" x14ac:dyDescent="0.2">
      <c r="A1741" s="42">
        <v>27302</v>
      </c>
      <c r="B1741" s="341" t="s">
        <v>1666</v>
      </c>
      <c r="C1741" s="44"/>
      <c r="D1741" s="44"/>
      <c r="E1741" s="45"/>
      <c r="F1741" s="46"/>
      <c r="G1741" s="46"/>
      <c r="H1741" s="46"/>
      <c r="I1741" s="47"/>
      <c r="J1741" s="787"/>
      <c r="K1741" s="136"/>
      <c r="L1741" s="469">
        <v>0</v>
      </c>
      <c r="M1741" s="136"/>
      <c r="N1741" s="469"/>
      <c r="O1741" s="75">
        <v>0</v>
      </c>
      <c r="P1741" s="1008"/>
      <c r="Q1741" s="265"/>
      <c r="R1741" s="921"/>
      <c r="S1741" s="75">
        <v>0</v>
      </c>
      <c r="T1741" s="1008"/>
      <c r="U1741" s="265"/>
      <c r="V1741" s="921"/>
      <c r="W1741" s="265"/>
      <c r="X1741" s="921"/>
      <c r="Y1741" s="60">
        <f t="shared" si="217"/>
        <v>0</v>
      </c>
      <c r="Z1741" s="1008"/>
      <c r="AA1741" s="265"/>
      <c r="AB1741" s="921"/>
      <c r="AC1741" s="63">
        <v>0</v>
      </c>
      <c r="AD1741" s="281"/>
      <c r="AE1741" s="958"/>
      <c r="AF1741" s="150">
        <v>0</v>
      </c>
      <c r="AG1741" s="265"/>
      <c r="AH1741" s="921"/>
      <c r="AI1741" s="998">
        <f t="shared" si="218"/>
        <v>0</v>
      </c>
      <c r="AJ1741" s="1025">
        <f t="shared" si="213"/>
        <v>0</v>
      </c>
    </row>
    <row r="1742" spans="1:118" x14ac:dyDescent="0.2">
      <c r="A1742" s="406"/>
      <c r="B1742" s="331"/>
      <c r="C1742" s="332"/>
      <c r="D1742" s="332"/>
      <c r="E1742" s="79"/>
      <c r="F1742" s="133"/>
      <c r="G1742" s="133"/>
      <c r="H1742" s="133"/>
      <c r="I1742" s="57"/>
      <c r="J1742" s="804"/>
      <c r="K1742" s="136"/>
      <c r="L1742" s="469">
        <v>0</v>
      </c>
      <c r="M1742" s="136"/>
      <c r="N1742" s="469"/>
      <c r="O1742" s="75">
        <v>0</v>
      </c>
      <c r="P1742" s="1002"/>
      <c r="Q1742" s="138"/>
      <c r="R1742" s="469"/>
      <c r="S1742" s="75">
        <v>0</v>
      </c>
      <c r="T1742" s="1002"/>
      <c r="U1742" s="138"/>
      <c r="V1742" s="469"/>
      <c r="W1742" s="138"/>
      <c r="X1742" s="469"/>
      <c r="Y1742" s="60">
        <f t="shared" si="217"/>
        <v>0</v>
      </c>
      <c r="Z1742" s="1002"/>
      <c r="AA1742" s="138"/>
      <c r="AB1742" s="469"/>
      <c r="AC1742" s="63">
        <v>0</v>
      </c>
      <c r="AD1742" s="137"/>
      <c r="AE1742" s="942"/>
      <c r="AF1742" s="150">
        <v>0</v>
      </c>
      <c r="AG1742" s="138"/>
      <c r="AH1742" s="469"/>
      <c r="AI1742" s="998">
        <f t="shared" si="218"/>
        <v>0</v>
      </c>
      <c r="AJ1742" s="1025">
        <f t="shared" si="213"/>
        <v>0</v>
      </c>
    </row>
    <row r="1743" spans="1:118" ht="36" x14ac:dyDescent="0.2">
      <c r="A1743" s="42">
        <v>27303</v>
      </c>
      <c r="B1743" s="341" t="s">
        <v>1667</v>
      </c>
      <c r="C1743" s="44"/>
      <c r="D1743" s="44"/>
      <c r="E1743" s="45"/>
      <c r="F1743" s="46"/>
      <c r="G1743" s="46"/>
      <c r="H1743" s="46"/>
      <c r="I1743" s="47"/>
      <c r="J1743" s="787"/>
      <c r="K1743" s="136"/>
      <c r="L1743" s="469">
        <v>0</v>
      </c>
      <c r="M1743" s="136"/>
      <c r="N1743" s="469"/>
      <c r="O1743" s="75">
        <v>0</v>
      </c>
      <c r="P1743" s="1008"/>
      <c r="Q1743" s="265"/>
      <c r="R1743" s="921"/>
      <c r="S1743" s="75">
        <v>0</v>
      </c>
      <c r="T1743" s="1008"/>
      <c r="U1743" s="265"/>
      <c r="V1743" s="921"/>
      <c r="W1743" s="265"/>
      <c r="X1743" s="921"/>
      <c r="Y1743" s="60">
        <f t="shared" si="217"/>
        <v>0</v>
      </c>
      <c r="Z1743" s="1008"/>
      <c r="AA1743" s="265"/>
      <c r="AB1743" s="921"/>
      <c r="AC1743" s="63">
        <v>0</v>
      </c>
      <c r="AD1743" s="281"/>
      <c r="AE1743" s="958"/>
      <c r="AF1743" s="150">
        <v>0</v>
      </c>
      <c r="AG1743" s="265"/>
      <c r="AH1743" s="921"/>
      <c r="AI1743" s="998">
        <f t="shared" si="218"/>
        <v>0</v>
      </c>
      <c r="AJ1743" s="1025">
        <f t="shared" si="213"/>
        <v>0</v>
      </c>
    </row>
    <row r="1744" spans="1:118" x14ac:dyDescent="0.2">
      <c r="A1744" s="406"/>
      <c r="B1744" s="331"/>
      <c r="C1744" s="332"/>
      <c r="D1744" s="744"/>
      <c r="E1744" s="204"/>
      <c r="F1744" s="205"/>
      <c r="G1744" s="205"/>
      <c r="H1744" s="205"/>
      <c r="I1744" s="57"/>
      <c r="J1744" s="814"/>
      <c r="K1744" s="136"/>
      <c r="L1744" s="469">
        <v>0</v>
      </c>
      <c r="M1744" s="136"/>
      <c r="N1744" s="469"/>
      <c r="O1744" s="75">
        <v>0</v>
      </c>
      <c r="P1744" s="1002"/>
      <c r="Q1744" s="138"/>
      <c r="R1744" s="469"/>
      <c r="S1744" s="75">
        <v>0</v>
      </c>
      <c r="T1744" s="1002"/>
      <c r="U1744" s="138"/>
      <c r="V1744" s="469"/>
      <c r="W1744" s="138"/>
      <c r="X1744" s="469"/>
      <c r="Y1744" s="60">
        <f t="shared" si="217"/>
        <v>0</v>
      </c>
      <c r="Z1744" s="1002"/>
      <c r="AA1744" s="138"/>
      <c r="AB1744" s="469"/>
      <c r="AC1744" s="63">
        <v>0</v>
      </c>
      <c r="AD1744" s="137"/>
      <c r="AE1744" s="942"/>
      <c r="AF1744" s="150">
        <v>0</v>
      </c>
      <c r="AG1744" s="138"/>
      <c r="AH1744" s="469"/>
      <c r="AI1744" s="998">
        <f t="shared" si="218"/>
        <v>0</v>
      </c>
      <c r="AJ1744" s="1025">
        <f t="shared" si="213"/>
        <v>0</v>
      </c>
    </row>
    <row r="1745" spans="1:118" ht="36" x14ac:dyDescent="0.2">
      <c r="A1745" s="42">
        <v>27304</v>
      </c>
      <c r="B1745" s="341" t="s">
        <v>1668</v>
      </c>
      <c r="C1745" s="44"/>
      <c r="D1745" s="44"/>
      <c r="E1745" s="45"/>
      <c r="F1745" s="46"/>
      <c r="G1745" s="46"/>
      <c r="H1745" s="46"/>
      <c r="I1745" s="47"/>
      <c r="J1745" s="787"/>
      <c r="K1745" s="136"/>
      <c r="L1745" s="469">
        <v>0</v>
      </c>
      <c r="M1745" s="136"/>
      <c r="N1745" s="469"/>
      <c r="O1745" s="75">
        <v>0</v>
      </c>
      <c r="P1745" s="1008"/>
      <c r="Q1745" s="265"/>
      <c r="R1745" s="921"/>
      <c r="S1745" s="75">
        <v>0</v>
      </c>
      <c r="T1745" s="1008"/>
      <c r="U1745" s="265"/>
      <c r="V1745" s="921"/>
      <c r="W1745" s="265"/>
      <c r="X1745" s="921"/>
      <c r="Y1745" s="60">
        <f t="shared" si="217"/>
        <v>0</v>
      </c>
      <c r="Z1745" s="1008"/>
      <c r="AA1745" s="265"/>
      <c r="AB1745" s="921"/>
      <c r="AC1745" s="63">
        <v>0</v>
      </c>
      <c r="AD1745" s="281"/>
      <c r="AE1745" s="958"/>
      <c r="AF1745" s="150">
        <v>0</v>
      </c>
      <c r="AG1745" s="265"/>
      <c r="AH1745" s="921"/>
      <c r="AI1745" s="998">
        <f t="shared" si="218"/>
        <v>0</v>
      </c>
      <c r="AJ1745" s="1025">
        <f t="shared" si="213"/>
        <v>0</v>
      </c>
    </row>
    <row r="1746" spans="1:118" x14ac:dyDescent="0.2">
      <c r="A1746" s="51"/>
      <c r="B1746" s="407"/>
      <c r="C1746" s="51"/>
      <c r="D1746" s="97"/>
      <c r="E1746" s="79"/>
      <c r="F1746" s="133"/>
      <c r="G1746" s="133"/>
      <c r="H1746" s="133"/>
      <c r="I1746" s="57"/>
      <c r="J1746" s="809"/>
      <c r="K1746" s="136"/>
      <c r="L1746" s="469">
        <v>0</v>
      </c>
      <c r="M1746" s="136"/>
      <c r="N1746" s="469"/>
      <c r="O1746" s="75">
        <v>0</v>
      </c>
      <c r="P1746" s="1002"/>
      <c r="Q1746" s="138"/>
      <c r="R1746" s="469"/>
      <c r="S1746" s="75">
        <v>0</v>
      </c>
      <c r="T1746" s="1002"/>
      <c r="U1746" s="138"/>
      <c r="V1746" s="469"/>
      <c r="W1746" s="138"/>
      <c r="X1746" s="469"/>
      <c r="Y1746" s="60">
        <f t="shared" si="217"/>
        <v>0</v>
      </c>
      <c r="Z1746" s="1002"/>
      <c r="AA1746" s="138"/>
      <c r="AB1746" s="469"/>
      <c r="AC1746" s="63">
        <v>0</v>
      </c>
      <c r="AD1746" s="137"/>
      <c r="AE1746" s="942"/>
      <c r="AF1746" s="150">
        <v>0</v>
      </c>
      <c r="AG1746" s="138"/>
      <c r="AH1746" s="469"/>
      <c r="AI1746" s="998">
        <f t="shared" si="218"/>
        <v>0</v>
      </c>
      <c r="AJ1746" s="1025">
        <f t="shared" si="213"/>
        <v>0</v>
      </c>
    </row>
    <row r="1747" spans="1:118" s="881" customFormat="1" ht="21" customHeight="1" x14ac:dyDescent="0.2">
      <c r="A1747" s="864">
        <v>274</v>
      </c>
      <c r="B1747" s="311" t="s">
        <v>1669</v>
      </c>
      <c r="C1747" s="864"/>
      <c r="D1747" s="864"/>
      <c r="E1747" s="419"/>
      <c r="F1747" s="420"/>
      <c r="G1747" s="420"/>
      <c r="H1747" s="420"/>
      <c r="I1747" s="298"/>
      <c r="J1747" s="803">
        <v>42276.7</v>
      </c>
      <c r="K1747" s="212"/>
      <c r="L1747" s="923">
        <f>L1748</f>
        <v>0</v>
      </c>
      <c r="M1747" s="212"/>
      <c r="N1747" s="923">
        <f>N1748</f>
        <v>0</v>
      </c>
      <c r="O1747" s="878">
        <v>0</v>
      </c>
      <c r="P1747" s="923">
        <f>P1748</f>
        <v>0</v>
      </c>
      <c r="Q1747" s="300"/>
      <c r="R1747" s="923">
        <f>R1748</f>
        <v>0</v>
      </c>
      <c r="S1747" s="878">
        <v>0</v>
      </c>
      <c r="T1747" s="923">
        <f>T1748</f>
        <v>0</v>
      </c>
      <c r="U1747" s="300"/>
      <c r="V1747" s="923">
        <f>V1748</f>
        <v>0</v>
      </c>
      <c r="W1747" s="300"/>
      <c r="X1747" s="923">
        <f>X1748</f>
        <v>0</v>
      </c>
      <c r="Y1747" s="879">
        <f t="shared" si="217"/>
        <v>0</v>
      </c>
      <c r="Z1747" s="923">
        <f>Z1748</f>
        <v>42276.7</v>
      </c>
      <c r="AA1747" s="300"/>
      <c r="AB1747" s="923">
        <f>AB1748</f>
        <v>0</v>
      </c>
      <c r="AC1747" s="994">
        <v>0</v>
      </c>
      <c r="AD1747" s="212">
        <f>AD1748</f>
        <v>0</v>
      </c>
      <c r="AE1747" s="967">
        <f>AE1748</f>
        <v>0</v>
      </c>
      <c r="AF1747" s="212">
        <f>AF1748</f>
        <v>0</v>
      </c>
      <c r="AG1747" s="300"/>
      <c r="AH1747" s="923">
        <f>AH1748</f>
        <v>0</v>
      </c>
      <c r="AI1747" s="923">
        <f>AI1748</f>
        <v>42276.7</v>
      </c>
      <c r="AJ1747" s="1025">
        <f t="shared" si="213"/>
        <v>0</v>
      </c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</row>
    <row r="1748" spans="1:118" s="873" customFormat="1" ht="20.25" customHeight="1" x14ac:dyDescent="0.2">
      <c r="A1748" s="117">
        <v>27401</v>
      </c>
      <c r="B1748" s="573" t="s">
        <v>1669</v>
      </c>
      <c r="C1748" s="119"/>
      <c r="D1748" s="119"/>
      <c r="E1748" s="119"/>
      <c r="F1748" s="206"/>
      <c r="G1748" s="206"/>
      <c r="H1748" s="206"/>
      <c r="I1748" s="176"/>
      <c r="J1748" s="769">
        <v>42276.7</v>
      </c>
      <c r="K1748" s="122"/>
      <c r="L1748" s="917">
        <f>SUM(L1749:L1754)</f>
        <v>0</v>
      </c>
      <c r="M1748" s="122"/>
      <c r="N1748" s="917">
        <f>SUM(N1749:N1754)</f>
        <v>0</v>
      </c>
      <c r="O1748" s="871">
        <v>0</v>
      </c>
      <c r="P1748" s="917">
        <f>SUM(P1749:P1754)</f>
        <v>0</v>
      </c>
      <c r="Q1748" s="124"/>
      <c r="R1748" s="917">
        <f>SUM(R1749:R1754)</f>
        <v>0</v>
      </c>
      <c r="S1748" s="871">
        <v>0</v>
      </c>
      <c r="T1748" s="917">
        <f>SUM(T1749:T1754)</f>
        <v>0</v>
      </c>
      <c r="U1748" s="124"/>
      <c r="V1748" s="917">
        <f>SUM(V1749:V1754)</f>
        <v>0</v>
      </c>
      <c r="W1748" s="124"/>
      <c r="X1748" s="917">
        <f>SUM(X1749:X1754)</f>
        <v>0</v>
      </c>
      <c r="Y1748" s="872">
        <f t="shared" si="217"/>
        <v>0</v>
      </c>
      <c r="Z1748" s="917">
        <f>SUM(Z1749:Z1754)</f>
        <v>42276.7</v>
      </c>
      <c r="AA1748" s="124"/>
      <c r="AB1748" s="917">
        <f>SUM(AB1749:AB1754)</f>
        <v>0</v>
      </c>
      <c r="AC1748" s="993">
        <v>0</v>
      </c>
      <c r="AD1748" s="122">
        <f>SUM(AD1749:AD1754)</f>
        <v>0</v>
      </c>
      <c r="AE1748" s="121">
        <f>AE1749+AE1750+AE1751+AE1752+AE1753+AE1754</f>
        <v>0</v>
      </c>
      <c r="AF1748" s="122">
        <f>SUM(AF1749:AF1754)</f>
        <v>0</v>
      </c>
      <c r="AG1748" s="124"/>
      <c r="AH1748" s="917">
        <f>SUM(AH1749:AH1754)</f>
        <v>0</v>
      </c>
      <c r="AI1748" s="917">
        <f>SUM(AI1749:AI1754)</f>
        <v>42276.7</v>
      </c>
      <c r="AJ1748" s="1025">
        <f t="shared" si="213"/>
        <v>0</v>
      </c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</row>
    <row r="1749" spans="1:118" ht="66" x14ac:dyDescent="0.2">
      <c r="A1749" s="97"/>
      <c r="B1749" s="52" t="s">
        <v>1670</v>
      </c>
      <c r="C1749" s="440"/>
      <c r="D1749" s="710">
        <v>99</v>
      </c>
      <c r="E1749" s="79" t="s">
        <v>480</v>
      </c>
      <c r="F1749" s="55" t="s">
        <v>31</v>
      </c>
      <c r="G1749" s="56" t="s">
        <v>32</v>
      </c>
      <c r="H1749" s="55" t="s">
        <v>33</v>
      </c>
      <c r="I1749" s="57">
        <v>34.799999999999997</v>
      </c>
      <c r="J1749" s="815">
        <v>480</v>
      </c>
      <c r="K1749" s="136"/>
      <c r="L1749" s="469">
        <v>0</v>
      </c>
      <c r="M1749" s="136"/>
      <c r="N1749" s="469"/>
      <c r="O1749" s="75">
        <v>0</v>
      </c>
      <c r="P1749" s="1002">
        <f t="shared" ref="P1749:P1754" si="219">O1749*I1749</f>
        <v>0</v>
      </c>
      <c r="Q1749" s="138"/>
      <c r="R1749" s="469"/>
      <c r="S1749" s="75">
        <v>0</v>
      </c>
      <c r="T1749" s="1002"/>
      <c r="U1749" s="138"/>
      <c r="V1749" s="469"/>
      <c r="W1749" s="138"/>
      <c r="X1749" s="469"/>
      <c r="Y1749" s="60">
        <f t="shared" si="217"/>
        <v>99</v>
      </c>
      <c r="Z1749" s="1002">
        <v>480</v>
      </c>
      <c r="AA1749" s="138"/>
      <c r="AB1749" s="469"/>
      <c r="AC1749" s="63">
        <v>0</v>
      </c>
      <c r="AD1749" s="137">
        <f t="shared" ref="AD1749:AD1754" si="220">AC1749*I1749</f>
        <v>0</v>
      </c>
      <c r="AE1749" s="945">
        <v>0</v>
      </c>
      <c r="AF1749" s="150">
        <v>0</v>
      </c>
      <c r="AG1749" s="138"/>
      <c r="AH1749" s="469"/>
      <c r="AI1749" s="998">
        <f t="shared" ref="AI1749:AI1754" si="221">AF1749+AH1749+AD1749+AB1749+Z1749+X1749+V1749+T1749+R1749+P1749+N1749+L1749</f>
        <v>480</v>
      </c>
      <c r="AJ1749" s="1025">
        <f t="shared" si="213"/>
        <v>0</v>
      </c>
    </row>
    <row r="1750" spans="1:118" ht="66" x14ac:dyDescent="0.2">
      <c r="A1750" s="97"/>
      <c r="B1750" s="52" t="s">
        <v>1671</v>
      </c>
      <c r="C1750" s="440"/>
      <c r="D1750" s="710">
        <v>10</v>
      </c>
      <c r="E1750" s="79" t="s">
        <v>30</v>
      </c>
      <c r="F1750" s="55" t="s">
        <v>31</v>
      </c>
      <c r="G1750" s="56" t="s">
        <v>32</v>
      </c>
      <c r="H1750" s="55" t="s">
        <v>33</v>
      </c>
      <c r="I1750" s="57">
        <v>186.67000000000002</v>
      </c>
      <c r="J1750" s="815">
        <v>1866.7</v>
      </c>
      <c r="K1750" s="136"/>
      <c r="L1750" s="469">
        <v>0</v>
      </c>
      <c r="M1750" s="136"/>
      <c r="N1750" s="469"/>
      <c r="O1750" s="75">
        <v>0</v>
      </c>
      <c r="P1750" s="1002">
        <f t="shared" si="219"/>
        <v>0</v>
      </c>
      <c r="Q1750" s="138"/>
      <c r="R1750" s="469"/>
      <c r="S1750" s="75">
        <v>0</v>
      </c>
      <c r="T1750" s="1002"/>
      <c r="U1750" s="138"/>
      <c r="V1750" s="469"/>
      <c r="W1750" s="138"/>
      <c r="X1750" s="469"/>
      <c r="Y1750" s="60">
        <f t="shared" si="217"/>
        <v>10</v>
      </c>
      <c r="Z1750" s="1002">
        <v>1866.7</v>
      </c>
      <c r="AA1750" s="138"/>
      <c r="AB1750" s="469"/>
      <c r="AC1750" s="63">
        <v>0</v>
      </c>
      <c r="AD1750" s="137">
        <f t="shared" si="220"/>
        <v>0</v>
      </c>
      <c r="AE1750" s="945">
        <v>0</v>
      </c>
      <c r="AF1750" s="150">
        <v>0</v>
      </c>
      <c r="AG1750" s="138"/>
      <c r="AH1750" s="469"/>
      <c r="AI1750" s="998">
        <f t="shared" si="221"/>
        <v>1866.7</v>
      </c>
      <c r="AJ1750" s="1025">
        <f t="shared" si="213"/>
        <v>0</v>
      </c>
    </row>
    <row r="1751" spans="1:118" ht="66" x14ac:dyDescent="0.2">
      <c r="A1751" s="97"/>
      <c r="B1751" s="52" t="s">
        <v>1672</v>
      </c>
      <c r="C1751" s="440"/>
      <c r="D1751" s="710">
        <v>10</v>
      </c>
      <c r="E1751" s="79" t="s">
        <v>480</v>
      </c>
      <c r="F1751" s="55" t="s">
        <v>31</v>
      </c>
      <c r="G1751" s="56" t="s">
        <v>32</v>
      </c>
      <c r="H1751" s="55" t="s">
        <v>33</v>
      </c>
      <c r="I1751" s="57">
        <v>1044</v>
      </c>
      <c r="J1751" s="815">
        <v>10440</v>
      </c>
      <c r="K1751" s="136"/>
      <c r="L1751" s="469">
        <v>0</v>
      </c>
      <c r="M1751" s="136"/>
      <c r="N1751" s="469"/>
      <c r="O1751" s="75">
        <v>0</v>
      </c>
      <c r="P1751" s="1002">
        <f t="shared" si="219"/>
        <v>0</v>
      </c>
      <c r="Q1751" s="138"/>
      <c r="R1751" s="469"/>
      <c r="S1751" s="75">
        <v>0</v>
      </c>
      <c r="T1751" s="1002"/>
      <c r="U1751" s="138"/>
      <c r="V1751" s="469"/>
      <c r="W1751" s="138"/>
      <c r="X1751" s="469"/>
      <c r="Y1751" s="60">
        <f t="shared" si="217"/>
        <v>10</v>
      </c>
      <c r="Z1751" s="1002">
        <v>10440</v>
      </c>
      <c r="AA1751" s="138"/>
      <c r="AB1751" s="469"/>
      <c r="AC1751" s="63">
        <v>0</v>
      </c>
      <c r="AD1751" s="137">
        <f t="shared" si="220"/>
        <v>0</v>
      </c>
      <c r="AE1751" s="945">
        <v>0</v>
      </c>
      <c r="AF1751" s="150">
        <v>0</v>
      </c>
      <c r="AG1751" s="138"/>
      <c r="AH1751" s="469"/>
      <c r="AI1751" s="998">
        <f t="shared" si="221"/>
        <v>10440</v>
      </c>
      <c r="AJ1751" s="1025">
        <f t="shared" si="213"/>
        <v>0</v>
      </c>
    </row>
    <row r="1752" spans="1:118" ht="66" x14ac:dyDescent="0.2">
      <c r="A1752" s="97"/>
      <c r="B1752" s="52" t="s">
        <v>1673</v>
      </c>
      <c r="C1752" s="440"/>
      <c r="D1752" s="710">
        <v>10</v>
      </c>
      <c r="E1752" s="79" t="s">
        <v>480</v>
      </c>
      <c r="F1752" s="55" t="s">
        <v>31</v>
      </c>
      <c r="G1752" s="56" t="s">
        <v>32</v>
      </c>
      <c r="H1752" s="55" t="s">
        <v>33</v>
      </c>
      <c r="I1752" s="57">
        <v>1305</v>
      </c>
      <c r="J1752" s="815">
        <v>13050</v>
      </c>
      <c r="K1752" s="136"/>
      <c r="L1752" s="469">
        <v>0</v>
      </c>
      <c r="M1752" s="136"/>
      <c r="N1752" s="469"/>
      <c r="O1752" s="75">
        <v>0</v>
      </c>
      <c r="P1752" s="1002">
        <f t="shared" si="219"/>
        <v>0</v>
      </c>
      <c r="Q1752" s="138"/>
      <c r="R1752" s="469"/>
      <c r="S1752" s="75">
        <v>0</v>
      </c>
      <c r="T1752" s="1002"/>
      <c r="U1752" s="138"/>
      <c r="V1752" s="469"/>
      <c r="W1752" s="138"/>
      <c r="X1752" s="469"/>
      <c r="Y1752" s="60">
        <f t="shared" si="217"/>
        <v>10</v>
      </c>
      <c r="Z1752" s="1002">
        <v>13050</v>
      </c>
      <c r="AA1752" s="138"/>
      <c r="AB1752" s="469"/>
      <c r="AC1752" s="63">
        <v>0</v>
      </c>
      <c r="AD1752" s="137">
        <f t="shared" si="220"/>
        <v>0</v>
      </c>
      <c r="AE1752" s="942">
        <v>0</v>
      </c>
      <c r="AF1752" s="150">
        <v>0</v>
      </c>
      <c r="AG1752" s="138"/>
      <c r="AH1752" s="469"/>
      <c r="AI1752" s="998">
        <f t="shared" si="221"/>
        <v>13050</v>
      </c>
      <c r="AJ1752" s="1025">
        <f t="shared" si="213"/>
        <v>0</v>
      </c>
    </row>
    <row r="1753" spans="1:118" ht="66" x14ac:dyDescent="0.2">
      <c r="A1753" s="51"/>
      <c r="B1753" s="52" t="s">
        <v>1674</v>
      </c>
      <c r="C1753" s="51"/>
      <c r="D1753" s="97">
        <v>10</v>
      </c>
      <c r="E1753" s="79" t="s">
        <v>480</v>
      </c>
      <c r="F1753" s="55" t="s">
        <v>31</v>
      </c>
      <c r="G1753" s="56" t="s">
        <v>32</v>
      </c>
      <c r="H1753" s="55" t="s">
        <v>33</v>
      </c>
      <c r="I1753" s="57">
        <v>1044</v>
      </c>
      <c r="J1753" s="809">
        <v>10440</v>
      </c>
      <c r="K1753" s="136"/>
      <c r="L1753" s="469">
        <v>0</v>
      </c>
      <c r="M1753" s="136"/>
      <c r="N1753" s="469"/>
      <c r="O1753" s="75">
        <v>0</v>
      </c>
      <c r="P1753" s="1002">
        <f t="shared" si="219"/>
        <v>0</v>
      </c>
      <c r="Q1753" s="138"/>
      <c r="R1753" s="469"/>
      <c r="S1753" s="75">
        <v>0</v>
      </c>
      <c r="T1753" s="1002"/>
      <c r="U1753" s="138"/>
      <c r="V1753" s="469"/>
      <c r="W1753" s="138"/>
      <c r="X1753" s="469"/>
      <c r="Y1753" s="60">
        <f t="shared" si="217"/>
        <v>10</v>
      </c>
      <c r="Z1753" s="1002">
        <v>10440</v>
      </c>
      <c r="AA1753" s="138"/>
      <c r="AB1753" s="469"/>
      <c r="AC1753" s="63">
        <v>0</v>
      </c>
      <c r="AD1753" s="137">
        <f t="shared" si="220"/>
        <v>0</v>
      </c>
      <c r="AE1753" s="942">
        <v>0</v>
      </c>
      <c r="AF1753" s="150">
        <v>0</v>
      </c>
      <c r="AG1753" s="138"/>
      <c r="AH1753" s="469"/>
      <c r="AI1753" s="998">
        <f t="shared" si="221"/>
        <v>10440</v>
      </c>
      <c r="AJ1753" s="1025">
        <f t="shared" si="213"/>
        <v>0</v>
      </c>
    </row>
    <row r="1754" spans="1:118" ht="66" x14ac:dyDescent="0.2">
      <c r="A1754" s="51"/>
      <c r="B1754" s="84" t="s">
        <v>1675</v>
      </c>
      <c r="C1754" s="51"/>
      <c r="D1754" s="97">
        <v>120</v>
      </c>
      <c r="E1754" s="79" t="s">
        <v>480</v>
      </c>
      <c r="F1754" s="55" t="s">
        <v>31</v>
      </c>
      <c r="G1754" s="56" t="s">
        <v>32</v>
      </c>
      <c r="H1754" s="55" t="s">
        <v>33</v>
      </c>
      <c r="I1754" s="57">
        <v>50</v>
      </c>
      <c r="J1754" s="809">
        <v>6000</v>
      </c>
      <c r="K1754" s="136"/>
      <c r="L1754" s="469">
        <v>0</v>
      </c>
      <c r="M1754" s="136"/>
      <c r="N1754" s="469"/>
      <c r="O1754" s="75">
        <v>0</v>
      </c>
      <c r="P1754" s="1002">
        <f t="shared" si="219"/>
        <v>0</v>
      </c>
      <c r="Q1754" s="138"/>
      <c r="R1754" s="469"/>
      <c r="S1754" s="75">
        <v>0</v>
      </c>
      <c r="T1754" s="1002"/>
      <c r="U1754" s="138"/>
      <c r="V1754" s="469"/>
      <c r="W1754" s="138"/>
      <c r="X1754" s="469"/>
      <c r="Y1754" s="60">
        <f t="shared" si="217"/>
        <v>120</v>
      </c>
      <c r="Z1754" s="1002">
        <v>6000</v>
      </c>
      <c r="AA1754" s="138"/>
      <c r="AB1754" s="469"/>
      <c r="AC1754" s="63">
        <v>0</v>
      </c>
      <c r="AD1754" s="137">
        <f t="shared" si="220"/>
        <v>0</v>
      </c>
      <c r="AE1754" s="945">
        <v>0</v>
      </c>
      <c r="AF1754" s="150">
        <v>0</v>
      </c>
      <c r="AG1754" s="138"/>
      <c r="AH1754" s="469"/>
      <c r="AI1754" s="998">
        <f t="shared" si="221"/>
        <v>6000</v>
      </c>
      <c r="AJ1754" s="1025">
        <f t="shared" si="213"/>
        <v>0</v>
      </c>
    </row>
    <row r="1755" spans="1:118" ht="31.5" customHeight="1" x14ac:dyDescent="0.2">
      <c r="A1755" s="272">
        <v>275</v>
      </c>
      <c r="B1755" s="273" t="s">
        <v>1676</v>
      </c>
      <c r="C1755" s="274"/>
      <c r="D1755" s="274"/>
      <c r="E1755" s="274"/>
      <c r="F1755" s="283"/>
      <c r="G1755" s="283"/>
      <c r="H1755" s="283"/>
      <c r="I1755" s="277"/>
      <c r="J1755" s="794">
        <v>82651.070000000007</v>
      </c>
      <c r="K1755" s="278"/>
      <c r="L1755" s="919">
        <f>L1756+L1758+L1760</f>
        <v>0</v>
      </c>
      <c r="M1755" s="278"/>
      <c r="N1755" s="919">
        <f>N1756+N1758+N1760</f>
        <v>0</v>
      </c>
      <c r="O1755" s="75">
        <v>0</v>
      </c>
      <c r="P1755" s="919">
        <f>P1756+P1758+P1760</f>
        <v>0</v>
      </c>
      <c r="Q1755" s="279"/>
      <c r="R1755" s="919">
        <f>R1756+R1758+R1760</f>
        <v>0</v>
      </c>
      <c r="S1755" s="75">
        <v>0</v>
      </c>
      <c r="T1755" s="919">
        <f>T1756+T1758+T1760</f>
        <v>0</v>
      </c>
      <c r="U1755" s="279"/>
      <c r="V1755" s="919">
        <f>V1756+V1758+V1760</f>
        <v>0</v>
      </c>
      <c r="W1755" s="279"/>
      <c r="X1755" s="919">
        <f>X1756+X1758+X1760</f>
        <v>0</v>
      </c>
      <c r="Y1755" s="60">
        <f t="shared" si="217"/>
        <v>0</v>
      </c>
      <c r="Z1755" s="919">
        <f>Z1756+Z1758+Z1760</f>
        <v>82651.070000000007</v>
      </c>
      <c r="AA1755" s="279"/>
      <c r="AB1755" s="919">
        <f>AB1756+AB1758+AB1760</f>
        <v>0</v>
      </c>
      <c r="AC1755" s="63">
        <v>0</v>
      </c>
      <c r="AD1755" s="278">
        <f>AD1756+AD1758+AD1760</f>
        <v>0</v>
      </c>
      <c r="AE1755" s="950">
        <f>AE1756+AE1758+AE1760</f>
        <v>0</v>
      </c>
      <c r="AF1755" s="278">
        <f>AF1756+AF1758+AF1760</f>
        <v>0</v>
      </c>
      <c r="AG1755" s="279"/>
      <c r="AH1755" s="919">
        <f>AH1756+AH1758+AH1760</f>
        <v>0</v>
      </c>
      <c r="AI1755" s="919">
        <f>AI1756+AI1758+AI1760</f>
        <v>82651.070000000007</v>
      </c>
      <c r="AJ1755" s="1025">
        <f t="shared" si="213"/>
        <v>0</v>
      </c>
    </row>
    <row r="1756" spans="1:118" s="884" customFormat="1" ht="18.75" customHeight="1" x14ac:dyDescent="0.2">
      <c r="A1756" s="42">
        <v>27501</v>
      </c>
      <c r="B1756" s="341" t="s">
        <v>1677</v>
      </c>
      <c r="C1756" s="44"/>
      <c r="D1756" s="44"/>
      <c r="E1756" s="45"/>
      <c r="F1756" s="46"/>
      <c r="G1756" s="46"/>
      <c r="H1756" s="46"/>
      <c r="I1756" s="47"/>
      <c r="J1756" s="787">
        <v>0</v>
      </c>
      <c r="K1756" s="264"/>
      <c r="L1756" s="921">
        <v>0</v>
      </c>
      <c r="M1756" s="264"/>
      <c r="N1756" s="921">
        <v>0</v>
      </c>
      <c r="O1756" s="238">
        <v>0</v>
      </c>
      <c r="P1756" s="921">
        <v>0</v>
      </c>
      <c r="Q1756" s="265"/>
      <c r="R1756" s="921">
        <v>0</v>
      </c>
      <c r="S1756" s="238">
        <v>0</v>
      </c>
      <c r="T1756" s="921">
        <v>0</v>
      </c>
      <c r="U1756" s="265"/>
      <c r="V1756" s="921">
        <v>0</v>
      </c>
      <c r="W1756" s="265"/>
      <c r="X1756" s="921">
        <v>0</v>
      </c>
      <c r="Y1756" s="376">
        <f t="shared" si="217"/>
        <v>0</v>
      </c>
      <c r="Z1756" s="921">
        <v>0</v>
      </c>
      <c r="AA1756" s="265"/>
      <c r="AB1756" s="921">
        <v>0</v>
      </c>
      <c r="AC1756" s="931">
        <v>0</v>
      </c>
      <c r="AD1756" s="264">
        <v>0</v>
      </c>
      <c r="AE1756" s="958"/>
      <c r="AF1756" s="264">
        <v>0</v>
      </c>
      <c r="AG1756" s="265"/>
      <c r="AH1756" s="921">
        <v>0</v>
      </c>
      <c r="AI1756" s="921">
        <v>0</v>
      </c>
      <c r="AJ1756" s="1025">
        <f t="shared" si="213"/>
        <v>0</v>
      </c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</row>
    <row r="1757" spans="1:118" s="24" customFormat="1" x14ac:dyDescent="0.2">
      <c r="A1757" s="427"/>
      <c r="B1757" s="407"/>
      <c r="C1757" s="51"/>
      <c r="D1757" s="51"/>
      <c r="E1757" s="79"/>
      <c r="F1757" s="133"/>
      <c r="G1757" s="133"/>
      <c r="H1757" s="133"/>
      <c r="I1757" s="108"/>
      <c r="J1757" s="807"/>
      <c r="K1757" s="142"/>
      <c r="L1757" s="918">
        <v>0</v>
      </c>
      <c r="M1757" s="142"/>
      <c r="N1757" s="918">
        <v>0</v>
      </c>
      <c r="O1757" s="75">
        <v>0</v>
      </c>
      <c r="P1757" s="918">
        <v>0</v>
      </c>
      <c r="Q1757" s="144"/>
      <c r="R1757" s="918">
        <v>0</v>
      </c>
      <c r="S1757" s="75">
        <v>0</v>
      </c>
      <c r="T1757" s="918">
        <v>0</v>
      </c>
      <c r="U1757" s="144"/>
      <c r="V1757" s="918">
        <v>0</v>
      </c>
      <c r="W1757" s="144"/>
      <c r="X1757" s="918">
        <v>0</v>
      </c>
      <c r="Y1757" s="60">
        <f t="shared" si="217"/>
        <v>0</v>
      </c>
      <c r="Z1757" s="918">
        <v>0</v>
      </c>
      <c r="AA1757" s="144"/>
      <c r="AB1757" s="918">
        <v>0</v>
      </c>
      <c r="AC1757" s="63">
        <v>0</v>
      </c>
      <c r="AD1757" s="142">
        <v>0</v>
      </c>
      <c r="AE1757" s="945"/>
      <c r="AF1757" s="142">
        <v>0</v>
      </c>
      <c r="AG1757" s="144"/>
      <c r="AH1757" s="918">
        <v>0</v>
      </c>
      <c r="AI1757" s="918">
        <v>0</v>
      </c>
      <c r="AJ1757" s="1025">
        <f t="shared" si="213"/>
        <v>0</v>
      </c>
    </row>
    <row r="1758" spans="1:118" s="884" customFormat="1" ht="23.25" customHeight="1" x14ac:dyDescent="0.2">
      <c r="A1758" s="42">
        <v>27502</v>
      </c>
      <c r="B1758" s="341" t="s">
        <v>1678</v>
      </c>
      <c r="C1758" s="44"/>
      <c r="D1758" s="44"/>
      <c r="E1758" s="45"/>
      <c r="F1758" s="46"/>
      <c r="G1758" s="46"/>
      <c r="H1758" s="46"/>
      <c r="I1758" s="47"/>
      <c r="J1758" s="787">
        <v>0</v>
      </c>
      <c r="K1758" s="264"/>
      <c r="L1758" s="921">
        <v>0</v>
      </c>
      <c r="M1758" s="264"/>
      <c r="N1758" s="921">
        <v>0</v>
      </c>
      <c r="O1758" s="238">
        <v>0</v>
      </c>
      <c r="P1758" s="921">
        <v>0</v>
      </c>
      <c r="Q1758" s="265"/>
      <c r="R1758" s="921">
        <v>0</v>
      </c>
      <c r="S1758" s="238">
        <v>0</v>
      </c>
      <c r="T1758" s="921">
        <v>0</v>
      </c>
      <c r="U1758" s="265"/>
      <c r="V1758" s="921">
        <v>0</v>
      </c>
      <c r="W1758" s="265"/>
      <c r="X1758" s="921">
        <v>0</v>
      </c>
      <c r="Y1758" s="376">
        <f t="shared" si="217"/>
        <v>0</v>
      </c>
      <c r="Z1758" s="921">
        <v>0</v>
      </c>
      <c r="AA1758" s="265"/>
      <c r="AB1758" s="921">
        <v>0</v>
      </c>
      <c r="AC1758" s="931">
        <v>0</v>
      </c>
      <c r="AD1758" s="264">
        <v>0</v>
      </c>
      <c r="AE1758" s="958"/>
      <c r="AF1758" s="264">
        <v>0</v>
      </c>
      <c r="AG1758" s="265"/>
      <c r="AH1758" s="921">
        <v>0</v>
      </c>
      <c r="AI1758" s="921">
        <v>0</v>
      </c>
      <c r="AJ1758" s="1025">
        <f t="shared" si="213"/>
        <v>0</v>
      </c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</row>
    <row r="1759" spans="1:118" x14ac:dyDescent="0.2">
      <c r="A1759" s="408"/>
      <c r="B1759" s="304"/>
      <c r="C1759" s="51"/>
      <c r="D1759" s="583"/>
      <c r="E1759" s="204"/>
      <c r="F1759" s="205"/>
      <c r="G1759" s="205"/>
      <c r="H1759" s="205"/>
      <c r="I1759" s="57"/>
      <c r="J1759" s="811"/>
      <c r="K1759" s="136"/>
      <c r="L1759" s="469">
        <v>0</v>
      </c>
      <c r="M1759" s="136"/>
      <c r="N1759" s="469">
        <v>0</v>
      </c>
      <c r="O1759" s="75">
        <v>0</v>
      </c>
      <c r="P1759" s="469">
        <v>0</v>
      </c>
      <c r="Q1759" s="138"/>
      <c r="R1759" s="469">
        <v>0</v>
      </c>
      <c r="S1759" s="75">
        <v>0</v>
      </c>
      <c r="T1759" s="469">
        <v>0</v>
      </c>
      <c r="U1759" s="138"/>
      <c r="V1759" s="469">
        <v>0</v>
      </c>
      <c r="W1759" s="138"/>
      <c r="X1759" s="469">
        <v>0</v>
      </c>
      <c r="Y1759" s="60">
        <f t="shared" si="217"/>
        <v>0</v>
      </c>
      <c r="Z1759" s="469">
        <v>0</v>
      </c>
      <c r="AA1759" s="138"/>
      <c r="AB1759" s="469">
        <v>0</v>
      </c>
      <c r="AC1759" s="63">
        <v>0</v>
      </c>
      <c r="AD1759" s="136">
        <v>0</v>
      </c>
      <c r="AE1759" s="942"/>
      <c r="AF1759" s="136">
        <v>0</v>
      </c>
      <c r="AG1759" s="138"/>
      <c r="AH1759" s="469">
        <v>0</v>
      </c>
      <c r="AI1759" s="469">
        <v>0</v>
      </c>
      <c r="AJ1759" s="1025">
        <f t="shared" si="213"/>
        <v>0</v>
      </c>
    </row>
    <row r="1760" spans="1:118" s="884" customFormat="1" ht="18.75" customHeight="1" x14ac:dyDescent="0.2">
      <c r="A1760" s="42">
        <v>27503</v>
      </c>
      <c r="B1760" s="341" t="s">
        <v>1679</v>
      </c>
      <c r="C1760" s="44"/>
      <c r="D1760" s="736"/>
      <c r="E1760" s="45"/>
      <c r="F1760" s="46"/>
      <c r="G1760" s="46"/>
      <c r="H1760" s="46"/>
      <c r="I1760" s="47"/>
      <c r="J1760" s="763">
        <v>82651.070000000007</v>
      </c>
      <c r="K1760" s="264"/>
      <c r="L1760" s="921">
        <f>SUM(L1761:L1779)</f>
        <v>0</v>
      </c>
      <c r="M1760" s="264"/>
      <c r="N1760" s="921">
        <f>SUM(N1761:N1779)</f>
        <v>0</v>
      </c>
      <c r="O1760" s="238">
        <v>0</v>
      </c>
      <c r="P1760" s="921">
        <f>SUM(P1761:P1779)</f>
        <v>0</v>
      </c>
      <c r="Q1760" s="265"/>
      <c r="R1760" s="921">
        <f>SUM(R1761:R1779)</f>
        <v>0</v>
      </c>
      <c r="S1760" s="238">
        <v>0</v>
      </c>
      <c r="T1760" s="921">
        <f>SUM(T1761:T1779)</f>
        <v>0</v>
      </c>
      <c r="U1760" s="265"/>
      <c r="V1760" s="921">
        <f>SUM(V1761:V1779)</f>
        <v>0</v>
      </c>
      <c r="W1760" s="265"/>
      <c r="X1760" s="921">
        <f>SUM(X1761:X1779)</f>
        <v>0</v>
      </c>
      <c r="Y1760" s="376">
        <f t="shared" si="217"/>
        <v>0</v>
      </c>
      <c r="Z1760" s="921">
        <f>SUM(Z1761:Z1779)</f>
        <v>82651.070000000007</v>
      </c>
      <c r="AA1760" s="265"/>
      <c r="AB1760" s="921">
        <f>SUM(AB1761:AB1779)</f>
        <v>0</v>
      </c>
      <c r="AC1760" s="931">
        <v>0</v>
      </c>
      <c r="AD1760" s="264">
        <f>SUM(AD1761:AD1779)</f>
        <v>0</v>
      </c>
      <c r="AE1760" s="565">
        <f>SUM(AE1761:AE1779)</f>
        <v>0</v>
      </c>
      <c r="AF1760" s="264">
        <f>SUM(AF1761:AF1779)</f>
        <v>0</v>
      </c>
      <c r="AG1760" s="265"/>
      <c r="AH1760" s="921">
        <f>SUM(AH1761:AH1779)</f>
        <v>0</v>
      </c>
      <c r="AI1760" s="921">
        <f>SUM(AI1761:AI1779)</f>
        <v>82651.070000000007</v>
      </c>
      <c r="AJ1760" s="1025">
        <f t="shared" si="213"/>
        <v>0</v>
      </c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</row>
    <row r="1761" spans="1:36" s="24" customFormat="1" ht="44.25" customHeight="1" x14ac:dyDescent="0.2">
      <c r="A1761" s="51"/>
      <c r="B1761" s="441" t="s">
        <v>1680</v>
      </c>
      <c r="C1761" s="51"/>
      <c r="D1761" s="51">
        <v>20</v>
      </c>
      <c r="E1761" s="79" t="s">
        <v>30</v>
      </c>
      <c r="F1761" s="88" t="s">
        <v>31</v>
      </c>
      <c r="G1761" s="56" t="s">
        <v>32</v>
      </c>
      <c r="H1761" s="55" t="s">
        <v>33</v>
      </c>
      <c r="I1761" s="57">
        <v>37.583999999999996</v>
      </c>
      <c r="J1761" s="807">
        <v>751.68</v>
      </c>
      <c r="K1761" s="142"/>
      <c r="L1761" s="918">
        <v>0</v>
      </c>
      <c r="M1761" s="142"/>
      <c r="N1761" s="918"/>
      <c r="O1761" s="75">
        <v>0</v>
      </c>
      <c r="P1761" s="1002">
        <f t="shared" ref="P1761:P1777" si="222">O1761*I1761</f>
        <v>0</v>
      </c>
      <c r="Q1761" s="138"/>
      <c r="R1761" s="469"/>
      <c r="S1761" s="75">
        <v>0</v>
      </c>
      <c r="T1761" s="1002"/>
      <c r="U1761" s="138"/>
      <c r="V1761" s="469"/>
      <c r="W1761" s="138"/>
      <c r="X1761" s="469"/>
      <c r="Y1761" s="60">
        <f t="shared" si="217"/>
        <v>20</v>
      </c>
      <c r="Z1761" s="1002">
        <v>751.68</v>
      </c>
      <c r="AA1761" s="138"/>
      <c r="AB1761" s="469"/>
      <c r="AC1761" s="63">
        <v>0</v>
      </c>
      <c r="AD1761" s="137">
        <f t="shared" ref="AD1761:AD1777" si="223">AC1761*I1761</f>
        <v>0</v>
      </c>
      <c r="AE1761" s="945">
        <v>0</v>
      </c>
      <c r="AF1761" s="150">
        <v>0</v>
      </c>
      <c r="AG1761" s="138"/>
      <c r="AH1761" s="469"/>
      <c r="AI1761" s="998">
        <f t="shared" ref="AI1761:AI1791" si="224">AF1761+AH1761+AD1761+AB1761+Z1761+X1761+V1761+T1761+R1761+P1761+N1761+L1761</f>
        <v>751.68</v>
      </c>
      <c r="AJ1761" s="1025">
        <f t="shared" si="213"/>
        <v>0</v>
      </c>
    </row>
    <row r="1762" spans="1:36" s="24" customFormat="1" ht="42" customHeight="1" x14ac:dyDescent="0.2">
      <c r="A1762" s="51"/>
      <c r="B1762" s="441" t="s">
        <v>1681</v>
      </c>
      <c r="C1762" s="51"/>
      <c r="D1762" s="51">
        <v>20</v>
      </c>
      <c r="E1762" s="79" t="s">
        <v>30</v>
      </c>
      <c r="F1762" s="88" t="s">
        <v>31</v>
      </c>
      <c r="G1762" s="56" t="s">
        <v>32</v>
      </c>
      <c r="H1762" s="55" t="s">
        <v>33</v>
      </c>
      <c r="I1762" s="57">
        <v>37.583999999999996</v>
      </c>
      <c r="J1762" s="807">
        <v>751.68</v>
      </c>
      <c r="K1762" s="142"/>
      <c r="L1762" s="918">
        <v>0</v>
      </c>
      <c r="M1762" s="142"/>
      <c r="N1762" s="918"/>
      <c r="O1762" s="75">
        <v>0</v>
      </c>
      <c r="P1762" s="1002">
        <f t="shared" si="222"/>
        <v>0</v>
      </c>
      <c r="Q1762" s="138"/>
      <c r="R1762" s="469"/>
      <c r="S1762" s="75">
        <v>0</v>
      </c>
      <c r="T1762" s="1002"/>
      <c r="U1762" s="138"/>
      <c r="V1762" s="469"/>
      <c r="W1762" s="138"/>
      <c r="X1762" s="469"/>
      <c r="Y1762" s="60">
        <f t="shared" si="217"/>
        <v>20</v>
      </c>
      <c r="Z1762" s="1002">
        <v>751.68</v>
      </c>
      <c r="AA1762" s="138"/>
      <c r="AB1762" s="469"/>
      <c r="AC1762" s="63">
        <v>0</v>
      </c>
      <c r="AD1762" s="137">
        <f t="shared" si="223"/>
        <v>0</v>
      </c>
      <c r="AE1762" s="945">
        <v>0</v>
      </c>
      <c r="AF1762" s="150">
        <v>0</v>
      </c>
      <c r="AG1762" s="138"/>
      <c r="AH1762" s="469"/>
      <c r="AI1762" s="998">
        <f t="shared" si="224"/>
        <v>751.68</v>
      </c>
      <c r="AJ1762" s="1025">
        <f t="shared" si="213"/>
        <v>0</v>
      </c>
    </row>
    <row r="1763" spans="1:36" s="24" customFormat="1" ht="34.5" customHeight="1" x14ac:dyDescent="0.2">
      <c r="A1763" s="51"/>
      <c r="B1763" s="441" t="s">
        <v>1682</v>
      </c>
      <c r="C1763" s="51"/>
      <c r="D1763" s="51">
        <v>40</v>
      </c>
      <c r="E1763" s="79" t="s">
        <v>30</v>
      </c>
      <c r="F1763" s="88" t="s">
        <v>31</v>
      </c>
      <c r="G1763" s="56" t="s">
        <v>32</v>
      </c>
      <c r="H1763" s="55" t="s">
        <v>33</v>
      </c>
      <c r="I1763" s="57">
        <v>75.167999999999992</v>
      </c>
      <c r="J1763" s="807">
        <v>3006.72</v>
      </c>
      <c r="K1763" s="142"/>
      <c r="L1763" s="918">
        <v>0</v>
      </c>
      <c r="M1763" s="142"/>
      <c r="N1763" s="918"/>
      <c r="O1763" s="75">
        <v>0</v>
      </c>
      <c r="P1763" s="1002">
        <f t="shared" si="222"/>
        <v>0</v>
      </c>
      <c r="Q1763" s="138"/>
      <c r="R1763" s="469"/>
      <c r="S1763" s="75">
        <v>0</v>
      </c>
      <c r="T1763" s="1002"/>
      <c r="U1763" s="138"/>
      <c r="V1763" s="469"/>
      <c r="W1763" s="138"/>
      <c r="X1763" s="469"/>
      <c r="Y1763" s="60">
        <f t="shared" si="217"/>
        <v>40</v>
      </c>
      <c r="Z1763" s="1002">
        <v>3006.72</v>
      </c>
      <c r="AA1763" s="138"/>
      <c r="AB1763" s="469"/>
      <c r="AC1763" s="63">
        <v>0</v>
      </c>
      <c r="AD1763" s="137">
        <f t="shared" si="223"/>
        <v>0</v>
      </c>
      <c r="AE1763" s="945">
        <v>0</v>
      </c>
      <c r="AF1763" s="150">
        <v>0</v>
      </c>
      <c r="AG1763" s="138"/>
      <c r="AH1763" s="469"/>
      <c r="AI1763" s="998">
        <f t="shared" si="224"/>
        <v>3006.72</v>
      </c>
      <c r="AJ1763" s="1025">
        <f t="shared" si="213"/>
        <v>0</v>
      </c>
    </row>
    <row r="1764" spans="1:36" s="24" customFormat="1" ht="41.25" customHeight="1" x14ac:dyDescent="0.2">
      <c r="A1764" s="51"/>
      <c r="B1764" s="416" t="s">
        <v>1683</v>
      </c>
      <c r="C1764" s="51"/>
      <c r="D1764" s="51">
        <v>20</v>
      </c>
      <c r="E1764" s="79" t="s">
        <v>30</v>
      </c>
      <c r="F1764" s="88" t="s">
        <v>31</v>
      </c>
      <c r="G1764" s="56" t="s">
        <v>32</v>
      </c>
      <c r="H1764" s="55" t="s">
        <v>33</v>
      </c>
      <c r="I1764" s="57">
        <v>250.56</v>
      </c>
      <c r="J1764" s="807">
        <v>5011.2</v>
      </c>
      <c r="K1764" s="142"/>
      <c r="L1764" s="918">
        <v>0</v>
      </c>
      <c r="M1764" s="142"/>
      <c r="N1764" s="918"/>
      <c r="O1764" s="75">
        <v>0</v>
      </c>
      <c r="P1764" s="1002">
        <f t="shared" si="222"/>
        <v>0</v>
      </c>
      <c r="Q1764" s="138"/>
      <c r="R1764" s="469"/>
      <c r="S1764" s="75">
        <v>0</v>
      </c>
      <c r="T1764" s="1002"/>
      <c r="U1764" s="138"/>
      <c r="V1764" s="469"/>
      <c r="W1764" s="138"/>
      <c r="X1764" s="469"/>
      <c r="Y1764" s="60">
        <f t="shared" si="217"/>
        <v>20</v>
      </c>
      <c r="Z1764" s="1002">
        <v>5011.2</v>
      </c>
      <c r="AA1764" s="138"/>
      <c r="AB1764" s="469"/>
      <c r="AC1764" s="63">
        <v>0</v>
      </c>
      <c r="AD1764" s="137">
        <f t="shared" si="223"/>
        <v>0</v>
      </c>
      <c r="AE1764" s="945">
        <v>0</v>
      </c>
      <c r="AF1764" s="150">
        <v>0</v>
      </c>
      <c r="AG1764" s="138"/>
      <c r="AH1764" s="469"/>
      <c r="AI1764" s="998">
        <f t="shared" si="224"/>
        <v>5011.2</v>
      </c>
      <c r="AJ1764" s="1025">
        <f t="shared" si="213"/>
        <v>0</v>
      </c>
    </row>
    <row r="1765" spans="1:36" s="24" customFormat="1" ht="30.75" customHeight="1" x14ac:dyDescent="0.2">
      <c r="A1765" s="51"/>
      <c r="B1765" s="441" t="s">
        <v>1684</v>
      </c>
      <c r="C1765" s="51"/>
      <c r="D1765" s="51">
        <v>25</v>
      </c>
      <c r="E1765" s="79" t="s">
        <v>30</v>
      </c>
      <c r="F1765" s="88" t="s">
        <v>31</v>
      </c>
      <c r="G1765" s="56" t="s">
        <v>32</v>
      </c>
      <c r="H1765" s="55" t="s">
        <v>33</v>
      </c>
      <c r="I1765" s="57">
        <v>612.61919999999998</v>
      </c>
      <c r="J1765" s="807">
        <v>15315.48</v>
      </c>
      <c r="K1765" s="142"/>
      <c r="L1765" s="918">
        <v>0</v>
      </c>
      <c r="M1765" s="142"/>
      <c r="N1765" s="918"/>
      <c r="O1765" s="75">
        <v>0</v>
      </c>
      <c r="P1765" s="1002">
        <f t="shared" si="222"/>
        <v>0</v>
      </c>
      <c r="Q1765" s="138"/>
      <c r="R1765" s="469"/>
      <c r="S1765" s="75">
        <v>0</v>
      </c>
      <c r="T1765" s="1002"/>
      <c r="U1765" s="138"/>
      <c r="V1765" s="469"/>
      <c r="W1765" s="138"/>
      <c r="X1765" s="469"/>
      <c r="Y1765" s="60">
        <f t="shared" si="217"/>
        <v>25</v>
      </c>
      <c r="Z1765" s="1002">
        <v>15315.48</v>
      </c>
      <c r="AA1765" s="138"/>
      <c r="AB1765" s="469"/>
      <c r="AC1765" s="63">
        <v>0</v>
      </c>
      <c r="AD1765" s="137">
        <f t="shared" si="223"/>
        <v>0</v>
      </c>
      <c r="AE1765" s="945">
        <v>0</v>
      </c>
      <c r="AF1765" s="150">
        <v>0</v>
      </c>
      <c r="AG1765" s="138"/>
      <c r="AH1765" s="469"/>
      <c r="AI1765" s="998">
        <f t="shared" si="224"/>
        <v>15315.48</v>
      </c>
      <c r="AJ1765" s="1025">
        <f t="shared" ref="AJ1765:AJ1828" si="225">AI1765-J1765</f>
        <v>0</v>
      </c>
    </row>
    <row r="1766" spans="1:36" s="24" customFormat="1" ht="45.75" customHeight="1" x14ac:dyDescent="0.2">
      <c r="A1766" s="51"/>
      <c r="B1766" s="441" t="s">
        <v>1685</v>
      </c>
      <c r="C1766" s="51"/>
      <c r="D1766" s="51">
        <v>3</v>
      </c>
      <c r="E1766" s="79" t="s">
        <v>30</v>
      </c>
      <c r="F1766" s="88" t="s">
        <v>31</v>
      </c>
      <c r="G1766" s="56" t="s">
        <v>32</v>
      </c>
      <c r="H1766" s="55" t="s">
        <v>33</v>
      </c>
      <c r="I1766" s="57">
        <v>2630.88</v>
      </c>
      <c r="J1766" s="807">
        <v>7892.6399999999994</v>
      </c>
      <c r="K1766" s="142"/>
      <c r="L1766" s="918">
        <v>0</v>
      </c>
      <c r="M1766" s="142"/>
      <c r="N1766" s="918"/>
      <c r="O1766" s="75">
        <v>0</v>
      </c>
      <c r="P1766" s="1002">
        <f t="shared" si="222"/>
        <v>0</v>
      </c>
      <c r="Q1766" s="138"/>
      <c r="R1766" s="469"/>
      <c r="S1766" s="75">
        <v>0</v>
      </c>
      <c r="T1766" s="1002"/>
      <c r="U1766" s="138"/>
      <c r="V1766" s="469"/>
      <c r="W1766" s="138"/>
      <c r="X1766" s="469"/>
      <c r="Y1766" s="60">
        <f t="shared" si="217"/>
        <v>3</v>
      </c>
      <c r="Z1766" s="1002">
        <v>7892.6399999999994</v>
      </c>
      <c r="AA1766" s="138"/>
      <c r="AB1766" s="469"/>
      <c r="AC1766" s="63">
        <v>0</v>
      </c>
      <c r="AD1766" s="137">
        <f t="shared" si="223"/>
        <v>0</v>
      </c>
      <c r="AE1766" s="945">
        <v>0</v>
      </c>
      <c r="AF1766" s="150">
        <v>0</v>
      </c>
      <c r="AG1766" s="138"/>
      <c r="AH1766" s="469"/>
      <c r="AI1766" s="998">
        <f t="shared" si="224"/>
        <v>7892.6399999999994</v>
      </c>
      <c r="AJ1766" s="1025">
        <f t="shared" si="225"/>
        <v>0</v>
      </c>
    </row>
    <row r="1767" spans="1:36" s="24" customFormat="1" ht="36.75" customHeight="1" x14ac:dyDescent="0.2">
      <c r="A1767" s="51"/>
      <c r="B1767" s="84" t="s">
        <v>1686</v>
      </c>
      <c r="C1767" s="51"/>
      <c r="D1767" s="51">
        <v>70</v>
      </c>
      <c r="E1767" s="79" t="s">
        <v>30</v>
      </c>
      <c r="F1767" s="88" t="s">
        <v>31</v>
      </c>
      <c r="G1767" s="56" t="s">
        <v>32</v>
      </c>
      <c r="H1767" s="55" t="s">
        <v>33</v>
      </c>
      <c r="I1767" s="57">
        <v>301.60000000000002</v>
      </c>
      <c r="J1767" s="807">
        <v>21112</v>
      </c>
      <c r="K1767" s="142"/>
      <c r="L1767" s="918">
        <v>0</v>
      </c>
      <c r="M1767" s="142"/>
      <c r="N1767" s="918"/>
      <c r="O1767" s="75">
        <v>0</v>
      </c>
      <c r="P1767" s="1002">
        <f t="shared" si="222"/>
        <v>0</v>
      </c>
      <c r="Q1767" s="138"/>
      <c r="R1767" s="469"/>
      <c r="S1767" s="75">
        <v>0</v>
      </c>
      <c r="T1767" s="1002"/>
      <c r="U1767" s="138"/>
      <c r="V1767" s="469"/>
      <c r="W1767" s="138"/>
      <c r="X1767" s="469"/>
      <c r="Y1767" s="60">
        <f t="shared" si="217"/>
        <v>70</v>
      </c>
      <c r="Z1767" s="1002">
        <v>21112</v>
      </c>
      <c r="AA1767" s="138"/>
      <c r="AB1767" s="469"/>
      <c r="AC1767" s="63">
        <v>0</v>
      </c>
      <c r="AD1767" s="137">
        <f t="shared" si="223"/>
        <v>0</v>
      </c>
      <c r="AE1767" s="945">
        <v>0</v>
      </c>
      <c r="AF1767" s="150">
        <v>0</v>
      </c>
      <c r="AG1767" s="138"/>
      <c r="AH1767" s="469"/>
      <c r="AI1767" s="998">
        <f t="shared" si="224"/>
        <v>21112</v>
      </c>
      <c r="AJ1767" s="1025">
        <f t="shared" si="225"/>
        <v>0</v>
      </c>
    </row>
    <row r="1768" spans="1:36" s="24" customFormat="1" ht="30.75" customHeight="1" x14ac:dyDescent="0.2">
      <c r="A1768" s="51"/>
      <c r="B1768" s="441" t="s">
        <v>1687</v>
      </c>
      <c r="C1768" s="51"/>
      <c r="D1768" s="51">
        <v>2</v>
      </c>
      <c r="E1768" s="79" t="s">
        <v>30</v>
      </c>
      <c r="F1768" s="88" t="s">
        <v>31</v>
      </c>
      <c r="G1768" s="56" t="s">
        <v>32</v>
      </c>
      <c r="H1768" s="55" t="s">
        <v>33</v>
      </c>
      <c r="I1768" s="57">
        <v>300</v>
      </c>
      <c r="J1768" s="807">
        <v>600</v>
      </c>
      <c r="K1768" s="142"/>
      <c r="L1768" s="918">
        <v>0</v>
      </c>
      <c r="M1768" s="142"/>
      <c r="N1768" s="918"/>
      <c r="O1768" s="75">
        <v>0</v>
      </c>
      <c r="P1768" s="1002">
        <f t="shared" si="222"/>
        <v>0</v>
      </c>
      <c r="Q1768" s="138"/>
      <c r="R1768" s="469"/>
      <c r="S1768" s="75">
        <v>0</v>
      </c>
      <c r="T1768" s="1002"/>
      <c r="U1768" s="138"/>
      <c r="V1768" s="469"/>
      <c r="W1768" s="138"/>
      <c r="X1768" s="469"/>
      <c r="Y1768" s="60">
        <f t="shared" si="217"/>
        <v>2</v>
      </c>
      <c r="Z1768" s="1002">
        <v>600</v>
      </c>
      <c r="AA1768" s="138"/>
      <c r="AB1768" s="469"/>
      <c r="AC1768" s="63">
        <v>0</v>
      </c>
      <c r="AD1768" s="137">
        <f t="shared" si="223"/>
        <v>0</v>
      </c>
      <c r="AE1768" s="945">
        <v>0</v>
      </c>
      <c r="AF1768" s="150">
        <v>0</v>
      </c>
      <c r="AG1768" s="138"/>
      <c r="AH1768" s="469"/>
      <c r="AI1768" s="998">
        <f t="shared" si="224"/>
        <v>600</v>
      </c>
      <c r="AJ1768" s="1025">
        <f t="shared" si="225"/>
        <v>0</v>
      </c>
    </row>
    <row r="1769" spans="1:36" s="24" customFormat="1" ht="34.5" customHeight="1" x14ac:dyDescent="0.2">
      <c r="A1769" s="51"/>
      <c r="B1769" s="52" t="s">
        <v>1688</v>
      </c>
      <c r="C1769" s="51"/>
      <c r="D1769" s="51">
        <v>1</v>
      </c>
      <c r="E1769" s="79" t="s">
        <v>30</v>
      </c>
      <c r="F1769" s="88" t="s">
        <v>31</v>
      </c>
      <c r="G1769" s="56" t="s">
        <v>32</v>
      </c>
      <c r="H1769" s="55" t="s">
        <v>33</v>
      </c>
      <c r="I1769" s="57">
        <v>364</v>
      </c>
      <c r="J1769" s="807">
        <v>364</v>
      </c>
      <c r="K1769" s="142"/>
      <c r="L1769" s="918">
        <v>0</v>
      </c>
      <c r="M1769" s="142"/>
      <c r="N1769" s="918"/>
      <c r="O1769" s="75">
        <v>0</v>
      </c>
      <c r="P1769" s="1002">
        <f t="shared" si="222"/>
        <v>0</v>
      </c>
      <c r="Q1769" s="138"/>
      <c r="R1769" s="469"/>
      <c r="S1769" s="75">
        <v>0</v>
      </c>
      <c r="T1769" s="1002"/>
      <c r="U1769" s="138"/>
      <c r="V1769" s="469"/>
      <c r="W1769" s="138"/>
      <c r="X1769" s="469"/>
      <c r="Y1769" s="60">
        <f t="shared" si="217"/>
        <v>1</v>
      </c>
      <c r="Z1769" s="1002">
        <v>364</v>
      </c>
      <c r="AA1769" s="138"/>
      <c r="AB1769" s="469"/>
      <c r="AC1769" s="63">
        <v>0</v>
      </c>
      <c r="AD1769" s="137">
        <f t="shared" si="223"/>
        <v>0</v>
      </c>
      <c r="AE1769" s="945">
        <v>0</v>
      </c>
      <c r="AF1769" s="150">
        <v>0</v>
      </c>
      <c r="AG1769" s="138"/>
      <c r="AH1769" s="469"/>
      <c r="AI1769" s="998">
        <f t="shared" si="224"/>
        <v>364</v>
      </c>
      <c r="AJ1769" s="1025">
        <f t="shared" si="225"/>
        <v>0</v>
      </c>
    </row>
    <row r="1770" spans="1:36" s="24" customFormat="1" ht="35.25" customHeight="1" x14ac:dyDescent="0.2">
      <c r="A1770" s="51"/>
      <c r="B1770" s="52" t="s">
        <v>1689</v>
      </c>
      <c r="C1770" s="51"/>
      <c r="D1770" s="51">
        <v>1</v>
      </c>
      <c r="E1770" s="79" t="s">
        <v>30</v>
      </c>
      <c r="F1770" s="88" t="s">
        <v>31</v>
      </c>
      <c r="G1770" s="56" t="s">
        <v>32</v>
      </c>
      <c r="H1770" s="55" t="s">
        <v>33</v>
      </c>
      <c r="I1770" s="57">
        <v>364</v>
      </c>
      <c r="J1770" s="807">
        <v>364</v>
      </c>
      <c r="K1770" s="142"/>
      <c r="L1770" s="918">
        <v>0</v>
      </c>
      <c r="M1770" s="142"/>
      <c r="N1770" s="918"/>
      <c r="O1770" s="75">
        <v>0</v>
      </c>
      <c r="P1770" s="1002">
        <f t="shared" si="222"/>
        <v>0</v>
      </c>
      <c r="Q1770" s="138"/>
      <c r="R1770" s="469"/>
      <c r="S1770" s="75">
        <v>0</v>
      </c>
      <c r="T1770" s="1002"/>
      <c r="U1770" s="138"/>
      <c r="V1770" s="469"/>
      <c r="W1770" s="138"/>
      <c r="X1770" s="469"/>
      <c r="Y1770" s="60">
        <f t="shared" si="217"/>
        <v>1</v>
      </c>
      <c r="Z1770" s="1002">
        <v>364</v>
      </c>
      <c r="AA1770" s="138"/>
      <c r="AB1770" s="469"/>
      <c r="AC1770" s="63">
        <v>0</v>
      </c>
      <c r="AD1770" s="137">
        <f t="shared" si="223"/>
        <v>0</v>
      </c>
      <c r="AE1770" s="945">
        <v>0</v>
      </c>
      <c r="AF1770" s="150">
        <v>0</v>
      </c>
      <c r="AG1770" s="138"/>
      <c r="AH1770" s="469"/>
      <c r="AI1770" s="998">
        <f t="shared" si="224"/>
        <v>364</v>
      </c>
      <c r="AJ1770" s="1025">
        <f t="shared" si="225"/>
        <v>0</v>
      </c>
    </row>
    <row r="1771" spans="1:36" s="24" customFormat="1" ht="42.75" customHeight="1" x14ac:dyDescent="0.2">
      <c r="A1771" s="51"/>
      <c r="B1771" s="52" t="s">
        <v>1690</v>
      </c>
      <c r="C1771" s="51"/>
      <c r="D1771" s="97">
        <v>1</v>
      </c>
      <c r="E1771" s="79" t="s">
        <v>30</v>
      </c>
      <c r="F1771" s="88" t="s">
        <v>31</v>
      </c>
      <c r="G1771" s="56" t="s">
        <v>32</v>
      </c>
      <c r="H1771" s="55" t="s">
        <v>33</v>
      </c>
      <c r="I1771" s="57">
        <v>364</v>
      </c>
      <c r="J1771" s="809">
        <v>364</v>
      </c>
      <c r="K1771" s="142"/>
      <c r="L1771" s="918">
        <v>0</v>
      </c>
      <c r="M1771" s="142"/>
      <c r="N1771" s="918"/>
      <c r="O1771" s="75">
        <v>0</v>
      </c>
      <c r="P1771" s="1002">
        <f t="shared" si="222"/>
        <v>0</v>
      </c>
      <c r="Q1771" s="138"/>
      <c r="R1771" s="469"/>
      <c r="S1771" s="75">
        <v>0</v>
      </c>
      <c r="T1771" s="1002"/>
      <c r="U1771" s="138"/>
      <c r="V1771" s="469"/>
      <c r="W1771" s="138"/>
      <c r="X1771" s="469"/>
      <c r="Y1771" s="60">
        <f t="shared" si="217"/>
        <v>1</v>
      </c>
      <c r="Z1771" s="1002">
        <v>364</v>
      </c>
      <c r="AA1771" s="138"/>
      <c r="AB1771" s="469"/>
      <c r="AC1771" s="63">
        <v>0</v>
      </c>
      <c r="AD1771" s="137">
        <f t="shared" si="223"/>
        <v>0</v>
      </c>
      <c r="AE1771" s="945">
        <v>0</v>
      </c>
      <c r="AF1771" s="150">
        <v>0</v>
      </c>
      <c r="AG1771" s="138"/>
      <c r="AH1771" s="469"/>
      <c r="AI1771" s="998">
        <f t="shared" si="224"/>
        <v>364</v>
      </c>
      <c r="AJ1771" s="1025">
        <f t="shared" si="225"/>
        <v>0</v>
      </c>
    </row>
    <row r="1772" spans="1:36" s="24" customFormat="1" ht="41.25" customHeight="1" x14ac:dyDescent="0.2">
      <c r="A1772" s="51"/>
      <c r="B1772" s="441" t="s">
        <v>1691</v>
      </c>
      <c r="C1772" s="51"/>
      <c r="D1772" s="97">
        <v>15</v>
      </c>
      <c r="E1772" s="79" t="s">
        <v>30</v>
      </c>
      <c r="F1772" s="88" t="s">
        <v>31</v>
      </c>
      <c r="G1772" s="56" t="s">
        <v>32</v>
      </c>
      <c r="H1772" s="55" t="s">
        <v>33</v>
      </c>
      <c r="I1772" s="57">
        <v>375.84000000000003</v>
      </c>
      <c r="J1772" s="809">
        <v>5637.6</v>
      </c>
      <c r="K1772" s="142"/>
      <c r="L1772" s="918">
        <v>0</v>
      </c>
      <c r="M1772" s="142"/>
      <c r="N1772" s="918"/>
      <c r="O1772" s="75">
        <v>0</v>
      </c>
      <c r="P1772" s="1002">
        <f t="shared" si="222"/>
        <v>0</v>
      </c>
      <c r="Q1772" s="138"/>
      <c r="R1772" s="469"/>
      <c r="S1772" s="75">
        <v>0</v>
      </c>
      <c r="T1772" s="1002"/>
      <c r="U1772" s="138"/>
      <c r="V1772" s="469"/>
      <c r="W1772" s="138"/>
      <c r="X1772" s="469"/>
      <c r="Y1772" s="60">
        <f t="shared" si="217"/>
        <v>15</v>
      </c>
      <c r="Z1772" s="1002">
        <v>5637.6</v>
      </c>
      <c r="AA1772" s="138"/>
      <c r="AB1772" s="469"/>
      <c r="AC1772" s="63">
        <v>0</v>
      </c>
      <c r="AD1772" s="137">
        <f t="shared" si="223"/>
        <v>0</v>
      </c>
      <c r="AE1772" s="945">
        <v>0</v>
      </c>
      <c r="AF1772" s="150">
        <v>0</v>
      </c>
      <c r="AG1772" s="138"/>
      <c r="AH1772" s="469"/>
      <c r="AI1772" s="998">
        <f t="shared" si="224"/>
        <v>5637.6</v>
      </c>
      <c r="AJ1772" s="1025">
        <f t="shared" si="225"/>
        <v>0</v>
      </c>
    </row>
    <row r="1773" spans="1:36" s="24" customFormat="1" ht="41.25" customHeight="1" x14ac:dyDescent="0.2">
      <c r="A1773" s="51"/>
      <c r="B1773" s="442" t="s">
        <v>1692</v>
      </c>
      <c r="C1773" s="51"/>
      <c r="D1773" s="97">
        <v>15</v>
      </c>
      <c r="E1773" s="79" t="s">
        <v>30</v>
      </c>
      <c r="F1773" s="88" t="s">
        <v>31</v>
      </c>
      <c r="G1773" s="56" t="s">
        <v>32</v>
      </c>
      <c r="H1773" s="55" t="s">
        <v>33</v>
      </c>
      <c r="I1773" s="57">
        <v>375.84000000000003</v>
      </c>
      <c r="J1773" s="809">
        <v>5637.6</v>
      </c>
      <c r="K1773" s="142"/>
      <c r="L1773" s="918">
        <v>0</v>
      </c>
      <c r="M1773" s="142"/>
      <c r="N1773" s="918"/>
      <c r="O1773" s="75">
        <v>0</v>
      </c>
      <c r="P1773" s="1002">
        <f t="shared" si="222"/>
        <v>0</v>
      </c>
      <c r="Q1773" s="138"/>
      <c r="R1773" s="469"/>
      <c r="S1773" s="75">
        <v>0</v>
      </c>
      <c r="T1773" s="1002"/>
      <c r="U1773" s="138"/>
      <c r="V1773" s="469"/>
      <c r="W1773" s="138"/>
      <c r="X1773" s="469"/>
      <c r="Y1773" s="60">
        <f t="shared" si="217"/>
        <v>15</v>
      </c>
      <c r="Z1773" s="1002">
        <v>5637.6</v>
      </c>
      <c r="AA1773" s="138"/>
      <c r="AB1773" s="469"/>
      <c r="AC1773" s="63">
        <v>0</v>
      </c>
      <c r="AD1773" s="137">
        <f t="shared" si="223"/>
        <v>0</v>
      </c>
      <c r="AE1773" s="945">
        <v>0</v>
      </c>
      <c r="AF1773" s="150">
        <v>0</v>
      </c>
      <c r="AG1773" s="138"/>
      <c r="AH1773" s="469"/>
      <c r="AI1773" s="998">
        <f t="shared" si="224"/>
        <v>5637.6</v>
      </c>
      <c r="AJ1773" s="1025">
        <f t="shared" si="225"/>
        <v>0</v>
      </c>
    </row>
    <row r="1774" spans="1:36" s="24" customFormat="1" ht="41.25" customHeight="1" x14ac:dyDescent="0.2">
      <c r="A1774" s="51"/>
      <c r="B1774" s="442" t="s">
        <v>1693</v>
      </c>
      <c r="C1774" s="51"/>
      <c r="D1774" s="97">
        <v>15</v>
      </c>
      <c r="E1774" s="79" t="s">
        <v>30</v>
      </c>
      <c r="F1774" s="88" t="s">
        <v>31</v>
      </c>
      <c r="G1774" s="56" t="s">
        <v>32</v>
      </c>
      <c r="H1774" s="55" t="s">
        <v>33</v>
      </c>
      <c r="I1774" s="57">
        <v>375.84000000000003</v>
      </c>
      <c r="J1774" s="809">
        <v>5637.6</v>
      </c>
      <c r="K1774" s="142"/>
      <c r="L1774" s="918">
        <v>0</v>
      </c>
      <c r="M1774" s="142"/>
      <c r="N1774" s="918"/>
      <c r="O1774" s="75">
        <v>0</v>
      </c>
      <c r="P1774" s="1002">
        <f t="shared" si="222"/>
        <v>0</v>
      </c>
      <c r="Q1774" s="138"/>
      <c r="R1774" s="469"/>
      <c r="S1774" s="75">
        <v>0</v>
      </c>
      <c r="T1774" s="1002"/>
      <c r="U1774" s="138"/>
      <c r="V1774" s="469"/>
      <c r="W1774" s="138"/>
      <c r="X1774" s="469"/>
      <c r="Y1774" s="60">
        <f t="shared" si="217"/>
        <v>15</v>
      </c>
      <c r="Z1774" s="1002">
        <v>5637.6</v>
      </c>
      <c r="AA1774" s="138"/>
      <c r="AB1774" s="469"/>
      <c r="AC1774" s="63">
        <v>0</v>
      </c>
      <c r="AD1774" s="137">
        <f t="shared" si="223"/>
        <v>0</v>
      </c>
      <c r="AE1774" s="945">
        <v>0</v>
      </c>
      <c r="AF1774" s="150">
        <v>0</v>
      </c>
      <c r="AG1774" s="138"/>
      <c r="AH1774" s="469"/>
      <c r="AI1774" s="998">
        <f t="shared" si="224"/>
        <v>5637.6</v>
      </c>
      <c r="AJ1774" s="1025">
        <f t="shared" si="225"/>
        <v>0</v>
      </c>
    </row>
    <row r="1775" spans="1:36" s="24" customFormat="1" ht="38.25" customHeight="1" x14ac:dyDescent="0.2">
      <c r="A1775" s="51"/>
      <c r="B1775" s="226" t="s">
        <v>1694</v>
      </c>
      <c r="C1775" s="51"/>
      <c r="D1775" s="97">
        <v>4</v>
      </c>
      <c r="E1775" s="79" t="s">
        <v>30</v>
      </c>
      <c r="F1775" s="88" t="s">
        <v>31</v>
      </c>
      <c r="G1775" s="56" t="s">
        <v>32</v>
      </c>
      <c r="H1775" s="55" t="s">
        <v>33</v>
      </c>
      <c r="I1775" s="57">
        <v>100</v>
      </c>
      <c r="J1775" s="809">
        <v>400</v>
      </c>
      <c r="K1775" s="142"/>
      <c r="L1775" s="918">
        <v>0</v>
      </c>
      <c r="M1775" s="142"/>
      <c r="N1775" s="918"/>
      <c r="O1775" s="75">
        <v>0</v>
      </c>
      <c r="P1775" s="1002">
        <f t="shared" si="222"/>
        <v>0</v>
      </c>
      <c r="Q1775" s="138"/>
      <c r="R1775" s="469"/>
      <c r="S1775" s="75">
        <v>0</v>
      </c>
      <c r="T1775" s="1002"/>
      <c r="U1775" s="138"/>
      <c r="V1775" s="469"/>
      <c r="W1775" s="138"/>
      <c r="X1775" s="469"/>
      <c r="Y1775" s="60">
        <f t="shared" si="217"/>
        <v>4</v>
      </c>
      <c r="Z1775" s="1002">
        <v>400</v>
      </c>
      <c r="AA1775" s="138"/>
      <c r="AB1775" s="469"/>
      <c r="AC1775" s="63">
        <v>0</v>
      </c>
      <c r="AD1775" s="137">
        <f t="shared" si="223"/>
        <v>0</v>
      </c>
      <c r="AE1775" s="945">
        <v>0</v>
      </c>
      <c r="AF1775" s="150">
        <v>0</v>
      </c>
      <c r="AG1775" s="138"/>
      <c r="AH1775" s="469"/>
      <c r="AI1775" s="998">
        <f t="shared" si="224"/>
        <v>400</v>
      </c>
      <c r="AJ1775" s="1025">
        <f t="shared" si="225"/>
        <v>0</v>
      </c>
    </row>
    <row r="1776" spans="1:36" s="24" customFormat="1" ht="40.5" customHeight="1" x14ac:dyDescent="0.2">
      <c r="A1776" s="51"/>
      <c r="B1776" s="220" t="s">
        <v>428</v>
      </c>
      <c r="C1776" s="51"/>
      <c r="D1776" s="97">
        <v>48</v>
      </c>
      <c r="E1776" s="79" t="s">
        <v>30</v>
      </c>
      <c r="F1776" s="88" t="s">
        <v>31</v>
      </c>
      <c r="G1776" s="56" t="s">
        <v>32</v>
      </c>
      <c r="H1776" s="55" t="s">
        <v>33</v>
      </c>
      <c r="I1776" s="57">
        <v>15.973125000000001</v>
      </c>
      <c r="J1776" s="809">
        <v>766.71</v>
      </c>
      <c r="K1776" s="142"/>
      <c r="L1776" s="918">
        <v>0</v>
      </c>
      <c r="M1776" s="142"/>
      <c r="N1776" s="918"/>
      <c r="O1776" s="75">
        <v>0</v>
      </c>
      <c r="P1776" s="1002">
        <f t="shared" si="222"/>
        <v>0</v>
      </c>
      <c r="Q1776" s="138"/>
      <c r="R1776" s="469"/>
      <c r="S1776" s="75">
        <v>0</v>
      </c>
      <c r="T1776" s="1002"/>
      <c r="U1776" s="138"/>
      <c r="V1776" s="469"/>
      <c r="W1776" s="138"/>
      <c r="X1776" s="469"/>
      <c r="Y1776" s="60">
        <f t="shared" si="217"/>
        <v>48</v>
      </c>
      <c r="Z1776" s="1002">
        <v>766.71</v>
      </c>
      <c r="AA1776" s="138"/>
      <c r="AB1776" s="469"/>
      <c r="AC1776" s="63">
        <v>0</v>
      </c>
      <c r="AD1776" s="137">
        <f t="shared" si="223"/>
        <v>0</v>
      </c>
      <c r="AE1776" s="945">
        <v>0</v>
      </c>
      <c r="AF1776" s="150">
        <v>0</v>
      </c>
      <c r="AG1776" s="138"/>
      <c r="AH1776" s="469"/>
      <c r="AI1776" s="998">
        <f t="shared" si="224"/>
        <v>766.71</v>
      </c>
      <c r="AJ1776" s="1025">
        <f t="shared" si="225"/>
        <v>0</v>
      </c>
    </row>
    <row r="1777" spans="1:118" s="24" customFormat="1" ht="38.25" customHeight="1" x14ac:dyDescent="0.2">
      <c r="A1777" s="51"/>
      <c r="B1777" s="442" t="s">
        <v>1695</v>
      </c>
      <c r="C1777" s="51"/>
      <c r="D1777" s="51">
        <v>30</v>
      </c>
      <c r="E1777" s="79" t="s">
        <v>30</v>
      </c>
      <c r="F1777" s="88" t="s">
        <v>31</v>
      </c>
      <c r="G1777" s="56" t="s">
        <v>32</v>
      </c>
      <c r="H1777" s="55" t="s">
        <v>33</v>
      </c>
      <c r="I1777" s="57">
        <v>144.072</v>
      </c>
      <c r="J1777" s="807">
        <v>4322.16</v>
      </c>
      <c r="K1777" s="142"/>
      <c r="L1777" s="918">
        <v>0</v>
      </c>
      <c r="M1777" s="142"/>
      <c r="N1777" s="918"/>
      <c r="O1777" s="75">
        <v>0</v>
      </c>
      <c r="P1777" s="1002">
        <f t="shared" si="222"/>
        <v>0</v>
      </c>
      <c r="Q1777" s="138"/>
      <c r="R1777" s="469"/>
      <c r="S1777" s="75">
        <v>0</v>
      </c>
      <c r="T1777" s="1002"/>
      <c r="U1777" s="138"/>
      <c r="V1777" s="469"/>
      <c r="W1777" s="138"/>
      <c r="X1777" s="469"/>
      <c r="Y1777" s="60">
        <f t="shared" si="217"/>
        <v>30</v>
      </c>
      <c r="Z1777" s="1002">
        <v>4322.16</v>
      </c>
      <c r="AA1777" s="138"/>
      <c r="AB1777" s="469"/>
      <c r="AC1777" s="63">
        <v>0</v>
      </c>
      <c r="AD1777" s="137">
        <f t="shared" si="223"/>
        <v>0</v>
      </c>
      <c r="AE1777" s="945">
        <v>0</v>
      </c>
      <c r="AF1777" s="150">
        <v>0</v>
      </c>
      <c r="AG1777" s="138"/>
      <c r="AH1777" s="469"/>
      <c r="AI1777" s="998">
        <f t="shared" si="224"/>
        <v>4322.16</v>
      </c>
      <c r="AJ1777" s="1025">
        <f t="shared" si="225"/>
        <v>0</v>
      </c>
    </row>
    <row r="1778" spans="1:118" s="24" customFormat="1" ht="38.25" customHeight="1" x14ac:dyDescent="0.2">
      <c r="A1778" s="51"/>
      <c r="B1778" s="442"/>
      <c r="C1778" s="51"/>
      <c r="D1778" s="51">
        <v>2</v>
      </c>
      <c r="E1778" s="79"/>
      <c r="F1778" s="88"/>
      <c r="G1778" s="56"/>
      <c r="H1778" s="55"/>
      <c r="I1778" s="57"/>
      <c r="J1778" s="807">
        <v>3000</v>
      </c>
      <c r="K1778" s="142"/>
      <c r="L1778" s="918">
        <v>0</v>
      </c>
      <c r="M1778" s="142"/>
      <c r="N1778" s="918"/>
      <c r="O1778" s="75">
        <v>0</v>
      </c>
      <c r="P1778" s="1002"/>
      <c r="Q1778" s="138"/>
      <c r="R1778" s="469"/>
      <c r="S1778" s="75">
        <v>0</v>
      </c>
      <c r="T1778" s="1002"/>
      <c r="U1778" s="138"/>
      <c r="V1778" s="469"/>
      <c r="W1778" s="138"/>
      <c r="X1778" s="469"/>
      <c r="Y1778" s="60">
        <f t="shared" si="217"/>
        <v>2</v>
      </c>
      <c r="Z1778" s="1002">
        <v>3000</v>
      </c>
      <c r="AA1778" s="138"/>
      <c r="AB1778" s="469"/>
      <c r="AC1778" s="63">
        <v>0</v>
      </c>
      <c r="AD1778" s="137"/>
      <c r="AE1778" s="945"/>
      <c r="AF1778" s="150">
        <v>0</v>
      </c>
      <c r="AG1778" s="138"/>
      <c r="AH1778" s="469"/>
      <c r="AI1778" s="998">
        <f t="shared" si="224"/>
        <v>3000</v>
      </c>
      <c r="AJ1778" s="1025">
        <f t="shared" si="225"/>
        <v>0</v>
      </c>
    </row>
    <row r="1779" spans="1:118" s="24" customFormat="1" ht="52.5" customHeight="1" x14ac:dyDescent="0.2">
      <c r="A1779" s="51"/>
      <c r="B1779" s="220" t="s">
        <v>1696</v>
      </c>
      <c r="C1779" s="51"/>
      <c r="D1779" s="51">
        <v>22</v>
      </c>
      <c r="E1779" s="79" t="s">
        <v>49</v>
      </c>
      <c r="F1779" s="88" t="s">
        <v>31</v>
      </c>
      <c r="G1779" s="56" t="s">
        <v>32</v>
      </c>
      <c r="H1779" s="55" t="s">
        <v>33</v>
      </c>
      <c r="I1779" s="57">
        <v>78</v>
      </c>
      <c r="J1779" s="807">
        <v>1716</v>
      </c>
      <c r="K1779" s="142"/>
      <c r="L1779" s="918">
        <v>0</v>
      </c>
      <c r="M1779" s="142"/>
      <c r="N1779" s="918"/>
      <c r="O1779" s="75">
        <v>0</v>
      </c>
      <c r="P1779" s="1002">
        <f>O1779*I1779</f>
        <v>0</v>
      </c>
      <c r="Q1779" s="138"/>
      <c r="R1779" s="469"/>
      <c r="S1779" s="75">
        <v>0</v>
      </c>
      <c r="T1779" s="1002"/>
      <c r="U1779" s="138"/>
      <c r="V1779" s="469"/>
      <c r="W1779" s="138"/>
      <c r="X1779" s="469"/>
      <c r="Y1779" s="60">
        <f t="shared" si="217"/>
        <v>22</v>
      </c>
      <c r="Z1779" s="1002">
        <v>1716</v>
      </c>
      <c r="AA1779" s="138"/>
      <c r="AB1779" s="469"/>
      <c r="AC1779" s="63">
        <v>0</v>
      </c>
      <c r="AD1779" s="137">
        <f>AC1779*I1779</f>
        <v>0</v>
      </c>
      <c r="AE1779" s="945">
        <v>0</v>
      </c>
      <c r="AF1779" s="150">
        <v>0</v>
      </c>
      <c r="AG1779" s="138"/>
      <c r="AH1779" s="469"/>
      <c r="AI1779" s="998">
        <f t="shared" si="224"/>
        <v>1716</v>
      </c>
      <c r="AJ1779" s="1025">
        <f t="shared" si="225"/>
        <v>0</v>
      </c>
    </row>
    <row r="1780" spans="1:118" s="608" customFormat="1" ht="24" x14ac:dyDescent="0.2">
      <c r="A1780" s="25">
        <v>28000</v>
      </c>
      <c r="B1780" s="26" t="s">
        <v>1697</v>
      </c>
      <c r="C1780" s="25"/>
      <c r="D1780" s="25"/>
      <c r="E1780" s="28"/>
      <c r="F1780" s="29"/>
      <c r="G1780" s="29"/>
      <c r="H1780" s="29"/>
      <c r="I1780" s="30"/>
      <c r="J1780" s="812">
        <v>0</v>
      </c>
      <c r="K1780" s="249"/>
      <c r="L1780" s="922">
        <f>L1781+L1784+L1789</f>
        <v>0</v>
      </c>
      <c r="M1780" s="249"/>
      <c r="N1780" s="922"/>
      <c r="O1780" s="885">
        <v>0</v>
      </c>
      <c r="P1780" s="1009"/>
      <c r="Q1780" s="250"/>
      <c r="R1780" s="922"/>
      <c r="S1780" s="885">
        <v>0</v>
      </c>
      <c r="T1780" s="1009">
        <v>0</v>
      </c>
      <c r="U1780" s="250"/>
      <c r="V1780" s="922"/>
      <c r="W1780" s="250"/>
      <c r="X1780" s="922"/>
      <c r="Y1780" s="368">
        <f t="shared" si="217"/>
        <v>0</v>
      </c>
      <c r="Z1780" s="1009">
        <v>0</v>
      </c>
      <c r="AA1780" s="250"/>
      <c r="AB1780" s="922"/>
      <c r="AC1780" s="929">
        <v>0</v>
      </c>
      <c r="AD1780" s="292"/>
      <c r="AE1780" s="962"/>
      <c r="AF1780" s="886">
        <v>0</v>
      </c>
      <c r="AG1780" s="250"/>
      <c r="AH1780" s="922"/>
      <c r="AI1780" s="1028">
        <f t="shared" si="224"/>
        <v>0</v>
      </c>
      <c r="AJ1780" s="1025">
        <f t="shared" si="225"/>
        <v>0</v>
      </c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</row>
    <row r="1781" spans="1:118" ht="24" x14ac:dyDescent="0.2">
      <c r="A1781" s="272">
        <v>281</v>
      </c>
      <c r="B1781" s="315" t="s">
        <v>1698</v>
      </c>
      <c r="C1781" s="272"/>
      <c r="D1781" s="701"/>
      <c r="E1781" s="282"/>
      <c r="F1781" s="283"/>
      <c r="G1781" s="283"/>
      <c r="H1781" s="283"/>
      <c r="I1781" s="277"/>
      <c r="J1781" s="816">
        <v>0</v>
      </c>
      <c r="K1781" s="278"/>
      <c r="L1781" s="919">
        <v>0</v>
      </c>
      <c r="M1781" s="278"/>
      <c r="N1781" s="919"/>
      <c r="O1781" s="75">
        <v>0</v>
      </c>
      <c r="P1781" s="928"/>
      <c r="Q1781" s="279"/>
      <c r="R1781" s="919"/>
      <c r="S1781" s="75">
        <v>0</v>
      </c>
      <c r="T1781" s="928">
        <v>0</v>
      </c>
      <c r="U1781" s="279"/>
      <c r="V1781" s="919"/>
      <c r="W1781" s="279"/>
      <c r="X1781" s="919"/>
      <c r="Y1781" s="60">
        <f t="shared" si="217"/>
        <v>0</v>
      </c>
      <c r="Z1781" s="928">
        <v>0</v>
      </c>
      <c r="AA1781" s="279"/>
      <c r="AB1781" s="919"/>
      <c r="AC1781" s="63">
        <v>0</v>
      </c>
      <c r="AD1781" s="316"/>
      <c r="AE1781" s="944"/>
      <c r="AF1781" s="150">
        <v>0</v>
      </c>
      <c r="AG1781" s="279"/>
      <c r="AH1781" s="919"/>
      <c r="AI1781" s="998">
        <f t="shared" si="224"/>
        <v>0</v>
      </c>
      <c r="AJ1781" s="1025">
        <f t="shared" si="225"/>
        <v>0</v>
      </c>
    </row>
    <row r="1782" spans="1:118" s="884" customFormat="1" ht="24" x14ac:dyDescent="0.2">
      <c r="A1782" s="42">
        <v>28101</v>
      </c>
      <c r="B1782" s="341" t="s">
        <v>1698</v>
      </c>
      <c r="C1782" s="44"/>
      <c r="D1782" s="44"/>
      <c r="E1782" s="45"/>
      <c r="F1782" s="46"/>
      <c r="G1782" s="46"/>
      <c r="H1782" s="46"/>
      <c r="I1782" s="47"/>
      <c r="J1782" s="787">
        <v>0</v>
      </c>
      <c r="K1782" s="264"/>
      <c r="L1782" s="921">
        <v>0</v>
      </c>
      <c r="M1782" s="264"/>
      <c r="N1782" s="921"/>
      <c r="O1782" s="238">
        <v>0</v>
      </c>
      <c r="P1782" s="1008"/>
      <c r="Q1782" s="265"/>
      <c r="R1782" s="921"/>
      <c r="S1782" s="238">
        <v>0</v>
      </c>
      <c r="T1782" s="1008">
        <v>0</v>
      </c>
      <c r="U1782" s="265"/>
      <c r="V1782" s="921"/>
      <c r="W1782" s="265"/>
      <c r="X1782" s="921"/>
      <c r="Y1782" s="376">
        <f t="shared" si="217"/>
        <v>0</v>
      </c>
      <c r="Z1782" s="1008">
        <v>0</v>
      </c>
      <c r="AA1782" s="265"/>
      <c r="AB1782" s="921"/>
      <c r="AC1782" s="931">
        <v>0</v>
      </c>
      <c r="AD1782" s="281"/>
      <c r="AE1782" s="958"/>
      <c r="AF1782" s="882">
        <v>0</v>
      </c>
      <c r="AG1782" s="265"/>
      <c r="AH1782" s="921"/>
      <c r="AI1782" s="926">
        <f t="shared" si="224"/>
        <v>0</v>
      </c>
      <c r="AJ1782" s="1025">
        <f t="shared" si="225"/>
        <v>0</v>
      </c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</row>
    <row r="1783" spans="1:118" s="24" customFormat="1" x14ac:dyDescent="0.2">
      <c r="A1783" s="51"/>
      <c r="B1783" s="407"/>
      <c r="C1783" s="51"/>
      <c r="D1783" s="51"/>
      <c r="E1783" s="79"/>
      <c r="F1783" s="133"/>
      <c r="G1783" s="133"/>
      <c r="H1783" s="133"/>
      <c r="I1783" s="108"/>
      <c r="J1783" s="807"/>
      <c r="K1783" s="142"/>
      <c r="L1783" s="918">
        <v>0</v>
      </c>
      <c r="M1783" s="142"/>
      <c r="N1783" s="918"/>
      <c r="O1783" s="75">
        <v>0</v>
      </c>
      <c r="P1783" s="1007"/>
      <c r="Q1783" s="144"/>
      <c r="R1783" s="918"/>
      <c r="S1783" s="75">
        <v>0</v>
      </c>
      <c r="T1783" s="1007"/>
      <c r="U1783" s="144"/>
      <c r="V1783" s="918"/>
      <c r="W1783" s="144"/>
      <c r="X1783" s="918"/>
      <c r="Y1783" s="60">
        <f t="shared" si="217"/>
        <v>0</v>
      </c>
      <c r="Z1783" s="1007"/>
      <c r="AA1783" s="144"/>
      <c r="AB1783" s="918"/>
      <c r="AC1783" s="63">
        <v>0</v>
      </c>
      <c r="AD1783" s="135"/>
      <c r="AE1783" s="945"/>
      <c r="AF1783" s="150">
        <v>0</v>
      </c>
      <c r="AG1783" s="144"/>
      <c r="AH1783" s="918"/>
      <c r="AI1783" s="998">
        <f t="shared" si="224"/>
        <v>0</v>
      </c>
      <c r="AJ1783" s="1025">
        <f t="shared" si="225"/>
        <v>0</v>
      </c>
    </row>
    <row r="1784" spans="1:118" ht="24" x14ac:dyDescent="0.2">
      <c r="A1784" s="272">
        <v>282</v>
      </c>
      <c r="B1784" s="315" t="s">
        <v>1699</v>
      </c>
      <c r="C1784" s="272"/>
      <c r="D1784" s="701"/>
      <c r="E1784" s="282"/>
      <c r="F1784" s="283"/>
      <c r="G1784" s="283"/>
      <c r="H1784" s="283"/>
      <c r="I1784" s="277"/>
      <c r="J1784" s="816">
        <v>0</v>
      </c>
      <c r="K1784" s="278"/>
      <c r="L1784" s="919">
        <v>0</v>
      </c>
      <c r="M1784" s="278"/>
      <c r="N1784" s="919"/>
      <c r="O1784" s="75">
        <v>0</v>
      </c>
      <c r="P1784" s="928"/>
      <c r="Q1784" s="279"/>
      <c r="R1784" s="919"/>
      <c r="S1784" s="75">
        <v>0</v>
      </c>
      <c r="T1784" s="928">
        <v>0</v>
      </c>
      <c r="U1784" s="279"/>
      <c r="V1784" s="919"/>
      <c r="W1784" s="279"/>
      <c r="X1784" s="919"/>
      <c r="Y1784" s="60">
        <f t="shared" si="217"/>
        <v>0</v>
      </c>
      <c r="Z1784" s="928">
        <v>0</v>
      </c>
      <c r="AA1784" s="279"/>
      <c r="AB1784" s="919"/>
      <c r="AC1784" s="63">
        <v>0</v>
      </c>
      <c r="AD1784" s="316"/>
      <c r="AE1784" s="944"/>
      <c r="AF1784" s="150">
        <v>0</v>
      </c>
      <c r="AG1784" s="279"/>
      <c r="AH1784" s="919"/>
      <c r="AI1784" s="998">
        <f t="shared" si="224"/>
        <v>0</v>
      </c>
      <c r="AJ1784" s="1025">
        <f t="shared" si="225"/>
        <v>0</v>
      </c>
    </row>
    <row r="1785" spans="1:118" s="884" customFormat="1" ht="24" x14ac:dyDescent="0.2">
      <c r="A1785" s="42">
        <v>28201</v>
      </c>
      <c r="B1785" s="341" t="s">
        <v>1700</v>
      </c>
      <c r="C1785" s="44"/>
      <c r="D1785" s="44"/>
      <c r="E1785" s="45"/>
      <c r="F1785" s="46"/>
      <c r="G1785" s="46"/>
      <c r="H1785" s="46"/>
      <c r="I1785" s="47"/>
      <c r="J1785" s="787">
        <v>0</v>
      </c>
      <c r="K1785" s="264"/>
      <c r="L1785" s="921">
        <v>0</v>
      </c>
      <c r="M1785" s="264"/>
      <c r="N1785" s="921"/>
      <c r="O1785" s="238">
        <v>0</v>
      </c>
      <c r="P1785" s="1008"/>
      <c r="Q1785" s="265"/>
      <c r="R1785" s="921"/>
      <c r="S1785" s="238">
        <v>0</v>
      </c>
      <c r="T1785" s="1008">
        <v>0</v>
      </c>
      <c r="U1785" s="265"/>
      <c r="V1785" s="921"/>
      <c r="W1785" s="265"/>
      <c r="X1785" s="921"/>
      <c r="Y1785" s="376">
        <f t="shared" si="217"/>
        <v>0</v>
      </c>
      <c r="Z1785" s="1008">
        <v>0</v>
      </c>
      <c r="AA1785" s="265"/>
      <c r="AB1785" s="921"/>
      <c r="AC1785" s="931">
        <v>0</v>
      </c>
      <c r="AD1785" s="281"/>
      <c r="AE1785" s="958"/>
      <c r="AF1785" s="882">
        <v>0</v>
      </c>
      <c r="AG1785" s="265"/>
      <c r="AH1785" s="921"/>
      <c r="AI1785" s="926">
        <f t="shared" si="224"/>
        <v>0</v>
      </c>
      <c r="AJ1785" s="1025">
        <f t="shared" si="225"/>
        <v>0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</row>
    <row r="1786" spans="1:118" s="24" customFormat="1" x14ac:dyDescent="0.2">
      <c r="A1786" s="406"/>
      <c r="B1786" s="304"/>
      <c r="C1786" s="51"/>
      <c r="D1786" s="51"/>
      <c r="E1786" s="79"/>
      <c r="F1786" s="133"/>
      <c r="G1786" s="133"/>
      <c r="H1786" s="133"/>
      <c r="I1786" s="108"/>
      <c r="J1786" s="807"/>
      <c r="K1786" s="142"/>
      <c r="L1786" s="918">
        <v>0</v>
      </c>
      <c r="M1786" s="142"/>
      <c r="N1786" s="918"/>
      <c r="O1786" s="75">
        <v>0</v>
      </c>
      <c r="P1786" s="1007"/>
      <c r="Q1786" s="144"/>
      <c r="R1786" s="918"/>
      <c r="S1786" s="75">
        <v>0</v>
      </c>
      <c r="T1786" s="1007"/>
      <c r="U1786" s="144"/>
      <c r="V1786" s="918"/>
      <c r="W1786" s="144"/>
      <c r="X1786" s="918"/>
      <c r="Y1786" s="60">
        <f t="shared" si="217"/>
        <v>0</v>
      </c>
      <c r="Z1786" s="1007"/>
      <c r="AA1786" s="144"/>
      <c r="AB1786" s="918"/>
      <c r="AC1786" s="63">
        <v>0</v>
      </c>
      <c r="AD1786" s="135"/>
      <c r="AE1786" s="945"/>
      <c r="AF1786" s="150">
        <v>0</v>
      </c>
      <c r="AG1786" s="144"/>
      <c r="AH1786" s="918"/>
      <c r="AI1786" s="998">
        <f t="shared" si="224"/>
        <v>0</v>
      </c>
      <c r="AJ1786" s="1025">
        <f t="shared" si="225"/>
        <v>0</v>
      </c>
    </row>
    <row r="1787" spans="1:118" s="884" customFormat="1" ht="24" x14ac:dyDescent="0.2">
      <c r="A1787" s="42">
        <v>28202</v>
      </c>
      <c r="B1787" s="341" t="s">
        <v>1701</v>
      </c>
      <c r="C1787" s="44"/>
      <c r="D1787" s="44"/>
      <c r="E1787" s="45"/>
      <c r="F1787" s="46"/>
      <c r="G1787" s="46"/>
      <c r="H1787" s="46"/>
      <c r="I1787" s="47"/>
      <c r="J1787" s="787">
        <v>0</v>
      </c>
      <c r="K1787" s="264"/>
      <c r="L1787" s="921">
        <v>0</v>
      </c>
      <c r="M1787" s="264"/>
      <c r="N1787" s="921"/>
      <c r="O1787" s="238">
        <v>0</v>
      </c>
      <c r="P1787" s="1008"/>
      <c r="Q1787" s="265"/>
      <c r="R1787" s="921"/>
      <c r="S1787" s="238">
        <v>0</v>
      </c>
      <c r="T1787" s="1008">
        <v>0</v>
      </c>
      <c r="U1787" s="265"/>
      <c r="V1787" s="921"/>
      <c r="W1787" s="265"/>
      <c r="X1787" s="921"/>
      <c r="Y1787" s="376">
        <f t="shared" si="217"/>
        <v>0</v>
      </c>
      <c r="Z1787" s="1008">
        <v>0</v>
      </c>
      <c r="AA1787" s="265"/>
      <c r="AB1787" s="921"/>
      <c r="AC1787" s="931">
        <v>0</v>
      </c>
      <c r="AD1787" s="281"/>
      <c r="AE1787" s="958"/>
      <c r="AF1787" s="882">
        <v>0</v>
      </c>
      <c r="AG1787" s="265"/>
      <c r="AH1787" s="921"/>
      <c r="AI1787" s="926">
        <f t="shared" si="224"/>
        <v>0</v>
      </c>
      <c r="AJ1787" s="1025">
        <f t="shared" si="225"/>
        <v>0</v>
      </c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</row>
    <row r="1788" spans="1:118" s="24" customFormat="1" x14ac:dyDescent="0.2">
      <c r="A1788" s="406"/>
      <c r="B1788" s="304"/>
      <c r="C1788" s="51"/>
      <c r="D1788" s="583"/>
      <c r="E1788" s="204"/>
      <c r="F1788" s="205"/>
      <c r="G1788" s="205"/>
      <c r="H1788" s="205"/>
      <c r="I1788" s="108"/>
      <c r="J1788" s="811"/>
      <c r="K1788" s="142"/>
      <c r="L1788" s="918">
        <v>0</v>
      </c>
      <c r="M1788" s="142"/>
      <c r="N1788" s="918"/>
      <c r="O1788" s="75">
        <v>0</v>
      </c>
      <c r="P1788" s="1007"/>
      <c r="Q1788" s="144"/>
      <c r="R1788" s="918"/>
      <c r="S1788" s="75">
        <v>0</v>
      </c>
      <c r="T1788" s="1007"/>
      <c r="U1788" s="144"/>
      <c r="V1788" s="918"/>
      <c r="W1788" s="144"/>
      <c r="X1788" s="918"/>
      <c r="Y1788" s="60">
        <f t="shared" si="217"/>
        <v>0</v>
      </c>
      <c r="Z1788" s="1007"/>
      <c r="AA1788" s="144"/>
      <c r="AB1788" s="918"/>
      <c r="AC1788" s="63">
        <v>0</v>
      </c>
      <c r="AD1788" s="135"/>
      <c r="AE1788" s="945"/>
      <c r="AF1788" s="150">
        <v>0</v>
      </c>
      <c r="AG1788" s="144"/>
      <c r="AH1788" s="918"/>
      <c r="AI1788" s="998">
        <f t="shared" si="224"/>
        <v>0</v>
      </c>
      <c r="AJ1788" s="1025">
        <f t="shared" si="225"/>
        <v>0</v>
      </c>
    </row>
    <row r="1789" spans="1:118" ht="24" x14ac:dyDescent="0.2">
      <c r="A1789" s="272">
        <v>283</v>
      </c>
      <c r="B1789" s="315" t="s">
        <v>1702</v>
      </c>
      <c r="C1789" s="272"/>
      <c r="D1789" s="701"/>
      <c r="E1789" s="282"/>
      <c r="F1789" s="283"/>
      <c r="G1789" s="283"/>
      <c r="H1789" s="283"/>
      <c r="I1789" s="277"/>
      <c r="J1789" s="816">
        <v>0</v>
      </c>
      <c r="K1789" s="278"/>
      <c r="L1789" s="919">
        <v>0</v>
      </c>
      <c r="M1789" s="278"/>
      <c r="N1789" s="919"/>
      <c r="O1789" s="75">
        <v>0</v>
      </c>
      <c r="P1789" s="928"/>
      <c r="Q1789" s="279"/>
      <c r="R1789" s="919"/>
      <c r="S1789" s="75">
        <v>0</v>
      </c>
      <c r="T1789" s="928">
        <v>0</v>
      </c>
      <c r="U1789" s="279"/>
      <c r="V1789" s="919"/>
      <c r="W1789" s="279"/>
      <c r="X1789" s="919"/>
      <c r="Y1789" s="60">
        <f t="shared" si="217"/>
        <v>0</v>
      </c>
      <c r="Z1789" s="928">
        <v>0</v>
      </c>
      <c r="AA1789" s="279"/>
      <c r="AB1789" s="919"/>
      <c r="AC1789" s="63">
        <v>0</v>
      </c>
      <c r="AD1789" s="316"/>
      <c r="AE1789" s="944"/>
      <c r="AF1789" s="150">
        <v>0</v>
      </c>
      <c r="AG1789" s="279"/>
      <c r="AH1789" s="919"/>
      <c r="AI1789" s="998">
        <f t="shared" si="224"/>
        <v>0</v>
      </c>
      <c r="AJ1789" s="1025">
        <f t="shared" si="225"/>
        <v>0</v>
      </c>
    </row>
    <row r="1790" spans="1:118" s="884" customFormat="1" ht="24" x14ac:dyDescent="0.2">
      <c r="A1790" s="42">
        <v>28301</v>
      </c>
      <c r="B1790" s="341" t="s">
        <v>1703</v>
      </c>
      <c r="C1790" s="44"/>
      <c r="D1790" s="44"/>
      <c r="E1790" s="45"/>
      <c r="F1790" s="46"/>
      <c r="G1790" s="46"/>
      <c r="H1790" s="46"/>
      <c r="I1790" s="47"/>
      <c r="J1790" s="787">
        <v>0</v>
      </c>
      <c r="K1790" s="264"/>
      <c r="L1790" s="921">
        <v>0</v>
      </c>
      <c r="M1790" s="264"/>
      <c r="N1790" s="921"/>
      <c r="O1790" s="238">
        <v>0</v>
      </c>
      <c r="P1790" s="1008"/>
      <c r="Q1790" s="265"/>
      <c r="R1790" s="921"/>
      <c r="S1790" s="238">
        <v>0</v>
      </c>
      <c r="T1790" s="1008">
        <v>0</v>
      </c>
      <c r="U1790" s="265"/>
      <c r="V1790" s="921"/>
      <c r="W1790" s="265"/>
      <c r="X1790" s="921"/>
      <c r="Y1790" s="376">
        <f t="shared" si="217"/>
        <v>0</v>
      </c>
      <c r="Z1790" s="1008">
        <v>0</v>
      </c>
      <c r="AA1790" s="265"/>
      <c r="AB1790" s="921"/>
      <c r="AC1790" s="931">
        <v>0</v>
      </c>
      <c r="AD1790" s="281"/>
      <c r="AE1790" s="958"/>
      <c r="AF1790" s="882">
        <v>0</v>
      </c>
      <c r="AG1790" s="265"/>
      <c r="AH1790" s="921"/>
      <c r="AI1790" s="926">
        <f t="shared" si="224"/>
        <v>0</v>
      </c>
      <c r="AJ1790" s="1025">
        <f t="shared" si="225"/>
        <v>0</v>
      </c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</row>
    <row r="1791" spans="1:118" s="24" customFormat="1" x14ac:dyDescent="0.2">
      <c r="A1791" s="408"/>
      <c r="B1791" s="304"/>
      <c r="C1791" s="51"/>
      <c r="D1791" s="583"/>
      <c r="E1791" s="204"/>
      <c r="F1791" s="205"/>
      <c r="G1791" s="205"/>
      <c r="H1791" s="205"/>
      <c r="I1791" s="108"/>
      <c r="J1791" s="811"/>
      <c r="K1791" s="142"/>
      <c r="L1791" s="918">
        <v>0</v>
      </c>
      <c r="M1791" s="142"/>
      <c r="N1791" s="918"/>
      <c r="O1791" s="75">
        <v>0</v>
      </c>
      <c r="P1791" s="1007"/>
      <c r="Q1791" s="144"/>
      <c r="R1791" s="918"/>
      <c r="S1791" s="75">
        <v>0</v>
      </c>
      <c r="T1791" s="1007"/>
      <c r="U1791" s="144"/>
      <c r="V1791" s="918"/>
      <c r="W1791" s="144"/>
      <c r="X1791" s="918"/>
      <c r="Y1791" s="60">
        <f t="shared" si="217"/>
        <v>0</v>
      </c>
      <c r="Z1791" s="1007"/>
      <c r="AA1791" s="144"/>
      <c r="AB1791" s="918"/>
      <c r="AC1791" s="63">
        <v>0</v>
      </c>
      <c r="AD1791" s="135"/>
      <c r="AE1791" s="945"/>
      <c r="AF1791" s="150">
        <v>0</v>
      </c>
      <c r="AG1791" s="144"/>
      <c r="AH1791" s="918"/>
      <c r="AI1791" s="998">
        <f t="shared" si="224"/>
        <v>0</v>
      </c>
      <c r="AJ1791" s="1025">
        <f t="shared" si="225"/>
        <v>0</v>
      </c>
    </row>
    <row r="1792" spans="1:118" s="608" customFormat="1" ht="26.25" customHeight="1" x14ac:dyDescent="0.2">
      <c r="A1792" s="25">
        <v>29000</v>
      </c>
      <c r="B1792" s="26" t="s">
        <v>1704</v>
      </c>
      <c r="C1792" s="25"/>
      <c r="D1792" s="25"/>
      <c r="E1792" s="27"/>
      <c r="F1792" s="246"/>
      <c r="G1792" s="246"/>
      <c r="H1792" s="246"/>
      <c r="I1792" s="30"/>
      <c r="J1792" s="812">
        <v>808437.92022000009</v>
      </c>
      <c r="K1792" s="249"/>
      <c r="L1792" s="922">
        <f>L1793+L1858+L1886+L1907+L1951+L1954+L1978+L1981+L1993</f>
        <v>0</v>
      </c>
      <c r="M1792" s="249"/>
      <c r="N1792" s="922">
        <f>N1793+N1858+N1886+N1907+N1951+N1954+N1978+N1981+N1993</f>
        <v>0</v>
      </c>
      <c r="O1792" s="885">
        <v>0</v>
      </c>
      <c r="P1792" s="922">
        <f>P1793+P1858+P1886+P1907+P1951+P1954+P1978+P1981+P1993</f>
        <v>0</v>
      </c>
      <c r="Q1792" s="250"/>
      <c r="R1792" s="922">
        <f>R1793+R1858+R1886+R1907+R1951+R1954+R1978+R1981+R1993</f>
        <v>0</v>
      </c>
      <c r="S1792" s="885">
        <v>0</v>
      </c>
      <c r="T1792" s="922">
        <f>T1793+T1858+T1886+T1907+T1951+T1954+T1978+T1981+T1993</f>
        <v>91585.153399999996</v>
      </c>
      <c r="U1792" s="250"/>
      <c r="V1792" s="922">
        <f>V1793+V1858+V1886+V1907+V1951+V1954+V1978+V1981+V1993</f>
        <v>21759.234826666667</v>
      </c>
      <c r="W1792" s="250"/>
      <c r="X1792" s="922">
        <f>X1793+X1858+X1886+X1907+X1951+X1954+X1978+X1981+X1993</f>
        <v>0</v>
      </c>
      <c r="Y1792" s="368">
        <f t="shared" si="217"/>
        <v>0</v>
      </c>
      <c r="Z1792" s="922">
        <f>Z1793+Z1858+Z1886+Z1907+Z1951+Z1954+Z1978+Z1981+Z1993</f>
        <v>516817.93221999996</v>
      </c>
      <c r="AA1792" s="250"/>
      <c r="AB1792" s="922">
        <f>AB1793+AB1858+AB1886+AB1907+AB1951+AB1954+AB1978+AB1981+AB1993</f>
        <v>0</v>
      </c>
      <c r="AC1792" s="929">
        <v>0</v>
      </c>
      <c r="AD1792" s="249">
        <f>AD1793+AD1858+AD1886+AD1907+AD1951+AD1954+AD1978+AD1981+AD1993</f>
        <v>0</v>
      </c>
      <c r="AE1792" s="554"/>
      <c r="AF1792" s="249">
        <f>AF1793+AF1858+AF1886+AF1907+AF1951+AF1954+AF1978+AF1981+AF1993</f>
        <v>0</v>
      </c>
      <c r="AG1792" s="250"/>
      <c r="AH1792" s="922">
        <f>AH1793+AH1858+AH1886+AH1907+AH1951+AH1954+AH1978+AH1981+AH1993</f>
        <v>0</v>
      </c>
      <c r="AI1792" s="922">
        <f>AI1793+AI1858+AI1886+AI1907+AI1951+AI1954+AI1978+AI1981+AI1993</f>
        <v>808437.92044666666</v>
      </c>
      <c r="AJ1792" s="1025">
        <f t="shared" si="225"/>
        <v>2.2666656877845526E-4</v>
      </c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</row>
    <row r="1793" spans="1:118" ht="25.5" customHeight="1" x14ac:dyDescent="0.2">
      <c r="A1793" s="272">
        <v>291</v>
      </c>
      <c r="B1793" s="273" t="s">
        <v>1705</v>
      </c>
      <c r="C1793" s="272"/>
      <c r="D1793" s="272"/>
      <c r="E1793" s="274"/>
      <c r="F1793" s="313"/>
      <c r="G1793" s="313"/>
      <c r="H1793" s="313"/>
      <c r="I1793" s="277"/>
      <c r="J1793" s="806">
        <v>40432.642399999997</v>
      </c>
      <c r="K1793" s="278"/>
      <c r="L1793" s="919">
        <f>L1794+L1839+L1841+L1843+L1845+L1847+L1849+L1854+L1856</f>
        <v>0</v>
      </c>
      <c r="M1793" s="278"/>
      <c r="N1793" s="919">
        <f>N1794+N1839+N1841+N1843+N1845+N1847+N1849+N1854+N1856</f>
        <v>0</v>
      </c>
      <c r="O1793" s="75">
        <v>0</v>
      </c>
      <c r="P1793" s="919">
        <f>P1794+P1839+P1841+P1843+P1845+P1847+P1849+P1854+P1856</f>
        <v>0</v>
      </c>
      <c r="Q1793" s="279"/>
      <c r="R1793" s="919">
        <f>R1794+R1839+R1841+R1843+R1845+R1847+R1849+R1854+R1856</f>
        <v>0</v>
      </c>
      <c r="S1793" s="75">
        <v>0</v>
      </c>
      <c r="T1793" s="919">
        <f>T1794+T1839+T1841+T1843+T1845+T1847+T1849+T1854+T1856</f>
        <v>3503.1033999999995</v>
      </c>
      <c r="U1793" s="279"/>
      <c r="V1793" s="919">
        <f>V1794+V1839+V1841+V1843+V1845+V1847+V1849+V1854+V1856</f>
        <v>4047.1704266666661</v>
      </c>
      <c r="W1793" s="279"/>
      <c r="X1793" s="919">
        <f>X1794+X1839+X1841+X1843+X1845+X1847+X1849+X1854+X1856</f>
        <v>0</v>
      </c>
      <c r="Y1793" s="60">
        <f t="shared" si="217"/>
        <v>0</v>
      </c>
      <c r="Z1793" s="919">
        <f>Z1794+Z1839+Z1841+Z1843+Z1845+Z1847+Z1849+Z1854+Z1856</f>
        <v>32882.368799999997</v>
      </c>
      <c r="AA1793" s="279"/>
      <c r="AB1793" s="919">
        <f>AB1794+AB1839+AB1841+AB1843+AB1845+AB1847+AB1849+AB1854+AB1856</f>
        <v>0</v>
      </c>
      <c r="AC1793" s="63">
        <v>0</v>
      </c>
      <c r="AD1793" s="278">
        <f>AD1794+AD1839+AD1841+AD1843+AD1845+AD1847+AD1849+AD1854+AD1856</f>
        <v>0</v>
      </c>
      <c r="AE1793" s="950">
        <f>AE1794+AE1839+AE1841+AE1843+AE1845+AE1847+AE1849+AE1854+AE1856</f>
        <v>0</v>
      </c>
      <c r="AF1793" s="278">
        <f>AF1794+AF1839+AF1841+AF1843+AF1845+AF1847+AF1849+AF1854+AF1856</f>
        <v>0</v>
      </c>
      <c r="AG1793" s="279"/>
      <c r="AH1793" s="919">
        <f>AH1794+AH1839+AH1841+AH1843+AH1845+AH1847+AH1849+AH1854+AH1856</f>
        <v>0</v>
      </c>
      <c r="AI1793" s="919">
        <f>AI1794+AI1839+AI1841+AI1843+AI1845+AI1847+AI1849+AI1854+AI1856</f>
        <v>40432.64262666666</v>
      </c>
      <c r="AJ1793" s="1025">
        <f t="shared" si="225"/>
        <v>2.2666666336590424E-4</v>
      </c>
    </row>
    <row r="1794" spans="1:118" s="884" customFormat="1" ht="27" customHeight="1" x14ac:dyDescent="0.2">
      <c r="A1794" s="42">
        <v>29101</v>
      </c>
      <c r="B1794" s="341" t="s">
        <v>1706</v>
      </c>
      <c r="C1794" s="44"/>
      <c r="D1794" s="736"/>
      <c r="E1794" s="45"/>
      <c r="F1794" s="46"/>
      <c r="G1794" s="46"/>
      <c r="H1794" s="46"/>
      <c r="I1794" s="47"/>
      <c r="J1794" s="763">
        <v>37232.642399999997</v>
      </c>
      <c r="K1794" s="264"/>
      <c r="L1794" s="921">
        <f>SUM(L1795:L1838)</f>
        <v>0</v>
      </c>
      <c r="M1794" s="264"/>
      <c r="N1794" s="921">
        <f>SUM(N1795:N1838)</f>
        <v>0</v>
      </c>
      <c r="O1794" s="238">
        <v>0</v>
      </c>
      <c r="P1794" s="921">
        <f>SUM(P1795:P1838)</f>
        <v>0</v>
      </c>
      <c r="Q1794" s="265"/>
      <c r="R1794" s="921">
        <f>SUM(R1795:R1838)</f>
        <v>0</v>
      </c>
      <c r="S1794" s="238">
        <v>0</v>
      </c>
      <c r="T1794" s="921">
        <f>SUM(T1795:T1838)</f>
        <v>3503.1033999999995</v>
      </c>
      <c r="U1794" s="265"/>
      <c r="V1794" s="921">
        <f>SUM(V1795:V1838)</f>
        <v>4047.1704266666661</v>
      </c>
      <c r="W1794" s="265"/>
      <c r="X1794" s="921">
        <f>SUM(X1795:X1838)</f>
        <v>0</v>
      </c>
      <c r="Y1794" s="376">
        <f t="shared" si="217"/>
        <v>0</v>
      </c>
      <c r="Z1794" s="921">
        <f>SUM(Z1795:Z1838)</f>
        <v>29682.368799999997</v>
      </c>
      <c r="AA1794" s="265"/>
      <c r="AB1794" s="921">
        <f>SUM(AB1795:AB1838)</f>
        <v>0</v>
      </c>
      <c r="AC1794" s="931">
        <v>0</v>
      </c>
      <c r="AD1794" s="264">
        <f>SUM(AD1795:AD1838)</f>
        <v>0</v>
      </c>
      <c r="AE1794" s="565">
        <f>SUM(AE1795:AE1831)</f>
        <v>0</v>
      </c>
      <c r="AF1794" s="264">
        <f>SUM(AF1795:AF1838)</f>
        <v>0</v>
      </c>
      <c r="AG1794" s="265"/>
      <c r="AH1794" s="921">
        <f>SUM(AH1795:AH1838)</f>
        <v>0</v>
      </c>
      <c r="AI1794" s="921">
        <f>SUM(AI1795:AI1838)</f>
        <v>37232.64262666666</v>
      </c>
      <c r="AJ1794" s="1025">
        <f t="shared" si="225"/>
        <v>2.2666666336590424E-4</v>
      </c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</row>
    <row r="1795" spans="1:118" s="24" customFormat="1" ht="31.5" customHeight="1" x14ac:dyDescent="0.2">
      <c r="A1795" s="51"/>
      <c r="B1795" s="428" t="s">
        <v>1707</v>
      </c>
      <c r="C1795" s="74"/>
      <c r="D1795" s="74">
        <v>4</v>
      </c>
      <c r="E1795" s="79" t="s">
        <v>30</v>
      </c>
      <c r="F1795" s="55" t="s">
        <v>31</v>
      </c>
      <c r="G1795" s="56" t="s">
        <v>32</v>
      </c>
      <c r="H1795" s="55" t="s">
        <v>33</v>
      </c>
      <c r="I1795" s="444">
        <v>151.72</v>
      </c>
      <c r="J1795" s="766">
        <v>2311.56</v>
      </c>
      <c r="K1795" s="142"/>
      <c r="L1795" s="918">
        <v>0</v>
      </c>
      <c r="M1795" s="142"/>
      <c r="N1795" s="918"/>
      <c r="O1795" s="75">
        <v>0</v>
      </c>
      <c r="P1795" s="1002">
        <f t="shared" ref="P1795:P1831" si="226">O1795*I1795</f>
        <v>0</v>
      </c>
      <c r="Q1795" s="138"/>
      <c r="R1795" s="469"/>
      <c r="S1795" s="75">
        <v>0</v>
      </c>
      <c r="T1795" s="1002"/>
      <c r="U1795" s="138">
        <v>4</v>
      </c>
      <c r="V1795" s="469">
        <v>2311.56</v>
      </c>
      <c r="W1795" s="138"/>
      <c r="X1795" s="469"/>
      <c r="Y1795" s="60">
        <v>0</v>
      </c>
      <c r="Z1795" s="1002">
        <v>0</v>
      </c>
      <c r="AA1795" s="138"/>
      <c r="AB1795" s="469"/>
      <c r="AC1795" s="63">
        <v>0</v>
      </c>
      <c r="AD1795" s="137">
        <f t="shared" ref="AD1795:AD1831" si="227">AC1795*I1795</f>
        <v>0</v>
      </c>
      <c r="AE1795" s="945">
        <v>0</v>
      </c>
      <c r="AF1795" s="150">
        <v>0</v>
      </c>
      <c r="AG1795" s="138"/>
      <c r="AH1795" s="469"/>
      <c r="AI1795" s="998">
        <f t="shared" ref="AI1795:AI1826" si="228">AF1795+AH1795+AD1795+AB1795+Z1795+X1795+V1795+T1795+R1795+P1795+N1795+L1795</f>
        <v>2311.56</v>
      </c>
      <c r="AJ1795" s="1025">
        <f t="shared" si="225"/>
        <v>0</v>
      </c>
    </row>
    <row r="1796" spans="1:118" s="24" customFormat="1" ht="31.5" customHeight="1" x14ac:dyDescent="0.2">
      <c r="A1796" s="51"/>
      <c r="B1796" s="428" t="s">
        <v>1708</v>
      </c>
      <c r="C1796" s="74"/>
      <c r="D1796" s="74">
        <v>3</v>
      </c>
      <c r="E1796" s="79" t="s">
        <v>30</v>
      </c>
      <c r="F1796" s="55" t="s">
        <v>31</v>
      </c>
      <c r="G1796" s="56" t="s">
        <v>32</v>
      </c>
      <c r="H1796" s="55" t="s">
        <v>33</v>
      </c>
      <c r="I1796" s="444">
        <v>722.9899999999999</v>
      </c>
      <c r="J1796" s="766">
        <v>2168.9699999999998</v>
      </c>
      <c r="K1796" s="142"/>
      <c r="L1796" s="918">
        <v>0</v>
      </c>
      <c r="M1796" s="142"/>
      <c r="N1796" s="918"/>
      <c r="O1796" s="75">
        <v>0</v>
      </c>
      <c r="P1796" s="1002">
        <f t="shared" si="226"/>
        <v>0</v>
      </c>
      <c r="Q1796" s="138"/>
      <c r="R1796" s="469"/>
      <c r="S1796" s="75">
        <v>0</v>
      </c>
      <c r="T1796" s="1002"/>
      <c r="U1796" s="138">
        <v>1</v>
      </c>
      <c r="V1796" s="469">
        <v>1041.06</v>
      </c>
      <c r="W1796" s="138"/>
      <c r="X1796" s="469"/>
      <c r="Y1796" s="60">
        <f t="shared" si="217"/>
        <v>3</v>
      </c>
      <c r="Z1796" s="1002">
        <f>2168.97-1041.06</f>
        <v>1127.9099999999999</v>
      </c>
      <c r="AA1796" s="138"/>
      <c r="AB1796" s="469"/>
      <c r="AC1796" s="63">
        <v>0</v>
      </c>
      <c r="AD1796" s="137">
        <f t="shared" si="227"/>
        <v>0</v>
      </c>
      <c r="AE1796" s="945">
        <v>0</v>
      </c>
      <c r="AF1796" s="150">
        <v>0</v>
      </c>
      <c r="AG1796" s="138"/>
      <c r="AH1796" s="469"/>
      <c r="AI1796" s="998">
        <f t="shared" si="228"/>
        <v>2168.9699999999998</v>
      </c>
      <c r="AJ1796" s="1025">
        <f t="shared" si="225"/>
        <v>0</v>
      </c>
    </row>
    <row r="1797" spans="1:118" ht="66" x14ac:dyDescent="0.2">
      <c r="A1797" s="51"/>
      <c r="B1797" s="445" t="s">
        <v>1709</v>
      </c>
      <c r="C1797" s="74"/>
      <c r="D1797" s="74">
        <v>1</v>
      </c>
      <c r="E1797" s="446" t="s">
        <v>30</v>
      </c>
      <c r="F1797" s="55" t="s">
        <v>31</v>
      </c>
      <c r="G1797" s="56" t="s">
        <v>32</v>
      </c>
      <c r="H1797" s="55" t="s">
        <v>33</v>
      </c>
      <c r="I1797" s="444">
        <v>1446.98</v>
      </c>
      <c r="J1797" s="766">
        <v>1446.98</v>
      </c>
      <c r="K1797" s="136"/>
      <c r="L1797" s="469">
        <v>0</v>
      </c>
      <c r="M1797" s="136"/>
      <c r="N1797" s="469"/>
      <c r="O1797" s="75">
        <v>0</v>
      </c>
      <c r="P1797" s="1002">
        <f t="shared" si="226"/>
        <v>0</v>
      </c>
      <c r="Q1797" s="138"/>
      <c r="R1797" s="469"/>
      <c r="S1797" s="75">
        <v>0</v>
      </c>
      <c r="T1797" s="1002"/>
      <c r="U1797" s="138"/>
      <c r="V1797" s="469"/>
      <c r="W1797" s="138"/>
      <c r="X1797" s="469"/>
      <c r="Y1797" s="60">
        <f t="shared" si="217"/>
        <v>1</v>
      </c>
      <c r="Z1797" s="1002">
        <v>1446.98</v>
      </c>
      <c r="AA1797" s="138"/>
      <c r="AB1797" s="469"/>
      <c r="AC1797" s="63">
        <v>0</v>
      </c>
      <c r="AD1797" s="137">
        <f t="shared" si="227"/>
        <v>0</v>
      </c>
      <c r="AE1797" s="945">
        <v>0</v>
      </c>
      <c r="AF1797" s="150">
        <v>0</v>
      </c>
      <c r="AG1797" s="138"/>
      <c r="AH1797" s="469"/>
      <c r="AI1797" s="998">
        <f t="shared" si="228"/>
        <v>1446.98</v>
      </c>
      <c r="AJ1797" s="1025">
        <f t="shared" si="225"/>
        <v>0</v>
      </c>
    </row>
    <row r="1798" spans="1:118" ht="66" x14ac:dyDescent="0.2">
      <c r="A1798" s="51"/>
      <c r="B1798" s="84" t="s">
        <v>1710</v>
      </c>
      <c r="C1798" s="51"/>
      <c r="D1798" s="51">
        <v>2</v>
      </c>
      <c r="E1798" s="100" t="s">
        <v>30</v>
      </c>
      <c r="F1798" s="55" t="s">
        <v>31</v>
      </c>
      <c r="G1798" s="56" t="s">
        <v>32</v>
      </c>
      <c r="H1798" s="55" t="s">
        <v>33</v>
      </c>
      <c r="I1798" s="444">
        <v>160</v>
      </c>
      <c r="J1798" s="807">
        <v>320</v>
      </c>
      <c r="K1798" s="136"/>
      <c r="L1798" s="469">
        <v>0</v>
      </c>
      <c r="M1798" s="136"/>
      <c r="N1798" s="469"/>
      <c r="O1798" s="75">
        <v>0</v>
      </c>
      <c r="P1798" s="1002">
        <f t="shared" si="226"/>
        <v>0</v>
      </c>
      <c r="Q1798" s="138"/>
      <c r="R1798" s="469"/>
      <c r="S1798" s="75">
        <v>0</v>
      </c>
      <c r="T1798" s="1002"/>
      <c r="U1798" s="138"/>
      <c r="V1798" s="469"/>
      <c r="W1798" s="138"/>
      <c r="X1798" s="469"/>
      <c r="Y1798" s="60">
        <f t="shared" ref="Y1798:Y1861" si="229">D1798</f>
        <v>2</v>
      </c>
      <c r="Z1798" s="1002">
        <v>320</v>
      </c>
      <c r="AA1798" s="138"/>
      <c r="AB1798" s="469"/>
      <c r="AC1798" s="63">
        <v>0</v>
      </c>
      <c r="AD1798" s="137">
        <f t="shared" si="227"/>
        <v>0</v>
      </c>
      <c r="AE1798" s="945">
        <v>0</v>
      </c>
      <c r="AF1798" s="150">
        <v>0</v>
      </c>
      <c r="AG1798" s="138"/>
      <c r="AH1798" s="469"/>
      <c r="AI1798" s="998">
        <f t="shared" si="228"/>
        <v>320</v>
      </c>
      <c r="AJ1798" s="1025">
        <f t="shared" si="225"/>
        <v>0</v>
      </c>
    </row>
    <row r="1799" spans="1:118" ht="66" x14ac:dyDescent="0.2">
      <c r="A1799" s="51"/>
      <c r="B1799" s="445" t="s">
        <v>1711</v>
      </c>
      <c r="C1799" s="74"/>
      <c r="D1799" s="74">
        <v>3</v>
      </c>
      <c r="E1799" s="79" t="s">
        <v>30</v>
      </c>
      <c r="F1799" s="55" t="s">
        <v>31</v>
      </c>
      <c r="G1799" s="56" t="s">
        <v>32</v>
      </c>
      <c r="H1799" s="55" t="s">
        <v>33</v>
      </c>
      <c r="I1799" s="444">
        <v>130.91666666666666</v>
      </c>
      <c r="J1799" s="766">
        <v>392.75</v>
      </c>
      <c r="K1799" s="136"/>
      <c r="L1799" s="469">
        <v>0</v>
      </c>
      <c r="M1799" s="136"/>
      <c r="N1799" s="469"/>
      <c r="O1799" s="75">
        <v>0</v>
      </c>
      <c r="P1799" s="1002">
        <f t="shared" si="226"/>
        <v>0</v>
      </c>
      <c r="Q1799" s="138"/>
      <c r="R1799" s="469"/>
      <c r="S1799" s="75">
        <v>0</v>
      </c>
      <c r="T1799" s="1002"/>
      <c r="U1799" s="138"/>
      <c r="V1799" s="469"/>
      <c r="W1799" s="138"/>
      <c r="X1799" s="469"/>
      <c r="Y1799" s="60">
        <f t="shared" si="229"/>
        <v>3</v>
      </c>
      <c r="Z1799" s="1002">
        <v>392.75</v>
      </c>
      <c r="AA1799" s="138"/>
      <c r="AB1799" s="469"/>
      <c r="AC1799" s="63">
        <v>0</v>
      </c>
      <c r="AD1799" s="137">
        <f t="shared" si="227"/>
        <v>0</v>
      </c>
      <c r="AE1799" s="945">
        <v>0</v>
      </c>
      <c r="AF1799" s="150">
        <v>0</v>
      </c>
      <c r="AG1799" s="138"/>
      <c r="AH1799" s="469"/>
      <c r="AI1799" s="998">
        <f t="shared" si="228"/>
        <v>392.75</v>
      </c>
      <c r="AJ1799" s="1025">
        <f t="shared" si="225"/>
        <v>0</v>
      </c>
    </row>
    <row r="1800" spans="1:118" ht="66" x14ac:dyDescent="0.2">
      <c r="A1800" s="51"/>
      <c r="B1800" s="445" t="s">
        <v>1712</v>
      </c>
      <c r="C1800" s="74"/>
      <c r="D1800" s="74">
        <v>3</v>
      </c>
      <c r="E1800" s="79" t="s">
        <v>30</v>
      </c>
      <c r="F1800" s="55" t="s">
        <v>31</v>
      </c>
      <c r="G1800" s="56" t="s">
        <v>32</v>
      </c>
      <c r="H1800" s="55" t="s">
        <v>33</v>
      </c>
      <c r="I1800" s="444">
        <v>130.91759999999999</v>
      </c>
      <c r="J1800" s="766">
        <v>392.75279999999998</v>
      </c>
      <c r="K1800" s="136"/>
      <c r="L1800" s="469">
        <v>0</v>
      </c>
      <c r="M1800" s="136"/>
      <c r="N1800" s="469"/>
      <c r="O1800" s="75">
        <v>0</v>
      </c>
      <c r="P1800" s="1002">
        <f t="shared" si="226"/>
        <v>0</v>
      </c>
      <c r="Q1800" s="138"/>
      <c r="R1800" s="469"/>
      <c r="S1800" s="75">
        <v>0</v>
      </c>
      <c r="T1800" s="1002"/>
      <c r="U1800" s="138"/>
      <c r="V1800" s="469"/>
      <c r="W1800" s="138"/>
      <c r="X1800" s="469"/>
      <c r="Y1800" s="60">
        <f t="shared" si="229"/>
        <v>3</v>
      </c>
      <c r="Z1800" s="1002">
        <v>392.75279999999998</v>
      </c>
      <c r="AA1800" s="138"/>
      <c r="AB1800" s="469"/>
      <c r="AC1800" s="63">
        <v>0</v>
      </c>
      <c r="AD1800" s="137">
        <f t="shared" si="227"/>
        <v>0</v>
      </c>
      <c r="AE1800" s="945">
        <v>0</v>
      </c>
      <c r="AF1800" s="150">
        <v>0</v>
      </c>
      <c r="AG1800" s="138"/>
      <c r="AH1800" s="469"/>
      <c r="AI1800" s="998">
        <f t="shared" si="228"/>
        <v>392.75279999999998</v>
      </c>
      <c r="AJ1800" s="1025">
        <f t="shared" si="225"/>
        <v>0</v>
      </c>
    </row>
    <row r="1801" spans="1:118" ht="66" x14ac:dyDescent="0.2">
      <c r="A1801" s="51"/>
      <c r="B1801" s="445" t="s">
        <v>1713</v>
      </c>
      <c r="C1801" s="74"/>
      <c r="D1801" s="74">
        <v>3</v>
      </c>
      <c r="E1801" s="79" t="s">
        <v>30</v>
      </c>
      <c r="F1801" s="55" t="s">
        <v>31</v>
      </c>
      <c r="G1801" s="56" t="s">
        <v>32</v>
      </c>
      <c r="H1801" s="55" t="s">
        <v>33</v>
      </c>
      <c r="I1801" s="444">
        <v>130.91759999999999</v>
      </c>
      <c r="J1801" s="766">
        <v>392.75279999999998</v>
      </c>
      <c r="K1801" s="136"/>
      <c r="L1801" s="469">
        <v>0</v>
      </c>
      <c r="M1801" s="136"/>
      <c r="N1801" s="469"/>
      <c r="O1801" s="75">
        <v>0</v>
      </c>
      <c r="P1801" s="1002">
        <f t="shared" si="226"/>
        <v>0</v>
      </c>
      <c r="Q1801" s="138"/>
      <c r="R1801" s="469"/>
      <c r="S1801" s="75">
        <v>0</v>
      </c>
      <c r="T1801" s="1002"/>
      <c r="U1801" s="138"/>
      <c r="V1801" s="469"/>
      <c r="W1801" s="138"/>
      <c r="X1801" s="469"/>
      <c r="Y1801" s="60">
        <f t="shared" si="229"/>
        <v>3</v>
      </c>
      <c r="Z1801" s="1002">
        <v>392.75279999999998</v>
      </c>
      <c r="AA1801" s="138"/>
      <c r="AB1801" s="469"/>
      <c r="AC1801" s="63">
        <v>0</v>
      </c>
      <c r="AD1801" s="137">
        <f t="shared" si="227"/>
        <v>0</v>
      </c>
      <c r="AE1801" s="945">
        <v>0</v>
      </c>
      <c r="AF1801" s="150">
        <v>0</v>
      </c>
      <c r="AG1801" s="138"/>
      <c r="AH1801" s="469"/>
      <c r="AI1801" s="998">
        <f t="shared" si="228"/>
        <v>392.75279999999998</v>
      </c>
      <c r="AJ1801" s="1025">
        <f t="shared" si="225"/>
        <v>0</v>
      </c>
    </row>
    <row r="1802" spans="1:118" ht="66" x14ac:dyDescent="0.2">
      <c r="A1802" s="51"/>
      <c r="B1802" s="445" t="s">
        <v>1714</v>
      </c>
      <c r="C1802" s="74"/>
      <c r="D1802" s="74">
        <v>3</v>
      </c>
      <c r="E1802" s="79" t="s">
        <v>30</v>
      </c>
      <c r="F1802" s="55" t="s">
        <v>31</v>
      </c>
      <c r="G1802" s="56" t="s">
        <v>32</v>
      </c>
      <c r="H1802" s="55" t="s">
        <v>33</v>
      </c>
      <c r="I1802" s="444">
        <v>130.91759999999999</v>
      </c>
      <c r="J1802" s="766">
        <v>392.75279999999998</v>
      </c>
      <c r="K1802" s="136"/>
      <c r="L1802" s="469">
        <v>0</v>
      </c>
      <c r="M1802" s="136"/>
      <c r="N1802" s="469"/>
      <c r="O1802" s="75">
        <v>0</v>
      </c>
      <c r="P1802" s="1002">
        <f t="shared" si="226"/>
        <v>0</v>
      </c>
      <c r="Q1802" s="138"/>
      <c r="R1802" s="469"/>
      <c r="S1802" s="75">
        <v>0</v>
      </c>
      <c r="T1802" s="1002"/>
      <c r="U1802" s="138"/>
      <c r="V1802" s="469"/>
      <c r="W1802" s="138"/>
      <c r="X1802" s="469"/>
      <c r="Y1802" s="60">
        <f t="shared" si="229"/>
        <v>3</v>
      </c>
      <c r="Z1802" s="1002">
        <v>392.75279999999998</v>
      </c>
      <c r="AA1802" s="138"/>
      <c r="AB1802" s="469"/>
      <c r="AC1802" s="63">
        <v>0</v>
      </c>
      <c r="AD1802" s="137">
        <f t="shared" si="227"/>
        <v>0</v>
      </c>
      <c r="AE1802" s="945">
        <v>0</v>
      </c>
      <c r="AF1802" s="150">
        <v>0</v>
      </c>
      <c r="AG1802" s="138"/>
      <c r="AH1802" s="469"/>
      <c r="AI1802" s="998">
        <f t="shared" si="228"/>
        <v>392.75279999999998</v>
      </c>
      <c r="AJ1802" s="1025">
        <f t="shared" si="225"/>
        <v>0</v>
      </c>
    </row>
    <row r="1803" spans="1:118" ht="66" x14ac:dyDescent="0.2">
      <c r="A1803" s="51"/>
      <c r="B1803" s="445" t="s">
        <v>102</v>
      </c>
      <c r="C1803" s="74"/>
      <c r="D1803" s="74">
        <v>2</v>
      </c>
      <c r="E1803" s="74" t="s">
        <v>30</v>
      </c>
      <c r="F1803" s="55" t="s">
        <v>31</v>
      </c>
      <c r="G1803" s="56" t="s">
        <v>32</v>
      </c>
      <c r="H1803" s="55" t="s">
        <v>33</v>
      </c>
      <c r="I1803" s="444">
        <v>378.97</v>
      </c>
      <c r="J1803" s="766">
        <v>757.94</v>
      </c>
      <c r="K1803" s="136"/>
      <c r="L1803" s="469">
        <v>0</v>
      </c>
      <c r="M1803" s="136"/>
      <c r="N1803" s="469"/>
      <c r="O1803" s="75">
        <v>0</v>
      </c>
      <c r="P1803" s="1002">
        <f t="shared" si="226"/>
        <v>0</v>
      </c>
      <c r="Q1803" s="138"/>
      <c r="R1803" s="469"/>
      <c r="S1803" s="75">
        <v>0</v>
      </c>
      <c r="T1803" s="1002"/>
      <c r="U1803" s="138"/>
      <c r="V1803" s="469"/>
      <c r="W1803" s="138"/>
      <c r="X1803" s="469"/>
      <c r="Y1803" s="60">
        <f t="shared" si="229"/>
        <v>2</v>
      </c>
      <c r="Z1803" s="1002">
        <v>757.94</v>
      </c>
      <c r="AA1803" s="138"/>
      <c r="AB1803" s="469"/>
      <c r="AC1803" s="63">
        <v>0</v>
      </c>
      <c r="AD1803" s="137">
        <f t="shared" si="227"/>
        <v>0</v>
      </c>
      <c r="AE1803" s="945">
        <v>0</v>
      </c>
      <c r="AF1803" s="150">
        <v>0</v>
      </c>
      <c r="AG1803" s="138"/>
      <c r="AH1803" s="469"/>
      <c r="AI1803" s="998">
        <f t="shared" si="228"/>
        <v>757.94</v>
      </c>
      <c r="AJ1803" s="1025">
        <f t="shared" si="225"/>
        <v>0</v>
      </c>
    </row>
    <row r="1804" spans="1:118" ht="66" x14ac:dyDescent="0.2">
      <c r="A1804" s="51"/>
      <c r="B1804" s="102" t="s">
        <v>1715</v>
      </c>
      <c r="C1804" s="74"/>
      <c r="D1804" s="74">
        <v>1</v>
      </c>
      <c r="E1804" s="79" t="s">
        <v>30</v>
      </c>
      <c r="F1804" s="55" t="s">
        <v>31</v>
      </c>
      <c r="G1804" s="56" t="s">
        <v>32</v>
      </c>
      <c r="H1804" s="55" t="s">
        <v>33</v>
      </c>
      <c r="I1804" s="444">
        <v>1160</v>
      </c>
      <c r="J1804" s="766">
        <v>1160</v>
      </c>
      <c r="K1804" s="136"/>
      <c r="L1804" s="469">
        <v>0</v>
      </c>
      <c r="M1804" s="136"/>
      <c r="N1804" s="469"/>
      <c r="O1804" s="75">
        <v>0</v>
      </c>
      <c r="P1804" s="1002">
        <f t="shared" si="226"/>
        <v>0</v>
      </c>
      <c r="Q1804" s="138"/>
      <c r="R1804" s="469"/>
      <c r="S1804" s="75">
        <v>0</v>
      </c>
      <c r="T1804" s="1002">
        <v>1160</v>
      </c>
      <c r="U1804" s="138"/>
      <c r="V1804" s="469"/>
      <c r="W1804" s="138"/>
      <c r="X1804" s="469"/>
      <c r="Y1804" s="60">
        <f t="shared" si="229"/>
        <v>1</v>
      </c>
      <c r="Z1804" s="1002">
        <v>0</v>
      </c>
      <c r="AA1804" s="138"/>
      <c r="AB1804" s="469"/>
      <c r="AC1804" s="63">
        <v>0</v>
      </c>
      <c r="AD1804" s="137">
        <f t="shared" si="227"/>
        <v>0</v>
      </c>
      <c r="AE1804" s="945">
        <v>0</v>
      </c>
      <c r="AF1804" s="150">
        <v>0</v>
      </c>
      <c r="AG1804" s="138"/>
      <c r="AH1804" s="469"/>
      <c r="AI1804" s="998">
        <f t="shared" si="228"/>
        <v>1160</v>
      </c>
      <c r="AJ1804" s="1025">
        <f t="shared" si="225"/>
        <v>0</v>
      </c>
    </row>
    <row r="1805" spans="1:118" ht="66" x14ac:dyDescent="0.2">
      <c r="A1805" s="51"/>
      <c r="B1805" s="445" t="s">
        <v>1716</v>
      </c>
      <c r="C1805" s="74"/>
      <c r="D1805" s="74">
        <v>3</v>
      </c>
      <c r="E1805" s="79" t="s">
        <v>30</v>
      </c>
      <c r="F1805" s="55" t="s">
        <v>31</v>
      </c>
      <c r="G1805" s="56" t="s">
        <v>32</v>
      </c>
      <c r="H1805" s="55" t="s">
        <v>33</v>
      </c>
      <c r="I1805" s="444">
        <v>34.453333333333333</v>
      </c>
      <c r="J1805" s="766">
        <v>103.36</v>
      </c>
      <c r="K1805" s="136"/>
      <c r="L1805" s="469">
        <v>0</v>
      </c>
      <c r="M1805" s="136"/>
      <c r="N1805" s="469"/>
      <c r="O1805" s="75">
        <v>0</v>
      </c>
      <c r="P1805" s="1002">
        <f t="shared" si="226"/>
        <v>0</v>
      </c>
      <c r="Q1805" s="138"/>
      <c r="R1805" s="469"/>
      <c r="S1805" s="75">
        <v>0</v>
      </c>
      <c r="T1805" s="1002"/>
      <c r="U1805" s="138"/>
      <c r="V1805" s="469"/>
      <c r="W1805" s="138"/>
      <c r="X1805" s="469"/>
      <c r="Y1805" s="60">
        <f t="shared" si="229"/>
        <v>3</v>
      </c>
      <c r="Z1805" s="1002">
        <v>103.36</v>
      </c>
      <c r="AA1805" s="138"/>
      <c r="AB1805" s="469"/>
      <c r="AC1805" s="63">
        <v>0</v>
      </c>
      <c r="AD1805" s="137">
        <f t="shared" si="227"/>
        <v>0</v>
      </c>
      <c r="AE1805" s="945">
        <v>0</v>
      </c>
      <c r="AF1805" s="150">
        <v>0</v>
      </c>
      <c r="AG1805" s="138"/>
      <c r="AH1805" s="469"/>
      <c r="AI1805" s="998">
        <f t="shared" si="228"/>
        <v>103.36</v>
      </c>
      <c r="AJ1805" s="1025">
        <f t="shared" si="225"/>
        <v>0</v>
      </c>
    </row>
    <row r="1806" spans="1:118" ht="66" x14ac:dyDescent="0.2">
      <c r="A1806" s="51"/>
      <c r="B1806" s="445" t="s">
        <v>1717</v>
      </c>
      <c r="C1806" s="74"/>
      <c r="D1806" s="74">
        <v>1</v>
      </c>
      <c r="E1806" s="447" t="s">
        <v>30</v>
      </c>
      <c r="F1806" s="55" t="s">
        <v>31</v>
      </c>
      <c r="G1806" s="56" t="s">
        <v>32</v>
      </c>
      <c r="H1806" s="55" t="s">
        <v>33</v>
      </c>
      <c r="I1806" s="444">
        <v>1740</v>
      </c>
      <c r="J1806" s="766">
        <v>1740</v>
      </c>
      <c r="K1806" s="136"/>
      <c r="L1806" s="469">
        <v>0</v>
      </c>
      <c r="M1806" s="136"/>
      <c r="N1806" s="469"/>
      <c r="O1806" s="75">
        <v>0</v>
      </c>
      <c r="P1806" s="1002">
        <f t="shared" si="226"/>
        <v>0</v>
      </c>
      <c r="Q1806" s="138"/>
      <c r="R1806" s="469"/>
      <c r="S1806" s="75">
        <v>0</v>
      </c>
      <c r="T1806" s="1002">
        <v>1075.27</v>
      </c>
      <c r="U1806" s="138"/>
      <c r="V1806" s="469"/>
      <c r="W1806" s="138"/>
      <c r="X1806" s="469"/>
      <c r="Y1806" s="60">
        <f t="shared" si="229"/>
        <v>1</v>
      </c>
      <c r="Z1806" s="1002">
        <v>664.73</v>
      </c>
      <c r="AA1806" s="138"/>
      <c r="AB1806" s="469"/>
      <c r="AC1806" s="63">
        <v>0</v>
      </c>
      <c r="AD1806" s="137">
        <f t="shared" si="227"/>
        <v>0</v>
      </c>
      <c r="AE1806" s="945">
        <v>0</v>
      </c>
      <c r="AF1806" s="150">
        <v>0</v>
      </c>
      <c r="AG1806" s="138"/>
      <c r="AH1806" s="469"/>
      <c r="AI1806" s="998">
        <f t="shared" si="228"/>
        <v>1740</v>
      </c>
      <c r="AJ1806" s="1025">
        <f t="shared" si="225"/>
        <v>0</v>
      </c>
    </row>
    <row r="1807" spans="1:118" ht="66" x14ac:dyDescent="0.2">
      <c r="A1807" s="51"/>
      <c r="B1807" s="445" t="s">
        <v>1718</v>
      </c>
      <c r="C1807" s="74"/>
      <c r="D1807" s="74">
        <v>1</v>
      </c>
      <c r="E1807" s="79" t="s">
        <v>30</v>
      </c>
      <c r="F1807" s="55" t="s">
        <v>31</v>
      </c>
      <c r="G1807" s="56" t="s">
        <v>32</v>
      </c>
      <c r="H1807" s="55" t="s">
        <v>33</v>
      </c>
      <c r="I1807" s="444">
        <v>241.16</v>
      </c>
      <c r="J1807" s="766">
        <v>241.16</v>
      </c>
      <c r="K1807" s="136"/>
      <c r="L1807" s="469">
        <v>0</v>
      </c>
      <c r="M1807" s="136"/>
      <c r="N1807" s="469"/>
      <c r="O1807" s="75">
        <v>0</v>
      </c>
      <c r="P1807" s="1002">
        <f t="shared" si="226"/>
        <v>0</v>
      </c>
      <c r="Q1807" s="138"/>
      <c r="R1807" s="469"/>
      <c r="S1807" s="75">
        <v>0</v>
      </c>
      <c r="T1807" s="1002"/>
      <c r="U1807" s="138"/>
      <c r="V1807" s="469"/>
      <c r="W1807" s="138"/>
      <c r="X1807" s="469"/>
      <c r="Y1807" s="60">
        <f t="shared" si="229"/>
        <v>1</v>
      </c>
      <c r="Z1807" s="1002">
        <v>241.16</v>
      </c>
      <c r="AA1807" s="138"/>
      <c r="AB1807" s="469"/>
      <c r="AC1807" s="63">
        <v>0</v>
      </c>
      <c r="AD1807" s="137">
        <f t="shared" si="227"/>
        <v>0</v>
      </c>
      <c r="AE1807" s="945">
        <v>0</v>
      </c>
      <c r="AF1807" s="150">
        <v>0</v>
      </c>
      <c r="AG1807" s="138"/>
      <c r="AH1807" s="469"/>
      <c r="AI1807" s="998">
        <f t="shared" si="228"/>
        <v>241.16</v>
      </c>
      <c r="AJ1807" s="1025">
        <f t="shared" si="225"/>
        <v>0</v>
      </c>
    </row>
    <row r="1808" spans="1:118" ht="66" x14ac:dyDescent="0.2">
      <c r="A1808" s="51"/>
      <c r="B1808" s="52" t="s">
        <v>1176</v>
      </c>
      <c r="C1808" s="74"/>
      <c r="D1808" s="74">
        <v>3</v>
      </c>
      <c r="E1808" s="447" t="s">
        <v>30</v>
      </c>
      <c r="F1808" s="55" t="s">
        <v>31</v>
      </c>
      <c r="G1808" s="56" t="s">
        <v>32</v>
      </c>
      <c r="H1808" s="55" t="s">
        <v>33</v>
      </c>
      <c r="I1808" s="444">
        <v>96.466666666666654</v>
      </c>
      <c r="J1808" s="766">
        <v>289.39999999999998</v>
      </c>
      <c r="K1808" s="136"/>
      <c r="L1808" s="469">
        <v>0</v>
      </c>
      <c r="M1808" s="136"/>
      <c r="N1808" s="469"/>
      <c r="O1808" s="75">
        <v>0</v>
      </c>
      <c r="P1808" s="1002">
        <f t="shared" si="226"/>
        <v>0</v>
      </c>
      <c r="Q1808" s="138"/>
      <c r="R1808" s="469"/>
      <c r="S1808" s="75">
        <v>0</v>
      </c>
      <c r="T1808" s="1002"/>
      <c r="U1808" s="138"/>
      <c r="V1808" s="469"/>
      <c r="W1808" s="138"/>
      <c r="X1808" s="469"/>
      <c r="Y1808" s="60">
        <f t="shared" si="229"/>
        <v>3</v>
      </c>
      <c r="Z1808" s="1002">
        <v>289.39999999999998</v>
      </c>
      <c r="AA1808" s="138"/>
      <c r="AB1808" s="469"/>
      <c r="AC1808" s="63">
        <v>0</v>
      </c>
      <c r="AD1808" s="137">
        <f t="shared" si="227"/>
        <v>0</v>
      </c>
      <c r="AE1808" s="945">
        <v>0</v>
      </c>
      <c r="AF1808" s="150">
        <v>0</v>
      </c>
      <c r="AG1808" s="138"/>
      <c r="AH1808" s="469"/>
      <c r="AI1808" s="998">
        <f t="shared" si="228"/>
        <v>289.39999999999998</v>
      </c>
      <c r="AJ1808" s="1025">
        <f t="shared" si="225"/>
        <v>0</v>
      </c>
    </row>
    <row r="1809" spans="1:36" ht="66" x14ac:dyDescent="0.2">
      <c r="A1809" s="51"/>
      <c r="B1809" s="52" t="s">
        <v>1719</v>
      </c>
      <c r="C1809" s="74"/>
      <c r="D1809" s="74">
        <v>4</v>
      </c>
      <c r="E1809" s="447" t="s">
        <v>30</v>
      </c>
      <c r="F1809" s="55" t="s">
        <v>31</v>
      </c>
      <c r="G1809" s="56" t="s">
        <v>32</v>
      </c>
      <c r="H1809" s="55" t="s">
        <v>33</v>
      </c>
      <c r="I1809" s="444">
        <v>1553.364</v>
      </c>
      <c r="J1809" s="766">
        <v>1027.7699999999995</v>
      </c>
      <c r="K1809" s="136"/>
      <c r="L1809" s="469">
        <v>0</v>
      </c>
      <c r="M1809" s="136"/>
      <c r="N1809" s="469"/>
      <c r="O1809" s="75">
        <v>0</v>
      </c>
      <c r="P1809" s="1002">
        <f t="shared" si="226"/>
        <v>0</v>
      </c>
      <c r="Q1809" s="138"/>
      <c r="R1809" s="469"/>
      <c r="S1809" s="75">
        <v>0</v>
      </c>
      <c r="T1809" s="1002"/>
      <c r="U1809" s="138"/>
      <c r="V1809" s="469"/>
      <c r="W1809" s="138"/>
      <c r="X1809" s="469"/>
      <c r="Y1809" s="60">
        <f t="shared" si="229"/>
        <v>4</v>
      </c>
      <c r="Z1809" s="1002">
        <v>1027.7699999999995</v>
      </c>
      <c r="AA1809" s="138"/>
      <c r="AB1809" s="469"/>
      <c r="AC1809" s="63">
        <v>0</v>
      </c>
      <c r="AD1809" s="137">
        <f t="shared" si="227"/>
        <v>0</v>
      </c>
      <c r="AE1809" s="945">
        <v>0</v>
      </c>
      <c r="AF1809" s="150">
        <v>0</v>
      </c>
      <c r="AG1809" s="138"/>
      <c r="AH1809" s="469"/>
      <c r="AI1809" s="998">
        <f t="shared" si="228"/>
        <v>1027.7699999999995</v>
      </c>
      <c r="AJ1809" s="1025">
        <f t="shared" si="225"/>
        <v>0</v>
      </c>
    </row>
    <row r="1810" spans="1:36" ht="66" x14ac:dyDescent="0.2">
      <c r="A1810" s="51"/>
      <c r="B1810" s="52" t="s">
        <v>1720</v>
      </c>
      <c r="C1810" s="74"/>
      <c r="D1810" s="74">
        <v>3</v>
      </c>
      <c r="E1810" s="447" t="s">
        <v>41</v>
      </c>
      <c r="F1810" s="55" t="s">
        <v>31</v>
      </c>
      <c r="G1810" s="56" t="s">
        <v>32</v>
      </c>
      <c r="H1810" s="55" t="s">
        <v>33</v>
      </c>
      <c r="I1810" s="444">
        <v>806.17786666666655</v>
      </c>
      <c r="J1810" s="766">
        <v>2418.5335999999998</v>
      </c>
      <c r="K1810" s="136"/>
      <c r="L1810" s="469">
        <v>0</v>
      </c>
      <c r="M1810" s="136"/>
      <c r="N1810" s="469"/>
      <c r="O1810" s="75">
        <v>0</v>
      </c>
      <c r="P1810" s="1002">
        <f t="shared" si="226"/>
        <v>0</v>
      </c>
      <c r="Q1810" s="138"/>
      <c r="R1810" s="469"/>
      <c r="S1810" s="75">
        <v>0</v>
      </c>
      <c r="T1810" s="1002"/>
      <c r="U1810" s="138"/>
      <c r="V1810" s="469"/>
      <c r="W1810" s="138"/>
      <c r="X1810" s="469"/>
      <c r="Y1810" s="60">
        <f t="shared" si="229"/>
        <v>3</v>
      </c>
      <c r="Z1810" s="1002">
        <v>2418.5335999999998</v>
      </c>
      <c r="AA1810" s="138"/>
      <c r="AB1810" s="469"/>
      <c r="AC1810" s="63">
        <v>0</v>
      </c>
      <c r="AD1810" s="137">
        <f t="shared" si="227"/>
        <v>0</v>
      </c>
      <c r="AE1810" s="945">
        <v>0</v>
      </c>
      <c r="AF1810" s="150">
        <v>0</v>
      </c>
      <c r="AG1810" s="138"/>
      <c r="AH1810" s="469"/>
      <c r="AI1810" s="998">
        <f t="shared" si="228"/>
        <v>2418.5335999999998</v>
      </c>
      <c r="AJ1810" s="1025">
        <f t="shared" si="225"/>
        <v>0</v>
      </c>
    </row>
    <row r="1811" spans="1:36" ht="66" x14ac:dyDescent="0.2">
      <c r="A1811" s="51"/>
      <c r="B1811" s="445" t="s">
        <v>1721</v>
      </c>
      <c r="C1811" s="74"/>
      <c r="D1811" s="74">
        <v>6</v>
      </c>
      <c r="E1811" s="79" t="s">
        <v>41</v>
      </c>
      <c r="F1811" s="55" t="s">
        <v>31</v>
      </c>
      <c r="G1811" s="56" t="s">
        <v>32</v>
      </c>
      <c r="H1811" s="55" t="s">
        <v>33</v>
      </c>
      <c r="I1811" s="444">
        <v>295.09946666666667</v>
      </c>
      <c r="J1811" s="766">
        <v>1770.5968</v>
      </c>
      <c r="K1811" s="136"/>
      <c r="L1811" s="469">
        <v>0</v>
      </c>
      <c r="M1811" s="136"/>
      <c r="N1811" s="469"/>
      <c r="O1811" s="75">
        <v>0</v>
      </c>
      <c r="P1811" s="1002">
        <f t="shared" si="226"/>
        <v>0</v>
      </c>
      <c r="Q1811" s="138"/>
      <c r="R1811" s="469"/>
      <c r="S1811" s="75">
        <v>0</v>
      </c>
      <c r="T1811" s="1002"/>
      <c r="U1811" s="138"/>
      <c r="V1811" s="469"/>
      <c r="W1811" s="138"/>
      <c r="X1811" s="469"/>
      <c r="Y1811" s="60">
        <f t="shared" si="229"/>
        <v>6</v>
      </c>
      <c r="Z1811" s="1002">
        <v>1770.5968</v>
      </c>
      <c r="AA1811" s="138"/>
      <c r="AB1811" s="469"/>
      <c r="AC1811" s="63">
        <v>0</v>
      </c>
      <c r="AD1811" s="137">
        <f t="shared" si="227"/>
        <v>0</v>
      </c>
      <c r="AE1811" s="945">
        <v>0</v>
      </c>
      <c r="AF1811" s="150">
        <v>0</v>
      </c>
      <c r="AG1811" s="138"/>
      <c r="AH1811" s="469"/>
      <c r="AI1811" s="998">
        <f t="shared" si="228"/>
        <v>1770.5968</v>
      </c>
      <c r="AJ1811" s="1025">
        <f t="shared" si="225"/>
        <v>0</v>
      </c>
    </row>
    <row r="1812" spans="1:36" ht="66" x14ac:dyDescent="0.2">
      <c r="A1812" s="51"/>
      <c r="B1812" s="445" t="s">
        <v>1722</v>
      </c>
      <c r="C1812" s="74"/>
      <c r="D1812" s="74">
        <v>1</v>
      </c>
      <c r="E1812" s="79" t="s">
        <v>41</v>
      </c>
      <c r="F1812" s="55" t="s">
        <v>31</v>
      </c>
      <c r="G1812" s="56" t="s">
        <v>32</v>
      </c>
      <c r="H1812" s="55" t="s">
        <v>33</v>
      </c>
      <c r="I1812" s="444">
        <v>337.63</v>
      </c>
      <c r="J1812" s="766">
        <v>337.63</v>
      </c>
      <c r="K1812" s="136"/>
      <c r="L1812" s="469">
        <v>0</v>
      </c>
      <c r="M1812" s="136"/>
      <c r="N1812" s="469"/>
      <c r="O1812" s="75">
        <v>0</v>
      </c>
      <c r="P1812" s="1002">
        <f t="shared" si="226"/>
        <v>0</v>
      </c>
      <c r="Q1812" s="138"/>
      <c r="R1812" s="469"/>
      <c r="S1812" s="75">
        <v>0</v>
      </c>
      <c r="T1812" s="1002"/>
      <c r="U1812" s="138"/>
      <c r="V1812" s="469"/>
      <c r="W1812" s="138"/>
      <c r="X1812" s="469"/>
      <c r="Y1812" s="60">
        <f t="shared" si="229"/>
        <v>1</v>
      </c>
      <c r="Z1812" s="1002">
        <v>337.63</v>
      </c>
      <c r="AA1812" s="138"/>
      <c r="AB1812" s="469"/>
      <c r="AC1812" s="63">
        <v>0</v>
      </c>
      <c r="AD1812" s="137">
        <f t="shared" si="227"/>
        <v>0</v>
      </c>
      <c r="AE1812" s="945">
        <v>0</v>
      </c>
      <c r="AF1812" s="150">
        <v>0</v>
      </c>
      <c r="AG1812" s="138"/>
      <c r="AH1812" s="469"/>
      <c r="AI1812" s="998">
        <f t="shared" si="228"/>
        <v>337.63</v>
      </c>
      <c r="AJ1812" s="1025">
        <f t="shared" si="225"/>
        <v>0</v>
      </c>
    </row>
    <row r="1813" spans="1:36" ht="66" x14ac:dyDescent="0.2">
      <c r="A1813" s="51"/>
      <c r="B1813" s="445" t="s">
        <v>1723</v>
      </c>
      <c r="C1813" s="74"/>
      <c r="D1813" s="74">
        <v>1</v>
      </c>
      <c r="E1813" s="79" t="s">
        <v>41</v>
      </c>
      <c r="F1813" s="55" t="s">
        <v>31</v>
      </c>
      <c r="G1813" s="56" t="s">
        <v>32</v>
      </c>
      <c r="H1813" s="55" t="s">
        <v>33</v>
      </c>
      <c r="I1813" s="444">
        <v>620.14</v>
      </c>
      <c r="J1813" s="766">
        <v>620.14</v>
      </c>
      <c r="K1813" s="136"/>
      <c r="L1813" s="469">
        <v>0</v>
      </c>
      <c r="M1813" s="136"/>
      <c r="N1813" s="469"/>
      <c r="O1813" s="75">
        <v>0</v>
      </c>
      <c r="P1813" s="1002">
        <f t="shared" si="226"/>
        <v>0</v>
      </c>
      <c r="Q1813" s="138"/>
      <c r="R1813" s="469"/>
      <c r="S1813" s="75">
        <v>0</v>
      </c>
      <c r="T1813" s="1002"/>
      <c r="U1813" s="138"/>
      <c r="V1813" s="469"/>
      <c r="W1813" s="138"/>
      <c r="X1813" s="469"/>
      <c r="Y1813" s="60">
        <f t="shared" si="229"/>
        <v>1</v>
      </c>
      <c r="Z1813" s="1002">
        <v>620.14</v>
      </c>
      <c r="AA1813" s="138"/>
      <c r="AB1813" s="469"/>
      <c r="AC1813" s="63">
        <v>0</v>
      </c>
      <c r="AD1813" s="137">
        <f t="shared" si="227"/>
        <v>0</v>
      </c>
      <c r="AE1813" s="945">
        <v>0</v>
      </c>
      <c r="AF1813" s="150">
        <v>0</v>
      </c>
      <c r="AG1813" s="138"/>
      <c r="AH1813" s="469"/>
      <c r="AI1813" s="998">
        <f t="shared" si="228"/>
        <v>620.14</v>
      </c>
      <c r="AJ1813" s="1025">
        <f t="shared" si="225"/>
        <v>0</v>
      </c>
    </row>
    <row r="1814" spans="1:36" ht="66" x14ac:dyDescent="0.2">
      <c r="A1814" s="51"/>
      <c r="B1814" s="445" t="s">
        <v>1724</v>
      </c>
      <c r="C1814" s="74"/>
      <c r="D1814" s="74">
        <v>1</v>
      </c>
      <c r="E1814" s="448" t="s">
        <v>30</v>
      </c>
      <c r="F1814" s="55" t="s">
        <v>31</v>
      </c>
      <c r="G1814" s="56" t="s">
        <v>32</v>
      </c>
      <c r="H1814" s="55" t="s">
        <v>33</v>
      </c>
      <c r="I1814" s="444">
        <v>96.465599999999995</v>
      </c>
      <c r="J1814" s="766">
        <v>96.465599999999995</v>
      </c>
      <c r="K1814" s="136"/>
      <c r="L1814" s="469">
        <v>0</v>
      </c>
      <c r="M1814" s="136"/>
      <c r="N1814" s="469"/>
      <c r="O1814" s="75">
        <v>0</v>
      </c>
      <c r="P1814" s="1002">
        <f t="shared" si="226"/>
        <v>0</v>
      </c>
      <c r="Q1814" s="138"/>
      <c r="R1814" s="469"/>
      <c r="S1814" s="75">
        <v>0</v>
      </c>
      <c r="T1814" s="1002"/>
      <c r="U1814" s="138"/>
      <c r="V1814" s="469"/>
      <c r="W1814" s="138"/>
      <c r="X1814" s="469"/>
      <c r="Y1814" s="60">
        <f t="shared" si="229"/>
        <v>1</v>
      </c>
      <c r="Z1814" s="1002">
        <v>96.465599999999995</v>
      </c>
      <c r="AA1814" s="138"/>
      <c r="AB1814" s="469"/>
      <c r="AC1814" s="63">
        <v>0</v>
      </c>
      <c r="AD1814" s="137">
        <f t="shared" si="227"/>
        <v>0</v>
      </c>
      <c r="AE1814" s="945">
        <v>0</v>
      </c>
      <c r="AF1814" s="150">
        <v>0</v>
      </c>
      <c r="AG1814" s="138"/>
      <c r="AH1814" s="469"/>
      <c r="AI1814" s="998">
        <f t="shared" si="228"/>
        <v>96.465599999999995</v>
      </c>
      <c r="AJ1814" s="1025">
        <f t="shared" si="225"/>
        <v>0</v>
      </c>
    </row>
    <row r="1815" spans="1:36" ht="66" x14ac:dyDescent="0.2">
      <c r="A1815" s="51"/>
      <c r="B1815" s="445" t="s">
        <v>1725</v>
      </c>
      <c r="C1815" s="74"/>
      <c r="D1815" s="74">
        <v>1</v>
      </c>
      <c r="E1815" s="448" t="s">
        <v>30</v>
      </c>
      <c r="F1815" s="55" t="s">
        <v>31</v>
      </c>
      <c r="G1815" s="56" t="s">
        <v>32</v>
      </c>
      <c r="H1815" s="55" t="s">
        <v>33</v>
      </c>
      <c r="I1815" s="444">
        <v>68.903999999999996</v>
      </c>
      <c r="J1815" s="766">
        <v>68.903999999999996</v>
      </c>
      <c r="K1815" s="136"/>
      <c r="L1815" s="469">
        <v>0</v>
      </c>
      <c r="M1815" s="136"/>
      <c r="N1815" s="469"/>
      <c r="O1815" s="75">
        <v>0</v>
      </c>
      <c r="P1815" s="1002">
        <f t="shared" si="226"/>
        <v>0</v>
      </c>
      <c r="Q1815" s="138"/>
      <c r="R1815" s="469"/>
      <c r="S1815" s="75">
        <v>0</v>
      </c>
      <c r="T1815" s="1002"/>
      <c r="U1815" s="138"/>
      <c r="V1815" s="469"/>
      <c r="W1815" s="138"/>
      <c r="X1815" s="469"/>
      <c r="Y1815" s="60">
        <f t="shared" si="229"/>
        <v>1</v>
      </c>
      <c r="Z1815" s="1002">
        <v>68.903999999999996</v>
      </c>
      <c r="AA1815" s="138"/>
      <c r="AB1815" s="469"/>
      <c r="AC1815" s="63">
        <v>0</v>
      </c>
      <c r="AD1815" s="137">
        <f t="shared" si="227"/>
        <v>0</v>
      </c>
      <c r="AE1815" s="945">
        <v>0</v>
      </c>
      <c r="AF1815" s="150">
        <v>0</v>
      </c>
      <c r="AG1815" s="138"/>
      <c r="AH1815" s="469"/>
      <c r="AI1815" s="998">
        <f t="shared" si="228"/>
        <v>68.903999999999996</v>
      </c>
      <c r="AJ1815" s="1025">
        <f t="shared" si="225"/>
        <v>0</v>
      </c>
    </row>
    <row r="1816" spans="1:36" ht="66" x14ac:dyDescent="0.2">
      <c r="A1816" s="51"/>
      <c r="B1816" s="445" t="s">
        <v>1726</v>
      </c>
      <c r="C1816" s="74"/>
      <c r="D1816" s="74">
        <v>1</v>
      </c>
      <c r="E1816" s="448" t="s">
        <v>30</v>
      </c>
      <c r="F1816" s="55" t="s">
        <v>31</v>
      </c>
      <c r="G1816" s="56" t="s">
        <v>32</v>
      </c>
      <c r="H1816" s="55" t="s">
        <v>33</v>
      </c>
      <c r="I1816" s="444">
        <v>110.24639999999999</v>
      </c>
      <c r="J1816" s="766">
        <v>110.24639999999999</v>
      </c>
      <c r="K1816" s="136"/>
      <c r="L1816" s="469">
        <v>0</v>
      </c>
      <c r="M1816" s="136"/>
      <c r="N1816" s="469"/>
      <c r="O1816" s="75">
        <v>0</v>
      </c>
      <c r="P1816" s="1002">
        <f t="shared" si="226"/>
        <v>0</v>
      </c>
      <c r="Q1816" s="138"/>
      <c r="R1816" s="469"/>
      <c r="S1816" s="75">
        <v>0</v>
      </c>
      <c r="T1816" s="1002"/>
      <c r="U1816" s="138"/>
      <c r="V1816" s="469"/>
      <c r="W1816" s="138"/>
      <c r="X1816" s="469"/>
      <c r="Y1816" s="60">
        <f t="shared" si="229"/>
        <v>1</v>
      </c>
      <c r="Z1816" s="1002">
        <v>110.24639999999999</v>
      </c>
      <c r="AA1816" s="138"/>
      <c r="AB1816" s="469"/>
      <c r="AC1816" s="63">
        <v>0</v>
      </c>
      <c r="AD1816" s="137">
        <f t="shared" si="227"/>
        <v>0</v>
      </c>
      <c r="AE1816" s="945">
        <v>0</v>
      </c>
      <c r="AF1816" s="150">
        <v>0</v>
      </c>
      <c r="AG1816" s="138"/>
      <c r="AH1816" s="469"/>
      <c r="AI1816" s="998">
        <f t="shared" si="228"/>
        <v>110.24639999999999</v>
      </c>
      <c r="AJ1816" s="1025">
        <f t="shared" si="225"/>
        <v>0</v>
      </c>
    </row>
    <row r="1817" spans="1:36" ht="66" x14ac:dyDescent="0.2">
      <c r="A1817" s="51"/>
      <c r="B1817" s="445" t="s">
        <v>1727</v>
      </c>
      <c r="C1817" s="74"/>
      <c r="D1817" s="74">
        <v>1</v>
      </c>
      <c r="E1817" s="448" t="s">
        <v>30</v>
      </c>
      <c r="F1817" s="55" t="s">
        <v>31</v>
      </c>
      <c r="G1817" s="56" t="s">
        <v>32</v>
      </c>
      <c r="H1817" s="55" t="s">
        <v>33</v>
      </c>
      <c r="I1817" s="444">
        <v>475.43759999999997</v>
      </c>
      <c r="J1817" s="766">
        <v>475.43759999999997</v>
      </c>
      <c r="K1817" s="136"/>
      <c r="L1817" s="469">
        <v>0</v>
      </c>
      <c r="M1817" s="136"/>
      <c r="N1817" s="469"/>
      <c r="O1817" s="75">
        <v>0</v>
      </c>
      <c r="P1817" s="1002">
        <f t="shared" si="226"/>
        <v>0</v>
      </c>
      <c r="Q1817" s="138"/>
      <c r="R1817" s="469"/>
      <c r="S1817" s="75">
        <v>0</v>
      </c>
      <c r="T1817" s="1002"/>
      <c r="U1817" s="138"/>
      <c r="V1817" s="469"/>
      <c r="W1817" s="138"/>
      <c r="X1817" s="469"/>
      <c r="Y1817" s="60">
        <f t="shared" si="229"/>
        <v>1</v>
      </c>
      <c r="Z1817" s="1002">
        <v>475.43759999999997</v>
      </c>
      <c r="AA1817" s="138"/>
      <c r="AB1817" s="469"/>
      <c r="AC1817" s="63">
        <v>0</v>
      </c>
      <c r="AD1817" s="137">
        <f t="shared" si="227"/>
        <v>0</v>
      </c>
      <c r="AE1817" s="945">
        <v>0</v>
      </c>
      <c r="AF1817" s="150">
        <v>0</v>
      </c>
      <c r="AG1817" s="138"/>
      <c r="AH1817" s="469"/>
      <c r="AI1817" s="998">
        <f t="shared" si="228"/>
        <v>475.43759999999997</v>
      </c>
      <c r="AJ1817" s="1025">
        <f t="shared" si="225"/>
        <v>0</v>
      </c>
    </row>
    <row r="1818" spans="1:36" ht="66" x14ac:dyDescent="0.2">
      <c r="A1818" s="51"/>
      <c r="B1818" s="445" t="s">
        <v>1728</v>
      </c>
      <c r="C1818" s="74"/>
      <c r="D1818" s="74">
        <v>5</v>
      </c>
      <c r="E1818" s="448" t="s">
        <v>41</v>
      </c>
      <c r="F1818" s="55" t="s">
        <v>31</v>
      </c>
      <c r="G1818" s="56" t="s">
        <v>32</v>
      </c>
      <c r="H1818" s="55" t="s">
        <v>33</v>
      </c>
      <c r="I1818" s="444">
        <v>682.14959999999985</v>
      </c>
      <c r="J1818" s="766">
        <v>3410.7479999999991</v>
      </c>
      <c r="K1818" s="136"/>
      <c r="L1818" s="469">
        <v>0</v>
      </c>
      <c r="M1818" s="136"/>
      <c r="N1818" s="469"/>
      <c r="O1818" s="75">
        <v>0</v>
      </c>
      <c r="P1818" s="1002">
        <f t="shared" si="226"/>
        <v>0</v>
      </c>
      <c r="Q1818" s="138"/>
      <c r="R1818" s="469"/>
      <c r="S1818" s="75">
        <v>0</v>
      </c>
      <c r="T1818" s="1002"/>
      <c r="U1818" s="138"/>
      <c r="V1818" s="469"/>
      <c r="W1818" s="138"/>
      <c r="X1818" s="469"/>
      <c r="Y1818" s="60">
        <f t="shared" si="229"/>
        <v>5</v>
      </c>
      <c r="Z1818" s="1002">
        <v>3410.7479999999991</v>
      </c>
      <c r="AA1818" s="138"/>
      <c r="AB1818" s="469"/>
      <c r="AC1818" s="63">
        <v>0</v>
      </c>
      <c r="AD1818" s="137">
        <f t="shared" si="227"/>
        <v>0</v>
      </c>
      <c r="AE1818" s="945">
        <v>0</v>
      </c>
      <c r="AF1818" s="150">
        <v>0</v>
      </c>
      <c r="AG1818" s="138"/>
      <c r="AH1818" s="469"/>
      <c r="AI1818" s="998">
        <f t="shared" si="228"/>
        <v>3410.7479999999991</v>
      </c>
      <c r="AJ1818" s="1025">
        <f t="shared" si="225"/>
        <v>0</v>
      </c>
    </row>
    <row r="1819" spans="1:36" ht="66" x14ac:dyDescent="0.2">
      <c r="A1819" s="51"/>
      <c r="B1819" s="52" t="s">
        <v>1729</v>
      </c>
      <c r="C1819" s="74"/>
      <c r="D1819" s="74">
        <v>2</v>
      </c>
      <c r="E1819" s="448" t="s">
        <v>30</v>
      </c>
      <c r="F1819" s="55" t="s">
        <v>31</v>
      </c>
      <c r="G1819" s="56" t="s">
        <v>32</v>
      </c>
      <c r="H1819" s="55" t="s">
        <v>33</v>
      </c>
      <c r="I1819" s="444">
        <v>316.95920000000001</v>
      </c>
      <c r="J1819" s="766">
        <v>633.91840000000002</v>
      </c>
      <c r="K1819" s="136"/>
      <c r="L1819" s="469">
        <v>0</v>
      </c>
      <c r="M1819" s="136"/>
      <c r="N1819" s="469"/>
      <c r="O1819" s="75">
        <v>0</v>
      </c>
      <c r="P1819" s="1002">
        <f t="shared" si="226"/>
        <v>0</v>
      </c>
      <c r="Q1819" s="138"/>
      <c r="R1819" s="469"/>
      <c r="S1819" s="75">
        <v>0</v>
      </c>
      <c r="T1819" s="1002"/>
      <c r="U1819" s="138"/>
      <c r="V1819" s="469"/>
      <c r="W1819" s="138"/>
      <c r="X1819" s="469"/>
      <c r="Y1819" s="60">
        <f t="shared" si="229"/>
        <v>2</v>
      </c>
      <c r="Z1819" s="1002">
        <v>633.91840000000002</v>
      </c>
      <c r="AA1819" s="138"/>
      <c r="AB1819" s="469"/>
      <c r="AC1819" s="63">
        <v>0</v>
      </c>
      <c r="AD1819" s="137">
        <f t="shared" si="227"/>
        <v>0</v>
      </c>
      <c r="AE1819" s="945">
        <v>0</v>
      </c>
      <c r="AF1819" s="150">
        <v>0</v>
      </c>
      <c r="AG1819" s="138"/>
      <c r="AH1819" s="469"/>
      <c r="AI1819" s="998">
        <f t="shared" si="228"/>
        <v>633.91840000000002</v>
      </c>
      <c r="AJ1819" s="1025">
        <f t="shared" si="225"/>
        <v>0</v>
      </c>
    </row>
    <row r="1820" spans="1:36" ht="66" x14ac:dyDescent="0.2">
      <c r="A1820" s="51"/>
      <c r="B1820" s="445" t="s">
        <v>1730</v>
      </c>
      <c r="C1820" s="74"/>
      <c r="D1820" s="74">
        <v>1</v>
      </c>
      <c r="E1820" s="448" t="s">
        <v>30</v>
      </c>
      <c r="F1820" s="55" t="s">
        <v>31</v>
      </c>
      <c r="G1820" s="56" t="s">
        <v>32</v>
      </c>
      <c r="H1820" s="55" t="s">
        <v>33</v>
      </c>
      <c r="I1820" s="444">
        <v>385.86239999999998</v>
      </c>
      <c r="J1820" s="766">
        <v>385.86239999999998</v>
      </c>
      <c r="K1820" s="136"/>
      <c r="L1820" s="469">
        <v>0</v>
      </c>
      <c r="M1820" s="136"/>
      <c r="N1820" s="469"/>
      <c r="O1820" s="75">
        <v>0</v>
      </c>
      <c r="P1820" s="1002">
        <f t="shared" si="226"/>
        <v>0</v>
      </c>
      <c r="Q1820" s="138"/>
      <c r="R1820" s="469"/>
      <c r="S1820" s="75">
        <v>0</v>
      </c>
      <c r="T1820" s="1002"/>
      <c r="U1820" s="138"/>
      <c r="V1820" s="469"/>
      <c r="W1820" s="138"/>
      <c r="X1820" s="469"/>
      <c r="Y1820" s="60">
        <f t="shared" si="229"/>
        <v>1</v>
      </c>
      <c r="Z1820" s="1002">
        <v>385.86239999999998</v>
      </c>
      <c r="AA1820" s="138"/>
      <c r="AB1820" s="469"/>
      <c r="AC1820" s="63">
        <v>0</v>
      </c>
      <c r="AD1820" s="137">
        <f t="shared" si="227"/>
        <v>0</v>
      </c>
      <c r="AE1820" s="945">
        <v>0</v>
      </c>
      <c r="AF1820" s="150">
        <v>0</v>
      </c>
      <c r="AG1820" s="138"/>
      <c r="AH1820" s="469"/>
      <c r="AI1820" s="998">
        <f t="shared" si="228"/>
        <v>385.86239999999998</v>
      </c>
      <c r="AJ1820" s="1025">
        <f t="shared" si="225"/>
        <v>0</v>
      </c>
    </row>
    <row r="1821" spans="1:36" ht="66" x14ac:dyDescent="0.2">
      <c r="A1821" s="51"/>
      <c r="B1821" s="445" t="s">
        <v>1731</v>
      </c>
      <c r="C1821" s="74"/>
      <c r="D1821" s="74">
        <v>3</v>
      </c>
      <c r="E1821" s="448" t="s">
        <v>30</v>
      </c>
      <c r="F1821" s="55" t="s">
        <v>31</v>
      </c>
      <c r="G1821" s="56" t="s">
        <v>32</v>
      </c>
      <c r="H1821" s="55" t="s">
        <v>33</v>
      </c>
      <c r="I1821" s="444">
        <v>151.58920000000001</v>
      </c>
      <c r="J1821" s="766">
        <v>454.76760000000002</v>
      </c>
      <c r="K1821" s="136"/>
      <c r="L1821" s="469">
        <v>0</v>
      </c>
      <c r="M1821" s="136"/>
      <c r="N1821" s="469"/>
      <c r="O1821" s="75">
        <v>0</v>
      </c>
      <c r="P1821" s="1002">
        <f t="shared" si="226"/>
        <v>0</v>
      </c>
      <c r="Q1821" s="138"/>
      <c r="R1821" s="469"/>
      <c r="S1821" s="75">
        <v>0</v>
      </c>
      <c r="T1821" s="1002"/>
      <c r="U1821" s="138">
        <v>1</v>
      </c>
      <c r="V1821" s="469">
        <f>I1821*U1821</f>
        <v>151.58920000000001</v>
      </c>
      <c r="W1821" s="138"/>
      <c r="X1821" s="469"/>
      <c r="Y1821" s="60">
        <f t="shared" si="229"/>
        <v>3</v>
      </c>
      <c r="Z1821" s="1002">
        <f>454.7676-151.59</f>
        <v>303.17759999999998</v>
      </c>
      <c r="AA1821" s="138"/>
      <c r="AB1821" s="469"/>
      <c r="AC1821" s="63">
        <v>0</v>
      </c>
      <c r="AD1821" s="137">
        <f t="shared" si="227"/>
        <v>0</v>
      </c>
      <c r="AE1821" s="945">
        <v>0</v>
      </c>
      <c r="AF1821" s="150">
        <v>0</v>
      </c>
      <c r="AG1821" s="138"/>
      <c r="AH1821" s="469"/>
      <c r="AI1821" s="998">
        <f t="shared" si="228"/>
        <v>454.76679999999999</v>
      </c>
      <c r="AJ1821" s="1025">
        <f t="shared" si="225"/>
        <v>-8.0000000002655725E-4</v>
      </c>
    </row>
    <row r="1822" spans="1:36" ht="66" x14ac:dyDescent="0.2">
      <c r="A1822" s="51"/>
      <c r="B1822" s="445" t="s">
        <v>1732</v>
      </c>
      <c r="C1822" s="74"/>
      <c r="D1822" s="74">
        <v>1</v>
      </c>
      <c r="E1822" s="448" t="s">
        <v>30</v>
      </c>
      <c r="F1822" s="55" t="s">
        <v>31</v>
      </c>
      <c r="G1822" s="56" t="s">
        <v>32</v>
      </c>
      <c r="H1822" s="55" t="s">
        <v>33</v>
      </c>
      <c r="I1822" s="444">
        <v>1695.0383999999999</v>
      </c>
      <c r="J1822" s="766">
        <v>1695.0383999999999</v>
      </c>
      <c r="K1822" s="136"/>
      <c r="L1822" s="469">
        <v>0</v>
      </c>
      <c r="M1822" s="136"/>
      <c r="N1822" s="469"/>
      <c r="O1822" s="75">
        <v>0</v>
      </c>
      <c r="P1822" s="1002">
        <f t="shared" si="226"/>
        <v>0</v>
      </c>
      <c r="Q1822" s="138"/>
      <c r="R1822" s="469"/>
      <c r="S1822" s="75">
        <v>0</v>
      </c>
      <c r="T1822" s="1002"/>
      <c r="U1822" s="138"/>
      <c r="V1822" s="469">
        <f t="shared" ref="V1822:V1827" si="230">I1822*U1822</f>
        <v>0</v>
      </c>
      <c r="W1822" s="138"/>
      <c r="X1822" s="469"/>
      <c r="Y1822" s="60">
        <f t="shared" si="229"/>
        <v>1</v>
      </c>
      <c r="Z1822" s="1002">
        <v>1695.0383999999999</v>
      </c>
      <c r="AA1822" s="138"/>
      <c r="AB1822" s="469"/>
      <c r="AC1822" s="63">
        <v>0</v>
      </c>
      <c r="AD1822" s="137">
        <f t="shared" si="227"/>
        <v>0</v>
      </c>
      <c r="AE1822" s="945">
        <v>0</v>
      </c>
      <c r="AF1822" s="150">
        <v>0</v>
      </c>
      <c r="AG1822" s="138"/>
      <c r="AH1822" s="469"/>
      <c r="AI1822" s="998">
        <f t="shared" si="228"/>
        <v>1695.0383999999999</v>
      </c>
      <c r="AJ1822" s="1025">
        <f t="shared" si="225"/>
        <v>0</v>
      </c>
    </row>
    <row r="1823" spans="1:36" ht="66" x14ac:dyDescent="0.2">
      <c r="A1823" s="51"/>
      <c r="B1823" s="93" t="s">
        <v>1733</v>
      </c>
      <c r="C1823" s="74"/>
      <c r="D1823" s="74">
        <v>5</v>
      </c>
      <c r="E1823" s="448" t="s">
        <v>30</v>
      </c>
      <c r="F1823" s="55" t="s">
        <v>31</v>
      </c>
      <c r="G1823" s="56" t="s">
        <v>32</v>
      </c>
      <c r="H1823" s="55" t="s">
        <v>33</v>
      </c>
      <c r="I1823" s="444">
        <v>150.20936</v>
      </c>
      <c r="J1823" s="766">
        <v>751.04680000000008</v>
      </c>
      <c r="K1823" s="136"/>
      <c r="L1823" s="469">
        <v>0</v>
      </c>
      <c r="M1823" s="136"/>
      <c r="N1823" s="469"/>
      <c r="O1823" s="75">
        <v>0</v>
      </c>
      <c r="P1823" s="1002">
        <f t="shared" si="226"/>
        <v>0</v>
      </c>
      <c r="Q1823" s="138"/>
      <c r="R1823" s="469"/>
      <c r="S1823" s="75">
        <v>0</v>
      </c>
      <c r="T1823" s="1002"/>
      <c r="U1823" s="138">
        <v>1</v>
      </c>
      <c r="V1823" s="469">
        <f t="shared" si="230"/>
        <v>150.20936</v>
      </c>
      <c r="W1823" s="138"/>
      <c r="X1823" s="469"/>
      <c r="Y1823" s="60">
        <f t="shared" si="229"/>
        <v>5</v>
      </c>
      <c r="Z1823" s="1002">
        <f>751.0468-150.21</f>
        <v>600.83679999999993</v>
      </c>
      <c r="AA1823" s="138"/>
      <c r="AB1823" s="469"/>
      <c r="AC1823" s="63">
        <v>0</v>
      </c>
      <c r="AD1823" s="137">
        <f t="shared" si="227"/>
        <v>0</v>
      </c>
      <c r="AE1823" s="945">
        <v>0</v>
      </c>
      <c r="AF1823" s="150">
        <v>0</v>
      </c>
      <c r="AG1823" s="138"/>
      <c r="AH1823" s="469"/>
      <c r="AI1823" s="998">
        <f t="shared" si="228"/>
        <v>751.04615999999987</v>
      </c>
      <c r="AJ1823" s="1025">
        <f t="shared" si="225"/>
        <v>-6.4000000020314474E-4</v>
      </c>
    </row>
    <row r="1824" spans="1:36" ht="66" x14ac:dyDescent="0.2">
      <c r="A1824" s="51"/>
      <c r="B1824" s="52" t="s">
        <v>1734</v>
      </c>
      <c r="C1824" s="74"/>
      <c r="D1824" s="74">
        <v>5</v>
      </c>
      <c r="E1824" s="172" t="s">
        <v>30</v>
      </c>
      <c r="F1824" s="55" t="s">
        <v>31</v>
      </c>
      <c r="G1824" s="56" t="s">
        <v>32</v>
      </c>
      <c r="H1824" s="55" t="s">
        <v>33</v>
      </c>
      <c r="I1824" s="444">
        <v>246.48624000000001</v>
      </c>
      <c r="J1824" s="766">
        <v>1232.4312</v>
      </c>
      <c r="K1824" s="136"/>
      <c r="L1824" s="469">
        <v>0</v>
      </c>
      <c r="M1824" s="136"/>
      <c r="N1824" s="469"/>
      <c r="O1824" s="75">
        <v>0</v>
      </c>
      <c r="P1824" s="1002">
        <f t="shared" si="226"/>
        <v>0</v>
      </c>
      <c r="Q1824" s="138"/>
      <c r="R1824" s="469"/>
      <c r="S1824" s="75">
        <v>0</v>
      </c>
      <c r="T1824" s="1002"/>
      <c r="U1824" s="138"/>
      <c r="V1824" s="469">
        <f t="shared" si="230"/>
        <v>0</v>
      </c>
      <c r="W1824" s="138"/>
      <c r="X1824" s="469"/>
      <c r="Y1824" s="60">
        <f t="shared" si="229"/>
        <v>5</v>
      </c>
      <c r="Z1824" s="1002">
        <v>1232.4312</v>
      </c>
      <c r="AA1824" s="138"/>
      <c r="AB1824" s="469"/>
      <c r="AC1824" s="63">
        <v>0</v>
      </c>
      <c r="AD1824" s="137">
        <f t="shared" si="227"/>
        <v>0</v>
      </c>
      <c r="AE1824" s="945">
        <v>0</v>
      </c>
      <c r="AF1824" s="150">
        <v>0</v>
      </c>
      <c r="AG1824" s="138"/>
      <c r="AH1824" s="469"/>
      <c r="AI1824" s="998">
        <f t="shared" si="228"/>
        <v>1232.4312</v>
      </c>
      <c r="AJ1824" s="1025">
        <f t="shared" si="225"/>
        <v>0</v>
      </c>
    </row>
    <row r="1825" spans="1:36" ht="66" x14ac:dyDescent="0.2">
      <c r="A1825" s="51"/>
      <c r="B1825" s="445" t="s">
        <v>1735</v>
      </c>
      <c r="C1825" s="74"/>
      <c r="D1825" s="74">
        <v>3</v>
      </c>
      <c r="E1825" s="172" t="s">
        <v>30</v>
      </c>
      <c r="F1825" s="55" t="s">
        <v>31</v>
      </c>
      <c r="G1825" s="56" t="s">
        <v>32</v>
      </c>
      <c r="H1825" s="55" t="s">
        <v>33</v>
      </c>
      <c r="I1825" s="444">
        <v>392.75186666666667</v>
      </c>
      <c r="J1825" s="766">
        <v>1178.2556</v>
      </c>
      <c r="K1825" s="136"/>
      <c r="L1825" s="469">
        <v>0</v>
      </c>
      <c r="M1825" s="136"/>
      <c r="N1825" s="469"/>
      <c r="O1825" s="75">
        <v>0</v>
      </c>
      <c r="P1825" s="1002">
        <f t="shared" si="226"/>
        <v>0</v>
      </c>
      <c r="Q1825" s="138"/>
      <c r="R1825" s="469"/>
      <c r="S1825" s="75">
        <v>0</v>
      </c>
      <c r="T1825" s="1002"/>
      <c r="U1825" s="138">
        <v>1</v>
      </c>
      <c r="V1825" s="469">
        <f t="shared" si="230"/>
        <v>392.75186666666667</v>
      </c>
      <c r="W1825" s="138"/>
      <c r="X1825" s="469"/>
      <c r="Y1825" s="60">
        <f t="shared" si="229"/>
        <v>3</v>
      </c>
      <c r="Z1825" s="1002">
        <f>1178.2556-392.75</f>
        <v>785.50559999999996</v>
      </c>
      <c r="AA1825" s="138"/>
      <c r="AB1825" s="469"/>
      <c r="AC1825" s="63">
        <v>0</v>
      </c>
      <c r="AD1825" s="137">
        <f t="shared" si="227"/>
        <v>0</v>
      </c>
      <c r="AE1825" s="945">
        <v>0</v>
      </c>
      <c r="AF1825" s="150">
        <v>0</v>
      </c>
      <c r="AG1825" s="138"/>
      <c r="AH1825" s="469"/>
      <c r="AI1825" s="998">
        <f t="shared" si="228"/>
        <v>1178.2574666666667</v>
      </c>
      <c r="AJ1825" s="1025">
        <f t="shared" si="225"/>
        <v>1.8666666667286336E-3</v>
      </c>
    </row>
    <row r="1826" spans="1:36" ht="66" x14ac:dyDescent="0.2">
      <c r="A1826" s="51"/>
      <c r="B1826" s="436" t="s">
        <v>1736</v>
      </c>
      <c r="C1826" s="74"/>
      <c r="D1826" s="74">
        <v>5</v>
      </c>
      <c r="E1826" s="172" t="s">
        <v>30</v>
      </c>
      <c r="F1826" s="55" t="s">
        <v>31</v>
      </c>
      <c r="G1826" s="56" t="s">
        <v>32</v>
      </c>
      <c r="H1826" s="55" t="s">
        <v>33</v>
      </c>
      <c r="I1826" s="444">
        <v>214.88544000000002</v>
      </c>
      <c r="J1826" s="766">
        <v>1074.4272000000001</v>
      </c>
      <c r="K1826" s="136"/>
      <c r="L1826" s="469">
        <v>0</v>
      </c>
      <c r="M1826" s="136"/>
      <c r="N1826" s="469"/>
      <c r="O1826" s="75">
        <v>0</v>
      </c>
      <c r="P1826" s="1002">
        <f t="shared" si="226"/>
        <v>0</v>
      </c>
      <c r="Q1826" s="138"/>
      <c r="R1826" s="469"/>
      <c r="S1826" s="75">
        <v>0</v>
      </c>
      <c r="T1826" s="1002"/>
      <c r="U1826" s="138"/>
      <c r="V1826" s="469">
        <f t="shared" si="230"/>
        <v>0</v>
      </c>
      <c r="W1826" s="138"/>
      <c r="X1826" s="469"/>
      <c r="Y1826" s="60">
        <f t="shared" si="229"/>
        <v>5</v>
      </c>
      <c r="Z1826" s="1002">
        <v>1074.4272000000001</v>
      </c>
      <c r="AA1826" s="138"/>
      <c r="AB1826" s="469"/>
      <c r="AC1826" s="63">
        <v>0</v>
      </c>
      <c r="AD1826" s="137">
        <f t="shared" si="227"/>
        <v>0</v>
      </c>
      <c r="AE1826" s="945">
        <v>0</v>
      </c>
      <c r="AF1826" s="150">
        <v>0</v>
      </c>
      <c r="AG1826" s="138"/>
      <c r="AH1826" s="469"/>
      <c r="AI1826" s="998">
        <f t="shared" si="228"/>
        <v>1074.4272000000001</v>
      </c>
      <c r="AJ1826" s="1025">
        <f t="shared" si="225"/>
        <v>0</v>
      </c>
    </row>
    <row r="1827" spans="1:36" ht="66" x14ac:dyDescent="0.2">
      <c r="A1827" s="51"/>
      <c r="B1827" s="449" t="s">
        <v>1737</v>
      </c>
      <c r="C1827" s="74"/>
      <c r="D1827" s="74">
        <v>2</v>
      </c>
      <c r="E1827" s="79" t="s">
        <v>30</v>
      </c>
      <c r="F1827" s="55" t="s">
        <v>31</v>
      </c>
      <c r="G1827" s="56" t="s">
        <v>32</v>
      </c>
      <c r="H1827" s="55" t="s">
        <v>33</v>
      </c>
      <c r="I1827" s="444">
        <v>461.66</v>
      </c>
      <c r="J1827" s="766">
        <v>923.32</v>
      </c>
      <c r="K1827" s="136"/>
      <c r="L1827" s="469">
        <v>0</v>
      </c>
      <c r="M1827" s="136"/>
      <c r="N1827" s="469"/>
      <c r="O1827" s="75">
        <v>0</v>
      </c>
      <c r="P1827" s="1002">
        <f t="shared" si="226"/>
        <v>0</v>
      </c>
      <c r="Q1827" s="138"/>
      <c r="R1827" s="469"/>
      <c r="S1827" s="75">
        <v>1</v>
      </c>
      <c r="T1827" s="1002">
        <f>I1827*S1827</f>
        <v>461.66</v>
      </c>
      <c r="U1827" s="138"/>
      <c r="V1827" s="469">
        <f t="shared" si="230"/>
        <v>0</v>
      </c>
      <c r="W1827" s="138"/>
      <c r="X1827" s="469"/>
      <c r="Y1827" s="60">
        <f t="shared" si="229"/>
        <v>2</v>
      </c>
      <c r="Z1827" s="1002">
        <f>923.32-461.66</f>
        <v>461.66</v>
      </c>
      <c r="AA1827" s="138"/>
      <c r="AB1827" s="469"/>
      <c r="AC1827" s="63">
        <v>0</v>
      </c>
      <c r="AD1827" s="137">
        <f t="shared" si="227"/>
        <v>0</v>
      </c>
      <c r="AE1827" s="945">
        <v>0</v>
      </c>
      <c r="AF1827" s="150">
        <v>0</v>
      </c>
      <c r="AG1827" s="138"/>
      <c r="AH1827" s="469"/>
      <c r="AI1827" s="998">
        <f t="shared" ref="AI1827:AI1857" si="231">AF1827+AH1827+AD1827+AB1827+Z1827+X1827+V1827+T1827+R1827+P1827+N1827+L1827</f>
        <v>923.32</v>
      </c>
      <c r="AJ1827" s="1025">
        <f t="shared" si="225"/>
        <v>0</v>
      </c>
    </row>
    <row r="1828" spans="1:36" ht="66" x14ac:dyDescent="0.2">
      <c r="A1828" s="51"/>
      <c r="B1828" s="52" t="s">
        <v>1738</v>
      </c>
      <c r="C1828" s="74"/>
      <c r="D1828" s="74">
        <v>2</v>
      </c>
      <c r="E1828" s="447" t="s">
        <v>30</v>
      </c>
      <c r="F1828" s="55" t="s">
        <v>31</v>
      </c>
      <c r="G1828" s="56" t="s">
        <v>32</v>
      </c>
      <c r="H1828" s="55" t="s">
        <v>33</v>
      </c>
      <c r="I1828" s="444">
        <v>117.13500000000001</v>
      </c>
      <c r="J1828" s="766">
        <v>234.27</v>
      </c>
      <c r="K1828" s="136"/>
      <c r="L1828" s="469">
        <v>0</v>
      </c>
      <c r="M1828" s="136"/>
      <c r="N1828" s="469"/>
      <c r="O1828" s="75">
        <v>0</v>
      </c>
      <c r="P1828" s="1002">
        <f t="shared" si="226"/>
        <v>0</v>
      </c>
      <c r="Q1828" s="138"/>
      <c r="R1828" s="469"/>
      <c r="S1828" s="75">
        <v>2</v>
      </c>
      <c r="T1828" s="1002">
        <f>I1828*S1828</f>
        <v>234.27</v>
      </c>
      <c r="U1828" s="138"/>
      <c r="V1828" s="469"/>
      <c r="W1828" s="138"/>
      <c r="X1828" s="469"/>
      <c r="Y1828" s="60"/>
      <c r="Z1828" s="1002"/>
      <c r="AA1828" s="138"/>
      <c r="AB1828" s="469"/>
      <c r="AC1828" s="63">
        <v>0</v>
      </c>
      <c r="AD1828" s="137">
        <f t="shared" si="227"/>
        <v>0</v>
      </c>
      <c r="AE1828" s="945">
        <v>0</v>
      </c>
      <c r="AF1828" s="150">
        <v>0</v>
      </c>
      <c r="AG1828" s="138"/>
      <c r="AH1828" s="469"/>
      <c r="AI1828" s="998">
        <f t="shared" si="231"/>
        <v>234.27</v>
      </c>
      <c r="AJ1828" s="1025">
        <f t="shared" si="225"/>
        <v>0</v>
      </c>
    </row>
    <row r="1829" spans="1:36" ht="66" x14ac:dyDescent="0.2">
      <c r="A1829" s="51"/>
      <c r="B1829" s="450" t="s">
        <v>1739</v>
      </c>
      <c r="C1829" s="74"/>
      <c r="D1829" s="74">
        <v>2</v>
      </c>
      <c r="E1829" s="74" t="s">
        <v>195</v>
      </c>
      <c r="F1829" s="55" t="s">
        <v>31</v>
      </c>
      <c r="G1829" s="56" t="s">
        <v>32</v>
      </c>
      <c r="H1829" s="55" t="s">
        <v>33</v>
      </c>
      <c r="I1829" s="444">
        <v>165.3698</v>
      </c>
      <c r="J1829" s="766">
        <v>330.7396</v>
      </c>
      <c r="K1829" s="136"/>
      <c r="L1829" s="469">
        <v>0</v>
      </c>
      <c r="M1829" s="136"/>
      <c r="N1829" s="469"/>
      <c r="O1829" s="75">
        <v>0</v>
      </c>
      <c r="P1829" s="1002">
        <f t="shared" si="226"/>
        <v>0</v>
      </c>
      <c r="Q1829" s="138"/>
      <c r="R1829" s="469"/>
      <c r="S1829" s="75">
        <v>1</v>
      </c>
      <c r="T1829" s="1002">
        <f t="shared" ref="T1829:T1830" si="232">I1829*S1829</f>
        <v>165.3698</v>
      </c>
      <c r="U1829" s="138"/>
      <c r="V1829" s="469"/>
      <c r="W1829" s="138"/>
      <c r="X1829" s="469"/>
      <c r="Y1829" s="60">
        <v>1</v>
      </c>
      <c r="Z1829" s="1002">
        <f>330.7396-165.37</f>
        <v>165.36959999999999</v>
      </c>
      <c r="AA1829" s="138"/>
      <c r="AB1829" s="469"/>
      <c r="AC1829" s="63">
        <v>0</v>
      </c>
      <c r="AD1829" s="137">
        <f t="shared" si="227"/>
        <v>0</v>
      </c>
      <c r="AE1829" s="945">
        <v>0</v>
      </c>
      <c r="AF1829" s="150">
        <v>0</v>
      </c>
      <c r="AG1829" s="138"/>
      <c r="AH1829" s="469"/>
      <c r="AI1829" s="998">
        <f t="shared" si="231"/>
        <v>330.73939999999999</v>
      </c>
      <c r="AJ1829" s="1025">
        <f t="shared" ref="AJ1829:AJ1892" si="233">AI1829-J1829</f>
        <v>-2.0000000000663931E-4</v>
      </c>
    </row>
    <row r="1830" spans="1:36" ht="66" x14ac:dyDescent="0.2">
      <c r="A1830" s="51"/>
      <c r="B1830" s="450" t="s">
        <v>1740</v>
      </c>
      <c r="C1830" s="74"/>
      <c r="D1830" s="74">
        <v>1</v>
      </c>
      <c r="E1830" s="451" t="s">
        <v>30</v>
      </c>
      <c r="F1830" s="55" t="s">
        <v>31</v>
      </c>
      <c r="G1830" s="56" t="s">
        <v>32</v>
      </c>
      <c r="H1830" s="55" t="s">
        <v>33</v>
      </c>
      <c r="I1830" s="444">
        <v>406.53359999999992</v>
      </c>
      <c r="J1830" s="766">
        <v>406.53359999999992</v>
      </c>
      <c r="K1830" s="136"/>
      <c r="L1830" s="469">
        <v>0</v>
      </c>
      <c r="M1830" s="136"/>
      <c r="N1830" s="469"/>
      <c r="O1830" s="75">
        <v>0</v>
      </c>
      <c r="P1830" s="1002">
        <f t="shared" si="226"/>
        <v>0</v>
      </c>
      <c r="Q1830" s="138"/>
      <c r="R1830" s="469"/>
      <c r="S1830" s="75">
        <v>1</v>
      </c>
      <c r="T1830" s="1002">
        <f t="shared" si="232"/>
        <v>406.53359999999992</v>
      </c>
      <c r="U1830" s="138"/>
      <c r="V1830" s="469"/>
      <c r="W1830" s="138"/>
      <c r="X1830" s="469"/>
      <c r="Y1830" s="60"/>
      <c r="Z1830" s="1002"/>
      <c r="AA1830" s="138"/>
      <c r="AB1830" s="469"/>
      <c r="AC1830" s="63">
        <v>0</v>
      </c>
      <c r="AD1830" s="137">
        <f t="shared" si="227"/>
        <v>0</v>
      </c>
      <c r="AE1830" s="945">
        <v>0</v>
      </c>
      <c r="AF1830" s="150">
        <v>0</v>
      </c>
      <c r="AG1830" s="138"/>
      <c r="AH1830" s="469"/>
      <c r="AI1830" s="998">
        <f t="shared" si="231"/>
        <v>406.53359999999992</v>
      </c>
      <c r="AJ1830" s="1025">
        <f t="shared" si="233"/>
        <v>0</v>
      </c>
    </row>
    <row r="1831" spans="1:36" ht="66" x14ac:dyDescent="0.2">
      <c r="A1831" s="51"/>
      <c r="B1831" s="450" t="s">
        <v>1741</v>
      </c>
      <c r="C1831" s="74"/>
      <c r="D1831" s="74">
        <v>3</v>
      </c>
      <c r="E1831" s="451" t="s">
        <v>30</v>
      </c>
      <c r="F1831" s="55" t="s">
        <v>31</v>
      </c>
      <c r="G1831" s="56" t="s">
        <v>32</v>
      </c>
      <c r="H1831" s="55" t="s">
        <v>33</v>
      </c>
      <c r="I1831" s="444">
        <v>268.72706666666664</v>
      </c>
      <c r="J1831" s="766">
        <v>806.18119999999999</v>
      </c>
      <c r="K1831" s="136"/>
      <c r="L1831" s="469">
        <v>0</v>
      </c>
      <c r="M1831" s="136"/>
      <c r="N1831" s="469"/>
      <c r="O1831" s="75">
        <v>0</v>
      </c>
      <c r="P1831" s="1002">
        <f t="shared" si="226"/>
        <v>0</v>
      </c>
      <c r="Q1831" s="138"/>
      <c r="R1831" s="469"/>
      <c r="S1831" s="75">
        <v>0</v>
      </c>
      <c r="T1831" s="1002"/>
      <c r="U1831" s="138"/>
      <c r="V1831" s="469"/>
      <c r="W1831" s="138"/>
      <c r="X1831" s="469"/>
      <c r="Y1831" s="60">
        <f t="shared" si="229"/>
        <v>3</v>
      </c>
      <c r="Z1831" s="1002">
        <v>806.18119999999999</v>
      </c>
      <c r="AA1831" s="138"/>
      <c r="AB1831" s="469"/>
      <c r="AC1831" s="63">
        <v>0</v>
      </c>
      <c r="AD1831" s="137">
        <f t="shared" si="227"/>
        <v>0</v>
      </c>
      <c r="AE1831" s="945">
        <v>0</v>
      </c>
      <c r="AF1831" s="150">
        <v>0</v>
      </c>
      <c r="AG1831" s="138"/>
      <c r="AH1831" s="469"/>
      <c r="AI1831" s="998">
        <f t="shared" si="231"/>
        <v>806.18119999999999</v>
      </c>
      <c r="AJ1831" s="1025">
        <f t="shared" si="233"/>
        <v>0</v>
      </c>
    </row>
    <row r="1832" spans="1:36" x14ac:dyDescent="0.2">
      <c r="A1832" s="51"/>
      <c r="B1832" s="452" t="s">
        <v>1742</v>
      </c>
      <c r="C1832" s="74"/>
      <c r="D1832" s="74">
        <v>2</v>
      </c>
      <c r="E1832" s="447"/>
      <c r="F1832" s="325"/>
      <c r="G1832" s="324"/>
      <c r="H1832" s="325"/>
      <c r="I1832" s="444"/>
      <c r="J1832" s="766">
        <v>180</v>
      </c>
      <c r="K1832" s="136"/>
      <c r="L1832" s="469">
        <v>0</v>
      </c>
      <c r="M1832" s="136"/>
      <c r="N1832" s="469"/>
      <c r="O1832" s="75">
        <v>0</v>
      </c>
      <c r="P1832" s="1002"/>
      <c r="Q1832" s="138"/>
      <c r="R1832" s="469"/>
      <c r="S1832" s="75">
        <v>0</v>
      </c>
      <c r="T1832" s="1002"/>
      <c r="U1832" s="138"/>
      <c r="V1832" s="469"/>
      <c r="W1832" s="138"/>
      <c r="X1832" s="469"/>
      <c r="Y1832" s="60">
        <f t="shared" si="229"/>
        <v>2</v>
      </c>
      <c r="Z1832" s="1002">
        <v>180</v>
      </c>
      <c r="AA1832" s="138"/>
      <c r="AB1832" s="469"/>
      <c r="AC1832" s="63">
        <v>0</v>
      </c>
      <c r="AD1832" s="137"/>
      <c r="AE1832" s="945"/>
      <c r="AF1832" s="150">
        <v>0</v>
      </c>
      <c r="AG1832" s="138"/>
      <c r="AH1832" s="469"/>
      <c r="AI1832" s="998">
        <f t="shared" si="231"/>
        <v>180</v>
      </c>
      <c r="AJ1832" s="1025">
        <f t="shared" si="233"/>
        <v>0</v>
      </c>
    </row>
    <row r="1833" spans="1:36" ht="24" x14ac:dyDescent="0.2">
      <c r="A1833" s="51"/>
      <c r="B1833" s="452" t="s">
        <v>1743</v>
      </c>
      <c r="C1833" s="74"/>
      <c r="D1833" s="74">
        <v>2</v>
      </c>
      <c r="E1833" s="447"/>
      <c r="F1833" s="325"/>
      <c r="G1833" s="324"/>
      <c r="H1833" s="325"/>
      <c r="I1833" s="444"/>
      <c r="J1833" s="766">
        <v>320</v>
      </c>
      <c r="K1833" s="136"/>
      <c r="L1833" s="469">
        <v>0</v>
      </c>
      <c r="M1833" s="136"/>
      <c r="N1833" s="469"/>
      <c r="O1833" s="75">
        <v>0</v>
      </c>
      <c r="P1833" s="1002"/>
      <c r="Q1833" s="138"/>
      <c r="R1833" s="469"/>
      <c r="S1833" s="75">
        <v>0</v>
      </c>
      <c r="T1833" s="1002"/>
      <c r="U1833" s="138"/>
      <c r="V1833" s="469"/>
      <c r="W1833" s="138"/>
      <c r="X1833" s="469"/>
      <c r="Y1833" s="60">
        <f t="shared" si="229"/>
        <v>2</v>
      </c>
      <c r="Z1833" s="1002">
        <v>320</v>
      </c>
      <c r="AA1833" s="138"/>
      <c r="AB1833" s="469"/>
      <c r="AC1833" s="63">
        <v>0</v>
      </c>
      <c r="AD1833" s="137"/>
      <c r="AE1833" s="945"/>
      <c r="AF1833" s="150">
        <v>0</v>
      </c>
      <c r="AG1833" s="138"/>
      <c r="AH1833" s="469"/>
      <c r="AI1833" s="998">
        <f t="shared" si="231"/>
        <v>320</v>
      </c>
      <c r="AJ1833" s="1025">
        <f t="shared" si="233"/>
        <v>0</v>
      </c>
    </row>
    <row r="1834" spans="1:36" ht="24" x14ac:dyDescent="0.2">
      <c r="A1834" s="51"/>
      <c r="B1834" s="452" t="s">
        <v>1744</v>
      </c>
      <c r="C1834" s="74"/>
      <c r="D1834" s="74">
        <v>2</v>
      </c>
      <c r="E1834" s="447"/>
      <c r="F1834" s="325"/>
      <c r="G1834" s="324"/>
      <c r="H1834" s="325"/>
      <c r="I1834" s="444"/>
      <c r="J1834" s="766">
        <v>960</v>
      </c>
      <c r="K1834" s="136"/>
      <c r="L1834" s="469">
        <v>0</v>
      </c>
      <c r="M1834" s="136"/>
      <c r="N1834" s="469"/>
      <c r="O1834" s="75">
        <v>0</v>
      </c>
      <c r="P1834" s="1002"/>
      <c r="Q1834" s="138"/>
      <c r="R1834" s="469"/>
      <c r="S1834" s="75">
        <v>0</v>
      </c>
      <c r="T1834" s="1002"/>
      <c r="U1834" s="138"/>
      <c r="V1834" s="469"/>
      <c r="W1834" s="138"/>
      <c r="X1834" s="469"/>
      <c r="Y1834" s="60">
        <f t="shared" si="229"/>
        <v>2</v>
      </c>
      <c r="Z1834" s="1002">
        <v>960</v>
      </c>
      <c r="AA1834" s="138"/>
      <c r="AB1834" s="469"/>
      <c r="AC1834" s="63">
        <v>0</v>
      </c>
      <c r="AD1834" s="137"/>
      <c r="AE1834" s="945"/>
      <c r="AF1834" s="150">
        <v>0</v>
      </c>
      <c r="AG1834" s="138"/>
      <c r="AH1834" s="469"/>
      <c r="AI1834" s="998">
        <f t="shared" si="231"/>
        <v>960</v>
      </c>
      <c r="AJ1834" s="1025">
        <f t="shared" si="233"/>
        <v>0</v>
      </c>
    </row>
    <row r="1835" spans="1:36" ht="36" x14ac:dyDescent="0.2">
      <c r="A1835" s="51"/>
      <c r="B1835" s="452" t="s">
        <v>1745</v>
      </c>
      <c r="C1835" s="74"/>
      <c r="D1835" s="74">
        <v>1</v>
      </c>
      <c r="E1835" s="447"/>
      <c r="F1835" s="325"/>
      <c r="G1835" s="324"/>
      <c r="H1835" s="325"/>
      <c r="I1835" s="444"/>
      <c r="J1835" s="766">
        <v>1200</v>
      </c>
      <c r="K1835" s="136"/>
      <c r="L1835" s="469">
        <v>0</v>
      </c>
      <c r="M1835" s="136"/>
      <c r="N1835" s="469"/>
      <c r="O1835" s="75">
        <v>0</v>
      </c>
      <c r="P1835" s="1002"/>
      <c r="Q1835" s="138"/>
      <c r="R1835" s="469"/>
      <c r="S1835" s="75">
        <v>0</v>
      </c>
      <c r="T1835" s="1002"/>
      <c r="U1835" s="138"/>
      <c r="V1835" s="469"/>
      <c r="W1835" s="138"/>
      <c r="X1835" s="469"/>
      <c r="Y1835" s="60">
        <f t="shared" si="229"/>
        <v>1</v>
      </c>
      <c r="Z1835" s="1002">
        <v>1200</v>
      </c>
      <c r="AA1835" s="138"/>
      <c r="AB1835" s="469"/>
      <c r="AC1835" s="63">
        <v>0</v>
      </c>
      <c r="AD1835" s="137"/>
      <c r="AE1835" s="945"/>
      <c r="AF1835" s="150">
        <v>0</v>
      </c>
      <c r="AG1835" s="138"/>
      <c r="AH1835" s="469"/>
      <c r="AI1835" s="998">
        <f t="shared" si="231"/>
        <v>1200</v>
      </c>
      <c r="AJ1835" s="1025">
        <f t="shared" si="233"/>
        <v>0</v>
      </c>
    </row>
    <row r="1836" spans="1:36" ht="24" x14ac:dyDescent="0.2">
      <c r="A1836" s="51"/>
      <c r="B1836" s="452" t="s">
        <v>1746</v>
      </c>
      <c r="C1836" s="74"/>
      <c r="D1836" s="74">
        <v>3</v>
      </c>
      <c r="E1836" s="447"/>
      <c r="F1836" s="325"/>
      <c r="G1836" s="324"/>
      <c r="H1836" s="325"/>
      <c r="I1836" s="444"/>
      <c r="J1836" s="766">
        <v>720</v>
      </c>
      <c r="K1836" s="136"/>
      <c r="L1836" s="469">
        <v>0</v>
      </c>
      <c r="M1836" s="136"/>
      <c r="N1836" s="469"/>
      <c r="O1836" s="75">
        <v>0</v>
      </c>
      <c r="P1836" s="1002"/>
      <c r="Q1836" s="138"/>
      <c r="R1836" s="469"/>
      <c r="S1836" s="75">
        <v>0</v>
      </c>
      <c r="T1836" s="1002"/>
      <c r="U1836" s="138"/>
      <c r="V1836" s="469"/>
      <c r="W1836" s="138"/>
      <c r="X1836" s="469"/>
      <c r="Y1836" s="60">
        <f t="shared" si="229"/>
        <v>3</v>
      </c>
      <c r="Z1836" s="1002">
        <v>720</v>
      </c>
      <c r="AA1836" s="138"/>
      <c r="AB1836" s="469"/>
      <c r="AC1836" s="63">
        <v>0</v>
      </c>
      <c r="AD1836" s="137"/>
      <c r="AE1836" s="945"/>
      <c r="AF1836" s="150">
        <v>0</v>
      </c>
      <c r="AG1836" s="138"/>
      <c r="AH1836" s="469"/>
      <c r="AI1836" s="998">
        <f t="shared" si="231"/>
        <v>720</v>
      </c>
      <c r="AJ1836" s="1025">
        <f t="shared" si="233"/>
        <v>0</v>
      </c>
    </row>
    <row r="1837" spans="1:36" x14ac:dyDescent="0.2">
      <c r="A1837" s="51"/>
      <c r="B1837" s="453" t="s">
        <v>1747</v>
      </c>
      <c r="C1837" s="74"/>
      <c r="D1837" s="74">
        <v>1</v>
      </c>
      <c r="E1837" s="447"/>
      <c r="F1837" s="325"/>
      <c r="G1837" s="324"/>
      <c r="H1837" s="325"/>
      <c r="I1837" s="444"/>
      <c r="J1837" s="766">
        <v>790</v>
      </c>
      <c r="K1837" s="136"/>
      <c r="L1837" s="469">
        <v>0</v>
      </c>
      <c r="M1837" s="136"/>
      <c r="N1837" s="469"/>
      <c r="O1837" s="75">
        <v>0</v>
      </c>
      <c r="P1837" s="1002"/>
      <c r="Q1837" s="138"/>
      <c r="R1837" s="469"/>
      <c r="S1837" s="75">
        <v>0</v>
      </c>
      <c r="T1837" s="1002"/>
      <c r="U1837" s="138"/>
      <c r="V1837" s="469"/>
      <c r="W1837" s="138"/>
      <c r="X1837" s="469"/>
      <c r="Y1837" s="60">
        <f t="shared" si="229"/>
        <v>1</v>
      </c>
      <c r="Z1837" s="1002">
        <v>790</v>
      </c>
      <c r="AA1837" s="138"/>
      <c r="AB1837" s="469"/>
      <c r="AC1837" s="63">
        <v>0</v>
      </c>
      <c r="AD1837" s="137"/>
      <c r="AE1837" s="945"/>
      <c r="AF1837" s="150">
        <v>0</v>
      </c>
      <c r="AG1837" s="138"/>
      <c r="AH1837" s="469"/>
      <c r="AI1837" s="998">
        <f t="shared" si="231"/>
        <v>790</v>
      </c>
      <c r="AJ1837" s="1025">
        <f t="shared" si="233"/>
        <v>0</v>
      </c>
    </row>
    <row r="1838" spans="1:36" ht="24" x14ac:dyDescent="0.2">
      <c r="A1838" s="92"/>
      <c r="B1838" s="329" t="s">
        <v>1165</v>
      </c>
      <c r="C1838" s="74"/>
      <c r="D1838" s="74">
        <v>1</v>
      </c>
      <c r="E1838" s="79"/>
      <c r="F1838" s="133"/>
      <c r="G1838" s="324"/>
      <c r="H1838" s="325"/>
      <c r="I1838" s="57"/>
      <c r="J1838" s="766">
        <v>509</v>
      </c>
      <c r="K1838" s="80"/>
      <c r="L1838" s="150">
        <v>0</v>
      </c>
      <c r="M1838" s="80"/>
      <c r="N1838" s="150"/>
      <c r="O1838" s="75">
        <v>0</v>
      </c>
      <c r="P1838" s="999"/>
      <c r="Q1838" s="81"/>
      <c r="R1838" s="150"/>
      <c r="S1838" s="75">
        <v>0</v>
      </c>
      <c r="T1838" s="999"/>
      <c r="U1838" s="81"/>
      <c r="V1838" s="150"/>
      <c r="W1838" s="81"/>
      <c r="X1838" s="150"/>
      <c r="Y1838" s="60">
        <f t="shared" si="229"/>
        <v>1</v>
      </c>
      <c r="Z1838" s="999">
        <v>509</v>
      </c>
      <c r="AA1838" s="81"/>
      <c r="AB1838" s="150"/>
      <c r="AC1838" s="63">
        <v>0</v>
      </c>
      <c r="AD1838" s="78"/>
      <c r="AE1838" s="63"/>
      <c r="AF1838" s="150">
        <v>0</v>
      </c>
      <c r="AG1838" s="81"/>
      <c r="AH1838" s="150"/>
      <c r="AI1838" s="998">
        <f t="shared" si="231"/>
        <v>509</v>
      </c>
      <c r="AJ1838" s="1025">
        <f t="shared" si="233"/>
        <v>0</v>
      </c>
    </row>
    <row r="1839" spans="1:36" ht="24" x14ac:dyDescent="0.2">
      <c r="A1839" s="42">
        <v>29102</v>
      </c>
      <c r="B1839" s="341" t="s">
        <v>1748</v>
      </c>
      <c r="C1839" s="44"/>
      <c r="D1839" s="44"/>
      <c r="E1839" s="45"/>
      <c r="F1839" s="46"/>
      <c r="G1839" s="46"/>
      <c r="H1839" s="46"/>
      <c r="I1839" s="47"/>
      <c r="J1839" s="787">
        <v>0</v>
      </c>
      <c r="K1839" s="136"/>
      <c r="L1839" s="469">
        <v>0</v>
      </c>
      <c r="M1839" s="136"/>
      <c r="N1839" s="469"/>
      <c r="O1839" s="75">
        <v>0</v>
      </c>
      <c r="P1839" s="1008"/>
      <c r="Q1839" s="265"/>
      <c r="R1839" s="921"/>
      <c r="S1839" s="75">
        <v>0</v>
      </c>
      <c r="T1839" s="1008">
        <v>0</v>
      </c>
      <c r="U1839" s="265"/>
      <c r="V1839" s="921"/>
      <c r="W1839" s="265"/>
      <c r="X1839" s="921"/>
      <c r="Y1839" s="60">
        <f t="shared" si="229"/>
        <v>0</v>
      </c>
      <c r="Z1839" s="1008">
        <v>0</v>
      </c>
      <c r="AA1839" s="265"/>
      <c r="AB1839" s="921"/>
      <c r="AC1839" s="63">
        <v>0</v>
      </c>
      <c r="AD1839" s="281"/>
      <c r="AE1839" s="958"/>
      <c r="AF1839" s="150">
        <v>0</v>
      </c>
      <c r="AG1839" s="265"/>
      <c r="AH1839" s="921"/>
      <c r="AI1839" s="998">
        <f t="shared" si="231"/>
        <v>0</v>
      </c>
      <c r="AJ1839" s="1025">
        <f t="shared" si="233"/>
        <v>0</v>
      </c>
    </row>
    <row r="1840" spans="1:36" s="24" customFormat="1" x14ac:dyDescent="0.2">
      <c r="A1840" s="51"/>
      <c r="B1840" s="407"/>
      <c r="C1840" s="51"/>
      <c r="D1840" s="51"/>
      <c r="E1840" s="79"/>
      <c r="F1840" s="133"/>
      <c r="G1840" s="133"/>
      <c r="H1840" s="133"/>
      <c r="I1840" s="108"/>
      <c r="J1840" s="807"/>
      <c r="K1840" s="142"/>
      <c r="L1840" s="918">
        <v>0</v>
      </c>
      <c r="M1840" s="142"/>
      <c r="N1840" s="918"/>
      <c r="O1840" s="75">
        <v>0</v>
      </c>
      <c r="P1840" s="1007"/>
      <c r="Q1840" s="144"/>
      <c r="R1840" s="918"/>
      <c r="S1840" s="75">
        <v>0</v>
      </c>
      <c r="T1840" s="1007"/>
      <c r="U1840" s="144"/>
      <c r="V1840" s="918"/>
      <c r="W1840" s="144"/>
      <c r="X1840" s="918"/>
      <c r="Y1840" s="60">
        <f t="shared" si="229"/>
        <v>0</v>
      </c>
      <c r="Z1840" s="1007"/>
      <c r="AA1840" s="144"/>
      <c r="AB1840" s="918"/>
      <c r="AC1840" s="63">
        <v>0</v>
      </c>
      <c r="AD1840" s="135"/>
      <c r="AE1840" s="945"/>
      <c r="AF1840" s="150">
        <v>0</v>
      </c>
      <c r="AG1840" s="144"/>
      <c r="AH1840" s="918"/>
      <c r="AI1840" s="998">
        <f t="shared" si="231"/>
        <v>0</v>
      </c>
      <c r="AJ1840" s="1025">
        <f t="shared" si="233"/>
        <v>0</v>
      </c>
    </row>
    <row r="1841" spans="1:36" ht="24" x14ac:dyDescent="0.2">
      <c r="A1841" s="42">
        <v>29103</v>
      </c>
      <c r="B1841" s="341" t="s">
        <v>1749</v>
      </c>
      <c r="C1841" s="44"/>
      <c r="D1841" s="44"/>
      <c r="E1841" s="45"/>
      <c r="F1841" s="46"/>
      <c r="G1841" s="46"/>
      <c r="H1841" s="46"/>
      <c r="I1841" s="47"/>
      <c r="J1841" s="787">
        <v>0</v>
      </c>
      <c r="K1841" s="136"/>
      <c r="L1841" s="469">
        <v>0</v>
      </c>
      <c r="M1841" s="136"/>
      <c r="N1841" s="469"/>
      <c r="O1841" s="75">
        <v>0</v>
      </c>
      <c r="P1841" s="1008"/>
      <c r="Q1841" s="265"/>
      <c r="R1841" s="921"/>
      <c r="S1841" s="75">
        <v>0</v>
      </c>
      <c r="T1841" s="1008">
        <v>0</v>
      </c>
      <c r="U1841" s="265"/>
      <c r="V1841" s="921"/>
      <c r="W1841" s="265"/>
      <c r="X1841" s="921"/>
      <c r="Y1841" s="60">
        <f t="shared" si="229"/>
        <v>0</v>
      </c>
      <c r="Z1841" s="1008">
        <v>0</v>
      </c>
      <c r="AA1841" s="265"/>
      <c r="AB1841" s="921"/>
      <c r="AC1841" s="63">
        <v>0</v>
      </c>
      <c r="AD1841" s="281"/>
      <c r="AE1841" s="958"/>
      <c r="AF1841" s="150">
        <v>0</v>
      </c>
      <c r="AG1841" s="265"/>
      <c r="AH1841" s="921"/>
      <c r="AI1841" s="998">
        <f t="shared" si="231"/>
        <v>0</v>
      </c>
      <c r="AJ1841" s="1025">
        <f t="shared" si="233"/>
        <v>0</v>
      </c>
    </row>
    <row r="1842" spans="1:36" x14ac:dyDescent="0.2">
      <c r="A1842" s="51"/>
      <c r="B1842" s="102"/>
      <c r="C1842" s="74"/>
      <c r="D1842" s="74"/>
      <c r="E1842" s="79"/>
      <c r="F1842" s="133"/>
      <c r="G1842" s="133"/>
      <c r="H1842" s="133"/>
      <c r="I1842" s="57"/>
      <c r="J1842" s="766"/>
      <c r="K1842" s="136"/>
      <c r="L1842" s="469">
        <v>0</v>
      </c>
      <c r="M1842" s="136"/>
      <c r="N1842" s="469"/>
      <c r="O1842" s="75">
        <v>0</v>
      </c>
      <c r="P1842" s="1002"/>
      <c r="Q1842" s="138"/>
      <c r="R1842" s="469"/>
      <c r="S1842" s="75">
        <v>0</v>
      </c>
      <c r="T1842" s="1002"/>
      <c r="U1842" s="138"/>
      <c r="V1842" s="469"/>
      <c r="W1842" s="138"/>
      <c r="X1842" s="469"/>
      <c r="Y1842" s="60">
        <f t="shared" si="229"/>
        <v>0</v>
      </c>
      <c r="Z1842" s="1002"/>
      <c r="AA1842" s="138"/>
      <c r="AB1842" s="469"/>
      <c r="AC1842" s="63">
        <v>0</v>
      </c>
      <c r="AD1842" s="137"/>
      <c r="AE1842" s="942"/>
      <c r="AF1842" s="150">
        <v>0</v>
      </c>
      <c r="AG1842" s="138"/>
      <c r="AH1842" s="469"/>
      <c r="AI1842" s="998">
        <f t="shared" si="231"/>
        <v>0</v>
      </c>
      <c r="AJ1842" s="1025">
        <f t="shared" si="233"/>
        <v>0</v>
      </c>
    </row>
    <row r="1843" spans="1:36" ht="24" x14ac:dyDescent="0.2">
      <c r="A1843" s="42">
        <v>29104</v>
      </c>
      <c r="B1843" s="341" t="s">
        <v>1750</v>
      </c>
      <c r="C1843" s="44"/>
      <c r="D1843" s="44"/>
      <c r="E1843" s="45"/>
      <c r="F1843" s="46"/>
      <c r="G1843" s="46"/>
      <c r="H1843" s="46"/>
      <c r="I1843" s="47"/>
      <c r="J1843" s="787">
        <v>0</v>
      </c>
      <c r="K1843" s="136"/>
      <c r="L1843" s="469">
        <v>0</v>
      </c>
      <c r="M1843" s="136"/>
      <c r="N1843" s="469"/>
      <c r="O1843" s="75">
        <v>0</v>
      </c>
      <c r="P1843" s="1008"/>
      <c r="Q1843" s="265"/>
      <c r="R1843" s="921"/>
      <c r="S1843" s="75">
        <v>0</v>
      </c>
      <c r="T1843" s="1008">
        <v>0</v>
      </c>
      <c r="U1843" s="265"/>
      <c r="V1843" s="921"/>
      <c r="W1843" s="265"/>
      <c r="X1843" s="921"/>
      <c r="Y1843" s="60">
        <f t="shared" si="229"/>
        <v>0</v>
      </c>
      <c r="Z1843" s="1008">
        <v>0</v>
      </c>
      <c r="AA1843" s="265"/>
      <c r="AB1843" s="921"/>
      <c r="AC1843" s="63">
        <v>0</v>
      </c>
      <c r="AD1843" s="281"/>
      <c r="AE1843" s="958"/>
      <c r="AF1843" s="150">
        <v>0</v>
      </c>
      <c r="AG1843" s="265"/>
      <c r="AH1843" s="921"/>
      <c r="AI1843" s="998">
        <f t="shared" si="231"/>
        <v>0</v>
      </c>
      <c r="AJ1843" s="1025">
        <f t="shared" si="233"/>
        <v>0</v>
      </c>
    </row>
    <row r="1844" spans="1:36" x14ac:dyDescent="0.2">
      <c r="A1844" s="51"/>
      <c r="B1844" s="407"/>
      <c r="C1844" s="332"/>
      <c r="D1844" s="332"/>
      <c r="E1844" s="79"/>
      <c r="F1844" s="133"/>
      <c r="G1844" s="133"/>
      <c r="H1844" s="133"/>
      <c r="I1844" s="57"/>
      <c r="J1844" s="804"/>
      <c r="K1844" s="136"/>
      <c r="L1844" s="469">
        <v>0</v>
      </c>
      <c r="M1844" s="136"/>
      <c r="N1844" s="469"/>
      <c r="O1844" s="75">
        <v>0</v>
      </c>
      <c r="P1844" s="1002"/>
      <c r="Q1844" s="138"/>
      <c r="R1844" s="469"/>
      <c r="S1844" s="75">
        <v>0</v>
      </c>
      <c r="T1844" s="1002"/>
      <c r="U1844" s="138"/>
      <c r="V1844" s="469"/>
      <c r="W1844" s="138"/>
      <c r="X1844" s="469"/>
      <c r="Y1844" s="60">
        <f t="shared" si="229"/>
        <v>0</v>
      </c>
      <c r="Z1844" s="1002"/>
      <c r="AA1844" s="138"/>
      <c r="AB1844" s="469"/>
      <c r="AC1844" s="63">
        <v>0</v>
      </c>
      <c r="AD1844" s="137"/>
      <c r="AE1844" s="942"/>
      <c r="AF1844" s="150">
        <v>0</v>
      </c>
      <c r="AG1844" s="138"/>
      <c r="AH1844" s="469"/>
      <c r="AI1844" s="998">
        <f t="shared" si="231"/>
        <v>0</v>
      </c>
      <c r="AJ1844" s="1025">
        <f t="shared" si="233"/>
        <v>0</v>
      </c>
    </row>
    <row r="1845" spans="1:36" ht="36" x14ac:dyDescent="0.2">
      <c r="A1845" s="42">
        <v>29105</v>
      </c>
      <c r="B1845" s="341" t="s">
        <v>1751</v>
      </c>
      <c r="C1845" s="44"/>
      <c r="D1845" s="44"/>
      <c r="E1845" s="45"/>
      <c r="F1845" s="46"/>
      <c r="G1845" s="46"/>
      <c r="H1845" s="46"/>
      <c r="I1845" s="47"/>
      <c r="J1845" s="787">
        <v>0</v>
      </c>
      <c r="K1845" s="136"/>
      <c r="L1845" s="469">
        <v>0</v>
      </c>
      <c r="M1845" s="136"/>
      <c r="N1845" s="469"/>
      <c r="O1845" s="75">
        <v>0</v>
      </c>
      <c r="P1845" s="1008"/>
      <c r="Q1845" s="265"/>
      <c r="R1845" s="921"/>
      <c r="S1845" s="75">
        <v>0</v>
      </c>
      <c r="T1845" s="1008">
        <v>0</v>
      </c>
      <c r="U1845" s="265"/>
      <c r="V1845" s="921"/>
      <c r="W1845" s="265"/>
      <c r="X1845" s="921"/>
      <c r="Y1845" s="60">
        <f t="shared" si="229"/>
        <v>0</v>
      </c>
      <c r="Z1845" s="1008">
        <v>0</v>
      </c>
      <c r="AA1845" s="265"/>
      <c r="AB1845" s="921"/>
      <c r="AC1845" s="63">
        <v>0</v>
      </c>
      <c r="AD1845" s="281"/>
      <c r="AE1845" s="958"/>
      <c r="AF1845" s="150">
        <v>0</v>
      </c>
      <c r="AG1845" s="265"/>
      <c r="AH1845" s="921"/>
      <c r="AI1845" s="998">
        <f t="shared" si="231"/>
        <v>0</v>
      </c>
      <c r="AJ1845" s="1025">
        <f t="shared" si="233"/>
        <v>0</v>
      </c>
    </row>
    <row r="1846" spans="1:36" x14ac:dyDescent="0.2">
      <c r="A1846" s="406"/>
      <c r="B1846" s="93"/>
      <c r="C1846" s="332"/>
      <c r="D1846" s="332"/>
      <c r="E1846" s="109"/>
      <c r="F1846" s="302"/>
      <c r="G1846" s="302"/>
      <c r="H1846" s="302"/>
      <c r="I1846" s="57"/>
      <c r="J1846" s="804"/>
      <c r="K1846" s="136"/>
      <c r="L1846" s="469">
        <v>0</v>
      </c>
      <c r="M1846" s="136"/>
      <c r="N1846" s="469"/>
      <c r="O1846" s="75">
        <v>0</v>
      </c>
      <c r="P1846" s="1002"/>
      <c r="Q1846" s="138"/>
      <c r="R1846" s="469"/>
      <c r="S1846" s="75">
        <v>0</v>
      </c>
      <c r="T1846" s="1002"/>
      <c r="U1846" s="138"/>
      <c r="V1846" s="469"/>
      <c r="W1846" s="138"/>
      <c r="X1846" s="469"/>
      <c r="Y1846" s="60">
        <f t="shared" si="229"/>
        <v>0</v>
      </c>
      <c r="Z1846" s="1002"/>
      <c r="AA1846" s="138"/>
      <c r="AB1846" s="469"/>
      <c r="AC1846" s="63">
        <v>0</v>
      </c>
      <c r="AD1846" s="137"/>
      <c r="AE1846" s="942"/>
      <c r="AF1846" s="150">
        <v>0</v>
      </c>
      <c r="AG1846" s="138"/>
      <c r="AH1846" s="469"/>
      <c r="AI1846" s="998">
        <f t="shared" si="231"/>
        <v>0</v>
      </c>
      <c r="AJ1846" s="1025">
        <f t="shared" si="233"/>
        <v>0</v>
      </c>
    </row>
    <row r="1847" spans="1:36" ht="24" x14ac:dyDescent="0.2">
      <c r="A1847" s="42">
        <v>29106</v>
      </c>
      <c r="B1847" s="341" t="s">
        <v>1752</v>
      </c>
      <c r="C1847" s="44"/>
      <c r="D1847" s="44"/>
      <c r="E1847" s="45"/>
      <c r="F1847" s="46"/>
      <c r="G1847" s="46"/>
      <c r="H1847" s="46"/>
      <c r="I1847" s="47"/>
      <c r="J1847" s="787">
        <v>0</v>
      </c>
      <c r="K1847" s="136"/>
      <c r="L1847" s="469">
        <v>0</v>
      </c>
      <c r="M1847" s="136"/>
      <c r="N1847" s="469"/>
      <c r="O1847" s="75">
        <v>0</v>
      </c>
      <c r="P1847" s="1008"/>
      <c r="Q1847" s="265"/>
      <c r="R1847" s="921"/>
      <c r="S1847" s="75">
        <v>0</v>
      </c>
      <c r="T1847" s="1008">
        <v>0</v>
      </c>
      <c r="U1847" s="265"/>
      <c r="V1847" s="921"/>
      <c r="W1847" s="265"/>
      <c r="X1847" s="921"/>
      <c r="Y1847" s="60">
        <f t="shared" si="229"/>
        <v>0</v>
      </c>
      <c r="Z1847" s="1008">
        <v>0</v>
      </c>
      <c r="AA1847" s="265"/>
      <c r="AB1847" s="921"/>
      <c r="AC1847" s="63">
        <v>0</v>
      </c>
      <c r="AD1847" s="281"/>
      <c r="AE1847" s="958"/>
      <c r="AF1847" s="150">
        <v>0</v>
      </c>
      <c r="AG1847" s="265"/>
      <c r="AH1847" s="921"/>
      <c r="AI1847" s="998">
        <f t="shared" si="231"/>
        <v>0</v>
      </c>
      <c r="AJ1847" s="1025">
        <f t="shared" si="233"/>
        <v>0</v>
      </c>
    </row>
    <row r="1848" spans="1:36" s="24" customFormat="1" x14ac:dyDescent="0.2">
      <c r="A1848" s="406"/>
      <c r="B1848" s="84"/>
      <c r="C1848" s="51"/>
      <c r="D1848" s="51"/>
      <c r="E1848" s="79"/>
      <c r="F1848" s="133"/>
      <c r="G1848" s="133"/>
      <c r="H1848" s="133"/>
      <c r="I1848" s="108"/>
      <c r="J1848" s="807"/>
      <c r="K1848" s="142"/>
      <c r="L1848" s="918">
        <v>0</v>
      </c>
      <c r="M1848" s="142"/>
      <c r="N1848" s="918"/>
      <c r="O1848" s="75">
        <v>0</v>
      </c>
      <c r="P1848" s="1007"/>
      <c r="Q1848" s="144"/>
      <c r="R1848" s="918"/>
      <c r="S1848" s="75">
        <v>0</v>
      </c>
      <c r="T1848" s="1007"/>
      <c r="U1848" s="144"/>
      <c r="V1848" s="918"/>
      <c r="W1848" s="144"/>
      <c r="X1848" s="918"/>
      <c r="Y1848" s="60">
        <f t="shared" si="229"/>
        <v>0</v>
      </c>
      <c r="Z1848" s="1007"/>
      <c r="AA1848" s="144"/>
      <c r="AB1848" s="918"/>
      <c r="AC1848" s="63">
        <v>0</v>
      </c>
      <c r="AD1848" s="135"/>
      <c r="AE1848" s="945"/>
      <c r="AF1848" s="150">
        <v>0</v>
      </c>
      <c r="AG1848" s="144"/>
      <c r="AH1848" s="918"/>
      <c r="AI1848" s="998">
        <f t="shared" si="231"/>
        <v>0</v>
      </c>
      <c r="AJ1848" s="1025">
        <f t="shared" si="233"/>
        <v>0</v>
      </c>
    </row>
    <row r="1849" spans="1:36" ht="24" x14ac:dyDescent="0.2">
      <c r="A1849" s="42">
        <v>29107</v>
      </c>
      <c r="B1849" s="341" t="s">
        <v>1753</v>
      </c>
      <c r="C1849" s="44"/>
      <c r="D1849" s="736"/>
      <c r="E1849" s="45"/>
      <c r="F1849" s="46"/>
      <c r="G1849" s="46"/>
      <c r="H1849" s="46"/>
      <c r="I1849" s="47"/>
      <c r="J1849" s="763">
        <v>3200</v>
      </c>
      <c r="K1849" s="264"/>
      <c r="L1849" s="921">
        <v>0</v>
      </c>
      <c r="M1849" s="264"/>
      <c r="N1849" s="921"/>
      <c r="O1849" s="75">
        <v>0</v>
      </c>
      <c r="P1849" s="251">
        <f>P1850+P1852+P1851</f>
        <v>0</v>
      </c>
      <c r="Q1849" s="265"/>
      <c r="R1849" s="921"/>
      <c r="S1849" s="75">
        <v>0</v>
      </c>
      <c r="T1849" s="251">
        <v>0</v>
      </c>
      <c r="U1849" s="265"/>
      <c r="V1849" s="921"/>
      <c r="W1849" s="265"/>
      <c r="X1849" s="921"/>
      <c r="Y1849" s="60">
        <f t="shared" si="229"/>
        <v>0</v>
      </c>
      <c r="Z1849" s="251">
        <f>SUM(Z1850:Z1853)</f>
        <v>3200</v>
      </c>
      <c r="AA1849" s="265"/>
      <c r="AB1849" s="251">
        <f>SUM(AB1850:AB1853)</f>
        <v>0</v>
      </c>
      <c r="AC1849" s="63">
        <v>0</v>
      </c>
      <c r="AD1849" s="251">
        <f>AD1850+AD1852+AD1851</f>
        <v>0</v>
      </c>
      <c r="AE1849" s="565">
        <f>AE1850+AE1852+AE1851</f>
        <v>0</v>
      </c>
      <c r="AF1849" s="150">
        <v>0</v>
      </c>
      <c r="AG1849" s="265"/>
      <c r="AH1849" s="921"/>
      <c r="AI1849" s="998">
        <f t="shared" si="231"/>
        <v>3200</v>
      </c>
      <c r="AJ1849" s="1025">
        <f t="shared" si="233"/>
        <v>0</v>
      </c>
    </row>
    <row r="1850" spans="1:36" ht="45.75" customHeight="1" x14ac:dyDescent="0.2">
      <c r="A1850" s="51"/>
      <c r="B1850" s="258" t="s">
        <v>1754</v>
      </c>
      <c r="C1850" s="74"/>
      <c r="D1850" s="74">
        <v>4</v>
      </c>
      <c r="E1850" s="79" t="s">
        <v>30</v>
      </c>
      <c r="F1850" s="55" t="s">
        <v>31</v>
      </c>
      <c r="G1850" s="56" t="s">
        <v>32</v>
      </c>
      <c r="H1850" s="55" t="s">
        <v>33</v>
      </c>
      <c r="I1850" s="418">
        <v>149.97999999999999</v>
      </c>
      <c r="J1850" s="766">
        <v>599.91999999999996</v>
      </c>
      <c r="K1850" s="136"/>
      <c r="L1850" s="469">
        <v>0</v>
      </c>
      <c r="M1850" s="136"/>
      <c r="N1850" s="469"/>
      <c r="O1850" s="75">
        <v>0</v>
      </c>
      <c r="P1850" s="1002">
        <f>O1850*I1850</f>
        <v>0</v>
      </c>
      <c r="Q1850" s="138"/>
      <c r="R1850" s="469"/>
      <c r="S1850" s="75">
        <v>0</v>
      </c>
      <c r="T1850" s="1002"/>
      <c r="U1850" s="138"/>
      <c r="V1850" s="469"/>
      <c r="W1850" s="138"/>
      <c r="X1850" s="469"/>
      <c r="Y1850" s="60">
        <f t="shared" si="229"/>
        <v>4</v>
      </c>
      <c r="Z1850" s="1002">
        <v>599.91999999999996</v>
      </c>
      <c r="AA1850" s="138"/>
      <c r="AB1850" s="469"/>
      <c r="AC1850" s="63">
        <v>0</v>
      </c>
      <c r="AD1850" s="137">
        <f>AC1850*I1850</f>
        <v>0</v>
      </c>
      <c r="AE1850" s="945">
        <v>0</v>
      </c>
      <c r="AF1850" s="150">
        <v>0</v>
      </c>
      <c r="AG1850" s="138"/>
      <c r="AH1850" s="469"/>
      <c r="AI1850" s="998">
        <f t="shared" si="231"/>
        <v>599.91999999999996</v>
      </c>
      <c r="AJ1850" s="1025">
        <f t="shared" si="233"/>
        <v>0</v>
      </c>
    </row>
    <row r="1851" spans="1:36" ht="29.25" customHeight="1" x14ac:dyDescent="0.2">
      <c r="A1851" s="51"/>
      <c r="B1851" s="258" t="s">
        <v>1755</v>
      </c>
      <c r="C1851" s="74"/>
      <c r="D1851" s="74">
        <v>6</v>
      </c>
      <c r="E1851" s="451" t="s">
        <v>30</v>
      </c>
      <c r="F1851" s="55" t="s">
        <v>31</v>
      </c>
      <c r="G1851" s="56" t="s">
        <v>32</v>
      </c>
      <c r="H1851" s="55" t="s">
        <v>33</v>
      </c>
      <c r="I1851" s="418">
        <v>379.99</v>
      </c>
      <c r="J1851" s="766">
        <v>2279.94</v>
      </c>
      <c r="K1851" s="136"/>
      <c r="L1851" s="469">
        <v>0</v>
      </c>
      <c r="M1851" s="136"/>
      <c r="N1851" s="469"/>
      <c r="O1851" s="75">
        <v>0</v>
      </c>
      <c r="P1851" s="1002">
        <f>O1851*I1851</f>
        <v>0</v>
      </c>
      <c r="Q1851" s="138"/>
      <c r="R1851" s="469"/>
      <c r="S1851" s="75">
        <v>0</v>
      </c>
      <c r="T1851" s="1002"/>
      <c r="U1851" s="138"/>
      <c r="V1851" s="469"/>
      <c r="W1851" s="138"/>
      <c r="X1851" s="469"/>
      <c r="Y1851" s="60">
        <f t="shared" si="229"/>
        <v>6</v>
      </c>
      <c r="Z1851" s="1002">
        <v>2279.94</v>
      </c>
      <c r="AA1851" s="138"/>
      <c r="AB1851" s="469"/>
      <c r="AC1851" s="63">
        <v>0</v>
      </c>
      <c r="AD1851" s="137">
        <f>AC1851*I1851</f>
        <v>0</v>
      </c>
      <c r="AE1851" s="945">
        <v>0</v>
      </c>
      <c r="AF1851" s="150">
        <v>0</v>
      </c>
      <c r="AG1851" s="138"/>
      <c r="AH1851" s="469"/>
      <c r="AI1851" s="998">
        <f t="shared" si="231"/>
        <v>2279.94</v>
      </c>
      <c r="AJ1851" s="1025">
        <f t="shared" si="233"/>
        <v>0</v>
      </c>
    </row>
    <row r="1852" spans="1:36" ht="34.5" customHeight="1" x14ac:dyDescent="0.2">
      <c r="A1852" s="51"/>
      <c r="B1852" s="86" t="s">
        <v>1591</v>
      </c>
      <c r="C1852" s="3"/>
      <c r="D1852" s="3">
        <v>0</v>
      </c>
      <c r="E1852" s="417" t="s">
        <v>1017</v>
      </c>
      <c r="F1852" s="55" t="s">
        <v>31</v>
      </c>
      <c r="G1852" s="56" t="s">
        <v>32</v>
      </c>
      <c r="H1852" s="55" t="s">
        <v>33</v>
      </c>
      <c r="I1852" s="418">
        <v>165.35999999999999</v>
      </c>
      <c r="J1852" s="256">
        <v>0</v>
      </c>
      <c r="K1852" s="136"/>
      <c r="L1852" s="469">
        <v>0</v>
      </c>
      <c r="M1852" s="136"/>
      <c r="N1852" s="469"/>
      <c r="O1852" s="75">
        <v>0</v>
      </c>
      <c r="P1852" s="1002">
        <f>O1852*I1852</f>
        <v>0</v>
      </c>
      <c r="Q1852" s="138"/>
      <c r="R1852" s="469"/>
      <c r="S1852" s="75">
        <v>0</v>
      </c>
      <c r="T1852" s="1002"/>
      <c r="U1852" s="138"/>
      <c r="V1852" s="469"/>
      <c r="W1852" s="138"/>
      <c r="X1852" s="469"/>
      <c r="Y1852" s="60">
        <f t="shared" si="229"/>
        <v>0</v>
      </c>
      <c r="Z1852" s="1002">
        <v>0</v>
      </c>
      <c r="AA1852" s="138"/>
      <c r="AB1852" s="469"/>
      <c r="AC1852" s="63">
        <v>0</v>
      </c>
      <c r="AD1852" s="137">
        <f>AC1852*I1852</f>
        <v>0</v>
      </c>
      <c r="AE1852" s="945">
        <v>0</v>
      </c>
      <c r="AF1852" s="150">
        <v>0</v>
      </c>
      <c r="AG1852" s="138"/>
      <c r="AH1852" s="469"/>
      <c r="AI1852" s="998">
        <f t="shared" si="231"/>
        <v>0</v>
      </c>
      <c r="AJ1852" s="1025">
        <f t="shared" si="233"/>
        <v>0</v>
      </c>
    </row>
    <row r="1853" spans="1:36" ht="34.5" customHeight="1" x14ac:dyDescent="0.2">
      <c r="A1853" s="51"/>
      <c r="B1853" s="86" t="s">
        <v>1756</v>
      </c>
      <c r="C1853" s="3"/>
      <c r="D1853" s="3">
        <v>0</v>
      </c>
      <c r="E1853" s="417"/>
      <c r="F1853" s="325"/>
      <c r="G1853" s="324"/>
      <c r="H1853" s="325"/>
      <c r="I1853" s="418"/>
      <c r="J1853" s="256">
        <v>320.13999999999987</v>
      </c>
      <c r="K1853" s="136"/>
      <c r="L1853" s="469">
        <v>0</v>
      </c>
      <c r="M1853" s="136"/>
      <c r="N1853" s="469"/>
      <c r="O1853" s="75">
        <v>0</v>
      </c>
      <c r="P1853" s="1002"/>
      <c r="Q1853" s="138"/>
      <c r="R1853" s="469"/>
      <c r="S1853" s="75">
        <v>0</v>
      </c>
      <c r="T1853" s="1002"/>
      <c r="U1853" s="138"/>
      <c r="V1853" s="469"/>
      <c r="W1853" s="138"/>
      <c r="X1853" s="469"/>
      <c r="Y1853" s="60">
        <f t="shared" si="229"/>
        <v>0</v>
      </c>
      <c r="Z1853" s="1002">
        <v>320.13999999999987</v>
      </c>
      <c r="AA1853" s="138"/>
      <c r="AB1853" s="469"/>
      <c r="AC1853" s="63">
        <v>0</v>
      </c>
      <c r="AD1853" s="137"/>
      <c r="AE1853" s="945"/>
      <c r="AF1853" s="150">
        <v>0</v>
      </c>
      <c r="AG1853" s="138"/>
      <c r="AH1853" s="469"/>
      <c r="AI1853" s="998">
        <f t="shared" si="231"/>
        <v>320.13999999999987</v>
      </c>
      <c r="AJ1853" s="1025">
        <f t="shared" si="233"/>
        <v>0</v>
      </c>
    </row>
    <row r="1854" spans="1:36" ht="24" x14ac:dyDescent="0.2">
      <c r="A1854" s="42">
        <v>29108</v>
      </c>
      <c r="B1854" s="341" t="s">
        <v>1757</v>
      </c>
      <c r="C1854" s="44"/>
      <c r="D1854" s="44"/>
      <c r="E1854" s="45"/>
      <c r="F1854" s="46"/>
      <c r="G1854" s="46"/>
      <c r="H1854" s="46"/>
      <c r="I1854" s="47"/>
      <c r="J1854" s="787">
        <v>0</v>
      </c>
      <c r="K1854" s="136"/>
      <c r="L1854" s="469">
        <v>0</v>
      </c>
      <c r="M1854" s="136"/>
      <c r="N1854" s="469"/>
      <c r="O1854" s="75">
        <v>0</v>
      </c>
      <c r="P1854" s="1008"/>
      <c r="Q1854" s="265"/>
      <c r="R1854" s="921"/>
      <c r="S1854" s="75">
        <v>0</v>
      </c>
      <c r="T1854" s="1008"/>
      <c r="U1854" s="265"/>
      <c r="V1854" s="921"/>
      <c r="W1854" s="265"/>
      <c r="X1854" s="921"/>
      <c r="Y1854" s="60">
        <f t="shared" si="229"/>
        <v>0</v>
      </c>
      <c r="Z1854" s="1008">
        <v>0</v>
      </c>
      <c r="AA1854" s="265"/>
      <c r="AB1854" s="921"/>
      <c r="AC1854" s="63">
        <v>0</v>
      </c>
      <c r="AD1854" s="281"/>
      <c r="AE1854" s="958"/>
      <c r="AF1854" s="150">
        <v>0</v>
      </c>
      <c r="AG1854" s="265"/>
      <c r="AH1854" s="921"/>
      <c r="AI1854" s="998">
        <f t="shared" si="231"/>
        <v>0</v>
      </c>
      <c r="AJ1854" s="1025">
        <f t="shared" si="233"/>
        <v>0</v>
      </c>
    </row>
    <row r="1855" spans="1:36" s="24" customFormat="1" x14ac:dyDescent="0.2">
      <c r="A1855" s="406"/>
      <c r="B1855" s="84"/>
      <c r="C1855" s="51"/>
      <c r="D1855" s="51"/>
      <c r="E1855" s="79"/>
      <c r="F1855" s="133"/>
      <c r="G1855" s="133"/>
      <c r="H1855" s="133"/>
      <c r="I1855" s="108"/>
      <c r="J1855" s="807"/>
      <c r="K1855" s="142"/>
      <c r="L1855" s="918">
        <v>0</v>
      </c>
      <c r="M1855" s="142"/>
      <c r="N1855" s="918"/>
      <c r="O1855" s="75">
        <v>0</v>
      </c>
      <c r="P1855" s="1007"/>
      <c r="Q1855" s="144"/>
      <c r="R1855" s="918"/>
      <c r="S1855" s="75">
        <v>0</v>
      </c>
      <c r="T1855" s="1007"/>
      <c r="U1855" s="144"/>
      <c r="V1855" s="918"/>
      <c r="W1855" s="144"/>
      <c r="X1855" s="918"/>
      <c r="Y1855" s="60">
        <f t="shared" si="229"/>
        <v>0</v>
      </c>
      <c r="Z1855" s="1007"/>
      <c r="AA1855" s="144"/>
      <c r="AB1855" s="918"/>
      <c r="AC1855" s="63">
        <v>0</v>
      </c>
      <c r="AD1855" s="135"/>
      <c r="AE1855" s="945"/>
      <c r="AF1855" s="150">
        <v>0</v>
      </c>
      <c r="AG1855" s="144"/>
      <c r="AH1855" s="918"/>
      <c r="AI1855" s="998">
        <f t="shared" si="231"/>
        <v>0</v>
      </c>
      <c r="AJ1855" s="1025">
        <f t="shared" si="233"/>
        <v>0</v>
      </c>
    </row>
    <row r="1856" spans="1:36" ht="24" x14ac:dyDescent="0.2">
      <c r="A1856" s="42">
        <v>29109</v>
      </c>
      <c r="B1856" s="341" t="s">
        <v>1758</v>
      </c>
      <c r="C1856" s="44"/>
      <c r="D1856" s="44"/>
      <c r="E1856" s="45"/>
      <c r="F1856" s="46"/>
      <c r="G1856" s="46"/>
      <c r="H1856" s="46"/>
      <c r="I1856" s="47"/>
      <c r="J1856" s="787">
        <v>0</v>
      </c>
      <c r="K1856" s="136"/>
      <c r="L1856" s="469">
        <v>0</v>
      </c>
      <c r="M1856" s="136"/>
      <c r="N1856" s="469"/>
      <c r="O1856" s="75">
        <v>0</v>
      </c>
      <c r="P1856" s="1008"/>
      <c r="Q1856" s="265"/>
      <c r="R1856" s="921"/>
      <c r="S1856" s="75">
        <v>0</v>
      </c>
      <c r="T1856" s="1008"/>
      <c r="U1856" s="265"/>
      <c r="V1856" s="921"/>
      <c r="W1856" s="265"/>
      <c r="X1856" s="921"/>
      <c r="Y1856" s="60">
        <f t="shared" si="229"/>
        <v>0</v>
      </c>
      <c r="Z1856" s="1008">
        <v>0</v>
      </c>
      <c r="AA1856" s="265"/>
      <c r="AB1856" s="921"/>
      <c r="AC1856" s="63">
        <v>0</v>
      </c>
      <c r="AD1856" s="281"/>
      <c r="AE1856" s="958"/>
      <c r="AF1856" s="150">
        <v>0</v>
      </c>
      <c r="AG1856" s="265"/>
      <c r="AH1856" s="921"/>
      <c r="AI1856" s="998">
        <f t="shared" si="231"/>
        <v>0</v>
      </c>
      <c r="AJ1856" s="1025">
        <f t="shared" si="233"/>
        <v>0</v>
      </c>
    </row>
    <row r="1857" spans="1:36" s="24" customFormat="1" x14ac:dyDescent="0.2">
      <c r="A1857" s="51"/>
      <c r="B1857" s="397"/>
      <c r="C1857" s="51"/>
      <c r="D1857" s="51"/>
      <c r="E1857" s="79"/>
      <c r="F1857" s="133"/>
      <c r="G1857" s="133"/>
      <c r="H1857" s="133"/>
      <c r="I1857" s="108"/>
      <c r="J1857" s="807"/>
      <c r="K1857" s="142"/>
      <c r="L1857" s="918">
        <v>0</v>
      </c>
      <c r="M1857" s="142"/>
      <c r="N1857" s="918"/>
      <c r="O1857" s="75">
        <v>0</v>
      </c>
      <c r="P1857" s="1007"/>
      <c r="Q1857" s="144"/>
      <c r="R1857" s="918"/>
      <c r="S1857" s="75">
        <v>0</v>
      </c>
      <c r="T1857" s="1007"/>
      <c r="U1857" s="144"/>
      <c r="V1857" s="918"/>
      <c r="W1857" s="144"/>
      <c r="X1857" s="918"/>
      <c r="Y1857" s="60">
        <f t="shared" si="229"/>
        <v>0</v>
      </c>
      <c r="Z1857" s="1007"/>
      <c r="AA1857" s="144"/>
      <c r="AB1857" s="918"/>
      <c r="AC1857" s="63">
        <v>0</v>
      </c>
      <c r="AD1857" s="135"/>
      <c r="AE1857" s="945"/>
      <c r="AF1857" s="150">
        <v>0</v>
      </c>
      <c r="AG1857" s="144"/>
      <c r="AH1857" s="918"/>
      <c r="AI1857" s="998">
        <f t="shared" si="231"/>
        <v>0</v>
      </c>
      <c r="AJ1857" s="1025">
        <f t="shared" si="233"/>
        <v>0</v>
      </c>
    </row>
    <row r="1858" spans="1:36" ht="24.75" customHeight="1" x14ac:dyDescent="0.2">
      <c r="A1858" s="272">
        <v>292</v>
      </c>
      <c r="B1858" s="273" t="s">
        <v>1759</v>
      </c>
      <c r="C1858" s="272"/>
      <c r="D1858" s="272"/>
      <c r="E1858" s="274"/>
      <c r="F1858" s="313"/>
      <c r="G1858" s="313"/>
      <c r="H1858" s="313"/>
      <c r="I1858" s="277"/>
      <c r="J1858" s="806">
        <v>30845.28256</v>
      </c>
      <c r="K1858" s="278"/>
      <c r="L1858" s="919">
        <f>L1859+L1861</f>
        <v>0</v>
      </c>
      <c r="M1858" s="278"/>
      <c r="N1858" s="919">
        <f>N1859+N1861</f>
        <v>0</v>
      </c>
      <c r="O1858" s="75">
        <v>0</v>
      </c>
      <c r="P1858" s="919">
        <f>P1859+P1861</f>
        <v>0</v>
      </c>
      <c r="Q1858" s="279"/>
      <c r="R1858" s="919">
        <f>R1859+R1861</f>
        <v>0</v>
      </c>
      <c r="S1858" s="75">
        <v>0</v>
      </c>
      <c r="T1858" s="919">
        <f>T1859+T1861</f>
        <v>174.18</v>
      </c>
      <c r="U1858" s="279"/>
      <c r="V1858" s="919">
        <f>V1859+V1861</f>
        <v>3455.002</v>
      </c>
      <c r="W1858" s="279"/>
      <c r="X1858" s="919">
        <f>X1859+X1861</f>
        <v>0</v>
      </c>
      <c r="Y1858" s="60">
        <f t="shared" si="229"/>
        <v>0</v>
      </c>
      <c r="Z1858" s="919">
        <f>Z1859+Z1861</f>
        <v>27216.100559999999</v>
      </c>
      <c r="AA1858" s="279"/>
      <c r="AB1858" s="919">
        <f>AB1859+AB1861</f>
        <v>0</v>
      </c>
      <c r="AC1858" s="63">
        <v>0</v>
      </c>
      <c r="AD1858" s="278">
        <f>AD1859+AD1861</f>
        <v>0</v>
      </c>
      <c r="AE1858" s="950">
        <f>+AE1859+AE1861</f>
        <v>0</v>
      </c>
      <c r="AF1858" s="278">
        <f>AF1859+AF1861</f>
        <v>0</v>
      </c>
      <c r="AG1858" s="279"/>
      <c r="AH1858" s="919">
        <f>AH1859+AH1861</f>
        <v>0</v>
      </c>
      <c r="AI1858" s="919">
        <f>AI1859+AI1861</f>
        <v>30845.28256</v>
      </c>
      <c r="AJ1858" s="1025">
        <f t="shared" si="233"/>
        <v>0</v>
      </c>
    </row>
    <row r="1859" spans="1:36" s="24" customFormat="1" ht="36" x14ac:dyDescent="0.2">
      <c r="A1859" s="42">
        <v>29201</v>
      </c>
      <c r="B1859" s="341" t="s">
        <v>1760</v>
      </c>
      <c r="C1859" s="44"/>
      <c r="D1859" s="44"/>
      <c r="E1859" s="44"/>
      <c r="F1859" s="239"/>
      <c r="G1859" s="239"/>
      <c r="H1859" s="239"/>
      <c r="I1859" s="47"/>
      <c r="J1859" s="787">
        <v>0</v>
      </c>
      <c r="K1859" s="264"/>
      <c r="L1859" s="921">
        <v>0</v>
      </c>
      <c r="M1859" s="264"/>
      <c r="N1859" s="921">
        <v>0</v>
      </c>
      <c r="O1859" s="75">
        <v>0</v>
      </c>
      <c r="P1859" s="921">
        <v>0</v>
      </c>
      <c r="Q1859" s="265"/>
      <c r="R1859" s="921">
        <v>0</v>
      </c>
      <c r="S1859" s="75">
        <v>0</v>
      </c>
      <c r="T1859" s="921">
        <v>0</v>
      </c>
      <c r="U1859" s="265"/>
      <c r="V1859" s="921">
        <v>0</v>
      </c>
      <c r="W1859" s="265"/>
      <c r="X1859" s="921">
        <v>0</v>
      </c>
      <c r="Y1859" s="60">
        <f t="shared" si="229"/>
        <v>0</v>
      </c>
      <c r="Z1859" s="921">
        <v>0</v>
      </c>
      <c r="AA1859" s="265"/>
      <c r="AB1859" s="921">
        <v>0</v>
      </c>
      <c r="AC1859" s="63">
        <v>0</v>
      </c>
      <c r="AD1859" s="264">
        <v>0</v>
      </c>
      <c r="AE1859" s="958"/>
      <c r="AF1859" s="264">
        <v>0</v>
      </c>
      <c r="AG1859" s="265"/>
      <c r="AH1859" s="921">
        <v>0</v>
      </c>
      <c r="AI1859" s="921">
        <v>0</v>
      </c>
      <c r="AJ1859" s="1025">
        <f t="shared" si="233"/>
        <v>0</v>
      </c>
    </row>
    <row r="1860" spans="1:36" s="24" customFormat="1" x14ac:dyDescent="0.2">
      <c r="A1860" s="408"/>
      <c r="B1860" s="226"/>
      <c r="C1860" s="51"/>
      <c r="D1860" s="51"/>
      <c r="E1860" s="79"/>
      <c r="F1860" s="133"/>
      <c r="G1860" s="133"/>
      <c r="H1860" s="133"/>
      <c r="I1860" s="108"/>
      <c r="J1860" s="807"/>
      <c r="K1860" s="142"/>
      <c r="L1860" s="918">
        <v>0</v>
      </c>
      <c r="M1860" s="142"/>
      <c r="N1860" s="918">
        <v>0</v>
      </c>
      <c r="O1860" s="75">
        <v>0</v>
      </c>
      <c r="P1860" s="918">
        <v>0</v>
      </c>
      <c r="Q1860" s="144"/>
      <c r="R1860" s="918">
        <v>0</v>
      </c>
      <c r="S1860" s="75">
        <v>0</v>
      </c>
      <c r="T1860" s="918">
        <v>0</v>
      </c>
      <c r="U1860" s="144"/>
      <c r="V1860" s="918">
        <v>0</v>
      </c>
      <c r="W1860" s="144"/>
      <c r="X1860" s="918">
        <v>0</v>
      </c>
      <c r="Y1860" s="60">
        <f t="shared" si="229"/>
        <v>0</v>
      </c>
      <c r="Z1860" s="918">
        <v>0</v>
      </c>
      <c r="AA1860" s="144"/>
      <c r="AB1860" s="918">
        <v>0</v>
      </c>
      <c r="AC1860" s="63">
        <v>0</v>
      </c>
      <c r="AD1860" s="142">
        <v>0</v>
      </c>
      <c r="AE1860" s="945"/>
      <c r="AF1860" s="142">
        <v>0</v>
      </c>
      <c r="AG1860" s="144"/>
      <c r="AH1860" s="918">
        <v>0</v>
      </c>
      <c r="AI1860" s="918">
        <v>0</v>
      </c>
      <c r="AJ1860" s="1025">
        <f t="shared" si="233"/>
        <v>0</v>
      </c>
    </row>
    <row r="1861" spans="1:36" ht="26.25" customHeight="1" x14ac:dyDescent="0.2">
      <c r="A1861" s="42">
        <v>29202</v>
      </c>
      <c r="B1861" s="341" t="s">
        <v>1761</v>
      </c>
      <c r="C1861" s="44"/>
      <c r="D1861" s="736"/>
      <c r="E1861" s="45"/>
      <c r="F1861" s="46"/>
      <c r="G1861" s="46"/>
      <c r="H1861" s="46"/>
      <c r="I1861" s="47"/>
      <c r="J1861" s="763">
        <v>30845.28256</v>
      </c>
      <c r="K1861" s="264"/>
      <c r="L1861" s="921">
        <f>SUM(L1862:L1885)</f>
        <v>0</v>
      </c>
      <c r="M1861" s="264"/>
      <c r="N1861" s="921">
        <f>SUM(N1862:N1885)</f>
        <v>0</v>
      </c>
      <c r="O1861" s="75">
        <v>0</v>
      </c>
      <c r="P1861" s="921">
        <f>SUM(P1862:P1885)</f>
        <v>0</v>
      </c>
      <c r="Q1861" s="265"/>
      <c r="R1861" s="921">
        <f>SUM(R1862:R1885)</f>
        <v>0</v>
      </c>
      <c r="S1861" s="75">
        <v>0</v>
      </c>
      <c r="T1861" s="921">
        <f>SUM(T1862:T1885)</f>
        <v>174.18</v>
      </c>
      <c r="U1861" s="265"/>
      <c r="V1861" s="921">
        <f>SUM(V1862:V1885)</f>
        <v>3455.002</v>
      </c>
      <c r="W1861" s="265"/>
      <c r="X1861" s="921">
        <f>SUM(X1862:X1885)</f>
        <v>0</v>
      </c>
      <c r="Y1861" s="60">
        <f t="shared" si="229"/>
        <v>0</v>
      </c>
      <c r="Z1861" s="921">
        <f>SUM(Z1862:Z1885)</f>
        <v>27216.100559999999</v>
      </c>
      <c r="AA1861" s="265"/>
      <c r="AB1861" s="921">
        <f>SUM(AB1862:AB1885)</f>
        <v>0</v>
      </c>
      <c r="AC1861" s="63">
        <v>0</v>
      </c>
      <c r="AD1861" s="264">
        <f>SUM(AD1862:AD1885)</f>
        <v>0</v>
      </c>
      <c r="AE1861" s="565">
        <f>SUM(AE1862:AE1885)</f>
        <v>0</v>
      </c>
      <c r="AF1861" s="264">
        <f>SUM(AF1862:AF1885)</f>
        <v>0</v>
      </c>
      <c r="AG1861" s="265"/>
      <c r="AH1861" s="921">
        <f>SUM(AH1862:AH1885)</f>
        <v>0</v>
      </c>
      <c r="AI1861" s="921">
        <f>SUM(AI1862:AI1885)</f>
        <v>30845.28256</v>
      </c>
      <c r="AJ1861" s="1025">
        <f t="shared" si="233"/>
        <v>0</v>
      </c>
    </row>
    <row r="1862" spans="1:36" ht="66" x14ac:dyDescent="0.2">
      <c r="A1862" s="427"/>
      <c r="B1862" s="445" t="s">
        <v>1762</v>
      </c>
      <c r="C1862" s="74"/>
      <c r="D1862" s="74">
        <v>10</v>
      </c>
      <c r="E1862" s="79" t="s">
        <v>30</v>
      </c>
      <c r="F1862" s="55" t="s">
        <v>31</v>
      </c>
      <c r="G1862" s="56" t="s">
        <v>32</v>
      </c>
      <c r="H1862" s="55" t="s">
        <v>33</v>
      </c>
      <c r="I1862" s="418">
        <v>16.536960000000001</v>
      </c>
      <c r="J1862" s="766">
        <v>165.36959999999999</v>
      </c>
      <c r="K1862" s="136"/>
      <c r="L1862" s="469">
        <v>0</v>
      </c>
      <c r="M1862" s="136"/>
      <c r="N1862" s="469"/>
      <c r="O1862" s="75">
        <v>0</v>
      </c>
      <c r="P1862" s="1002">
        <f t="shared" ref="P1862:P1885" si="234">O1862*I1862</f>
        <v>0</v>
      </c>
      <c r="Q1862" s="138"/>
      <c r="R1862" s="469"/>
      <c r="S1862" s="75">
        <v>0</v>
      </c>
      <c r="T1862" s="1002"/>
      <c r="U1862" s="138"/>
      <c r="V1862" s="469"/>
      <c r="W1862" s="138"/>
      <c r="X1862" s="469"/>
      <c r="Y1862" s="60">
        <f t="shared" ref="Y1862:Y1925" si="235">D1862</f>
        <v>10</v>
      </c>
      <c r="Z1862" s="1002">
        <v>165.36959999999999</v>
      </c>
      <c r="AA1862" s="138"/>
      <c r="AB1862" s="469"/>
      <c r="AC1862" s="63">
        <v>0</v>
      </c>
      <c r="AD1862" s="137">
        <f t="shared" ref="AD1862:AD1885" si="236">AC1862*I1862</f>
        <v>0</v>
      </c>
      <c r="AE1862" s="945">
        <v>0</v>
      </c>
      <c r="AF1862" s="150">
        <v>0</v>
      </c>
      <c r="AG1862" s="138"/>
      <c r="AH1862" s="469"/>
      <c r="AI1862" s="998">
        <f t="shared" ref="AI1862:AI1885" si="237">AF1862+AH1862+AD1862+AB1862+Z1862+X1862+V1862+T1862+R1862+P1862+N1862+L1862</f>
        <v>165.36959999999999</v>
      </c>
      <c r="AJ1862" s="1025">
        <f t="shared" si="233"/>
        <v>0</v>
      </c>
    </row>
    <row r="1863" spans="1:36" ht="66" x14ac:dyDescent="0.2">
      <c r="A1863" s="427"/>
      <c r="B1863" s="445" t="s">
        <v>1763</v>
      </c>
      <c r="C1863" s="74"/>
      <c r="D1863" s="74">
        <v>15</v>
      </c>
      <c r="E1863" s="79" t="s">
        <v>30</v>
      </c>
      <c r="F1863" s="55" t="s">
        <v>31</v>
      </c>
      <c r="G1863" s="56" t="s">
        <v>32</v>
      </c>
      <c r="H1863" s="55" t="s">
        <v>33</v>
      </c>
      <c r="I1863" s="418">
        <v>41.342399999999998</v>
      </c>
      <c r="J1863" s="766">
        <v>620.13599999999997</v>
      </c>
      <c r="K1863" s="136"/>
      <c r="L1863" s="469">
        <v>0</v>
      </c>
      <c r="M1863" s="136"/>
      <c r="N1863" s="469"/>
      <c r="O1863" s="75">
        <v>0</v>
      </c>
      <c r="P1863" s="1002">
        <f t="shared" si="234"/>
        <v>0</v>
      </c>
      <c r="Q1863" s="138"/>
      <c r="R1863" s="469"/>
      <c r="S1863" s="75">
        <v>0</v>
      </c>
      <c r="T1863" s="1002"/>
      <c r="U1863" s="138"/>
      <c r="V1863" s="469"/>
      <c r="W1863" s="138"/>
      <c r="X1863" s="469"/>
      <c r="Y1863" s="60">
        <f t="shared" si="235"/>
        <v>15</v>
      </c>
      <c r="Z1863" s="1002">
        <v>620.13599999999997</v>
      </c>
      <c r="AA1863" s="138"/>
      <c r="AB1863" s="469"/>
      <c r="AC1863" s="63">
        <v>0</v>
      </c>
      <c r="AD1863" s="137">
        <f t="shared" si="236"/>
        <v>0</v>
      </c>
      <c r="AE1863" s="945">
        <v>0</v>
      </c>
      <c r="AF1863" s="150">
        <v>0</v>
      </c>
      <c r="AG1863" s="138"/>
      <c r="AH1863" s="469"/>
      <c r="AI1863" s="998">
        <f t="shared" si="237"/>
        <v>620.13599999999997</v>
      </c>
      <c r="AJ1863" s="1025">
        <f t="shared" si="233"/>
        <v>0</v>
      </c>
    </row>
    <row r="1864" spans="1:36" ht="66" x14ac:dyDescent="0.2">
      <c r="A1864" s="427"/>
      <c r="B1864" s="445" t="s">
        <v>1764</v>
      </c>
      <c r="C1864" s="74"/>
      <c r="D1864" s="74">
        <v>15</v>
      </c>
      <c r="E1864" s="79" t="s">
        <v>30</v>
      </c>
      <c r="F1864" s="55" t="s">
        <v>31</v>
      </c>
      <c r="G1864" s="56" t="s">
        <v>32</v>
      </c>
      <c r="H1864" s="55" t="s">
        <v>33</v>
      </c>
      <c r="I1864" s="418">
        <v>24.805439999999997</v>
      </c>
      <c r="J1864" s="766">
        <v>372.08159999999998</v>
      </c>
      <c r="K1864" s="136"/>
      <c r="L1864" s="469">
        <v>0</v>
      </c>
      <c r="M1864" s="136"/>
      <c r="N1864" s="469"/>
      <c r="O1864" s="75">
        <v>0</v>
      </c>
      <c r="P1864" s="1002">
        <f t="shared" si="234"/>
        <v>0</v>
      </c>
      <c r="Q1864" s="138"/>
      <c r="R1864" s="469"/>
      <c r="S1864" s="75">
        <v>0</v>
      </c>
      <c r="T1864" s="1002"/>
      <c r="U1864" s="138"/>
      <c r="V1864" s="469"/>
      <c r="W1864" s="138"/>
      <c r="X1864" s="469"/>
      <c r="Y1864" s="60">
        <f t="shared" si="235"/>
        <v>15</v>
      </c>
      <c r="Z1864" s="1002">
        <v>372.08159999999998</v>
      </c>
      <c r="AA1864" s="138"/>
      <c r="AB1864" s="469"/>
      <c r="AC1864" s="63">
        <v>0</v>
      </c>
      <c r="AD1864" s="137">
        <f t="shared" si="236"/>
        <v>0</v>
      </c>
      <c r="AE1864" s="945">
        <v>0</v>
      </c>
      <c r="AF1864" s="150">
        <v>0</v>
      </c>
      <c r="AG1864" s="138"/>
      <c r="AH1864" s="469"/>
      <c r="AI1864" s="998">
        <f t="shared" si="237"/>
        <v>372.08159999999998</v>
      </c>
      <c r="AJ1864" s="1025">
        <f t="shared" si="233"/>
        <v>0</v>
      </c>
    </row>
    <row r="1865" spans="1:36" ht="66" x14ac:dyDescent="0.2">
      <c r="A1865" s="427"/>
      <c r="B1865" s="445" t="s">
        <v>1765</v>
      </c>
      <c r="C1865" s="74"/>
      <c r="D1865" s="74">
        <v>2</v>
      </c>
      <c r="E1865" s="79" t="s">
        <v>30</v>
      </c>
      <c r="F1865" s="55" t="s">
        <v>31</v>
      </c>
      <c r="G1865" s="56" t="s">
        <v>32</v>
      </c>
      <c r="H1865" s="55" t="s">
        <v>33</v>
      </c>
      <c r="I1865" s="418">
        <v>165.36959999999999</v>
      </c>
      <c r="J1865" s="766">
        <v>330.73919999999998</v>
      </c>
      <c r="K1865" s="136"/>
      <c r="L1865" s="469">
        <v>0</v>
      </c>
      <c r="M1865" s="136"/>
      <c r="N1865" s="469"/>
      <c r="O1865" s="75">
        <v>0</v>
      </c>
      <c r="P1865" s="1002">
        <f t="shared" si="234"/>
        <v>0</v>
      </c>
      <c r="Q1865" s="138"/>
      <c r="R1865" s="469"/>
      <c r="S1865" s="75">
        <v>0</v>
      </c>
      <c r="T1865" s="1002"/>
      <c r="U1865" s="138"/>
      <c r="V1865" s="469"/>
      <c r="W1865" s="138"/>
      <c r="X1865" s="469"/>
      <c r="Y1865" s="60">
        <f t="shared" si="235"/>
        <v>2</v>
      </c>
      <c r="Z1865" s="1002">
        <v>330.73919999999998</v>
      </c>
      <c r="AA1865" s="138"/>
      <c r="AB1865" s="469"/>
      <c r="AC1865" s="63">
        <v>0</v>
      </c>
      <c r="AD1865" s="137">
        <f t="shared" si="236"/>
        <v>0</v>
      </c>
      <c r="AE1865" s="945">
        <v>0</v>
      </c>
      <c r="AF1865" s="150">
        <v>0</v>
      </c>
      <c r="AG1865" s="138"/>
      <c r="AH1865" s="469"/>
      <c r="AI1865" s="998">
        <f t="shared" si="237"/>
        <v>330.73919999999998</v>
      </c>
      <c r="AJ1865" s="1025">
        <f t="shared" si="233"/>
        <v>0</v>
      </c>
    </row>
    <row r="1866" spans="1:36" ht="66" x14ac:dyDescent="0.2">
      <c r="A1866" s="427"/>
      <c r="B1866" s="445" t="s">
        <v>1766</v>
      </c>
      <c r="C1866" s="74"/>
      <c r="D1866" s="74">
        <v>2</v>
      </c>
      <c r="E1866" s="79" t="s">
        <v>30</v>
      </c>
      <c r="F1866" s="55" t="s">
        <v>31</v>
      </c>
      <c r="G1866" s="56" t="s">
        <v>32</v>
      </c>
      <c r="H1866" s="55" t="s">
        <v>33</v>
      </c>
      <c r="I1866" s="418">
        <v>392.75279999999998</v>
      </c>
      <c r="J1866" s="766">
        <v>785.50559999999996</v>
      </c>
      <c r="K1866" s="136"/>
      <c r="L1866" s="469">
        <v>0</v>
      </c>
      <c r="M1866" s="136"/>
      <c r="N1866" s="469"/>
      <c r="O1866" s="75">
        <v>0</v>
      </c>
      <c r="P1866" s="1002">
        <f t="shared" si="234"/>
        <v>0</v>
      </c>
      <c r="Q1866" s="138"/>
      <c r="R1866" s="469"/>
      <c r="S1866" s="75">
        <v>0</v>
      </c>
      <c r="T1866" s="1002"/>
      <c r="U1866" s="138"/>
      <c r="V1866" s="469"/>
      <c r="W1866" s="138"/>
      <c r="X1866" s="469"/>
      <c r="Y1866" s="60">
        <f t="shared" si="235"/>
        <v>2</v>
      </c>
      <c r="Z1866" s="1002">
        <v>785.50559999999996</v>
      </c>
      <c r="AA1866" s="138"/>
      <c r="AB1866" s="469"/>
      <c r="AC1866" s="63">
        <v>0</v>
      </c>
      <c r="AD1866" s="137">
        <f t="shared" si="236"/>
        <v>0</v>
      </c>
      <c r="AE1866" s="945">
        <v>0</v>
      </c>
      <c r="AF1866" s="150">
        <v>0</v>
      </c>
      <c r="AG1866" s="138"/>
      <c r="AH1866" s="469"/>
      <c r="AI1866" s="998">
        <f t="shared" si="237"/>
        <v>785.50559999999996</v>
      </c>
      <c r="AJ1866" s="1025">
        <f t="shared" si="233"/>
        <v>0</v>
      </c>
    </row>
    <row r="1867" spans="1:36" ht="66" x14ac:dyDescent="0.2">
      <c r="A1867" s="427"/>
      <c r="B1867" s="445" t="s">
        <v>1767</v>
      </c>
      <c r="C1867" s="74"/>
      <c r="D1867" s="74">
        <v>2</v>
      </c>
      <c r="E1867" s="79" t="s">
        <v>30</v>
      </c>
      <c r="F1867" s="55" t="s">
        <v>31</v>
      </c>
      <c r="G1867" s="56" t="s">
        <v>32</v>
      </c>
      <c r="H1867" s="55" t="s">
        <v>33</v>
      </c>
      <c r="I1867" s="418">
        <v>135.05184</v>
      </c>
      <c r="J1867" s="766">
        <v>270.10368</v>
      </c>
      <c r="K1867" s="136"/>
      <c r="L1867" s="469">
        <v>0</v>
      </c>
      <c r="M1867" s="136"/>
      <c r="N1867" s="469"/>
      <c r="O1867" s="75">
        <v>0</v>
      </c>
      <c r="P1867" s="1002">
        <f t="shared" si="234"/>
        <v>0</v>
      </c>
      <c r="Q1867" s="138"/>
      <c r="R1867" s="469"/>
      <c r="S1867" s="75">
        <v>0</v>
      </c>
      <c r="T1867" s="1002"/>
      <c r="U1867" s="138"/>
      <c r="V1867" s="469"/>
      <c r="W1867" s="138"/>
      <c r="X1867" s="469"/>
      <c r="Y1867" s="60">
        <f t="shared" si="235"/>
        <v>2</v>
      </c>
      <c r="Z1867" s="1002">
        <v>270.10368</v>
      </c>
      <c r="AA1867" s="138"/>
      <c r="AB1867" s="469"/>
      <c r="AC1867" s="63">
        <v>0</v>
      </c>
      <c r="AD1867" s="137">
        <f t="shared" si="236"/>
        <v>0</v>
      </c>
      <c r="AE1867" s="945">
        <v>0</v>
      </c>
      <c r="AF1867" s="150">
        <v>0</v>
      </c>
      <c r="AG1867" s="138"/>
      <c r="AH1867" s="469"/>
      <c r="AI1867" s="998">
        <f t="shared" si="237"/>
        <v>270.10368</v>
      </c>
      <c r="AJ1867" s="1025">
        <f t="shared" si="233"/>
        <v>0</v>
      </c>
    </row>
    <row r="1868" spans="1:36" ht="66" x14ac:dyDescent="0.2">
      <c r="A1868" s="427"/>
      <c r="B1868" s="445" t="s">
        <v>1768</v>
      </c>
      <c r="C1868" s="74"/>
      <c r="D1868" s="74">
        <v>2</v>
      </c>
      <c r="E1868" s="79" t="s">
        <v>30</v>
      </c>
      <c r="F1868" s="55" t="s">
        <v>31</v>
      </c>
      <c r="G1868" s="56" t="s">
        <v>32</v>
      </c>
      <c r="H1868" s="55" t="s">
        <v>33</v>
      </c>
      <c r="I1868" s="418">
        <v>135.05184</v>
      </c>
      <c r="J1868" s="766">
        <v>270.10368</v>
      </c>
      <c r="K1868" s="136"/>
      <c r="L1868" s="469">
        <v>0</v>
      </c>
      <c r="M1868" s="136"/>
      <c r="N1868" s="469"/>
      <c r="O1868" s="75">
        <v>0</v>
      </c>
      <c r="P1868" s="1002">
        <f t="shared" si="234"/>
        <v>0</v>
      </c>
      <c r="Q1868" s="138"/>
      <c r="R1868" s="469"/>
      <c r="S1868" s="75">
        <v>0</v>
      </c>
      <c r="T1868" s="1002"/>
      <c r="U1868" s="138"/>
      <c r="V1868" s="469"/>
      <c r="W1868" s="138"/>
      <c r="X1868" s="469"/>
      <c r="Y1868" s="60">
        <f t="shared" si="235"/>
        <v>2</v>
      </c>
      <c r="Z1868" s="1002">
        <v>270.10368</v>
      </c>
      <c r="AA1868" s="138"/>
      <c r="AB1868" s="469"/>
      <c r="AC1868" s="63">
        <v>0</v>
      </c>
      <c r="AD1868" s="137">
        <f t="shared" si="236"/>
        <v>0</v>
      </c>
      <c r="AE1868" s="945">
        <v>0</v>
      </c>
      <c r="AF1868" s="150">
        <v>0</v>
      </c>
      <c r="AG1868" s="138"/>
      <c r="AH1868" s="469"/>
      <c r="AI1868" s="998">
        <f t="shared" si="237"/>
        <v>270.10368</v>
      </c>
      <c r="AJ1868" s="1025">
        <f t="shared" si="233"/>
        <v>0</v>
      </c>
    </row>
    <row r="1869" spans="1:36" ht="66" x14ac:dyDescent="0.2">
      <c r="A1869" s="427"/>
      <c r="B1869" s="445" t="s">
        <v>1769</v>
      </c>
      <c r="C1869" s="74"/>
      <c r="D1869" s="74">
        <v>10</v>
      </c>
      <c r="E1869" s="79" t="s">
        <v>30</v>
      </c>
      <c r="F1869" s="55" t="s">
        <v>31</v>
      </c>
      <c r="G1869" s="56" t="s">
        <v>32</v>
      </c>
      <c r="H1869" s="55" t="s">
        <v>33</v>
      </c>
      <c r="I1869" s="418">
        <v>370.70352000000003</v>
      </c>
      <c r="J1869" s="766">
        <v>3707.0352000000003</v>
      </c>
      <c r="K1869" s="136"/>
      <c r="L1869" s="469">
        <v>0</v>
      </c>
      <c r="M1869" s="136"/>
      <c r="N1869" s="469"/>
      <c r="O1869" s="75">
        <v>0</v>
      </c>
      <c r="P1869" s="1002">
        <f t="shared" si="234"/>
        <v>0</v>
      </c>
      <c r="Q1869" s="138"/>
      <c r="R1869" s="469"/>
      <c r="S1869" s="75">
        <v>0</v>
      </c>
      <c r="T1869" s="1002"/>
      <c r="U1869" s="138"/>
      <c r="V1869" s="469"/>
      <c r="W1869" s="138"/>
      <c r="X1869" s="469"/>
      <c r="Y1869" s="60">
        <f t="shared" si="235"/>
        <v>10</v>
      </c>
      <c r="Z1869" s="1002">
        <v>3707.0352000000003</v>
      </c>
      <c r="AA1869" s="138"/>
      <c r="AB1869" s="469"/>
      <c r="AC1869" s="63">
        <v>0</v>
      </c>
      <c r="AD1869" s="137">
        <f t="shared" si="236"/>
        <v>0</v>
      </c>
      <c r="AE1869" s="945">
        <v>0</v>
      </c>
      <c r="AF1869" s="150">
        <v>0</v>
      </c>
      <c r="AG1869" s="138"/>
      <c r="AH1869" s="469"/>
      <c r="AI1869" s="998">
        <f t="shared" si="237"/>
        <v>3707.0352000000003</v>
      </c>
      <c r="AJ1869" s="1025">
        <f t="shared" si="233"/>
        <v>0</v>
      </c>
    </row>
    <row r="1870" spans="1:36" ht="66" x14ac:dyDescent="0.2">
      <c r="A1870" s="427"/>
      <c r="B1870" s="445" t="s">
        <v>1770</v>
      </c>
      <c r="C1870" s="74"/>
      <c r="D1870" s="74">
        <v>5</v>
      </c>
      <c r="E1870" s="79" t="s">
        <v>30</v>
      </c>
      <c r="F1870" s="55" t="s">
        <v>31</v>
      </c>
      <c r="G1870" s="56" t="s">
        <v>32</v>
      </c>
      <c r="H1870" s="55" t="s">
        <v>33</v>
      </c>
      <c r="I1870" s="418">
        <v>179.15039999999999</v>
      </c>
      <c r="J1870" s="766">
        <v>895.75199999999995</v>
      </c>
      <c r="K1870" s="136"/>
      <c r="L1870" s="469">
        <v>0</v>
      </c>
      <c r="M1870" s="136"/>
      <c r="N1870" s="469"/>
      <c r="O1870" s="75">
        <v>0</v>
      </c>
      <c r="P1870" s="1002">
        <f t="shared" si="234"/>
        <v>0</v>
      </c>
      <c r="Q1870" s="138"/>
      <c r="R1870" s="469"/>
      <c r="S1870" s="75">
        <v>0</v>
      </c>
      <c r="T1870" s="1002"/>
      <c r="U1870" s="138"/>
      <c r="V1870" s="469"/>
      <c r="W1870" s="138"/>
      <c r="X1870" s="469"/>
      <c r="Y1870" s="60">
        <f t="shared" si="235"/>
        <v>5</v>
      </c>
      <c r="Z1870" s="1002">
        <v>895.75199999999995</v>
      </c>
      <c r="AA1870" s="138"/>
      <c r="AB1870" s="469"/>
      <c r="AC1870" s="63">
        <v>0</v>
      </c>
      <c r="AD1870" s="137">
        <f t="shared" si="236"/>
        <v>0</v>
      </c>
      <c r="AE1870" s="945">
        <v>0</v>
      </c>
      <c r="AF1870" s="150">
        <v>0</v>
      </c>
      <c r="AG1870" s="138"/>
      <c r="AH1870" s="469"/>
      <c r="AI1870" s="998">
        <f t="shared" si="237"/>
        <v>895.75199999999995</v>
      </c>
      <c r="AJ1870" s="1025">
        <f t="shared" si="233"/>
        <v>0</v>
      </c>
    </row>
    <row r="1871" spans="1:36" ht="66" x14ac:dyDescent="0.2">
      <c r="A1871" s="427"/>
      <c r="B1871" s="445" t="s">
        <v>1771</v>
      </c>
      <c r="C1871" s="74"/>
      <c r="D1871" s="74">
        <v>8</v>
      </c>
      <c r="E1871" s="79" t="s">
        <v>30</v>
      </c>
      <c r="F1871" s="55" t="s">
        <v>31</v>
      </c>
      <c r="G1871" s="56" t="s">
        <v>32</v>
      </c>
      <c r="H1871" s="55" t="s">
        <v>33</v>
      </c>
      <c r="I1871" s="418">
        <v>241.02449999999999</v>
      </c>
      <c r="J1871" s="766">
        <v>1928.1959999999999</v>
      </c>
      <c r="K1871" s="136"/>
      <c r="L1871" s="469">
        <v>0</v>
      </c>
      <c r="M1871" s="136"/>
      <c r="N1871" s="469"/>
      <c r="O1871" s="75">
        <v>0</v>
      </c>
      <c r="P1871" s="1002">
        <f t="shared" si="234"/>
        <v>0</v>
      </c>
      <c r="Q1871" s="138"/>
      <c r="R1871" s="469"/>
      <c r="S1871" s="75">
        <v>0</v>
      </c>
      <c r="T1871" s="1002"/>
      <c r="U1871" s="138"/>
      <c r="V1871" s="469"/>
      <c r="W1871" s="138"/>
      <c r="X1871" s="469"/>
      <c r="Y1871" s="60">
        <f t="shared" si="235"/>
        <v>8</v>
      </c>
      <c r="Z1871" s="1002">
        <v>1928.1959999999999</v>
      </c>
      <c r="AA1871" s="138"/>
      <c r="AB1871" s="469"/>
      <c r="AC1871" s="63">
        <v>0</v>
      </c>
      <c r="AD1871" s="137">
        <f t="shared" si="236"/>
        <v>0</v>
      </c>
      <c r="AE1871" s="945">
        <v>0</v>
      </c>
      <c r="AF1871" s="150">
        <v>0</v>
      </c>
      <c r="AG1871" s="138"/>
      <c r="AH1871" s="469"/>
      <c r="AI1871" s="998">
        <f t="shared" si="237"/>
        <v>1928.1959999999999</v>
      </c>
      <c r="AJ1871" s="1025">
        <f t="shared" si="233"/>
        <v>0</v>
      </c>
    </row>
    <row r="1872" spans="1:36" ht="66" x14ac:dyDescent="0.2">
      <c r="A1872" s="427"/>
      <c r="B1872" s="445" t="s">
        <v>1772</v>
      </c>
      <c r="C1872" s="74"/>
      <c r="D1872" s="74">
        <v>5</v>
      </c>
      <c r="E1872" s="79" t="s">
        <v>30</v>
      </c>
      <c r="F1872" s="55" t="s">
        <v>31</v>
      </c>
      <c r="G1872" s="56" t="s">
        <v>32</v>
      </c>
      <c r="H1872" s="55" t="s">
        <v>33</v>
      </c>
      <c r="I1872" s="418">
        <v>227.38320000000004</v>
      </c>
      <c r="J1872" s="766">
        <v>1136.9160000000002</v>
      </c>
      <c r="K1872" s="136"/>
      <c r="L1872" s="469">
        <v>0</v>
      </c>
      <c r="M1872" s="136"/>
      <c r="N1872" s="469"/>
      <c r="O1872" s="75">
        <v>0</v>
      </c>
      <c r="P1872" s="1002">
        <f t="shared" si="234"/>
        <v>0</v>
      </c>
      <c r="Q1872" s="138"/>
      <c r="R1872" s="469"/>
      <c r="S1872" s="75">
        <v>0</v>
      </c>
      <c r="T1872" s="1002"/>
      <c r="U1872" s="138"/>
      <c r="V1872" s="469"/>
      <c r="W1872" s="138"/>
      <c r="X1872" s="469"/>
      <c r="Y1872" s="60">
        <f t="shared" si="235"/>
        <v>5</v>
      </c>
      <c r="Z1872" s="1002">
        <v>1136.9160000000002</v>
      </c>
      <c r="AA1872" s="138"/>
      <c r="AB1872" s="469"/>
      <c r="AC1872" s="63">
        <v>0</v>
      </c>
      <c r="AD1872" s="137">
        <f t="shared" si="236"/>
        <v>0</v>
      </c>
      <c r="AE1872" s="945">
        <v>0</v>
      </c>
      <c r="AF1872" s="150">
        <v>0</v>
      </c>
      <c r="AG1872" s="138"/>
      <c r="AH1872" s="469"/>
      <c r="AI1872" s="998">
        <f t="shared" si="237"/>
        <v>1136.9160000000002</v>
      </c>
      <c r="AJ1872" s="1025">
        <f t="shared" si="233"/>
        <v>0</v>
      </c>
    </row>
    <row r="1873" spans="1:118" ht="66" x14ac:dyDescent="0.2">
      <c r="A1873" s="427"/>
      <c r="B1873" s="86" t="s">
        <v>1773</v>
      </c>
      <c r="C1873" s="74"/>
      <c r="D1873" s="79">
        <v>3</v>
      </c>
      <c r="E1873" s="79" t="s">
        <v>30</v>
      </c>
      <c r="F1873" s="55" t="s">
        <v>31</v>
      </c>
      <c r="G1873" s="56" t="s">
        <v>32</v>
      </c>
      <c r="H1873" s="55" t="s">
        <v>33</v>
      </c>
      <c r="I1873" s="418">
        <v>263.76</v>
      </c>
      <c r="J1873" s="112">
        <f>791.28-606.03</f>
        <v>185.25</v>
      </c>
      <c r="K1873" s="136"/>
      <c r="L1873" s="469">
        <v>0</v>
      </c>
      <c r="M1873" s="136"/>
      <c r="N1873" s="469"/>
      <c r="O1873" s="75">
        <v>0</v>
      </c>
      <c r="P1873" s="1002">
        <f t="shared" si="234"/>
        <v>0</v>
      </c>
      <c r="Q1873" s="138"/>
      <c r="R1873" s="469"/>
      <c r="S1873" s="75">
        <v>0</v>
      </c>
      <c r="T1873" s="1002"/>
      <c r="U1873" s="138"/>
      <c r="V1873" s="469"/>
      <c r="W1873" s="138"/>
      <c r="X1873" s="469"/>
      <c r="Y1873" s="60">
        <f t="shared" si="235"/>
        <v>3</v>
      </c>
      <c r="Z1873" s="1002">
        <f>791.28-606.03</f>
        <v>185.25</v>
      </c>
      <c r="AA1873" s="138"/>
      <c r="AB1873" s="469"/>
      <c r="AC1873" s="63">
        <v>0</v>
      </c>
      <c r="AD1873" s="137">
        <f t="shared" si="236"/>
        <v>0</v>
      </c>
      <c r="AE1873" s="945">
        <v>0</v>
      </c>
      <c r="AF1873" s="150">
        <v>0</v>
      </c>
      <c r="AG1873" s="138"/>
      <c r="AH1873" s="469"/>
      <c r="AI1873" s="998">
        <f t="shared" si="237"/>
        <v>185.25</v>
      </c>
      <c r="AJ1873" s="1025">
        <f t="shared" si="233"/>
        <v>0</v>
      </c>
    </row>
    <row r="1874" spans="1:118" ht="66" x14ac:dyDescent="0.2">
      <c r="A1874" s="427"/>
      <c r="B1874" s="445" t="s">
        <v>1774</v>
      </c>
      <c r="C1874" s="74"/>
      <c r="D1874" s="79">
        <v>23</v>
      </c>
      <c r="E1874" s="79" t="s">
        <v>30</v>
      </c>
      <c r="F1874" s="55" t="s">
        <v>31</v>
      </c>
      <c r="G1874" s="56" t="s">
        <v>32</v>
      </c>
      <c r="H1874" s="55" t="s">
        <v>33</v>
      </c>
      <c r="I1874" s="418">
        <v>227.38300000000001</v>
      </c>
      <c r="J1874" s="112">
        <f>2577.332+606.03</f>
        <v>3183.3620000000001</v>
      </c>
      <c r="K1874" s="136"/>
      <c r="L1874" s="469">
        <v>0</v>
      </c>
      <c r="M1874" s="136"/>
      <c r="N1874" s="469"/>
      <c r="O1874" s="75">
        <v>0</v>
      </c>
      <c r="P1874" s="1002">
        <f t="shared" si="234"/>
        <v>0</v>
      </c>
      <c r="Q1874" s="138"/>
      <c r="R1874" s="469"/>
      <c r="S1874" s="75">
        <v>0</v>
      </c>
      <c r="T1874" s="1002"/>
      <c r="U1874" s="138">
        <v>14</v>
      </c>
      <c r="V1874" s="469">
        <f>I1874*U1874</f>
        <v>3183.3620000000001</v>
      </c>
      <c r="W1874" s="138"/>
      <c r="X1874" s="469"/>
      <c r="Y1874" s="60">
        <f t="shared" si="235"/>
        <v>23</v>
      </c>
      <c r="Z1874" s="1002">
        <f>2577.332-2577.332</f>
        <v>0</v>
      </c>
      <c r="AA1874" s="138"/>
      <c r="AB1874" s="469"/>
      <c r="AC1874" s="63">
        <v>0</v>
      </c>
      <c r="AD1874" s="137">
        <f t="shared" si="236"/>
        <v>0</v>
      </c>
      <c r="AE1874" s="945">
        <v>0</v>
      </c>
      <c r="AF1874" s="150">
        <v>0</v>
      </c>
      <c r="AG1874" s="138"/>
      <c r="AH1874" s="469"/>
      <c r="AI1874" s="998">
        <f t="shared" si="237"/>
        <v>3183.3620000000001</v>
      </c>
      <c r="AJ1874" s="1025">
        <f t="shared" si="233"/>
        <v>0</v>
      </c>
    </row>
    <row r="1875" spans="1:118" ht="66" x14ac:dyDescent="0.2">
      <c r="A1875" s="427"/>
      <c r="B1875" s="445" t="s">
        <v>1775</v>
      </c>
      <c r="C1875" s="74"/>
      <c r="D1875" s="79">
        <v>13</v>
      </c>
      <c r="E1875" s="79" t="s">
        <v>30</v>
      </c>
      <c r="F1875" s="55" t="s">
        <v>31</v>
      </c>
      <c r="G1875" s="56" t="s">
        <v>32</v>
      </c>
      <c r="H1875" s="55" t="s">
        <v>33</v>
      </c>
      <c r="I1875" s="418">
        <v>121.46292307692308</v>
      </c>
      <c r="J1875" s="112">
        <v>1579.018</v>
      </c>
      <c r="K1875" s="136"/>
      <c r="L1875" s="469">
        <v>0</v>
      </c>
      <c r="M1875" s="136"/>
      <c r="N1875" s="469"/>
      <c r="O1875" s="75">
        <v>0</v>
      </c>
      <c r="P1875" s="1002">
        <f t="shared" si="234"/>
        <v>0</v>
      </c>
      <c r="Q1875" s="138"/>
      <c r="R1875" s="469"/>
      <c r="S1875" s="75">
        <v>0</v>
      </c>
      <c r="T1875" s="1002"/>
      <c r="U1875" s="138"/>
      <c r="V1875" s="469"/>
      <c r="W1875" s="138"/>
      <c r="X1875" s="469"/>
      <c r="Y1875" s="60">
        <f t="shared" si="235"/>
        <v>13</v>
      </c>
      <c r="Z1875" s="1002">
        <v>1579.018</v>
      </c>
      <c r="AA1875" s="138"/>
      <c r="AB1875" s="469"/>
      <c r="AC1875" s="63">
        <v>0</v>
      </c>
      <c r="AD1875" s="137">
        <f t="shared" si="236"/>
        <v>0</v>
      </c>
      <c r="AE1875" s="945">
        <v>0</v>
      </c>
      <c r="AF1875" s="150">
        <v>0</v>
      </c>
      <c r="AG1875" s="138"/>
      <c r="AH1875" s="469"/>
      <c r="AI1875" s="998">
        <f t="shared" si="237"/>
        <v>1579.018</v>
      </c>
      <c r="AJ1875" s="1025">
        <f t="shared" si="233"/>
        <v>0</v>
      </c>
    </row>
    <row r="1876" spans="1:118" ht="66" x14ac:dyDescent="0.2">
      <c r="A1876" s="427"/>
      <c r="B1876" s="445" t="s">
        <v>1776</v>
      </c>
      <c r="C1876" s="74"/>
      <c r="D1876" s="79">
        <v>5</v>
      </c>
      <c r="E1876" s="79" t="s">
        <v>30</v>
      </c>
      <c r="F1876" s="55" t="s">
        <v>31</v>
      </c>
      <c r="G1876" s="56" t="s">
        <v>32</v>
      </c>
      <c r="H1876" s="55" t="s">
        <v>33</v>
      </c>
      <c r="I1876" s="418">
        <v>124.02799999999999</v>
      </c>
      <c r="J1876" s="112">
        <v>620.14</v>
      </c>
      <c r="K1876" s="136"/>
      <c r="L1876" s="469">
        <v>0</v>
      </c>
      <c r="M1876" s="136"/>
      <c r="N1876" s="469"/>
      <c r="O1876" s="75">
        <v>0</v>
      </c>
      <c r="P1876" s="1002">
        <f t="shared" si="234"/>
        <v>0</v>
      </c>
      <c r="Q1876" s="138"/>
      <c r="R1876" s="469"/>
      <c r="S1876" s="75">
        <v>0</v>
      </c>
      <c r="T1876" s="1002"/>
      <c r="U1876" s="138"/>
      <c r="V1876" s="469"/>
      <c r="W1876" s="138"/>
      <c r="X1876" s="469"/>
      <c r="Y1876" s="60">
        <f t="shared" si="235"/>
        <v>5</v>
      </c>
      <c r="Z1876" s="1002">
        <v>620.14</v>
      </c>
      <c r="AA1876" s="138"/>
      <c r="AB1876" s="469"/>
      <c r="AC1876" s="63">
        <v>0</v>
      </c>
      <c r="AD1876" s="137">
        <f t="shared" si="236"/>
        <v>0</v>
      </c>
      <c r="AE1876" s="945">
        <v>0</v>
      </c>
      <c r="AF1876" s="150">
        <v>0</v>
      </c>
      <c r="AG1876" s="138"/>
      <c r="AH1876" s="469"/>
      <c r="AI1876" s="998">
        <f t="shared" si="237"/>
        <v>620.14</v>
      </c>
      <c r="AJ1876" s="1025">
        <f t="shared" si="233"/>
        <v>0</v>
      </c>
    </row>
    <row r="1877" spans="1:118" ht="66" x14ac:dyDescent="0.2">
      <c r="A1877" s="427"/>
      <c r="B1877" s="445" t="s">
        <v>1777</v>
      </c>
      <c r="C1877" s="74"/>
      <c r="D1877" s="74">
        <v>10</v>
      </c>
      <c r="E1877" s="79" t="s">
        <v>30</v>
      </c>
      <c r="F1877" s="55" t="s">
        <v>31</v>
      </c>
      <c r="G1877" s="56" t="s">
        <v>32</v>
      </c>
      <c r="H1877" s="55" t="s">
        <v>33</v>
      </c>
      <c r="I1877" s="418">
        <v>62.013600000000011</v>
      </c>
      <c r="J1877" s="766">
        <v>620.13600000000008</v>
      </c>
      <c r="K1877" s="136"/>
      <c r="L1877" s="469">
        <v>0</v>
      </c>
      <c r="M1877" s="136"/>
      <c r="N1877" s="469"/>
      <c r="O1877" s="75">
        <v>0</v>
      </c>
      <c r="P1877" s="1002">
        <f t="shared" si="234"/>
        <v>0</v>
      </c>
      <c r="Q1877" s="138"/>
      <c r="R1877" s="469"/>
      <c r="S1877" s="75">
        <v>0</v>
      </c>
      <c r="T1877" s="1002"/>
      <c r="U1877" s="138"/>
      <c r="V1877" s="469"/>
      <c r="W1877" s="138"/>
      <c r="X1877" s="469"/>
      <c r="Y1877" s="60">
        <f t="shared" si="235"/>
        <v>10</v>
      </c>
      <c r="Z1877" s="1002">
        <v>620.13600000000008</v>
      </c>
      <c r="AA1877" s="138"/>
      <c r="AB1877" s="469"/>
      <c r="AC1877" s="63">
        <v>0</v>
      </c>
      <c r="AD1877" s="137">
        <f t="shared" si="236"/>
        <v>0</v>
      </c>
      <c r="AE1877" s="945">
        <v>0</v>
      </c>
      <c r="AF1877" s="150">
        <v>0</v>
      </c>
      <c r="AG1877" s="138"/>
      <c r="AH1877" s="469"/>
      <c r="AI1877" s="998">
        <f t="shared" si="237"/>
        <v>620.13600000000008</v>
      </c>
      <c r="AJ1877" s="1025">
        <f t="shared" si="233"/>
        <v>0</v>
      </c>
    </row>
    <row r="1878" spans="1:118" ht="66" x14ac:dyDescent="0.2">
      <c r="A1878" s="427"/>
      <c r="B1878" s="445" t="s">
        <v>1778</v>
      </c>
      <c r="C1878" s="74"/>
      <c r="D1878" s="74">
        <v>1</v>
      </c>
      <c r="E1878" s="79" t="s">
        <v>30</v>
      </c>
      <c r="F1878" s="55" t="s">
        <v>31</v>
      </c>
      <c r="G1878" s="56" t="s">
        <v>32</v>
      </c>
      <c r="H1878" s="55" t="s">
        <v>33</v>
      </c>
      <c r="I1878" s="418">
        <v>108</v>
      </c>
      <c r="J1878" s="766">
        <v>108</v>
      </c>
      <c r="K1878" s="136"/>
      <c r="L1878" s="469">
        <v>0</v>
      </c>
      <c r="M1878" s="136"/>
      <c r="N1878" s="469"/>
      <c r="O1878" s="75">
        <v>0</v>
      </c>
      <c r="P1878" s="1002">
        <f t="shared" si="234"/>
        <v>0</v>
      </c>
      <c r="Q1878" s="138"/>
      <c r="R1878" s="469"/>
      <c r="S1878" s="75">
        <v>0</v>
      </c>
      <c r="T1878" s="1002"/>
      <c r="U1878" s="138"/>
      <c r="V1878" s="469"/>
      <c r="W1878" s="138"/>
      <c r="X1878" s="469"/>
      <c r="Y1878" s="60">
        <f t="shared" si="235"/>
        <v>1</v>
      </c>
      <c r="Z1878" s="1002">
        <v>108</v>
      </c>
      <c r="AA1878" s="138"/>
      <c r="AB1878" s="469"/>
      <c r="AC1878" s="63">
        <v>0</v>
      </c>
      <c r="AD1878" s="137">
        <f t="shared" si="236"/>
        <v>0</v>
      </c>
      <c r="AE1878" s="945">
        <v>0</v>
      </c>
      <c r="AF1878" s="150">
        <v>0</v>
      </c>
      <c r="AG1878" s="138"/>
      <c r="AH1878" s="469"/>
      <c r="AI1878" s="998">
        <f t="shared" si="237"/>
        <v>108</v>
      </c>
      <c r="AJ1878" s="1025">
        <f t="shared" si="233"/>
        <v>0</v>
      </c>
    </row>
    <row r="1879" spans="1:118" ht="66" x14ac:dyDescent="0.2">
      <c r="A1879" s="427"/>
      <c r="B1879" s="445" t="s">
        <v>1779</v>
      </c>
      <c r="C1879" s="74"/>
      <c r="D1879" s="74">
        <v>11</v>
      </c>
      <c r="E1879" s="79" t="s">
        <v>30</v>
      </c>
      <c r="F1879" s="55" t="s">
        <v>31</v>
      </c>
      <c r="G1879" s="56" t="s">
        <v>32</v>
      </c>
      <c r="H1879" s="55" t="s">
        <v>33</v>
      </c>
      <c r="I1879" s="418">
        <v>103.35599999999999</v>
      </c>
      <c r="J1879" s="766">
        <v>1136.9159999999999</v>
      </c>
      <c r="K1879" s="136"/>
      <c r="L1879" s="469">
        <v>0</v>
      </c>
      <c r="M1879" s="136"/>
      <c r="N1879" s="469"/>
      <c r="O1879" s="75">
        <v>0</v>
      </c>
      <c r="P1879" s="1002">
        <f t="shared" si="234"/>
        <v>0</v>
      </c>
      <c r="Q1879" s="138"/>
      <c r="R1879" s="469"/>
      <c r="S1879" s="75">
        <v>0</v>
      </c>
      <c r="T1879" s="1002"/>
      <c r="U1879" s="138">
        <v>5</v>
      </c>
      <c r="V1879" s="469">
        <v>271.64</v>
      </c>
      <c r="W1879" s="138"/>
      <c r="X1879" s="469"/>
      <c r="Y1879" s="60">
        <v>6</v>
      </c>
      <c r="Z1879" s="1002">
        <f>1136.916-271.64</f>
        <v>865.27599999999995</v>
      </c>
      <c r="AA1879" s="138"/>
      <c r="AB1879" s="469"/>
      <c r="AC1879" s="63">
        <v>0</v>
      </c>
      <c r="AD1879" s="137">
        <f t="shared" si="236"/>
        <v>0</v>
      </c>
      <c r="AE1879" s="945">
        <v>0</v>
      </c>
      <c r="AF1879" s="150">
        <v>0</v>
      </c>
      <c r="AG1879" s="138"/>
      <c r="AH1879" s="469"/>
      <c r="AI1879" s="998">
        <f t="shared" si="237"/>
        <v>1136.9159999999999</v>
      </c>
      <c r="AJ1879" s="1025">
        <f t="shared" si="233"/>
        <v>0</v>
      </c>
    </row>
    <row r="1880" spans="1:118" s="24" customFormat="1" ht="66" x14ac:dyDescent="0.2">
      <c r="A1880" s="408"/>
      <c r="B1880" s="454" t="s">
        <v>1780</v>
      </c>
      <c r="C1880" s="177"/>
      <c r="D1880" s="177">
        <v>1</v>
      </c>
      <c r="E1880" s="79" t="s">
        <v>30</v>
      </c>
      <c r="F1880" s="88" t="s">
        <v>31</v>
      </c>
      <c r="G1880" s="56" t="s">
        <v>32</v>
      </c>
      <c r="H1880" s="55" t="s">
        <v>33</v>
      </c>
      <c r="I1880" s="418">
        <v>108</v>
      </c>
      <c r="J1880" s="779">
        <v>108</v>
      </c>
      <c r="K1880" s="142"/>
      <c r="L1880" s="918">
        <v>0</v>
      </c>
      <c r="M1880" s="142"/>
      <c r="N1880" s="918"/>
      <c r="O1880" s="75">
        <v>0</v>
      </c>
      <c r="P1880" s="1002">
        <f t="shared" si="234"/>
        <v>0</v>
      </c>
      <c r="Q1880" s="138"/>
      <c r="R1880" s="469"/>
      <c r="S1880" s="75">
        <v>0</v>
      </c>
      <c r="T1880" s="1002"/>
      <c r="U1880" s="138"/>
      <c r="V1880" s="469"/>
      <c r="W1880" s="138"/>
      <c r="X1880" s="469"/>
      <c r="Y1880" s="60">
        <f t="shared" si="235"/>
        <v>1</v>
      </c>
      <c r="Z1880" s="1002">
        <v>108</v>
      </c>
      <c r="AA1880" s="138"/>
      <c r="AB1880" s="469"/>
      <c r="AC1880" s="63">
        <v>0</v>
      </c>
      <c r="AD1880" s="137">
        <f t="shared" si="236"/>
        <v>0</v>
      </c>
      <c r="AE1880" s="945">
        <v>0</v>
      </c>
      <c r="AF1880" s="150">
        <v>0</v>
      </c>
      <c r="AG1880" s="138"/>
      <c r="AH1880" s="469"/>
      <c r="AI1880" s="998">
        <f t="shared" si="237"/>
        <v>108</v>
      </c>
      <c r="AJ1880" s="1025">
        <f t="shared" si="233"/>
        <v>0</v>
      </c>
    </row>
    <row r="1881" spans="1:118" s="24" customFormat="1" ht="66" x14ac:dyDescent="0.2">
      <c r="A1881" s="408"/>
      <c r="B1881" s="445" t="s">
        <v>1781</v>
      </c>
      <c r="C1881" s="74"/>
      <c r="D1881" s="74">
        <v>19</v>
      </c>
      <c r="E1881" s="79" t="s">
        <v>30</v>
      </c>
      <c r="F1881" s="88" t="s">
        <v>31</v>
      </c>
      <c r="G1881" s="56" t="s">
        <v>32</v>
      </c>
      <c r="H1881" s="55" t="s">
        <v>33</v>
      </c>
      <c r="I1881" s="418">
        <v>682.14959999999985</v>
      </c>
      <c r="J1881" s="766">
        <v>11465.321999999996</v>
      </c>
      <c r="K1881" s="142"/>
      <c r="L1881" s="918">
        <v>0</v>
      </c>
      <c r="M1881" s="142"/>
      <c r="N1881" s="918"/>
      <c r="O1881" s="75">
        <v>0</v>
      </c>
      <c r="P1881" s="1002">
        <f t="shared" si="234"/>
        <v>0</v>
      </c>
      <c r="Q1881" s="138"/>
      <c r="R1881" s="469"/>
      <c r="S1881" s="75">
        <v>0</v>
      </c>
      <c r="T1881" s="1002"/>
      <c r="U1881" s="138"/>
      <c r="V1881" s="469"/>
      <c r="W1881" s="138"/>
      <c r="X1881" s="469"/>
      <c r="Y1881" s="60">
        <f t="shared" si="235"/>
        <v>19</v>
      </c>
      <c r="Z1881" s="1002">
        <v>11465.321999999996</v>
      </c>
      <c r="AA1881" s="138"/>
      <c r="AB1881" s="469"/>
      <c r="AC1881" s="63">
        <v>0</v>
      </c>
      <c r="AD1881" s="137">
        <f t="shared" si="236"/>
        <v>0</v>
      </c>
      <c r="AE1881" s="945">
        <v>0</v>
      </c>
      <c r="AF1881" s="150">
        <v>0</v>
      </c>
      <c r="AG1881" s="138"/>
      <c r="AH1881" s="469"/>
      <c r="AI1881" s="998">
        <f t="shared" si="237"/>
        <v>11465.321999999996</v>
      </c>
      <c r="AJ1881" s="1025">
        <f t="shared" si="233"/>
        <v>0</v>
      </c>
    </row>
    <row r="1882" spans="1:118" s="24" customFormat="1" ht="66" x14ac:dyDescent="0.2">
      <c r="A1882" s="408"/>
      <c r="B1882" s="455" t="s">
        <v>1782</v>
      </c>
      <c r="C1882" s="51"/>
      <c r="D1882" s="51">
        <v>1</v>
      </c>
      <c r="E1882" s="79" t="s">
        <v>30</v>
      </c>
      <c r="F1882" s="88" t="s">
        <v>31</v>
      </c>
      <c r="G1882" s="56" t="s">
        <v>32</v>
      </c>
      <c r="H1882" s="55" t="s">
        <v>33</v>
      </c>
      <c r="I1882" s="418">
        <v>528.96</v>
      </c>
      <c r="J1882" s="807">
        <v>528.96</v>
      </c>
      <c r="K1882" s="142"/>
      <c r="L1882" s="918">
        <v>0</v>
      </c>
      <c r="M1882" s="142"/>
      <c r="N1882" s="918"/>
      <c r="O1882" s="75">
        <v>0</v>
      </c>
      <c r="P1882" s="1002">
        <f t="shared" si="234"/>
        <v>0</v>
      </c>
      <c r="Q1882" s="138"/>
      <c r="R1882" s="469"/>
      <c r="S1882" s="75">
        <v>0</v>
      </c>
      <c r="T1882" s="1002"/>
      <c r="U1882" s="138"/>
      <c r="V1882" s="469"/>
      <c r="W1882" s="138"/>
      <c r="X1882" s="469"/>
      <c r="Y1882" s="60">
        <f t="shared" si="235"/>
        <v>1</v>
      </c>
      <c r="Z1882" s="1002">
        <v>528.96</v>
      </c>
      <c r="AA1882" s="138"/>
      <c r="AB1882" s="469"/>
      <c r="AC1882" s="63">
        <v>0</v>
      </c>
      <c r="AD1882" s="137">
        <f t="shared" si="236"/>
        <v>0</v>
      </c>
      <c r="AE1882" s="945">
        <v>0</v>
      </c>
      <c r="AF1882" s="150">
        <v>0</v>
      </c>
      <c r="AG1882" s="138"/>
      <c r="AH1882" s="469"/>
      <c r="AI1882" s="998">
        <f t="shared" si="237"/>
        <v>528.96</v>
      </c>
      <c r="AJ1882" s="1025">
        <f t="shared" si="233"/>
        <v>0</v>
      </c>
    </row>
    <row r="1883" spans="1:118" s="24" customFormat="1" ht="66" x14ac:dyDescent="0.2">
      <c r="A1883" s="408"/>
      <c r="B1883" s="456" t="s">
        <v>1783</v>
      </c>
      <c r="C1883" s="74"/>
      <c r="D1883" s="74">
        <v>3</v>
      </c>
      <c r="E1883" s="79" t="s">
        <v>30</v>
      </c>
      <c r="F1883" s="88" t="s">
        <v>31</v>
      </c>
      <c r="G1883" s="56" t="s">
        <v>32</v>
      </c>
      <c r="H1883" s="55" t="s">
        <v>33</v>
      </c>
      <c r="I1883" s="418">
        <v>103.24000000000001</v>
      </c>
      <c r="J1883" s="766">
        <v>309.72000000000003</v>
      </c>
      <c r="K1883" s="142"/>
      <c r="L1883" s="918">
        <v>0</v>
      </c>
      <c r="M1883" s="142"/>
      <c r="N1883" s="918"/>
      <c r="O1883" s="75">
        <v>0</v>
      </c>
      <c r="P1883" s="1002">
        <f t="shared" si="234"/>
        <v>0</v>
      </c>
      <c r="Q1883" s="138"/>
      <c r="R1883" s="469"/>
      <c r="S1883" s="75">
        <v>0</v>
      </c>
      <c r="T1883" s="1002"/>
      <c r="U1883" s="138"/>
      <c r="V1883" s="469"/>
      <c r="W1883" s="138"/>
      <c r="X1883" s="469"/>
      <c r="Y1883" s="60">
        <f t="shared" si="235"/>
        <v>3</v>
      </c>
      <c r="Z1883" s="1002">
        <v>309.72000000000003</v>
      </c>
      <c r="AA1883" s="138"/>
      <c r="AB1883" s="469"/>
      <c r="AC1883" s="63">
        <v>0</v>
      </c>
      <c r="AD1883" s="137">
        <f t="shared" si="236"/>
        <v>0</v>
      </c>
      <c r="AE1883" s="945">
        <v>0</v>
      </c>
      <c r="AF1883" s="150">
        <v>0</v>
      </c>
      <c r="AG1883" s="138"/>
      <c r="AH1883" s="469"/>
      <c r="AI1883" s="998">
        <f t="shared" si="237"/>
        <v>309.72000000000003</v>
      </c>
      <c r="AJ1883" s="1025">
        <f t="shared" si="233"/>
        <v>0</v>
      </c>
    </row>
    <row r="1884" spans="1:118" s="24" customFormat="1" ht="66" x14ac:dyDescent="0.2">
      <c r="A1884" s="408"/>
      <c r="B1884" s="456" t="s">
        <v>1784</v>
      </c>
      <c r="C1884" s="74"/>
      <c r="D1884" s="74">
        <v>3</v>
      </c>
      <c r="E1884" s="79" t="s">
        <v>30</v>
      </c>
      <c r="F1884" s="88" t="s">
        <v>31</v>
      </c>
      <c r="G1884" s="56" t="s">
        <v>32</v>
      </c>
      <c r="H1884" s="55" t="s">
        <v>33</v>
      </c>
      <c r="I1884" s="418">
        <v>103.24000000000001</v>
      </c>
      <c r="J1884" s="766">
        <v>309.72000000000003</v>
      </c>
      <c r="K1884" s="142"/>
      <c r="L1884" s="918">
        <v>0</v>
      </c>
      <c r="M1884" s="142"/>
      <c r="N1884" s="918"/>
      <c r="O1884" s="75">
        <v>0</v>
      </c>
      <c r="P1884" s="1002">
        <f t="shared" si="234"/>
        <v>0</v>
      </c>
      <c r="Q1884" s="138"/>
      <c r="R1884" s="469"/>
      <c r="S1884" s="75">
        <v>0</v>
      </c>
      <c r="T1884" s="1002"/>
      <c r="U1884" s="138"/>
      <c r="V1884" s="469"/>
      <c r="W1884" s="138"/>
      <c r="X1884" s="469"/>
      <c r="Y1884" s="60">
        <f t="shared" si="235"/>
        <v>3</v>
      </c>
      <c r="Z1884" s="1002">
        <v>309.72000000000003</v>
      </c>
      <c r="AA1884" s="138"/>
      <c r="AB1884" s="469"/>
      <c r="AC1884" s="63">
        <v>0</v>
      </c>
      <c r="AD1884" s="137">
        <f t="shared" si="236"/>
        <v>0</v>
      </c>
      <c r="AE1884" s="945">
        <v>0</v>
      </c>
      <c r="AF1884" s="150">
        <v>0</v>
      </c>
      <c r="AG1884" s="138"/>
      <c r="AH1884" s="469"/>
      <c r="AI1884" s="998">
        <f t="shared" si="237"/>
        <v>309.72000000000003</v>
      </c>
      <c r="AJ1884" s="1025">
        <f t="shared" si="233"/>
        <v>0</v>
      </c>
    </row>
    <row r="1885" spans="1:118" s="24" customFormat="1" ht="66" x14ac:dyDescent="0.2">
      <c r="A1885" s="408"/>
      <c r="B1885" s="457" t="s">
        <v>1785</v>
      </c>
      <c r="C1885" s="74"/>
      <c r="D1885" s="74">
        <v>3</v>
      </c>
      <c r="E1885" s="79" t="s">
        <v>30</v>
      </c>
      <c r="F1885" s="88" t="s">
        <v>31</v>
      </c>
      <c r="G1885" s="56" t="s">
        <v>32</v>
      </c>
      <c r="H1885" s="55" t="s">
        <v>33</v>
      </c>
      <c r="I1885" s="418">
        <v>69.600000000000009</v>
      </c>
      <c r="J1885" s="766">
        <v>208.8</v>
      </c>
      <c r="K1885" s="142"/>
      <c r="L1885" s="918">
        <v>0</v>
      </c>
      <c r="M1885" s="142"/>
      <c r="N1885" s="918"/>
      <c r="O1885" s="75">
        <v>0</v>
      </c>
      <c r="P1885" s="1002">
        <f t="shared" si="234"/>
        <v>0</v>
      </c>
      <c r="Q1885" s="138"/>
      <c r="R1885" s="469"/>
      <c r="S1885" s="75">
        <v>0</v>
      </c>
      <c r="T1885" s="1002">
        <v>174.18</v>
      </c>
      <c r="U1885" s="138"/>
      <c r="V1885" s="469"/>
      <c r="W1885" s="138"/>
      <c r="X1885" s="469"/>
      <c r="Y1885" s="60">
        <f t="shared" si="235"/>
        <v>3</v>
      </c>
      <c r="Z1885" s="1002">
        <v>34.620000000000005</v>
      </c>
      <c r="AA1885" s="138"/>
      <c r="AB1885" s="469"/>
      <c r="AC1885" s="63">
        <v>0</v>
      </c>
      <c r="AD1885" s="137">
        <f t="shared" si="236"/>
        <v>0</v>
      </c>
      <c r="AE1885" s="945">
        <v>0</v>
      </c>
      <c r="AF1885" s="150">
        <v>0</v>
      </c>
      <c r="AG1885" s="138"/>
      <c r="AH1885" s="469"/>
      <c r="AI1885" s="998">
        <f t="shared" si="237"/>
        <v>208.8</v>
      </c>
      <c r="AJ1885" s="1025">
        <f t="shared" si="233"/>
        <v>0</v>
      </c>
    </row>
    <row r="1886" spans="1:118" ht="44.25" customHeight="1" x14ac:dyDescent="0.2">
      <c r="A1886" s="272">
        <v>293</v>
      </c>
      <c r="B1886" s="273" t="s">
        <v>1786</v>
      </c>
      <c r="C1886" s="272"/>
      <c r="D1886" s="272"/>
      <c r="E1886" s="274"/>
      <c r="F1886" s="313"/>
      <c r="G1886" s="313"/>
      <c r="H1886" s="313"/>
      <c r="I1886" s="277"/>
      <c r="J1886" s="806">
        <v>24253.272400000002</v>
      </c>
      <c r="K1886" s="278"/>
      <c r="L1886" s="919">
        <f>L1887</f>
        <v>0</v>
      </c>
      <c r="M1886" s="278"/>
      <c r="N1886" s="919">
        <f>N1887</f>
        <v>0</v>
      </c>
      <c r="O1886" s="75">
        <v>0</v>
      </c>
      <c r="P1886" s="919">
        <f>P1887</f>
        <v>0</v>
      </c>
      <c r="Q1886" s="279"/>
      <c r="R1886" s="919">
        <f>R1887</f>
        <v>0</v>
      </c>
      <c r="S1886" s="75">
        <v>0</v>
      </c>
      <c r="T1886" s="919">
        <f>T1887</f>
        <v>473.87</v>
      </c>
      <c r="U1886" s="279"/>
      <c r="V1886" s="919">
        <f>V1887</f>
        <v>14257.062400000001</v>
      </c>
      <c r="W1886" s="279"/>
      <c r="X1886" s="919">
        <f>X1887</f>
        <v>0</v>
      </c>
      <c r="Y1886" s="60">
        <f t="shared" si="235"/>
        <v>0</v>
      </c>
      <c r="Z1886" s="919">
        <f>Z1887</f>
        <v>9522.34</v>
      </c>
      <c r="AA1886" s="279"/>
      <c r="AB1886" s="919">
        <f>AB1887</f>
        <v>0</v>
      </c>
      <c r="AC1886" s="63">
        <v>0</v>
      </c>
      <c r="AD1886" s="278">
        <f>AD1887</f>
        <v>0</v>
      </c>
      <c r="AE1886" s="968">
        <f>AE1887</f>
        <v>0</v>
      </c>
      <c r="AF1886" s="278">
        <f>AF1887</f>
        <v>0</v>
      </c>
      <c r="AG1886" s="279"/>
      <c r="AH1886" s="919">
        <f>AH1887</f>
        <v>0</v>
      </c>
      <c r="AI1886" s="919">
        <f>AI1887</f>
        <v>24253.272400000002</v>
      </c>
      <c r="AJ1886" s="1025">
        <f t="shared" si="233"/>
        <v>0</v>
      </c>
    </row>
    <row r="1887" spans="1:118" s="884" customFormat="1" ht="33.75" customHeight="1" x14ac:dyDescent="0.2">
      <c r="A1887" s="42">
        <v>29301</v>
      </c>
      <c r="B1887" s="341" t="s">
        <v>1787</v>
      </c>
      <c r="C1887" s="44"/>
      <c r="D1887" s="44"/>
      <c r="E1887" s="44"/>
      <c r="F1887" s="239"/>
      <c r="G1887" s="239"/>
      <c r="H1887" s="239"/>
      <c r="I1887" s="47"/>
      <c r="J1887" s="787">
        <v>24253.272400000002</v>
      </c>
      <c r="K1887" s="264"/>
      <c r="L1887" s="921">
        <f>SUM(L1888:L1906)</f>
        <v>0</v>
      </c>
      <c r="M1887" s="264"/>
      <c r="N1887" s="921">
        <f>SUM(N1888:N1906)</f>
        <v>0</v>
      </c>
      <c r="O1887" s="238">
        <v>0</v>
      </c>
      <c r="P1887" s="921">
        <f>SUM(P1888:P1906)</f>
        <v>0</v>
      </c>
      <c r="Q1887" s="265"/>
      <c r="R1887" s="921">
        <f>SUM(R1888:R1906)</f>
        <v>0</v>
      </c>
      <c r="S1887" s="238">
        <v>0</v>
      </c>
      <c r="T1887" s="921">
        <f>SUM(T1888:T1906)</f>
        <v>473.87</v>
      </c>
      <c r="U1887" s="265"/>
      <c r="V1887" s="921">
        <f>SUM(V1888:V1906)</f>
        <v>14257.062400000001</v>
      </c>
      <c r="W1887" s="265"/>
      <c r="X1887" s="921">
        <f>SUM(X1888:X1906)</f>
        <v>0</v>
      </c>
      <c r="Y1887" s="376">
        <f t="shared" si="235"/>
        <v>0</v>
      </c>
      <c r="Z1887" s="921">
        <f>SUM(Z1888:Z1906)</f>
        <v>9522.34</v>
      </c>
      <c r="AA1887" s="265"/>
      <c r="AB1887" s="921">
        <f>SUM(AB1888:AB1906)</f>
        <v>0</v>
      </c>
      <c r="AC1887" s="931">
        <v>0</v>
      </c>
      <c r="AD1887" s="264">
        <f>SUM(AD1888:AD1906)</f>
        <v>0</v>
      </c>
      <c r="AE1887" s="961">
        <f>SUM(AE1888:AE1906)</f>
        <v>0</v>
      </c>
      <c r="AF1887" s="264">
        <f>SUM(AF1888:AF1906)</f>
        <v>0</v>
      </c>
      <c r="AG1887" s="265"/>
      <c r="AH1887" s="921">
        <f>SUM(AH1888:AH1906)</f>
        <v>0</v>
      </c>
      <c r="AI1887" s="921">
        <f>SUM(AI1888:AI1906)</f>
        <v>24253.272400000002</v>
      </c>
      <c r="AJ1887" s="1025">
        <f t="shared" si="233"/>
        <v>0</v>
      </c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4"/>
      <c r="DD1887" s="24"/>
      <c r="DE1887" s="24"/>
      <c r="DF1887" s="24"/>
      <c r="DG1887" s="24"/>
      <c r="DH1887" s="24"/>
      <c r="DI1887" s="24"/>
      <c r="DJ1887" s="24"/>
      <c r="DK1887" s="24"/>
      <c r="DL1887" s="24"/>
      <c r="DM1887" s="24"/>
      <c r="DN1887" s="24"/>
    </row>
    <row r="1888" spans="1:118" ht="66" x14ac:dyDescent="0.2">
      <c r="A1888" s="458"/>
      <c r="B1888" s="445" t="s">
        <v>1788</v>
      </c>
      <c r="C1888" s="74"/>
      <c r="D1888" s="79">
        <v>100</v>
      </c>
      <c r="E1888" s="79" t="s">
        <v>30</v>
      </c>
      <c r="F1888" s="55" t="s">
        <v>31</v>
      </c>
      <c r="G1888" s="56" t="s">
        <v>32</v>
      </c>
      <c r="H1888" s="55" t="s">
        <v>33</v>
      </c>
      <c r="I1888" s="57">
        <v>1.6536999999999999</v>
      </c>
      <c r="J1888" s="112">
        <v>165.37</v>
      </c>
      <c r="K1888" s="136"/>
      <c r="L1888" s="469">
        <v>0</v>
      </c>
      <c r="M1888" s="136"/>
      <c r="N1888" s="469"/>
      <c r="O1888" s="75">
        <v>0</v>
      </c>
      <c r="P1888" s="1002">
        <f t="shared" ref="P1888:P1904" si="238">O1888*I1888</f>
        <v>0</v>
      </c>
      <c r="Q1888" s="138"/>
      <c r="R1888" s="469"/>
      <c r="S1888" s="75">
        <v>0</v>
      </c>
      <c r="T1888" s="1002"/>
      <c r="U1888" s="138"/>
      <c r="V1888" s="469"/>
      <c r="W1888" s="138"/>
      <c r="X1888" s="469"/>
      <c r="Y1888" s="60">
        <f t="shared" si="235"/>
        <v>100</v>
      </c>
      <c r="Z1888" s="1002">
        <v>165.37</v>
      </c>
      <c r="AA1888" s="138"/>
      <c r="AB1888" s="469"/>
      <c r="AC1888" s="63">
        <v>0</v>
      </c>
      <c r="AD1888" s="137">
        <f t="shared" ref="AD1888:AD1904" si="239">AC1888*I1888</f>
        <v>0</v>
      </c>
      <c r="AE1888" s="945">
        <v>0</v>
      </c>
      <c r="AF1888" s="150">
        <v>0</v>
      </c>
      <c r="AG1888" s="138"/>
      <c r="AH1888" s="469"/>
      <c r="AI1888" s="998">
        <f t="shared" ref="AI1888:AI1906" si="240">AF1888+AH1888+AD1888+AB1888+Z1888+X1888+V1888+T1888+R1888+P1888+N1888+L1888</f>
        <v>165.37</v>
      </c>
      <c r="AJ1888" s="1025">
        <f t="shared" si="233"/>
        <v>0</v>
      </c>
    </row>
    <row r="1889" spans="1:36" ht="66" x14ac:dyDescent="0.2">
      <c r="A1889" s="458"/>
      <c r="B1889" s="459" t="s">
        <v>1789</v>
      </c>
      <c r="C1889" s="74"/>
      <c r="D1889" s="74">
        <v>7</v>
      </c>
      <c r="E1889" s="79" t="s">
        <v>30</v>
      </c>
      <c r="F1889" s="55" t="s">
        <v>31</v>
      </c>
      <c r="G1889" s="56" t="s">
        <v>32</v>
      </c>
      <c r="H1889" s="55" t="s">
        <v>33</v>
      </c>
      <c r="I1889" s="57">
        <v>42.98571428571428</v>
      </c>
      <c r="J1889" s="766">
        <v>300.89999999999998</v>
      </c>
      <c r="K1889" s="136"/>
      <c r="L1889" s="469">
        <v>0</v>
      </c>
      <c r="M1889" s="136"/>
      <c r="N1889" s="469"/>
      <c r="O1889" s="75">
        <v>0</v>
      </c>
      <c r="P1889" s="1002">
        <f t="shared" si="238"/>
        <v>0</v>
      </c>
      <c r="Q1889" s="138"/>
      <c r="R1889" s="469"/>
      <c r="S1889" s="75">
        <v>0</v>
      </c>
      <c r="T1889" s="1002"/>
      <c r="U1889" s="138"/>
      <c r="V1889" s="469"/>
      <c r="W1889" s="138"/>
      <c r="X1889" s="469"/>
      <c r="Y1889" s="60">
        <f t="shared" si="235"/>
        <v>7</v>
      </c>
      <c r="Z1889" s="1002">
        <v>300.89999999999998</v>
      </c>
      <c r="AA1889" s="138"/>
      <c r="AB1889" s="469"/>
      <c r="AC1889" s="63">
        <v>0</v>
      </c>
      <c r="AD1889" s="137">
        <f t="shared" si="239"/>
        <v>0</v>
      </c>
      <c r="AE1889" s="945">
        <v>0</v>
      </c>
      <c r="AF1889" s="150">
        <v>0</v>
      </c>
      <c r="AG1889" s="138"/>
      <c r="AH1889" s="469"/>
      <c r="AI1889" s="998">
        <f t="shared" si="240"/>
        <v>300.89999999999998</v>
      </c>
      <c r="AJ1889" s="1025">
        <f t="shared" si="233"/>
        <v>0</v>
      </c>
    </row>
    <row r="1890" spans="1:36" ht="66" x14ac:dyDescent="0.2">
      <c r="A1890" s="458"/>
      <c r="B1890" s="459" t="s">
        <v>1790</v>
      </c>
      <c r="C1890" s="74"/>
      <c r="D1890" s="74">
        <v>7</v>
      </c>
      <c r="E1890" s="79" t="s">
        <v>30</v>
      </c>
      <c r="F1890" s="55" t="s">
        <v>31</v>
      </c>
      <c r="G1890" s="56" t="s">
        <v>32</v>
      </c>
      <c r="H1890" s="55" t="s">
        <v>33</v>
      </c>
      <c r="I1890" s="57">
        <v>96.638571428571439</v>
      </c>
      <c r="J1890" s="766">
        <v>676.47</v>
      </c>
      <c r="K1890" s="136"/>
      <c r="L1890" s="469">
        <v>0</v>
      </c>
      <c r="M1890" s="136"/>
      <c r="N1890" s="469"/>
      <c r="O1890" s="75">
        <v>0</v>
      </c>
      <c r="P1890" s="1002">
        <f t="shared" si="238"/>
        <v>0</v>
      </c>
      <c r="Q1890" s="138"/>
      <c r="R1890" s="469"/>
      <c r="S1890" s="75">
        <v>0</v>
      </c>
      <c r="T1890" s="1002">
        <v>473.87</v>
      </c>
      <c r="U1890" s="138"/>
      <c r="V1890" s="469"/>
      <c r="W1890" s="138"/>
      <c r="X1890" s="469"/>
      <c r="Y1890" s="60">
        <f t="shared" si="235"/>
        <v>7</v>
      </c>
      <c r="Z1890" s="1002">
        <v>202.60000000000002</v>
      </c>
      <c r="AA1890" s="138"/>
      <c r="AB1890" s="469"/>
      <c r="AC1890" s="63">
        <v>0</v>
      </c>
      <c r="AD1890" s="137">
        <f t="shared" si="239"/>
        <v>0</v>
      </c>
      <c r="AE1890" s="945">
        <v>0</v>
      </c>
      <c r="AF1890" s="150">
        <v>0</v>
      </c>
      <c r="AG1890" s="138"/>
      <c r="AH1890" s="469"/>
      <c r="AI1890" s="998">
        <f t="shared" si="240"/>
        <v>676.47</v>
      </c>
      <c r="AJ1890" s="1025">
        <f t="shared" si="233"/>
        <v>0</v>
      </c>
    </row>
    <row r="1891" spans="1:36" ht="66" x14ac:dyDescent="0.2">
      <c r="A1891" s="458"/>
      <c r="B1891" s="459" t="s">
        <v>1791</v>
      </c>
      <c r="C1891" s="74"/>
      <c r="D1891" s="74">
        <v>7</v>
      </c>
      <c r="E1891" s="79" t="s">
        <v>30</v>
      </c>
      <c r="F1891" s="55" t="s">
        <v>31</v>
      </c>
      <c r="G1891" s="56" t="s">
        <v>32</v>
      </c>
      <c r="H1891" s="55" t="s">
        <v>33</v>
      </c>
      <c r="I1891" s="57">
        <v>52.624285714285712</v>
      </c>
      <c r="J1891" s="766">
        <v>368.37</v>
      </c>
      <c r="K1891" s="136"/>
      <c r="L1891" s="469">
        <v>0</v>
      </c>
      <c r="M1891" s="136"/>
      <c r="N1891" s="469"/>
      <c r="O1891" s="75">
        <v>0</v>
      </c>
      <c r="P1891" s="1002">
        <f t="shared" si="238"/>
        <v>0</v>
      </c>
      <c r="Q1891" s="138"/>
      <c r="R1891" s="469"/>
      <c r="S1891" s="75">
        <v>0</v>
      </c>
      <c r="T1891" s="1002"/>
      <c r="U1891" s="138"/>
      <c r="V1891" s="469"/>
      <c r="W1891" s="138"/>
      <c r="X1891" s="469"/>
      <c r="Y1891" s="60">
        <f t="shared" si="235"/>
        <v>7</v>
      </c>
      <c r="Z1891" s="1002">
        <v>368.37</v>
      </c>
      <c r="AA1891" s="138"/>
      <c r="AB1891" s="469"/>
      <c r="AC1891" s="63">
        <v>0</v>
      </c>
      <c r="AD1891" s="137">
        <f t="shared" si="239"/>
        <v>0</v>
      </c>
      <c r="AE1891" s="945">
        <v>0</v>
      </c>
      <c r="AF1891" s="150">
        <v>0</v>
      </c>
      <c r="AG1891" s="138"/>
      <c r="AH1891" s="469"/>
      <c r="AI1891" s="998">
        <f t="shared" si="240"/>
        <v>368.37</v>
      </c>
      <c r="AJ1891" s="1025">
        <f t="shared" si="233"/>
        <v>0</v>
      </c>
    </row>
    <row r="1892" spans="1:36" ht="66" x14ac:dyDescent="0.2">
      <c r="A1892" s="458"/>
      <c r="B1892" s="436" t="s">
        <v>1792</v>
      </c>
      <c r="C1892" s="74"/>
      <c r="D1892" s="74">
        <v>1</v>
      </c>
      <c r="E1892" s="79" t="s">
        <v>30</v>
      </c>
      <c r="F1892" s="55" t="s">
        <v>31</v>
      </c>
      <c r="G1892" s="56" t="s">
        <v>32</v>
      </c>
      <c r="H1892" s="55" t="s">
        <v>33</v>
      </c>
      <c r="I1892" s="57">
        <v>1633.0247999999999</v>
      </c>
      <c r="J1892" s="766">
        <v>1633.0247999999999</v>
      </c>
      <c r="K1892" s="136"/>
      <c r="L1892" s="469">
        <v>0</v>
      </c>
      <c r="M1892" s="136"/>
      <c r="N1892" s="469"/>
      <c r="O1892" s="75">
        <v>0</v>
      </c>
      <c r="P1892" s="1002">
        <f t="shared" si="238"/>
        <v>0</v>
      </c>
      <c r="Q1892" s="138"/>
      <c r="R1892" s="469"/>
      <c r="S1892" s="75">
        <v>0</v>
      </c>
      <c r="T1892" s="1002"/>
      <c r="U1892" s="60">
        <f t="shared" ref="U1892:U1902" si="241">D1892</f>
        <v>1</v>
      </c>
      <c r="V1892" s="1002">
        <v>1633.0247999999999</v>
      </c>
      <c r="W1892" s="138"/>
      <c r="X1892" s="469"/>
      <c r="Y1892" s="139"/>
      <c r="Z1892" s="1002"/>
      <c r="AA1892" s="138"/>
      <c r="AB1892" s="469"/>
      <c r="AC1892" s="63">
        <v>0</v>
      </c>
      <c r="AD1892" s="137">
        <f t="shared" si="239"/>
        <v>0</v>
      </c>
      <c r="AE1892" s="945">
        <v>0</v>
      </c>
      <c r="AF1892" s="150">
        <v>0</v>
      </c>
      <c r="AG1892" s="138"/>
      <c r="AH1892" s="469"/>
      <c r="AI1892" s="998">
        <f t="shared" si="240"/>
        <v>1633.0247999999999</v>
      </c>
      <c r="AJ1892" s="1025">
        <f t="shared" si="233"/>
        <v>0</v>
      </c>
    </row>
    <row r="1893" spans="1:36" ht="66" x14ac:dyDescent="0.2">
      <c r="A1893" s="458"/>
      <c r="B1893" s="93" t="s">
        <v>1793</v>
      </c>
      <c r="C1893" s="74"/>
      <c r="D1893" s="79">
        <v>1</v>
      </c>
      <c r="E1893" s="79" t="s">
        <v>650</v>
      </c>
      <c r="F1893" s="55" t="s">
        <v>31</v>
      </c>
      <c r="G1893" s="56" t="s">
        <v>32</v>
      </c>
      <c r="H1893" s="55" t="s">
        <v>33</v>
      </c>
      <c r="I1893" s="57">
        <v>179.15</v>
      </c>
      <c r="J1893" s="112">
        <v>179.15</v>
      </c>
      <c r="K1893" s="136"/>
      <c r="L1893" s="469">
        <v>0</v>
      </c>
      <c r="M1893" s="136"/>
      <c r="N1893" s="469"/>
      <c r="O1893" s="75">
        <v>0</v>
      </c>
      <c r="P1893" s="1002">
        <f t="shared" si="238"/>
        <v>0</v>
      </c>
      <c r="Q1893" s="138"/>
      <c r="R1893" s="469"/>
      <c r="S1893" s="75">
        <v>0</v>
      </c>
      <c r="T1893" s="1002"/>
      <c r="U1893" s="60">
        <f t="shared" si="241"/>
        <v>1</v>
      </c>
      <c r="V1893" s="1002">
        <v>179.15</v>
      </c>
      <c r="W1893" s="138"/>
      <c r="X1893" s="469"/>
      <c r="Y1893" s="139"/>
      <c r="Z1893" s="1002"/>
      <c r="AA1893" s="138"/>
      <c r="AB1893" s="469"/>
      <c r="AC1893" s="63">
        <v>0</v>
      </c>
      <c r="AD1893" s="137">
        <f t="shared" si="239"/>
        <v>0</v>
      </c>
      <c r="AE1893" s="945">
        <v>0</v>
      </c>
      <c r="AF1893" s="150">
        <v>0</v>
      </c>
      <c r="AG1893" s="138"/>
      <c r="AH1893" s="469"/>
      <c r="AI1893" s="998">
        <f t="shared" si="240"/>
        <v>179.15</v>
      </c>
      <c r="AJ1893" s="1025">
        <f t="shared" ref="AJ1893:AJ1956" si="242">AI1893-J1893</f>
        <v>0</v>
      </c>
    </row>
    <row r="1894" spans="1:36" ht="66" x14ac:dyDescent="0.2">
      <c r="A1894" s="458"/>
      <c r="B1894" s="460" t="s">
        <v>1794</v>
      </c>
      <c r="C1894" s="74"/>
      <c r="D1894" s="79">
        <v>1</v>
      </c>
      <c r="E1894" s="79" t="s">
        <v>41</v>
      </c>
      <c r="F1894" s="55" t="s">
        <v>31</v>
      </c>
      <c r="G1894" s="56" t="s">
        <v>32</v>
      </c>
      <c r="H1894" s="55" t="s">
        <v>33</v>
      </c>
      <c r="I1894" s="57">
        <v>110</v>
      </c>
      <c r="J1894" s="112">
        <v>110</v>
      </c>
      <c r="K1894" s="136"/>
      <c r="L1894" s="469">
        <v>0</v>
      </c>
      <c r="M1894" s="136"/>
      <c r="N1894" s="469"/>
      <c r="O1894" s="75">
        <v>0</v>
      </c>
      <c r="P1894" s="1002">
        <f t="shared" si="238"/>
        <v>0</v>
      </c>
      <c r="Q1894" s="138"/>
      <c r="R1894" s="469"/>
      <c r="S1894" s="75">
        <v>0</v>
      </c>
      <c r="T1894" s="1002"/>
      <c r="U1894" s="60">
        <f t="shared" si="241"/>
        <v>1</v>
      </c>
      <c r="V1894" s="1002">
        <v>110</v>
      </c>
      <c r="W1894" s="138"/>
      <c r="X1894" s="469"/>
      <c r="Y1894" s="139"/>
      <c r="Z1894" s="1002"/>
      <c r="AA1894" s="138"/>
      <c r="AB1894" s="469"/>
      <c r="AC1894" s="63">
        <v>0</v>
      </c>
      <c r="AD1894" s="137">
        <f t="shared" si="239"/>
        <v>0</v>
      </c>
      <c r="AE1894" s="945">
        <v>0</v>
      </c>
      <c r="AF1894" s="150">
        <v>0</v>
      </c>
      <c r="AG1894" s="138"/>
      <c r="AH1894" s="469"/>
      <c r="AI1894" s="998">
        <f t="shared" si="240"/>
        <v>110</v>
      </c>
      <c r="AJ1894" s="1025">
        <f t="shared" si="242"/>
        <v>0</v>
      </c>
    </row>
    <row r="1895" spans="1:36" ht="66" x14ac:dyDescent="0.2">
      <c r="A1895" s="458"/>
      <c r="B1895" s="445" t="s">
        <v>1795</v>
      </c>
      <c r="C1895" s="74"/>
      <c r="D1895" s="74">
        <v>300</v>
      </c>
      <c r="E1895" s="451" t="s">
        <v>30</v>
      </c>
      <c r="F1895" s="55" t="s">
        <v>31</v>
      </c>
      <c r="G1895" s="56" t="s">
        <v>32</v>
      </c>
      <c r="H1895" s="55" t="s">
        <v>33</v>
      </c>
      <c r="I1895" s="57">
        <v>2.0671200000000001</v>
      </c>
      <c r="J1895" s="766">
        <v>620.13599999999997</v>
      </c>
      <c r="K1895" s="136"/>
      <c r="L1895" s="469">
        <v>0</v>
      </c>
      <c r="M1895" s="136"/>
      <c r="N1895" s="469"/>
      <c r="O1895" s="75">
        <v>0</v>
      </c>
      <c r="P1895" s="1002">
        <f t="shared" si="238"/>
        <v>0</v>
      </c>
      <c r="Q1895" s="138"/>
      <c r="R1895" s="469"/>
      <c r="S1895" s="75">
        <v>0</v>
      </c>
      <c r="T1895" s="1002"/>
      <c r="U1895" s="60">
        <f t="shared" si="241"/>
        <v>300</v>
      </c>
      <c r="V1895" s="1002">
        <v>620.13599999999997</v>
      </c>
      <c r="W1895" s="138"/>
      <c r="X1895" s="469"/>
      <c r="Y1895" s="139"/>
      <c r="Z1895" s="1002"/>
      <c r="AA1895" s="138"/>
      <c r="AB1895" s="469"/>
      <c r="AC1895" s="63">
        <v>0</v>
      </c>
      <c r="AD1895" s="137">
        <f t="shared" si="239"/>
        <v>0</v>
      </c>
      <c r="AE1895" s="945">
        <v>0</v>
      </c>
      <c r="AF1895" s="150">
        <v>0</v>
      </c>
      <c r="AG1895" s="138"/>
      <c r="AH1895" s="469"/>
      <c r="AI1895" s="998">
        <f t="shared" si="240"/>
        <v>620.13599999999997</v>
      </c>
      <c r="AJ1895" s="1025">
        <f t="shared" si="242"/>
        <v>0</v>
      </c>
    </row>
    <row r="1896" spans="1:36" ht="66" x14ac:dyDescent="0.2">
      <c r="A1896" s="458"/>
      <c r="B1896" s="445" t="s">
        <v>1796</v>
      </c>
      <c r="C1896" s="74"/>
      <c r="D1896" s="74">
        <v>2</v>
      </c>
      <c r="E1896" s="451" t="s">
        <v>41</v>
      </c>
      <c r="F1896" s="55" t="s">
        <v>31</v>
      </c>
      <c r="G1896" s="56" t="s">
        <v>32</v>
      </c>
      <c r="H1896" s="55" t="s">
        <v>33</v>
      </c>
      <c r="I1896" s="57">
        <v>110.24639999999999</v>
      </c>
      <c r="J1896" s="766">
        <v>220.49279999999999</v>
      </c>
      <c r="K1896" s="136"/>
      <c r="L1896" s="469">
        <v>0</v>
      </c>
      <c r="M1896" s="136"/>
      <c r="N1896" s="469"/>
      <c r="O1896" s="75">
        <v>0</v>
      </c>
      <c r="P1896" s="1002">
        <f t="shared" si="238"/>
        <v>0</v>
      </c>
      <c r="Q1896" s="138"/>
      <c r="R1896" s="469"/>
      <c r="S1896" s="75">
        <v>0</v>
      </c>
      <c r="T1896" s="1002"/>
      <c r="U1896" s="60">
        <f t="shared" si="241"/>
        <v>2</v>
      </c>
      <c r="V1896" s="1002">
        <v>220.49279999999999</v>
      </c>
      <c r="W1896" s="138"/>
      <c r="X1896" s="469"/>
      <c r="Y1896" s="139"/>
      <c r="Z1896" s="1002"/>
      <c r="AA1896" s="138"/>
      <c r="AB1896" s="469"/>
      <c r="AC1896" s="63">
        <v>0</v>
      </c>
      <c r="AD1896" s="137">
        <f t="shared" si="239"/>
        <v>0</v>
      </c>
      <c r="AE1896" s="945">
        <v>0</v>
      </c>
      <c r="AF1896" s="150">
        <v>0</v>
      </c>
      <c r="AG1896" s="138"/>
      <c r="AH1896" s="469"/>
      <c r="AI1896" s="998">
        <f t="shared" si="240"/>
        <v>220.49279999999999</v>
      </c>
      <c r="AJ1896" s="1025">
        <f t="shared" si="242"/>
        <v>0</v>
      </c>
    </row>
    <row r="1897" spans="1:36" ht="66" x14ac:dyDescent="0.2">
      <c r="A1897" s="458"/>
      <c r="B1897" s="436" t="s">
        <v>1797</v>
      </c>
      <c r="C1897" s="74"/>
      <c r="D1897" s="74">
        <v>2</v>
      </c>
      <c r="E1897" s="451" t="s">
        <v>41</v>
      </c>
      <c r="F1897" s="55" t="s">
        <v>31</v>
      </c>
      <c r="G1897" s="56" t="s">
        <v>32</v>
      </c>
      <c r="H1897" s="55" t="s">
        <v>33</v>
      </c>
      <c r="I1897" s="57">
        <v>96.465599999999995</v>
      </c>
      <c r="J1897" s="766">
        <v>192.93119999999999</v>
      </c>
      <c r="K1897" s="136"/>
      <c r="L1897" s="469">
        <v>0</v>
      </c>
      <c r="M1897" s="136"/>
      <c r="N1897" s="469"/>
      <c r="O1897" s="75">
        <v>0</v>
      </c>
      <c r="P1897" s="1002">
        <f t="shared" si="238"/>
        <v>0</v>
      </c>
      <c r="Q1897" s="138"/>
      <c r="R1897" s="469"/>
      <c r="S1897" s="75">
        <v>0</v>
      </c>
      <c r="T1897" s="1002"/>
      <c r="U1897" s="60">
        <f t="shared" si="241"/>
        <v>2</v>
      </c>
      <c r="V1897" s="1002">
        <v>192.93119999999999</v>
      </c>
      <c r="W1897" s="138"/>
      <c r="X1897" s="469"/>
      <c r="Y1897" s="139"/>
      <c r="Z1897" s="1002"/>
      <c r="AA1897" s="138"/>
      <c r="AB1897" s="469"/>
      <c r="AC1897" s="63">
        <v>0</v>
      </c>
      <c r="AD1897" s="137">
        <f t="shared" si="239"/>
        <v>0</v>
      </c>
      <c r="AE1897" s="945">
        <v>0</v>
      </c>
      <c r="AF1897" s="150">
        <v>0</v>
      </c>
      <c r="AG1897" s="138"/>
      <c r="AH1897" s="469"/>
      <c r="AI1897" s="998">
        <f t="shared" si="240"/>
        <v>192.93119999999999</v>
      </c>
      <c r="AJ1897" s="1025">
        <f t="shared" si="242"/>
        <v>0</v>
      </c>
    </row>
    <row r="1898" spans="1:36" ht="66" x14ac:dyDescent="0.2">
      <c r="A1898" s="458"/>
      <c r="B1898" s="436" t="s">
        <v>1798</v>
      </c>
      <c r="C1898" s="74"/>
      <c r="D1898" s="74">
        <v>3</v>
      </c>
      <c r="E1898" s="451" t="s">
        <v>41</v>
      </c>
      <c r="F1898" s="55" t="s">
        <v>31</v>
      </c>
      <c r="G1898" s="56" t="s">
        <v>32</v>
      </c>
      <c r="H1898" s="55" t="s">
        <v>33</v>
      </c>
      <c r="I1898" s="57">
        <v>34.451999999999998</v>
      </c>
      <c r="J1898" s="766">
        <v>103.35599999999999</v>
      </c>
      <c r="K1898" s="136"/>
      <c r="L1898" s="469">
        <v>0</v>
      </c>
      <c r="M1898" s="136"/>
      <c r="N1898" s="469"/>
      <c r="O1898" s="75">
        <v>0</v>
      </c>
      <c r="P1898" s="1002">
        <f t="shared" si="238"/>
        <v>0</v>
      </c>
      <c r="Q1898" s="138"/>
      <c r="R1898" s="469"/>
      <c r="S1898" s="75">
        <v>0</v>
      </c>
      <c r="T1898" s="1002"/>
      <c r="U1898" s="60">
        <f t="shared" si="241"/>
        <v>3</v>
      </c>
      <c r="V1898" s="1002">
        <v>103.35599999999999</v>
      </c>
      <c r="W1898" s="138"/>
      <c r="X1898" s="469"/>
      <c r="Y1898" s="139"/>
      <c r="Z1898" s="1002"/>
      <c r="AA1898" s="138"/>
      <c r="AB1898" s="469"/>
      <c r="AC1898" s="63">
        <v>0</v>
      </c>
      <c r="AD1898" s="137">
        <f t="shared" si="239"/>
        <v>0</v>
      </c>
      <c r="AE1898" s="945">
        <v>0</v>
      </c>
      <c r="AF1898" s="150">
        <v>0</v>
      </c>
      <c r="AG1898" s="138"/>
      <c r="AH1898" s="469"/>
      <c r="AI1898" s="998">
        <f t="shared" si="240"/>
        <v>103.35599999999999</v>
      </c>
      <c r="AJ1898" s="1025">
        <f t="shared" si="242"/>
        <v>0</v>
      </c>
    </row>
    <row r="1899" spans="1:36" ht="66" x14ac:dyDescent="0.2">
      <c r="A1899" s="458"/>
      <c r="B1899" s="436" t="s">
        <v>1799</v>
      </c>
      <c r="C1899" s="74"/>
      <c r="D1899" s="74">
        <v>30</v>
      </c>
      <c r="E1899" s="451" t="s">
        <v>30</v>
      </c>
      <c r="F1899" s="55" t="s">
        <v>31</v>
      </c>
      <c r="G1899" s="56" t="s">
        <v>32</v>
      </c>
      <c r="H1899" s="55" t="s">
        <v>33</v>
      </c>
      <c r="I1899" s="57">
        <v>41.342399999999998</v>
      </c>
      <c r="J1899" s="766">
        <v>1240.2719999999999</v>
      </c>
      <c r="K1899" s="136"/>
      <c r="L1899" s="469">
        <v>0</v>
      </c>
      <c r="M1899" s="136"/>
      <c r="N1899" s="469"/>
      <c r="O1899" s="75">
        <v>0</v>
      </c>
      <c r="P1899" s="1002">
        <f t="shared" si="238"/>
        <v>0</v>
      </c>
      <c r="Q1899" s="138"/>
      <c r="R1899" s="469"/>
      <c r="S1899" s="75">
        <v>0</v>
      </c>
      <c r="T1899" s="1002"/>
      <c r="U1899" s="60">
        <f t="shared" si="241"/>
        <v>30</v>
      </c>
      <c r="V1899" s="1002">
        <v>1240.2719999999999</v>
      </c>
      <c r="W1899" s="138"/>
      <c r="X1899" s="469"/>
      <c r="Y1899" s="139"/>
      <c r="Z1899" s="1002"/>
      <c r="AA1899" s="138"/>
      <c r="AB1899" s="469"/>
      <c r="AC1899" s="63">
        <v>0</v>
      </c>
      <c r="AD1899" s="137">
        <f t="shared" si="239"/>
        <v>0</v>
      </c>
      <c r="AE1899" s="945">
        <v>0</v>
      </c>
      <c r="AF1899" s="150">
        <v>0</v>
      </c>
      <c r="AG1899" s="138"/>
      <c r="AH1899" s="469"/>
      <c r="AI1899" s="998">
        <f t="shared" si="240"/>
        <v>1240.2719999999999</v>
      </c>
      <c r="AJ1899" s="1025">
        <f t="shared" si="242"/>
        <v>0</v>
      </c>
    </row>
    <row r="1900" spans="1:36" ht="66" x14ac:dyDescent="0.2">
      <c r="A1900" s="458"/>
      <c r="B1900" s="461" t="s">
        <v>1800</v>
      </c>
      <c r="C1900" s="74"/>
      <c r="D1900" s="74">
        <v>7</v>
      </c>
      <c r="E1900" s="451" t="s">
        <v>30</v>
      </c>
      <c r="F1900" s="55" t="s">
        <v>31</v>
      </c>
      <c r="G1900" s="56" t="s">
        <v>32</v>
      </c>
      <c r="H1900" s="55" t="s">
        <v>33</v>
      </c>
      <c r="I1900" s="57">
        <v>449.72142857142859</v>
      </c>
      <c r="J1900" s="766">
        <v>3148.05</v>
      </c>
      <c r="K1900" s="136"/>
      <c r="L1900" s="469">
        <v>0</v>
      </c>
      <c r="M1900" s="136"/>
      <c r="N1900" s="469"/>
      <c r="O1900" s="75">
        <v>0</v>
      </c>
      <c r="P1900" s="1002">
        <f t="shared" si="238"/>
        <v>0</v>
      </c>
      <c r="Q1900" s="138"/>
      <c r="R1900" s="469"/>
      <c r="S1900" s="75">
        <v>0</v>
      </c>
      <c r="T1900" s="1002"/>
      <c r="U1900" s="60">
        <f t="shared" si="241"/>
        <v>7</v>
      </c>
      <c r="V1900" s="1002">
        <v>3148.05</v>
      </c>
      <c r="W1900" s="138"/>
      <c r="X1900" s="469"/>
      <c r="Y1900" s="139"/>
      <c r="Z1900" s="1002"/>
      <c r="AA1900" s="138"/>
      <c r="AB1900" s="469"/>
      <c r="AC1900" s="63">
        <v>0</v>
      </c>
      <c r="AD1900" s="137">
        <f t="shared" si="239"/>
        <v>0</v>
      </c>
      <c r="AE1900" s="945">
        <v>0</v>
      </c>
      <c r="AF1900" s="150">
        <v>0</v>
      </c>
      <c r="AG1900" s="138"/>
      <c r="AH1900" s="469"/>
      <c r="AI1900" s="998">
        <f t="shared" si="240"/>
        <v>3148.05</v>
      </c>
      <c r="AJ1900" s="1025">
        <f t="shared" si="242"/>
        <v>0</v>
      </c>
    </row>
    <row r="1901" spans="1:36" ht="66" x14ac:dyDescent="0.2">
      <c r="A1901" s="458"/>
      <c r="B1901" s="449" t="s">
        <v>1801</v>
      </c>
      <c r="C1901" s="74"/>
      <c r="D1901" s="74">
        <v>100</v>
      </c>
      <c r="E1901" s="451" t="s">
        <v>30</v>
      </c>
      <c r="F1901" s="55" t="s">
        <v>31</v>
      </c>
      <c r="G1901" s="56" t="s">
        <v>32</v>
      </c>
      <c r="H1901" s="55" t="s">
        <v>33</v>
      </c>
      <c r="I1901" s="57">
        <v>1.6536959999999998</v>
      </c>
      <c r="J1901" s="766">
        <v>165.36959999999999</v>
      </c>
      <c r="K1901" s="136"/>
      <c r="L1901" s="469">
        <v>0</v>
      </c>
      <c r="M1901" s="136"/>
      <c r="N1901" s="469"/>
      <c r="O1901" s="75">
        <v>0</v>
      </c>
      <c r="P1901" s="1002">
        <f t="shared" si="238"/>
        <v>0</v>
      </c>
      <c r="Q1901" s="138"/>
      <c r="R1901" s="469"/>
      <c r="S1901" s="75">
        <v>0</v>
      </c>
      <c r="T1901" s="1002"/>
      <c r="U1901" s="60">
        <f t="shared" si="241"/>
        <v>100</v>
      </c>
      <c r="V1901" s="1002">
        <v>165.36959999999999</v>
      </c>
      <c r="W1901" s="138"/>
      <c r="X1901" s="469"/>
      <c r="Y1901" s="139"/>
      <c r="Z1901" s="1002"/>
      <c r="AA1901" s="138"/>
      <c r="AB1901" s="469"/>
      <c r="AC1901" s="63">
        <v>0</v>
      </c>
      <c r="AD1901" s="137">
        <f t="shared" si="239"/>
        <v>0</v>
      </c>
      <c r="AE1901" s="945">
        <v>0</v>
      </c>
      <c r="AF1901" s="150">
        <v>0</v>
      </c>
      <c r="AG1901" s="138"/>
      <c r="AH1901" s="469"/>
      <c r="AI1901" s="998">
        <f t="shared" si="240"/>
        <v>165.36959999999999</v>
      </c>
      <c r="AJ1901" s="1025">
        <f t="shared" si="242"/>
        <v>0</v>
      </c>
    </row>
    <row r="1902" spans="1:36" ht="66" x14ac:dyDescent="0.2">
      <c r="A1902" s="458"/>
      <c r="B1902" s="102" t="s">
        <v>1802</v>
      </c>
      <c r="C1902" s="74"/>
      <c r="D1902" s="74">
        <v>10</v>
      </c>
      <c r="E1902" s="74" t="s">
        <v>30</v>
      </c>
      <c r="F1902" s="55" t="s">
        <v>31</v>
      </c>
      <c r="G1902" s="56" t="s">
        <v>32</v>
      </c>
      <c r="H1902" s="55" t="s">
        <v>33</v>
      </c>
      <c r="I1902" s="57">
        <v>626.4</v>
      </c>
      <c r="J1902" s="766">
        <v>6264</v>
      </c>
      <c r="K1902" s="136"/>
      <c r="L1902" s="469">
        <v>0</v>
      </c>
      <c r="M1902" s="136"/>
      <c r="N1902" s="469"/>
      <c r="O1902" s="75">
        <v>0</v>
      </c>
      <c r="P1902" s="1002">
        <f t="shared" si="238"/>
        <v>0</v>
      </c>
      <c r="Q1902" s="138"/>
      <c r="R1902" s="469"/>
      <c r="S1902" s="75">
        <v>0</v>
      </c>
      <c r="T1902" s="1002"/>
      <c r="U1902" s="60">
        <f t="shared" si="241"/>
        <v>10</v>
      </c>
      <c r="V1902" s="1002">
        <v>6264</v>
      </c>
      <c r="W1902" s="138"/>
      <c r="X1902" s="469"/>
      <c r="Y1902" s="139"/>
      <c r="Z1902" s="1002"/>
      <c r="AA1902" s="138"/>
      <c r="AB1902" s="469"/>
      <c r="AC1902" s="63">
        <v>0</v>
      </c>
      <c r="AD1902" s="137">
        <f t="shared" si="239"/>
        <v>0</v>
      </c>
      <c r="AE1902" s="945">
        <v>0</v>
      </c>
      <c r="AF1902" s="150">
        <v>0</v>
      </c>
      <c r="AG1902" s="138"/>
      <c r="AH1902" s="469"/>
      <c r="AI1902" s="998">
        <f t="shared" si="240"/>
        <v>6264</v>
      </c>
      <c r="AJ1902" s="1025">
        <f t="shared" si="242"/>
        <v>0</v>
      </c>
    </row>
    <row r="1903" spans="1:36" ht="96" x14ac:dyDescent="0.2">
      <c r="A1903" s="458"/>
      <c r="B1903" s="462" t="s">
        <v>1803</v>
      </c>
      <c r="C1903" s="74"/>
      <c r="D1903" s="74">
        <v>1</v>
      </c>
      <c r="E1903" s="74" t="s">
        <v>30</v>
      </c>
      <c r="F1903" s="55" t="s">
        <v>31</v>
      </c>
      <c r="G1903" s="56" t="s">
        <v>32</v>
      </c>
      <c r="H1903" s="55" t="s">
        <v>33</v>
      </c>
      <c r="I1903" s="57">
        <v>2435.44</v>
      </c>
      <c r="J1903" s="766">
        <v>2435.44</v>
      </c>
      <c r="K1903" s="136"/>
      <c r="L1903" s="469">
        <v>0</v>
      </c>
      <c r="M1903" s="136"/>
      <c r="N1903" s="469"/>
      <c r="O1903" s="75">
        <v>0</v>
      </c>
      <c r="P1903" s="1002">
        <f t="shared" si="238"/>
        <v>0</v>
      </c>
      <c r="Q1903" s="138"/>
      <c r="R1903" s="469"/>
      <c r="S1903" s="75">
        <v>0</v>
      </c>
      <c r="T1903" s="1002"/>
      <c r="U1903" s="138"/>
      <c r="V1903" s="469">
        <v>380.28</v>
      </c>
      <c r="W1903" s="138"/>
      <c r="X1903" s="469"/>
      <c r="Y1903" s="60">
        <f t="shared" si="235"/>
        <v>1</v>
      </c>
      <c r="Z1903" s="1002">
        <f>2435.44-380.28</f>
        <v>2055.16</v>
      </c>
      <c r="AA1903" s="138"/>
      <c r="AB1903" s="469"/>
      <c r="AC1903" s="63">
        <v>0</v>
      </c>
      <c r="AD1903" s="137">
        <f t="shared" si="239"/>
        <v>0</v>
      </c>
      <c r="AE1903" s="945">
        <v>0</v>
      </c>
      <c r="AF1903" s="150">
        <v>0</v>
      </c>
      <c r="AG1903" s="138"/>
      <c r="AH1903" s="469"/>
      <c r="AI1903" s="998">
        <f t="shared" si="240"/>
        <v>2435.4399999999996</v>
      </c>
      <c r="AJ1903" s="1025">
        <f t="shared" si="242"/>
        <v>0</v>
      </c>
    </row>
    <row r="1904" spans="1:36" ht="44.25" customHeight="1" x14ac:dyDescent="0.2">
      <c r="A1904" s="458"/>
      <c r="B1904" s="459" t="s">
        <v>1804</v>
      </c>
      <c r="C1904" s="74"/>
      <c r="D1904" s="74">
        <v>30</v>
      </c>
      <c r="E1904" s="74" t="s">
        <v>41</v>
      </c>
      <c r="F1904" s="55" t="s">
        <v>31</v>
      </c>
      <c r="G1904" s="56" t="s">
        <v>32</v>
      </c>
      <c r="H1904" s="55" t="s">
        <v>33</v>
      </c>
      <c r="I1904" s="57">
        <v>41.342333333333336</v>
      </c>
      <c r="J1904" s="766">
        <v>1240.27</v>
      </c>
      <c r="K1904" s="136"/>
      <c r="L1904" s="469">
        <v>0</v>
      </c>
      <c r="M1904" s="136"/>
      <c r="N1904" s="469"/>
      <c r="O1904" s="75">
        <v>0</v>
      </c>
      <c r="P1904" s="1002">
        <f t="shared" si="238"/>
        <v>0</v>
      </c>
      <c r="Q1904" s="138"/>
      <c r="R1904" s="469"/>
      <c r="S1904" s="75">
        <v>0</v>
      </c>
      <c r="T1904" s="1002"/>
      <c r="U1904" s="138"/>
      <c r="V1904" s="469"/>
      <c r="W1904" s="138"/>
      <c r="X1904" s="469"/>
      <c r="Y1904" s="60">
        <f t="shared" si="235"/>
        <v>30</v>
      </c>
      <c r="Z1904" s="1002">
        <v>1240.27</v>
      </c>
      <c r="AA1904" s="138"/>
      <c r="AB1904" s="469"/>
      <c r="AC1904" s="63">
        <v>0</v>
      </c>
      <c r="AD1904" s="137">
        <f t="shared" si="239"/>
        <v>0</v>
      </c>
      <c r="AE1904" s="945">
        <v>0</v>
      </c>
      <c r="AF1904" s="150">
        <v>0</v>
      </c>
      <c r="AG1904" s="138"/>
      <c r="AH1904" s="469"/>
      <c r="AI1904" s="998">
        <f t="shared" si="240"/>
        <v>1240.27</v>
      </c>
      <c r="AJ1904" s="1025">
        <f t="shared" si="242"/>
        <v>0</v>
      </c>
    </row>
    <row r="1905" spans="1:118" ht="44.25" customHeight="1" x14ac:dyDescent="0.2">
      <c r="A1905" s="458"/>
      <c r="B1905" s="459" t="s">
        <v>1805</v>
      </c>
      <c r="C1905" s="74"/>
      <c r="D1905" s="74">
        <v>1</v>
      </c>
      <c r="E1905" s="74"/>
      <c r="F1905" s="55"/>
      <c r="G1905" s="56"/>
      <c r="H1905" s="55"/>
      <c r="I1905" s="57"/>
      <c r="J1905" s="766">
        <v>3239.67</v>
      </c>
      <c r="K1905" s="136"/>
      <c r="L1905" s="469">
        <v>0</v>
      </c>
      <c r="M1905" s="136"/>
      <c r="N1905" s="469"/>
      <c r="O1905" s="75">
        <v>0</v>
      </c>
      <c r="P1905" s="1002"/>
      <c r="Q1905" s="138"/>
      <c r="R1905" s="469"/>
      <c r="S1905" s="75">
        <v>0</v>
      </c>
      <c r="T1905" s="1002"/>
      <c r="U1905" s="138"/>
      <c r="V1905" s="469"/>
      <c r="W1905" s="138"/>
      <c r="X1905" s="469"/>
      <c r="Y1905" s="60">
        <f t="shared" si="235"/>
        <v>1</v>
      </c>
      <c r="Z1905" s="1002">
        <v>3239.67</v>
      </c>
      <c r="AA1905" s="138"/>
      <c r="AB1905" s="469"/>
      <c r="AC1905" s="63">
        <v>0</v>
      </c>
      <c r="AD1905" s="137"/>
      <c r="AE1905" s="945"/>
      <c r="AF1905" s="150">
        <v>0</v>
      </c>
      <c r="AG1905" s="138"/>
      <c r="AH1905" s="469"/>
      <c r="AI1905" s="998">
        <f t="shared" si="240"/>
        <v>3239.67</v>
      </c>
      <c r="AJ1905" s="1025">
        <f t="shared" si="242"/>
        <v>0</v>
      </c>
    </row>
    <row r="1906" spans="1:118" ht="12.75" customHeight="1" x14ac:dyDescent="0.2">
      <c r="A1906" s="458"/>
      <c r="B1906" s="422" t="s">
        <v>1806</v>
      </c>
      <c r="C1906" s="74"/>
      <c r="D1906" s="74">
        <v>1</v>
      </c>
      <c r="E1906" s="446"/>
      <c r="F1906" s="55"/>
      <c r="G1906" s="56"/>
      <c r="H1906" s="55"/>
      <c r="I1906" s="57"/>
      <c r="J1906" s="766">
        <v>1950</v>
      </c>
      <c r="K1906" s="136"/>
      <c r="L1906" s="469">
        <v>0</v>
      </c>
      <c r="M1906" s="136"/>
      <c r="N1906" s="469"/>
      <c r="O1906" s="75">
        <v>0</v>
      </c>
      <c r="P1906" s="1002"/>
      <c r="Q1906" s="138"/>
      <c r="R1906" s="469"/>
      <c r="S1906" s="75">
        <v>0</v>
      </c>
      <c r="T1906" s="1002"/>
      <c r="U1906" s="138"/>
      <c r="V1906" s="469"/>
      <c r="W1906" s="138"/>
      <c r="X1906" s="469"/>
      <c r="Y1906" s="60">
        <f t="shared" si="235"/>
        <v>1</v>
      </c>
      <c r="Z1906" s="1002">
        <v>1950</v>
      </c>
      <c r="AA1906" s="138"/>
      <c r="AB1906" s="469"/>
      <c r="AC1906" s="63">
        <v>0</v>
      </c>
      <c r="AD1906" s="137"/>
      <c r="AE1906" s="942"/>
      <c r="AF1906" s="150">
        <v>0</v>
      </c>
      <c r="AG1906" s="138"/>
      <c r="AH1906" s="469"/>
      <c r="AI1906" s="998">
        <f t="shared" si="240"/>
        <v>1950</v>
      </c>
      <c r="AJ1906" s="1025">
        <f t="shared" si="242"/>
        <v>0</v>
      </c>
    </row>
    <row r="1907" spans="1:118" s="881" customFormat="1" ht="48" x14ac:dyDescent="0.2">
      <c r="A1907" s="864">
        <v>294</v>
      </c>
      <c r="B1907" s="311" t="s">
        <v>1807</v>
      </c>
      <c r="C1907" s="864"/>
      <c r="D1907" s="864"/>
      <c r="E1907" s="295"/>
      <c r="F1907" s="305"/>
      <c r="G1907" s="305"/>
      <c r="H1907" s="305"/>
      <c r="I1907" s="298"/>
      <c r="J1907" s="803">
        <v>126031.03886</v>
      </c>
      <c r="K1907" s="212"/>
      <c r="L1907" s="923">
        <f>L1908+L1910+L1911</f>
        <v>0</v>
      </c>
      <c r="M1907" s="212"/>
      <c r="N1907" s="923">
        <f>N1908+N1910+N1911</f>
        <v>0</v>
      </c>
      <c r="O1907" s="878">
        <v>0</v>
      </c>
      <c r="P1907" s="923">
        <f>P1908+P1910+P1911</f>
        <v>0</v>
      </c>
      <c r="Q1907" s="300"/>
      <c r="R1907" s="923">
        <f>R1908+R1910+R1911</f>
        <v>0</v>
      </c>
      <c r="S1907" s="878">
        <v>0</v>
      </c>
      <c r="T1907" s="923">
        <f>T1908+T1910+T1911</f>
        <v>10614</v>
      </c>
      <c r="U1907" s="300"/>
      <c r="V1907" s="923">
        <f>V1908+V1910+V1911</f>
        <v>0</v>
      </c>
      <c r="W1907" s="300"/>
      <c r="X1907" s="923">
        <f>X1908+X1910+X1911</f>
        <v>0</v>
      </c>
      <c r="Y1907" s="879">
        <f t="shared" si="235"/>
        <v>0</v>
      </c>
      <c r="Z1907" s="923">
        <f t="shared" ref="Z1907:AF1907" si="243">Z1908+Z1910+Z1911</f>
        <v>115417.03886</v>
      </c>
      <c r="AA1907" s="212">
        <f t="shared" si="243"/>
        <v>0</v>
      </c>
      <c r="AB1907" s="923">
        <f t="shared" si="243"/>
        <v>0</v>
      </c>
      <c r="AC1907" s="923">
        <f t="shared" si="243"/>
        <v>0</v>
      </c>
      <c r="AD1907" s="212">
        <f t="shared" si="243"/>
        <v>0</v>
      </c>
      <c r="AE1907" s="964">
        <f t="shared" si="243"/>
        <v>0</v>
      </c>
      <c r="AF1907" s="212">
        <f t="shared" si="243"/>
        <v>0</v>
      </c>
      <c r="AG1907" s="300"/>
      <c r="AH1907" s="923">
        <f>AH1908+AH1910+AH1911</f>
        <v>0</v>
      </c>
      <c r="AI1907" s="923">
        <f>AI1908+AI1910+AI1911</f>
        <v>126031.03886</v>
      </c>
      <c r="AJ1907" s="1025">
        <f t="shared" si="242"/>
        <v>0</v>
      </c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4"/>
      <c r="DD1907" s="24"/>
      <c r="DE1907" s="24"/>
      <c r="DF1907" s="24"/>
      <c r="DG1907" s="24"/>
      <c r="DH1907" s="24"/>
      <c r="DI1907" s="24"/>
      <c r="DJ1907" s="24"/>
      <c r="DK1907" s="24"/>
      <c r="DL1907" s="24"/>
      <c r="DM1907" s="24"/>
      <c r="DN1907" s="24"/>
    </row>
    <row r="1908" spans="1:118" s="884" customFormat="1" ht="24" x14ac:dyDescent="0.2">
      <c r="A1908" s="42">
        <v>29401</v>
      </c>
      <c r="B1908" s="341" t="s">
        <v>1808</v>
      </c>
      <c r="C1908" s="44"/>
      <c r="D1908" s="44"/>
      <c r="E1908" s="44"/>
      <c r="F1908" s="239"/>
      <c r="G1908" s="239"/>
      <c r="H1908" s="239"/>
      <c r="I1908" s="47"/>
      <c r="J1908" s="787"/>
      <c r="K1908" s="264"/>
      <c r="L1908" s="921">
        <v>0</v>
      </c>
      <c r="M1908" s="264"/>
      <c r="N1908" s="921">
        <v>0</v>
      </c>
      <c r="O1908" s="238">
        <v>0</v>
      </c>
      <c r="P1908" s="921">
        <v>0</v>
      </c>
      <c r="Q1908" s="265"/>
      <c r="R1908" s="921">
        <v>0</v>
      </c>
      <c r="S1908" s="238">
        <v>0</v>
      </c>
      <c r="T1908" s="921">
        <v>0</v>
      </c>
      <c r="U1908" s="265"/>
      <c r="V1908" s="921">
        <v>0</v>
      </c>
      <c r="W1908" s="265"/>
      <c r="X1908" s="921">
        <v>0</v>
      </c>
      <c r="Y1908" s="376">
        <f t="shared" si="235"/>
        <v>0</v>
      </c>
      <c r="Z1908" s="921">
        <v>0</v>
      </c>
      <c r="AA1908" s="264">
        <v>0</v>
      </c>
      <c r="AB1908" s="921">
        <v>0</v>
      </c>
      <c r="AC1908" s="921">
        <v>0</v>
      </c>
      <c r="AD1908" s="264">
        <v>0</v>
      </c>
      <c r="AE1908" s="958"/>
      <c r="AF1908" s="264">
        <v>0</v>
      </c>
      <c r="AG1908" s="265"/>
      <c r="AH1908" s="921">
        <v>0</v>
      </c>
      <c r="AI1908" s="921">
        <v>0</v>
      </c>
      <c r="AJ1908" s="1025">
        <f t="shared" si="242"/>
        <v>0</v>
      </c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4"/>
      <c r="DD1908" s="24"/>
      <c r="DE1908" s="24"/>
      <c r="DF1908" s="24"/>
      <c r="DG1908" s="24"/>
      <c r="DH1908" s="24"/>
      <c r="DI1908" s="24"/>
      <c r="DJ1908" s="24"/>
      <c r="DK1908" s="24"/>
      <c r="DL1908" s="24"/>
      <c r="DM1908" s="24"/>
      <c r="DN1908" s="24"/>
    </row>
    <row r="1909" spans="1:118" s="24" customFormat="1" x14ac:dyDescent="0.2">
      <c r="A1909" s="408"/>
      <c r="B1909" s="84"/>
      <c r="C1909" s="51"/>
      <c r="D1909" s="51"/>
      <c r="E1909" s="74"/>
      <c r="F1909" s="88"/>
      <c r="G1909" s="88"/>
      <c r="H1909" s="88"/>
      <c r="I1909" s="108"/>
      <c r="J1909" s="807"/>
      <c r="K1909" s="142"/>
      <c r="L1909" s="918">
        <v>0</v>
      </c>
      <c r="M1909" s="142"/>
      <c r="N1909" s="918">
        <v>0</v>
      </c>
      <c r="O1909" s="75">
        <v>0</v>
      </c>
      <c r="P1909" s="918">
        <v>0</v>
      </c>
      <c r="Q1909" s="144"/>
      <c r="R1909" s="918">
        <v>0</v>
      </c>
      <c r="S1909" s="75">
        <v>0</v>
      </c>
      <c r="T1909" s="918">
        <v>0</v>
      </c>
      <c r="U1909" s="144"/>
      <c r="V1909" s="918">
        <v>0</v>
      </c>
      <c r="W1909" s="144"/>
      <c r="X1909" s="918">
        <v>0</v>
      </c>
      <c r="Y1909" s="60">
        <f t="shared" si="235"/>
        <v>0</v>
      </c>
      <c r="Z1909" s="918">
        <v>0</v>
      </c>
      <c r="AA1909" s="142">
        <v>0</v>
      </c>
      <c r="AB1909" s="918">
        <v>0</v>
      </c>
      <c r="AC1909" s="918">
        <v>0</v>
      </c>
      <c r="AD1909" s="142">
        <v>0</v>
      </c>
      <c r="AE1909" s="945"/>
      <c r="AF1909" s="142">
        <v>0</v>
      </c>
      <c r="AG1909" s="144"/>
      <c r="AH1909" s="918">
        <v>0</v>
      </c>
      <c r="AI1909" s="918">
        <v>0</v>
      </c>
      <c r="AJ1909" s="1025">
        <f t="shared" si="242"/>
        <v>0</v>
      </c>
    </row>
    <row r="1910" spans="1:118" s="884" customFormat="1" ht="24" x14ac:dyDescent="0.2">
      <c r="A1910" s="42">
        <v>29402</v>
      </c>
      <c r="B1910" s="341" t="s">
        <v>1809</v>
      </c>
      <c r="C1910" s="44"/>
      <c r="D1910" s="44"/>
      <c r="E1910" s="44"/>
      <c r="F1910" s="239"/>
      <c r="G1910" s="239"/>
      <c r="H1910" s="239"/>
      <c r="I1910" s="47"/>
      <c r="J1910" s="787"/>
      <c r="K1910" s="264"/>
      <c r="L1910" s="921">
        <v>0</v>
      </c>
      <c r="M1910" s="264"/>
      <c r="N1910" s="921">
        <v>0</v>
      </c>
      <c r="O1910" s="238">
        <v>0</v>
      </c>
      <c r="P1910" s="921">
        <v>0</v>
      </c>
      <c r="Q1910" s="265"/>
      <c r="R1910" s="921">
        <v>0</v>
      </c>
      <c r="S1910" s="238">
        <v>0</v>
      </c>
      <c r="T1910" s="921">
        <v>0</v>
      </c>
      <c r="U1910" s="265"/>
      <c r="V1910" s="921">
        <v>0</v>
      </c>
      <c r="W1910" s="265"/>
      <c r="X1910" s="921">
        <v>0</v>
      </c>
      <c r="Y1910" s="376">
        <f t="shared" si="235"/>
        <v>0</v>
      </c>
      <c r="Z1910" s="921">
        <v>0</v>
      </c>
      <c r="AA1910" s="264">
        <v>0</v>
      </c>
      <c r="AB1910" s="921">
        <v>0</v>
      </c>
      <c r="AC1910" s="921">
        <v>0</v>
      </c>
      <c r="AD1910" s="264">
        <v>0</v>
      </c>
      <c r="AE1910" s="958"/>
      <c r="AF1910" s="264">
        <v>0</v>
      </c>
      <c r="AG1910" s="265"/>
      <c r="AH1910" s="921">
        <v>0</v>
      </c>
      <c r="AI1910" s="921">
        <v>0</v>
      </c>
      <c r="AJ1910" s="1025">
        <f t="shared" si="242"/>
        <v>0</v>
      </c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4"/>
      <c r="DD1910" s="24"/>
      <c r="DE1910" s="24"/>
      <c r="DF1910" s="24"/>
      <c r="DG1910" s="24"/>
      <c r="DH1910" s="24"/>
      <c r="DI1910" s="24"/>
      <c r="DJ1910" s="24"/>
      <c r="DK1910" s="24"/>
      <c r="DL1910" s="24"/>
      <c r="DM1910" s="24"/>
      <c r="DN1910" s="24"/>
    </row>
    <row r="1911" spans="1:118" s="884" customFormat="1" ht="36" x14ac:dyDescent="0.2">
      <c r="A1911" s="42">
        <v>29403</v>
      </c>
      <c r="B1911" s="341" t="s">
        <v>1810</v>
      </c>
      <c r="C1911" s="44"/>
      <c r="D1911" s="736"/>
      <c r="E1911" s="45"/>
      <c r="F1911" s="46"/>
      <c r="G1911" s="46"/>
      <c r="H1911" s="46"/>
      <c r="I1911" s="47"/>
      <c r="J1911" s="763">
        <v>126031.03886</v>
      </c>
      <c r="K1911" s="264"/>
      <c r="L1911" s="921">
        <f>SUM(L1912:L1950)</f>
        <v>0</v>
      </c>
      <c r="M1911" s="264"/>
      <c r="N1911" s="921">
        <f>SUM(N1912:N1950)</f>
        <v>0</v>
      </c>
      <c r="O1911" s="238">
        <v>0</v>
      </c>
      <c r="P1911" s="921">
        <f>SUM(P1912:P1950)</f>
        <v>0</v>
      </c>
      <c r="Q1911" s="265"/>
      <c r="R1911" s="921">
        <f>SUM(R1912:R1950)</f>
        <v>0</v>
      </c>
      <c r="S1911" s="238">
        <v>0</v>
      </c>
      <c r="T1911" s="251">
        <f>SUM(T1912:T1950)</f>
        <v>10614</v>
      </c>
      <c r="U1911" s="265"/>
      <c r="V1911" s="921">
        <f>SUM(V1912:V1950)</f>
        <v>0</v>
      </c>
      <c r="W1911" s="265"/>
      <c r="X1911" s="921">
        <f>SUM(X1912:X1950)</f>
        <v>0</v>
      </c>
      <c r="Y1911" s="376">
        <f t="shared" si="235"/>
        <v>0</v>
      </c>
      <c r="Z1911" s="251">
        <f t="shared" ref="Z1911:AF1911" si="244">SUM(Z1912:Z1950)</f>
        <v>115417.03886</v>
      </c>
      <c r="AA1911" s="264">
        <f t="shared" si="244"/>
        <v>0</v>
      </c>
      <c r="AB1911" s="921">
        <f t="shared" si="244"/>
        <v>0</v>
      </c>
      <c r="AC1911" s="921">
        <f t="shared" si="244"/>
        <v>0</v>
      </c>
      <c r="AD1911" s="264">
        <f t="shared" si="244"/>
        <v>0</v>
      </c>
      <c r="AE1911" s="565">
        <f t="shared" si="244"/>
        <v>0</v>
      </c>
      <c r="AF1911" s="264">
        <f t="shared" si="244"/>
        <v>0</v>
      </c>
      <c r="AG1911" s="265"/>
      <c r="AH1911" s="921">
        <f>SUM(AH1912:AH1950)</f>
        <v>0</v>
      </c>
      <c r="AI1911" s="926">
        <f t="shared" ref="AI1911:AI1953" si="245">AF1911+AH1911+AD1911+AB1911+Z1911+X1911+V1911+T1911+R1911+P1911+N1911+L1911</f>
        <v>126031.03886</v>
      </c>
      <c r="AJ1911" s="1025">
        <f t="shared" si="242"/>
        <v>0</v>
      </c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4"/>
      <c r="DD1911" s="24"/>
      <c r="DE1911" s="24"/>
      <c r="DF1911" s="24"/>
      <c r="DG1911" s="24"/>
      <c r="DH1911" s="24"/>
      <c r="DI1911" s="24"/>
      <c r="DJ1911" s="24"/>
      <c r="DK1911" s="24"/>
      <c r="DL1911" s="24"/>
      <c r="DM1911" s="24"/>
      <c r="DN1911" s="24"/>
    </row>
    <row r="1912" spans="1:118" ht="66" x14ac:dyDescent="0.2">
      <c r="A1912" s="51"/>
      <c r="B1912" s="220" t="s">
        <v>1811</v>
      </c>
      <c r="C1912" s="51"/>
      <c r="D1912" s="51">
        <v>2</v>
      </c>
      <c r="E1912" s="79" t="s">
        <v>30</v>
      </c>
      <c r="F1912" s="55" t="s">
        <v>31</v>
      </c>
      <c r="G1912" s="56" t="s">
        <v>32</v>
      </c>
      <c r="H1912" s="55" t="s">
        <v>33</v>
      </c>
      <c r="I1912" s="57">
        <v>970.83</v>
      </c>
      <c r="J1912" s="807">
        <v>1941.6600000000003</v>
      </c>
      <c r="K1912" s="136"/>
      <c r="L1912" s="469">
        <v>0</v>
      </c>
      <c r="M1912" s="136"/>
      <c r="N1912" s="469"/>
      <c r="O1912" s="75">
        <v>0</v>
      </c>
      <c r="P1912" s="1002">
        <f t="shared" ref="P1912:P1942" si="246">O1912*I1912</f>
        <v>0</v>
      </c>
      <c r="Q1912" s="138"/>
      <c r="R1912" s="469"/>
      <c r="S1912" s="75">
        <v>0</v>
      </c>
      <c r="T1912" s="1002"/>
      <c r="U1912" s="138"/>
      <c r="V1912" s="469"/>
      <c r="W1912" s="138"/>
      <c r="X1912" s="469"/>
      <c r="Y1912" s="60">
        <f t="shared" si="235"/>
        <v>2</v>
      </c>
      <c r="Z1912" s="1002">
        <v>1941.6600000000003</v>
      </c>
      <c r="AA1912" s="138"/>
      <c r="AB1912" s="469"/>
      <c r="AC1912" s="63">
        <v>0</v>
      </c>
      <c r="AD1912" s="137">
        <f t="shared" ref="AD1912:AD1942" si="247">AC1912*I1912</f>
        <v>0</v>
      </c>
      <c r="AE1912" s="945">
        <v>0</v>
      </c>
      <c r="AF1912" s="150">
        <v>0</v>
      </c>
      <c r="AG1912" s="138"/>
      <c r="AH1912" s="469"/>
      <c r="AI1912" s="998">
        <f t="shared" si="245"/>
        <v>1941.6600000000003</v>
      </c>
      <c r="AJ1912" s="1025">
        <f t="shared" si="242"/>
        <v>0</v>
      </c>
    </row>
    <row r="1913" spans="1:118" ht="33" customHeight="1" x14ac:dyDescent="0.2">
      <c r="A1913" s="51"/>
      <c r="B1913" s="226" t="s">
        <v>1812</v>
      </c>
      <c r="C1913" s="74"/>
      <c r="D1913" s="74">
        <v>2</v>
      </c>
      <c r="E1913" s="79" t="s">
        <v>30</v>
      </c>
      <c r="F1913" s="55" t="s">
        <v>31</v>
      </c>
      <c r="G1913" s="56" t="s">
        <v>32</v>
      </c>
      <c r="H1913" s="55" t="s">
        <v>33</v>
      </c>
      <c r="I1913" s="57">
        <v>1626.06</v>
      </c>
      <c r="J1913" s="766">
        <v>6658.0599999999995</v>
      </c>
      <c r="K1913" s="136"/>
      <c r="L1913" s="469">
        <v>0</v>
      </c>
      <c r="M1913" s="136"/>
      <c r="N1913" s="469"/>
      <c r="O1913" s="75">
        <v>0</v>
      </c>
      <c r="P1913" s="1002">
        <f t="shared" si="246"/>
        <v>0</v>
      </c>
      <c r="Q1913" s="138"/>
      <c r="R1913" s="469"/>
      <c r="S1913" s="75">
        <v>0</v>
      </c>
      <c r="T1913" s="1002"/>
      <c r="U1913" s="138"/>
      <c r="V1913" s="469"/>
      <c r="W1913" s="138"/>
      <c r="X1913" s="469"/>
      <c r="Y1913" s="60">
        <f t="shared" si="235"/>
        <v>2</v>
      </c>
      <c r="Z1913" s="1002">
        <v>6658.0599999999995</v>
      </c>
      <c r="AA1913" s="138"/>
      <c r="AB1913" s="469"/>
      <c r="AC1913" s="63">
        <v>0</v>
      </c>
      <c r="AD1913" s="137">
        <f t="shared" si="247"/>
        <v>0</v>
      </c>
      <c r="AE1913" s="945">
        <v>0</v>
      </c>
      <c r="AF1913" s="150">
        <v>0</v>
      </c>
      <c r="AG1913" s="138"/>
      <c r="AH1913" s="469"/>
      <c r="AI1913" s="998">
        <f t="shared" si="245"/>
        <v>6658.0599999999995</v>
      </c>
      <c r="AJ1913" s="1025">
        <f t="shared" si="242"/>
        <v>0</v>
      </c>
    </row>
    <row r="1914" spans="1:118" ht="35.25" customHeight="1" x14ac:dyDescent="0.2">
      <c r="A1914" s="51"/>
      <c r="B1914" s="226" t="s">
        <v>1813</v>
      </c>
      <c r="C1914" s="74"/>
      <c r="D1914" s="74">
        <v>1</v>
      </c>
      <c r="E1914" s="79" t="s">
        <v>30</v>
      </c>
      <c r="F1914" s="55" t="s">
        <v>31</v>
      </c>
      <c r="G1914" s="56" t="s">
        <v>32</v>
      </c>
      <c r="H1914" s="55" t="s">
        <v>33</v>
      </c>
      <c r="I1914" s="57">
        <v>1102</v>
      </c>
      <c r="J1914" s="766">
        <v>1102</v>
      </c>
      <c r="K1914" s="136"/>
      <c r="L1914" s="469">
        <v>0</v>
      </c>
      <c r="M1914" s="136"/>
      <c r="N1914" s="469"/>
      <c r="O1914" s="75">
        <v>0</v>
      </c>
      <c r="P1914" s="1002">
        <f t="shared" si="246"/>
        <v>0</v>
      </c>
      <c r="Q1914" s="138"/>
      <c r="R1914" s="469"/>
      <c r="S1914" s="75">
        <v>0</v>
      </c>
      <c r="T1914" s="1002"/>
      <c r="U1914" s="138"/>
      <c r="V1914" s="469"/>
      <c r="W1914" s="138"/>
      <c r="X1914" s="469"/>
      <c r="Y1914" s="60">
        <f t="shared" si="235"/>
        <v>1</v>
      </c>
      <c r="Z1914" s="1002">
        <v>1102</v>
      </c>
      <c r="AA1914" s="138"/>
      <c r="AB1914" s="469"/>
      <c r="AC1914" s="63">
        <v>0</v>
      </c>
      <c r="AD1914" s="137">
        <f t="shared" si="247"/>
        <v>0</v>
      </c>
      <c r="AE1914" s="945">
        <v>0</v>
      </c>
      <c r="AF1914" s="150">
        <v>0</v>
      </c>
      <c r="AG1914" s="138"/>
      <c r="AH1914" s="469"/>
      <c r="AI1914" s="998">
        <f t="shared" si="245"/>
        <v>1102</v>
      </c>
      <c r="AJ1914" s="1025">
        <f t="shared" si="242"/>
        <v>0</v>
      </c>
    </row>
    <row r="1915" spans="1:118" ht="36.75" customHeight="1" x14ac:dyDescent="0.2">
      <c r="A1915" s="51"/>
      <c r="B1915" s="226" t="s">
        <v>1814</v>
      </c>
      <c r="C1915" s="74"/>
      <c r="D1915" s="74">
        <v>1</v>
      </c>
      <c r="E1915" s="79" t="s">
        <v>30</v>
      </c>
      <c r="F1915" s="55" t="s">
        <v>31</v>
      </c>
      <c r="G1915" s="56" t="s">
        <v>32</v>
      </c>
      <c r="H1915" s="55" t="s">
        <v>33</v>
      </c>
      <c r="I1915" s="57">
        <v>1102</v>
      </c>
      <c r="J1915" s="766">
        <v>1102</v>
      </c>
      <c r="K1915" s="136"/>
      <c r="L1915" s="469">
        <v>0</v>
      </c>
      <c r="M1915" s="136"/>
      <c r="N1915" s="469"/>
      <c r="O1915" s="75">
        <v>0</v>
      </c>
      <c r="P1915" s="1002">
        <f t="shared" si="246"/>
        <v>0</v>
      </c>
      <c r="Q1915" s="138"/>
      <c r="R1915" s="469"/>
      <c r="S1915" s="75">
        <v>0</v>
      </c>
      <c r="T1915" s="1002"/>
      <c r="U1915" s="138"/>
      <c r="V1915" s="469"/>
      <c r="W1915" s="138"/>
      <c r="X1915" s="469"/>
      <c r="Y1915" s="60">
        <f t="shared" si="235"/>
        <v>1</v>
      </c>
      <c r="Z1915" s="1002">
        <v>1102</v>
      </c>
      <c r="AA1915" s="138"/>
      <c r="AB1915" s="469"/>
      <c r="AC1915" s="63">
        <v>0</v>
      </c>
      <c r="AD1915" s="137">
        <f t="shared" si="247"/>
        <v>0</v>
      </c>
      <c r="AE1915" s="945">
        <v>0</v>
      </c>
      <c r="AF1915" s="150">
        <v>0</v>
      </c>
      <c r="AG1915" s="138"/>
      <c r="AH1915" s="469"/>
      <c r="AI1915" s="998">
        <f t="shared" si="245"/>
        <v>1102</v>
      </c>
      <c r="AJ1915" s="1025">
        <f t="shared" si="242"/>
        <v>0</v>
      </c>
    </row>
    <row r="1916" spans="1:118" ht="39.75" customHeight="1" x14ac:dyDescent="0.2">
      <c r="A1916" s="83"/>
      <c r="B1916" s="220" t="s">
        <v>1815</v>
      </c>
      <c r="C1916" s="51"/>
      <c r="D1916" s="51">
        <v>3</v>
      </c>
      <c r="E1916" s="435" t="s">
        <v>30</v>
      </c>
      <c r="F1916" s="55" t="s">
        <v>31</v>
      </c>
      <c r="G1916" s="56" t="s">
        <v>32</v>
      </c>
      <c r="H1916" s="55" t="s">
        <v>33</v>
      </c>
      <c r="I1916" s="57">
        <v>3000</v>
      </c>
      <c r="J1916" s="807">
        <v>9000</v>
      </c>
      <c r="K1916" s="136"/>
      <c r="L1916" s="469">
        <v>0</v>
      </c>
      <c r="M1916" s="136"/>
      <c r="N1916" s="469"/>
      <c r="O1916" s="75">
        <v>0</v>
      </c>
      <c r="P1916" s="1002">
        <f t="shared" si="246"/>
        <v>0</v>
      </c>
      <c r="Q1916" s="138"/>
      <c r="R1916" s="469"/>
      <c r="S1916" s="75">
        <v>0</v>
      </c>
      <c r="T1916" s="1002"/>
      <c r="U1916" s="138"/>
      <c r="V1916" s="469"/>
      <c r="W1916" s="138"/>
      <c r="X1916" s="469"/>
      <c r="Y1916" s="60">
        <f t="shared" si="235"/>
        <v>3</v>
      </c>
      <c r="Z1916" s="1002">
        <v>9000</v>
      </c>
      <c r="AA1916" s="138"/>
      <c r="AB1916" s="469"/>
      <c r="AC1916" s="63">
        <v>0</v>
      </c>
      <c r="AD1916" s="137">
        <f t="shared" si="247"/>
        <v>0</v>
      </c>
      <c r="AE1916" s="945">
        <v>0</v>
      </c>
      <c r="AF1916" s="150">
        <v>0</v>
      </c>
      <c r="AG1916" s="138"/>
      <c r="AH1916" s="469"/>
      <c r="AI1916" s="998">
        <f t="shared" si="245"/>
        <v>9000</v>
      </c>
      <c r="AJ1916" s="1025">
        <f t="shared" si="242"/>
        <v>0</v>
      </c>
    </row>
    <row r="1917" spans="1:118" ht="48.75" customHeight="1" x14ac:dyDescent="0.2">
      <c r="A1917" s="83"/>
      <c r="B1917" s="237" t="s">
        <v>1816</v>
      </c>
      <c r="C1917" s="51"/>
      <c r="D1917" s="51">
        <v>1</v>
      </c>
      <c r="E1917" s="79" t="s">
        <v>30</v>
      </c>
      <c r="F1917" s="55" t="s">
        <v>31</v>
      </c>
      <c r="G1917" s="56" t="s">
        <v>32</v>
      </c>
      <c r="H1917" s="55" t="s">
        <v>33</v>
      </c>
      <c r="I1917" s="57">
        <v>1348</v>
      </c>
      <c r="J1917" s="807">
        <v>1348</v>
      </c>
      <c r="K1917" s="136"/>
      <c r="L1917" s="469">
        <v>0</v>
      </c>
      <c r="M1917" s="136"/>
      <c r="N1917" s="469"/>
      <c r="O1917" s="75">
        <v>0</v>
      </c>
      <c r="P1917" s="1002">
        <f t="shared" si="246"/>
        <v>0</v>
      </c>
      <c r="Q1917" s="138"/>
      <c r="R1917" s="469"/>
      <c r="S1917" s="75">
        <v>0</v>
      </c>
      <c r="T1917" s="1002"/>
      <c r="U1917" s="138"/>
      <c r="V1917" s="469"/>
      <c r="W1917" s="138"/>
      <c r="X1917" s="469"/>
      <c r="Y1917" s="60">
        <f t="shared" si="235"/>
        <v>1</v>
      </c>
      <c r="Z1917" s="1002">
        <v>1348</v>
      </c>
      <c r="AA1917" s="138"/>
      <c r="AB1917" s="469"/>
      <c r="AC1917" s="63">
        <v>0</v>
      </c>
      <c r="AD1917" s="137">
        <f t="shared" si="247"/>
        <v>0</v>
      </c>
      <c r="AE1917" s="945">
        <v>0</v>
      </c>
      <c r="AF1917" s="150">
        <v>0</v>
      </c>
      <c r="AG1917" s="138"/>
      <c r="AH1917" s="469"/>
      <c r="AI1917" s="998">
        <f t="shared" si="245"/>
        <v>1348</v>
      </c>
      <c r="AJ1917" s="1025">
        <f t="shared" si="242"/>
        <v>0</v>
      </c>
    </row>
    <row r="1918" spans="1:118" s="24" customFormat="1" ht="44.25" customHeight="1" x14ac:dyDescent="0.2">
      <c r="A1918" s="51"/>
      <c r="B1918" s="84" t="s">
        <v>1817</v>
      </c>
      <c r="C1918" s="51"/>
      <c r="D1918" s="51">
        <v>2</v>
      </c>
      <c r="E1918" s="435" t="s">
        <v>30</v>
      </c>
      <c r="F1918" s="88" t="s">
        <v>31</v>
      </c>
      <c r="G1918" s="56" t="s">
        <v>32</v>
      </c>
      <c r="H1918" s="55" t="s">
        <v>33</v>
      </c>
      <c r="I1918" s="57">
        <v>194.39500000000001</v>
      </c>
      <c r="J1918" s="807">
        <v>388.79</v>
      </c>
      <c r="K1918" s="142"/>
      <c r="L1918" s="918">
        <v>0</v>
      </c>
      <c r="M1918" s="142"/>
      <c r="N1918" s="918"/>
      <c r="O1918" s="75">
        <v>0</v>
      </c>
      <c r="P1918" s="1002">
        <f t="shared" si="246"/>
        <v>0</v>
      </c>
      <c r="Q1918" s="138"/>
      <c r="R1918" s="469"/>
      <c r="S1918" s="75">
        <v>0</v>
      </c>
      <c r="T1918" s="1002"/>
      <c r="U1918" s="138"/>
      <c r="V1918" s="469"/>
      <c r="W1918" s="138"/>
      <c r="X1918" s="469"/>
      <c r="Y1918" s="60">
        <f t="shared" si="235"/>
        <v>2</v>
      </c>
      <c r="Z1918" s="1002">
        <v>388.79</v>
      </c>
      <c r="AA1918" s="138"/>
      <c r="AB1918" s="469"/>
      <c r="AC1918" s="63">
        <v>0</v>
      </c>
      <c r="AD1918" s="137">
        <f t="shared" si="247"/>
        <v>0</v>
      </c>
      <c r="AE1918" s="945">
        <v>0</v>
      </c>
      <c r="AF1918" s="150">
        <v>0</v>
      </c>
      <c r="AG1918" s="138"/>
      <c r="AH1918" s="469"/>
      <c r="AI1918" s="998">
        <f t="shared" si="245"/>
        <v>388.79</v>
      </c>
      <c r="AJ1918" s="1025">
        <f t="shared" si="242"/>
        <v>0</v>
      </c>
    </row>
    <row r="1919" spans="1:118" s="24" customFormat="1" ht="37.5" customHeight="1" x14ac:dyDescent="0.2">
      <c r="A1919" s="51"/>
      <c r="B1919" s="102" t="s">
        <v>1818</v>
      </c>
      <c r="C1919" s="51"/>
      <c r="D1919" s="51">
        <v>1</v>
      </c>
      <c r="E1919" s="79" t="s">
        <v>30</v>
      </c>
      <c r="F1919" s="88" t="s">
        <v>31</v>
      </c>
      <c r="G1919" s="56" t="s">
        <v>32</v>
      </c>
      <c r="H1919" s="55" t="s">
        <v>33</v>
      </c>
      <c r="I1919" s="57">
        <v>1453.19</v>
      </c>
      <c r="J1919" s="807">
        <v>1453.19</v>
      </c>
      <c r="K1919" s="142"/>
      <c r="L1919" s="918">
        <v>0</v>
      </c>
      <c r="M1919" s="142"/>
      <c r="N1919" s="918"/>
      <c r="O1919" s="75">
        <v>0</v>
      </c>
      <c r="P1919" s="1002">
        <f t="shared" si="246"/>
        <v>0</v>
      </c>
      <c r="Q1919" s="138"/>
      <c r="R1919" s="469"/>
      <c r="S1919" s="75">
        <v>0</v>
      </c>
      <c r="T1919" s="1002"/>
      <c r="U1919" s="138"/>
      <c r="V1919" s="469"/>
      <c r="W1919" s="138"/>
      <c r="X1919" s="469"/>
      <c r="Y1919" s="60">
        <f t="shared" si="235"/>
        <v>1</v>
      </c>
      <c r="Z1919" s="1002">
        <v>1453.19</v>
      </c>
      <c r="AA1919" s="138"/>
      <c r="AB1919" s="469"/>
      <c r="AC1919" s="63">
        <v>0</v>
      </c>
      <c r="AD1919" s="137">
        <f t="shared" si="247"/>
        <v>0</v>
      </c>
      <c r="AE1919" s="945">
        <v>0</v>
      </c>
      <c r="AF1919" s="150">
        <v>0</v>
      </c>
      <c r="AG1919" s="138"/>
      <c r="AH1919" s="469"/>
      <c r="AI1919" s="998">
        <f t="shared" si="245"/>
        <v>1453.19</v>
      </c>
      <c r="AJ1919" s="1025">
        <f t="shared" si="242"/>
        <v>0</v>
      </c>
    </row>
    <row r="1920" spans="1:118" s="24" customFormat="1" ht="34.5" customHeight="1" x14ac:dyDescent="0.2">
      <c r="A1920" s="51"/>
      <c r="B1920" s="93" t="s">
        <v>1819</v>
      </c>
      <c r="C1920" s="51"/>
      <c r="D1920" s="51">
        <v>1</v>
      </c>
      <c r="E1920" s="79" t="s">
        <v>30</v>
      </c>
      <c r="F1920" s="55" t="s">
        <v>31</v>
      </c>
      <c r="G1920" s="56" t="s">
        <v>32</v>
      </c>
      <c r="H1920" s="55" t="s">
        <v>33</v>
      </c>
      <c r="I1920" s="57">
        <v>700</v>
      </c>
      <c r="J1920" s="807">
        <v>782</v>
      </c>
      <c r="K1920" s="142"/>
      <c r="L1920" s="918">
        <v>0</v>
      </c>
      <c r="M1920" s="142"/>
      <c r="N1920" s="918"/>
      <c r="O1920" s="75">
        <v>0</v>
      </c>
      <c r="P1920" s="1002">
        <f t="shared" si="246"/>
        <v>0</v>
      </c>
      <c r="Q1920" s="138"/>
      <c r="R1920" s="469"/>
      <c r="S1920" s="75">
        <v>0</v>
      </c>
      <c r="T1920" s="1002"/>
      <c r="U1920" s="138"/>
      <c r="V1920" s="469"/>
      <c r="W1920" s="138"/>
      <c r="X1920" s="469"/>
      <c r="Y1920" s="60">
        <f t="shared" si="235"/>
        <v>1</v>
      </c>
      <c r="Z1920" s="1002">
        <v>782</v>
      </c>
      <c r="AA1920" s="138"/>
      <c r="AB1920" s="469"/>
      <c r="AC1920" s="63">
        <v>0</v>
      </c>
      <c r="AD1920" s="137">
        <f t="shared" si="247"/>
        <v>0</v>
      </c>
      <c r="AE1920" s="942">
        <v>0</v>
      </c>
      <c r="AF1920" s="150">
        <v>0</v>
      </c>
      <c r="AG1920" s="138"/>
      <c r="AH1920" s="469"/>
      <c r="AI1920" s="998">
        <f t="shared" si="245"/>
        <v>782</v>
      </c>
      <c r="AJ1920" s="1025">
        <f t="shared" si="242"/>
        <v>0</v>
      </c>
    </row>
    <row r="1921" spans="1:36" s="24" customFormat="1" ht="31.5" customHeight="1" x14ac:dyDescent="0.2">
      <c r="A1921" s="51"/>
      <c r="B1921" s="102" t="s">
        <v>1820</v>
      </c>
      <c r="C1921" s="51"/>
      <c r="D1921" s="51">
        <v>8</v>
      </c>
      <c r="E1921" s="79" t="s">
        <v>30</v>
      </c>
      <c r="F1921" s="88" t="s">
        <v>31</v>
      </c>
      <c r="G1921" s="56" t="s">
        <v>32</v>
      </c>
      <c r="H1921" s="55" t="s">
        <v>33</v>
      </c>
      <c r="I1921" s="57">
        <v>166.80625000000001</v>
      </c>
      <c r="J1921" s="807">
        <v>1334.45</v>
      </c>
      <c r="K1921" s="142"/>
      <c r="L1921" s="918">
        <v>0</v>
      </c>
      <c r="M1921" s="142"/>
      <c r="N1921" s="918"/>
      <c r="O1921" s="75">
        <v>0</v>
      </c>
      <c r="P1921" s="1002">
        <f t="shared" si="246"/>
        <v>0</v>
      </c>
      <c r="Q1921" s="138"/>
      <c r="R1921" s="469"/>
      <c r="S1921" s="75">
        <v>0</v>
      </c>
      <c r="T1921" s="1002"/>
      <c r="U1921" s="138"/>
      <c r="V1921" s="469"/>
      <c r="W1921" s="138"/>
      <c r="X1921" s="469"/>
      <c r="Y1921" s="60">
        <f t="shared" si="235"/>
        <v>8</v>
      </c>
      <c r="Z1921" s="1002">
        <v>1334.45</v>
      </c>
      <c r="AA1921" s="138"/>
      <c r="AB1921" s="469"/>
      <c r="AC1921" s="63">
        <v>0</v>
      </c>
      <c r="AD1921" s="137">
        <f t="shared" si="247"/>
        <v>0</v>
      </c>
      <c r="AE1921" s="942">
        <v>0</v>
      </c>
      <c r="AF1921" s="150">
        <v>0</v>
      </c>
      <c r="AG1921" s="138"/>
      <c r="AH1921" s="469"/>
      <c r="AI1921" s="998">
        <f t="shared" si="245"/>
        <v>1334.45</v>
      </c>
      <c r="AJ1921" s="1025">
        <f t="shared" si="242"/>
        <v>0</v>
      </c>
    </row>
    <row r="1922" spans="1:36" s="24" customFormat="1" ht="41.25" customHeight="1" x14ac:dyDescent="0.2">
      <c r="A1922" s="51"/>
      <c r="B1922" s="113" t="s">
        <v>1821</v>
      </c>
      <c r="C1922" s="463"/>
      <c r="D1922" s="463">
        <v>20</v>
      </c>
      <c r="E1922" s="109" t="s">
        <v>30</v>
      </c>
      <c r="F1922" s="88" t="s">
        <v>31</v>
      </c>
      <c r="G1922" s="56" t="s">
        <v>32</v>
      </c>
      <c r="H1922" s="55" t="s">
        <v>33</v>
      </c>
      <c r="I1922" s="57">
        <v>175.94450000000001</v>
      </c>
      <c r="J1922" s="817">
        <v>3518.8900000000003</v>
      </c>
      <c r="K1922" s="142"/>
      <c r="L1922" s="918">
        <v>0</v>
      </c>
      <c r="M1922" s="142"/>
      <c r="N1922" s="918"/>
      <c r="O1922" s="75">
        <v>0</v>
      </c>
      <c r="P1922" s="1002">
        <f t="shared" si="246"/>
        <v>0</v>
      </c>
      <c r="Q1922" s="138"/>
      <c r="R1922" s="469"/>
      <c r="S1922" s="75">
        <v>0</v>
      </c>
      <c r="T1922" s="1002"/>
      <c r="U1922" s="138"/>
      <c r="V1922" s="469"/>
      <c r="W1922" s="138"/>
      <c r="X1922" s="469"/>
      <c r="Y1922" s="60">
        <f t="shared" si="235"/>
        <v>20</v>
      </c>
      <c r="Z1922" s="1002">
        <v>3518.8900000000003</v>
      </c>
      <c r="AA1922" s="138"/>
      <c r="AB1922" s="469"/>
      <c r="AC1922" s="63">
        <v>0</v>
      </c>
      <c r="AD1922" s="137">
        <f t="shared" si="247"/>
        <v>0</v>
      </c>
      <c r="AE1922" s="942">
        <v>0</v>
      </c>
      <c r="AF1922" s="150">
        <v>0</v>
      </c>
      <c r="AG1922" s="138"/>
      <c r="AH1922" s="469"/>
      <c r="AI1922" s="998">
        <f t="shared" si="245"/>
        <v>3518.8900000000003</v>
      </c>
      <c r="AJ1922" s="1025">
        <f t="shared" si="242"/>
        <v>0</v>
      </c>
    </row>
    <row r="1923" spans="1:36" s="24" customFormat="1" ht="40.5" customHeight="1" x14ac:dyDescent="0.2">
      <c r="A1923" s="51"/>
      <c r="B1923" s="102" t="s">
        <v>1822</v>
      </c>
      <c r="C1923" s="51"/>
      <c r="D1923" s="51">
        <v>6</v>
      </c>
      <c r="E1923" s="79" t="s">
        <v>30</v>
      </c>
      <c r="F1923" s="88" t="s">
        <v>31</v>
      </c>
      <c r="G1923" s="56" t="s">
        <v>32</v>
      </c>
      <c r="H1923" s="55" t="s">
        <v>33</v>
      </c>
      <c r="I1923" s="57">
        <v>271.48</v>
      </c>
      <c r="J1923" s="807">
        <v>1628.88</v>
      </c>
      <c r="K1923" s="142"/>
      <c r="L1923" s="918">
        <v>0</v>
      </c>
      <c r="M1923" s="142"/>
      <c r="N1923" s="918"/>
      <c r="O1923" s="75">
        <v>0</v>
      </c>
      <c r="P1923" s="1002">
        <f t="shared" si="246"/>
        <v>0</v>
      </c>
      <c r="Q1923" s="138"/>
      <c r="R1923" s="469"/>
      <c r="S1923" s="75">
        <v>0</v>
      </c>
      <c r="T1923" s="1002"/>
      <c r="U1923" s="138"/>
      <c r="V1923" s="469"/>
      <c r="W1923" s="138"/>
      <c r="X1923" s="469"/>
      <c r="Y1923" s="60">
        <f t="shared" si="235"/>
        <v>6</v>
      </c>
      <c r="Z1923" s="1002">
        <v>1628.88</v>
      </c>
      <c r="AA1923" s="138"/>
      <c r="AB1923" s="469"/>
      <c r="AC1923" s="63">
        <v>0</v>
      </c>
      <c r="AD1923" s="137">
        <f t="shared" si="247"/>
        <v>0</v>
      </c>
      <c r="AE1923" s="942">
        <v>0</v>
      </c>
      <c r="AF1923" s="150">
        <v>0</v>
      </c>
      <c r="AG1923" s="138"/>
      <c r="AH1923" s="469"/>
      <c r="AI1923" s="998">
        <f t="shared" si="245"/>
        <v>1628.88</v>
      </c>
      <c r="AJ1923" s="1025">
        <f t="shared" si="242"/>
        <v>0</v>
      </c>
    </row>
    <row r="1924" spans="1:36" s="24" customFormat="1" ht="36.75" customHeight="1" x14ac:dyDescent="0.2">
      <c r="A1924" s="51"/>
      <c r="B1924" s="52" t="s">
        <v>1823</v>
      </c>
      <c r="C1924" s="51"/>
      <c r="D1924" s="51">
        <v>12</v>
      </c>
      <c r="E1924" s="435" t="s">
        <v>30</v>
      </c>
      <c r="F1924" s="88" t="s">
        <v>31</v>
      </c>
      <c r="G1924" s="56" t="s">
        <v>32</v>
      </c>
      <c r="H1924" s="55" t="s">
        <v>33</v>
      </c>
      <c r="I1924" s="57">
        <v>1052.3516666666667</v>
      </c>
      <c r="J1924" s="807">
        <v>12628.22</v>
      </c>
      <c r="K1924" s="142"/>
      <c r="L1924" s="918">
        <v>0</v>
      </c>
      <c r="M1924" s="142"/>
      <c r="N1924" s="918"/>
      <c r="O1924" s="75">
        <v>0</v>
      </c>
      <c r="P1924" s="1002">
        <f t="shared" si="246"/>
        <v>0</v>
      </c>
      <c r="Q1924" s="138"/>
      <c r="R1924" s="469"/>
      <c r="S1924" s="75">
        <v>0</v>
      </c>
      <c r="T1924" s="1002"/>
      <c r="U1924" s="138"/>
      <c r="V1924" s="469"/>
      <c r="W1924" s="138"/>
      <c r="X1924" s="469"/>
      <c r="Y1924" s="60">
        <f t="shared" si="235"/>
        <v>12</v>
      </c>
      <c r="Z1924" s="1002">
        <v>12628.22</v>
      </c>
      <c r="AA1924" s="138"/>
      <c r="AB1924" s="469"/>
      <c r="AC1924" s="63">
        <v>0</v>
      </c>
      <c r="AD1924" s="137">
        <f t="shared" si="247"/>
        <v>0</v>
      </c>
      <c r="AE1924" s="942">
        <v>0</v>
      </c>
      <c r="AF1924" s="150">
        <v>0</v>
      </c>
      <c r="AG1924" s="138"/>
      <c r="AH1924" s="469"/>
      <c r="AI1924" s="998">
        <f t="shared" si="245"/>
        <v>12628.22</v>
      </c>
      <c r="AJ1924" s="1025">
        <f t="shared" si="242"/>
        <v>0</v>
      </c>
    </row>
    <row r="1925" spans="1:36" s="24" customFormat="1" ht="40.5" customHeight="1" x14ac:dyDescent="0.2">
      <c r="A1925" s="51"/>
      <c r="B1925" s="52" t="s">
        <v>1824</v>
      </c>
      <c r="C1925" s="51"/>
      <c r="D1925" s="51">
        <v>6</v>
      </c>
      <c r="E1925" s="435" t="s">
        <v>30</v>
      </c>
      <c r="F1925" s="88" t="s">
        <v>31</v>
      </c>
      <c r="G1925" s="56" t="s">
        <v>32</v>
      </c>
      <c r="H1925" s="55" t="s">
        <v>33</v>
      </c>
      <c r="I1925" s="57">
        <v>250</v>
      </c>
      <c r="J1925" s="807">
        <v>1500</v>
      </c>
      <c r="K1925" s="142"/>
      <c r="L1925" s="918">
        <v>0</v>
      </c>
      <c r="M1925" s="142"/>
      <c r="N1925" s="918"/>
      <c r="O1925" s="75">
        <v>0</v>
      </c>
      <c r="P1925" s="1002">
        <f t="shared" si="246"/>
        <v>0</v>
      </c>
      <c r="Q1925" s="138"/>
      <c r="R1925" s="469"/>
      <c r="S1925" s="75">
        <v>0</v>
      </c>
      <c r="T1925" s="1002"/>
      <c r="U1925" s="138"/>
      <c r="V1925" s="469"/>
      <c r="W1925" s="138"/>
      <c r="X1925" s="469"/>
      <c r="Y1925" s="60">
        <f t="shared" si="235"/>
        <v>6</v>
      </c>
      <c r="Z1925" s="1002">
        <v>1500</v>
      </c>
      <c r="AA1925" s="138"/>
      <c r="AB1925" s="469"/>
      <c r="AC1925" s="63">
        <v>0</v>
      </c>
      <c r="AD1925" s="137">
        <f t="shared" si="247"/>
        <v>0</v>
      </c>
      <c r="AE1925" s="942">
        <v>0</v>
      </c>
      <c r="AF1925" s="150">
        <v>0</v>
      </c>
      <c r="AG1925" s="138"/>
      <c r="AH1925" s="469"/>
      <c r="AI1925" s="998">
        <f t="shared" si="245"/>
        <v>1500</v>
      </c>
      <c r="AJ1925" s="1025">
        <f t="shared" si="242"/>
        <v>0</v>
      </c>
    </row>
    <row r="1926" spans="1:36" s="24" customFormat="1" ht="35.25" customHeight="1" x14ac:dyDescent="0.2">
      <c r="A1926" s="51"/>
      <c r="B1926" s="287" t="s">
        <v>1825</v>
      </c>
      <c r="C1926" s="51"/>
      <c r="D1926" s="51">
        <v>2</v>
      </c>
      <c r="E1926" s="435" t="s">
        <v>30</v>
      </c>
      <c r="F1926" s="88" t="s">
        <v>31</v>
      </c>
      <c r="G1926" s="56" t="s">
        <v>32</v>
      </c>
      <c r="H1926" s="55" t="s">
        <v>33</v>
      </c>
      <c r="I1926" s="57">
        <v>421.57499999999999</v>
      </c>
      <c r="J1926" s="807">
        <v>843.15</v>
      </c>
      <c r="K1926" s="142"/>
      <c r="L1926" s="918">
        <v>0</v>
      </c>
      <c r="M1926" s="142"/>
      <c r="N1926" s="918"/>
      <c r="O1926" s="75">
        <v>0</v>
      </c>
      <c r="P1926" s="1002">
        <f t="shared" si="246"/>
        <v>0</v>
      </c>
      <c r="Q1926" s="138"/>
      <c r="R1926" s="469"/>
      <c r="S1926" s="75">
        <v>0</v>
      </c>
      <c r="T1926" s="1002"/>
      <c r="U1926" s="138"/>
      <c r="V1926" s="469"/>
      <c r="W1926" s="138"/>
      <c r="X1926" s="469"/>
      <c r="Y1926" s="60">
        <f t="shared" ref="Y1926:Y1989" si="248">D1926</f>
        <v>2</v>
      </c>
      <c r="Z1926" s="1002">
        <v>843.15</v>
      </c>
      <c r="AA1926" s="138"/>
      <c r="AB1926" s="469"/>
      <c r="AC1926" s="63">
        <v>0</v>
      </c>
      <c r="AD1926" s="137">
        <f t="shared" si="247"/>
        <v>0</v>
      </c>
      <c r="AE1926" s="942">
        <v>0</v>
      </c>
      <c r="AF1926" s="150">
        <v>0</v>
      </c>
      <c r="AG1926" s="138"/>
      <c r="AH1926" s="469"/>
      <c r="AI1926" s="998">
        <f t="shared" si="245"/>
        <v>843.15</v>
      </c>
      <c r="AJ1926" s="1025">
        <f t="shared" si="242"/>
        <v>0</v>
      </c>
    </row>
    <row r="1927" spans="1:36" s="24" customFormat="1" ht="35.25" customHeight="1" x14ac:dyDescent="0.2">
      <c r="A1927" s="51"/>
      <c r="B1927" s="287" t="s">
        <v>1826</v>
      </c>
      <c r="C1927" s="51"/>
      <c r="D1927" s="51">
        <v>8</v>
      </c>
      <c r="E1927" s="435" t="s">
        <v>30</v>
      </c>
      <c r="F1927" s="55" t="s">
        <v>31</v>
      </c>
      <c r="G1927" s="56" t="s">
        <v>32</v>
      </c>
      <c r="H1927" s="55" t="s">
        <v>33</v>
      </c>
      <c r="I1927" s="57">
        <v>261.03340750000001</v>
      </c>
      <c r="J1927" s="807">
        <v>2088.2672600000001</v>
      </c>
      <c r="K1927" s="142"/>
      <c r="L1927" s="918">
        <v>0</v>
      </c>
      <c r="M1927" s="142"/>
      <c r="N1927" s="918"/>
      <c r="O1927" s="75">
        <v>0</v>
      </c>
      <c r="P1927" s="1002">
        <f t="shared" si="246"/>
        <v>0</v>
      </c>
      <c r="Q1927" s="138"/>
      <c r="R1927" s="469"/>
      <c r="S1927" s="75">
        <v>0</v>
      </c>
      <c r="T1927" s="1002"/>
      <c r="U1927" s="138"/>
      <c r="V1927" s="469"/>
      <c r="W1927" s="138"/>
      <c r="X1927" s="469"/>
      <c r="Y1927" s="60">
        <f t="shared" si="248"/>
        <v>8</v>
      </c>
      <c r="Z1927" s="1002">
        <v>2088.2672600000001</v>
      </c>
      <c r="AA1927" s="138"/>
      <c r="AB1927" s="469"/>
      <c r="AC1927" s="63">
        <v>0</v>
      </c>
      <c r="AD1927" s="137">
        <f t="shared" si="247"/>
        <v>0</v>
      </c>
      <c r="AE1927" s="942">
        <v>0</v>
      </c>
      <c r="AF1927" s="150">
        <v>0</v>
      </c>
      <c r="AG1927" s="138"/>
      <c r="AH1927" s="469"/>
      <c r="AI1927" s="998">
        <f t="shared" si="245"/>
        <v>2088.2672600000001</v>
      </c>
      <c r="AJ1927" s="1025">
        <f t="shared" si="242"/>
        <v>0</v>
      </c>
    </row>
    <row r="1928" spans="1:36" s="24" customFormat="1" ht="35.25" customHeight="1" x14ac:dyDescent="0.2">
      <c r="A1928" s="51"/>
      <c r="B1928" s="102" t="s">
        <v>1827</v>
      </c>
      <c r="C1928" s="51"/>
      <c r="D1928" s="51">
        <v>5</v>
      </c>
      <c r="E1928" s="79" t="s">
        <v>30</v>
      </c>
      <c r="F1928" s="88" t="s">
        <v>31</v>
      </c>
      <c r="G1928" s="56" t="s">
        <v>32</v>
      </c>
      <c r="H1928" s="55" t="s">
        <v>33</v>
      </c>
      <c r="I1928" s="57">
        <v>208</v>
      </c>
      <c r="J1928" s="807">
        <v>1040</v>
      </c>
      <c r="K1928" s="142"/>
      <c r="L1928" s="918">
        <v>0</v>
      </c>
      <c r="M1928" s="142"/>
      <c r="N1928" s="918"/>
      <c r="O1928" s="75">
        <v>0</v>
      </c>
      <c r="P1928" s="1002">
        <f t="shared" si="246"/>
        <v>0</v>
      </c>
      <c r="Q1928" s="138"/>
      <c r="R1928" s="469"/>
      <c r="S1928" s="75">
        <v>0</v>
      </c>
      <c r="T1928" s="1002"/>
      <c r="U1928" s="138"/>
      <c r="V1928" s="469"/>
      <c r="W1928" s="138"/>
      <c r="X1928" s="469"/>
      <c r="Y1928" s="60">
        <f t="shared" si="248"/>
        <v>5</v>
      </c>
      <c r="Z1928" s="1002">
        <v>1040</v>
      </c>
      <c r="AA1928" s="138"/>
      <c r="AB1928" s="469"/>
      <c r="AC1928" s="63">
        <v>0</v>
      </c>
      <c r="AD1928" s="137">
        <f t="shared" si="247"/>
        <v>0</v>
      </c>
      <c r="AE1928" s="942">
        <v>0</v>
      </c>
      <c r="AF1928" s="150">
        <v>0</v>
      </c>
      <c r="AG1928" s="138"/>
      <c r="AH1928" s="469"/>
      <c r="AI1928" s="998">
        <f t="shared" si="245"/>
        <v>1040</v>
      </c>
      <c r="AJ1928" s="1025">
        <f t="shared" si="242"/>
        <v>0</v>
      </c>
    </row>
    <row r="1929" spans="1:36" s="24" customFormat="1" ht="34.5" customHeight="1" x14ac:dyDescent="0.2">
      <c r="A1929" s="51"/>
      <c r="B1929" s="113" t="s">
        <v>1828</v>
      </c>
      <c r="C1929" s="463"/>
      <c r="D1929" s="463">
        <v>7</v>
      </c>
      <c r="E1929" s="109" t="s">
        <v>30</v>
      </c>
      <c r="F1929" s="88" t="s">
        <v>31</v>
      </c>
      <c r="G1929" s="56" t="s">
        <v>32</v>
      </c>
      <c r="H1929" s="55" t="s">
        <v>33</v>
      </c>
      <c r="I1929" s="57">
        <v>209.48571428571429</v>
      </c>
      <c r="J1929" s="817">
        <v>1466.4</v>
      </c>
      <c r="K1929" s="142"/>
      <c r="L1929" s="918">
        <v>0</v>
      </c>
      <c r="M1929" s="142"/>
      <c r="N1929" s="918"/>
      <c r="O1929" s="75">
        <v>0</v>
      </c>
      <c r="P1929" s="1002">
        <f t="shared" si="246"/>
        <v>0</v>
      </c>
      <c r="Q1929" s="138"/>
      <c r="R1929" s="469"/>
      <c r="S1929" s="75">
        <v>0</v>
      </c>
      <c r="T1929" s="1002"/>
      <c r="U1929" s="138"/>
      <c r="V1929" s="469"/>
      <c r="W1929" s="138"/>
      <c r="X1929" s="469"/>
      <c r="Y1929" s="60">
        <f t="shared" si="248"/>
        <v>7</v>
      </c>
      <c r="Z1929" s="1002">
        <v>1466.4</v>
      </c>
      <c r="AA1929" s="138"/>
      <c r="AB1929" s="469"/>
      <c r="AC1929" s="63">
        <v>0</v>
      </c>
      <c r="AD1929" s="137">
        <f t="shared" si="247"/>
        <v>0</v>
      </c>
      <c r="AE1929" s="942">
        <v>0</v>
      </c>
      <c r="AF1929" s="150">
        <v>0</v>
      </c>
      <c r="AG1929" s="138"/>
      <c r="AH1929" s="469"/>
      <c r="AI1929" s="998">
        <f t="shared" si="245"/>
        <v>1466.4</v>
      </c>
      <c r="AJ1929" s="1025">
        <f t="shared" si="242"/>
        <v>0</v>
      </c>
    </row>
    <row r="1930" spans="1:36" s="24" customFormat="1" ht="37.5" customHeight="1" x14ac:dyDescent="0.2">
      <c r="A1930" s="51"/>
      <c r="B1930" s="84" t="s">
        <v>1829</v>
      </c>
      <c r="C1930" s="51"/>
      <c r="D1930" s="51">
        <v>63</v>
      </c>
      <c r="E1930" s="435" t="s">
        <v>30</v>
      </c>
      <c r="F1930" s="88" t="s">
        <v>31</v>
      </c>
      <c r="G1930" s="56" t="s">
        <v>32</v>
      </c>
      <c r="H1930" s="55" t="s">
        <v>33</v>
      </c>
      <c r="I1930" s="57">
        <v>143.94301587301587</v>
      </c>
      <c r="J1930" s="807">
        <v>9068.41</v>
      </c>
      <c r="K1930" s="142"/>
      <c r="L1930" s="918">
        <v>0</v>
      </c>
      <c r="M1930" s="142"/>
      <c r="N1930" s="918"/>
      <c r="O1930" s="75">
        <v>0</v>
      </c>
      <c r="P1930" s="1002">
        <f t="shared" si="246"/>
        <v>0</v>
      </c>
      <c r="Q1930" s="138"/>
      <c r="R1930" s="469"/>
      <c r="S1930" s="75">
        <v>0</v>
      </c>
      <c r="T1930" s="1002"/>
      <c r="U1930" s="138"/>
      <c r="V1930" s="469"/>
      <c r="W1930" s="138"/>
      <c r="X1930" s="469"/>
      <c r="Y1930" s="60">
        <f t="shared" si="248"/>
        <v>63</v>
      </c>
      <c r="Z1930" s="1002">
        <v>9068.41</v>
      </c>
      <c r="AA1930" s="138"/>
      <c r="AB1930" s="469"/>
      <c r="AC1930" s="63">
        <v>0</v>
      </c>
      <c r="AD1930" s="137">
        <f t="shared" si="247"/>
        <v>0</v>
      </c>
      <c r="AE1930" s="942">
        <v>0</v>
      </c>
      <c r="AF1930" s="150">
        <v>0</v>
      </c>
      <c r="AG1930" s="138"/>
      <c r="AH1930" s="469"/>
      <c r="AI1930" s="998">
        <f t="shared" si="245"/>
        <v>9068.41</v>
      </c>
      <c r="AJ1930" s="1025">
        <f t="shared" si="242"/>
        <v>0</v>
      </c>
    </row>
    <row r="1931" spans="1:36" s="24" customFormat="1" ht="30" customHeight="1" x14ac:dyDescent="0.2">
      <c r="A1931" s="51"/>
      <c r="B1931" s="52" t="s">
        <v>1830</v>
      </c>
      <c r="C1931" s="51"/>
      <c r="D1931" s="51">
        <v>89</v>
      </c>
      <c r="E1931" s="435" t="s">
        <v>30</v>
      </c>
      <c r="F1931" s="88" t="s">
        <v>31</v>
      </c>
      <c r="G1931" s="56" t="s">
        <v>32</v>
      </c>
      <c r="H1931" s="55" t="s">
        <v>33</v>
      </c>
      <c r="I1931" s="57">
        <v>85.398876404494388</v>
      </c>
      <c r="J1931" s="807">
        <v>7600.5</v>
      </c>
      <c r="K1931" s="142"/>
      <c r="L1931" s="918">
        <v>0</v>
      </c>
      <c r="M1931" s="142"/>
      <c r="N1931" s="918"/>
      <c r="O1931" s="75">
        <v>0</v>
      </c>
      <c r="P1931" s="1002">
        <f t="shared" si="246"/>
        <v>0</v>
      </c>
      <c r="Q1931" s="138"/>
      <c r="R1931" s="469"/>
      <c r="S1931" s="75">
        <v>0</v>
      </c>
      <c r="T1931" s="1002"/>
      <c r="U1931" s="138"/>
      <c r="V1931" s="469"/>
      <c r="W1931" s="138"/>
      <c r="X1931" s="469"/>
      <c r="Y1931" s="60">
        <f t="shared" si="248"/>
        <v>89</v>
      </c>
      <c r="Z1931" s="1002">
        <v>7600.5</v>
      </c>
      <c r="AA1931" s="138"/>
      <c r="AB1931" s="469"/>
      <c r="AC1931" s="63">
        <v>0</v>
      </c>
      <c r="AD1931" s="137">
        <f t="shared" si="247"/>
        <v>0</v>
      </c>
      <c r="AE1931" s="942">
        <v>0</v>
      </c>
      <c r="AF1931" s="150">
        <v>0</v>
      </c>
      <c r="AG1931" s="138"/>
      <c r="AH1931" s="469"/>
      <c r="AI1931" s="998">
        <f t="shared" si="245"/>
        <v>7600.5</v>
      </c>
      <c r="AJ1931" s="1025">
        <f t="shared" si="242"/>
        <v>0</v>
      </c>
    </row>
    <row r="1932" spans="1:36" s="24" customFormat="1" ht="35.25" customHeight="1" x14ac:dyDescent="0.2">
      <c r="A1932" s="51"/>
      <c r="B1932" s="52" t="s">
        <v>1831</v>
      </c>
      <c r="C1932" s="51"/>
      <c r="D1932" s="51">
        <v>1</v>
      </c>
      <c r="E1932" s="435" t="s">
        <v>30</v>
      </c>
      <c r="F1932" s="88" t="s">
        <v>31</v>
      </c>
      <c r="G1932" s="56" t="s">
        <v>32</v>
      </c>
      <c r="H1932" s="55" t="s">
        <v>33</v>
      </c>
      <c r="I1932" s="57">
        <v>250</v>
      </c>
      <c r="J1932" s="807">
        <v>250</v>
      </c>
      <c r="K1932" s="142"/>
      <c r="L1932" s="918">
        <v>0</v>
      </c>
      <c r="M1932" s="142"/>
      <c r="N1932" s="918"/>
      <c r="O1932" s="75">
        <v>0</v>
      </c>
      <c r="P1932" s="1002">
        <f t="shared" si="246"/>
        <v>0</v>
      </c>
      <c r="Q1932" s="138"/>
      <c r="R1932" s="469"/>
      <c r="S1932" s="75">
        <v>0</v>
      </c>
      <c r="T1932" s="1002"/>
      <c r="U1932" s="138"/>
      <c r="V1932" s="469"/>
      <c r="W1932" s="138"/>
      <c r="X1932" s="469"/>
      <c r="Y1932" s="60">
        <f t="shared" si="248"/>
        <v>1</v>
      </c>
      <c r="Z1932" s="1002">
        <v>250</v>
      </c>
      <c r="AA1932" s="138"/>
      <c r="AB1932" s="469"/>
      <c r="AC1932" s="63">
        <v>0</v>
      </c>
      <c r="AD1932" s="137">
        <f t="shared" si="247"/>
        <v>0</v>
      </c>
      <c r="AE1932" s="942">
        <v>0</v>
      </c>
      <c r="AF1932" s="150">
        <v>0</v>
      </c>
      <c r="AG1932" s="138"/>
      <c r="AH1932" s="469"/>
      <c r="AI1932" s="998">
        <f t="shared" si="245"/>
        <v>250</v>
      </c>
      <c r="AJ1932" s="1025">
        <f t="shared" si="242"/>
        <v>0</v>
      </c>
    </row>
    <row r="1933" spans="1:36" s="24" customFormat="1" ht="35.25" customHeight="1" x14ac:dyDescent="0.2">
      <c r="A1933" s="51"/>
      <c r="B1933" s="84" t="s">
        <v>1832</v>
      </c>
      <c r="C1933" s="51"/>
      <c r="D1933" s="51">
        <v>3</v>
      </c>
      <c r="E1933" s="435" t="s">
        <v>30</v>
      </c>
      <c r="F1933" s="88" t="s">
        <v>31</v>
      </c>
      <c r="G1933" s="56" t="s">
        <v>32</v>
      </c>
      <c r="H1933" s="55" t="s">
        <v>33</v>
      </c>
      <c r="I1933" s="57">
        <v>157.35</v>
      </c>
      <c r="J1933" s="807">
        <v>472.05</v>
      </c>
      <c r="K1933" s="142"/>
      <c r="L1933" s="918">
        <v>0</v>
      </c>
      <c r="M1933" s="142"/>
      <c r="N1933" s="918"/>
      <c r="O1933" s="75">
        <v>0</v>
      </c>
      <c r="P1933" s="1002">
        <f t="shared" si="246"/>
        <v>0</v>
      </c>
      <c r="Q1933" s="138"/>
      <c r="R1933" s="469"/>
      <c r="S1933" s="75">
        <v>0</v>
      </c>
      <c r="T1933" s="1002"/>
      <c r="U1933" s="138"/>
      <c r="V1933" s="469"/>
      <c r="W1933" s="138"/>
      <c r="X1933" s="469"/>
      <c r="Y1933" s="60">
        <f t="shared" si="248"/>
        <v>3</v>
      </c>
      <c r="Z1933" s="1002">
        <v>472.05</v>
      </c>
      <c r="AA1933" s="138"/>
      <c r="AB1933" s="469"/>
      <c r="AC1933" s="63">
        <v>0</v>
      </c>
      <c r="AD1933" s="137">
        <f t="shared" si="247"/>
        <v>0</v>
      </c>
      <c r="AE1933" s="942">
        <v>0</v>
      </c>
      <c r="AF1933" s="150">
        <v>0</v>
      </c>
      <c r="AG1933" s="138"/>
      <c r="AH1933" s="469"/>
      <c r="AI1933" s="998">
        <f t="shared" si="245"/>
        <v>472.05</v>
      </c>
      <c r="AJ1933" s="1025">
        <f t="shared" si="242"/>
        <v>0</v>
      </c>
    </row>
    <row r="1934" spans="1:36" s="24" customFormat="1" ht="33" customHeight="1" x14ac:dyDescent="0.2">
      <c r="A1934" s="51"/>
      <c r="B1934" s="102" t="s">
        <v>1833</v>
      </c>
      <c r="C1934" s="51"/>
      <c r="D1934" s="51">
        <v>3</v>
      </c>
      <c r="E1934" s="435" t="s">
        <v>30</v>
      </c>
      <c r="F1934" s="88" t="s">
        <v>31</v>
      </c>
      <c r="G1934" s="56" t="s">
        <v>32</v>
      </c>
      <c r="H1934" s="55" t="s">
        <v>33</v>
      </c>
      <c r="I1934" s="57">
        <v>859.65</v>
      </c>
      <c r="J1934" s="807">
        <v>1965.3999999999999</v>
      </c>
      <c r="K1934" s="142"/>
      <c r="L1934" s="918">
        <v>0</v>
      </c>
      <c r="M1934" s="142"/>
      <c r="N1934" s="918"/>
      <c r="O1934" s="75">
        <v>0</v>
      </c>
      <c r="P1934" s="1002">
        <f t="shared" si="246"/>
        <v>0</v>
      </c>
      <c r="Q1934" s="138"/>
      <c r="R1934" s="469"/>
      <c r="S1934" s="75">
        <v>0</v>
      </c>
      <c r="T1934" s="1002"/>
      <c r="U1934" s="138"/>
      <c r="V1934" s="469"/>
      <c r="W1934" s="138"/>
      <c r="X1934" s="469"/>
      <c r="Y1934" s="60">
        <f t="shared" si="248"/>
        <v>3</v>
      </c>
      <c r="Z1934" s="1002">
        <v>1965.3999999999999</v>
      </c>
      <c r="AA1934" s="138"/>
      <c r="AB1934" s="469"/>
      <c r="AC1934" s="63">
        <v>0</v>
      </c>
      <c r="AD1934" s="137">
        <f t="shared" si="247"/>
        <v>0</v>
      </c>
      <c r="AE1934" s="942">
        <v>0</v>
      </c>
      <c r="AF1934" s="150">
        <v>0</v>
      </c>
      <c r="AG1934" s="138"/>
      <c r="AH1934" s="469"/>
      <c r="AI1934" s="998">
        <f t="shared" si="245"/>
        <v>1965.3999999999999</v>
      </c>
      <c r="AJ1934" s="1025">
        <f t="shared" si="242"/>
        <v>0</v>
      </c>
    </row>
    <row r="1935" spans="1:36" s="24" customFormat="1" ht="38.25" customHeight="1" x14ac:dyDescent="0.2">
      <c r="A1935" s="51"/>
      <c r="B1935" s="52" t="s">
        <v>1834</v>
      </c>
      <c r="C1935" s="51"/>
      <c r="D1935" s="51">
        <v>4</v>
      </c>
      <c r="E1935" s="79" t="s">
        <v>30</v>
      </c>
      <c r="F1935" s="88" t="s">
        <v>31</v>
      </c>
      <c r="G1935" s="56" t="s">
        <v>32</v>
      </c>
      <c r="H1935" s="55" t="s">
        <v>33</v>
      </c>
      <c r="I1935" s="57">
        <v>421.53</v>
      </c>
      <c r="J1935" s="807">
        <v>1686.12</v>
      </c>
      <c r="K1935" s="142"/>
      <c r="L1935" s="918">
        <v>0</v>
      </c>
      <c r="M1935" s="142"/>
      <c r="N1935" s="918"/>
      <c r="O1935" s="75">
        <v>0</v>
      </c>
      <c r="P1935" s="1002">
        <f t="shared" si="246"/>
        <v>0</v>
      </c>
      <c r="Q1935" s="138"/>
      <c r="R1935" s="469"/>
      <c r="S1935" s="75">
        <v>0</v>
      </c>
      <c r="T1935" s="1002"/>
      <c r="U1935" s="138"/>
      <c r="V1935" s="469"/>
      <c r="W1935" s="138"/>
      <c r="X1935" s="469"/>
      <c r="Y1935" s="60">
        <f t="shared" si="248"/>
        <v>4</v>
      </c>
      <c r="Z1935" s="1002">
        <v>1686.12</v>
      </c>
      <c r="AA1935" s="138"/>
      <c r="AB1935" s="469"/>
      <c r="AC1935" s="63">
        <v>0</v>
      </c>
      <c r="AD1935" s="137">
        <f t="shared" si="247"/>
        <v>0</v>
      </c>
      <c r="AE1935" s="942">
        <v>0</v>
      </c>
      <c r="AF1935" s="150">
        <v>0</v>
      </c>
      <c r="AG1935" s="138"/>
      <c r="AH1935" s="469"/>
      <c r="AI1935" s="998">
        <f t="shared" si="245"/>
        <v>1686.12</v>
      </c>
      <c r="AJ1935" s="1025">
        <f t="shared" si="242"/>
        <v>0</v>
      </c>
    </row>
    <row r="1936" spans="1:36" s="24" customFormat="1" ht="45.75" customHeight="1" x14ac:dyDescent="0.2">
      <c r="A1936" s="51"/>
      <c r="B1936" s="226" t="s">
        <v>1835</v>
      </c>
      <c r="C1936" s="51"/>
      <c r="D1936" s="51">
        <v>1</v>
      </c>
      <c r="E1936" s="79" t="s">
        <v>30</v>
      </c>
      <c r="F1936" s="88" t="s">
        <v>31</v>
      </c>
      <c r="G1936" s="56" t="s">
        <v>32</v>
      </c>
      <c r="H1936" s="55" t="s">
        <v>33</v>
      </c>
      <c r="I1936" s="57">
        <v>250</v>
      </c>
      <c r="J1936" s="807">
        <v>250</v>
      </c>
      <c r="K1936" s="142"/>
      <c r="L1936" s="918">
        <v>0</v>
      </c>
      <c r="M1936" s="142"/>
      <c r="N1936" s="918"/>
      <c r="O1936" s="75">
        <v>0</v>
      </c>
      <c r="P1936" s="1002">
        <f t="shared" si="246"/>
        <v>0</v>
      </c>
      <c r="Q1936" s="138"/>
      <c r="R1936" s="469"/>
      <c r="S1936" s="75">
        <v>0</v>
      </c>
      <c r="T1936" s="1002"/>
      <c r="U1936" s="138"/>
      <c r="V1936" s="469"/>
      <c r="W1936" s="138"/>
      <c r="X1936" s="469"/>
      <c r="Y1936" s="60">
        <f t="shared" si="248"/>
        <v>1</v>
      </c>
      <c r="Z1936" s="1002">
        <v>250</v>
      </c>
      <c r="AA1936" s="138"/>
      <c r="AB1936" s="469"/>
      <c r="AC1936" s="63">
        <v>0</v>
      </c>
      <c r="AD1936" s="137">
        <f t="shared" si="247"/>
        <v>0</v>
      </c>
      <c r="AE1936" s="942">
        <v>0</v>
      </c>
      <c r="AF1936" s="150">
        <v>0</v>
      </c>
      <c r="AG1936" s="138"/>
      <c r="AH1936" s="469"/>
      <c r="AI1936" s="998">
        <f t="shared" si="245"/>
        <v>250</v>
      </c>
      <c r="AJ1936" s="1025">
        <f t="shared" si="242"/>
        <v>0</v>
      </c>
    </row>
    <row r="1937" spans="1:118" s="24" customFormat="1" ht="42" customHeight="1" x14ac:dyDescent="0.2">
      <c r="A1937" s="51"/>
      <c r="B1937" s="220" t="s">
        <v>1836</v>
      </c>
      <c r="C1937" s="51"/>
      <c r="D1937" s="51">
        <v>3</v>
      </c>
      <c r="E1937" s="435" t="s">
        <v>30</v>
      </c>
      <c r="F1937" s="88" t="s">
        <v>31</v>
      </c>
      <c r="G1937" s="56" t="s">
        <v>32</v>
      </c>
      <c r="H1937" s="55" t="s">
        <v>33</v>
      </c>
      <c r="I1937" s="57">
        <v>318.94666666666666</v>
      </c>
      <c r="J1937" s="807">
        <v>956.84</v>
      </c>
      <c r="K1937" s="142"/>
      <c r="L1937" s="918">
        <v>0</v>
      </c>
      <c r="M1937" s="142"/>
      <c r="N1937" s="918"/>
      <c r="O1937" s="75">
        <v>0</v>
      </c>
      <c r="P1937" s="1002">
        <f t="shared" si="246"/>
        <v>0</v>
      </c>
      <c r="Q1937" s="138"/>
      <c r="R1937" s="469"/>
      <c r="S1937" s="75">
        <v>0</v>
      </c>
      <c r="T1937" s="1002"/>
      <c r="U1937" s="138"/>
      <c r="V1937" s="469"/>
      <c r="W1937" s="138"/>
      <c r="X1937" s="469"/>
      <c r="Y1937" s="60">
        <f t="shared" si="248"/>
        <v>3</v>
      </c>
      <c r="Z1937" s="1002">
        <v>956.84</v>
      </c>
      <c r="AA1937" s="138"/>
      <c r="AB1937" s="469"/>
      <c r="AC1937" s="63">
        <v>0</v>
      </c>
      <c r="AD1937" s="137">
        <f t="shared" si="247"/>
        <v>0</v>
      </c>
      <c r="AE1937" s="942">
        <v>0</v>
      </c>
      <c r="AF1937" s="150">
        <v>0</v>
      </c>
      <c r="AG1937" s="138"/>
      <c r="AH1937" s="469"/>
      <c r="AI1937" s="998">
        <f t="shared" si="245"/>
        <v>956.84</v>
      </c>
      <c r="AJ1937" s="1025">
        <f t="shared" si="242"/>
        <v>0</v>
      </c>
    </row>
    <row r="1938" spans="1:118" s="24" customFormat="1" ht="41.25" customHeight="1" x14ac:dyDescent="0.2">
      <c r="A1938" s="51"/>
      <c r="B1938" s="220" t="s">
        <v>1837</v>
      </c>
      <c r="C1938" s="51"/>
      <c r="D1938" s="51">
        <v>3</v>
      </c>
      <c r="E1938" s="435" t="s">
        <v>30</v>
      </c>
      <c r="F1938" s="88" t="s">
        <v>31</v>
      </c>
      <c r="G1938" s="56" t="s">
        <v>32</v>
      </c>
      <c r="H1938" s="55" t="s">
        <v>33</v>
      </c>
      <c r="I1938" s="57">
        <v>2436.58</v>
      </c>
      <c r="J1938" s="807">
        <v>7309.74</v>
      </c>
      <c r="K1938" s="142"/>
      <c r="L1938" s="918">
        <v>0</v>
      </c>
      <c r="M1938" s="142"/>
      <c r="N1938" s="918"/>
      <c r="O1938" s="75">
        <v>0</v>
      </c>
      <c r="P1938" s="1002">
        <f t="shared" si="246"/>
        <v>0</v>
      </c>
      <c r="Q1938" s="138"/>
      <c r="R1938" s="469"/>
      <c r="S1938" s="75">
        <v>0</v>
      </c>
      <c r="T1938" s="1002"/>
      <c r="U1938" s="138"/>
      <c r="V1938" s="469"/>
      <c r="W1938" s="138"/>
      <c r="X1938" s="469"/>
      <c r="Y1938" s="60">
        <f t="shared" si="248"/>
        <v>3</v>
      </c>
      <c r="Z1938" s="1002">
        <v>7309.74</v>
      </c>
      <c r="AA1938" s="138"/>
      <c r="AB1938" s="469"/>
      <c r="AC1938" s="63">
        <v>0</v>
      </c>
      <c r="AD1938" s="137">
        <f t="shared" si="247"/>
        <v>0</v>
      </c>
      <c r="AE1938" s="942">
        <v>0</v>
      </c>
      <c r="AF1938" s="150">
        <v>0</v>
      </c>
      <c r="AG1938" s="138"/>
      <c r="AH1938" s="469"/>
      <c r="AI1938" s="998">
        <f t="shared" si="245"/>
        <v>7309.74</v>
      </c>
      <c r="AJ1938" s="1025">
        <f t="shared" si="242"/>
        <v>0</v>
      </c>
    </row>
    <row r="1939" spans="1:118" s="24" customFormat="1" ht="35.25" customHeight="1" x14ac:dyDescent="0.2">
      <c r="A1939" s="51"/>
      <c r="B1939" s="220" t="s">
        <v>1838</v>
      </c>
      <c r="C1939" s="51"/>
      <c r="D1939" s="51">
        <v>1</v>
      </c>
      <c r="E1939" s="435" t="s">
        <v>30</v>
      </c>
      <c r="F1939" s="88" t="s">
        <v>31</v>
      </c>
      <c r="G1939" s="56" t="s">
        <v>32</v>
      </c>
      <c r="H1939" s="55" t="s">
        <v>33</v>
      </c>
      <c r="I1939" s="57">
        <v>386.38</v>
      </c>
      <c r="J1939" s="807">
        <v>386.38</v>
      </c>
      <c r="K1939" s="142"/>
      <c r="L1939" s="918">
        <v>0</v>
      </c>
      <c r="M1939" s="142"/>
      <c r="N1939" s="918"/>
      <c r="O1939" s="75">
        <v>0</v>
      </c>
      <c r="P1939" s="1002">
        <f t="shared" si="246"/>
        <v>0</v>
      </c>
      <c r="Q1939" s="138"/>
      <c r="R1939" s="469"/>
      <c r="S1939" s="75">
        <v>0</v>
      </c>
      <c r="T1939" s="1002"/>
      <c r="U1939" s="138"/>
      <c r="V1939" s="469"/>
      <c r="W1939" s="138"/>
      <c r="X1939" s="469"/>
      <c r="Y1939" s="60">
        <f t="shared" si="248"/>
        <v>1</v>
      </c>
      <c r="Z1939" s="1002">
        <v>386.38</v>
      </c>
      <c r="AA1939" s="138"/>
      <c r="AB1939" s="469"/>
      <c r="AC1939" s="63">
        <v>0</v>
      </c>
      <c r="AD1939" s="137">
        <f t="shared" si="247"/>
        <v>0</v>
      </c>
      <c r="AE1939" s="942">
        <v>0</v>
      </c>
      <c r="AF1939" s="150">
        <v>0</v>
      </c>
      <c r="AG1939" s="138"/>
      <c r="AH1939" s="469"/>
      <c r="AI1939" s="998">
        <f t="shared" si="245"/>
        <v>386.38</v>
      </c>
      <c r="AJ1939" s="1025">
        <f t="shared" si="242"/>
        <v>0</v>
      </c>
    </row>
    <row r="1940" spans="1:118" s="24" customFormat="1" ht="36.75" customHeight="1" x14ac:dyDescent="0.2">
      <c r="A1940" s="51"/>
      <c r="B1940" s="87" t="s">
        <v>1839</v>
      </c>
      <c r="C1940" s="51"/>
      <c r="D1940" s="51">
        <v>2</v>
      </c>
      <c r="E1940" s="435" t="s">
        <v>30</v>
      </c>
      <c r="F1940" s="88" t="s">
        <v>31</v>
      </c>
      <c r="G1940" s="56" t="s">
        <v>32</v>
      </c>
      <c r="H1940" s="55" t="s">
        <v>33</v>
      </c>
      <c r="I1940" s="57">
        <v>410.41</v>
      </c>
      <c r="J1940" s="807">
        <v>820.82</v>
      </c>
      <c r="K1940" s="142"/>
      <c r="L1940" s="918">
        <v>0</v>
      </c>
      <c r="M1940" s="142"/>
      <c r="N1940" s="918"/>
      <c r="O1940" s="75">
        <v>0</v>
      </c>
      <c r="P1940" s="1002">
        <f t="shared" si="246"/>
        <v>0</v>
      </c>
      <c r="Q1940" s="138"/>
      <c r="R1940" s="469"/>
      <c r="S1940" s="75">
        <v>0</v>
      </c>
      <c r="T1940" s="1002"/>
      <c r="U1940" s="138"/>
      <c r="V1940" s="469"/>
      <c r="W1940" s="138"/>
      <c r="X1940" s="469"/>
      <c r="Y1940" s="60">
        <f t="shared" si="248"/>
        <v>2</v>
      </c>
      <c r="Z1940" s="1002">
        <v>820.82</v>
      </c>
      <c r="AA1940" s="138"/>
      <c r="AB1940" s="469"/>
      <c r="AC1940" s="63">
        <v>0</v>
      </c>
      <c r="AD1940" s="137">
        <f t="shared" si="247"/>
        <v>0</v>
      </c>
      <c r="AE1940" s="942">
        <v>0</v>
      </c>
      <c r="AF1940" s="150">
        <v>0</v>
      </c>
      <c r="AG1940" s="138"/>
      <c r="AH1940" s="469"/>
      <c r="AI1940" s="998">
        <f t="shared" si="245"/>
        <v>820.82</v>
      </c>
      <c r="AJ1940" s="1025">
        <f t="shared" si="242"/>
        <v>0</v>
      </c>
    </row>
    <row r="1941" spans="1:118" s="24" customFormat="1" ht="45" customHeight="1" x14ac:dyDescent="0.2">
      <c r="A1941" s="51"/>
      <c r="B1941" s="52" t="s">
        <v>1840</v>
      </c>
      <c r="C1941" s="51"/>
      <c r="D1941" s="51">
        <v>2</v>
      </c>
      <c r="E1941" s="435" t="s">
        <v>30</v>
      </c>
      <c r="F1941" s="88" t="s">
        <v>31</v>
      </c>
      <c r="G1941" s="56" t="s">
        <v>32</v>
      </c>
      <c r="H1941" s="55" t="s">
        <v>33</v>
      </c>
      <c r="I1941" s="57">
        <v>561.6</v>
      </c>
      <c r="J1941" s="807">
        <v>1123.2</v>
      </c>
      <c r="K1941" s="142"/>
      <c r="L1941" s="918">
        <v>0</v>
      </c>
      <c r="M1941" s="142"/>
      <c r="N1941" s="918"/>
      <c r="O1941" s="75">
        <v>0</v>
      </c>
      <c r="P1941" s="1002">
        <f t="shared" si="246"/>
        <v>0</v>
      </c>
      <c r="Q1941" s="138"/>
      <c r="R1941" s="469"/>
      <c r="S1941" s="75">
        <v>0</v>
      </c>
      <c r="T1941" s="1002"/>
      <c r="U1941" s="138"/>
      <c r="V1941" s="469"/>
      <c r="W1941" s="138"/>
      <c r="X1941" s="469"/>
      <c r="Y1941" s="60">
        <f t="shared" si="248"/>
        <v>2</v>
      </c>
      <c r="Z1941" s="1002">
        <v>1123.2</v>
      </c>
      <c r="AA1941" s="138"/>
      <c r="AB1941" s="469"/>
      <c r="AC1941" s="63">
        <v>0</v>
      </c>
      <c r="AD1941" s="137">
        <f t="shared" si="247"/>
        <v>0</v>
      </c>
      <c r="AE1941" s="942">
        <v>0</v>
      </c>
      <c r="AF1941" s="150">
        <v>0</v>
      </c>
      <c r="AG1941" s="138"/>
      <c r="AH1941" s="469"/>
      <c r="AI1941" s="998">
        <f t="shared" si="245"/>
        <v>1123.2</v>
      </c>
      <c r="AJ1941" s="1025">
        <f t="shared" si="242"/>
        <v>0</v>
      </c>
    </row>
    <row r="1942" spans="1:118" s="24" customFormat="1" ht="46.5" customHeight="1" x14ac:dyDescent="0.2">
      <c r="A1942" s="51"/>
      <c r="B1942" s="52" t="s">
        <v>1841</v>
      </c>
      <c r="C1942" s="51"/>
      <c r="D1942" s="51">
        <v>1</v>
      </c>
      <c r="E1942" s="79" t="s">
        <v>30</v>
      </c>
      <c r="F1942" s="88" t="s">
        <v>31</v>
      </c>
      <c r="G1942" s="56" t="s">
        <v>32</v>
      </c>
      <c r="H1942" s="55" t="s">
        <v>33</v>
      </c>
      <c r="I1942" s="57">
        <v>676.16</v>
      </c>
      <c r="J1942" s="807">
        <v>676.16</v>
      </c>
      <c r="K1942" s="142"/>
      <c r="L1942" s="918">
        <v>0</v>
      </c>
      <c r="M1942" s="142"/>
      <c r="N1942" s="918"/>
      <c r="O1942" s="75">
        <v>0</v>
      </c>
      <c r="P1942" s="1002">
        <f t="shared" si="246"/>
        <v>0</v>
      </c>
      <c r="Q1942" s="138"/>
      <c r="R1942" s="469"/>
      <c r="S1942" s="75">
        <v>0</v>
      </c>
      <c r="T1942" s="1002"/>
      <c r="U1942" s="138"/>
      <c r="V1942" s="469"/>
      <c r="W1942" s="138"/>
      <c r="X1942" s="469"/>
      <c r="Y1942" s="60">
        <f t="shared" si="248"/>
        <v>1</v>
      </c>
      <c r="Z1942" s="1002">
        <v>676.16</v>
      </c>
      <c r="AA1942" s="138"/>
      <c r="AB1942" s="469"/>
      <c r="AC1942" s="63">
        <v>0</v>
      </c>
      <c r="AD1942" s="137">
        <f t="shared" si="247"/>
        <v>0</v>
      </c>
      <c r="AE1942" s="942">
        <v>0</v>
      </c>
      <c r="AF1942" s="150">
        <v>0</v>
      </c>
      <c r="AG1942" s="138"/>
      <c r="AH1942" s="469"/>
      <c r="AI1942" s="998">
        <f t="shared" si="245"/>
        <v>676.16</v>
      </c>
      <c r="AJ1942" s="1025">
        <f t="shared" si="242"/>
        <v>0</v>
      </c>
    </row>
    <row r="1943" spans="1:118" s="24" customFormat="1" ht="24" x14ac:dyDescent="0.2">
      <c r="A1943" s="74"/>
      <c r="B1943" s="226" t="s">
        <v>1068</v>
      </c>
      <c r="C1943" s="51"/>
      <c r="D1943" s="51">
        <v>1</v>
      </c>
      <c r="E1943" s="79"/>
      <c r="F1943" s="133"/>
      <c r="G1943" s="133"/>
      <c r="H1943" s="133"/>
      <c r="I1943" s="108"/>
      <c r="J1943" s="807">
        <v>15361.06</v>
      </c>
      <c r="K1943" s="142"/>
      <c r="L1943" s="918">
        <v>0</v>
      </c>
      <c r="M1943" s="142"/>
      <c r="N1943" s="918"/>
      <c r="O1943" s="75">
        <v>0</v>
      </c>
      <c r="P1943" s="134"/>
      <c r="Q1943" s="144"/>
      <c r="R1943" s="918"/>
      <c r="S1943" s="75">
        <v>0</v>
      </c>
      <c r="T1943" s="134"/>
      <c r="U1943" s="144"/>
      <c r="V1943" s="918"/>
      <c r="W1943" s="144"/>
      <c r="X1943" s="918"/>
      <c r="Y1943" s="60">
        <f t="shared" si="248"/>
        <v>1</v>
      </c>
      <c r="Z1943" s="134">
        <v>15361.06</v>
      </c>
      <c r="AA1943" s="144"/>
      <c r="AB1943" s="918"/>
      <c r="AC1943" s="63">
        <v>0</v>
      </c>
      <c r="AD1943" s="134"/>
      <c r="AE1943" s="945"/>
      <c r="AF1943" s="150">
        <v>0</v>
      </c>
      <c r="AG1943" s="144"/>
      <c r="AH1943" s="918"/>
      <c r="AI1943" s="998">
        <f t="shared" si="245"/>
        <v>15361.06</v>
      </c>
      <c r="AJ1943" s="1025">
        <f t="shared" si="242"/>
        <v>0</v>
      </c>
    </row>
    <row r="1944" spans="1:118" s="24" customFormat="1" ht="33.75" customHeight="1" x14ac:dyDescent="0.2">
      <c r="A1944" s="51"/>
      <c r="B1944" s="84" t="s">
        <v>1842</v>
      </c>
      <c r="C1944" s="51"/>
      <c r="D1944" s="51">
        <v>1</v>
      </c>
      <c r="E1944" s="435" t="s">
        <v>30</v>
      </c>
      <c r="F1944" s="88" t="s">
        <v>31</v>
      </c>
      <c r="G1944" s="56" t="s">
        <v>32</v>
      </c>
      <c r="H1944" s="55" t="s">
        <v>33</v>
      </c>
      <c r="I1944" s="57">
        <v>1148.4000000000001</v>
      </c>
      <c r="J1944" s="807">
        <v>1148.4000000000001</v>
      </c>
      <c r="K1944" s="142"/>
      <c r="L1944" s="918">
        <v>0</v>
      </c>
      <c r="M1944" s="142"/>
      <c r="N1944" s="918"/>
      <c r="O1944" s="75">
        <v>0</v>
      </c>
      <c r="P1944" s="1002">
        <f t="shared" ref="P1944:P1950" si="249">O1944*I1944</f>
        <v>0</v>
      </c>
      <c r="Q1944" s="138"/>
      <c r="R1944" s="469"/>
      <c r="S1944" s="75">
        <v>0</v>
      </c>
      <c r="T1944" s="1002"/>
      <c r="U1944" s="138"/>
      <c r="V1944" s="469"/>
      <c r="W1944" s="138"/>
      <c r="X1944" s="469"/>
      <c r="Y1944" s="60">
        <f t="shared" si="248"/>
        <v>1</v>
      </c>
      <c r="Z1944" s="1002">
        <v>1148.4000000000001</v>
      </c>
      <c r="AA1944" s="138"/>
      <c r="AB1944" s="469"/>
      <c r="AC1944" s="63">
        <v>0</v>
      </c>
      <c r="AD1944" s="137">
        <f t="shared" ref="AD1944:AD1950" si="250">AC1944*I1944</f>
        <v>0</v>
      </c>
      <c r="AE1944" s="942">
        <v>0</v>
      </c>
      <c r="AF1944" s="150">
        <v>0</v>
      </c>
      <c r="AG1944" s="138"/>
      <c r="AH1944" s="469"/>
      <c r="AI1944" s="998">
        <f t="shared" si="245"/>
        <v>1148.4000000000001</v>
      </c>
      <c r="AJ1944" s="1025">
        <f t="shared" si="242"/>
        <v>0</v>
      </c>
    </row>
    <row r="1945" spans="1:118" s="24" customFormat="1" ht="45.75" customHeight="1" x14ac:dyDescent="0.2">
      <c r="A1945" s="51"/>
      <c r="B1945" s="228" t="s">
        <v>1843</v>
      </c>
      <c r="C1945" s="51"/>
      <c r="D1945" s="51">
        <v>5</v>
      </c>
      <c r="E1945" s="435" t="s">
        <v>30</v>
      </c>
      <c r="F1945" s="55" t="s">
        <v>31</v>
      </c>
      <c r="G1945" s="56" t="s">
        <v>32</v>
      </c>
      <c r="H1945" s="55" t="s">
        <v>33</v>
      </c>
      <c r="I1945" s="57">
        <v>1502.2</v>
      </c>
      <c r="J1945" s="807">
        <v>7482</v>
      </c>
      <c r="K1945" s="142"/>
      <c r="L1945" s="918">
        <v>0</v>
      </c>
      <c r="M1945" s="142"/>
      <c r="N1945" s="918"/>
      <c r="O1945" s="75">
        <v>0</v>
      </c>
      <c r="P1945" s="1002">
        <f t="shared" si="249"/>
        <v>0</v>
      </c>
      <c r="Q1945" s="138"/>
      <c r="R1945" s="469"/>
      <c r="S1945" s="75">
        <v>0</v>
      </c>
      <c r="T1945" s="1002">
        <v>7482</v>
      </c>
      <c r="U1945" s="138"/>
      <c r="V1945" s="469"/>
      <c r="W1945" s="138"/>
      <c r="X1945" s="469"/>
      <c r="Y1945" s="60">
        <f t="shared" si="248"/>
        <v>5</v>
      </c>
      <c r="Z1945" s="1002">
        <v>0</v>
      </c>
      <c r="AA1945" s="138"/>
      <c r="AB1945" s="469"/>
      <c r="AC1945" s="63">
        <v>0</v>
      </c>
      <c r="AD1945" s="137">
        <f t="shared" si="250"/>
        <v>0</v>
      </c>
      <c r="AE1945" s="942">
        <v>0</v>
      </c>
      <c r="AF1945" s="150">
        <v>0</v>
      </c>
      <c r="AG1945" s="138"/>
      <c r="AH1945" s="469"/>
      <c r="AI1945" s="998">
        <f t="shared" si="245"/>
        <v>7482</v>
      </c>
      <c r="AJ1945" s="1025">
        <f t="shared" si="242"/>
        <v>0</v>
      </c>
    </row>
    <row r="1946" spans="1:118" s="24" customFormat="1" ht="35.25" customHeight="1" x14ac:dyDescent="0.2">
      <c r="A1946" s="51"/>
      <c r="B1946" s="84" t="s">
        <v>1844</v>
      </c>
      <c r="C1946" s="51"/>
      <c r="D1946" s="51">
        <v>1</v>
      </c>
      <c r="E1946" s="79" t="s">
        <v>30</v>
      </c>
      <c r="F1946" s="88" t="s">
        <v>31</v>
      </c>
      <c r="G1946" s="56" t="s">
        <v>32</v>
      </c>
      <c r="H1946" s="55" t="s">
        <v>33</v>
      </c>
      <c r="I1946" s="57">
        <v>200</v>
      </c>
      <c r="J1946" s="807">
        <v>200</v>
      </c>
      <c r="K1946" s="142"/>
      <c r="L1946" s="918">
        <v>0</v>
      </c>
      <c r="M1946" s="142"/>
      <c r="N1946" s="918"/>
      <c r="O1946" s="75">
        <v>0</v>
      </c>
      <c r="P1946" s="1002">
        <f t="shared" si="249"/>
        <v>0</v>
      </c>
      <c r="Q1946" s="138"/>
      <c r="R1946" s="469"/>
      <c r="S1946" s="75">
        <v>0</v>
      </c>
      <c r="T1946" s="1002"/>
      <c r="U1946" s="138"/>
      <c r="V1946" s="469"/>
      <c r="W1946" s="138"/>
      <c r="X1946" s="469"/>
      <c r="Y1946" s="60">
        <f t="shared" si="248"/>
        <v>1</v>
      </c>
      <c r="Z1946" s="1002">
        <v>200</v>
      </c>
      <c r="AA1946" s="138"/>
      <c r="AB1946" s="469"/>
      <c r="AC1946" s="63">
        <v>0</v>
      </c>
      <c r="AD1946" s="137">
        <f t="shared" si="250"/>
        <v>0</v>
      </c>
      <c r="AE1946" s="942">
        <v>0</v>
      </c>
      <c r="AF1946" s="150">
        <v>0</v>
      </c>
      <c r="AG1946" s="138"/>
      <c r="AH1946" s="469"/>
      <c r="AI1946" s="998">
        <f t="shared" si="245"/>
        <v>200</v>
      </c>
      <c r="AJ1946" s="1025">
        <f t="shared" si="242"/>
        <v>0</v>
      </c>
    </row>
    <row r="1947" spans="1:118" s="24" customFormat="1" ht="42" customHeight="1" x14ac:dyDescent="0.2">
      <c r="A1947" s="51"/>
      <c r="B1947" s="226" t="s">
        <v>1845</v>
      </c>
      <c r="C1947" s="51"/>
      <c r="D1947" s="51">
        <v>13</v>
      </c>
      <c r="E1947" s="79" t="s">
        <v>30</v>
      </c>
      <c r="F1947" s="88" t="s">
        <v>31</v>
      </c>
      <c r="G1947" s="56" t="s">
        <v>32</v>
      </c>
      <c r="H1947" s="55" t="s">
        <v>33</v>
      </c>
      <c r="I1947" s="57">
        <v>356.45319999999998</v>
      </c>
      <c r="J1947" s="807">
        <v>4633.8915999999999</v>
      </c>
      <c r="K1947" s="142"/>
      <c r="L1947" s="918">
        <v>0</v>
      </c>
      <c r="M1947" s="142"/>
      <c r="N1947" s="918"/>
      <c r="O1947" s="75">
        <v>0</v>
      </c>
      <c r="P1947" s="1002">
        <f t="shared" si="249"/>
        <v>0</v>
      </c>
      <c r="Q1947" s="138"/>
      <c r="R1947" s="469"/>
      <c r="S1947" s="75">
        <v>0</v>
      </c>
      <c r="T1947" s="1002"/>
      <c r="U1947" s="138"/>
      <c r="V1947" s="469"/>
      <c r="W1947" s="138"/>
      <c r="X1947" s="469"/>
      <c r="Y1947" s="60">
        <f t="shared" si="248"/>
        <v>13</v>
      </c>
      <c r="Z1947" s="1002">
        <v>4633.8915999999999</v>
      </c>
      <c r="AA1947" s="138"/>
      <c r="AB1947" s="469"/>
      <c r="AC1947" s="63">
        <v>0</v>
      </c>
      <c r="AD1947" s="137">
        <f t="shared" si="250"/>
        <v>0</v>
      </c>
      <c r="AE1947" s="942">
        <v>0</v>
      </c>
      <c r="AF1947" s="150">
        <v>0</v>
      </c>
      <c r="AG1947" s="138"/>
      <c r="AH1947" s="469"/>
      <c r="AI1947" s="998">
        <f t="shared" si="245"/>
        <v>4633.8915999999999</v>
      </c>
      <c r="AJ1947" s="1025">
        <f t="shared" si="242"/>
        <v>0</v>
      </c>
    </row>
    <row r="1948" spans="1:118" s="24" customFormat="1" ht="48.75" customHeight="1" x14ac:dyDescent="0.2">
      <c r="A1948" s="51"/>
      <c r="B1948" s="220" t="s">
        <v>1846</v>
      </c>
      <c r="C1948" s="51"/>
      <c r="D1948" s="51">
        <v>2</v>
      </c>
      <c r="E1948" s="79" t="s">
        <v>30</v>
      </c>
      <c r="F1948" s="88" t="s">
        <v>31</v>
      </c>
      <c r="G1948" s="56" t="s">
        <v>32</v>
      </c>
      <c r="H1948" s="55" t="s">
        <v>33</v>
      </c>
      <c r="I1948" s="57">
        <v>980.07</v>
      </c>
      <c r="J1948" s="807">
        <v>1960.14</v>
      </c>
      <c r="K1948" s="142"/>
      <c r="L1948" s="918">
        <v>0</v>
      </c>
      <c r="M1948" s="142"/>
      <c r="N1948" s="918"/>
      <c r="O1948" s="75">
        <v>0</v>
      </c>
      <c r="P1948" s="1002">
        <f t="shared" si="249"/>
        <v>0</v>
      </c>
      <c r="Q1948" s="138"/>
      <c r="R1948" s="469"/>
      <c r="S1948" s="75">
        <v>0</v>
      </c>
      <c r="T1948" s="1002"/>
      <c r="U1948" s="138"/>
      <c r="V1948" s="469"/>
      <c r="W1948" s="138"/>
      <c r="X1948" s="469"/>
      <c r="Y1948" s="60">
        <f t="shared" si="248"/>
        <v>2</v>
      </c>
      <c r="Z1948" s="1002">
        <v>1960.14</v>
      </c>
      <c r="AA1948" s="138"/>
      <c r="AB1948" s="469"/>
      <c r="AC1948" s="63">
        <v>0</v>
      </c>
      <c r="AD1948" s="137">
        <f t="shared" si="250"/>
        <v>0</v>
      </c>
      <c r="AE1948" s="945">
        <v>0</v>
      </c>
      <c r="AF1948" s="150">
        <v>0</v>
      </c>
      <c r="AG1948" s="138"/>
      <c r="AH1948" s="469"/>
      <c r="AI1948" s="998">
        <f t="shared" si="245"/>
        <v>1960.14</v>
      </c>
      <c r="AJ1948" s="1025">
        <f t="shared" si="242"/>
        <v>0</v>
      </c>
    </row>
    <row r="1949" spans="1:118" s="24" customFormat="1" ht="40.5" customHeight="1" x14ac:dyDescent="0.2">
      <c r="A1949" s="51"/>
      <c r="B1949" s="455" t="s">
        <v>1847</v>
      </c>
      <c r="C1949" s="51"/>
      <c r="D1949" s="51">
        <v>2</v>
      </c>
      <c r="E1949" s="435" t="s">
        <v>30</v>
      </c>
      <c r="F1949" s="88" t="s">
        <v>31</v>
      </c>
      <c r="G1949" s="56" t="s">
        <v>32</v>
      </c>
      <c r="H1949" s="55" t="s">
        <v>33</v>
      </c>
      <c r="I1949" s="57">
        <v>1010</v>
      </c>
      <c r="J1949" s="807">
        <v>2020</v>
      </c>
      <c r="K1949" s="142"/>
      <c r="L1949" s="918">
        <v>0</v>
      </c>
      <c r="M1949" s="142"/>
      <c r="N1949" s="918"/>
      <c r="O1949" s="75">
        <v>0</v>
      </c>
      <c r="P1949" s="1002">
        <f t="shared" si="249"/>
        <v>0</v>
      </c>
      <c r="Q1949" s="138"/>
      <c r="R1949" s="469"/>
      <c r="S1949" s="75">
        <v>0</v>
      </c>
      <c r="T1949" s="1002"/>
      <c r="U1949" s="138"/>
      <c r="V1949" s="469"/>
      <c r="W1949" s="138"/>
      <c r="X1949" s="469"/>
      <c r="Y1949" s="60">
        <f t="shared" si="248"/>
        <v>2</v>
      </c>
      <c r="Z1949" s="1002">
        <v>2020</v>
      </c>
      <c r="AA1949" s="138"/>
      <c r="AB1949" s="469"/>
      <c r="AC1949" s="63">
        <v>0</v>
      </c>
      <c r="AD1949" s="137">
        <f t="shared" si="250"/>
        <v>0</v>
      </c>
      <c r="AE1949" s="945">
        <v>0</v>
      </c>
      <c r="AF1949" s="150">
        <v>0</v>
      </c>
      <c r="AG1949" s="138"/>
      <c r="AH1949" s="469"/>
      <c r="AI1949" s="998">
        <f t="shared" si="245"/>
        <v>2020</v>
      </c>
      <c r="AJ1949" s="1025">
        <f t="shared" si="242"/>
        <v>0</v>
      </c>
    </row>
    <row r="1950" spans="1:118" s="24" customFormat="1" ht="42" customHeight="1" x14ac:dyDescent="0.2">
      <c r="A1950" s="51"/>
      <c r="B1950" s="84" t="s">
        <v>1848</v>
      </c>
      <c r="C1950" s="51"/>
      <c r="D1950" s="51">
        <v>5</v>
      </c>
      <c r="E1950" s="435" t="s">
        <v>30</v>
      </c>
      <c r="F1950" s="88" t="s">
        <v>31</v>
      </c>
      <c r="G1950" s="56" t="s">
        <v>32</v>
      </c>
      <c r="H1950" s="55" t="s">
        <v>33</v>
      </c>
      <c r="I1950" s="57">
        <v>2167.1940000000004</v>
      </c>
      <c r="J1950" s="807">
        <v>10835.970000000001</v>
      </c>
      <c r="K1950" s="142"/>
      <c r="L1950" s="918">
        <v>0</v>
      </c>
      <c r="M1950" s="142"/>
      <c r="N1950" s="918"/>
      <c r="O1950" s="75">
        <v>0</v>
      </c>
      <c r="P1950" s="1002">
        <f t="shared" si="249"/>
        <v>0</v>
      </c>
      <c r="Q1950" s="138"/>
      <c r="R1950" s="469"/>
      <c r="S1950" s="75">
        <v>0</v>
      </c>
      <c r="T1950" s="1002">
        <v>3132</v>
      </c>
      <c r="U1950" s="138"/>
      <c r="V1950" s="469"/>
      <c r="W1950" s="138"/>
      <c r="X1950" s="469"/>
      <c r="Y1950" s="60">
        <f t="shared" si="248"/>
        <v>5</v>
      </c>
      <c r="Z1950" s="1002">
        <v>7703.9700000000012</v>
      </c>
      <c r="AA1950" s="138"/>
      <c r="AB1950" s="469"/>
      <c r="AC1950" s="63">
        <v>0</v>
      </c>
      <c r="AD1950" s="137">
        <f t="shared" si="250"/>
        <v>0</v>
      </c>
      <c r="AE1950" s="945">
        <v>0</v>
      </c>
      <c r="AF1950" s="150">
        <v>0</v>
      </c>
      <c r="AG1950" s="138"/>
      <c r="AH1950" s="469"/>
      <c r="AI1950" s="998">
        <f t="shared" si="245"/>
        <v>10835.970000000001</v>
      </c>
      <c r="AJ1950" s="1025">
        <f t="shared" si="242"/>
        <v>0</v>
      </c>
    </row>
    <row r="1951" spans="1:118" s="881" customFormat="1" ht="48" x14ac:dyDescent="0.2">
      <c r="A1951" s="864">
        <v>295</v>
      </c>
      <c r="B1951" s="294" t="s">
        <v>1849</v>
      </c>
      <c r="C1951" s="864"/>
      <c r="D1951" s="352"/>
      <c r="E1951" s="296"/>
      <c r="F1951" s="297"/>
      <c r="G1951" s="297"/>
      <c r="H1951" s="297"/>
      <c r="I1951" s="298"/>
      <c r="J1951" s="823">
        <v>0</v>
      </c>
      <c r="K1951" s="212"/>
      <c r="L1951" s="923">
        <v>0</v>
      </c>
      <c r="M1951" s="212"/>
      <c r="N1951" s="923"/>
      <c r="O1951" s="878">
        <v>0</v>
      </c>
      <c r="P1951" s="477">
        <f>P1952</f>
        <v>0</v>
      </c>
      <c r="Q1951" s="300"/>
      <c r="R1951" s="923"/>
      <c r="S1951" s="878">
        <v>0</v>
      </c>
      <c r="T1951" s="477">
        <v>0</v>
      </c>
      <c r="U1951" s="300"/>
      <c r="V1951" s="923"/>
      <c r="W1951" s="300"/>
      <c r="X1951" s="923"/>
      <c r="Y1951" s="879">
        <f t="shared" si="248"/>
        <v>0</v>
      </c>
      <c r="Z1951" s="477">
        <v>0</v>
      </c>
      <c r="AA1951" s="300"/>
      <c r="AB1951" s="923"/>
      <c r="AC1951" s="994">
        <v>0</v>
      </c>
      <c r="AD1951" s="477">
        <f>AD1952</f>
        <v>0</v>
      </c>
      <c r="AE1951" s="963"/>
      <c r="AF1951" s="880">
        <v>0</v>
      </c>
      <c r="AG1951" s="300"/>
      <c r="AH1951" s="923"/>
      <c r="AI1951" s="1029">
        <f t="shared" si="245"/>
        <v>0</v>
      </c>
      <c r="AJ1951" s="1025">
        <f t="shared" si="242"/>
        <v>0</v>
      </c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4"/>
      <c r="DD1951" s="24"/>
      <c r="DE1951" s="24"/>
      <c r="DF1951" s="24"/>
      <c r="DG1951" s="24"/>
      <c r="DH1951" s="24"/>
      <c r="DI1951" s="24"/>
      <c r="DJ1951" s="24"/>
      <c r="DK1951" s="24"/>
      <c r="DL1951" s="24"/>
      <c r="DM1951" s="24"/>
      <c r="DN1951" s="24"/>
    </row>
    <row r="1952" spans="1:118" s="884" customFormat="1" ht="48" x14ac:dyDescent="0.2">
      <c r="A1952" s="42">
        <v>29501</v>
      </c>
      <c r="B1952" s="341" t="s">
        <v>1849</v>
      </c>
      <c r="C1952" s="44"/>
      <c r="D1952" s="44"/>
      <c r="E1952" s="45"/>
      <c r="F1952" s="46"/>
      <c r="G1952" s="46"/>
      <c r="H1952" s="46"/>
      <c r="I1952" s="47"/>
      <c r="J1952" s="787">
        <v>0</v>
      </c>
      <c r="K1952" s="264"/>
      <c r="L1952" s="921">
        <v>0</v>
      </c>
      <c r="M1952" s="264"/>
      <c r="N1952" s="921"/>
      <c r="O1952" s="238">
        <v>0</v>
      </c>
      <c r="P1952" s="326"/>
      <c r="Q1952" s="265"/>
      <c r="R1952" s="921"/>
      <c r="S1952" s="238">
        <v>0</v>
      </c>
      <c r="T1952" s="326">
        <v>0</v>
      </c>
      <c r="U1952" s="265"/>
      <c r="V1952" s="921"/>
      <c r="W1952" s="265"/>
      <c r="X1952" s="921"/>
      <c r="Y1952" s="376">
        <f t="shared" si="248"/>
        <v>0</v>
      </c>
      <c r="Z1952" s="326">
        <v>0</v>
      </c>
      <c r="AA1952" s="265"/>
      <c r="AB1952" s="921"/>
      <c r="AC1952" s="931">
        <v>0</v>
      </c>
      <c r="AD1952" s="326"/>
      <c r="AE1952" s="958"/>
      <c r="AF1952" s="882">
        <v>0</v>
      </c>
      <c r="AG1952" s="265"/>
      <c r="AH1952" s="921"/>
      <c r="AI1952" s="926">
        <f t="shared" si="245"/>
        <v>0</v>
      </c>
      <c r="AJ1952" s="1025">
        <f t="shared" si="242"/>
        <v>0</v>
      </c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4"/>
      <c r="DD1952" s="24"/>
      <c r="DE1952" s="24"/>
      <c r="DF1952" s="24"/>
      <c r="DG1952" s="24"/>
      <c r="DH1952" s="24"/>
      <c r="DI1952" s="24"/>
      <c r="DJ1952" s="24"/>
      <c r="DK1952" s="24"/>
      <c r="DL1952" s="24"/>
      <c r="DM1952" s="24"/>
      <c r="DN1952" s="24"/>
    </row>
    <row r="1953" spans="1:118" s="24" customFormat="1" x14ac:dyDescent="0.2">
      <c r="A1953" s="408"/>
      <c r="B1953" s="226"/>
      <c r="C1953" s="51"/>
      <c r="D1953" s="51"/>
      <c r="E1953" s="79"/>
      <c r="F1953" s="133"/>
      <c r="G1953" s="133"/>
      <c r="H1953" s="133"/>
      <c r="I1953" s="108"/>
      <c r="J1953" s="807"/>
      <c r="K1953" s="142"/>
      <c r="L1953" s="918">
        <v>0</v>
      </c>
      <c r="M1953" s="142"/>
      <c r="N1953" s="918"/>
      <c r="O1953" s="75">
        <v>0</v>
      </c>
      <c r="P1953" s="1007"/>
      <c r="Q1953" s="144"/>
      <c r="R1953" s="918"/>
      <c r="S1953" s="75">
        <v>0</v>
      </c>
      <c r="T1953" s="1007"/>
      <c r="U1953" s="144"/>
      <c r="V1953" s="918"/>
      <c r="W1953" s="144"/>
      <c r="X1953" s="918"/>
      <c r="Y1953" s="60">
        <f t="shared" si="248"/>
        <v>0</v>
      </c>
      <c r="Z1953" s="1007"/>
      <c r="AA1953" s="144"/>
      <c r="AB1953" s="918"/>
      <c r="AC1953" s="63">
        <v>0</v>
      </c>
      <c r="AD1953" s="135"/>
      <c r="AE1953" s="945"/>
      <c r="AF1953" s="150">
        <v>0</v>
      </c>
      <c r="AG1953" s="144"/>
      <c r="AH1953" s="918"/>
      <c r="AI1953" s="998">
        <f t="shared" si="245"/>
        <v>0</v>
      </c>
      <c r="AJ1953" s="1025">
        <f t="shared" si="242"/>
        <v>0</v>
      </c>
    </row>
    <row r="1954" spans="1:118" s="881" customFormat="1" ht="36" x14ac:dyDescent="0.2">
      <c r="A1954" s="864">
        <v>296</v>
      </c>
      <c r="B1954" s="311" t="s">
        <v>1850</v>
      </c>
      <c r="C1954" s="864"/>
      <c r="D1954" s="864"/>
      <c r="E1954" s="296"/>
      <c r="F1954" s="297"/>
      <c r="G1954" s="297"/>
      <c r="H1954" s="297"/>
      <c r="I1954" s="298"/>
      <c r="J1954" s="803">
        <v>541557.76399999997</v>
      </c>
      <c r="K1954" s="212"/>
      <c r="L1954" s="923">
        <f>L1955+L1958+L1960+L1962+L1964+L1967+L1969+L1971+L1973</f>
        <v>0</v>
      </c>
      <c r="M1954" s="212"/>
      <c r="N1954" s="923">
        <f>N1955+N1958+N1960+N1962+N1964+N1967+N1969+N1971+N1973</f>
        <v>0</v>
      </c>
      <c r="O1954" s="878">
        <v>0</v>
      </c>
      <c r="P1954" s="923">
        <f>P1955+P1958+P1960+P1962+P1964+P1967+P1969+P1971+P1973</f>
        <v>0</v>
      </c>
      <c r="Q1954" s="300"/>
      <c r="R1954" s="923">
        <f>R1955+R1958+R1960+R1962+R1964+R1967+R1969+R1971+R1973</f>
        <v>0</v>
      </c>
      <c r="S1954" s="878">
        <v>0</v>
      </c>
      <c r="T1954" s="923">
        <f>T1955+T1958+T1960+T1962+T1964+T1967+T1969+T1971+T1973</f>
        <v>76820</v>
      </c>
      <c r="U1954" s="300"/>
      <c r="V1954" s="923">
        <f>V1955+V1958+V1960+V1962+V1964+V1967+V1969+V1971+V1973</f>
        <v>0</v>
      </c>
      <c r="W1954" s="300"/>
      <c r="X1954" s="923">
        <f>X1955+X1958+X1960+X1962+X1964+X1967+X1969+X1971+X1973</f>
        <v>0</v>
      </c>
      <c r="Y1954" s="879">
        <f t="shared" si="248"/>
        <v>0</v>
      </c>
      <c r="Z1954" s="923">
        <f>Z1955+Z1958+Z1960+Z1962+Z1964+Z1967+Z1969+Z1971+Z1973</f>
        <v>286462.16399999999</v>
      </c>
      <c r="AA1954" s="300"/>
      <c r="AB1954" s="923">
        <f>AB1955+AB1958+AB1960+AB1962+AB1964+AB1967+AB1969+AB1971+AB1973</f>
        <v>0</v>
      </c>
      <c r="AC1954" s="994">
        <v>0</v>
      </c>
      <c r="AD1954" s="212">
        <f>AD1955+AD1958+AD1960+AD1962+AD1964+AD1967+AD1969+AD1971+AD1973</f>
        <v>0</v>
      </c>
      <c r="AE1954" s="964">
        <f>AE1955+AE1958+AE1960+AE1962+AE1964+AE1967+AE1969+AE1971+AE1973</f>
        <v>0</v>
      </c>
      <c r="AF1954" s="212">
        <f>AF1955+AF1958+AF1960+AF1962+AF1964+AF1967+AF1969+AF1971+AF1973</f>
        <v>0</v>
      </c>
      <c r="AG1954" s="300"/>
      <c r="AH1954" s="923">
        <f>AH1955+AH1958+AH1960+AH1962+AH1964+AH1967+AH1969+AH1971+AH1973</f>
        <v>0</v>
      </c>
      <c r="AI1954" s="923">
        <f>AI1955+AI1958+AI1960+AI1962+AI1964+AI1967+AI1969+AI1971+AI1973</f>
        <v>541557.76399999997</v>
      </c>
      <c r="AJ1954" s="1025">
        <f t="shared" si="242"/>
        <v>0</v>
      </c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4"/>
      <c r="DD1954" s="24"/>
      <c r="DE1954" s="24"/>
      <c r="DF1954" s="24"/>
      <c r="DG1954" s="24"/>
      <c r="DH1954" s="24"/>
      <c r="DI1954" s="24"/>
      <c r="DJ1954" s="24"/>
      <c r="DK1954" s="24"/>
      <c r="DL1954" s="24"/>
      <c r="DM1954" s="24"/>
      <c r="DN1954" s="24"/>
    </row>
    <row r="1955" spans="1:118" s="884" customFormat="1" ht="36" x14ac:dyDescent="0.2">
      <c r="A1955" s="42">
        <v>29601</v>
      </c>
      <c r="B1955" s="341" t="s">
        <v>1851</v>
      </c>
      <c r="C1955" s="44"/>
      <c r="D1955" s="44"/>
      <c r="E1955" s="45"/>
      <c r="F1955" s="46"/>
      <c r="G1955" s="46"/>
      <c r="H1955" s="46"/>
      <c r="I1955" s="47"/>
      <c r="J1955" s="787">
        <v>109380</v>
      </c>
      <c r="K1955" s="264"/>
      <c r="L1955" s="921">
        <f>SUM(L1956:L1957)</f>
        <v>0</v>
      </c>
      <c r="M1955" s="264"/>
      <c r="N1955" s="921">
        <f>SUM(N1956:N1957)</f>
        <v>0</v>
      </c>
      <c r="O1955" s="238">
        <v>0</v>
      </c>
      <c r="P1955" s="921">
        <f>SUM(P1956:P1957)</f>
        <v>0</v>
      </c>
      <c r="Q1955" s="265"/>
      <c r="R1955" s="921">
        <f>SUM(R1956:R1957)</f>
        <v>0</v>
      </c>
      <c r="S1955" s="238">
        <v>0</v>
      </c>
      <c r="T1955" s="921">
        <f>SUM(T1956:T1957)</f>
        <v>76820</v>
      </c>
      <c r="U1955" s="265"/>
      <c r="V1955" s="921">
        <f>SUM(V1956:V1957)</f>
        <v>0</v>
      </c>
      <c r="W1955" s="265"/>
      <c r="X1955" s="921">
        <f>SUM(X1956:X1957)</f>
        <v>0</v>
      </c>
      <c r="Y1955" s="376">
        <f t="shared" si="248"/>
        <v>0</v>
      </c>
      <c r="Z1955" s="921">
        <f>SUM(Z1956:Z1957)</f>
        <v>32560</v>
      </c>
      <c r="AA1955" s="265"/>
      <c r="AB1955" s="921">
        <f>SUM(AB1956:AB1957)</f>
        <v>0</v>
      </c>
      <c r="AC1955" s="931">
        <v>0</v>
      </c>
      <c r="AD1955" s="264">
        <f>SUM(AD1956:AD1957)</f>
        <v>0</v>
      </c>
      <c r="AE1955" s="965">
        <f>AE1956</f>
        <v>0</v>
      </c>
      <c r="AF1955" s="264">
        <f>SUM(AF1956:AF1957)</f>
        <v>0</v>
      </c>
      <c r="AG1955" s="265"/>
      <c r="AH1955" s="921">
        <f>SUM(AH1956:AH1957)</f>
        <v>0</v>
      </c>
      <c r="AI1955" s="921">
        <f>SUM(AI1956:AI1957)</f>
        <v>109380</v>
      </c>
      <c r="AJ1955" s="1025">
        <f t="shared" si="242"/>
        <v>0</v>
      </c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</row>
    <row r="1956" spans="1:118" ht="66" x14ac:dyDescent="0.2">
      <c r="A1956" s="464"/>
      <c r="B1956" s="428" t="s">
        <v>1852</v>
      </c>
      <c r="C1956" s="465"/>
      <c r="D1956" s="465">
        <v>31</v>
      </c>
      <c r="E1956" s="172" t="s">
        <v>30</v>
      </c>
      <c r="F1956" s="302" t="s">
        <v>31</v>
      </c>
      <c r="G1956" s="56" t="s">
        <v>32</v>
      </c>
      <c r="H1956" s="55" t="s">
        <v>33</v>
      </c>
      <c r="I1956" s="466">
        <v>2560.6666666666665</v>
      </c>
      <c r="J1956" s="818">
        <v>109380</v>
      </c>
      <c r="K1956" s="136"/>
      <c r="L1956" s="469">
        <v>0</v>
      </c>
      <c r="M1956" s="136"/>
      <c r="N1956" s="469"/>
      <c r="O1956" s="75">
        <v>0</v>
      </c>
      <c r="P1956" s="1002">
        <f>O1956*I1956</f>
        <v>0</v>
      </c>
      <c r="Q1956" s="138"/>
      <c r="R1956" s="469"/>
      <c r="S1956" s="75">
        <v>0</v>
      </c>
      <c r="T1956" s="1002">
        <v>76820</v>
      </c>
      <c r="U1956" s="138"/>
      <c r="V1956" s="469"/>
      <c r="W1956" s="138"/>
      <c r="X1956" s="469"/>
      <c r="Y1956" s="60">
        <f t="shared" si="248"/>
        <v>31</v>
      </c>
      <c r="Z1956" s="1002">
        <v>32560</v>
      </c>
      <c r="AA1956" s="138"/>
      <c r="AB1956" s="469"/>
      <c r="AC1956" s="63">
        <v>0</v>
      </c>
      <c r="AD1956" s="137">
        <f>AC1956*I1956</f>
        <v>0</v>
      </c>
      <c r="AE1956" s="942">
        <v>0</v>
      </c>
      <c r="AF1956" s="150">
        <v>0</v>
      </c>
      <c r="AG1956" s="138"/>
      <c r="AH1956" s="469"/>
      <c r="AI1956" s="998">
        <f>AF1956+AH1956+AD1956+AB1956+Z1956+X1956+V1956+T1956+R1956+P1956+N1956+L1956</f>
        <v>109380</v>
      </c>
      <c r="AJ1956" s="1025">
        <f t="shared" si="242"/>
        <v>0</v>
      </c>
    </row>
    <row r="1957" spans="1:118" x14ac:dyDescent="0.2">
      <c r="A1957" s="464"/>
      <c r="B1957" s="84"/>
      <c r="C1957" s="465">
        <v>0</v>
      </c>
      <c r="D1957" s="465">
        <v>0</v>
      </c>
      <c r="E1957" s="172"/>
      <c r="F1957" s="302"/>
      <c r="G1957" s="56"/>
      <c r="H1957" s="55"/>
      <c r="I1957" s="466">
        <v>0</v>
      </c>
      <c r="J1957" s="818">
        <v>0</v>
      </c>
      <c r="K1957" s="136"/>
      <c r="L1957" s="469">
        <v>0</v>
      </c>
      <c r="M1957" s="136"/>
      <c r="N1957" s="469"/>
      <c r="O1957" s="75">
        <v>0</v>
      </c>
      <c r="P1957" s="1002"/>
      <c r="Q1957" s="138"/>
      <c r="R1957" s="469"/>
      <c r="S1957" s="75">
        <v>0</v>
      </c>
      <c r="T1957" s="1002"/>
      <c r="U1957" s="138"/>
      <c r="V1957" s="469"/>
      <c r="W1957" s="138"/>
      <c r="X1957" s="469"/>
      <c r="Y1957" s="60">
        <f t="shared" si="248"/>
        <v>0</v>
      </c>
      <c r="Z1957" s="1002">
        <v>0</v>
      </c>
      <c r="AA1957" s="138"/>
      <c r="AB1957" s="469"/>
      <c r="AC1957" s="63">
        <v>0</v>
      </c>
      <c r="AD1957" s="137"/>
      <c r="AE1957" s="942"/>
      <c r="AF1957" s="150">
        <v>0</v>
      </c>
      <c r="AG1957" s="138"/>
      <c r="AH1957" s="469"/>
      <c r="AI1957" s="998">
        <f>AF1957+AH1957+AD1957+AB1957+Z1957+X1957+V1957+T1957+R1957+P1957+N1957+L1957</f>
        <v>0</v>
      </c>
      <c r="AJ1957" s="1025">
        <f t="shared" ref="AJ1957:AJ2020" si="251">AI1957-J1957</f>
        <v>0</v>
      </c>
    </row>
    <row r="1958" spans="1:118" s="884" customFormat="1" ht="24" x14ac:dyDescent="0.2">
      <c r="A1958" s="42">
        <v>29602</v>
      </c>
      <c r="B1958" s="341" t="s">
        <v>1853</v>
      </c>
      <c r="C1958" s="44"/>
      <c r="D1958" s="44"/>
      <c r="E1958" s="45"/>
      <c r="F1958" s="46"/>
      <c r="G1958" s="46"/>
      <c r="H1958" s="46"/>
      <c r="I1958" s="47"/>
      <c r="J1958" s="787">
        <v>10929.6</v>
      </c>
      <c r="K1958" s="264"/>
      <c r="L1958" s="921">
        <v>0</v>
      </c>
      <c r="M1958" s="264"/>
      <c r="N1958" s="921"/>
      <c r="O1958" s="238">
        <v>0</v>
      </c>
      <c r="P1958" s="326">
        <f>P1959</f>
        <v>0</v>
      </c>
      <c r="Q1958" s="265"/>
      <c r="R1958" s="921"/>
      <c r="S1958" s="238">
        <v>0</v>
      </c>
      <c r="T1958" s="326">
        <v>0</v>
      </c>
      <c r="U1958" s="265"/>
      <c r="V1958" s="921"/>
      <c r="W1958" s="265"/>
      <c r="X1958" s="921"/>
      <c r="Y1958" s="376">
        <f t="shared" si="248"/>
        <v>0</v>
      </c>
      <c r="Z1958" s="326">
        <f>SUM(Z1959)</f>
        <v>10929.6</v>
      </c>
      <c r="AA1958" s="265"/>
      <c r="AB1958" s="921"/>
      <c r="AC1958" s="931">
        <v>0</v>
      </c>
      <c r="AD1958" s="326">
        <f>AD1959</f>
        <v>0</v>
      </c>
      <c r="AE1958" s="965">
        <f>AE1959</f>
        <v>0</v>
      </c>
      <c r="AF1958" s="882">
        <v>0</v>
      </c>
      <c r="AG1958" s="265"/>
      <c r="AH1958" s="921"/>
      <c r="AI1958" s="926">
        <f>SUM(AI1959)</f>
        <v>10929.6</v>
      </c>
      <c r="AJ1958" s="1025">
        <f t="shared" si="251"/>
        <v>0</v>
      </c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4"/>
      <c r="DD1958" s="24"/>
      <c r="DE1958" s="24"/>
      <c r="DF1958" s="24"/>
      <c r="DG1958" s="24"/>
      <c r="DH1958" s="24"/>
      <c r="DI1958" s="24"/>
      <c r="DJ1958" s="24"/>
      <c r="DK1958" s="24"/>
      <c r="DL1958" s="24"/>
      <c r="DM1958" s="24"/>
      <c r="DN1958" s="24"/>
    </row>
    <row r="1959" spans="1:118" s="24" customFormat="1" ht="42.75" customHeight="1" x14ac:dyDescent="0.2">
      <c r="A1959" s="408"/>
      <c r="B1959" s="102" t="s">
        <v>1854</v>
      </c>
      <c r="C1959" s="51"/>
      <c r="D1959" s="51">
        <v>10</v>
      </c>
      <c r="E1959" s="172" t="s">
        <v>30</v>
      </c>
      <c r="F1959" s="302" t="s">
        <v>31</v>
      </c>
      <c r="G1959" s="56" t="s">
        <v>32</v>
      </c>
      <c r="H1959" s="55" t="s">
        <v>33</v>
      </c>
      <c r="I1959" s="466">
        <v>1092.96</v>
      </c>
      <c r="J1959" s="807">
        <v>10929.6</v>
      </c>
      <c r="K1959" s="142"/>
      <c r="L1959" s="918">
        <v>0</v>
      </c>
      <c r="M1959" s="142"/>
      <c r="N1959" s="918"/>
      <c r="O1959" s="75">
        <v>0</v>
      </c>
      <c r="P1959" s="1002">
        <f>O1959*I1959</f>
        <v>0</v>
      </c>
      <c r="Q1959" s="138"/>
      <c r="R1959" s="469"/>
      <c r="S1959" s="75">
        <v>0</v>
      </c>
      <c r="T1959" s="1002"/>
      <c r="U1959" s="138"/>
      <c r="V1959" s="469"/>
      <c r="W1959" s="138"/>
      <c r="X1959" s="469"/>
      <c r="Y1959" s="60">
        <f t="shared" si="248"/>
        <v>10</v>
      </c>
      <c r="Z1959" s="1002">
        <v>10929.6</v>
      </c>
      <c r="AA1959" s="138"/>
      <c r="AB1959" s="469"/>
      <c r="AC1959" s="63">
        <v>0</v>
      </c>
      <c r="AD1959" s="137">
        <f>AC1959*I1959</f>
        <v>0</v>
      </c>
      <c r="AE1959" s="942">
        <v>0</v>
      </c>
      <c r="AF1959" s="150">
        <v>0</v>
      </c>
      <c r="AG1959" s="138"/>
      <c r="AH1959" s="469"/>
      <c r="AI1959" s="998">
        <f t="shared" ref="AI1959:AI1970" si="252">AF1959+AH1959+AD1959+AB1959+Z1959+X1959+V1959+T1959+R1959+P1959+N1959+L1959</f>
        <v>10929.6</v>
      </c>
      <c r="AJ1959" s="1025">
        <f t="shared" si="251"/>
        <v>0</v>
      </c>
    </row>
    <row r="1960" spans="1:118" s="884" customFormat="1" ht="36" x14ac:dyDescent="0.2">
      <c r="A1960" s="42">
        <v>29603</v>
      </c>
      <c r="B1960" s="341" t="s">
        <v>1855</v>
      </c>
      <c r="C1960" s="44"/>
      <c r="D1960" s="44"/>
      <c r="E1960" s="45"/>
      <c r="F1960" s="46"/>
      <c r="G1960" s="46"/>
      <c r="H1960" s="46"/>
      <c r="I1960" s="47"/>
      <c r="J1960" s="787">
        <v>0</v>
      </c>
      <c r="K1960" s="264"/>
      <c r="L1960" s="921">
        <v>0</v>
      </c>
      <c r="M1960" s="264"/>
      <c r="N1960" s="921"/>
      <c r="O1960" s="238">
        <v>0</v>
      </c>
      <c r="P1960" s="1008"/>
      <c r="Q1960" s="265"/>
      <c r="R1960" s="921"/>
      <c r="S1960" s="238">
        <v>0</v>
      </c>
      <c r="T1960" s="1008">
        <v>0</v>
      </c>
      <c r="U1960" s="265"/>
      <c r="V1960" s="921"/>
      <c r="W1960" s="265"/>
      <c r="X1960" s="921"/>
      <c r="Y1960" s="376">
        <f t="shared" si="248"/>
        <v>0</v>
      </c>
      <c r="Z1960" s="1008">
        <v>0</v>
      </c>
      <c r="AA1960" s="265"/>
      <c r="AB1960" s="921"/>
      <c r="AC1960" s="931">
        <v>0</v>
      </c>
      <c r="AD1960" s="281"/>
      <c r="AE1960" s="958"/>
      <c r="AF1960" s="882">
        <v>0</v>
      </c>
      <c r="AG1960" s="265"/>
      <c r="AH1960" s="921"/>
      <c r="AI1960" s="926">
        <f t="shared" si="252"/>
        <v>0</v>
      </c>
      <c r="AJ1960" s="1025">
        <f t="shared" si="251"/>
        <v>0</v>
      </c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4"/>
      <c r="DD1960" s="24"/>
      <c r="DE1960" s="24"/>
      <c r="DF1960" s="24"/>
      <c r="DG1960" s="24"/>
      <c r="DH1960" s="24"/>
      <c r="DI1960" s="24"/>
      <c r="DJ1960" s="24"/>
      <c r="DK1960" s="24"/>
      <c r="DL1960" s="24"/>
      <c r="DM1960" s="24"/>
      <c r="DN1960" s="24"/>
    </row>
    <row r="1961" spans="1:118" s="24" customFormat="1" x14ac:dyDescent="0.2">
      <c r="A1961" s="408"/>
      <c r="B1961" s="226"/>
      <c r="C1961" s="51"/>
      <c r="D1961" s="51"/>
      <c r="E1961" s="79"/>
      <c r="F1961" s="133"/>
      <c r="G1961" s="133"/>
      <c r="H1961" s="133"/>
      <c r="I1961" s="108"/>
      <c r="J1961" s="807"/>
      <c r="K1961" s="142"/>
      <c r="L1961" s="918">
        <v>0</v>
      </c>
      <c r="M1961" s="142"/>
      <c r="N1961" s="918"/>
      <c r="O1961" s="75">
        <v>0</v>
      </c>
      <c r="P1961" s="1007"/>
      <c r="Q1961" s="144"/>
      <c r="R1961" s="918"/>
      <c r="S1961" s="75">
        <v>0</v>
      </c>
      <c r="T1961" s="1007"/>
      <c r="U1961" s="144"/>
      <c r="V1961" s="918"/>
      <c r="W1961" s="144"/>
      <c r="X1961" s="918"/>
      <c r="Y1961" s="60">
        <f t="shared" si="248"/>
        <v>0</v>
      </c>
      <c r="Z1961" s="1007"/>
      <c r="AA1961" s="144"/>
      <c r="AB1961" s="918"/>
      <c r="AC1961" s="63">
        <v>0</v>
      </c>
      <c r="AD1961" s="135"/>
      <c r="AE1961" s="945"/>
      <c r="AF1961" s="150">
        <v>0</v>
      </c>
      <c r="AG1961" s="144"/>
      <c r="AH1961" s="918"/>
      <c r="AI1961" s="998">
        <f t="shared" si="252"/>
        <v>0</v>
      </c>
      <c r="AJ1961" s="1025">
        <f t="shared" si="251"/>
        <v>0</v>
      </c>
    </row>
    <row r="1962" spans="1:118" s="884" customFormat="1" ht="36" x14ac:dyDescent="0.2">
      <c r="A1962" s="42">
        <v>29604</v>
      </c>
      <c r="B1962" s="341" t="s">
        <v>1856</v>
      </c>
      <c r="C1962" s="44"/>
      <c r="D1962" s="44"/>
      <c r="E1962" s="45"/>
      <c r="F1962" s="46"/>
      <c r="G1962" s="46"/>
      <c r="H1962" s="46"/>
      <c r="I1962" s="47"/>
      <c r="J1962" s="787">
        <v>0</v>
      </c>
      <c r="K1962" s="264"/>
      <c r="L1962" s="921">
        <v>0</v>
      </c>
      <c r="M1962" s="264"/>
      <c r="N1962" s="921"/>
      <c r="O1962" s="238">
        <v>0</v>
      </c>
      <c r="P1962" s="326">
        <f>P1963</f>
        <v>0</v>
      </c>
      <c r="Q1962" s="265"/>
      <c r="R1962" s="921"/>
      <c r="S1962" s="238">
        <v>0</v>
      </c>
      <c r="T1962" s="1008">
        <v>0</v>
      </c>
      <c r="U1962" s="265"/>
      <c r="V1962" s="921"/>
      <c r="W1962" s="265"/>
      <c r="X1962" s="921"/>
      <c r="Y1962" s="376">
        <f t="shared" si="248"/>
        <v>0</v>
      </c>
      <c r="Z1962" s="1008">
        <v>0</v>
      </c>
      <c r="AA1962" s="265"/>
      <c r="AB1962" s="921"/>
      <c r="AC1962" s="931">
        <v>0</v>
      </c>
      <c r="AD1962" s="281"/>
      <c r="AE1962" s="958"/>
      <c r="AF1962" s="882">
        <v>0</v>
      </c>
      <c r="AG1962" s="265"/>
      <c r="AH1962" s="921"/>
      <c r="AI1962" s="926">
        <f t="shared" si="252"/>
        <v>0</v>
      </c>
      <c r="AJ1962" s="1025">
        <f t="shared" si="251"/>
        <v>0</v>
      </c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4"/>
      <c r="DD1962" s="24"/>
      <c r="DE1962" s="24"/>
      <c r="DF1962" s="24"/>
      <c r="DG1962" s="24"/>
      <c r="DH1962" s="24"/>
      <c r="DI1962" s="24"/>
      <c r="DJ1962" s="24"/>
      <c r="DK1962" s="24"/>
      <c r="DL1962" s="24"/>
      <c r="DM1962" s="24"/>
      <c r="DN1962" s="24"/>
    </row>
    <row r="1963" spans="1:118" s="24" customFormat="1" x14ac:dyDescent="0.2">
      <c r="A1963" s="408"/>
      <c r="B1963" s="226"/>
      <c r="C1963" s="51"/>
      <c r="D1963" s="51"/>
      <c r="E1963" s="79"/>
      <c r="F1963" s="133"/>
      <c r="G1963" s="133"/>
      <c r="H1963" s="133"/>
      <c r="I1963" s="108"/>
      <c r="J1963" s="807"/>
      <c r="K1963" s="142"/>
      <c r="L1963" s="918">
        <v>0</v>
      </c>
      <c r="M1963" s="142"/>
      <c r="N1963" s="918"/>
      <c r="O1963" s="75">
        <v>0</v>
      </c>
      <c r="P1963" s="1007"/>
      <c r="Q1963" s="144"/>
      <c r="R1963" s="918"/>
      <c r="S1963" s="75">
        <v>0</v>
      </c>
      <c r="T1963" s="1007"/>
      <c r="U1963" s="144"/>
      <c r="V1963" s="918"/>
      <c r="W1963" s="144"/>
      <c r="X1963" s="918"/>
      <c r="Y1963" s="60">
        <f t="shared" si="248"/>
        <v>0</v>
      </c>
      <c r="Z1963" s="1007"/>
      <c r="AA1963" s="144"/>
      <c r="AB1963" s="918"/>
      <c r="AC1963" s="63">
        <v>0</v>
      </c>
      <c r="AD1963" s="135"/>
      <c r="AE1963" s="945"/>
      <c r="AF1963" s="150">
        <v>0</v>
      </c>
      <c r="AG1963" s="144"/>
      <c r="AH1963" s="918"/>
      <c r="AI1963" s="998">
        <f t="shared" si="252"/>
        <v>0</v>
      </c>
      <c r="AJ1963" s="1025">
        <f t="shared" si="251"/>
        <v>0</v>
      </c>
    </row>
    <row r="1964" spans="1:118" s="884" customFormat="1" ht="36" x14ac:dyDescent="0.2">
      <c r="A1964" s="42">
        <v>29605</v>
      </c>
      <c r="B1964" s="341" t="s">
        <v>1857</v>
      </c>
      <c r="C1964" s="44"/>
      <c r="D1964" s="44"/>
      <c r="E1964" s="45"/>
      <c r="F1964" s="46"/>
      <c r="G1964" s="46"/>
      <c r="H1964" s="46"/>
      <c r="I1964" s="47"/>
      <c r="J1964" s="787">
        <v>0</v>
      </c>
      <c r="K1964" s="264"/>
      <c r="L1964" s="921">
        <v>0</v>
      </c>
      <c r="M1964" s="264"/>
      <c r="N1964" s="921"/>
      <c r="O1964" s="238">
        <v>0</v>
      </c>
      <c r="P1964" s="326">
        <f>P1965</f>
        <v>0</v>
      </c>
      <c r="Q1964" s="265"/>
      <c r="R1964" s="921"/>
      <c r="S1964" s="238">
        <v>0</v>
      </c>
      <c r="T1964" s="326">
        <v>0</v>
      </c>
      <c r="U1964" s="265"/>
      <c r="V1964" s="921"/>
      <c r="W1964" s="265"/>
      <c r="X1964" s="921"/>
      <c r="Y1964" s="376">
        <f t="shared" si="248"/>
        <v>0</v>
      </c>
      <c r="Z1964" s="326">
        <v>0</v>
      </c>
      <c r="AA1964" s="265"/>
      <c r="AB1964" s="921"/>
      <c r="AC1964" s="931">
        <v>0</v>
      </c>
      <c r="AD1964" s="326">
        <f>AD1965</f>
        <v>0</v>
      </c>
      <c r="AE1964" s="959">
        <f>AE1965</f>
        <v>0</v>
      </c>
      <c r="AF1964" s="882">
        <v>0</v>
      </c>
      <c r="AG1964" s="265"/>
      <c r="AH1964" s="921"/>
      <c r="AI1964" s="926">
        <f t="shared" si="252"/>
        <v>0</v>
      </c>
      <c r="AJ1964" s="1025">
        <f t="shared" si="251"/>
        <v>0</v>
      </c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4"/>
      <c r="DD1964" s="24"/>
      <c r="DE1964" s="24"/>
      <c r="DF1964" s="24"/>
      <c r="DG1964" s="24"/>
      <c r="DH1964" s="24"/>
      <c r="DI1964" s="24"/>
      <c r="DJ1964" s="24"/>
      <c r="DK1964" s="24"/>
      <c r="DL1964" s="24"/>
      <c r="DM1964" s="24"/>
      <c r="DN1964" s="24"/>
    </row>
    <row r="1965" spans="1:118" s="24" customFormat="1" ht="44.25" customHeight="1" x14ac:dyDescent="0.2">
      <c r="A1965" s="408"/>
      <c r="B1965" s="102" t="s">
        <v>1858</v>
      </c>
      <c r="C1965" s="51"/>
      <c r="D1965" s="51">
        <v>0</v>
      </c>
      <c r="E1965" s="79" t="s">
        <v>30</v>
      </c>
      <c r="F1965" s="302" t="s">
        <v>31</v>
      </c>
      <c r="G1965" s="56" t="s">
        <v>32</v>
      </c>
      <c r="H1965" s="55" t="s">
        <v>33</v>
      </c>
      <c r="I1965" s="466">
        <v>1856</v>
      </c>
      <c r="J1965" s="807">
        <v>0</v>
      </c>
      <c r="K1965" s="142"/>
      <c r="L1965" s="918">
        <v>0</v>
      </c>
      <c r="M1965" s="142"/>
      <c r="N1965" s="918"/>
      <c r="O1965" s="75">
        <v>0</v>
      </c>
      <c r="P1965" s="1002">
        <f>O1965*I1965</f>
        <v>0</v>
      </c>
      <c r="Q1965" s="138"/>
      <c r="R1965" s="469"/>
      <c r="S1965" s="75">
        <v>0</v>
      </c>
      <c r="T1965" s="1002"/>
      <c r="U1965" s="138"/>
      <c r="V1965" s="469"/>
      <c r="W1965" s="138"/>
      <c r="X1965" s="469"/>
      <c r="Y1965" s="60">
        <f t="shared" si="248"/>
        <v>0</v>
      </c>
      <c r="Z1965" s="1002">
        <v>0</v>
      </c>
      <c r="AA1965" s="138"/>
      <c r="AB1965" s="469"/>
      <c r="AC1965" s="63">
        <v>0</v>
      </c>
      <c r="AD1965" s="137">
        <f>AC1965*I1965</f>
        <v>0</v>
      </c>
      <c r="AE1965" s="942">
        <v>0</v>
      </c>
      <c r="AF1965" s="150">
        <v>0</v>
      </c>
      <c r="AG1965" s="138"/>
      <c r="AH1965" s="469"/>
      <c r="AI1965" s="998">
        <f t="shared" si="252"/>
        <v>0</v>
      </c>
      <c r="AJ1965" s="1025">
        <f t="shared" si="251"/>
        <v>0</v>
      </c>
    </row>
    <row r="1966" spans="1:118" s="24" customFormat="1" x14ac:dyDescent="0.2">
      <c r="A1966" s="408"/>
      <c r="B1966" s="102"/>
      <c r="C1966" s="51"/>
      <c r="D1966" s="51"/>
      <c r="E1966" s="79"/>
      <c r="F1966" s="133"/>
      <c r="G1966" s="133"/>
      <c r="H1966" s="133"/>
      <c r="I1966" s="108"/>
      <c r="J1966" s="807"/>
      <c r="K1966" s="142"/>
      <c r="L1966" s="918">
        <v>0</v>
      </c>
      <c r="M1966" s="142"/>
      <c r="N1966" s="918"/>
      <c r="O1966" s="75">
        <v>0</v>
      </c>
      <c r="P1966" s="1007"/>
      <c r="Q1966" s="144"/>
      <c r="R1966" s="918"/>
      <c r="S1966" s="75">
        <v>0</v>
      </c>
      <c r="T1966" s="1007"/>
      <c r="U1966" s="144"/>
      <c r="V1966" s="918"/>
      <c r="W1966" s="144"/>
      <c r="X1966" s="918"/>
      <c r="Y1966" s="60">
        <f t="shared" si="248"/>
        <v>0</v>
      </c>
      <c r="Z1966" s="1007">
        <v>0</v>
      </c>
      <c r="AA1966" s="144"/>
      <c r="AB1966" s="918"/>
      <c r="AC1966" s="63">
        <v>0</v>
      </c>
      <c r="AD1966" s="135"/>
      <c r="AE1966" s="945"/>
      <c r="AF1966" s="150">
        <v>0</v>
      </c>
      <c r="AG1966" s="144"/>
      <c r="AH1966" s="918"/>
      <c r="AI1966" s="998">
        <f t="shared" si="252"/>
        <v>0</v>
      </c>
      <c r="AJ1966" s="1025">
        <f t="shared" si="251"/>
        <v>0</v>
      </c>
    </row>
    <row r="1967" spans="1:118" s="884" customFormat="1" ht="36" x14ac:dyDescent="0.2">
      <c r="A1967" s="42">
        <v>29606</v>
      </c>
      <c r="B1967" s="341" t="s">
        <v>1859</v>
      </c>
      <c r="C1967" s="44"/>
      <c r="D1967" s="44"/>
      <c r="E1967" s="45"/>
      <c r="F1967" s="46"/>
      <c r="G1967" s="46"/>
      <c r="H1967" s="46"/>
      <c r="I1967" s="47"/>
      <c r="J1967" s="787">
        <v>0</v>
      </c>
      <c r="K1967" s="264"/>
      <c r="L1967" s="921">
        <v>0</v>
      </c>
      <c r="M1967" s="264"/>
      <c r="N1967" s="921"/>
      <c r="O1967" s="238">
        <v>0</v>
      </c>
      <c r="P1967" s="1008"/>
      <c r="Q1967" s="265"/>
      <c r="R1967" s="921"/>
      <c r="S1967" s="238">
        <v>0</v>
      </c>
      <c r="T1967" s="1008">
        <v>0</v>
      </c>
      <c r="U1967" s="265"/>
      <c r="V1967" s="921"/>
      <c r="W1967" s="265"/>
      <c r="X1967" s="921"/>
      <c r="Y1967" s="376">
        <f t="shared" si="248"/>
        <v>0</v>
      </c>
      <c r="Z1967" s="1008">
        <v>0</v>
      </c>
      <c r="AA1967" s="265"/>
      <c r="AB1967" s="921"/>
      <c r="AC1967" s="931">
        <v>0</v>
      </c>
      <c r="AD1967" s="281"/>
      <c r="AE1967" s="958"/>
      <c r="AF1967" s="882">
        <v>0</v>
      </c>
      <c r="AG1967" s="265"/>
      <c r="AH1967" s="921"/>
      <c r="AI1967" s="926">
        <f t="shared" si="252"/>
        <v>0</v>
      </c>
      <c r="AJ1967" s="1025">
        <f t="shared" si="251"/>
        <v>0</v>
      </c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4"/>
      <c r="DD1967" s="24"/>
      <c r="DE1967" s="24"/>
      <c r="DF1967" s="24"/>
      <c r="DG1967" s="24"/>
      <c r="DH1967" s="24"/>
      <c r="DI1967" s="24"/>
      <c r="DJ1967" s="24"/>
      <c r="DK1967" s="24"/>
      <c r="DL1967" s="24"/>
      <c r="DM1967" s="24"/>
      <c r="DN1967" s="24"/>
    </row>
    <row r="1968" spans="1:118" s="24" customFormat="1" x14ac:dyDescent="0.2">
      <c r="A1968" s="408"/>
      <c r="B1968" s="226"/>
      <c r="C1968" s="51"/>
      <c r="D1968" s="51"/>
      <c r="E1968" s="79"/>
      <c r="F1968" s="133"/>
      <c r="G1968" s="133"/>
      <c r="H1968" s="133"/>
      <c r="I1968" s="108"/>
      <c r="J1968" s="807"/>
      <c r="K1968" s="142"/>
      <c r="L1968" s="918">
        <v>0</v>
      </c>
      <c r="M1968" s="142"/>
      <c r="N1968" s="918"/>
      <c r="O1968" s="75">
        <v>0</v>
      </c>
      <c r="P1968" s="1007"/>
      <c r="Q1968" s="144"/>
      <c r="R1968" s="918"/>
      <c r="S1968" s="75">
        <v>0</v>
      </c>
      <c r="T1968" s="1007"/>
      <c r="U1968" s="144"/>
      <c r="V1968" s="918"/>
      <c r="W1968" s="144"/>
      <c r="X1968" s="918"/>
      <c r="Y1968" s="60">
        <f t="shared" si="248"/>
        <v>0</v>
      </c>
      <c r="Z1968" s="1007"/>
      <c r="AA1968" s="144"/>
      <c r="AB1968" s="918"/>
      <c r="AC1968" s="63">
        <v>0</v>
      </c>
      <c r="AD1968" s="135"/>
      <c r="AE1968" s="945"/>
      <c r="AF1968" s="150">
        <v>0</v>
      </c>
      <c r="AG1968" s="144"/>
      <c r="AH1968" s="918"/>
      <c r="AI1968" s="998">
        <f t="shared" si="252"/>
        <v>0</v>
      </c>
      <c r="AJ1968" s="1025">
        <f t="shared" si="251"/>
        <v>0</v>
      </c>
    </row>
    <row r="1969" spans="1:118" s="884" customFormat="1" ht="24" x14ac:dyDescent="0.2">
      <c r="A1969" s="42">
        <v>29607</v>
      </c>
      <c r="B1969" s="341" t="s">
        <v>1860</v>
      </c>
      <c r="C1969" s="44"/>
      <c r="D1969" s="44"/>
      <c r="E1969" s="45"/>
      <c r="F1969" s="46"/>
      <c r="G1969" s="46"/>
      <c r="H1969" s="46"/>
      <c r="I1969" s="47"/>
      <c r="J1969" s="787">
        <v>0</v>
      </c>
      <c r="K1969" s="264"/>
      <c r="L1969" s="921">
        <v>0</v>
      </c>
      <c r="M1969" s="264"/>
      <c r="N1969" s="921"/>
      <c r="O1969" s="238">
        <v>0</v>
      </c>
      <c r="P1969" s="1008"/>
      <c r="Q1969" s="265"/>
      <c r="R1969" s="921"/>
      <c r="S1969" s="238">
        <v>0</v>
      </c>
      <c r="T1969" s="1008">
        <v>0</v>
      </c>
      <c r="U1969" s="265"/>
      <c r="V1969" s="921"/>
      <c r="W1969" s="265"/>
      <c r="X1969" s="921"/>
      <c r="Y1969" s="376">
        <f t="shared" si="248"/>
        <v>0</v>
      </c>
      <c r="Z1969" s="1008">
        <v>0</v>
      </c>
      <c r="AA1969" s="265"/>
      <c r="AB1969" s="921"/>
      <c r="AC1969" s="931">
        <v>0</v>
      </c>
      <c r="AD1969" s="281"/>
      <c r="AE1969" s="958"/>
      <c r="AF1969" s="882">
        <v>0</v>
      </c>
      <c r="AG1969" s="265"/>
      <c r="AH1969" s="921"/>
      <c r="AI1969" s="926">
        <f t="shared" si="252"/>
        <v>0</v>
      </c>
      <c r="AJ1969" s="1025">
        <f t="shared" si="251"/>
        <v>0</v>
      </c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4"/>
      <c r="DD1969" s="24"/>
      <c r="DE1969" s="24"/>
      <c r="DF1969" s="24"/>
      <c r="DG1969" s="24"/>
      <c r="DH1969" s="24"/>
      <c r="DI1969" s="24"/>
      <c r="DJ1969" s="24"/>
      <c r="DK1969" s="24"/>
      <c r="DL1969" s="24"/>
      <c r="DM1969" s="24"/>
      <c r="DN1969" s="24"/>
    </row>
    <row r="1970" spans="1:118" ht="66" x14ac:dyDescent="0.2">
      <c r="A1970" s="467"/>
      <c r="B1970" s="102" t="s">
        <v>1861</v>
      </c>
      <c r="C1970" s="468"/>
      <c r="D1970" s="468">
        <v>0</v>
      </c>
      <c r="E1970" s="79" t="s">
        <v>30</v>
      </c>
      <c r="F1970" s="55" t="s">
        <v>31</v>
      </c>
      <c r="G1970" s="56" t="s">
        <v>32</v>
      </c>
      <c r="H1970" s="55" t="s">
        <v>33</v>
      </c>
      <c r="I1970" s="57">
        <v>642.54</v>
      </c>
      <c r="J1970" s="819">
        <v>0</v>
      </c>
      <c r="K1970" s="136"/>
      <c r="L1970" s="469">
        <v>0</v>
      </c>
      <c r="M1970" s="136"/>
      <c r="N1970" s="469"/>
      <c r="O1970" s="75">
        <v>0</v>
      </c>
      <c r="P1970" s="999">
        <f>O1970*I1970</f>
        <v>0</v>
      </c>
      <c r="Q1970" s="91"/>
      <c r="R1970" s="644"/>
      <c r="S1970" s="75">
        <v>0</v>
      </c>
      <c r="T1970" s="999"/>
      <c r="U1970" s="91"/>
      <c r="V1970" s="644"/>
      <c r="W1970" s="91"/>
      <c r="X1970" s="644"/>
      <c r="Y1970" s="60">
        <f t="shared" si="248"/>
        <v>0</v>
      </c>
      <c r="Z1970" s="999">
        <v>0</v>
      </c>
      <c r="AA1970" s="91"/>
      <c r="AB1970" s="644"/>
      <c r="AC1970" s="63">
        <v>0</v>
      </c>
      <c r="AD1970" s="78">
        <f>AC1970*I1970</f>
        <v>0</v>
      </c>
      <c r="AE1970" s="940">
        <v>0</v>
      </c>
      <c r="AF1970" s="150">
        <v>0</v>
      </c>
      <c r="AG1970" s="91"/>
      <c r="AH1970" s="644"/>
      <c r="AI1970" s="998">
        <f t="shared" si="252"/>
        <v>0</v>
      </c>
      <c r="AJ1970" s="1025">
        <f t="shared" si="251"/>
        <v>0</v>
      </c>
    </row>
    <row r="1971" spans="1:118" s="884" customFormat="1" ht="36" x14ac:dyDescent="0.2">
      <c r="A1971" s="42">
        <v>29608</v>
      </c>
      <c r="B1971" s="341" t="s">
        <v>1862</v>
      </c>
      <c r="C1971" s="44"/>
      <c r="D1971" s="44"/>
      <c r="E1971" s="45"/>
      <c r="F1971" s="46"/>
      <c r="G1971" s="46"/>
      <c r="H1971" s="46"/>
      <c r="I1971" s="47"/>
      <c r="J1971" s="787">
        <v>4289</v>
      </c>
      <c r="K1971" s="264"/>
      <c r="L1971" s="921">
        <v>0</v>
      </c>
      <c r="M1971" s="264"/>
      <c r="N1971" s="921"/>
      <c r="O1971" s="238">
        <v>0</v>
      </c>
      <c r="P1971" s="326">
        <f>P1972</f>
        <v>0</v>
      </c>
      <c r="Q1971" s="265"/>
      <c r="R1971" s="921"/>
      <c r="S1971" s="238">
        <v>0</v>
      </c>
      <c r="T1971" s="326">
        <v>0</v>
      </c>
      <c r="U1971" s="265"/>
      <c r="V1971" s="921"/>
      <c r="W1971" s="265"/>
      <c r="X1971" s="921"/>
      <c r="Y1971" s="376">
        <f t="shared" si="248"/>
        <v>0</v>
      </c>
      <c r="Z1971" s="326">
        <f>SUM(Z1972)</f>
        <v>4289</v>
      </c>
      <c r="AA1971" s="265"/>
      <c r="AB1971" s="921"/>
      <c r="AC1971" s="931">
        <v>0</v>
      </c>
      <c r="AD1971" s="326">
        <f>AD1972</f>
        <v>0</v>
      </c>
      <c r="AE1971" s="965">
        <f>AE1972</f>
        <v>0</v>
      </c>
      <c r="AF1971" s="882">
        <v>0</v>
      </c>
      <c r="AG1971" s="265"/>
      <c r="AH1971" s="921"/>
      <c r="AI1971" s="326">
        <f>SUM(AI1972)</f>
        <v>4289</v>
      </c>
      <c r="AJ1971" s="1025">
        <f t="shared" si="251"/>
        <v>0</v>
      </c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4"/>
      <c r="DD1971" s="24"/>
      <c r="DE1971" s="24"/>
      <c r="DF1971" s="24"/>
      <c r="DG1971" s="24"/>
      <c r="DH1971" s="24"/>
      <c r="DI1971" s="24"/>
      <c r="DJ1971" s="24"/>
      <c r="DK1971" s="24"/>
      <c r="DL1971" s="24"/>
      <c r="DM1971" s="24"/>
      <c r="DN1971" s="24"/>
    </row>
    <row r="1972" spans="1:118" ht="28.5" customHeight="1" x14ac:dyDescent="0.2">
      <c r="A1972" s="427"/>
      <c r="B1972" s="237" t="s">
        <v>1863</v>
      </c>
      <c r="C1972" s="74"/>
      <c r="D1972" s="74">
        <v>1</v>
      </c>
      <c r="E1972" s="79" t="s">
        <v>30</v>
      </c>
      <c r="F1972" s="302" t="s">
        <v>31</v>
      </c>
      <c r="G1972" s="56" t="s">
        <v>32</v>
      </c>
      <c r="H1972" s="55" t="s">
        <v>33</v>
      </c>
      <c r="I1972" s="57">
        <v>4289</v>
      </c>
      <c r="J1972" s="766">
        <v>4289</v>
      </c>
      <c r="K1972" s="136"/>
      <c r="L1972" s="469">
        <v>0</v>
      </c>
      <c r="M1972" s="136"/>
      <c r="N1972" s="469"/>
      <c r="O1972" s="75">
        <v>0</v>
      </c>
      <c r="P1972" s="1002">
        <f>O1972*I1972</f>
        <v>0</v>
      </c>
      <c r="Q1972" s="138"/>
      <c r="R1972" s="469"/>
      <c r="S1972" s="75">
        <v>0</v>
      </c>
      <c r="T1972" s="1002"/>
      <c r="U1972" s="138"/>
      <c r="V1972" s="469"/>
      <c r="W1972" s="138"/>
      <c r="X1972" s="469"/>
      <c r="Y1972" s="60">
        <f t="shared" si="248"/>
        <v>1</v>
      </c>
      <c r="Z1972" s="1002">
        <v>4289</v>
      </c>
      <c r="AA1972" s="138"/>
      <c r="AB1972" s="469"/>
      <c r="AC1972" s="63">
        <v>0</v>
      </c>
      <c r="AD1972" s="137">
        <f>AC1972*I1972</f>
        <v>0</v>
      </c>
      <c r="AE1972" s="942"/>
      <c r="AF1972" s="150">
        <v>0</v>
      </c>
      <c r="AG1972" s="138"/>
      <c r="AH1972" s="469"/>
      <c r="AI1972" s="998">
        <f>AF1972+AH1972+AD1972+AB1972+Z1972+X1972+V1972+T1972+R1972+P1972+N1972+L1972</f>
        <v>4289</v>
      </c>
      <c r="AJ1972" s="1025">
        <f t="shared" si="251"/>
        <v>0</v>
      </c>
    </row>
    <row r="1973" spans="1:118" s="884" customFormat="1" ht="24" x14ac:dyDescent="0.2">
      <c r="A1973" s="42">
        <v>29609</v>
      </c>
      <c r="B1973" s="341" t="s">
        <v>1864</v>
      </c>
      <c r="C1973" s="44"/>
      <c r="D1973" s="736"/>
      <c r="E1973" s="45"/>
      <c r="F1973" s="46"/>
      <c r="G1973" s="46"/>
      <c r="H1973" s="46"/>
      <c r="I1973" s="47"/>
      <c r="J1973" s="763">
        <v>416959.16399999999</v>
      </c>
      <c r="K1973" s="264"/>
      <c r="L1973" s="921">
        <v>0</v>
      </c>
      <c r="M1973" s="264"/>
      <c r="N1973" s="921"/>
      <c r="O1973" s="238">
        <v>0</v>
      </c>
      <c r="P1973" s="251">
        <f>P1974+P1975+P1976+P1977</f>
        <v>0</v>
      </c>
      <c r="Q1973" s="265"/>
      <c r="R1973" s="921"/>
      <c r="S1973" s="238">
        <v>0</v>
      </c>
      <c r="T1973" s="251">
        <v>0</v>
      </c>
      <c r="U1973" s="265"/>
      <c r="V1973" s="921"/>
      <c r="W1973" s="265"/>
      <c r="X1973" s="921"/>
      <c r="Y1973" s="376">
        <f t="shared" si="248"/>
        <v>0</v>
      </c>
      <c r="Z1973" s="251">
        <f>SUM(Z1974:Z1977)</f>
        <v>238683.56399999998</v>
      </c>
      <c r="AA1973" s="265"/>
      <c r="AB1973" s="921"/>
      <c r="AC1973" s="931">
        <v>0</v>
      </c>
      <c r="AD1973" s="251">
        <f>AD1974+AD1975+AD1976+AD1977</f>
        <v>0</v>
      </c>
      <c r="AE1973" s="565">
        <f>AE1974+AE1975+AE1976+AE1977</f>
        <v>0</v>
      </c>
      <c r="AF1973" s="882">
        <v>0</v>
      </c>
      <c r="AG1973" s="265"/>
      <c r="AH1973" s="921"/>
      <c r="AI1973" s="251">
        <f>SUM(AI1974:AI1977)</f>
        <v>416959.16399999999</v>
      </c>
      <c r="AJ1973" s="1025">
        <f t="shared" si="251"/>
        <v>0</v>
      </c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4"/>
      <c r="DD1973" s="24"/>
      <c r="DE1973" s="24"/>
      <c r="DF1973" s="24"/>
      <c r="DG1973" s="24"/>
      <c r="DH1973" s="24"/>
      <c r="DI1973" s="24"/>
      <c r="DJ1973" s="24"/>
      <c r="DK1973" s="24"/>
      <c r="DL1973" s="24"/>
      <c r="DM1973" s="24"/>
      <c r="DN1973" s="24"/>
    </row>
    <row r="1974" spans="1:118" ht="46.5" customHeight="1" x14ac:dyDescent="0.2">
      <c r="A1974" s="51"/>
      <c r="B1974" s="130" t="s">
        <v>1865</v>
      </c>
      <c r="C1974" s="74"/>
      <c r="D1974" s="74">
        <v>10</v>
      </c>
      <c r="E1974" s="74" t="s">
        <v>30</v>
      </c>
      <c r="F1974" s="302" t="s">
        <v>31</v>
      </c>
      <c r="G1974" s="56" t="s">
        <v>32</v>
      </c>
      <c r="H1974" s="55" t="s">
        <v>33</v>
      </c>
      <c r="I1974" s="57">
        <v>241.16399999999999</v>
      </c>
      <c r="J1974" s="766">
        <v>2411.64</v>
      </c>
      <c r="K1974" s="136"/>
      <c r="L1974" s="469">
        <v>0</v>
      </c>
      <c r="M1974" s="136"/>
      <c r="N1974" s="469"/>
      <c r="O1974" s="75">
        <v>0</v>
      </c>
      <c r="P1974" s="1002">
        <f>O1974*I1974</f>
        <v>0</v>
      </c>
      <c r="Q1974" s="138"/>
      <c r="R1974" s="469"/>
      <c r="S1974" s="75">
        <v>0</v>
      </c>
      <c r="T1974" s="1002"/>
      <c r="U1974" s="138"/>
      <c r="V1974" s="469"/>
      <c r="W1974" s="138"/>
      <c r="X1974" s="469"/>
      <c r="Y1974" s="60">
        <f t="shared" si="248"/>
        <v>10</v>
      </c>
      <c r="Z1974" s="1002">
        <v>2411.64</v>
      </c>
      <c r="AA1974" s="138"/>
      <c r="AB1974" s="469"/>
      <c r="AC1974" s="63">
        <v>0</v>
      </c>
      <c r="AD1974" s="137">
        <f>AC1974*I1974</f>
        <v>0</v>
      </c>
      <c r="AE1974" s="945">
        <v>0</v>
      </c>
      <c r="AF1974" s="150">
        <v>0</v>
      </c>
      <c r="AG1974" s="138"/>
      <c r="AH1974" s="469"/>
      <c r="AI1974" s="998">
        <f t="shared" ref="AI1974:AI1985" si="253">AF1974+AH1974+AD1974+AB1974+Z1974+X1974+V1974+T1974+R1974+P1974+N1974+L1974</f>
        <v>2411.64</v>
      </c>
      <c r="AJ1974" s="1025">
        <f t="shared" si="251"/>
        <v>0</v>
      </c>
    </row>
    <row r="1975" spans="1:118" ht="46.5" customHeight="1" x14ac:dyDescent="0.2">
      <c r="A1975" s="51"/>
      <c r="B1975" s="130" t="s">
        <v>1866</v>
      </c>
      <c r="C1975" s="74"/>
      <c r="D1975" s="74">
        <v>4</v>
      </c>
      <c r="E1975" s="74" t="s">
        <v>30</v>
      </c>
      <c r="F1975" s="302" t="s">
        <v>31</v>
      </c>
      <c r="G1975" s="56" t="s">
        <v>32</v>
      </c>
      <c r="H1975" s="55" t="s">
        <v>33</v>
      </c>
      <c r="I1975" s="57">
        <v>68.902999999999992</v>
      </c>
      <c r="J1975" s="766">
        <v>275.61199999999997</v>
      </c>
      <c r="K1975" s="136"/>
      <c r="L1975" s="469">
        <v>0</v>
      </c>
      <c r="M1975" s="136"/>
      <c r="N1975" s="469"/>
      <c r="O1975" s="75">
        <v>0</v>
      </c>
      <c r="P1975" s="1002">
        <f>O1975*I1975</f>
        <v>0</v>
      </c>
      <c r="Q1975" s="138"/>
      <c r="R1975" s="469"/>
      <c r="S1975" s="75">
        <v>0</v>
      </c>
      <c r="T1975" s="1002"/>
      <c r="U1975" s="138"/>
      <c r="V1975" s="469"/>
      <c r="W1975" s="138"/>
      <c r="X1975" s="469"/>
      <c r="Y1975" s="60">
        <f t="shared" si="248"/>
        <v>4</v>
      </c>
      <c r="Z1975" s="1002">
        <v>275.61199999999997</v>
      </c>
      <c r="AA1975" s="138"/>
      <c r="AB1975" s="469"/>
      <c r="AC1975" s="63">
        <v>0</v>
      </c>
      <c r="AD1975" s="137">
        <f>AC1975*I1975</f>
        <v>0</v>
      </c>
      <c r="AE1975" s="945">
        <v>0</v>
      </c>
      <c r="AF1975" s="150">
        <v>0</v>
      </c>
      <c r="AG1975" s="138"/>
      <c r="AH1975" s="469"/>
      <c r="AI1975" s="998">
        <f t="shared" si="253"/>
        <v>275.61199999999997</v>
      </c>
      <c r="AJ1975" s="1025">
        <f t="shared" si="251"/>
        <v>0</v>
      </c>
    </row>
    <row r="1976" spans="1:118" ht="44.25" customHeight="1" x14ac:dyDescent="0.2">
      <c r="A1976" s="51"/>
      <c r="B1976" s="130" t="s">
        <v>1867</v>
      </c>
      <c r="C1976" s="74"/>
      <c r="D1976" s="74">
        <v>5</v>
      </c>
      <c r="E1976" s="74" t="s">
        <v>30</v>
      </c>
      <c r="F1976" s="302" t="s">
        <v>31</v>
      </c>
      <c r="G1976" s="56" t="s">
        <v>32</v>
      </c>
      <c r="H1976" s="55" t="s">
        <v>33</v>
      </c>
      <c r="I1976" s="57">
        <v>730.38239999999996</v>
      </c>
      <c r="J1976" s="766">
        <v>3651.9119999999998</v>
      </c>
      <c r="K1976" s="136"/>
      <c r="L1976" s="469">
        <v>0</v>
      </c>
      <c r="M1976" s="136"/>
      <c r="N1976" s="469"/>
      <c r="O1976" s="75">
        <v>0</v>
      </c>
      <c r="P1976" s="1002">
        <f>O1976*I1976</f>
        <v>0</v>
      </c>
      <c r="Q1976" s="138"/>
      <c r="R1976" s="469"/>
      <c r="S1976" s="75">
        <v>0</v>
      </c>
      <c r="T1976" s="1002"/>
      <c r="U1976" s="138"/>
      <c r="V1976" s="469"/>
      <c r="W1976" s="138"/>
      <c r="X1976" s="469"/>
      <c r="Y1976" s="60">
        <f t="shared" si="248"/>
        <v>5</v>
      </c>
      <c r="Z1976" s="1002">
        <v>3651.9119999999998</v>
      </c>
      <c r="AA1976" s="138"/>
      <c r="AB1976" s="469"/>
      <c r="AC1976" s="63">
        <v>0</v>
      </c>
      <c r="AD1976" s="137">
        <f>AC1976*I1976</f>
        <v>0</v>
      </c>
      <c r="AE1976" s="945">
        <v>0</v>
      </c>
      <c r="AF1976" s="150">
        <v>0</v>
      </c>
      <c r="AG1976" s="138"/>
      <c r="AH1976" s="469"/>
      <c r="AI1976" s="998">
        <f t="shared" si="253"/>
        <v>3651.9119999999998</v>
      </c>
      <c r="AJ1976" s="1025">
        <f t="shared" si="251"/>
        <v>0</v>
      </c>
    </row>
    <row r="1977" spans="1:118" ht="31.5" customHeight="1" x14ac:dyDescent="0.2">
      <c r="A1977" s="51"/>
      <c r="B1977" s="73" t="s">
        <v>1868</v>
      </c>
      <c r="C1977" s="74"/>
      <c r="D1977" s="79">
        <v>37</v>
      </c>
      <c r="E1977" s="79" t="s">
        <v>30</v>
      </c>
      <c r="F1977" s="302" t="s">
        <v>31</v>
      </c>
      <c r="G1977" s="56" t="s">
        <v>32</v>
      </c>
      <c r="H1977" s="55" t="s">
        <v>33</v>
      </c>
      <c r="I1977" s="57">
        <v>11662.631578947368</v>
      </c>
      <c r="J1977" s="112">
        <v>410620</v>
      </c>
      <c r="K1977" s="136"/>
      <c r="L1977" s="469">
        <v>0</v>
      </c>
      <c r="M1977" s="136"/>
      <c r="N1977" s="469"/>
      <c r="O1977" s="75">
        <v>0</v>
      </c>
      <c r="P1977" s="1002">
        <f>O1977*I1977</f>
        <v>0</v>
      </c>
      <c r="Q1977" s="138"/>
      <c r="R1977" s="469"/>
      <c r="S1977" s="75">
        <v>19</v>
      </c>
      <c r="T1977" s="1002">
        <v>178275.6</v>
      </c>
      <c r="U1977" s="138"/>
      <c r="V1977" s="469"/>
      <c r="W1977" s="138"/>
      <c r="X1977" s="469"/>
      <c r="Y1977" s="60">
        <f t="shared" si="248"/>
        <v>37</v>
      </c>
      <c r="Z1977" s="1002">
        <f>410620-178275.6</f>
        <v>232344.4</v>
      </c>
      <c r="AA1977" s="138"/>
      <c r="AB1977" s="469"/>
      <c r="AC1977" s="63">
        <v>0</v>
      </c>
      <c r="AD1977" s="137">
        <f>AC1977*I1977</f>
        <v>0</v>
      </c>
      <c r="AE1977" s="945">
        <v>0</v>
      </c>
      <c r="AF1977" s="150">
        <v>0</v>
      </c>
      <c r="AG1977" s="138"/>
      <c r="AH1977" s="469"/>
      <c r="AI1977" s="998">
        <f t="shared" si="253"/>
        <v>410620</v>
      </c>
      <c r="AJ1977" s="1025">
        <f t="shared" si="251"/>
        <v>0</v>
      </c>
    </row>
    <row r="1978" spans="1:118" s="877" customFormat="1" ht="36" x14ac:dyDescent="0.2">
      <c r="A1978" s="272">
        <v>297</v>
      </c>
      <c r="B1978" s="315" t="s">
        <v>1869</v>
      </c>
      <c r="C1978" s="272"/>
      <c r="D1978" s="272"/>
      <c r="E1978" s="282"/>
      <c r="F1978" s="283"/>
      <c r="G1978" s="283"/>
      <c r="H1978" s="283"/>
      <c r="I1978" s="277"/>
      <c r="J1978" s="806">
        <v>0</v>
      </c>
      <c r="K1978" s="278"/>
      <c r="L1978" s="919">
        <v>0</v>
      </c>
      <c r="M1978" s="278"/>
      <c r="N1978" s="919"/>
      <c r="O1978" s="875">
        <v>0</v>
      </c>
      <c r="P1978" s="928"/>
      <c r="Q1978" s="279"/>
      <c r="R1978" s="919"/>
      <c r="S1978" s="875">
        <v>0</v>
      </c>
      <c r="T1978" s="928">
        <v>0</v>
      </c>
      <c r="U1978" s="279"/>
      <c r="V1978" s="919"/>
      <c r="W1978" s="279"/>
      <c r="X1978" s="919"/>
      <c r="Y1978" s="373">
        <f t="shared" si="248"/>
        <v>0</v>
      </c>
      <c r="Z1978" s="928">
        <v>0</v>
      </c>
      <c r="AA1978" s="279"/>
      <c r="AB1978" s="919"/>
      <c r="AC1978" s="930">
        <v>0</v>
      </c>
      <c r="AD1978" s="316"/>
      <c r="AE1978" s="944"/>
      <c r="AF1978" s="876">
        <v>0</v>
      </c>
      <c r="AG1978" s="279"/>
      <c r="AH1978" s="919"/>
      <c r="AI1978" s="1027">
        <f t="shared" si="253"/>
        <v>0</v>
      </c>
      <c r="AJ1978" s="1025">
        <f t="shared" si="251"/>
        <v>0</v>
      </c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4"/>
      <c r="DD1978" s="24"/>
      <c r="DE1978" s="24"/>
      <c r="DF1978" s="24"/>
      <c r="DG1978" s="24"/>
      <c r="DH1978" s="24"/>
      <c r="DI1978" s="24"/>
      <c r="DJ1978" s="24"/>
      <c r="DK1978" s="24"/>
      <c r="DL1978" s="24"/>
      <c r="DM1978" s="24"/>
      <c r="DN1978" s="24"/>
    </row>
    <row r="1979" spans="1:118" s="884" customFormat="1" ht="36" x14ac:dyDescent="0.2">
      <c r="A1979" s="42">
        <v>29701</v>
      </c>
      <c r="B1979" s="341" t="s">
        <v>1869</v>
      </c>
      <c r="C1979" s="44"/>
      <c r="D1979" s="44"/>
      <c r="E1979" s="45"/>
      <c r="F1979" s="46"/>
      <c r="G1979" s="46"/>
      <c r="H1979" s="46"/>
      <c r="I1979" s="47"/>
      <c r="J1979" s="787">
        <v>0</v>
      </c>
      <c r="K1979" s="264"/>
      <c r="L1979" s="921">
        <v>0</v>
      </c>
      <c r="M1979" s="264"/>
      <c r="N1979" s="921"/>
      <c r="O1979" s="238">
        <v>0</v>
      </c>
      <c r="P1979" s="1008"/>
      <c r="Q1979" s="265"/>
      <c r="R1979" s="921"/>
      <c r="S1979" s="238">
        <v>0</v>
      </c>
      <c r="T1979" s="1008">
        <v>0</v>
      </c>
      <c r="U1979" s="265"/>
      <c r="V1979" s="921"/>
      <c r="W1979" s="265"/>
      <c r="X1979" s="921"/>
      <c r="Y1979" s="376">
        <f t="shared" si="248"/>
        <v>0</v>
      </c>
      <c r="Z1979" s="1008">
        <v>0</v>
      </c>
      <c r="AA1979" s="265"/>
      <c r="AB1979" s="921"/>
      <c r="AC1979" s="931">
        <v>0</v>
      </c>
      <c r="AD1979" s="281"/>
      <c r="AE1979" s="958"/>
      <c r="AF1979" s="882">
        <v>0</v>
      </c>
      <c r="AG1979" s="265"/>
      <c r="AH1979" s="921"/>
      <c r="AI1979" s="926">
        <f t="shared" si="253"/>
        <v>0</v>
      </c>
      <c r="AJ1979" s="1025">
        <f t="shared" si="251"/>
        <v>0</v>
      </c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4"/>
      <c r="DD1979" s="24"/>
      <c r="DE1979" s="24"/>
      <c r="DF1979" s="24"/>
      <c r="DG1979" s="24"/>
      <c r="DH1979" s="24"/>
      <c r="DI1979" s="24"/>
      <c r="DJ1979" s="24"/>
      <c r="DK1979" s="24"/>
      <c r="DL1979" s="24"/>
      <c r="DM1979" s="24"/>
      <c r="DN1979" s="24"/>
    </row>
    <row r="1980" spans="1:118" s="24" customFormat="1" x14ac:dyDescent="0.2">
      <c r="A1980" s="408"/>
      <c r="B1980" s="226"/>
      <c r="C1980" s="51"/>
      <c r="D1980" s="97"/>
      <c r="E1980" s="79"/>
      <c r="F1980" s="133"/>
      <c r="G1980" s="133"/>
      <c r="H1980" s="133"/>
      <c r="I1980" s="108"/>
      <c r="J1980" s="809"/>
      <c r="K1980" s="142"/>
      <c r="L1980" s="918">
        <v>0</v>
      </c>
      <c r="M1980" s="142"/>
      <c r="N1980" s="918"/>
      <c r="O1980" s="75">
        <v>0</v>
      </c>
      <c r="P1980" s="1007"/>
      <c r="Q1980" s="144"/>
      <c r="R1980" s="918"/>
      <c r="S1980" s="75">
        <v>0</v>
      </c>
      <c r="T1980" s="1007"/>
      <c r="U1980" s="144"/>
      <c r="V1980" s="918"/>
      <c r="W1980" s="144"/>
      <c r="X1980" s="918"/>
      <c r="Y1980" s="60">
        <f t="shared" si="248"/>
        <v>0</v>
      </c>
      <c r="Z1980" s="1007"/>
      <c r="AA1980" s="144"/>
      <c r="AB1980" s="918"/>
      <c r="AC1980" s="63">
        <v>0</v>
      </c>
      <c r="AD1980" s="135"/>
      <c r="AE1980" s="945"/>
      <c r="AF1980" s="150">
        <v>0</v>
      </c>
      <c r="AG1980" s="144"/>
      <c r="AH1980" s="918"/>
      <c r="AI1980" s="998">
        <f t="shared" si="253"/>
        <v>0</v>
      </c>
      <c r="AJ1980" s="1025">
        <f t="shared" si="251"/>
        <v>0</v>
      </c>
    </row>
    <row r="1981" spans="1:118" s="877" customFormat="1" ht="36" x14ac:dyDescent="0.2">
      <c r="A1981" s="272">
        <v>298</v>
      </c>
      <c r="B1981" s="315" t="s">
        <v>1870</v>
      </c>
      <c r="C1981" s="272"/>
      <c r="D1981" s="272"/>
      <c r="E1981" s="282"/>
      <c r="F1981" s="283"/>
      <c r="G1981" s="283"/>
      <c r="H1981" s="283"/>
      <c r="I1981" s="277"/>
      <c r="J1981" s="806">
        <v>2626</v>
      </c>
      <c r="K1981" s="278"/>
      <c r="L1981" s="919">
        <v>0</v>
      </c>
      <c r="M1981" s="278"/>
      <c r="N1981" s="919"/>
      <c r="O1981" s="875">
        <v>0</v>
      </c>
      <c r="P1981" s="928"/>
      <c r="Q1981" s="279"/>
      <c r="R1981" s="919"/>
      <c r="S1981" s="875">
        <v>0</v>
      </c>
      <c r="T1981" s="928">
        <v>0</v>
      </c>
      <c r="U1981" s="279"/>
      <c r="V1981" s="919"/>
      <c r="W1981" s="279"/>
      <c r="X1981" s="919"/>
      <c r="Y1981" s="373">
        <f t="shared" si="248"/>
        <v>0</v>
      </c>
      <c r="Z1981" s="928">
        <v>2626</v>
      </c>
      <c r="AA1981" s="279"/>
      <c r="AB1981" s="919"/>
      <c r="AC1981" s="930">
        <v>0</v>
      </c>
      <c r="AD1981" s="316"/>
      <c r="AE1981" s="944"/>
      <c r="AF1981" s="876">
        <v>0</v>
      </c>
      <c r="AG1981" s="279"/>
      <c r="AH1981" s="919"/>
      <c r="AI1981" s="1027">
        <f t="shared" si="253"/>
        <v>2626</v>
      </c>
      <c r="AJ1981" s="1025">
        <f t="shared" si="251"/>
        <v>0</v>
      </c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4"/>
      <c r="DD1981" s="24"/>
      <c r="DE1981" s="24"/>
      <c r="DF1981" s="24"/>
      <c r="DG1981" s="24"/>
      <c r="DH1981" s="24"/>
      <c r="DI1981" s="24"/>
      <c r="DJ1981" s="24"/>
      <c r="DK1981" s="24"/>
      <c r="DL1981" s="24"/>
      <c r="DM1981" s="24"/>
      <c r="DN1981" s="24"/>
    </row>
    <row r="1982" spans="1:118" s="884" customFormat="1" ht="36" x14ac:dyDescent="0.2">
      <c r="A1982" s="42">
        <v>29801</v>
      </c>
      <c r="B1982" s="341" t="s">
        <v>1871</v>
      </c>
      <c r="C1982" s="44"/>
      <c r="D1982" s="44"/>
      <c r="E1982" s="45"/>
      <c r="F1982" s="46"/>
      <c r="G1982" s="46"/>
      <c r="H1982" s="46"/>
      <c r="I1982" s="47"/>
      <c r="J1982" s="787">
        <v>0</v>
      </c>
      <c r="K1982" s="264"/>
      <c r="L1982" s="921">
        <v>0</v>
      </c>
      <c r="M1982" s="264"/>
      <c r="N1982" s="921"/>
      <c r="O1982" s="238">
        <v>0</v>
      </c>
      <c r="P1982" s="1008"/>
      <c r="Q1982" s="265"/>
      <c r="R1982" s="921"/>
      <c r="S1982" s="238">
        <v>0</v>
      </c>
      <c r="T1982" s="1008">
        <v>0</v>
      </c>
      <c r="U1982" s="265"/>
      <c r="V1982" s="921"/>
      <c r="W1982" s="265"/>
      <c r="X1982" s="921"/>
      <c r="Y1982" s="376">
        <f t="shared" si="248"/>
        <v>0</v>
      </c>
      <c r="Z1982" s="1008">
        <v>0</v>
      </c>
      <c r="AA1982" s="265"/>
      <c r="AB1982" s="921"/>
      <c r="AC1982" s="931">
        <v>0</v>
      </c>
      <c r="AD1982" s="281"/>
      <c r="AE1982" s="958"/>
      <c r="AF1982" s="882">
        <v>0</v>
      </c>
      <c r="AG1982" s="265"/>
      <c r="AH1982" s="921"/>
      <c r="AI1982" s="926">
        <f t="shared" si="253"/>
        <v>0</v>
      </c>
      <c r="AJ1982" s="1025">
        <f t="shared" si="251"/>
        <v>0</v>
      </c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4"/>
      <c r="DD1982" s="24"/>
      <c r="DE1982" s="24"/>
      <c r="DF1982" s="24"/>
      <c r="DG1982" s="24"/>
      <c r="DH1982" s="24"/>
      <c r="DI1982" s="24"/>
      <c r="DJ1982" s="24"/>
      <c r="DK1982" s="24"/>
      <c r="DL1982" s="24"/>
      <c r="DM1982" s="24"/>
      <c r="DN1982" s="24"/>
    </row>
    <row r="1983" spans="1:118" s="24" customFormat="1" x14ac:dyDescent="0.2">
      <c r="A1983" s="51"/>
      <c r="B1983" s="407"/>
      <c r="C1983" s="51"/>
      <c r="D1983" s="51"/>
      <c r="E1983" s="79"/>
      <c r="F1983" s="133"/>
      <c r="G1983" s="133"/>
      <c r="H1983" s="133"/>
      <c r="I1983" s="108"/>
      <c r="J1983" s="807"/>
      <c r="K1983" s="142"/>
      <c r="L1983" s="918">
        <v>0</v>
      </c>
      <c r="M1983" s="142"/>
      <c r="N1983" s="918"/>
      <c r="O1983" s="75">
        <v>0</v>
      </c>
      <c r="P1983" s="1007"/>
      <c r="Q1983" s="144"/>
      <c r="R1983" s="918"/>
      <c r="S1983" s="75">
        <v>0</v>
      </c>
      <c r="T1983" s="1007"/>
      <c r="U1983" s="144"/>
      <c r="V1983" s="918"/>
      <c r="W1983" s="144"/>
      <c r="X1983" s="918"/>
      <c r="Y1983" s="60">
        <f t="shared" si="248"/>
        <v>0</v>
      </c>
      <c r="Z1983" s="1007"/>
      <c r="AA1983" s="144"/>
      <c r="AB1983" s="918"/>
      <c r="AC1983" s="63">
        <v>0</v>
      </c>
      <c r="AD1983" s="135"/>
      <c r="AE1983" s="945"/>
      <c r="AF1983" s="150">
        <v>0</v>
      </c>
      <c r="AG1983" s="144"/>
      <c r="AH1983" s="918"/>
      <c r="AI1983" s="998">
        <f t="shared" si="253"/>
        <v>0</v>
      </c>
      <c r="AJ1983" s="1025">
        <f t="shared" si="251"/>
        <v>0</v>
      </c>
    </row>
    <row r="1984" spans="1:118" s="884" customFormat="1" ht="36" x14ac:dyDescent="0.2">
      <c r="A1984" s="42">
        <v>29802</v>
      </c>
      <c r="B1984" s="341" t="s">
        <v>1872</v>
      </c>
      <c r="C1984" s="44"/>
      <c r="D1984" s="44"/>
      <c r="E1984" s="45"/>
      <c r="F1984" s="46"/>
      <c r="G1984" s="46"/>
      <c r="H1984" s="46"/>
      <c r="I1984" s="47"/>
      <c r="J1984" s="787">
        <v>0</v>
      </c>
      <c r="K1984" s="264"/>
      <c r="L1984" s="921">
        <v>0</v>
      </c>
      <c r="M1984" s="264"/>
      <c r="N1984" s="921"/>
      <c r="O1984" s="238">
        <v>0</v>
      </c>
      <c r="P1984" s="1008"/>
      <c r="Q1984" s="265"/>
      <c r="R1984" s="921"/>
      <c r="S1984" s="238">
        <v>0</v>
      </c>
      <c r="T1984" s="1008">
        <v>0</v>
      </c>
      <c r="U1984" s="265"/>
      <c r="V1984" s="921"/>
      <c r="W1984" s="265"/>
      <c r="X1984" s="921"/>
      <c r="Y1984" s="376">
        <f t="shared" si="248"/>
        <v>0</v>
      </c>
      <c r="Z1984" s="1008">
        <v>0</v>
      </c>
      <c r="AA1984" s="265"/>
      <c r="AB1984" s="921"/>
      <c r="AC1984" s="931">
        <v>0</v>
      </c>
      <c r="AD1984" s="281"/>
      <c r="AE1984" s="958"/>
      <c r="AF1984" s="882">
        <v>0</v>
      </c>
      <c r="AG1984" s="265"/>
      <c r="AH1984" s="921"/>
      <c r="AI1984" s="926">
        <f t="shared" si="253"/>
        <v>0</v>
      </c>
      <c r="AJ1984" s="1025">
        <f t="shared" si="251"/>
        <v>0</v>
      </c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4"/>
      <c r="DD1984" s="24"/>
      <c r="DE1984" s="24"/>
      <c r="DF1984" s="24"/>
      <c r="DG1984" s="24"/>
      <c r="DH1984" s="24"/>
      <c r="DI1984" s="24"/>
      <c r="DJ1984" s="24"/>
      <c r="DK1984" s="24"/>
      <c r="DL1984" s="24"/>
      <c r="DM1984" s="24"/>
      <c r="DN1984" s="24"/>
    </row>
    <row r="1985" spans="1:118" s="24" customFormat="1" x14ac:dyDescent="0.2">
      <c r="A1985" s="408"/>
      <c r="B1985" s="226"/>
      <c r="C1985" s="51"/>
      <c r="D1985" s="51"/>
      <c r="E1985" s="79"/>
      <c r="F1985" s="133"/>
      <c r="G1985" s="133"/>
      <c r="H1985" s="133"/>
      <c r="I1985" s="108"/>
      <c r="J1985" s="807"/>
      <c r="K1985" s="142"/>
      <c r="L1985" s="918">
        <v>0</v>
      </c>
      <c r="M1985" s="142"/>
      <c r="N1985" s="918"/>
      <c r="O1985" s="75">
        <v>0</v>
      </c>
      <c r="P1985" s="1007"/>
      <c r="Q1985" s="144"/>
      <c r="R1985" s="918"/>
      <c r="S1985" s="75">
        <v>0</v>
      </c>
      <c r="T1985" s="1007"/>
      <c r="U1985" s="144"/>
      <c r="V1985" s="918"/>
      <c r="W1985" s="144"/>
      <c r="X1985" s="918"/>
      <c r="Y1985" s="60">
        <f t="shared" si="248"/>
        <v>0</v>
      </c>
      <c r="Z1985" s="1007"/>
      <c r="AA1985" s="144"/>
      <c r="AB1985" s="918"/>
      <c r="AC1985" s="63">
        <v>0</v>
      </c>
      <c r="AD1985" s="135"/>
      <c r="AE1985" s="945"/>
      <c r="AF1985" s="150">
        <v>0</v>
      </c>
      <c r="AG1985" s="144"/>
      <c r="AH1985" s="918"/>
      <c r="AI1985" s="998">
        <f t="shared" si="253"/>
        <v>0</v>
      </c>
      <c r="AJ1985" s="1025">
        <f t="shared" si="251"/>
        <v>0</v>
      </c>
    </row>
    <row r="1986" spans="1:118" s="884" customFormat="1" ht="36" x14ac:dyDescent="0.2">
      <c r="A1986" s="42">
        <v>29803</v>
      </c>
      <c r="B1986" s="341" t="s">
        <v>1873</v>
      </c>
      <c r="C1986" s="44"/>
      <c r="D1986" s="44"/>
      <c r="E1986" s="45"/>
      <c r="F1986" s="46"/>
      <c r="G1986" s="46"/>
      <c r="H1986" s="46"/>
      <c r="I1986" s="47"/>
      <c r="J1986" s="787">
        <v>2626</v>
      </c>
      <c r="K1986" s="264"/>
      <c r="L1986" s="921">
        <v>0</v>
      </c>
      <c r="M1986" s="264"/>
      <c r="N1986" s="921"/>
      <c r="O1986" s="238">
        <v>0</v>
      </c>
      <c r="P1986" s="1008"/>
      <c r="Q1986" s="265"/>
      <c r="R1986" s="921"/>
      <c r="S1986" s="238">
        <v>0</v>
      </c>
      <c r="T1986" s="1008">
        <v>0</v>
      </c>
      <c r="U1986" s="265"/>
      <c r="V1986" s="921"/>
      <c r="W1986" s="265"/>
      <c r="X1986" s="921"/>
      <c r="Y1986" s="376">
        <f t="shared" si="248"/>
        <v>0</v>
      </c>
      <c r="Z1986" s="1008">
        <f>SUM(Z1987:Z1990)</f>
        <v>2626</v>
      </c>
      <c r="AA1986" s="265"/>
      <c r="AB1986" s="921"/>
      <c r="AC1986" s="931">
        <v>0</v>
      </c>
      <c r="AD1986" s="281"/>
      <c r="AE1986" s="958"/>
      <c r="AF1986" s="882">
        <v>0</v>
      </c>
      <c r="AG1986" s="265"/>
      <c r="AH1986" s="921"/>
      <c r="AI1986" s="1008">
        <f>SUM(AI1987:AI1990)</f>
        <v>2626</v>
      </c>
      <c r="AJ1986" s="1025">
        <f t="shared" si="251"/>
        <v>0</v>
      </c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4"/>
      <c r="DD1986" s="24"/>
      <c r="DE1986" s="24"/>
      <c r="DF1986" s="24"/>
      <c r="DG1986" s="24"/>
      <c r="DH1986" s="24"/>
      <c r="DI1986" s="24"/>
      <c r="DJ1986" s="24"/>
      <c r="DK1986" s="24"/>
      <c r="DL1986" s="24"/>
      <c r="DM1986" s="24"/>
      <c r="DN1986" s="24"/>
    </row>
    <row r="1987" spans="1:118" x14ac:dyDescent="0.2">
      <c r="A1987" s="92"/>
      <c r="B1987" s="329" t="s">
        <v>1164</v>
      </c>
      <c r="C1987" s="74"/>
      <c r="D1987" s="74">
        <v>2</v>
      </c>
      <c r="E1987" s="79"/>
      <c r="F1987" s="133"/>
      <c r="G1987" s="324"/>
      <c r="H1987" s="325"/>
      <c r="I1987" s="57"/>
      <c r="J1987" s="766">
        <v>656</v>
      </c>
      <c r="K1987" s="80"/>
      <c r="L1987" s="150">
        <v>0</v>
      </c>
      <c r="M1987" s="80"/>
      <c r="N1987" s="150"/>
      <c r="O1987" s="75">
        <v>0</v>
      </c>
      <c r="P1987" s="999"/>
      <c r="Q1987" s="81"/>
      <c r="R1987" s="150"/>
      <c r="S1987" s="75">
        <v>0</v>
      </c>
      <c r="T1987" s="999"/>
      <c r="U1987" s="81"/>
      <c r="V1987" s="150"/>
      <c r="W1987" s="81"/>
      <c r="X1987" s="150"/>
      <c r="Y1987" s="60">
        <f t="shared" si="248"/>
        <v>2</v>
      </c>
      <c r="Z1987" s="999">
        <v>656</v>
      </c>
      <c r="AA1987" s="81"/>
      <c r="AB1987" s="150"/>
      <c r="AC1987" s="63">
        <v>0</v>
      </c>
      <c r="AD1987" s="78"/>
      <c r="AE1987" s="63"/>
      <c r="AF1987" s="150">
        <v>0</v>
      </c>
      <c r="AG1987" s="81"/>
      <c r="AH1987" s="150"/>
      <c r="AI1987" s="998">
        <f t="shared" ref="AI1987:AI1992" si="254">AF1987+AH1987+AD1987+AB1987+Z1987+X1987+V1987+T1987+R1987+P1987+N1987+L1987</f>
        <v>656</v>
      </c>
      <c r="AJ1987" s="1025">
        <f t="shared" si="251"/>
        <v>0</v>
      </c>
    </row>
    <row r="1988" spans="1:118" x14ac:dyDescent="0.2">
      <c r="A1988" s="92"/>
      <c r="B1988" s="329" t="s">
        <v>1164</v>
      </c>
      <c r="C1988" s="74"/>
      <c r="D1988" s="74">
        <v>4</v>
      </c>
      <c r="E1988" s="79"/>
      <c r="F1988" s="133"/>
      <c r="G1988" s="324"/>
      <c r="H1988" s="325"/>
      <c r="I1988" s="57"/>
      <c r="J1988" s="766">
        <v>1320</v>
      </c>
      <c r="K1988" s="80"/>
      <c r="L1988" s="150">
        <v>0</v>
      </c>
      <c r="M1988" s="80"/>
      <c r="N1988" s="150"/>
      <c r="O1988" s="75">
        <v>0</v>
      </c>
      <c r="P1988" s="999"/>
      <c r="Q1988" s="81"/>
      <c r="R1988" s="150"/>
      <c r="S1988" s="75">
        <v>0</v>
      </c>
      <c r="T1988" s="999"/>
      <c r="U1988" s="81"/>
      <c r="V1988" s="150"/>
      <c r="W1988" s="81"/>
      <c r="X1988" s="150"/>
      <c r="Y1988" s="60">
        <f t="shared" si="248"/>
        <v>4</v>
      </c>
      <c r="Z1988" s="999">
        <v>1320</v>
      </c>
      <c r="AA1988" s="81"/>
      <c r="AB1988" s="150"/>
      <c r="AC1988" s="63">
        <v>0</v>
      </c>
      <c r="AD1988" s="78"/>
      <c r="AE1988" s="63"/>
      <c r="AF1988" s="150">
        <v>0</v>
      </c>
      <c r="AG1988" s="81"/>
      <c r="AH1988" s="150"/>
      <c r="AI1988" s="998">
        <f t="shared" si="254"/>
        <v>1320</v>
      </c>
      <c r="AJ1988" s="1025">
        <f t="shared" si="251"/>
        <v>0</v>
      </c>
    </row>
    <row r="1989" spans="1:118" ht="24" x14ac:dyDescent="0.2">
      <c r="A1989" s="92"/>
      <c r="B1989" s="329" t="s">
        <v>1163</v>
      </c>
      <c r="C1989" s="74"/>
      <c r="D1989" s="74">
        <v>2</v>
      </c>
      <c r="E1989" s="79"/>
      <c r="F1989" s="133"/>
      <c r="G1989" s="324"/>
      <c r="H1989" s="325"/>
      <c r="I1989" s="57"/>
      <c r="J1989" s="766">
        <v>350</v>
      </c>
      <c r="K1989" s="80"/>
      <c r="L1989" s="150">
        <v>0</v>
      </c>
      <c r="M1989" s="80"/>
      <c r="N1989" s="150"/>
      <c r="O1989" s="75">
        <v>0</v>
      </c>
      <c r="P1989" s="999"/>
      <c r="Q1989" s="81"/>
      <c r="R1989" s="150"/>
      <c r="S1989" s="75">
        <v>0</v>
      </c>
      <c r="T1989" s="999"/>
      <c r="U1989" s="81"/>
      <c r="V1989" s="150"/>
      <c r="W1989" s="81"/>
      <c r="X1989" s="150"/>
      <c r="Y1989" s="60">
        <f t="shared" si="248"/>
        <v>2</v>
      </c>
      <c r="Z1989" s="999">
        <v>350</v>
      </c>
      <c r="AA1989" s="81"/>
      <c r="AB1989" s="150"/>
      <c r="AC1989" s="63">
        <v>0</v>
      </c>
      <c r="AD1989" s="78"/>
      <c r="AE1989" s="63"/>
      <c r="AF1989" s="150">
        <v>0</v>
      </c>
      <c r="AG1989" s="81"/>
      <c r="AH1989" s="150"/>
      <c r="AI1989" s="998">
        <f t="shared" si="254"/>
        <v>350</v>
      </c>
      <c r="AJ1989" s="1025">
        <f t="shared" si="251"/>
        <v>0</v>
      </c>
    </row>
    <row r="1990" spans="1:118" ht="24" x14ac:dyDescent="0.2">
      <c r="A1990" s="92"/>
      <c r="B1990" s="329" t="s">
        <v>1874</v>
      </c>
      <c r="C1990" s="74"/>
      <c r="D1990" s="74">
        <v>20</v>
      </c>
      <c r="E1990" s="79"/>
      <c r="F1990" s="133"/>
      <c r="G1990" s="324"/>
      <c r="H1990" s="325"/>
      <c r="I1990" s="57"/>
      <c r="J1990" s="766">
        <v>300</v>
      </c>
      <c r="K1990" s="80"/>
      <c r="L1990" s="150">
        <v>0</v>
      </c>
      <c r="M1990" s="80"/>
      <c r="N1990" s="150"/>
      <c r="O1990" s="75">
        <v>0</v>
      </c>
      <c r="P1990" s="999"/>
      <c r="Q1990" s="81"/>
      <c r="R1990" s="150"/>
      <c r="S1990" s="75">
        <v>0</v>
      </c>
      <c r="T1990" s="999"/>
      <c r="U1990" s="81"/>
      <c r="V1990" s="150"/>
      <c r="W1990" s="81"/>
      <c r="X1990" s="150"/>
      <c r="Y1990" s="60">
        <f t="shared" ref="Y1990:Y2053" si="255">D1990</f>
        <v>20</v>
      </c>
      <c r="Z1990" s="999">
        <v>300</v>
      </c>
      <c r="AA1990" s="81"/>
      <c r="AB1990" s="150"/>
      <c r="AC1990" s="63">
        <v>0</v>
      </c>
      <c r="AD1990" s="78"/>
      <c r="AE1990" s="63"/>
      <c r="AF1990" s="150">
        <v>0</v>
      </c>
      <c r="AG1990" s="81"/>
      <c r="AH1990" s="150"/>
      <c r="AI1990" s="998">
        <f t="shared" si="254"/>
        <v>300</v>
      </c>
      <c r="AJ1990" s="1025">
        <f t="shared" si="251"/>
        <v>0</v>
      </c>
    </row>
    <row r="1991" spans="1:118" s="884" customFormat="1" ht="36" x14ac:dyDescent="0.2">
      <c r="A1991" s="42">
        <v>29804</v>
      </c>
      <c r="B1991" s="341" t="s">
        <v>1875</v>
      </c>
      <c r="C1991" s="44"/>
      <c r="D1991" s="44"/>
      <c r="E1991" s="45"/>
      <c r="F1991" s="46"/>
      <c r="G1991" s="46"/>
      <c r="H1991" s="46"/>
      <c r="I1991" s="47"/>
      <c r="J1991" s="787">
        <v>0</v>
      </c>
      <c r="K1991" s="264"/>
      <c r="L1991" s="921">
        <v>0</v>
      </c>
      <c r="M1991" s="264"/>
      <c r="N1991" s="921"/>
      <c r="O1991" s="238">
        <v>0</v>
      </c>
      <c r="P1991" s="1008"/>
      <c r="Q1991" s="265"/>
      <c r="R1991" s="921"/>
      <c r="S1991" s="238">
        <v>0</v>
      </c>
      <c r="T1991" s="1008">
        <v>0</v>
      </c>
      <c r="U1991" s="265"/>
      <c r="V1991" s="921"/>
      <c r="W1991" s="265"/>
      <c r="X1991" s="921"/>
      <c r="Y1991" s="376">
        <f t="shared" si="255"/>
        <v>0</v>
      </c>
      <c r="Z1991" s="1008">
        <v>0</v>
      </c>
      <c r="AA1991" s="265"/>
      <c r="AB1991" s="921"/>
      <c r="AC1991" s="931">
        <v>0</v>
      </c>
      <c r="AD1991" s="281"/>
      <c r="AE1991" s="958"/>
      <c r="AF1991" s="882">
        <v>0</v>
      </c>
      <c r="AG1991" s="265"/>
      <c r="AH1991" s="921"/>
      <c r="AI1991" s="926">
        <f t="shared" si="254"/>
        <v>0</v>
      </c>
      <c r="AJ1991" s="1025">
        <f t="shared" si="251"/>
        <v>0</v>
      </c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4"/>
      <c r="BV1991" s="24"/>
      <c r="BW1991" s="24"/>
      <c r="BX1991" s="24"/>
      <c r="BY1991" s="24"/>
      <c r="BZ1991" s="24"/>
      <c r="CA1991" s="24"/>
      <c r="CB1991" s="24"/>
      <c r="CC1991" s="24"/>
      <c r="CD1991" s="24"/>
      <c r="CE1991" s="24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  <c r="CY1991" s="24"/>
      <c r="CZ1991" s="24"/>
      <c r="DA1991" s="24"/>
      <c r="DB1991" s="24"/>
      <c r="DC1991" s="24"/>
      <c r="DD1991" s="24"/>
      <c r="DE1991" s="24"/>
      <c r="DF1991" s="24"/>
      <c r="DG1991" s="24"/>
      <c r="DH1991" s="24"/>
      <c r="DI1991" s="24"/>
      <c r="DJ1991" s="24"/>
      <c r="DK1991" s="24"/>
      <c r="DL1991" s="24"/>
      <c r="DM1991" s="24"/>
      <c r="DN1991" s="24"/>
    </row>
    <row r="1992" spans="1:118" s="24" customFormat="1" x14ac:dyDescent="0.2">
      <c r="A1992" s="408"/>
      <c r="B1992" s="226"/>
      <c r="C1992" s="51"/>
      <c r="D1992" s="97"/>
      <c r="E1992" s="79"/>
      <c r="F1992" s="133"/>
      <c r="G1992" s="133"/>
      <c r="H1992" s="133"/>
      <c r="I1992" s="108"/>
      <c r="J1992" s="809"/>
      <c r="K1992" s="142"/>
      <c r="L1992" s="918">
        <v>0</v>
      </c>
      <c r="M1992" s="142"/>
      <c r="N1992" s="918"/>
      <c r="O1992" s="75">
        <v>0</v>
      </c>
      <c r="P1992" s="1007"/>
      <c r="Q1992" s="144"/>
      <c r="R1992" s="918"/>
      <c r="S1992" s="75">
        <v>0</v>
      </c>
      <c r="T1992" s="1007"/>
      <c r="U1992" s="144"/>
      <c r="V1992" s="918"/>
      <c r="W1992" s="144"/>
      <c r="X1992" s="918"/>
      <c r="Y1992" s="60">
        <f t="shared" si="255"/>
        <v>0</v>
      </c>
      <c r="Z1992" s="1007"/>
      <c r="AA1992" s="144"/>
      <c r="AB1992" s="918"/>
      <c r="AC1992" s="63">
        <v>0</v>
      </c>
      <c r="AD1992" s="135"/>
      <c r="AE1992" s="945"/>
      <c r="AF1992" s="150">
        <v>0</v>
      </c>
      <c r="AG1992" s="144"/>
      <c r="AH1992" s="918"/>
      <c r="AI1992" s="998">
        <f t="shared" si="254"/>
        <v>0</v>
      </c>
      <c r="AJ1992" s="1025">
        <f t="shared" si="251"/>
        <v>0</v>
      </c>
    </row>
    <row r="1993" spans="1:118" s="877" customFormat="1" ht="24" x14ac:dyDescent="0.2">
      <c r="A1993" s="272">
        <v>299</v>
      </c>
      <c r="B1993" s="273" t="s">
        <v>1876</v>
      </c>
      <c r="C1993" s="272"/>
      <c r="D1993" s="272"/>
      <c r="E1993" s="274"/>
      <c r="F1993" s="313"/>
      <c r="G1993" s="313"/>
      <c r="H1993" s="313"/>
      <c r="I1993" s="277"/>
      <c r="J1993" s="806">
        <v>42691.92</v>
      </c>
      <c r="K1993" s="278"/>
      <c r="L1993" s="919">
        <f>L1994+L1996+L2003+L2005+L2007+L2009+L2011+L2013</f>
        <v>0</v>
      </c>
      <c r="M1993" s="278"/>
      <c r="N1993" s="919">
        <f>N1994+N1996+N2003+N2005+N2007+N2009+N2011+N2013</f>
        <v>0</v>
      </c>
      <c r="O1993" s="875">
        <v>0</v>
      </c>
      <c r="P1993" s="919">
        <f>P1994+P1996+P2003+P2005+P2007+P2009+P2011+P2013</f>
        <v>0</v>
      </c>
      <c r="Q1993" s="279"/>
      <c r="R1993" s="919">
        <f>R1994+R1996+R2003+R2005+R2007+R2009+R2011+R2013</f>
        <v>0</v>
      </c>
      <c r="S1993" s="875">
        <v>0</v>
      </c>
      <c r="T1993" s="919">
        <f>T1994+T1996+T2003+T2005+T2007+T2009+T2011+T2013</f>
        <v>0</v>
      </c>
      <c r="U1993" s="279"/>
      <c r="V1993" s="919">
        <f>V1994+V1996+V2003+V2005+V2007+V2009+V2011+V2013</f>
        <v>0</v>
      </c>
      <c r="W1993" s="279"/>
      <c r="X1993" s="919">
        <f>X1994+X1996+X2003+X2005+X2007+X2009+X2011+X2013</f>
        <v>0</v>
      </c>
      <c r="Y1993" s="373">
        <f t="shared" si="255"/>
        <v>0</v>
      </c>
      <c r="Z1993" s="919">
        <f>Z1994+Z1996+Z2003+Z2005+Z2007+Z2009+Z2011+Z2013</f>
        <v>42691.92</v>
      </c>
      <c r="AA1993" s="279"/>
      <c r="AB1993" s="919">
        <f>AB1994+AB1996+AB2003+AB2005+AB2007+AB2009+AB2011+AB2013</f>
        <v>0</v>
      </c>
      <c r="AC1993" s="930">
        <v>0</v>
      </c>
      <c r="AD1993" s="278">
        <f>AD1994+AD1996+AD2003+AD2005+AD2007+AD2009+AD2011+AD2013</f>
        <v>0</v>
      </c>
      <c r="AE1993" s="950">
        <f>AE1994+AE1996+AE2011+AE2013+AE2009+AE2007+AE2005+AE2003</f>
        <v>60</v>
      </c>
      <c r="AF1993" s="278">
        <f>AF1994+AF1996+AF2003+AF2005+AF2007+AF2009+AF2011+AF2013</f>
        <v>0</v>
      </c>
      <c r="AG1993" s="279"/>
      <c r="AH1993" s="919">
        <f>AH1994+AH1996+AH2003+AH2005+AH2007+AH2009+AH2011+AH2013</f>
        <v>0</v>
      </c>
      <c r="AI1993" s="919">
        <f>AI1994+AI1996+AI2003+AI2005+AI2007+AI2009+AI2011+AI2013</f>
        <v>42691.92</v>
      </c>
      <c r="AJ1993" s="1025">
        <f t="shared" si="251"/>
        <v>0</v>
      </c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4"/>
      <c r="BV1993" s="24"/>
      <c r="BW1993" s="24"/>
      <c r="BX1993" s="24"/>
      <c r="BY1993" s="24"/>
      <c r="BZ1993" s="24"/>
      <c r="CA1993" s="24"/>
      <c r="CB1993" s="24"/>
      <c r="CC1993" s="24"/>
      <c r="CD1993" s="24"/>
      <c r="CE1993" s="24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  <c r="CY1993" s="24"/>
      <c r="CZ1993" s="24"/>
      <c r="DA1993" s="24"/>
      <c r="DB1993" s="24"/>
      <c r="DC1993" s="24"/>
      <c r="DD1993" s="24"/>
      <c r="DE1993" s="24"/>
      <c r="DF1993" s="24"/>
      <c r="DG1993" s="24"/>
      <c r="DH1993" s="24"/>
      <c r="DI1993" s="24"/>
      <c r="DJ1993" s="24"/>
      <c r="DK1993" s="24"/>
      <c r="DL1993" s="24"/>
      <c r="DM1993" s="24"/>
      <c r="DN1993" s="24"/>
    </row>
    <row r="1994" spans="1:118" s="884" customFormat="1" ht="36" x14ac:dyDescent="0.2">
      <c r="A1994" s="42">
        <v>29901</v>
      </c>
      <c r="B1994" s="341" t="s">
        <v>1877</v>
      </c>
      <c r="C1994" s="44"/>
      <c r="D1994" s="44"/>
      <c r="E1994" s="45"/>
      <c r="F1994" s="46"/>
      <c r="G1994" s="46"/>
      <c r="H1994" s="46"/>
      <c r="I1994" s="47"/>
      <c r="J1994" s="787">
        <v>0</v>
      </c>
      <c r="K1994" s="264"/>
      <c r="L1994" s="921">
        <v>0</v>
      </c>
      <c r="M1994" s="264"/>
      <c r="N1994" s="921">
        <v>0</v>
      </c>
      <c r="O1994" s="238">
        <v>0</v>
      </c>
      <c r="P1994" s="921">
        <v>0</v>
      </c>
      <c r="Q1994" s="265"/>
      <c r="R1994" s="921">
        <v>0</v>
      </c>
      <c r="S1994" s="238">
        <v>0</v>
      </c>
      <c r="T1994" s="921">
        <v>0</v>
      </c>
      <c r="U1994" s="265"/>
      <c r="V1994" s="921">
        <v>0</v>
      </c>
      <c r="W1994" s="265"/>
      <c r="X1994" s="921">
        <v>0</v>
      </c>
      <c r="Y1994" s="376">
        <f t="shared" si="255"/>
        <v>0</v>
      </c>
      <c r="Z1994" s="921">
        <v>0</v>
      </c>
      <c r="AA1994" s="265"/>
      <c r="AB1994" s="921">
        <v>0</v>
      </c>
      <c r="AC1994" s="931">
        <v>0</v>
      </c>
      <c r="AD1994" s="264">
        <v>0</v>
      </c>
      <c r="AE1994" s="958"/>
      <c r="AF1994" s="264">
        <v>0</v>
      </c>
      <c r="AG1994" s="265"/>
      <c r="AH1994" s="921">
        <v>0</v>
      </c>
      <c r="AI1994" s="921">
        <v>0</v>
      </c>
      <c r="AJ1994" s="1025">
        <f t="shared" si="251"/>
        <v>0</v>
      </c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4"/>
      <c r="BV1994" s="24"/>
      <c r="BW1994" s="24"/>
      <c r="BX1994" s="24"/>
      <c r="BY1994" s="24"/>
      <c r="BZ1994" s="24"/>
      <c r="CA1994" s="24"/>
      <c r="CB1994" s="24"/>
      <c r="CC1994" s="24"/>
      <c r="CD1994" s="24"/>
      <c r="CE1994" s="24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  <c r="CY1994" s="24"/>
      <c r="CZ1994" s="24"/>
      <c r="DA1994" s="24"/>
      <c r="DB1994" s="24"/>
      <c r="DC1994" s="24"/>
      <c r="DD1994" s="24"/>
      <c r="DE1994" s="24"/>
      <c r="DF1994" s="24"/>
      <c r="DG1994" s="24"/>
      <c r="DH1994" s="24"/>
      <c r="DI1994" s="24"/>
      <c r="DJ1994" s="24"/>
      <c r="DK1994" s="24"/>
      <c r="DL1994" s="24"/>
      <c r="DM1994" s="24"/>
      <c r="DN1994" s="24"/>
    </row>
    <row r="1995" spans="1:118" s="24" customFormat="1" x14ac:dyDescent="0.2">
      <c r="A1995" s="408"/>
      <c r="B1995" s="226"/>
      <c r="C1995" s="51"/>
      <c r="D1995" s="583"/>
      <c r="E1995" s="204"/>
      <c r="F1995" s="205"/>
      <c r="G1995" s="205"/>
      <c r="H1995" s="205"/>
      <c r="I1995" s="108"/>
      <c r="J1995" s="811"/>
      <c r="K1995" s="142"/>
      <c r="L1995" s="918">
        <v>0</v>
      </c>
      <c r="M1995" s="142"/>
      <c r="N1995" s="918"/>
      <c r="O1995" s="75">
        <v>0</v>
      </c>
      <c r="P1995" s="1007"/>
      <c r="Q1995" s="144"/>
      <c r="R1995" s="918"/>
      <c r="S1995" s="75">
        <v>0</v>
      </c>
      <c r="T1995" s="1007"/>
      <c r="U1995" s="144"/>
      <c r="V1995" s="918"/>
      <c r="W1995" s="144"/>
      <c r="X1995" s="918"/>
      <c r="Y1995" s="60">
        <f t="shared" si="255"/>
        <v>0</v>
      </c>
      <c r="Z1995" s="1007"/>
      <c r="AA1995" s="144"/>
      <c r="AB1995" s="918"/>
      <c r="AC1995" s="63">
        <v>0</v>
      </c>
      <c r="AD1995" s="135"/>
      <c r="AE1995" s="945"/>
      <c r="AF1995" s="150">
        <v>0</v>
      </c>
      <c r="AG1995" s="144"/>
      <c r="AH1995" s="918"/>
      <c r="AI1995" s="998">
        <f>AF1995+AH1995+AD1995+AB1995+Z1995+X1995+V1995+T1995+R1995+P1995+N1995+L1995</f>
        <v>0</v>
      </c>
      <c r="AJ1995" s="1025">
        <f t="shared" si="251"/>
        <v>0</v>
      </c>
    </row>
    <row r="1996" spans="1:118" s="884" customFormat="1" ht="36" x14ac:dyDescent="0.2">
      <c r="A1996" s="42">
        <v>29902</v>
      </c>
      <c r="B1996" s="341" t="s">
        <v>1878</v>
      </c>
      <c r="C1996" s="44"/>
      <c r="D1996" s="736"/>
      <c r="E1996" s="45"/>
      <c r="F1996" s="46"/>
      <c r="G1996" s="46"/>
      <c r="H1996" s="46"/>
      <c r="I1996" s="47"/>
      <c r="J1996" s="763">
        <v>40996</v>
      </c>
      <c r="K1996" s="264"/>
      <c r="L1996" s="921">
        <f>SUM(L1997:L2002)</f>
        <v>0</v>
      </c>
      <c r="M1996" s="264"/>
      <c r="N1996" s="921">
        <f>SUM(N1997:N2002)</f>
        <v>0</v>
      </c>
      <c r="O1996" s="238">
        <v>0</v>
      </c>
      <c r="P1996" s="921">
        <f>SUM(P1997:P2002)</f>
        <v>0</v>
      </c>
      <c r="Q1996" s="265"/>
      <c r="R1996" s="921">
        <f>SUM(R1997:R2002)</f>
        <v>0</v>
      </c>
      <c r="S1996" s="238">
        <v>0</v>
      </c>
      <c r="T1996" s="921">
        <f>SUM(T1997:T2002)</f>
        <v>0</v>
      </c>
      <c r="U1996" s="265"/>
      <c r="V1996" s="921">
        <f>SUM(V1997:V2002)</f>
        <v>0</v>
      </c>
      <c r="W1996" s="265"/>
      <c r="X1996" s="921">
        <f>SUM(X1997:X2002)</f>
        <v>0</v>
      </c>
      <c r="Y1996" s="376">
        <f t="shared" si="255"/>
        <v>0</v>
      </c>
      <c r="Z1996" s="921">
        <f>SUM(Z1997:Z2002)</f>
        <v>40996</v>
      </c>
      <c r="AA1996" s="265"/>
      <c r="AB1996" s="921">
        <f>SUM(AB1997:AB2002)</f>
        <v>0</v>
      </c>
      <c r="AC1996" s="931">
        <v>0</v>
      </c>
      <c r="AD1996" s="264">
        <f>SUM(AD1997:AD2002)</f>
        <v>0</v>
      </c>
      <c r="AE1996" s="565">
        <f>AE1997+AE1998+AE1999+AE2000+AE2001+AE2002</f>
        <v>60</v>
      </c>
      <c r="AF1996" s="264">
        <f>SUM(AF1997:AF2002)</f>
        <v>0</v>
      </c>
      <c r="AG1996" s="265"/>
      <c r="AH1996" s="921">
        <f>SUM(AH1997:AH2002)</f>
        <v>0</v>
      </c>
      <c r="AI1996" s="921">
        <f>SUM(AI1997:AI2002)</f>
        <v>40996</v>
      </c>
      <c r="AJ1996" s="1025">
        <f t="shared" si="251"/>
        <v>0</v>
      </c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4"/>
      <c r="BV1996" s="24"/>
      <c r="BW1996" s="24"/>
      <c r="BX1996" s="24"/>
      <c r="BY1996" s="24"/>
      <c r="BZ1996" s="24"/>
      <c r="CA1996" s="24"/>
      <c r="CB1996" s="24"/>
      <c r="CC1996" s="24"/>
      <c r="CD1996" s="24"/>
      <c r="CE1996" s="24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  <c r="CY1996" s="24"/>
      <c r="CZ1996" s="24"/>
      <c r="DA1996" s="24"/>
      <c r="DB1996" s="24"/>
      <c r="DC1996" s="24"/>
      <c r="DD1996" s="24"/>
      <c r="DE1996" s="24"/>
      <c r="DF1996" s="24"/>
      <c r="DG1996" s="24"/>
      <c r="DH1996" s="24"/>
      <c r="DI1996" s="24"/>
      <c r="DJ1996" s="24"/>
      <c r="DK1996" s="24"/>
      <c r="DL1996" s="24"/>
      <c r="DM1996" s="24"/>
      <c r="DN1996" s="24"/>
    </row>
    <row r="1997" spans="1:118" ht="66" x14ac:dyDescent="0.2">
      <c r="A1997" s="51"/>
      <c r="B1997" s="237" t="s">
        <v>1879</v>
      </c>
      <c r="C1997" s="51"/>
      <c r="D1997" s="51">
        <v>50</v>
      </c>
      <c r="E1997" s="79" t="s">
        <v>30</v>
      </c>
      <c r="F1997" s="55" t="s">
        <v>31</v>
      </c>
      <c r="G1997" s="56" t="s">
        <v>32</v>
      </c>
      <c r="H1997" s="55" t="s">
        <v>33</v>
      </c>
      <c r="I1997" s="57">
        <v>650</v>
      </c>
      <c r="J1997" s="807">
        <v>32500</v>
      </c>
      <c r="K1997" s="136"/>
      <c r="L1997" s="469">
        <v>0</v>
      </c>
      <c r="M1997" s="136"/>
      <c r="N1997" s="469"/>
      <c r="O1997" s="75">
        <v>0</v>
      </c>
      <c r="P1997" s="1002">
        <f t="shared" ref="P1997:P2002" si="256">O1997*I1997</f>
        <v>0</v>
      </c>
      <c r="Q1997" s="138"/>
      <c r="R1997" s="469"/>
      <c r="S1997" s="75">
        <v>0</v>
      </c>
      <c r="T1997" s="1002"/>
      <c r="U1997" s="138"/>
      <c r="V1997" s="469"/>
      <c r="W1997" s="138"/>
      <c r="X1997" s="469"/>
      <c r="Y1997" s="60">
        <f t="shared" si="255"/>
        <v>50</v>
      </c>
      <c r="Z1997" s="1002">
        <v>32500</v>
      </c>
      <c r="AA1997" s="138"/>
      <c r="AB1997" s="469"/>
      <c r="AC1997" s="63">
        <v>0</v>
      </c>
      <c r="AD1997" s="137">
        <f t="shared" ref="AD1997:AD2002" si="257">AC1997*I1997</f>
        <v>0</v>
      </c>
      <c r="AE1997" s="942">
        <v>0</v>
      </c>
      <c r="AF1997" s="150">
        <v>0</v>
      </c>
      <c r="AG1997" s="138"/>
      <c r="AH1997" s="469"/>
      <c r="AI1997" s="998">
        <f t="shared" ref="AI1997:AI2012" si="258">AF1997+AH1997+AD1997+AB1997+Z1997+X1997+V1997+T1997+R1997+P1997+N1997+L1997</f>
        <v>32500</v>
      </c>
      <c r="AJ1997" s="1025">
        <f t="shared" si="251"/>
        <v>0</v>
      </c>
    </row>
    <row r="1998" spans="1:118" ht="66" x14ac:dyDescent="0.2">
      <c r="A1998" s="51"/>
      <c r="B1998" s="226" t="s">
        <v>1880</v>
      </c>
      <c r="C1998" s="74"/>
      <c r="D1998" s="74">
        <v>5</v>
      </c>
      <c r="E1998" s="79" t="s">
        <v>30</v>
      </c>
      <c r="F1998" s="302" t="s">
        <v>31</v>
      </c>
      <c r="G1998" s="56" t="s">
        <v>32</v>
      </c>
      <c r="H1998" s="55" t="s">
        <v>33</v>
      </c>
      <c r="I1998" s="57">
        <v>58</v>
      </c>
      <c r="J1998" s="766">
        <v>290</v>
      </c>
      <c r="K1998" s="136"/>
      <c r="L1998" s="469">
        <v>0</v>
      </c>
      <c r="M1998" s="136"/>
      <c r="N1998" s="469"/>
      <c r="O1998" s="75">
        <v>0</v>
      </c>
      <c r="P1998" s="1002">
        <f t="shared" si="256"/>
        <v>0</v>
      </c>
      <c r="Q1998" s="138"/>
      <c r="R1998" s="469"/>
      <c r="S1998" s="75">
        <v>0</v>
      </c>
      <c r="T1998" s="1002"/>
      <c r="U1998" s="138"/>
      <c r="V1998" s="469"/>
      <c r="W1998" s="138"/>
      <c r="X1998" s="469"/>
      <c r="Y1998" s="60">
        <f t="shared" si="255"/>
        <v>5</v>
      </c>
      <c r="Z1998" s="1002">
        <v>290</v>
      </c>
      <c r="AA1998" s="138"/>
      <c r="AB1998" s="469"/>
      <c r="AC1998" s="63">
        <v>0</v>
      </c>
      <c r="AD1998" s="137">
        <f t="shared" si="257"/>
        <v>0</v>
      </c>
      <c r="AE1998" s="942">
        <v>0</v>
      </c>
      <c r="AF1998" s="150">
        <v>0</v>
      </c>
      <c r="AG1998" s="138"/>
      <c r="AH1998" s="469"/>
      <c r="AI1998" s="998">
        <f t="shared" si="258"/>
        <v>290</v>
      </c>
      <c r="AJ1998" s="1025">
        <f t="shared" si="251"/>
        <v>0</v>
      </c>
    </row>
    <row r="1999" spans="1:118" ht="66" x14ac:dyDescent="0.2">
      <c r="A1999" s="51"/>
      <c r="B1999" s="237" t="s">
        <v>1881</v>
      </c>
      <c r="C1999" s="51"/>
      <c r="D1999" s="51">
        <v>3</v>
      </c>
      <c r="E1999" s="79" t="s">
        <v>30</v>
      </c>
      <c r="F1999" s="302" t="s">
        <v>31</v>
      </c>
      <c r="G1999" s="56" t="s">
        <v>32</v>
      </c>
      <c r="H1999" s="55" t="s">
        <v>33</v>
      </c>
      <c r="I1999" s="57">
        <v>500</v>
      </c>
      <c r="J1999" s="807">
        <v>1500</v>
      </c>
      <c r="K1999" s="136"/>
      <c r="L1999" s="469">
        <v>0</v>
      </c>
      <c r="M1999" s="136"/>
      <c r="N1999" s="469"/>
      <c r="O1999" s="75">
        <v>0</v>
      </c>
      <c r="P1999" s="1002">
        <f t="shared" si="256"/>
        <v>0</v>
      </c>
      <c r="Q1999" s="138"/>
      <c r="R1999" s="469"/>
      <c r="S1999" s="75">
        <v>0</v>
      </c>
      <c r="T1999" s="1002"/>
      <c r="U1999" s="138"/>
      <c r="V1999" s="469"/>
      <c r="W1999" s="138"/>
      <c r="X1999" s="469"/>
      <c r="Y1999" s="60">
        <f t="shared" si="255"/>
        <v>3</v>
      </c>
      <c r="Z1999" s="1002">
        <v>1500</v>
      </c>
      <c r="AA1999" s="138"/>
      <c r="AB1999" s="469"/>
      <c r="AC1999" s="63">
        <v>0</v>
      </c>
      <c r="AD1999" s="137">
        <f t="shared" si="257"/>
        <v>0</v>
      </c>
      <c r="AE1999" s="942">
        <v>0</v>
      </c>
      <c r="AF1999" s="150">
        <v>0</v>
      </c>
      <c r="AG1999" s="138"/>
      <c r="AH1999" s="469"/>
      <c r="AI1999" s="998">
        <f t="shared" si="258"/>
        <v>1500</v>
      </c>
      <c r="AJ1999" s="1025">
        <f t="shared" si="251"/>
        <v>0</v>
      </c>
    </row>
    <row r="2000" spans="1:118" ht="66" x14ac:dyDescent="0.2">
      <c r="A2000" s="406"/>
      <c r="B2000" s="226" t="s">
        <v>1882</v>
      </c>
      <c r="C2000" s="74"/>
      <c r="D2000" s="74">
        <v>20</v>
      </c>
      <c r="E2000" s="79" t="s">
        <v>30</v>
      </c>
      <c r="F2000" s="302" t="s">
        <v>31</v>
      </c>
      <c r="G2000" s="56" t="s">
        <v>32</v>
      </c>
      <c r="H2000" s="55" t="s">
        <v>33</v>
      </c>
      <c r="I2000" s="57">
        <v>116</v>
      </c>
      <c r="J2000" s="766">
        <v>2320</v>
      </c>
      <c r="K2000" s="136"/>
      <c r="L2000" s="469">
        <v>0</v>
      </c>
      <c r="M2000" s="136"/>
      <c r="N2000" s="469"/>
      <c r="O2000" s="75">
        <v>0</v>
      </c>
      <c r="P2000" s="1002">
        <f t="shared" si="256"/>
        <v>0</v>
      </c>
      <c r="Q2000" s="138"/>
      <c r="R2000" s="469"/>
      <c r="S2000" s="75">
        <v>0</v>
      </c>
      <c r="T2000" s="1002"/>
      <c r="U2000" s="138"/>
      <c r="V2000" s="469"/>
      <c r="W2000" s="138"/>
      <c r="X2000" s="469"/>
      <c r="Y2000" s="60">
        <f t="shared" si="255"/>
        <v>20</v>
      </c>
      <c r="Z2000" s="1002">
        <v>2320</v>
      </c>
      <c r="AA2000" s="138"/>
      <c r="AB2000" s="469"/>
      <c r="AC2000" s="63">
        <v>0</v>
      </c>
      <c r="AD2000" s="137">
        <f t="shared" si="257"/>
        <v>0</v>
      </c>
      <c r="AE2000" s="942">
        <v>0</v>
      </c>
      <c r="AF2000" s="150">
        <v>0</v>
      </c>
      <c r="AG2000" s="138"/>
      <c r="AH2000" s="469"/>
      <c r="AI2000" s="998">
        <f t="shared" si="258"/>
        <v>2320</v>
      </c>
      <c r="AJ2000" s="1025">
        <f t="shared" si="251"/>
        <v>0</v>
      </c>
    </row>
    <row r="2001" spans="1:118" ht="66" x14ac:dyDescent="0.2">
      <c r="A2001" s="406"/>
      <c r="B2001" s="237" t="s">
        <v>1883</v>
      </c>
      <c r="C2001" s="74"/>
      <c r="D2001" s="74">
        <v>60</v>
      </c>
      <c r="E2001" s="79" t="s">
        <v>30</v>
      </c>
      <c r="F2001" s="302" t="s">
        <v>31</v>
      </c>
      <c r="G2001" s="56" t="s">
        <v>32</v>
      </c>
      <c r="H2001" s="55" t="s">
        <v>33</v>
      </c>
      <c r="I2001" s="57">
        <v>44.1</v>
      </c>
      <c r="J2001" s="766">
        <v>2646</v>
      </c>
      <c r="K2001" s="136"/>
      <c r="L2001" s="469">
        <v>0</v>
      </c>
      <c r="M2001" s="136"/>
      <c r="N2001" s="469"/>
      <c r="O2001" s="75">
        <v>0</v>
      </c>
      <c r="P2001" s="1002">
        <f t="shared" si="256"/>
        <v>0</v>
      </c>
      <c r="Q2001" s="138"/>
      <c r="R2001" s="469"/>
      <c r="S2001" s="75">
        <v>0</v>
      </c>
      <c r="T2001" s="1002"/>
      <c r="U2001" s="138"/>
      <c r="V2001" s="469"/>
      <c r="W2001" s="138"/>
      <c r="X2001" s="469"/>
      <c r="Y2001" s="60">
        <f t="shared" si="255"/>
        <v>60</v>
      </c>
      <c r="Z2001" s="1002">
        <v>2646</v>
      </c>
      <c r="AA2001" s="138"/>
      <c r="AB2001" s="469"/>
      <c r="AC2001" s="63">
        <v>0</v>
      </c>
      <c r="AD2001" s="137">
        <f t="shared" si="257"/>
        <v>0</v>
      </c>
      <c r="AE2001" s="942">
        <v>60</v>
      </c>
      <c r="AF2001" s="150">
        <v>0</v>
      </c>
      <c r="AG2001" s="138"/>
      <c r="AH2001" s="469"/>
      <c r="AI2001" s="998">
        <f t="shared" si="258"/>
        <v>2646</v>
      </c>
      <c r="AJ2001" s="1025">
        <f t="shared" si="251"/>
        <v>0</v>
      </c>
    </row>
    <row r="2002" spans="1:118" ht="66" x14ac:dyDescent="0.2">
      <c r="A2002" s="406"/>
      <c r="B2002" s="237" t="s">
        <v>1884</v>
      </c>
      <c r="C2002" s="51"/>
      <c r="D2002" s="51">
        <v>10</v>
      </c>
      <c r="E2002" s="79" t="s">
        <v>30</v>
      </c>
      <c r="F2002" s="302" t="s">
        <v>31</v>
      </c>
      <c r="G2002" s="56" t="s">
        <v>32</v>
      </c>
      <c r="H2002" s="55" t="s">
        <v>33</v>
      </c>
      <c r="I2002" s="57">
        <v>174</v>
      </c>
      <c r="J2002" s="807">
        <v>1740</v>
      </c>
      <c r="K2002" s="136"/>
      <c r="L2002" s="469">
        <v>0</v>
      </c>
      <c r="M2002" s="136"/>
      <c r="N2002" s="469"/>
      <c r="O2002" s="75">
        <v>0</v>
      </c>
      <c r="P2002" s="1002">
        <f t="shared" si="256"/>
        <v>0</v>
      </c>
      <c r="Q2002" s="138"/>
      <c r="R2002" s="469"/>
      <c r="S2002" s="75">
        <v>0</v>
      </c>
      <c r="T2002" s="1002"/>
      <c r="U2002" s="138"/>
      <c r="V2002" s="469"/>
      <c r="W2002" s="138"/>
      <c r="X2002" s="469"/>
      <c r="Y2002" s="60">
        <f t="shared" si="255"/>
        <v>10</v>
      </c>
      <c r="Z2002" s="1002">
        <v>1740</v>
      </c>
      <c r="AA2002" s="138"/>
      <c r="AB2002" s="469"/>
      <c r="AC2002" s="63">
        <v>0</v>
      </c>
      <c r="AD2002" s="137">
        <f t="shared" si="257"/>
        <v>0</v>
      </c>
      <c r="AE2002" s="942">
        <v>0</v>
      </c>
      <c r="AF2002" s="150">
        <v>0</v>
      </c>
      <c r="AG2002" s="138"/>
      <c r="AH2002" s="469"/>
      <c r="AI2002" s="998">
        <f t="shared" si="258"/>
        <v>1740</v>
      </c>
      <c r="AJ2002" s="1025">
        <f t="shared" si="251"/>
        <v>0</v>
      </c>
    </row>
    <row r="2003" spans="1:118" s="884" customFormat="1" ht="36" x14ac:dyDescent="0.2">
      <c r="A2003" s="42">
        <v>29903</v>
      </c>
      <c r="B2003" s="341" t="s">
        <v>1885</v>
      </c>
      <c r="C2003" s="44"/>
      <c r="D2003" s="44"/>
      <c r="E2003" s="45"/>
      <c r="F2003" s="46"/>
      <c r="G2003" s="46"/>
      <c r="H2003" s="46"/>
      <c r="I2003" s="47"/>
      <c r="J2003" s="787"/>
      <c r="K2003" s="264"/>
      <c r="L2003" s="921">
        <v>0</v>
      </c>
      <c r="M2003" s="264"/>
      <c r="N2003" s="921"/>
      <c r="O2003" s="238">
        <v>0</v>
      </c>
      <c r="P2003" s="1008"/>
      <c r="Q2003" s="265"/>
      <c r="R2003" s="921"/>
      <c r="S2003" s="238">
        <v>0</v>
      </c>
      <c r="T2003" s="1008"/>
      <c r="U2003" s="265"/>
      <c r="V2003" s="921"/>
      <c r="W2003" s="265"/>
      <c r="X2003" s="921"/>
      <c r="Y2003" s="376">
        <f t="shared" si="255"/>
        <v>0</v>
      </c>
      <c r="Z2003" s="1008"/>
      <c r="AA2003" s="265"/>
      <c r="AB2003" s="921"/>
      <c r="AC2003" s="931">
        <v>0</v>
      </c>
      <c r="AD2003" s="281"/>
      <c r="AE2003" s="958"/>
      <c r="AF2003" s="882">
        <v>0</v>
      </c>
      <c r="AG2003" s="265"/>
      <c r="AH2003" s="921"/>
      <c r="AI2003" s="926">
        <f t="shared" si="258"/>
        <v>0</v>
      </c>
      <c r="AJ2003" s="1025">
        <f t="shared" si="251"/>
        <v>0</v>
      </c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4"/>
      <c r="BV2003" s="24"/>
      <c r="BW2003" s="24"/>
      <c r="BX2003" s="24"/>
      <c r="BY2003" s="24"/>
      <c r="BZ2003" s="24"/>
      <c r="CA2003" s="24"/>
      <c r="CB2003" s="24"/>
      <c r="CC2003" s="24"/>
      <c r="CD2003" s="24"/>
      <c r="CE2003" s="24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  <c r="CY2003" s="24"/>
      <c r="CZ2003" s="24"/>
      <c r="DA2003" s="24"/>
      <c r="DB2003" s="24"/>
      <c r="DC2003" s="24"/>
      <c r="DD2003" s="24"/>
      <c r="DE2003" s="24"/>
      <c r="DF2003" s="24"/>
      <c r="DG2003" s="24"/>
      <c r="DH2003" s="24"/>
      <c r="DI2003" s="24"/>
      <c r="DJ2003" s="24"/>
      <c r="DK2003" s="24"/>
      <c r="DL2003" s="24"/>
      <c r="DM2003" s="24"/>
      <c r="DN2003" s="24"/>
    </row>
    <row r="2004" spans="1:118" x14ac:dyDescent="0.2">
      <c r="A2004" s="408"/>
      <c r="B2004" s="409"/>
      <c r="C2004" s="51"/>
      <c r="D2004" s="51"/>
      <c r="E2004" s="79"/>
      <c r="F2004" s="133"/>
      <c r="G2004" s="133"/>
      <c r="H2004" s="133"/>
      <c r="I2004" s="57"/>
      <c r="J2004" s="807"/>
      <c r="K2004" s="136"/>
      <c r="L2004" s="469">
        <v>0</v>
      </c>
      <c r="M2004" s="136"/>
      <c r="N2004" s="469"/>
      <c r="O2004" s="75">
        <v>0</v>
      </c>
      <c r="P2004" s="1002"/>
      <c r="Q2004" s="138"/>
      <c r="R2004" s="469"/>
      <c r="S2004" s="75">
        <v>0</v>
      </c>
      <c r="T2004" s="1002"/>
      <c r="U2004" s="138"/>
      <c r="V2004" s="469"/>
      <c r="W2004" s="138"/>
      <c r="X2004" s="469"/>
      <c r="Y2004" s="60">
        <f t="shared" si="255"/>
        <v>0</v>
      </c>
      <c r="Z2004" s="1002"/>
      <c r="AA2004" s="138"/>
      <c r="AB2004" s="469"/>
      <c r="AC2004" s="63">
        <v>0</v>
      </c>
      <c r="AD2004" s="137"/>
      <c r="AE2004" s="942"/>
      <c r="AF2004" s="150">
        <v>0</v>
      </c>
      <c r="AG2004" s="138"/>
      <c r="AH2004" s="469"/>
      <c r="AI2004" s="998">
        <f t="shared" si="258"/>
        <v>0</v>
      </c>
      <c r="AJ2004" s="1025">
        <f t="shared" si="251"/>
        <v>0</v>
      </c>
    </row>
    <row r="2005" spans="1:118" s="884" customFormat="1" ht="36" x14ac:dyDescent="0.2">
      <c r="A2005" s="42">
        <v>29904</v>
      </c>
      <c r="B2005" s="341" t="s">
        <v>1886</v>
      </c>
      <c r="C2005" s="44"/>
      <c r="D2005" s="44"/>
      <c r="E2005" s="45"/>
      <c r="F2005" s="46"/>
      <c r="G2005" s="46"/>
      <c r="H2005" s="46"/>
      <c r="I2005" s="47"/>
      <c r="J2005" s="787"/>
      <c r="K2005" s="264"/>
      <c r="L2005" s="921">
        <v>0</v>
      </c>
      <c r="M2005" s="264"/>
      <c r="N2005" s="921"/>
      <c r="O2005" s="238">
        <v>0</v>
      </c>
      <c r="P2005" s="1008"/>
      <c r="Q2005" s="265"/>
      <c r="R2005" s="921"/>
      <c r="S2005" s="238">
        <v>0</v>
      </c>
      <c r="T2005" s="1008"/>
      <c r="U2005" s="265"/>
      <c r="V2005" s="921"/>
      <c r="W2005" s="265"/>
      <c r="X2005" s="921"/>
      <c r="Y2005" s="376">
        <f t="shared" si="255"/>
        <v>0</v>
      </c>
      <c r="Z2005" s="1008"/>
      <c r="AA2005" s="265"/>
      <c r="AB2005" s="921"/>
      <c r="AC2005" s="931">
        <v>0</v>
      </c>
      <c r="AD2005" s="281"/>
      <c r="AE2005" s="958"/>
      <c r="AF2005" s="882">
        <v>0</v>
      </c>
      <c r="AG2005" s="265"/>
      <c r="AH2005" s="921"/>
      <c r="AI2005" s="926">
        <f t="shared" si="258"/>
        <v>0</v>
      </c>
      <c r="AJ2005" s="1025">
        <f t="shared" si="251"/>
        <v>0</v>
      </c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4"/>
      <c r="BP2005" s="24"/>
      <c r="BQ2005" s="24"/>
      <c r="BR2005" s="24"/>
      <c r="BS2005" s="24"/>
      <c r="BT2005" s="24"/>
      <c r="BU2005" s="24"/>
      <c r="BV2005" s="24"/>
      <c r="BW2005" s="24"/>
      <c r="BX2005" s="24"/>
      <c r="BY2005" s="24"/>
      <c r="BZ2005" s="24"/>
      <c r="CA2005" s="24"/>
      <c r="CB2005" s="24"/>
      <c r="CC2005" s="24"/>
      <c r="CD2005" s="24"/>
      <c r="CE2005" s="24"/>
      <c r="CF2005" s="24"/>
      <c r="CG2005" s="24"/>
      <c r="CH2005" s="24"/>
      <c r="CI2005" s="24"/>
      <c r="CJ2005" s="24"/>
      <c r="CK2005" s="24"/>
      <c r="CL2005" s="24"/>
      <c r="CM2005" s="24"/>
      <c r="CN2005" s="24"/>
      <c r="CO2005" s="24"/>
      <c r="CP2005" s="24"/>
      <c r="CQ2005" s="24"/>
      <c r="CR2005" s="24"/>
      <c r="CS2005" s="24"/>
      <c r="CT2005" s="24"/>
      <c r="CU2005" s="24"/>
      <c r="CV2005" s="24"/>
      <c r="CW2005" s="24"/>
      <c r="CX2005" s="24"/>
      <c r="CY2005" s="24"/>
      <c r="CZ2005" s="24"/>
      <c r="DA2005" s="24"/>
      <c r="DB2005" s="24"/>
      <c r="DC2005" s="24"/>
      <c r="DD2005" s="24"/>
      <c r="DE2005" s="24"/>
      <c r="DF2005" s="24"/>
      <c r="DG2005" s="24"/>
      <c r="DH2005" s="24"/>
      <c r="DI2005" s="24"/>
      <c r="DJ2005" s="24"/>
      <c r="DK2005" s="24"/>
      <c r="DL2005" s="24"/>
      <c r="DM2005" s="24"/>
      <c r="DN2005" s="24"/>
    </row>
    <row r="2006" spans="1:118" s="24" customFormat="1" x14ac:dyDescent="0.2">
      <c r="A2006" s="408"/>
      <c r="B2006" s="226"/>
      <c r="C2006" s="51"/>
      <c r="D2006" s="51"/>
      <c r="E2006" s="79"/>
      <c r="F2006" s="133"/>
      <c r="G2006" s="133"/>
      <c r="H2006" s="133"/>
      <c r="I2006" s="108"/>
      <c r="J2006" s="807"/>
      <c r="K2006" s="142"/>
      <c r="L2006" s="918">
        <v>0</v>
      </c>
      <c r="M2006" s="142"/>
      <c r="N2006" s="918"/>
      <c r="O2006" s="75">
        <v>0</v>
      </c>
      <c r="P2006" s="1007"/>
      <c r="Q2006" s="144"/>
      <c r="R2006" s="918"/>
      <c r="S2006" s="75">
        <v>0</v>
      </c>
      <c r="T2006" s="1007"/>
      <c r="U2006" s="144"/>
      <c r="V2006" s="918"/>
      <c r="W2006" s="144"/>
      <c r="X2006" s="918"/>
      <c r="Y2006" s="60">
        <f t="shared" si="255"/>
        <v>0</v>
      </c>
      <c r="Z2006" s="1007"/>
      <c r="AA2006" s="144"/>
      <c r="AB2006" s="918"/>
      <c r="AC2006" s="63">
        <v>0</v>
      </c>
      <c r="AD2006" s="135"/>
      <c r="AE2006" s="945"/>
      <c r="AF2006" s="150">
        <v>0</v>
      </c>
      <c r="AG2006" s="144"/>
      <c r="AH2006" s="918"/>
      <c r="AI2006" s="998">
        <f t="shared" si="258"/>
        <v>0</v>
      </c>
      <c r="AJ2006" s="1025">
        <f t="shared" si="251"/>
        <v>0</v>
      </c>
    </row>
    <row r="2007" spans="1:118" s="884" customFormat="1" ht="24" x14ac:dyDescent="0.2">
      <c r="A2007" s="42">
        <v>29905</v>
      </c>
      <c r="B2007" s="341" t="s">
        <v>1887</v>
      </c>
      <c r="C2007" s="44"/>
      <c r="D2007" s="44"/>
      <c r="E2007" s="45"/>
      <c r="F2007" s="46"/>
      <c r="G2007" s="46"/>
      <c r="H2007" s="46"/>
      <c r="I2007" s="47"/>
      <c r="J2007" s="787"/>
      <c r="K2007" s="264"/>
      <c r="L2007" s="921">
        <v>0</v>
      </c>
      <c r="M2007" s="264"/>
      <c r="N2007" s="921"/>
      <c r="O2007" s="238">
        <v>0</v>
      </c>
      <c r="P2007" s="1008"/>
      <c r="Q2007" s="265"/>
      <c r="R2007" s="921"/>
      <c r="S2007" s="238">
        <v>0</v>
      </c>
      <c r="T2007" s="1008"/>
      <c r="U2007" s="265"/>
      <c r="V2007" s="921"/>
      <c r="W2007" s="265"/>
      <c r="X2007" s="921"/>
      <c r="Y2007" s="376">
        <f t="shared" si="255"/>
        <v>0</v>
      </c>
      <c r="Z2007" s="1008"/>
      <c r="AA2007" s="265"/>
      <c r="AB2007" s="921"/>
      <c r="AC2007" s="931">
        <v>0</v>
      </c>
      <c r="AD2007" s="281"/>
      <c r="AE2007" s="958"/>
      <c r="AF2007" s="882">
        <v>0</v>
      </c>
      <c r="AG2007" s="265"/>
      <c r="AH2007" s="921"/>
      <c r="AI2007" s="926">
        <f t="shared" si="258"/>
        <v>0</v>
      </c>
      <c r="AJ2007" s="1025">
        <f t="shared" si="251"/>
        <v>0</v>
      </c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4"/>
      <c r="BV2007" s="24"/>
      <c r="BW2007" s="24"/>
      <c r="BX2007" s="24"/>
      <c r="BY2007" s="24"/>
      <c r="BZ2007" s="24"/>
      <c r="CA2007" s="24"/>
      <c r="CB2007" s="24"/>
      <c r="CC2007" s="24"/>
      <c r="CD2007" s="24"/>
      <c r="CE2007" s="24"/>
      <c r="CF2007" s="24"/>
      <c r="CG2007" s="24"/>
      <c r="CH2007" s="24"/>
      <c r="CI2007" s="24"/>
      <c r="CJ2007" s="24"/>
      <c r="CK2007" s="24"/>
      <c r="CL2007" s="24"/>
      <c r="CM2007" s="24"/>
      <c r="CN2007" s="24"/>
      <c r="CO2007" s="24"/>
      <c r="CP2007" s="24"/>
      <c r="CQ2007" s="24"/>
      <c r="CR2007" s="24"/>
      <c r="CS2007" s="24"/>
      <c r="CT2007" s="24"/>
      <c r="CU2007" s="24"/>
      <c r="CV2007" s="24"/>
      <c r="CW2007" s="24"/>
      <c r="CX2007" s="24"/>
      <c r="CY2007" s="24"/>
      <c r="CZ2007" s="24"/>
      <c r="DA2007" s="24"/>
      <c r="DB2007" s="24"/>
      <c r="DC2007" s="24"/>
      <c r="DD2007" s="24"/>
      <c r="DE2007" s="24"/>
      <c r="DF2007" s="24"/>
      <c r="DG2007" s="24"/>
      <c r="DH2007" s="24"/>
      <c r="DI2007" s="24"/>
      <c r="DJ2007" s="24"/>
      <c r="DK2007" s="24"/>
      <c r="DL2007" s="24"/>
      <c r="DM2007" s="24"/>
      <c r="DN2007" s="24"/>
    </row>
    <row r="2008" spans="1:118" s="24" customFormat="1" x14ac:dyDescent="0.2">
      <c r="A2008" s="408"/>
      <c r="B2008" s="226"/>
      <c r="C2008" s="51"/>
      <c r="D2008" s="51"/>
      <c r="E2008" s="79"/>
      <c r="F2008" s="133"/>
      <c r="G2008" s="133"/>
      <c r="H2008" s="133"/>
      <c r="I2008" s="108"/>
      <c r="J2008" s="807"/>
      <c r="K2008" s="142"/>
      <c r="L2008" s="918">
        <v>0</v>
      </c>
      <c r="M2008" s="142"/>
      <c r="N2008" s="918"/>
      <c r="O2008" s="75">
        <v>0</v>
      </c>
      <c r="P2008" s="1007"/>
      <c r="Q2008" s="144"/>
      <c r="R2008" s="918"/>
      <c r="S2008" s="75">
        <v>0</v>
      </c>
      <c r="T2008" s="1007"/>
      <c r="U2008" s="144"/>
      <c r="V2008" s="918"/>
      <c r="W2008" s="144"/>
      <c r="X2008" s="918"/>
      <c r="Y2008" s="60">
        <f t="shared" si="255"/>
        <v>0</v>
      </c>
      <c r="Z2008" s="1007"/>
      <c r="AA2008" s="144"/>
      <c r="AB2008" s="918"/>
      <c r="AC2008" s="63">
        <v>0</v>
      </c>
      <c r="AD2008" s="135"/>
      <c r="AE2008" s="945"/>
      <c r="AF2008" s="150">
        <v>0</v>
      </c>
      <c r="AG2008" s="144"/>
      <c r="AH2008" s="918"/>
      <c r="AI2008" s="998">
        <f t="shared" si="258"/>
        <v>0</v>
      </c>
      <c r="AJ2008" s="1025">
        <f t="shared" si="251"/>
        <v>0</v>
      </c>
    </row>
    <row r="2009" spans="1:118" s="884" customFormat="1" ht="36" x14ac:dyDescent="0.2">
      <c r="A2009" s="42">
        <v>29906</v>
      </c>
      <c r="B2009" s="341" t="s">
        <v>1888</v>
      </c>
      <c r="C2009" s="44"/>
      <c r="D2009" s="44"/>
      <c r="E2009" s="45"/>
      <c r="F2009" s="46"/>
      <c r="G2009" s="46"/>
      <c r="H2009" s="46"/>
      <c r="I2009" s="47"/>
      <c r="J2009" s="787"/>
      <c r="K2009" s="264"/>
      <c r="L2009" s="921">
        <v>0</v>
      </c>
      <c r="M2009" s="264"/>
      <c r="N2009" s="921"/>
      <c r="O2009" s="238">
        <v>0</v>
      </c>
      <c r="P2009" s="1008"/>
      <c r="Q2009" s="265"/>
      <c r="R2009" s="921"/>
      <c r="S2009" s="238">
        <v>0</v>
      </c>
      <c r="T2009" s="1008"/>
      <c r="U2009" s="265"/>
      <c r="V2009" s="921"/>
      <c r="W2009" s="265"/>
      <c r="X2009" s="921"/>
      <c r="Y2009" s="376">
        <f t="shared" si="255"/>
        <v>0</v>
      </c>
      <c r="Z2009" s="1008"/>
      <c r="AA2009" s="265"/>
      <c r="AB2009" s="921"/>
      <c r="AC2009" s="931">
        <v>0</v>
      </c>
      <c r="AD2009" s="281"/>
      <c r="AE2009" s="958"/>
      <c r="AF2009" s="882">
        <v>0</v>
      </c>
      <c r="AG2009" s="265"/>
      <c r="AH2009" s="921"/>
      <c r="AI2009" s="926">
        <f t="shared" si="258"/>
        <v>0</v>
      </c>
      <c r="AJ2009" s="1025">
        <f t="shared" si="251"/>
        <v>0</v>
      </c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4"/>
      <c r="BV2009" s="24"/>
      <c r="BW2009" s="24"/>
      <c r="BX2009" s="24"/>
      <c r="BY2009" s="24"/>
      <c r="BZ2009" s="24"/>
      <c r="CA2009" s="24"/>
      <c r="CB2009" s="24"/>
      <c r="CC2009" s="24"/>
      <c r="CD2009" s="24"/>
      <c r="CE2009" s="24"/>
      <c r="CF2009" s="24"/>
      <c r="CG2009" s="24"/>
      <c r="CH2009" s="24"/>
      <c r="CI2009" s="24"/>
      <c r="CJ2009" s="24"/>
      <c r="CK2009" s="24"/>
      <c r="CL2009" s="24"/>
      <c r="CM2009" s="24"/>
      <c r="CN2009" s="24"/>
      <c r="CO2009" s="24"/>
      <c r="CP2009" s="24"/>
      <c r="CQ2009" s="24"/>
      <c r="CR2009" s="24"/>
      <c r="CS2009" s="24"/>
      <c r="CT2009" s="24"/>
      <c r="CU2009" s="24"/>
      <c r="CV2009" s="24"/>
      <c r="CW2009" s="24"/>
      <c r="CX2009" s="24"/>
      <c r="CY2009" s="24"/>
      <c r="CZ2009" s="24"/>
      <c r="DA2009" s="24"/>
      <c r="DB2009" s="24"/>
      <c r="DC2009" s="24"/>
      <c r="DD2009" s="24"/>
      <c r="DE2009" s="24"/>
      <c r="DF2009" s="24"/>
      <c r="DG2009" s="24"/>
      <c r="DH2009" s="24"/>
      <c r="DI2009" s="24"/>
      <c r="DJ2009" s="24"/>
      <c r="DK2009" s="24"/>
      <c r="DL2009" s="24"/>
      <c r="DM2009" s="24"/>
      <c r="DN2009" s="24"/>
    </row>
    <row r="2010" spans="1:118" s="24" customFormat="1" x14ac:dyDescent="0.2">
      <c r="A2010" s="408"/>
      <c r="B2010" s="226"/>
      <c r="C2010" s="51"/>
      <c r="D2010" s="51"/>
      <c r="E2010" s="79"/>
      <c r="F2010" s="133"/>
      <c r="G2010" s="133"/>
      <c r="H2010" s="133"/>
      <c r="I2010" s="108"/>
      <c r="J2010" s="807"/>
      <c r="K2010" s="142"/>
      <c r="L2010" s="918">
        <v>0</v>
      </c>
      <c r="M2010" s="142"/>
      <c r="N2010" s="918"/>
      <c r="O2010" s="75">
        <v>0</v>
      </c>
      <c r="P2010" s="1007"/>
      <c r="Q2010" s="144"/>
      <c r="R2010" s="918"/>
      <c r="S2010" s="75">
        <v>0</v>
      </c>
      <c r="T2010" s="1007"/>
      <c r="U2010" s="144"/>
      <c r="V2010" s="918"/>
      <c r="W2010" s="144"/>
      <c r="X2010" s="918"/>
      <c r="Y2010" s="60">
        <f t="shared" si="255"/>
        <v>0</v>
      </c>
      <c r="Z2010" s="1007"/>
      <c r="AA2010" s="144"/>
      <c r="AB2010" s="918"/>
      <c r="AC2010" s="63">
        <v>0</v>
      </c>
      <c r="AD2010" s="135"/>
      <c r="AE2010" s="945"/>
      <c r="AF2010" s="150">
        <v>0</v>
      </c>
      <c r="AG2010" s="144"/>
      <c r="AH2010" s="918"/>
      <c r="AI2010" s="998">
        <f t="shared" si="258"/>
        <v>0</v>
      </c>
      <c r="AJ2010" s="1025">
        <f t="shared" si="251"/>
        <v>0</v>
      </c>
    </row>
    <row r="2011" spans="1:118" s="884" customFormat="1" ht="24" x14ac:dyDescent="0.2">
      <c r="A2011" s="42">
        <v>29907</v>
      </c>
      <c r="B2011" s="341" t="s">
        <v>1889</v>
      </c>
      <c r="C2011" s="44"/>
      <c r="D2011" s="44"/>
      <c r="E2011" s="45"/>
      <c r="F2011" s="46"/>
      <c r="G2011" s="46"/>
      <c r="H2011" s="46"/>
      <c r="I2011" s="47"/>
      <c r="J2011" s="787"/>
      <c r="K2011" s="264"/>
      <c r="L2011" s="921">
        <v>0</v>
      </c>
      <c r="M2011" s="264"/>
      <c r="N2011" s="921"/>
      <c r="O2011" s="238">
        <v>0</v>
      </c>
      <c r="P2011" s="1008"/>
      <c r="Q2011" s="265"/>
      <c r="R2011" s="921"/>
      <c r="S2011" s="238">
        <v>0</v>
      </c>
      <c r="T2011" s="1008"/>
      <c r="U2011" s="265"/>
      <c r="V2011" s="921"/>
      <c r="W2011" s="265"/>
      <c r="X2011" s="921"/>
      <c r="Y2011" s="376">
        <f t="shared" si="255"/>
        <v>0</v>
      </c>
      <c r="Z2011" s="1008"/>
      <c r="AA2011" s="265"/>
      <c r="AB2011" s="921"/>
      <c r="AC2011" s="931">
        <v>0</v>
      </c>
      <c r="AD2011" s="281"/>
      <c r="AE2011" s="958"/>
      <c r="AF2011" s="882">
        <v>0</v>
      </c>
      <c r="AG2011" s="265"/>
      <c r="AH2011" s="921"/>
      <c r="AI2011" s="926">
        <f t="shared" si="258"/>
        <v>0</v>
      </c>
      <c r="AJ2011" s="1025">
        <f t="shared" si="251"/>
        <v>0</v>
      </c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4"/>
      <c r="BV2011" s="24"/>
      <c r="BW2011" s="24"/>
      <c r="BX2011" s="24"/>
      <c r="BY2011" s="24"/>
      <c r="BZ2011" s="24"/>
      <c r="CA2011" s="24"/>
      <c r="CB2011" s="24"/>
      <c r="CC2011" s="24"/>
      <c r="CD2011" s="24"/>
      <c r="CE2011" s="24"/>
      <c r="CF2011" s="24"/>
      <c r="CG2011" s="24"/>
      <c r="CH2011" s="24"/>
      <c r="CI2011" s="24"/>
      <c r="CJ2011" s="24"/>
      <c r="CK2011" s="24"/>
      <c r="CL2011" s="24"/>
      <c r="CM2011" s="24"/>
      <c r="CN2011" s="24"/>
      <c r="CO2011" s="24"/>
      <c r="CP2011" s="24"/>
      <c r="CQ2011" s="24"/>
      <c r="CR2011" s="24"/>
      <c r="CS2011" s="24"/>
      <c r="CT2011" s="24"/>
      <c r="CU2011" s="24"/>
      <c r="CV2011" s="24"/>
      <c r="CW2011" s="24"/>
      <c r="CX2011" s="24"/>
      <c r="CY2011" s="24"/>
      <c r="CZ2011" s="24"/>
      <c r="DA2011" s="24"/>
      <c r="DB2011" s="24"/>
      <c r="DC2011" s="24"/>
      <c r="DD2011" s="24"/>
      <c r="DE2011" s="24"/>
      <c r="DF2011" s="24"/>
      <c r="DG2011" s="24"/>
      <c r="DH2011" s="24"/>
      <c r="DI2011" s="24"/>
      <c r="DJ2011" s="24"/>
      <c r="DK2011" s="24"/>
      <c r="DL2011" s="24"/>
      <c r="DM2011" s="24"/>
      <c r="DN2011" s="24"/>
    </row>
    <row r="2012" spans="1:118" s="24" customFormat="1" x14ac:dyDescent="0.2">
      <c r="A2012" s="408"/>
      <c r="B2012" s="226"/>
      <c r="C2012" s="51"/>
      <c r="D2012" s="583"/>
      <c r="E2012" s="204"/>
      <c r="F2012" s="205"/>
      <c r="G2012" s="205"/>
      <c r="H2012" s="205"/>
      <c r="I2012" s="108"/>
      <c r="J2012" s="811"/>
      <c r="K2012" s="142"/>
      <c r="L2012" s="918">
        <v>0</v>
      </c>
      <c r="M2012" s="142"/>
      <c r="N2012" s="918"/>
      <c r="O2012" s="75">
        <v>0</v>
      </c>
      <c r="P2012" s="1007"/>
      <c r="Q2012" s="144"/>
      <c r="R2012" s="918"/>
      <c r="S2012" s="75">
        <v>0</v>
      </c>
      <c r="T2012" s="1007"/>
      <c r="U2012" s="144"/>
      <c r="V2012" s="918"/>
      <c r="W2012" s="144"/>
      <c r="X2012" s="918"/>
      <c r="Y2012" s="60">
        <f t="shared" si="255"/>
        <v>0</v>
      </c>
      <c r="Z2012" s="1007"/>
      <c r="AA2012" s="144"/>
      <c r="AB2012" s="918"/>
      <c r="AC2012" s="63">
        <v>0</v>
      </c>
      <c r="AD2012" s="135"/>
      <c r="AE2012" s="945"/>
      <c r="AF2012" s="150">
        <v>0</v>
      </c>
      <c r="AG2012" s="144"/>
      <c r="AH2012" s="918"/>
      <c r="AI2012" s="998">
        <f t="shared" si="258"/>
        <v>0</v>
      </c>
      <c r="AJ2012" s="1025">
        <f t="shared" si="251"/>
        <v>0</v>
      </c>
    </row>
    <row r="2013" spans="1:118" s="884" customFormat="1" ht="36" x14ac:dyDescent="0.2">
      <c r="A2013" s="42">
        <v>29908</v>
      </c>
      <c r="B2013" s="341" t="s">
        <v>1890</v>
      </c>
      <c r="C2013" s="44"/>
      <c r="D2013" s="44"/>
      <c r="E2013" s="45"/>
      <c r="F2013" s="46"/>
      <c r="G2013" s="46"/>
      <c r="H2013" s="46"/>
      <c r="I2013" s="47"/>
      <c r="J2013" s="787">
        <v>1695.92</v>
      </c>
      <c r="K2013" s="264"/>
      <c r="L2013" s="921">
        <v>0</v>
      </c>
      <c r="M2013" s="264"/>
      <c r="N2013" s="921"/>
      <c r="O2013" s="238">
        <v>0</v>
      </c>
      <c r="P2013" s="326">
        <f>P2014</f>
        <v>0</v>
      </c>
      <c r="Q2013" s="265"/>
      <c r="R2013" s="921"/>
      <c r="S2013" s="238">
        <v>0</v>
      </c>
      <c r="T2013" s="326">
        <v>0</v>
      </c>
      <c r="U2013" s="265"/>
      <c r="V2013" s="921"/>
      <c r="W2013" s="265"/>
      <c r="X2013" s="921"/>
      <c r="Y2013" s="376">
        <f t="shared" si="255"/>
        <v>0</v>
      </c>
      <c r="Z2013" s="326">
        <f>SUM(Z2014:Z2015)</f>
        <v>1695.92</v>
      </c>
      <c r="AA2013" s="265"/>
      <c r="AB2013" s="326">
        <f>SUM(AB2014:AB2015)</f>
        <v>0</v>
      </c>
      <c r="AC2013" s="931">
        <v>0</v>
      </c>
      <c r="AD2013" s="326">
        <f>SUM(AD2014:AD2015)</f>
        <v>0</v>
      </c>
      <c r="AE2013" s="965">
        <f>AE2014</f>
        <v>0</v>
      </c>
      <c r="AF2013" s="326">
        <f>SUM(AF2014:AF2015)</f>
        <v>0</v>
      </c>
      <c r="AG2013" s="265"/>
      <c r="AH2013" s="326">
        <f>SUM(AH2014:AH2015)</f>
        <v>0</v>
      </c>
      <c r="AI2013" s="326">
        <f>SUM(AI2014:AI2015)</f>
        <v>1695.92</v>
      </c>
      <c r="AJ2013" s="1025">
        <f t="shared" si="251"/>
        <v>0</v>
      </c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/>
      <c r="BL2013" s="24"/>
      <c r="BM2013" s="24"/>
      <c r="BN2013" s="24"/>
      <c r="BO2013" s="24"/>
      <c r="BP2013" s="24"/>
      <c r="BQ2013" s="24"/>
      <c r="BR2013" s="24"/>
      <c r="BS2013" s="24"/>
      <c r="BT2013" s="24"/>
      <c r="BU2013" s="24"/>
      <c r="BV2013" s="24"/>
      <c r="BW2013" s="24"/>
      <c r="BX2013" s="24"/>
      <c r="BY2013" s="24"/>
      <c r="BZ2013" s="24"/>
      <c r="CA2013" s="24"/>
      <c r="CB2013" s="24"/>
      <c r="CC2013" s="24"/>
      <c r="CD2013" s="24"/>
      <c r="CE2013" s="24"/>
      <c r="CF2013" s="24"/>
      <c r="CG2013" s="24"/>
      <c r="CH2013" s="24"/>
      <c r="CI2013" s="24"/>
      <c r="CJ2013" s="24"/>
      <c r="CK2013" s="24"/>
      <c r="CL2013" s="24"/>
      <c r="CM2013" s="24"/>
      <c r="CN2013" s="24"/>
      <c r="CO2013" s="24"/>
      <c r="CP2013" s="24"/>
      <c r="CQ2013" s="24"/>
      <c r="CR2013" s="24"/>
      <c r="CS2013" s="24"/>
      <c r="CT2013" s="24"/>
      <c r="CU2013" s="24"/>
      <c r="CV2013" s="24"/>
      <c r="CW2013" s="24"/>
      <c r="CX2013" s="24"/>
      <c r="CY2013" s="24"/>
      <c r="CZ2013" s="24"/>
      <c r="DA2013" s="24"/>
      <c r="DB2013" s="24"/>
      <c r="DC2013" s="24"/>
      <c r="DD2013" s="24"/>
      <c r="DE2013" s="24"/>
      <c r="DF2013" s="24"/>
      <c r="DG2013" s="24"/>
      <c r="DH2013" s="24"/>
      <c r="DI2013" s="24"/>
      <c r="DJ2013" s="24"/>
      <c r="DK2013" s="24"/>
      <c r="DL2013" s="24"/>
      <c r="DM2013" s="24"/>
      <c r="DN2013" s="24"/>
    </row>
    <row r="2014" spans="1:118" s="131" customFormat="1" ht="37.5" customHeight="1" x14ac:dyDescent="0.2">
      <c r="A2014" s="83"/>
      <c r="B2014" s="228" t="s">
        <v>1891</v>
      </c>
      <c r="C2014" s="171"/>
      <c r="D2014" s="171">
        <v>1</v>
      </c>
      <c r="E2014" s="109" t="s">
        <v>30</v>
      </c>
      <c r="F2014" s="55" t="s">
        <v>31</v>
      </c>
      <c r="G2014" s="56" t="s">
        <v>32</v>
      </c>
      <c r="H2014" s="55" t="s">
        <v>33</v>
      </c>
      <c r="I2014" s="57">
        <v>1695.92</v>
      </c>
      <c r="J2014" s="446">
        <v>1695.92</v>
      </c>
      <c r="K2014" s="80"/>
      <c r="L2014" s="150">
        <v>0</v>
      </c>
      <c r="M2014" s="80"/>
      <c r="N2014" s="150"/>
      <c r="O2014" s="75">
        <v>0</v>
      </c>
      <c r="P2014" s="999">
        <v>0</v>
      </c>
      <c r="Q2014" s="81"/>
      <c r="R2014" s="150"/>
      <c r="S2014" s="75">
        <v>0</v>
      </c>
      <c r="T2014" s="999"/>
      <c r="U2014" s="81"/>
      <c r="V2014" s="150"/>
      <c r="W2014" s="81"/>
      <c r="X2014" s="150"/>
      <c r="Y2014" s="60">
        <f t="shared" si="255"/>
        <v>1</v>
      </c>
      <c r="Z2014" s="999">
        <v>1695.92</v>
      </c>
      <c r="AA2014" s="81"/>
      <c r="AB2014" s="150"/>
      <c r="AC2014" s="63">
        <v>0</v>
      </c>
      <c r="AD2014" s="78">
        <f>AC2014*I2014</f>
        <v>0</v>
      </c>
      <c r="AE2014" s="63">
        <v>0</v>
      </c>
      <c r="AF2014" s="150">
        <v>0</v>
      </c>
      <c r="AG2014" s="81"/>
      <c r="AH2014" s="150"/>
      <c r="AI2014" s="998">
        <f>AF2014+AH2014+AD2014+AB2014+Z2014+X2014+V2014+T2014+R2014+P2014+N2014+L2014</f>
        <v>1695.92</v>
      </c>
      <c r="AJ2014" s="1025">
        <f t="shared" si="251"/>
        <v>0</v>
      </c>
      <c r="AK2014" s="518"/>
      <c r="AL2014" s="518"/>
      <c r="AM2014" s="518"/>
      <c r="AN2014" s="518"/>
      <c r="AO2014" s="518"/>
      <c r="AP2014" s="518"/>
      <c r="AQ2014" s="518"/>
      <c r="AR2014" s="518"/>
      <c r="AS2014" s="518"/>
      <c r="AT2014" s="518"/>
      <c r="AU2014" s="518"/>
      <c r="AV2014" s="518"/>
      <c r="AW2014" s="518"/>
      <c r="AX2014" s="518"/>
      <c r="AY2014" s="518"/>
      <c r="AZ2014" s="518"/>
      <c r="BA2014" s="518"/>
      <c r="BB2014" s="518"/>
      <c r="BC2014" s="518"/>
      <c r="BD2014" s="518"/>
      <c r="BE2014" s="518"/>
      <c r="BF2014" s="518"/>
      <c r="BG2014" s="518"/>
      <c r="BH2014" s="518"/>
      <c r="BI2014" s="518"/>
      <c r="BJ2014" s="518"/>
      <c r="BK2014" s="518"/>
      <c r="BL2014" s="518"/>
      <c r="BM2014" s="518"/>
      <c r="BN2014" s="518"/>
      <c r="BO2014" s="518"/>
      <c r="BP2014" s="518"/>
      <c r="BQ2014" s="518"/>
      <c r="BR2014" s="518"/>
      <c r="BS2014" s="518"/>
      <c r="BT2014" s="518"/>
      <c r="BU2014" s="518"/>
      <c r="BV2014" s="518"/>
      <c r="BW2014" s="518"/>
      <c r="BX2014" s="518"/>
      <c r="BY2014" s="518"/>
      <c r="BZ2014" s="518"/>
      <c r="CA2014" s="518"/>
      <c r="CB2014" s="518"/>
      <c r="CC2014" s="518"/>
      <c r="CD2014" s="518"/>
      <c r="CE2014" s="518"/>
      <c r="CF2014" s="518"/>
      <c r="CG2014" s="518"/>
      <c r="CH2014" s="518"/>
      <c r="CI2014" s="518"/>
      <c r="CJ2014" s="518"/>
      <c r="CK2014" s="518"/>
      <c r="CL2014" s="518"/>
      <c r="CM2014" s="518"/>
      <c r="CN2014" s="518"/>
      <c r="CO2014" s="518"/>
      <c r="CP2014" s="518"/>
      <c r="CQ2014" s="518"/>
      <c r="CR2014" s="518"/>
      <c r="CS2014" s="518"/>
      <c r="CT2014" s="518"/>
      <c r="CU2014" s="518"/>
      <c r="CV2014" s="518"/>
      <c r="CW2014" s="518"/>
      <c r="CX2014" s="518"/>
      <c r="CY2014" s="518"/>
      <c r="CZ2014" s="518"/>
      <c r="DA2014" s="518"/>
      <c r="DB2014" s="518"/>
      <c r="DC2014" s="518"/>
      <c r="DD2014" s="518"/>
      <c r="DE2014" s="518"/>
      <c r="DF2014" s="518"/>
      <c r="DG2014" s="518"/>
      <c r="DH2014" s="518"/>
      <c r="DI2014" s="518"/>
      <c r="DJ2014" s="518"/>
      <c r="DK2014" s="518"/>
      <c r="DL2014" s="518"/>
      <c r="DM2014" s="518"/>
      <c r="DN2014" s="518"/>
    </row>
    <row r="2015" spans="1:118" s="24" customFormat="1" x14ac:dyDescent="0.2">
      <c r="A2015" s="51"/>
      <c r="B2015" s="226"/>
      <c r="C2015" s="51"/>
      <c r="D2015" s="583"/>
      <c r="E2015" s="470"/>
      <c r="F2015" s="471"/>
      <c r="G2015" s="471"/>
      <c r="H2015" s="471"/>
      <c r="I2015" s="108"/>
      <c r="J2015" s="811"/>
      <c r="K2015" s="142"/>
      <c r="L2015" s="918">
        <v>0</v>
      </c>
      <c r="M2015" s="142"/>
      <c r="N2015" s="918"/>
      <c r="O2015" s="75">
        <v>0</v>
      </c>
      <c r="P2015" s="1007"/>
      <c r="Q2015" s="144"/>
      <c r="R2015" s="918"/>
      <c r="S2015" s="75">
        <v>0</v>
      </c>
      <c r="T2015" s="1007"/>
      <c r="U2015" s="144"/>
      <c r="V2015" s="918"/>
      <c r="W2015" s="144"/>
      <c r="X2015" s="918"/>
      <c r="Y2015" s="60">
        <f t="shared" si="255"/>
        <v>0</v>
      </c>
      <c r="Z2015" s="1007">
        <v>0</v>
      </c>
      <c r="AA2015" s="144"/>
      <c r="AB2015" s="918"/>
      <c r="AC2015" s="63">
        <v>0</v>
      </c>
      <c r="AD2015" s="135"/>
      <c r="AE2015" s="945"/>
      <c r="AF2015" s="150">
        <v>0</v>
      </c>
      <c r="AG2015" s="144"/>
      <c r="AH2015" s="918"/>
      <c r="AI2015" s="998">
        <f>AF2015+AH2015+AD2015+AB2015+Z2015+X2015+V2015+T2015+R2015+P2015+N2015+L2015</f>
        <v>0</v>
      </c>
      <c r="AJ2015" s="1025">
        <f t="shared" si="251"/>
        <v>0</v>
      </c>
    </row>
    <row r="2016" spans="1:118" s="867" customFormat="1" ht="17.25" customHeight="1" x14ac:dyDescent="0.2">
      <c r="A2016" s="16">
        <v>3000</v>
      </c>
      <c r="B2016" s="17" t="s">
        <v>1892</v>
      </c>
      <c r="C2016" s="16"/>
      <c r="D2016" s="733"/>
      <c r="E2016" s="18"/>
      <c r="F2016" s="19"/>
      <c r="G2016" s="19"/>
      <c r="H2016" s="19"/>
      <c r="I2016" s="20"/>
      <c r="J2016" s="760">
        <v>6084050.0099999998</v>
      </c>
      <c r="K2016" s="473"/>
      <c r="L2016" s="925">
        <f>L2017+L2060+L2095+L2177+L2222+L2311+L2343+L2381+L2417</f>
        <v>0</v>
      </c>
      <c r="M2016" s="473"/>
      <c r="N2016" s="925">
        <f>N2017+N2060+N2095+N2177+N2222+N2311+N2343+N2381+N2417</f>
        <v>0</v>
      </c>
      <c r="O2016" s="865">
        <v>0</v>
      </c>
      <c r="P2016" s="925">
        <f>P2017+P2060+P2095+P2177+P2222+P2311+P2343+P2381+P2417</f>
        <v>0</v>
      </c>
      <c r="Q2016" s="474"/>
      <c r="R2016" s="925"/>
      <c r="S2016" s="865">
        <v>0</v>
      </c>
      <c r="T2016" s="925">
        <f>T2017+T2060+T2095+T2177+T2222+T2311+T2343+T2381+T2417</f>
        <v>1253777.1399999999</v>
      </c>
      <c r="U2016" s="474"/>
      <c r="V2016" s="925">
        <f>V2017+V2060+V2095+V2177+V2222+V2311+V2343+V2381+V2417</f>
        <v>0</v>
      </c>
      <c r="W2016" s="474"/>
      <c r="X2016" s="925">
        <f>X2017+X2060+X2095+X2177+X2222+X2311+X2343+X2381+X2417</f>
        <v>0</v>
      </c>
      <c r="Y2016" s="866">
        <f t="shared" si="255"/>
        <v>0</v>
      </c>
      <c r="Z2016" s="925">
        <f>Z2017+Z2060+Z2095+Z2177+Z2222+Z2311+Z2343+Z2381+Z2417</f>
        <v>4830272.8699999992</v>
      </c>
      <c r="AA2016" s="474"/>
      <c r="AB2016" s="925">
        <f>AB2017+AB2060+AB2095+AB2177+AB2222+AB2311+AB2343+AB2381+AB2417</f>
        <v>0</v>
      </c>
      <c r="AC2016" s="995">
        <v>0</v>
      </c>
      <c r="AD2016" s="473">
        <f>AD2017+AD2060+AD2095+AD2177+AD2222+AD2311+AD2343+AD2381+AD2417</f>
        <v>0</v>
      </c>
      <c r="AE2016" s="970">
        <f>AE2017+AE2060+AE2095+AE2177+AE2222+AE2311+AE2343+AE2381+AE2417</f>
        <v>0</v>
      </c>
      <c r="AF2016" s="473">
        <f>AF2017+AF2060+AF2095+AF2177+AF2222+AF2311+AF2343+AF2381+AF2417</f>
        <v>0</v>
      </c>
      <c r="AG2016" s="474"/>
      <c r="AH2016" s="925">
        <f>AH2017+AH2060+AH2095+AH2177+AH2222+AH2311+AH2343+AH2381+AH2417</f>
        <v>0</v>
      </c>
      <c r="AI2016" s="925">
        <f>AI2017+AI2060+AI2095+AI2177+AI2222+AI2311+AI2343+AI2381+AI2417</f>
        <v>6084050.0099999998</v>
      </c>
      <c r="AJ2016" s="1025">
        <f t="shared" si="251"/>
        <v>0</v>
      </c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4"/>
      <c r="BV2016" s="24"/>
      <c r="BW2016" s="24"/>
      <c r="BX2016" s="24"/>
      <c r="BY2016" s="24"/>
      <c r="BZ2016" s="24"/>
      <c r="CA2016" s="24"/>
      <c r="CB2016" s="24"/>
      <c r="CC2016" s="24"/>
      <c r="CD2016" s="24"/>
      <c r="CE2016" s="24"/>
      <c r="CF2016" s="24"/>
      <c r="CG2016" s="24"/>
      <c r="CH2016" s="24"/>
      <c r="CI2016" s="24"/>
      <c r="CJ2016" s="24"/>
      <c r="CK2016" s="24"/>
      <c r="CL2016" s="24"/>
      <c r="CM2016" s="24"/>
      <c r="CN2016" s="24"/>
      <c r="CO2016" s="24"/>
      <c r="CP2016" s="24"/>
      <c r="CQ2016" s="24"/>
      <c r="CR2016" s="24"/>
      <c r="CS2016" s="24"/>
      <c r="CT2016" s="24"/>
      <c r="CU2016" s="24"/>
      <c r="CV2016" s="24"/>
      <c r="CW2016" s="24"/>
      <c r="CX2016" s="24"/>
      <c r="CY2016" s="24"/>
      <c r="CZ2016" s="24"/>
      <c r="DA2016" s="24"/>
      <c r="DB2016" s="24"/>
      <c r="DC2016" s="24"/>
      <c r="DD2016" s="24"/>
      <c r="DE2016" s="24"/>
      <c r="DF2016" s="24"/>
      <c r="DG2016" s="24"/>
      <c r="DH2016" s="24"/>
      <c r="DI2016" s="24"/>
      <c r="DJ2016" s="24"/>
      <c r="DK2016" s="24"/>
      <c r="DL2016" s="24"/>
      <c r="DM2016" s="24"/>
      <c r="DN2016" s="24"/>
    </row>
    <row r="2017" spans="1:118" s="608" customFormat="1" ht="18.75" customHeight="1" x14ac:dyDescent="0.2">
      <c r="A2017" s="25">
        <v>3100</v>
      </c>
      <c r="B2017" s="26" t="s">
        <v>1893</v>
      </c>
      <c r="C2017" s="25"/>
      <c r="D2017" s="25"/>
      <c r="E2017" s="27"/>
      <c r="F2017" s="246"/>
      <c r="G2017" s="246"/>
      <c r="H2017" s="246"/>
      <c r="I2017" s="30"/>
      <c r="J2017" s="812">
        <v>0</v>
      </c>
      <c r="K2017" s="249"/>
      <c r="L2017" s="922">
        <f>L2018+L2022+L2026+L2030+L2034+L2038+L2043+L2047+L2053</f>
        <v>0</v>
      </c>
      <c r="M2017" s="249"/>
      <c r="N2017" s="922">
        <f>N2018+N2022+N2026+N2030+N2034+N2038+N2043+N2047+N2053</f>
        <v>0</v>
      </c>
      <c r="O2017" s="885">
        <v>0</v>
      </c>
      <c r="P2017" s="922">
        <f>P2018+P2022+P2026+P2030+P2034+P2038+P2043+P2047+P2053</f>
        <v>0</v>
      </c>
      <c r="Q2017" s="250"/>
      <c r="R2017" s="922"/>
      <c r="S2017" s="885">
        <v>0</v>
      </c>
      <c r="T2017" s="922">
        <f>T2018+T2022+T2026+T2030+T2034+T2038+T2043+T2047+T2053</f>
        <v>0</v>
      </c>
      <c r="U2017" s="250"/>
      <c r="V2017" s="922">
        <f>V2018+V2022+V2026+V2030+V2034+V2038+V2043+V2047+V2053</f>
        <v>0</v>
      </c>
      <c r="W2017" s="250"/>
      <c r="X2017" s="922">
        <f>X2018+X2022+X2026+X2030+X2034+X2038+X2043+X2047+X2053</f>
        <v>0</v>
      </c>
      <c r="Y2017" s="368">
        <f t="shared" si="255"/>
        <v>0</v>
      </c>
      <c r="Z2017" s="922">
        <f>Z2018+Z2022+Z2026+Z2030+Z2034+Z2038+Z2043+Z2047+Z2053</f>
        <v>0</v>
      </c>
      <c r="AA2017" s="250"/>
      <c r="AB2017" s="922">
        <f>AB2018+AB2022+AB2026+AB2030+AB2034+AB2038+AB2043+AB2047+AB2053</f>
        <v>0</v>
      </c>
      <c r="AC2017" s="929">
        <v>0</v>
      </c>
      <c r="AD2017" s="249">
        <f>AD2018+AD2022+AD2026+AD2030+AD2034+AD2038+AD2043+AD2047+AD2053</f>
        <v>0</v>
      </c>
      <c r="AE2017" s="554">
        <f>AE2018+AE2022+AE2026+AE2030+AE2034+AE2038+AE2043+AE2047+AE2053</f>
        <v>0</v>
      </c>
      <c r="AF2017" s="249">
        <f>AF2018+AF2022+AF2026+AF2030+AF2034+AF2038+AF2043+AF2047+AF2053</f>
        <v>0</v>
      </c>
      <c r="AG2017" s="250"/>
      <c r="AH2017" s="922">
        <f>AH2018+AH2022+AH2026+AH2030+AH2034+AH2038+AH2043+AH2047+AH2053</f>
        <v>0</v>
      </c>
      <c r="AI2017" s="922">
        <f>AI2018+AI2022+AI2026+AI2030+AI2034+AI2038+AI2043+AI2047+AI2053</f>
        <v>0</v>
      </c>
      <c r="AJ2017" s="1025">
        <f t="shared" si="251"/>
        <v>0</v>
      </c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4"/>
      <c r="BV2017" s="24"/>
      <c r="BW2017" s="24"/>
      <c r="BX2017" s="24"/>
      <c r="BY2017" s="24"/>
      <c r="BZ2017" s="24"/>
      <c r="CA2017" s="24"/>
      <c r="CB2017" s="24"/>
      <c r="CC2017" s="24"/>
      <c r="CD2017" s="24"/>
      <c r="CE2017" s="24"/>
      <c r="CF2017" s="24"/>
      <c r="CG2017" s="24"/>
      <c r="CH2017" s="24"/>
      <c r="CI2017" s="24"/>
      <c r="CJ2017" s="24"/>
      <c r="CK2017" s="24"/>
      <c r="CL2017" s="24"/>
      <c r="CM2017" s="24"/>
      <c r="CN2017" s="24"/>
      <c r="CO2017" s="24"/>
      <c r="CP2017" s="24"/>
      <c r="CQ2017" s="24"/>
      <c r="CR2017" s="24"/>
      <c r="CS2017" s="24"/>
      <c r="CT2017" s="24"/>
      <c r="CU2017" s="24"/>
      <c r="CV2017" s="24"/>
      <c r="CW2017" s="24"/>
      <c r="CX2017" s="24"/>
      <c r="CY2017" s="24"/>
      <c r="CZ2017" s="24"/>
      <c r="DA2017" s="24"/>
      <c r="DB2017" s="24"/>
      <c r="DC2017" s="24"/>
      <c r="DD2017" s="24"/>
      <c r="DE2017" s="24"/>
      <c r="DF2017" s="24"/>
      <c r="DG2017" s="24"/>
      <c r="DH2017" s="24"/>
      <c r="DI2017" s="24"/>
      <c r="DJ2017" s="24"/>
      <c r="DK2017" s="24"/>
      <c r="DL2017" s="24"/>
      <c r="DM2017" s="24"/>
      <c r="DN2017" s="24"/>
    </row>
    <row r="2018" spans="1:118" s="877" customFormat="1" ht="18.75" customHeight="1" x14ac:dyDescent="0.2">
      <c r="A2018" s="272">
        <v>311</v>
      </c>
      <c r="B2018" s="273" t="s">
        <v>1894</v>
      </c>
      <c r="C2018" s="272"/>
      <c r="D2018" s="272"/>
      <c r="E2018" s="274"/>
      <c r="F2018" s="313"/>
      <c r="G2018" s="313"/>
      <c r="H2018" s="313"/>
      <c r="I2018" s="277"/>
      <c r="J2018" s="806">
        <v>0</v>
      </c>
      <c r="K2018" s="278"/>
      <c r="L2018" s="919">
        <f>L2019</f>
        <v>0</v>
      </c>
      <c r="M2018" s="278"/>
      <c r="N2018" s="919">
        <f>N2019</f>
        <v>0</v>
      </c>
      <c r="O2018" s="875">
        <v>0</v>
      </c>
      <c r="P2018" s="919">
        <f>P2019</f>
        <v>0</v>
      </c>
      <c r="Q2018" s="279"/>
      <c r="R2018" s="919">
        <f>R2019</f>
        <v>0</v>
      </c>
      <c r="S2018" s="875">
        <v>0</v>
      </c>
      <c r="T2018" s="919">
        <f>T2019</f>
        <v>0</v>
      </c>
      <c r="U2018" s="279"/>
      <c r="V2018" s="919">
        <f>V2019</f>
        <v>0</v>
      </c>
      <c r="W2018" s="279"/>
      <c r="X2018" s="919">
        <f>X2019</f>
        <v>0</v>
      </c>
      <c r="Y2018" s="373">
        <f t="shared" si="255"/>
        <v>0</v>
      </c>
      <c r="Z2018" s="919">
        <f>Z2019</f>
        <v>0</v>
      </c>
      <c r="AA2018" s="279"/>
      <c r="AB2018" s="919">
        <f>AB2019</f>
        <v>0</v>
      </c>
      <c r="AC2018" s="930">
        <v>0</v>
      </c>
      <c r="AD2018" s="278">
        <f>AD2019</f>
        <v>0</v>
      </c>
      <c r="AE2018" s="950">
        <f t="shared" ref="AE2018:AE2019" si="259">AE2019</f>
        <v>0</v>
      </c>
      <c r="AF2018" s="278">
        <f>AF2019</f>
        <v>0</v>
      </c>
      <c r="AG2018" s="279"/>
      <c r="AH2018" s="919">
        <f>AH2019</f>
        <v>0</v>
      </c>
      <c r="AI2018" s="919">
        <f>AI2019</f>
        <v>0</v>
      </c>
      <c r="AJ2018" s="1025">
        <f t="shared" si="251"/>
        <v>0</v>
      </c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  <c r="BJ2018" s="24"/>
      <c r="BK2018" s="24"/>
      <c r="BL2018" s="24"/>
      <c r="BM2018" s="24"/>
      <c r="BN2018" s="24"/>
      <c r="BO2018" s="24"/>
      <c r="BP2018" s="24"/>
      <c r="BQ2018" s="24"/>
      <c r="BR2018" s="24"/>
      <c r="BS2018" s="24"/>
      <c r="BT2018" s="24"/>
      <c r="BU2018" s="24"/>
      <c r="BV2018" s="24"/>
      <c r="BW2018" s="24"/>
      <c r="BX2018" s="24"/>
      <c r="BY2018" s="24"/>
      <c r="BZ2018" s="24"/>
      <c r="CA2018" s="24"/>
      <c r="CB2018" s="24"/>
      <c r="CC2018" s="24"/>
      <c r="CD2018" s="24"/>
      <c r="CE2018" s="24"/>
      <c r="CF2018" s="24"/>
      <c r="CG2018" s="24"/>
      <c r="CH2018" s="24"/>
      <c r="CI2018" s="24"/>
      <c r="CJ2018" s="24"/>
      <c r="CK2018" s="24"/>
      <c r="CL2018" s="24"/>
      <c r="CM2018" s="24"/>
      <c r="CN2018" s="24"/>
      <c r="CO2018" s="24"/>
      <c r="CP2018" s="24"/>
      <c r="CQ2018" s="24"/>
      <c r="CR2018" s="24"/>
      <c r="CS2018" s="24"/>
      <c r="CT2018" s="24"/>
      <c r="CU2018" s="24"/>
      <c r="CV2018" s="24"/>
      <c r="CW2018" s="24"/>
      <c r="CX2018" s="24"/>
      <c r="CY2018" s="24"/>
      <c r="CZ2018" s="24"/>
      <c r="DA2018" s="24"/>
      <c r="DB2018" s="24"/>
      <c r="DC2018" s="24"/>
      <c r="DD2018" s="24"/>
      <c r="DE2018" s="24"/>
      <c r="DF2018" s="24"/>
      <c r="DG2018" s="24"/>
      <c r="DH2018" s="24"/>
      <c r="DI2018" s="24"/>
      <c r="DJ2018" s="24"/>
      <c r="DK2018" s="24"/>
      <c r="DL2018" s="24"/>
      <c r="DM2018" s="24"/>
      <c r="DN2018" s="24"/>
    </row>
    <row r="2019" spans="1:118" s="884" customFormat="1" ht="24" customHeight="1" x14ac:dyDescent="0.2">
      <c r="A2019" s="42">
        <v>31101</v>
      </c>
      <c r="B2019" s="341" t="s">
        <v>1894</v>
      </c>
      <c r="C2019" s="42"/>
      <c r="D2019" s="745"/>
      <c r="E2019" s="45"/>
      <c r="F2019" s="46"/>
      <c r="G2019" s="46"/>
      <c r="H2019" s="46"/>
      <c r="I2019" s="47"/>
      <c r="J2019" s="820">
        <v>0</v>
      </c>
      <c r="K2019" s="264"/>
      <c r="L2019" s="921">
        <f>SUM(L2020:L2021)</f>
        <v>0</v>
      </c>
      <c r="M2019" s="264"/>
      <c r="N2019" s="921">
        <f>SUM(N2020:N2021)</f>
        <v>0</v>
      </c>
      <c r="O2019" s="238">
        <v>0</v>
      </c>
      <c r="P2019" s="921">
        <f>SUM(P2020:P2021)</f>
        <v>0</v>
      </c>
      <c r="Q2019" s="265"/>
      <c r="R2019" s="921">
        <f>SUM(R2020:R2021)</f>
        <v>0</v>
      </c>
      <c r="S2019" s="238">
        <v>0</v>
      </c>
      <c r="T2019" s="921">
        <f>SUM(T2020:T2021)</f>
        <v>0</v>
      </c>
      <c r="U2019" s="265"/>
      <c r="V2019" s="921">
        <f>SUM(V2020:V2021)</f>
        <v>0</v>
      </c>
      <c r="W2019" s="265"/>
      <c r="X2019" s="921">
        <f>SUM(X2020:X2021)</f>
        <v>0</v>
      </c>
      <c r="Y2019" s="376">
        <f t="shared" si="255"/>
        <v>0</v>
      </c>
      <c r="Z2019" s="921">
        <f>SUM(Z2020:Z2021)</f>
        <v>0</v>
      </c>
      <c r="AA2019" s="265"/>
      <c r="AB2019" s="921">
        <f>SUM(AB2020:AB2021)</f>
        <v>0</v>
      </c>
      <c r="AC2019" s="931">
        <v>0</v>
      </c>
      <c r="AD2019" s="264">
        <f>SUM(AD2020:AD2021)</f>
        <v>0</v>
      </c>
      <c r="AE2019" s="971">
        <f t="shared" si="259"/>
        <v>0</v>
      </c>
      <c r="AF2019" s="264">
        <f>SUM(AF2020:AF2021)</f>
        <v>0</v>
      </c>
      <c r="AG2019" s="265"/>
      <c r="AH2019" s="921">
        <f>SUM(AH2020:AH2021)</f>
        <v>0</v>
      </c>
      <c r="AI2019" s="921">
        <f>SUM(AI2020:AI2021)</f>
        <v>0</v>
      </c>
      <c r="AJ2019" s="1025">
        <f t="shared" si="251"/>
        <v>0</v>
      </c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/>
      <c r="BL2019" s="24"/>
      <c r="BM2019" s="24"/>
      <c r="BN2019" s="24"/>
      <c r="BO2019" s="24"/>
      <c r="BP2019" s="24"/>
      <c r="BQ2019" s="24"/>
      <c r="BR2019" s="24"/>
      <c r="BS2019" s="24"/>
      <c r="BT2019" s="24"/>
      <c r="BU2019" s="24"/>
      <c r="BV2019" s="24"/>
      <c r="BW2019" s="24"/>
      <c r="BX2019" s="24"/>
      <c r="BY2019" s="24"/>
      <c r="BZ2019" s="24"/>
      <c r="CA2019" s="24"/>
      <c r="CB2019" s="24"/>
      <c r="CC2019" s="24"/>
      <c r="CD2019" s="24"/>
      <c r="CE2019" s="24"/>
      <c r="CF2019" s="24"/>
      <c r="CG2019" s="24"/>
      <c r="CH2019" s="24"/>
      <c r="CI2019" s="24"/>
      <c r="CJ2019" s="24"/>
      <c r="CK2019" s="24"/>
      <c r="CL2019" s="24"/>
      <c r="CM2019" s="24"/>
      <c r="CN2019" s="24"/>
      <c r="CO2019" s="24"/>
      <c r="CP2019" s="24"/>
      <c r="CQ2019" s="24"/>
      <c r="CR2019" s="24"/>
      <c r="CS2019" s="24"/>
      <c r="CT2019" s="24"/>
      <c r="CU2019" s="24"/>
      <c r="CV2019" s="24"/>
      <c r="CW2019" s="24"/>
      <c r="CX2019" s="24"/>
      <c r="CY2019" s="24"/>
      <c r="CZ2019" s="24"/>
      <c r="DA2019" s="24"/>
      <c r="DB2019" s="24"/>
      <c r="DC2019" s="24"/>
      <c r="DD2019" s="24"/>
      <c r="DE2019" s="24"/>
      <c r="DF2019" s="24"/>
      <c r="DG2019" s="24"/>
      <c r="DH2019" s="24"/>
      <c r="DI2019" s="24"/>
      <c r="DJ2019" s="24"/>
      <c r="DK2019" s="24"/>
      <c r="DL2019" s="24"/>
      <c r="DM2019" s="24"/>
      <c r="DN2019" s="24"/>
    </row>
    <row r="2020" spans="1:118" x14ac:dyDescent="0.2">
      <c r="A2020" s="406"/>
      <c r="B2020" s="424"/>
      <c r="C2020" s="51"/>
      <c r="D2020" s="97"/>
      <c r="E2020" s="79"/>
      <c r="F2020" s="302"/>
      <c r="G2020" s="56"/>
      <c r="H2020" s="55"/>
      <c r="I2020" s="57"/>
      <c r="J2020" s="809"/>
      <c r="K2020" s="136"/>
      <c r="L2020" s="469">
        <v>0</v>
      </c>
      <c r="M2020" s="136"/>
      <c r="N2020" s="469"/>
      <c r="O2020" s="75">
        <v>0</v>
      </c>
      <c r="P2020" s="1002"/>
      <c r="Q2020" s="138"/>
      <c r="R2020" s="469"/>
      <c r="S2020" s="75">
        <v>0</v>
      </c>
      <c r="T2020" s="1002"/>
      <c r="U2020" s="138"/>
      <c r="V2020" s="469"/>
      <c r="W2020" s="138"/>
      <c r="X2020" s="469"/>
      <c r="Y2020" s="60">
        <f t="shared" si="255"/>
        <v>0</v>
      </c>
      <c r="Z2020" s="1002"/>
      <c r="AA2020" s="138"/>
      <c r="AB2020" s="469"/>
      <c r="AC2020" s="63">
        <v>0</v>
      </c>
      <c r="AD2020" s="137"/>
      <c r="AE2020" s="942"/>
      <c r="AF2020" s="150">
        <v>0</v>
      </c>
      <c r="AG2020" s="138"/>
      <c r="AH2020" s="469"/>
      <c r="AI2020" s="998">
        <f t="shared" ref="AI2020:AI2059" si="260">AF2020+AH2020+AD2020+AB2020+Z2020+X2020+V2020+T2020+R2020+P2020+N2020+L2020</f>
        <v>0</v>
      </c>
      <c r="AJ2020" s="1025">
        <f t="shared" si="251"/>
        <v>0</v>
      </c>
    </row>
    <row r="2021" spans="1:118" x14ac:dyDescent="0.2">
      <c r="A2021" s="406"/>
      <c r="B2021" s="476"/>
      <c r="C2021" s="51"/>
      <c r="D2021" s="583"/>
      <c r="E2021" s="470"/>
      <c r="F2021" s="471"/>
      <c r="G2021" s="471"/>
      <c r="H2021" s="471"/>
      <c r="I2021" s="57"/>
      <c r="J2021" s="811"/>
      <c r="K2021" s="136"/>
      <c r="L2021" s="469">
        <v>0</v>
      </c>
      <c r="M2021" s="136"/>
      <c r="N2021" s="469"/>
      <c r="O2021" s="75">
        <v>0</v>
      </c>
      <c r="P2021" s="1002"/>
      <c r="Q2021" s="138"/>
      <c r="R2021" s="469"/>
      <c r="S2021" s="75">
        <v>0</v>
      </c>
      <c r="T2021" s="1002"/>
      <c r="U2021" s="138"/>
      <c r="V2021" s="469"/>
      <c r="W2021" s="138"/>
      <c r="X2021" s="469"/>
      <c r="Y2021" s="60">
        <f t="shared" si="255"/>
        <v>0</v>
      </c>
      <c r="Z2021" s="1002"/>
      <c r="AA2021" s="138"/>
      <c r="AB2021" s="469"/>
      <c r="AC2021" s="63">
        <v>0</v>
      </c>
      <c r="AD2021" s="137"/>
      <c r="AE2021" s="942"/>
      <c r="AF2021" s="150">
        <v>0</v>
      </c>
      <c r="AG2021" s="138"/>
      <c r="AH2021" s="469"/>
      <c r="AI2021" s="998">
        <f t="shared" si="260"/>
        <v>0</v>
      </c>
      <c r="AJ2021" s="1025">
        <f t="shared" ref="AJ2021:AJ2084" si="261">AI2021-J2021</f>
        <v>0</v>
      </c>
    </row>
    <row r="2022" spans="1:118" s="877" customFormat="1" x14ac:dyDescent="0.2">
      <c r="A2022" s="272">
        <v>312</v>
      </c>
      <c r="B2022" s="273" t="s">
        <v>1895</v>
      </c>
      <c r="C2022" s="272"/>
      <c r="D2022" s="272"/>
      <c r="E2022" s="274"/>
      <c r="F2022" s="283"/>
      <c r="G2022" s="283"/>
      <c r="H2022" s="283"/>
      <c r="I2022" s="277"/>
      <c r="J2022" s="806">
        <v>0</v>
      </c>
      <c r="K2022" s="278"/>
      <c r="L2022" s="919">
        <v>0</v>
      </c>
      <c r="M2022" s="278"/>
      <c r="N2022" s="919"/>
      <c r="O2022" s="875">
        <v>0</v>
      </c>
      <c r="P2022" s="437">
        <f>P2023</f>
        <v>0</v>
      </c>
      <c r="Q2022" s="279"/>
      <c r="R2022" s="919"/>
      <c r="S2022" s="875">
        <v>0</v>
      </c>
      <c r="T2022" s="437">
        <v>0</v>
      </c>
      <c r="U2022" s="279"/>
      <c r="V2022" s="919"/>
      <c r="W2022" s="279"/>
      <c r="X2022" s="919"/>
      <c r="Y2022" s="373">
        <f t="shared" si="255"/>
        <v>0</v>
      </c>
      <c r="Z2022" s="437">
        <v>0</v>
      </c>
      <c r="AA2022" s="279"/>
      <c r="AB2022" s="919"/>
      <c r="AC2022" s="930">
        <v>0</v>
      </c>
      <c r="AD2022" s="437">
        <f>AD2023</f>
        <v>0</v>
      </c>
      <c r="AE2022" s="950">
        <f>AE2023</f>
        <v>0</v>
      </c>
      <c r="AF2022" s="876">
        <v>0</v>
      </c>
      <c r="AG2022" s="279"/>
      <c r="AH2022" s="919"/>
      <c r="AI2022" s="1027">
        <f t="shared" si="260"/>
        <v>0</v>
      </c>
      <c r="AJ2022" s="1025">
        <f t="shared" si="261"/>
        <v>0</v>
      </c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</row>
    <row r="2023" spans="1:118" s="884" customFormat="1" x14ac:dyDescent="0.2">
      <c r="A2023" s="42">
        <v>31201</v>
      </c>
      <c r="B2023" s="341" t="s">
        <v>1895</v>
      </c>
      <c r="C2023" s="42"/>
      <c r="D2023" s="42"/>
      <c r="E2023" s="44"/>
      <c r="F2023" s="46"/>
      <c r="G2023" s="46"/>
      <c r="H2023" s="46"/>
      <c r="I2023" s="47"/>
      <c r="J2023" s="821">
        <v>0</v>
      </c>
      <c r="K2023" s="264"/>
      <c r="L2023" s="921">
        <f>SUM(L2024)</f>
        <v>0</v>
      </c>
      <c r="M2023" s="264"/>
      <c r="N2023" s="921"/>
      <c r="O2023" s="238">
        <v>0</v>
      </c>
      <c r="P2023" s="326">
        <f>P2024+P2025</f>
        <v>0</v>
      </c>
      <c r="Q2023" s="265"/>
      <c r="R2023" s="921"/>
      <c r="S2023" s="238">
        <v>0</v>
      </c>
      <c r="T2023" s="326">
        <v>0</v>
      </c>
      <c r="U2023" s="265"/>
      <c r="V2023" s="921"/>
      <c r="W2023" s="265"/>
      <c r="X2023" s="921"/>
      <c r="Y2023" s="376">
        <f t="shared" si="255"/>
        <v>0</v>
      </c>
      <c r="Z2023" s="326">
        <v>0</v>
      </c>
      <c r="AA2023" s="265"/>
      <c r="AB2023" s="921"/>
      <c r="AC2023" s="931">
        <v>0</v>
      </c>
      <c r="AD2023" s="326">
        <f>AD2024+AD2025</f>
        <v>0</v>
      </c>
      <c r="AE2023" s="565">
        <f>AE2024+AE2025</f>
        <v>0</v>
      </c>
      <c r="AF2023" s="882">
        <v>0</v>
      </c>
      <c r="AG2023" s="265"/>
      <c r="AH2023" s="921"/>
      <c r="AI2023" s="926">
        <f t="shared" si="260"/>
        <v>0</v>
      </c>
      <c r="AJ2023" s="1025">
        <f t="shared" si="261"/>
        <v>0</v>
      </c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</row>
    <row r="2024" spans="1:118" x14ac:dyDescent="0.2">
      <c r="A2024" s="51"/>
      <c r="B2024" s="101"/>
      <c r="C2024" s="440"/>
      <c r="D2024" s="710"/>
      <c r="E2024" s="79"/>
      <c r="F2024" s="302"/>
      <c r="G2024" s="56"/>
      <c r="H2024" s="55"/>
      <c r="I2024" s="57"/>
      <c r="J2024" s="815"/>
      <c r="K2024" s="136"/>
      <c r="L2024" s="469">
        <v>0</v>
      </c>
      <c r="M2024" s="136"/>
      <c r="N2024" s="469"/>
      <c r="O2024" s="75">
        <v>0</v>
      </c>
      <c r="P2024" s="1002"/>
      <c r="Q2024" s="138"/>
      <c r="R2024" s="469"/>
      <c r="S2024" s="75">
        <v>0</v>
      </c>
      <c r="T2024" s="1002"/>
      <c r="U2024" s="138"/>
      <c r="V2024" s="469"/>
      <c r="W2024" s="138"/>
      <c r="X2024" s="469"/>
      <c r="Y2024" s="60">
        <f t="shared" si="255"/>
        <v>0</v>
      </c>
      <c r="Z2024" s="1002"/>
      <c r="AA2024" s="138"/>
      <c r="AB2024" s="469"/>
      <c r="AC2024" s="63">
        <v>0</v>
      </c>
      <c r="AD2024" s="137"/>
      <c r="AE2024" s="942"/>
      <c r="AF2024" s="150">
        <v>0</v>
      </c>
      <c r="AG2024" s="138"/>
      <c r="AH2024" s="469"/>
      <c r="AI2024" s="998">
        <f t="shared" si="260"/>
        <v>0</v>
      </c>
      <c r="AJ2024" s="1025">
        <f t="shared" si="261"/>
        <v>0</v>
      </c>
    </row>
    <row r="2025" spans="1:118" x14ac:dyDescent="0.2">
      <c r="A2025" s="51"/>
      <c r="B2025" s="101"/>
      <c r="C2025" s="440"/>
      <c r="D2025" s="710"/>
      <c r="E2025" s="79"/>
      <c r="F2025" s="55"/>
      <c r="G2025" s="56"/>
      <c r="H2025" s="55"/>
      <c r="I2025" s="57"/>
      <c r="J2025" s="815"/>
      <c r="K2025" s="136"/>
      <c r="L2025" s="469">
        <v>0</v>
      </c>
      <c r="M2025" s="136"/>
      <c r="N2025" s="469"/>
      <c r="O2025" s="75">
        <v>0</v>
      </c>
      <c r="P2025" s="1002"/>
      <c r="Q2025" s="138"/>
      <c r="R2025" s="469"/>
      <c r="S2025" s="75">
        <v>0</v>
      </c>
      <c r="T2025" s="1002"/>
      <c r="U2025" s="138"/>
      <c r="V2025" s="469"/>
      <c r="W2025" s="138"/>
      <c r="X2025" s="469"/>
      <c r="Y2025" s="60">
        <f t="shared" si="255"/>
        <v>0</v>
      </c>
      <c r="Z2025" s="1002"/>
      <c r="AA2025" s="138"/>
      <c r="AB2025" s="469"/>
      <c r="AC2025" s="63">
        <v>0</v>
      </c>
      <c r="AD2025" s="137"/>
      <c r="AE2025" s="942"/>
      <c r="AF2025" s="150">
        <v>0</v>
      </c>
      <c r="AG2025" s="138"/>
      <c r="AH2025" s="469"/>
      <c r="AI2025" s="998">
        <f t="shared" si="260"/>
        <v>0</v>
      </c>
      <c r="AJ2025" s="1025">
        <f t="shared" si="261"/>
        <v>0</v>
      </c>
    </row>
    <row r="2026" spans="1:118" s="877" customFormat="1" x14ac:dyDescent="0.2">
      <c r="A2026" s="272">
        <v>313</v>
      </c>
      <c r="B2026" s="273" t="s">
        <v>1896</v>
      </c>
      <c r="C2026" s="272"/>
      <c r="D2026" s="272"/>
      <c r="E2026" s="274"/>
      <c r="F2026" s="313"/>
      <c r="G2026" s="313"/>
      <c r="H2026" s="313"/>
      <c r="I2026" s="277"/>
      <c r="J2026" s="806">
        <v>0</v>
      </c>
      <c r="K2026" s="278"/>
      <c r="L2026" s="919">
        <v>0</v>
      </c>
      <c r="M2026" s="278"/>
      <c r="N2026" s="919"/>
      <c r="O2026" s="875">
        <v>0</v>
      </c>
      <c r="P2026" s="284">
        <f>P2027</f>
        <v>0</v>
      </c>
      <c r="Q2026" s="279"/>
      <c r="R2026" s="919"/>
      <c r="S2026" s="875">
        <v>0</v>
      </c>
      <c r="T2026" s="284">
        <v>0</v>
      </c>
      <c r="U2026" s="279"/>
      <c r="V2026" s="919"/>
      <c r="W2026" s="279"/>
      <c r="X2026" s="919"/>
      <c r="Y2026" s="373">
        <f t="shared" si="255"/>
        <v>0</v>
      </c>
      <c r="Z2026" s="284">
        <v>0</v>
      </c>
      <c r="AA2026" s="279"/>
      <c r="AB2026" s="919"/>
      <c r="AC2026" s="930">
        <v>0</v>
      </c>
      <c r="AD2026" s="284">
        <f t="shared" ref="AD2026:AE2027" si="262">AD2027</f>
        <v>0</v>
      </c>
      <c r="AE2026" s="950">
        <f t="shared" si="262"/>
        <v>0</v>
      </c>
      <c r="AF2026" s="876">
        <v>0</v>
      </c>
      <c r="AG2026" s="279"/>
      <c r="AH2026" s="919"/>
      <c r="AI2026" s="1027">
        <f t="shared" si="260"/>
        <v>0</v>
      </c>
      <c r="AJ2026" s="1025">
        <f t="shared" si="261"/>
        <v>0</v>
      </c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4"/>
      <c r="BV2026" s="24"/>
      <c r="BW2026" s="24"/>
      <c r="BX2026" s="24"/>
      <c r="BY2026" s="24"/>
      <c r="BZ2026" s="24"/>
      <c r="CA2026" s="24"/>
      <c r="CB2026" s="24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4"/>
      <c r="DB2026" s="24"/>
      <c r="DC2026" s="24"/>
      <c r="DD2026" s="24"/>
      <c r="DE2026" s="24"/>
      <c r="DF2026" s="24"/>
      <c r="DG2026" s="24"/>
      <c r="DH2026" s="24"/>
      <c r="DI2026" s="24"/>
      <c r="DJ2026" s="24"/>
      <c r="DK2026" s="24"/>
      <c r="DL2026" s="24"/>
      <c r="DM2026" s="24"/>
      <c r="DN2026" s="24"/>
    </row>
    <row r="2027" spans="1:118" s="884" customFormat="1" x14ac:dyDescent="0.2">
      <c r="A2027" s="42">
        <v>31301</v>
      </c>
      <c r="B2027" s="341" t="s">
        <v>1896</v>
      </c>
      <c r="C2027" s="42"/>
      <c r="D2027" s="42"/>
      <c r="E2027" s="44"/>
      <c r="F2027" s="239"/>
      <c r="G2027" s="239"/>
      <c r="H2027" s="239"/>
      <c r="I2027" s="47"/>
      <c r="J2027" s="821">
        <v>0</v>
      </c>
      <c r="K2027" s="264"/>
      <c r="L2027" s="921">
        <v>0</v>
      </c>
      <c r="M2027" s="264"/>
      <c r="N2027" s="921"/>
      <c r="O2027" s="238">
        <v>0</v>
      </c>
      <c r="P2027" s="251">
        <f>P2028</f>
        <v>0</v>
      </c>
      <c r="Q2027" s="265"/>
      <c r="R2027" s="921"/>
      <c r="S2027" s="238">
        <v>0</v>
      </c>
      <c r="T2027" s="251">
        <v>0</v>
      </c>
      <c r="U2027" s="265"/>
      <c r="V2027" s="921"/>
      <c r="W2027" s="265"/>
      <c r="X2027" s="921"/>
      <c r="Y2027" s="376">
        <f t="shared" si="255"/>
        <v>0</v>
      </c>
      <c r="Z2027" s="251">
        <v>0</v>
      </c>
      <c r="AA2027" s="265"/>
      <c r="AB2027" s="921"/>
      <c r="AC2027" s="931">
        <v>0</v>
      </c>
      <c r="AD2027" s="251">
        <f t="shared" si="262"/>
        <v>0</v>
      </c>
      <c r="AE2027" s="565">
        <f t="shared" si="262"/>
        <v>0</v>
      </c>
      <c r="AF2027" s="882">
        <v>0</v>
      </c>
      <c r="AG2027" s="265"/>
      <c r="AH2027" s="921"/>
      <c r="AI2027" s="926">
        <f t="shared" si="260"/>
        <v>0</v>
      </c>
      <c r="AJ2027" s="1025">
        <f t="shared" si="261"/>
        <v>0</v>
      </c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4"/>
      <c r="BV2027" s="24"/>
      <c r="BW2027" s="24"/>
      <c r="BX2027" s="24"/>
      <c r="BY2027" s="24"/>
      <c r="BZ2027" s="24"/>
      <c r="CA2027" s="24"/>
      <c r="CB2027" s="24"/>
      <c r="CC2027" s="24"/>
      <c r="CD2027" s="24"/>
      <c r="CE2027" s="24"/>
      <c r="CF2027" s="24"/>
      <c r="CG2027" s="24"/>
      <c r="CH2027" s="24"/>
      <c r="CI2027" s="24"/>
      <c r="CJ2027" s="24"/>
      <c r="CK2027" s="24"/>
      <c r="CL2027" s="24"/>
      <c r="CM2027" s="24"/>
      <c r="CN2027" s="24"/>
      <c r="CO2027" s="24"/>
      <c r="CP2027" s="24"/>
      <c r="CQ2027" s="24"/>
      <c r="CR2027" s="24"/>
      <c r="CS2027" s="24"/>
      <c r="CT2027" s="24"/>
      <c r="CU2027" s="24"/>
      <c r="CV2027" s="24"/>
      <c r="CW2027" s="24"/>
      <c r="CX2027" s="24"/>
      <c r="CY2027" s="24"/>
      <c r="CZ2027" s="24"/>
      <c r="DA2027" s="24"/>
      <c r="DB2027" s="24"/>
      <c r="DC2027" s="24"/>
      <c r="DD2027" s="24"/>
      <c r="DE2027" s="24"/>
      <c r="DF2027" s="24"/>
      <c r="DG2027" s="24"/>
      <c r="DH2027" s="24"/>
      <c r="DI2027" s="24"/>
      <c r="DJ2027" s="24"/>
      <c r="DK2027" s="24"/>
      <c r="DL2027" s="24"/>
      <c r="DM2027" s="24"/>
      <c r="DN2027" s="24"/>
    </row>
    <row r="2028" spans="1:118" x14ac:dyDescent="0.2">
      <c r="A2028" s="74"/>
      <c r="B2028" s="102"/>
      <c r="C2028" s="74"/>
      <c r="D2028" s="74"/>
      <c r="E2028" s="74"/>
      <c r="F2028" s="478"/>
      <c r="G2028" s="56"/>
      <c r="H2028" s="55"/>
      <c r="I2028" s="57"/>
      <c r="J2028" s="766"/>
      <c r="K2028" s="136"/>
      <c r="L2028" s="469">
        <v>0</v>
      </c>
      <c r="M2028" s="136"/>
      <c r="N2028" s="469"/>
      <c r="O2028" s="75">
        <v>0</v>
      </c>
      <c r="P2028" s="1002"/>
      <c r="Q2028" s="138"/>
      <c r="R2028" s="469"/>
      <c r="S2028" s="75">
        <v>0</v>
      </c>
      <c r="T2028" s="1002"/>
      <c r="U2028" s="138"/>
      <c r="V2028" s="469"/>
      <c r="W2028" s="138"/>
      <c r="X2028" s="469"/>
      <c r="Y2028" s="60">
        <f t="shared" si="255"/>
        <v>0</v>
      </c>
      <c r="Z2028" s="1002"/>
      <c r="AA2028" s="138"/>
      <c r="AB2028" s="469"/>
      <c r="AC2028" s="63">
        <v>0</v>
      </c>
      <c r="AD2028" s="137"/>
      <c r="AE2028" s="942"/>
      <c r="AF2028" s="150">
        <v>0</v>
      </c>
      <c r="AG2028" s="138"/>
      <c r="AH2028" s="469"/>
      <c r="AI2028" s="998">
        <f t="shared" si="260"/>
        <v>0</v>
      </c>
      <c r="AJ2028" s="1025">
        <f t="shared" si="261"/>
        <v>0</v>
      </c>
    </row>
    <row r="2029" spans="1:118" x14ac:dyDescent="0.2">
      <c r="A2029" s="408"/>
      <c r="B2029" s="476"/>
      <c r="C2029" s="479"/>
      <c r="D2029" s="479"/>
      <c r="E2029" s="480"/>
      <c r="F2029" s="481"/>
      <c r="G2029" s="481"/>
      <c r="H2029" s="481"/>
      <c r="I2029" s="57"/>
      <c r="J2029" s="822"/>
      <c r="K2029" s="136"/>
      <c r="L2029" s="469">
        <v>0</v>
      </c>
      <c r="M2029" s="136"/>
      <c r="N2029" s="469"/>
      <c r="O2029" s="75">
        <v>0</v>
      </c>
      <c r="P2029" s="1002"/>
      <c r="Q2029" s="138"/>
      <c r="R2029" s="469"/>
      <c r="S2029" s="75">
        <v>0</v>
      </c>
      <c r="T2029" s="1002"/>
      <c r="U2029" s="138"/>
      <c r="V2029" s="469"/>
      <c r="W2029" s="138"/>
      <c r="X2029" s="469"/>
      <c r="Y2029" s="60">
        <f t="shared" si="255"/>
        <v>0</v>
      </c>
      <c r="Z2029" s="1002"/>
      <c r="AA2029" s="138"/>
      <c r="AB2029" s="469"/>
      <c r="AC2029" s="63">
        <v>0</v>
      </c>
      <c r="AD2029" s="137"/>
      <c r="AE2029" s="942"/>
      <c r="AF2029" s="150">
        <v>0</v>
      </c>
      <c r="AG2029" s="138"/>
      <c r="AH2029" s="469"/>
      <c r="AI2029" s="998">
        <f t="shared" si="260"/>
        <v>0</v>
      </c>
      <c r="AJ2029" s="1025">
        <f t="shared" si="261"/>
        <v>0</v>
      </c>
    </row>
    <row r="2030" spans="1:118" s="877" customFormat="1" x14ac:dyDescent="0.2">
      <c r="A2030" s="272">
        <v>314</v>
      </c>
      <c r="B2030" s="273" t="s">
        <v>1897</v>
      </c>
      <c r="C2030" s="272"/>
      <c r="D2030" s="272"/>
      <c r="E2030" s="274"/>
      <c r="F2030" s="313"/>
      <c r="G2030" s="313"/>
      <c r="H2030" s="313"/>
      <c r="I2030" s="277"/>
      <c r="J2030" s="806">
        <v>0</v>
      </c>
      <c r="K2030" s="278"/>
      <c r="L2030" s="919">
        <v>0</v>
      </c>
      <c r="M2030" s="278"/>
      <c r="N2030" s="919"/>
      <c r="O2030" s="875">
        <v>0</v>
      </c>
      <c r="P2030" s="284">
        <f>P2031</f>
        <v>0</v>
      </c>
      <c r="Q2030" s="279"/>
      <c r="R2030" s="919"/>
      <c r="S2030" s="875">
        <v>0</v>
      </c>
      <c r="T2030" s="284">
        <v>0</v>
      </c>
      <c r="U2030" s="279"/>
      <c r="V2030" s="919"/>
      <c r="W2030" s="279"/>
      <c r="X2030" s="919"/>
      <c r="Y2030" s="373">
        <f t="shared" si="255"/>
        <v>0</v>
      </c>
      <c r="Z2030" s="284">
        <v>0</v>
      </c>
      <c r="AA2030" s="279"/>
      <c r="AB2030" s="919"/>
      <c r="AC2030" s="930">
        <v>0</v>
      </c>
      <c r="AD2030" s="284">
        <f>AD2031</f>
        <v>0</v>
      </c>
      <c r="AE2030" s="950">
        <f>AE2031</f>
        <v>0</v>
      </c>
      <c r="AF2030" s="876">
        <v>0</v>
      </c>
      <c r="AG2030" s="279"/>
      <c r="AH2030" s="919"/>
      <c r="AI2030" s="1027">
        <f t="shared" si="260"/>
        <v>0</v>
      </c>
      <c r="AJ2030" s="1025">
        <f t="shared" si="261"/>
        <v>0</v>
      </c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4"/>
      <c r="BV2030" s="24"/>
      <c r="BW2030" s="24"/>
      <c r="BX2030" s="24"/>
      <c r="BY2030" s="24"/>
      <c r="BZ2030" s="24"/>
      <c r="CA2030" s="24"/>
      <c r="CB2030" s="24"/>
      <c r="CC2030" s="24"/>
      <c r="CD2030" s="24"/>
      <c r="CE2030" s="24"/>
      <c r="CF2030" s="24"/>
      <c r="CG2030" s="24"/>
      <c r="CH2030" s="24"/>
      <c r="CI2030" s="24"/>
      <c r="CJ2030" s="24"/>
      <c r="CK2030" s="24"/>
      <c r="CL2030" s="24"/>
      <c r="CM2030" s="24"/>
      <c r="CN2030" s="24"/>
      <c r="CO2030" s="24"/>
      <c r="CP2030" s="24"/>
      <c r="CQ2030" s="24"/>
      <c r="CR2030" s="24"/>
      <c r="CS2030" s="24"/>
      <c r="CT2030" s="24"/>
      <c r="CU2030" s="24"/>
      <c r="CV2030" s="24"/>
      <c r="CW2030" s="24"/>
      <c r="CX2030" s="24"/>
      <c r="CY2030" s="24"/>
      <c r="CZ2030" s="24"/>
      <c r="DA2030" s="24"/>
      <c r="DB2030" s="24"/>
      <c r="DC2030" s="24"/>
      <c r="DD2030" s="24"/>
      <c r="DE2030" s="24"/>
      <c r="DF2030" s="24"/>
      <c r="DG2030" s="24"/>
      <c r="DH2030" s="24"/>
      <c r="DI2030" s="24"/>
      <c r="DJ2030" s="24"/>
      <c r="DK2030" s="24"/>
      <c r="DL2030" s="24"/>
      <c r="DM2030" s="24"/>
      <c r="DN2030" s="24"/>
    </row>
    <row r="2031" spans="1:118" s="884" customFormat="1" x14ac:dyDescent="0.2">
      <c r="A2031" s="42">
        <v>31401</v>
      </c>
      <c r="B2031" s="341" t="s">
        <v>1897</v>
      </c>
      <c r="C2031" s="42"/>
      <c r="D2031" s="42"/>
      <c r="E2031" s="44"/>
      <c r="F2031" s="239"/>
      <c r="G2031" s="239"/>
      <c r="H2031" s="239"/>
      <c r="I2031" s="47"/>
      <c r="J2031" s="821">
        <v>0</v>
      </c>
      <c r="K2031" s="264"/>
      <c r="L2031" s="921">
        <v>0</v>
      </c>
      <c r="M2031" s="264"/>
      <c r="N2031" s="921"/>
      <c r="O2031" s="238">
        <v>0</v>
      </c>
      <c r="P2031" s="251">
        <f>P2032+P2033</f>
        <v>0</v>
      </c>
      <c r="Q2031" s="265"/>
      <c r="R2031" s="921"/>
      <c r="S2031" s="238">
        <v>0</v>
      </c>
      <c r="T2031" s="251">
        <v>0</v>
      </c>
      <c r="U2031" s="265"/>
      <c r="V2031" s="921"/>
      <c r="W2031" s="265"/>
      <c r="X2031" s="921"/>
      <c r="Y2031" s="376">
        <f t="shared" si="255"/>
        <v>0</v>
      </c>
      <c r="Z2031" s="251">
        <v>0</v>
      </c>
      <c r="AA2031" s="265"/>
      <c r="AB2031" s="921"/>
      <c r="AC2031" s="931">
        <v>0</v>
      </c>
      <c r="AD2031" s="251">
        <f>AD2032+AD2033</f>
        <v>0</v>
      </c>
      <c r="AE2031" s="565">
        <f>AE2032+AE2033</f>
        <v>0</v>
      </c>
      <c r="AF2031" s="882">
        <v>0</v>
      </c>
      <c r="AG2031" s="265"/>
      <c r="AH2031" s="921"/>
      <c r="AI2031" s="926">
        <f t="shared" si="260"/>
        <v>0</v>
      </c>
      <c r="AJ2031" s="1025">
        <f t="shared" si="261"/>
        <v>0</v>
      </c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4"/>
      <c r="BV2031" s="24"/>
      <c r="BW2031" s="24"/>
      <c r="BX2031" s="24"/>
      <c r="BY2031" s="24"/>
      <c r="BZ2031" s="24"/>
      <c r="CA2031" s="24"/>
      <c r="CB2031" s="24"/>
      <c r="CC2031" s="24"/>
      <c r="CD2031" s="24"/>
      <c r="CE2031" s="24"/>
      <c r="CF2031" s="24"/>
      <c r="CG2031" s="24"/>
      <c r="CH2031" s="24"/>
      <c r="CI2031" s="24"/>
      <c r="CJ2031" s="24"/>
      <c r="CK2031" s="24"/>
      <c r="CL2031" s="24"/>
      <c r="CM2031" s="24"/>
      <c r="CN2031" s="24"/>
      <c r="CO2031" s="24"/>
      <c r="CP2031" s="24"/>
      <c r="CQ2031" s="24"/>
      <c r="CR2031" s="24"/>
      <c r="CS2031" s="24"/>
      <c r="CT2031" s="24"/>
      <c r="CU2031" s="24"/>
      <c r="CV2031" s="24"/>
      <c r="CW2031" s="24"/>
      <c r="CX2031" s="24"/>
      <c r="CY2031" s="24"/>
      <c r="CZ2031" s="24"/>
      <c r="DA2031" s="24"/>
      <c r="DB2031" s="24"/>
      <c r="DC2031" s="24"/>
      <c r="DD2031" s="24"/>
      <c r="DE2031" s="24"/>
      <c r="DF2031" s="24"/>
      <c r="DG2031" s="24"/>
      <c r="DH2031" s="24"/>
      <c r="DI2031" s="24"/>
      <c r="DJ2031" s="24"/>
      <c r="DK2031" s="24"/>
      <c r="DL2031" s="24"/>
      <c r="DM2031" s="24"/>
      <c r="DN2031" s="24"/>
    </row>
    <row r="2032" spans="1:118" x14ac:dyDescent="0.2">
      <c r="A2032" s="408"/>
      <c r="B2032" s="424"/>
      <c r="C2032" s="51"/>
      <c r="D2032" s="51"/>
      <c r="E2032" s="79"/>
      <c r="F2032" s="302"/>
      <c r="G2032" s="56"/>
      <c r="H2032" s="55"/>
      <c r="I2032" s="57"/>
      <c r="J2032" s="807"/>
      <c r="K2032" s="136"/>
      <c r="L2032" s="469">
        <v>0</v>
      </c>
      <c r="M2032" s="136"/>
      <c r="N2032" s="469"/>
      <c r="O2032" s="75">
        <v>0</v>
      </c>
      <c r="P2032" s="1002"/>
      <c r="Q2032" s="138"/>
      <c r="R2032" s="469"/>
      <c r="S2032" s="75">
        <v>0</v>
      </c>
      <c r="T2032" s="1002"/>
      <c r="U2032" s="138"/>
      <c r="V2032" s="469"/>
      <c r="W2032" s="138"/>
      <c r="X2032" s="469"/>
      <c r="Y2032" s="60">
        <f t="shared" si="255"/>
        <v>0</v>
      </c>
      <c r="Z2032" s="1002"/>
      <c r="AA2032" s="138"/>
      <c r="AB2032" s="469"/>
      <c r="AC2032" s="63">
        <v>0</v>
      </c>
      <c r="AD2032" s="137"/>
      <c r="AE2032" s="942"/>
      <c r="AF2032" s="150">
        <v>0</v>
      </c>
      <c r="AG2032" s="138"/>
      <c r="AH2032" s="469"/>
      <c r="AI2032" s="998">
        <f t="shared" si="260"/>
        <v>0</v>
      </c>
      <c r="AJ2032" s="1025">
        <f t="shared" si="261"/>
        <v>0</v>
      </c>
    </row>
    <row r="2033" spans="1:118" ht="12" customHeight="1" x14ac:dyDescent="0.2">
      <c r="A2033" s="408"/>
      <c r="B2033" s="476"/>
      <c r="C2033" s="51"/>
      <c r="D2033" s="97"/>
      <c r="E2033" s="79"/>
      <c r="F2033" s="133"/>
      <c r="G2033" s="133"/>
      <c r="H2033" s="133"/>
      <c r="I2033" s="57"/>
      <c r="J2033" s="809"/>
      <c r="K2033" s="136"/>
      <c r="L2033" s="469">
        <v>0</v>
      </c>
      <c r="M2033" s="136"/>
      <c r="N2033" s="469"/>
      <c r="O2033" s="75">
        <v>0</v>
      </c>
      <c r="P2033" s="1002"/>
      <c r="Q2033" s="138"/>
      <c r="R2033" s="469"/>
      <c r="S2033" s="75">
        <v>0</v>
      </c>
      <c r="T2033" s="1002"/>
      <c r="U2033" s="138"/>
      <c r="V2033" s="469"/>
      <c r="W2033" s="138"/>
      <c r="X2033" s="469"/>
      <c r="Y2033" s="60">
        <f t="shared" si="255"/>
        <v>0</v>
      </c>
      <c r="Z2033" s="1002"/>
      <c r="AA2033" s="138"/>
      <c r="AB2033" s="469"/>
      <c r="AC2033" s="63">
        <v>0</v>
      </c>
      <c r="AD2033" s="137"/>
      <c r="AE2033" s="942"/>
      <c r="AF2033" s="150">
        <v>0</v>
      </c>
      <c r="AG2033" s="138"/>
      <c r="AH2033" s="469"/>
      <c r="AI2033" s="998">
        <f t="shared" si="260"/>
        <v>0</v>
      </c>
      <c r="AJ2033" s="1025">
        <f t="shared" si="261"/>
        <v>0</v>
      </c>
    </row>
    <row r="2034" spans="1:118" s="877" customFormat="1" x14ac:dyDescent="0.2">
      <c r="A2034" s="272">
        <v>315</v>
      </c>
      <c r="B2034" s="273" t="s">
        <v>1898</v>
      </c>
      <c r="C2034" s="272"/>
      <c r="D2034" s="272"/>
      <c r="E2034" s="274"/>
      <c r="F2034" s="313"/>
      <c r="G2034" s="313"/>
      <c r="H2034" s="313"/>
      <c r="I2034" s="277"/>
      <c r="J2034" s="806">
        <v>0</v>
      </c>
      <c r="K2034" s="278"/>
      <c r="L2034" s="919">
        <v>0</v>
      </c>
      <c r="M2034" s="278"/>
      <c r="N2034" s="919"/>
      <c r="O2034" s="875">
        <v>0</v>
      </c>
      <c r="P2034" s="284">
        <f>P2035</f>
        <v>0</v>
      </c>
      <c r="Q2034" s="279"/>
      <c r="R2034" s="919"/>
      <c r="S2034" s="875">
        <v>0</v>
      </c>
      <c r="T2034" s="284">
        <v>0</v>
      </c>
      <c r="U2034" s="279"/>
      <c r="V2034" s="919"/>
      <c r="W2034" s="279"/>
      <c r="X2034" s="919"/>
      <c r="Y2034" s="373">
        <f t="shared" si="255"/>
        <v>0</v>
      </c>
      <c r="Z2034" s="284">
        <v>0</v>
      </c>
      <c r="AA2034" s="279"/>
      <c r="AB2034" s="919"/>
      <c r="AC2034" s="930">
        <v>0</v>
      </c>
      <c r="AD2034" s="284">
        <f t="shared" ref="AD2034:AE2035" si="263">AD2035</f>
        <v>0</v>
      </c>
      <c r="AE2034" s="950">
        <f t="shared" si="263"/>
        <v>0</v>
      </c>
      <c r="AF2034" s="876">
        <v>0</v>
      </c>
      <c r="AG2034" s="279"/>
      <c r="AH2034" s="919"/>
      <c r="AI2034" s="1027">
        <f t="shared" si="260"/>
        <v>0</v>
      </c>
      <c r="AJ2034" s="1025">
        <f t="shared" si="261"/>
        <v>0</v>
      </c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4"/>
      <c r="BV2034" s="24"/>
      <c r="BW2034" s="24"/>
      <c r="BX2034" s="24"/>
      <c r="BY2034" s="24"/>
      <c r="BZ2034" s="24"/>
      <c r="CA2034" s="24"/>
      <c r="CB2034" s="24"/>
      <c r="CC2034" s="24"/>
      <c r="CD2034" s="24"/>
      <c r="CE2034" s="24"/>
      <c r="CF2034" s="24"/>
      <c r="CG2034" s="24"/>
      <c r="CH2034" s="24"/>
      <c r="CI2034" s="24"/>
      <c r="CJ2034" s="24"/>
      <c r="CK2034" s="24"/>
      <c r="CL2034" s="24"/>
      <c r="CM2034" s="24"/>
      <c r="CN2034" s="24"/>
      <c r="CO2034" s="24"/>
      <c r="CP2034" s="24"/>
      <c r="CQ2034" s="24"/>
      <c r="CR2034" s="24"/>
      <c r="CS2034" s="24"/>
      <c r="CT2034" s="24"/>
      <c r="CU2034" s="24"/>
      <c r="CV2034" s="24"/>
      <c r="CW2034" s="24"/>
      <c r="CX2034" s="24"/>
      <c r="CY2034" s="24"/>
      <c r="CZ2034" s="24"/>
      <c r="DA2034" s="24"/>
      <c r="DB2034" s="24"/>
      <c r="DC2034" s="24"/>
      <c r="DD2034" s="24"/>
      <c r="DE2034" s="24"/>
      <c r="DF2034" s="24"/>
      <c r="DG2034" s="24"/>
      <c r="DH2034" s="24"/>
      <c r="DI2034" s="24"/>
      <c r="DJ2034" s="24"/>
      <c r="DK2034" s="24"/>
      <c r="DL2034" s="24"/>
      <c r="DM2034" s="24"/>
      <c r="DN2034" s="24"/>
    </row>
    <row r="2035" spans="1:118" s="884" customFormat="1" x14ac:dyDescent="0.2">
      <c r="A2035" s="42">
        <v>31501</v>
      </c>
      <c r="B2035" s="341" t="s">
        <v>1898</v>
      </c>
      <c r="C2035" s="44"/>
      <c r="D2035" s="44"/>
      <c r="E2035" s="44"/>
      <c r="F2035" s="239"/>
      <c r="G2035" s="239"/>
      <c r="H2035" s="239"/>
      <c r="I2035" s="47"/>
      <c r="J2035" s="787">
        <v>0</v>
      </c>
      <c r="K2035" s="264"/>
      <c r="L2035" s="921">
        <v>0</v>
      </c>
      <c r="M2035" s="264"/>
      <c r="N2035" s="921"/>
      <c r="O2035" s="238">
        <v>0</v>
      </c>
      <c r="P2035" s="251">
        <f>P2036</f>
        <v>0</v>
      </c>
      <c r="Q2035" s="265"/>
      <c r="R2035" s="921"/>
      <c r="S2035" s="238">
        <v>0</v>
      </c>
      <c r="T2035" s="251">
        <v>0</v>
      </c>
      <c r="U2035" s="265"/>
      <c r="V2035" s="921"/>
      <c r="W2035" s="265"/>
      <c r="X2035" s="921"/>
      <c r="Y2035" s="376">
        <f t="shared" si="255"/>
        <v>0</v>
      </c>
      <c r="Z2035" s="251">
        <v>0</v>
      </c>
      <c r="AA2035" s="265"/>
      <c r="AB2035" s="921"/>
      <c r="AC2035" s="931">
        <v>0</v>
      </c>
      <c r="AD2035" s="251">
        <f t="shared" si="263"/>
        <v>0</v>
      </c>
      <c r="AE2035" s="565">
        <f t="shared" si="263"/>
        <v>0</v>
      </c>
      <c r="AF2035" s="882">
        <v>0</v>
      </c>
      <c r="AG2035" s="265"/>
      <c r="AH2035" s="921"/>
      <c r="AI2035" s="926">
        <f t="shared" si="260"/>
        <v>0</v>
      </c>
      <c r="AJ2035" s="1025">
        <f t="shared" si="261"/>
        <v>0</v>
      </c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4"/>
      <c r="BV2035" s="24"/>
      <c r="BW2035" s="24"/>
      <c r="BX2035" s="24"/>
      <c r="BY2035" s="24"/>
      <c r="BZ2035" s="24"/>
      <c r="CA2035" s="24"/>
      <c r="CB2035" s="24"/>
      <c r="CC2035" s="24"/>
      <c r="CD2035" s="24"/>
      <c r="CE2035" s="24"/>
      <c r="CF2035" s="24"/>
      <c r="CG2035" s="24"/>
      <c r="CH2035" s="24"/>
      <c r="CI2035" s="24"/>
      <c r="CJ2035" s="24"/>
      <c r="CK2035" s="24"/>
      <c r="CL2035" s="24"/>
      <c r="CM2035" s="24"/>
      <c r="CN2035" s="24"/>
      <c r="CO2035" s="24"/>
      <c r="CP2035" s="24"/>
      <c r="CQ2035" s="24"/>
      <c r="CR2035" s="24"/>
      <c r="CS2035" s="24"/>
      <c r="CT2035" s="24"/>
      <c r="CU2035" s="24"/>
      <c r="CV2035" s="24"/>
      <c r="CW2035" s="24"/>
      <c r="CX2035" s="24"/>
      <c r="CY2035" s="24"/>
      <c r="CZ2035" s="24"/>
      <c r="DA2035" s="24"/>
      <c r="DB2035" s="24"/>
      <c r="DC2035" s="24"/>
      <c r="DD2035" s="24"/>
      <c r="DE2035" s="24"/>
      <c r="DF2035" s="24"/>
      <c r="DG2035" s="24"/>
      <c r="DH2035" s="24"/>
      <c r="DI2035" s="24"/>
      <c r="DJ2035" s="24"/>
      <c r="DK2035" s="24"/>
      <c r="DL2035" s="24"/>
      <c r="DM2035" s="24"/>
      <c r="DN2035" s="24"/>
    </row>
    <row r="2036" spans="1:118" x14ac:dyDescent="0.2">
      <c r="A2036" s="482"/>
      <c r="B2036" s="86"/>
      <c r="C2036" s="171"/>
      <c r="D2036" s="171"/>
      <c r="E2036" s="171"/>
      <c r="F2036" s="478"/>
      <c r="G2036" s="56"/>
      <c r="H2036" s="55"/>
      <c r="I2036" s="57"/>
      <c r="J2036" s="446"/>
      <c r="K2036" s="136"/>
      <c r="L2036" s="469">
        <v>0</v>
      </c>
      <c r="M2036" s="136"/>
      <c r="N2036" s="469"/>
      <c r="O2036" s="75">
        <v>0</v>
      </c>
      <c r="P2036" s="1002"/>
      <c r="Q2036" s="138"/>
      <c r="R2036" s="469"/>
      <c r="S2036" s="75">
        <v>0</v>
      </c>
      <c r="T2036" s="1002"/>
      <c r="U2036" s="138"/>
      <c r="V2036" s="469"/>
      <c r="W2036" s="138"/>
      <c r="X2036" s="469"/>
      <c r="Y2036" s="60">
        <f t="shared" si="255"/>
        <v>0</v>
      </c>
      <c r="Z2036" s="1002"/>
      <c r="AA2036" s="138"/>
      <c r="AB2036" s="469"/>
      <c r="AC2036" s="63">
        <v>0</v>
      </c>
      <c r="AD2036" s="137"/>
      <c r="AE2036" s="942"/>
      <c r="AF2036" s="150">
        <v>0</v>
      </c>
      <c r="AG2036" s="138"/>
      <c r="AH2036" s="469"/>
      <c r="AI2036" s="998">
        <f t="shared" si="260"/>
        <v>0</v>
      </c>
      <c r="AJ2036" s="1025">
        <f t="shared" si="261"/>
        <v>0</v>
      </c>
    </row>
    <row r="2037" spans="1:118" x14ac:dyDescent="0.2">
      <c r="A2037" s="482"/>
      <c r="B2037" s="484"/>
      <c r="C2037" s="51"/>
      <c r="D2037" s="51"/>
      <c r="E2037" s="109"/>
      <c r="F2037" s="302"/>
      <c r="G2037" s="302"/>
      <c r="H2037" s="302"/>
      <c r="I2037" s="57"/>
      <c r="J2037" s="807"/>
      <c r="K2037" s="136"/>
      <c r="L2037" s="469">
        <v>0</v>
      </c>
      <c r="M2037" s="136"/>
      <c r="N2037" s="469"/>
      <c r="O2037" s="75">
        <v>0</v>
      </c>
      <c r="P2037" s="1002"/>
      <c r="Q2037" s="138"/>
      <c r="R2037" s="469"/>
      <c r="S2037" s="75">
        <v>0</v>
      </c>
      <c r="T2037" s="1002"/>
      <c r="U2037" s="138"/>
      <c r="V2037" s="469"/>
      <c r="W2037" s="138"/>
      <c r="X2037" s="469"/>
      <c r="Y2037" s="60">
        <f t="shared" si="255"/>
        <v>0</v>
      </c>
      <c r="Z2037" s="1002"/>
      <c r="AA2037" s="138"/>
      <c r="AB2037" s="469"/>
      <c r="AC2037" s="63">
        <v>0</v>
      </c>
      <c r="AD2037" s="137"/>
      <c r="AE2037" s="942"/>
      <c r="AF2037" s="150">
        <v>0</v>
      </c>
      <c r="AG2037" s="138"/>
      <c r="AH2037" s="469"/>
      <c r="AI2037" s="998">
        <f t="shared" si="260"/>
        <v>0</v>
      </c>
      <c r="AJ2037" s="1025">
        <f t="shared" si="261"/>
        <v>0</v>
      </c>
    </row>
    <row r="2038" spans="1:118" s="877" customFormat="1" ht="24.75" customHeight="1" x14ac:dyDescent="0.2">
      <c r="A2038" s="272">
        <v>316</v>
      </c>
      <c r="B2038" s="315" t="s">
        <v>1899</v>
      </c>
      <c r="C2038" s="272"/>
      <c r="D2038" s="701"/>
      <c r="E2038" s="282"/>
      <c r="F2038" s="283"/>
      <c r="G2038" s="283"/>
      <c r="H2038" s="283"/>
      <c r="I2038" s="277"/>
      <c r="J2038" s="816">
        <v>0</v>
      </c>
      <c r="K2038" s="278"/>
      <c r="L2038" s="919">
        <v>0</v>
      </c>
      <c r="M2038" s="278"/>
      <c r="N2038" s="919"/>
      <c r="O2038" s="875">
        <v>0</v>
      </c>
      <c r="P2038" s="928"/>
      <c r="Q2038" s="279"/>
      <c r="R2038" s="919"/>
      <c r="S2038" s="875">
        <v>0</v>
      </c>
      <c r="T2038" s="928">
        <v>0</v>
      </c>
      <c r="U2038" s="279"/>
      <c r="V2038" s="919"/>
      <c r="W2038" s="279"/>
      <c r="X2038" s="919"/>
      <c r="Y2038" s="373">
        <f t="shared" si="255"/>
        <v>0</v>
      </c>
      <c r="Z2038" s="928">
        <v>0</v>
      </c>
      <c r="AA2038" s="279"/>
      <c r="AB2038" s="919"/>
      <c r="AC2038" s="930">
        <v>0</v>
      </c>
      <c r="AD2038" s="316"/>
      <c r="AE2038" s="944"/>
      <c r="AF2038" s="876">
        <v>0</v>
      </c>
      <c r="AG2038" s="279"/>
      <c r="AH2038" s="919"/>
      <c r="AI2038" s="1027">
        <f t="shared" si="260"/>
        <v>0</v>
      </c>
      <c r="AJ2038" s="1025">
        <f t="shared" si="261"/>
        <v>0</v>
      </c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4"/>
      <c r="BV2038" s="24"/>
      <c r="BW2038" s="24"/>
      <c r="BX2038" s="24"/>
      <c r="BY2038" s="24"/>
      <c r="BZ2038" s="24"/>
      <c r="CA2038" s="24"/>
      <c r="CB2038" s="24"/>
      <c r="CC2038" s="24"/>
      <c r="CD2038" s="24"/>
      <c r="CE2038" s="24"/>
      <c r="CF2038" s="24"/>
      <c r="CG2038" s="24"/>
      <c r="CH2038" s="24"/>
      <c r="CI2038" s="24"/>
      <c r="CJ2038" s="24"/>
      <c r="CK2038" s="24"/>
      <c r="CL2038" s="24"/>
      <c r="CM2038" s="24"/>
      <c r="CN2038" s="24"/>
      <c r="CO2038" s="24"/>
      <c r="CP2038" s="24"/>
      <c r="CQ2038" s="24"/>
      <c r="CR2038" s="24"/>
      <c r="CS2038" s="24"/>
      <c r="CT2038" s="24"/>
      <c r="CU2038" s="24"/>
      <c r="CV2038" s="24"/>
      <c r="CW2038" s="24"/>
      <c r="CX2038" s="24"/>
      <c r="CY2038" s="24"/>
      <c r="CZ2038" s="24"/>
      <c r="DA2038" s="24"/>
      <c r="DB2038" s="24"/>
      <c r="DC2038" s="24"/>
      <c r="DD2038" s="24"/>
      <c r="DE2038" s="24"/>
      <c r="DF2038" s="24"/>
      <c r="DG2038" s="24"/>
      <c r="DH2038" s="24"/>
      <c r="DI2038" s="24"/>
      <c r="DJ2038" s="24"/>
      <c r="DK2038" s="24"/>
      <c r="DL2038" s="24"/>
      <c r="DM2038" s="24"/>
      <c r="DN2038" s="24"/>
    </row>
    <row r="2039" spans="1:118" s="884" customFormat="1" x14ac:dyDescent="0.2">
      <c r="A2039" s="42">
        <v>31601</v>
      </c>
      <c r="B2039" s="341" t="s">
        <v>1900</v>
      </c>
      <c r="C2039" s="44"/>
      <c r="D2039" s="44"/>
      <c r="E2039" s="45"/>
      <c r="F2039" s="46"/>
      <c r="G2039" s="46"/>
      <c r="H2039" s="46"/>
      <c r="I2039" s="47"/>
      <c r="J2039" s="787">
        <v>0</v>
      </c>
      <c r="K2039" s="264"/>
      <c r="L2039" s="921">
        <v>0</v>
      </c>
      <c r="M2039" s="264"/>
      <c r="N2039" s="921"/>
      <c r="O2039" s="238">
        <v>0</v>
      </c>
      <c r="P2039" s="1008"/>
      <c r="Q2039" s="265"/>
      <c r="R2039" s="921"/>
      <c r="S2039" s="238">
        <v>0</v>
      </c>
      <c r="T2039" s="1008">
        <v>0</v>
      </c>
      <c r="U2039" s="265"/>
      <c r="V2039" s="921"/>
      <c r="W2039" s="265"/>
      <c r="X2039" s="921"/>
      <c r="Y2039" s="376">
        <f t="shared" si="255"/>
        <v>0</v>
      </c>
      <c r="Z2039" s="1008">
        <v>0</v>
      </c>
      <c r="AA2039" s="265"/>
      <c r="AB2039" s="921"/>
      <c r="AC2039" s="931">
        <v>0</v>
      </c>
      <c r="AD2039" s="281"/>
      <c r="AE2039" s="958"/>
      <c r="AF2039" s="882">
        <v>0</v>
      </c>
      <c r="AG2039" s="265"/>
      <c r="AH2039" s="921"/>
      <c r="AI2039" s="926">
        <f t="shared" si="260"/>
        <v>0</v>
      </c>
      <c r="AJ2039" s="1025">
        <f t="shared" si="261"/>
        <v>0</v>
      </c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4"/>
      <c r="BV2039" s="24"/>
      <c r="BW2039" s="24"/>
      <c r="BX2039" s="24"/>
      <c r="BY2039" s="24"/>
      <c r="BZ2039" s="24"/>
      <c r="CA2039" s="24"/>
      <c r="CB2039" s="24"/>
      <c r="CC2039" s="24"/>
      <c r="CD2039" s="24"/>
      <c r="CE2039" s="24"/>
      <c r="CF2039" s="24"/>
      <c r="CG2039" s="24"/>
      <c r="CH2039" s="24"/>
      <c r="CI2039" s="24"/>
      <c r="CJ2039" s="24"/>
      <c r="CK2039" s="24"/>
      <c r="CL2039" s="24"/>
      <c r="CM2039" s="24"/>
      <c r="CN2039" s="24"/>
      <c r="CO2039" s="24"/>
      <c r="CP2039" s="24"/>
      <c r="CQ2039" s="24"/>
      <c r="CR2039" s="24"/>
      <c r="CS2039" s="24"/>
      <c r="CT2039" s="24"/>
      <c r="CU2039" s="24"/>
      <c r="CV2039" s="24"/>
      <c r="CW2039" s="24"/>
      <c r="CX2039" s="24"/>
      <c r="CY2039" s="24"/>
      <c r="CZ2039" s="24"/>
      <c r="DA2039" s="24"/>
      <c r="DB2039" s="24"/>
      <c r="DC2039" s="24"/>
      <c r="DD2039" s="24"/>
      <c r="DE2039" s="24"/>
      <c r="DF2039" s="24"/>
      <c r="DG2039" s="24"/>
      <c r="DH2039" s="24"/>
      <c r="DI2039" s="24"/>
      <c r="DJ2039" s="24"/>
      <c r="DK2039" s="24"/>
      <c r="DL2039" s="24"/>
      <c r="DM2039" s="24"/>
      <c r="DN2039" s="24"/>
    </row>
    <row r="2040" spans="1:118" x14ac:dyDescent="0.2">
      <c r="A2040" s="408"/>
      <c r="B2040" s="484"/>
      <c r="C2040" s="51"/>
      <c r="D2040" s="51"/>
      <c r="E2040" s="109"/>
      <c r="F2040" s="302"/>
      <c r="G2040" s="302"/>
      <c r="H2040" s="302"/>
      <c r="I2040" s="57"/>
      <c r="J2040" s="807"/>
      <c r="K2040" s="136"/>
      <c r="L2040" s="469">
        <v>0</v>
      </c>
      <c r="M2040" s="136"/>
      <c r="N2040" s="469"/>
      <c r="O2040" s="75">
        <v>0</v>
      </c>
      <c r="P2040" s="1002"/>
      <c r="Q2040" s="138"/>
      <c r="R2040" s="469"/>
      <c r="S2040" s="75">
        <v>0</v>
      </c>
      <c r="T2040" s="1002"/>
      <c r="U2040" s="138"/>
      <c r="V2040" s="469"/>
      <c r="W2040" s="138"/>
      <c r="X2040" s="469"/>
      <c r="Y2040" s="60">
        <f t="shared" si="255"/>
        <v>0</v>
      </c>
      <c r="Z2040" s="1002"/>
      <c r="AA2040" s="138"/>
      <c r="AB2040" s="469"/>
      <c r="AC2040" s="63">
        <v>0</v>
      </c>
      <c r="AD2040" s="137"/>
      <c r="AE2040" s="942"/>
      <c r="AF2040" s="150">
        <v>0</v>
      </c>
      <c r="AG2040" s="138"/>
      <c r="AH2040" s="469"/>
      <c r="AI2040" s="998">
        <f t="shared" si="260"/>
        <v>0</v>
      </c>
      <c r="AJ2040" s="1025">
        <f t="shared" si="261"/>
        <v>0</v>
      </c>
    </row>
    <row r="2041" spans="1:118" s="884" customFormat="1" ht="24" x14ac:dyDescent="0.2">
      <c r="A2041" s="42">
        <v>31602</v>
      </c>
      <c r="B2041" s="341" t="s">
        <v>1901</v>
      </c>
      <c r="C2041" s="44"/>
      <c r="D2041" s="44"/>
      <c r="E2041" s="45"/>
      <c r="F2041" s="46"/>
      <c r="G2041" s="46"/>
      <c r="H2041" s="46"/>
      <c r="I2041" s="47"/>
      <c r="J2041" s="787">
        <v>0</v>
      </c>
      <c r="K2041" s="264"/>
      <c r="L2041" s="921">
        <v>0</v>
      </c>
      <c r="M2041" s="264"/>
      <c r="N2041" s="921"/>
      <c r="O2041" s="238">
        <v>0</v>
      </c>
      <c r="P2041" s="1008"/>
      <c r="Q2041" s="265"/>
      <c r="R2041" s="921"/>
      <c r="S2041" s="238">
        <v>0</v>
      </c>
      <c r="T2041" s="1008">
        <v>0</v>
      </c>
      <c r="U2041" s="265"/>
      <c r="V2041" s="921"/>
      <c r="W2041" s="265"/>
      <c r="X2041" s="921"/>
      <c r="Y2041" s="376">
        <f t="shared" si="255"/>
        <v>0</v>
      </c>
      <c r="Z2041" s="1008">
        <v>0</v>
      </c>
      <c r="AA2041" s="265"/>
      <c r="AB2041" s="921"/>
      <c r="AC2041" s="931">
        <v>0</v>
      </c>
      <c r="AD2041" s="281"/>
      <c r="AE2041" s="958"/>
      <c r="AF2041" s="882">
        <v>0</v>
      </c>
      <c r="AG2041" s="265"/>
      <c r="AH2041" s="921"/>
      <c r="AI2041" s="926">
        <f t="shared" si="260"/>
        <v>0</v>
      </c>
      <c r="AJ2041" s="1025">
        <f t="shared" si="261"/>
        <v>0</v>
      </c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4"/>
      <c r="BV2041" s="24"/>
      <c r="BW2041" s="24"/>
      <c r="BX2041" s="24"/>
      <c r="BY2041" s="24"/>
      <c r="BZ2041" s="24"/>
      <c r="CA2041" s="24"/>
      <c r="CB2041" s="24"/>
      <c r="CC2041" s="24"/>
      <c r="CD2041" s="24"/>
      <c r="CE2041" s="24"/>
      <c r="CF2041" s="24"/>
      <c r="CG2041" s="24"/>
      <c r="CH2041" s="24"/>
      <c r="CI2041" s="24"/>
      <c r="CJ2041" s="24"/>
      <c r="CK2041" s="24"/>
      <c r="CL2041" s="24"/>
      <c r="CM2041" s="24"/>
      <c r="CN2041" s="24"/>
      <c r="CO2041" s="24"/>
      <c r="CP2041" s="24"/>
      <c r="CQ2041" s="24"/>
      <c r="CR2041" s="24"/>
      <c r="CS2041" s="24"/>
      <c r="CT2041" s="24"/>
      <c r="CU2041" s="24"/>
      <c r="CV2041" s="24"/>
      <c r="CW2041" s="24"/>
      <c r="CX2041" s="24"/>
      <c r="CY2041" s="24"/>
      <c r="CZ2041" s="24"/>
      <c r="DA2041" s="24"/>
      <c r="DB2041" s="24"/>
      <c r="DC2041" s="24"/>
      <c r="DD2041" s="24"/>
      <c r="DE2041" s="24"/>
      <c r="DF2041" s="24"/>
      <c r="DG2041" s="24"/>
      <c r="DH2041" s="24"/>
      <c r="DI2041" s="24"/>
      <c r="DJ2041" s="24"/>
      <c r="DK2041" s="24"/>
      <c r="DL2041" s="24"/>
      <c r="DM2041" s="24"/>
      <c r="DN2041" s="24"/>
    </row>
    <row r="2042" spans="1:118" x14ac:dyDescent="0.2">
      <c r="A2042" s="408"/>
      <c r="B2042" s="484"/>
      <c r="C2042" s="51"/>
      <c r="D2042" s="51"/>
      <c r="E2042" s="109"/>
      <c r="F2042" s="302"/>
      <c r="G2042" s="302"/>
      <c r="H2042" s="302"/>
      <c r="I2042" s="57"/>
      <c r="J2042" s="807"/>
      <c r="K2042" s="136"/>
      <c r="L2042" s="469">
        <v>0</v>
      </c>
      <c r="M2042" s="136"/>
      <c r="N2042" s="469"/>
      <c r="O2042" s="75">
        <v>0</v>
      </c>
      <c r="P2042" s="1002"/>
      <c r="Q2042" s="138"/>
      <c r="R2042" s="469"/>
      <c r="S2042" s="75">
        <v>0</v>
      </c>
      <c r="T2042" s="1002"/>
      <c r="U2042" s="138"/>
      <c r="V2042" s="469"/>
      <c r="W2042" s="138"/>
      <c r="X2042" s="469"/>
      <c r="Y2042" s="60">
        <f t="shared" si="255"/>
        <v>0</v>
      </c>
      <c r="Z2042" s="1002"/>
      <c r="AA2042" s="138"/>
      <c r="AB2042" s="469"/>
      <c r="AC2042" s="63">
        <v>0</v>
      </c>
      <c r="AD2042" s="137"/>
      <c r="AE2042" s="942"/>
      <c r="AF2042" s="150">
        <v>0</v>
      </c>
      <c r="AG2042" s="138"/>
      <c r="AH2042" s="469"/>
      <c r="AI2042" s="998">
        <f t="shared" si="260"/>
        <v>0</v>
      </c>
      <c r="AJ2042" s="1025">
        <f t="shared" si="261"/>
        <v>0</v>
      </c>
    </row>
    <row r="2043" spans="1:118" s="877" customFormat="1" ht="36" x14ac:dyDescent="0.2">
      <c r="A2043" s="272">
        <v>317</v>
      </c>
      <c r="B2043" s="273" t="s">
        <v>1902</v>
      </c>
      <c r="C2043" s="272"/>
      <c r="D2043" s="272"/>
      <c r="E2043" s="282"/>
      <c r="F2043" s="283"/>
      <c r="G2043" s="283"/>
      <c r="H2043" s="283"/>
      <c r="I2043" s="277"/>
      <c r="J2043" s="806">
        <v>0</v>
      </c>
      <c r="K2043" s="278"/>
      <c r="L2043" s="919">
        <v>0</v>
      </c>
      <c r="M2043" s="278"/>
      <c r="N2043" s="919"/>
      <c r="O2043" s="875">
        <v>0</v>
      </c>
      <c r="P2043" s="437">
        <f>P2044</f>
        <v>0</v>
      </c>
      <c r="Q2043" s="279"/>
      <c r="R2043" s="919"/>
      <c r="S2043" s="875">
        <v>0</v>
      </c>
      <c r="T2043" s="437">
        <v>0</v>
      </c>
      <c r="U2043" s="279"/>
      <c r="V2043" s="919"/>
      <c r="W2043" s="279"/>
      <c r="X2043" s="919"/>
      <c r="Y2043" s="373">
        <f t="shared" si="255"/>
        <v>0</v>
      </c>
      <c r="Z2043" s="437">
        <v>0</v>
      </c>
      <c r="AA2043" s="279"/>
      <c r="AB2043" s="919"/>
      <c r="AC2043" s="930">
        <v>0</v>
      </c>
      <c r="AD2043" s="437">
        <f>AD2044</f>
        <v>0</v>
      </c>
      <c r="AE2043" s="950">
        <f>AE2044</f>
        <v>0</v>
      </c>
      <c r="AF2043" s="876">
        <v>0</v>
      </c>
      <c r="AG2043" s="279"/>
      <c r="AH2043" s="919"/>
      <c r="AI2043" s="1027">
        <f t="shared" si="260"/>
        <v>0</v>
      </c>
      <c r="AJ2043" s="1025">
        <f t="shared" si="261"/>
        <v>0</v>
      </c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4"/>
      <c r="BV2043" s="24"/>
      <c r="BW2043" s="24"/>
      <c r="BX2043" s="24"/>
      <c r="BY2043" s="24"/>
      <c r="BZ2043" s="24"/>
      <c r="CA2043" s="24"/>
      <c r="CB2043" s="24"/>
      <c r="CC2043" s="24"/>
      <c r="CD2043" s="24"/>
      <c r="CE2043" s="24"/>
      <c r="CF2043" s="24"/>
      <c r="CG2043" s="24"/>
      <c r="CH2043" s="24"/>
      <c r="CI2043" s="24"/>
      <c r="CJ2043" s="24"/>
      <c r="CK2043" s="24"/>
      <c r="CL2043" s="24"/>
      <c r="CM2043" s="24"/>
      <c r="CN2043" s="24"/>
      <c r="CO2043" s="24"/>
      <c r="CP2043" s="24"/>
      <c r="CQ2043" s="24"/>
      <c r="CR2043" s="24"/>
      <c r="CS2043" s="24"/>
      <c r="CT2043" s="24"/>
      <c r="CU2043" s="24"/>
      <c r="CV2043" s="24"/>
      <c r="CW2043" s="24"/>
      <c r="CX2043" s="24"/>
      <c r="CY2043" s="24"/>
      <c r="CZ2043" s="24"/>
      <c r="DA2043" s="24"/>
      <c r="DB2043" s="24"/>
      <c r="DC2043" s="24"/>
      <c r="DD2043" s="24"/>
      <c r="DE2043" s="24"/>
      <c r="DF2043" s="24"/>
      <c r="DG2043" s="24"/>
      <c r="DH2043" s="24"/>
      <c r="DI2043" s="24"/>
      <c r="DJ2043" s="24"/>
      <c r="DK2043" s="24"/>
      <c r="DL2043" s="24"/>
      <c r="DM2043" s="24"/>
      <c r="DN2043" s="24"/>
    </row>
    <row r="2044" spans="1:118" s="884" customFormat="1" ht="36" x14ac:dyDescent="0.2">
      <c r="A2044" s="42">
        <v>31701</v>
      </c>
      <c r="B2044" s="341" t="s">
        <v>1902</v>
      </c>
      <c r="C2044" s="44"/>
      <c r="D2044" s="44"/>
      <c r="E2044" s="45"/>
      <c r="F2044" s="46"/>
      <c r="G2044" s="46"/>
      <c r="H2044" s="46"/>
      <c r="I2044" s="47"/>
      <c r="J2044" s="787">
        <v>0</v>
      </c>
      <c r="K2044" s="264"/>
      <c r="L2044" s="921">
        <v>0</v>
      </c>
      <c r="M2044" s="264"/>
      <c r="N2044" s="921"/>
      <c r="O2044" s="238">
        <v>0</v>
      </c>
      <c r="P2044" s="326">
        <f>P2045+P2046</f>
        <v>0</v>
      </c>
      <c r="Q2044" s="265"/>
      <c r="R2044" s="921"/>
      <c r="S2044" s="238">
        <v>0</v>
      </c>
      <c r="T2044" s="326">
        <v>0</v>
      </c>
      <c r="U2044" s="265"/>
      <c r="V2044" s="921"/>
      <c r="W2044" s="265"/>
      <c r="X2044" s="921"/>
      <c r="Y2044" s="376">
        <f t="shared" si="255"/>
        <v>0</v>
      </c>
      <c r="Z2044" s="326">
        <v>0</v>
      </c>
      <c r="AA2044" s="265"/>
      <c r="AB2044" s="921"/>
      <c r="AC2044" s="931">
        <v>0</v>
      </c>
      <c r="AD2044" s="326">
        <f>AD2045+AD2046</f>
        <v>0</v>
      </c>
      <c r="AE2044" s="565">
        <f>AE2045+AE2046</f>
        <v>0</v>
      </c>
      <c r="AF2044" s="882">
        <v>0</v>
      </c>
      <c r="AG2044" s="265"/>
      <c r="AH2044" s="921"/>
      <c r="AI2044" s="926">
        <f t="shared" si="260"/>
        <v>0</v>
      </c>
      <c r="AJ2044" s="1025">
        <f t="shared" si="261"/>
        <v>0</v>
      </c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4"/>
      <c r="BV2044" s="24"/>
      <c r="BW2044" s="24"/>
      <c r="BX2044" s="24"/>
      <c r="BY2044" s="24"/>
      <c r="BZ2044" s="24"/>
      <c r="CA2044" s="24"/>
      <c r="CB2044" s="24"/>
      <c r="CC2044" s="24"/>
      <c r="CD2044" s="24"/>
      <c r="CE2044" s="24"/>
      <c r="CF2044" s="24"/>
      <c r="CG2044" s="24"/>
      <c r="CH2044" s="24"/>
      <c r="CI2044" s="24"/>
      <c r="CJ2044" s="24"/>
      <c r="CK2044" s="24"/>
      <c r="CL2044" s="24"/>
      <c r="CM2044" s="24"/>
      <c r="CN2044" s="24"/>
      <c r="CO2044" s="24"/>
      <c r="CP2044" s="24"/>
      <c r="CQ2044" s="24"/>
      <c r="CR2044" s="24"/>
      <c r="CS2044" s="24"/>
      <c r="CT2044" s="24"/>
      <c r="CU2044" s="24"/>
      <c r="CV2044" s="24"/>
      <c r="CW2044" s="24"/>
      <c r="CX2044" s="24"/>
      <c r="CY2044" s="24"/>
      <c r="CZ2044" s="24"/>
      <c r="DA2044" s="24"/>
      <c r="DB2044" s="24"/>
      <c r="DC2044" s="24"/>
      <c r="DD2044" s="24"/>
      <c r="DE2044" s="24"/>
      <c r="DF2044" s="24"/>
      <c r="DG2044" s="24"/>
      <c r="DH2044" s="24"/>
      <c r="DI2044" s="24"/>
      <c r="DJ2044" s="24"/>
      <c r="DK2044" s="24"/>
      <c r="DL2044" s="24"/>
      <c r="DM2044" s="24"/>
      <c r="DN2044" s="24"/>
    </row>
    <row r="2045" spans="1:118" ht="27.75" customHeight="1" x14ac:dyDescent="0.2">
      <c r="A2045" s="51"/>
      <c r="B2045" s="102"/>
      <c r="C2045" s="74"/>
      <c r="D2045" s="74"/>
      <c r="E2045" s="79"/>
      <c r="F2045" s="302"/>
      <c r="G2045" s="56"/>
      <c r="H2045" s="55"/>
      <c r="I2045" s="57"/>
      <c r="J2045" s="766"/>
      <c r="K2045" s="136"/>
      <c r="L2045" s="469">
        <v>0</v>
      </c>
      <c r="M2045" s="136"/>
      <c r="N2045" s="469"/>
      <c r="O2045" s="75">
        <v>0</v>
      </c>
      <c r="P2045" s="1002"/>
      <c r="Q2045" s="138"/>
      <c r="R2045" s="469"/>
      <c r="S2045" s="75">
        <v>0</v>
      </c>
      <c r="T2045" s="1002"/>
      <c r="U2045" s="138"/>
      <c r="V2045" s="469"/>
      <c r="W2045" s="138"/>
      <c r="X2045" s="469"/>
      <c r="Y2045" s="60">
        <f t="shared" si="255"/>
        <v>0</v>
      </c>
      <c r="Z2045" s="1002"/>
      <c r="AA2045" s="138"/>
      <c r="AB2045" s="469"/>
      <c r="AC2045" s="63">
        <v>0</v>
      </c>
      <c r="AD2045" s="137"/>
      <c r="AE2045" s="942"/>
      <c r="AF2045" s="150">
        <v>0</v>
      </c>
      <c r="AG2045" s="138"/>
      <c r="AH2045" s="469"/>
      <c r="AI2045" s="998">
        <f t="shared" si="260"/>
        <v>0</v>
      </c>
      <c r="AJ2045" s="1025">
        <f t="shared" si="261"/>
        <v>0</v>
      </c>
    </row>
    <row r="2046" spans="1:118" x14ac:dyDescent="0.2">
      <c r="A2046" s="51"/>
      <c r="B2046" s="82"/>
      <c r="C2046" s="74"/>
      <c r="D2046" s="74"/>
      <c r="E2046" s="79"/>
      <c r="F2046" s="55"/>
      <c r="G2046" s="56"/>
      <c r="H2046" s="55"/>
      <c r="I2046" s="57"/>
      <c r="J2046" s="766"/>
      <c r="K2046" s="136"/>
      <c r="L2046" s="469">
        <v>0</v>
      </c>
      <c r="M2046" s="136"/>
      <c r="N2046" s="469"/>
      <c r="O2046" s="75">
        <v>0</v>
      </c>
      <c r="P2046" s="1002"/>
      <c r="Q2046" s="138"/>
      <c r="R2046" s="469"/>
      <c r="S2046" s="75">
        <v>0</v>
      </c>
      <c r="T2046" s="1002"/>
      <c r="U2046" s="138"/>
      <c r="V2046" s="469"/>
      <c r="W2046" s="138"/>
      <c r="X2046" s="469"/>
      <c r="Y2046" s="60">
        <f t="shared" si="255"/>
        <v>0</v>
      </c>
      <c r="Z2046" s="1002"/>
      <c r="AA2046" s="138"/>
      <c r="AB2046" s="469"/>
      <c r="AC2046" s="63">
        <v>0</v>
      </c>
      <c r="AD2046" s="137"/>
      <c r="AE2046" s="942"/>
      <c r="AF2046" s="150">
        <v>0</v>
      </c>
      <c r="AG2046" s="138"/>
      <c r="AH2046" s="469"/>
      <c r="AI2046" s="998">
        <f t="shared" si="260"/>
        <v>0</v>
      </c>
      <c r="AJ2046" s="1025">
        <f t="shared" si="261"/>
        <v>0</v>
      </c>
    </row>
    <row r="2047" spans="1:118" s="877" customFormat="1" ht="24" x14ac:dyDescent="0.2">
      <c r="A2047" s="272">
        <v>318</v>
      </c>
      <c r="B2047" s="273" t="s">
        <v>1903</v>
      </c>
      <c r="C2047" s="272"/>
      <c r="D2047" s="272"/>
      <c r="E2047" s="274"/>
      <c r="F2047" s="313"/>
      <c r="G2047" s="313"/>
      <c r="H2047" s="313"/>
      <c r="I2047" s="277"/>
      <c r="J2047" s="806">
        <v>0</v>
      </c>
      <c r="K2047" s="278"/>
      <c r="L2047" s="919">
        <v>0</v>
      </c>
      <c r="M2047" s="278"/>
      <c r="N2047" s="919"/>
      <c r="O2047" s="875">
        <v>0</v>
      </c>
      <c r="P2047" s="284">
        <f>P2048+P2051</f>
        <v>0</v>
      </c>
      <c r="Q2047" s="279"/>
      <c r="R2047" s="919"/>
      <c r="S2047" s="875">
        <v>0</v>
      </c>
      <c r="T2047" s="284">
        <v>0</v>
      </c>
      <c r="U2047" s="279"/>
      <c r="V2047" s="919"/>
      <c r="W2047" s="279"/>
      <c r="X2047" s="919"/>
      <c r="Y2047" s="373">
        <f t="shared" si="255"/>
        <v>0</v>
      </c>
      <c r="Z2047" s="284">
        <v>0</v>
      </c>
      <c r="AA2047" s="279"/>
      <c r="AB2047" s="919"/>
      <c r="AC2047" s="930">
        <v>0</v>
      </c>
      <c r="AD2047" s="284">
        <f>AD2048+AD2051</f>
        <v>0</v>
      </c>
      <c r="AE2047" s="950">
        <f>AE2048+AE2051</f>
        <v>0</v>
      </c>
      <c r="AF2047" s="876">
        <v>0</v>
      </c>
      <c r="AG2047" s="279"/>
      <c r="AH2047" s="919"/>
      <c r="AI2047" s="1027">
        <f t="shared" si="260"/>
        <v>0</v>
      </c>
      <c r="AJ2047" s="1025">
        <f t="shared" si="261"/>
        <v>0</v>
      </c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4"/>
      <c r="BV2047" s="24"/>
      <c r="BW2047" s="24"/>
      <c r="BX2047" s="24"/>
      <c r="BY2047" s="24"/>
      <c r="BZ2047" s="24"/>
      <c r="CA2047" s="24"/>
      <c r="CB2047" s="24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  <c r="CS2047" s="24"/>
      <c r="CT2047" s="24"/>
      <c r="CU2047" s="24"/>
      <c r="CV2047" s="24"/>
      <c r="CW2047" s="24"/>
      <c r="CX2047" s="24"/>
      <c r="CY2047" s="24"/>
      <c r="CZ2047" s="24"/>
      <c r="DA2047" s="24"/>
      <c r="DB2047" s="24"/>
      <c r="DC2047" s="24"/>
      <c r="DD2047" s="24"/>
      <c r="DE2047" s="24"/>
      <c r="DF2047" s="24"/>
      <c r="DG2047" s="24"/>
      <c r="DH2047" s="24"/>
      <c r="DI2047" s="24"/>
      <c r="DJ2047" s="24"/>
      <c r="DK2047" s="24"/>
      <c r="DL2047" s="24"/>
      <c r="DM2047" s="24"/>
      <c r="DN2047" s="24"/>
    </row>
    <row r="2048" spans="1:118" s="884" customFormat="1" x14ac:dyDescent="0.2">
      <c r="A2048" s="42">
        <v>31801</v>
      </c>
      <c r="B2048" s="341" t="s">
        <v>1904</v>
      </c>
      <c r="C2048" s="44"/>
      <c r="D2048" s="44"/>
      <c r="E2048" s="44"/>
      <c r="F2048" s="239"/>
      <c r="G2048" s="239"/>
      <c r="H2048" s="239"/>
      <c r="I2048" s="47"/>
      <c r="J2048" s="787">
        <v>0</v>
      </c>
      <c r="K2048" s="264"/>
      <c r="L2048" s="921">
        <v>0</v>
      </c>
      <c r="M2048" s="264"/>
      <c r="N2048" s="921"/>
      <c r="O2048" s="238">
        <v>0</v>
      </c>
      <c r="P2048" s="251">
        <f>P2049+P2050</f>
        <v>0</v>
      </c>
      <c r="Q2048" s="265"/>
      <c r="R2048" s="921"/>
      <c r="S2048" s="238">
        <v>0</v>
      </c>
      <c r="T2048" s="251">
        <v>0</v>
      </c>
      <c r="U2048" s="265"/>
      <c r="V2048" s="921"/>
      <c r="W2048" s="265"/>
      <c r="X2048" s="921"/>
      <c r="Y2048" s="376">
        <f t="shared" si="255"/>
        <v>0</v>
      </c>
      <c r="Z2048" s="251">
        <v>0</v>
      </c>
      <c r="AA2048" s="265"/>
      <c r="AB2048" s="921"/>
      <c r="AC2048" s="931">
        <v>0</v>
      </c>
      <c r="AD2048" s="251">
        <f>AD2049+AD2050</f>
        <v>0</v>
      </c>
      <c r="AE2048" s="565">
        <f>AE2049+AE2050</f>
        <v>0</v>
      </c>
      <c r="AF2048" s="882">
        <v>0</v>
      </c>
      <c r="AG2048" s="265"/>
      <c r="AH2048" s="921"/>
      <c r="AI2048" s="926">
        <f t="shared" si="260"/>
        <v>0</v>
      </c>
      <c r="AJ2048" s="1025">
        <f t="shared" si="261"/>
        <v>0</v>
      </c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4"/>
      <c r="BV2048" s="24"/>
      <c r="BW2048" s="24"/>
      <c r="BX2048" s="24"/>
      <c r="BY2048" s="24"/>
      <c r="BZ2048" s="24"/>
      <c r="CA2048" s="24"/>
      <c r="CB2048" s="24"/>
      <c r="CC2048" s="24"/>
      <c r="CD2048" s="24"/>
      <c r="CE2048" s="24"/>
      <c r="CF2048" s="24"/>
      <c r="CG2048" s="24"/>
      <c r="CH2048" s="24"/>
      <c r="CI2048" s="24"/>
      <c r="CJ2048" s="24"/>
      <c r="CK2048" s="24"/>
      <c r="CL2048" s="24"/>
      <c r="CM2048" s="24"/>
      <c r="CN2048" s="24"/>
      <c r="CO2048" s="24"/>
      <c r="CP2048" s="24"/>
      <c r="CQ2048" s="24"/>
      <c r="CR2048" s="24"/>
      <c r="CS2048" s="24"/>
      <c r="CT2048" s="24"/>
      <c r="CU2048" s="24"/>
      <c r="CV2048" s="24"/>
      <c r="CW2048" s="24"/>
      <c r="CX2048" s="24"/>
      <c r="CY2048" s="24"/>
      <c r="CZ2048" s="24"/>
      <c r="DA2048" s="24"/>
      <c r="DB2048" s="24"/>
      <c r="DC2048" s="24"/>
      <c r="DD2048" s="24"/>
      <c r="DE2048" s="24"/>
      <c r="DF2048" s="24"/>
      <c r="DG2048" s="24"/>
      <c r="DH2048" s="24"/>
      <c r="DI2048" s="24"/>
      <c r="DJ2048" s="24"/>
      <c r="DK2048" s="24"/>
      <c r="DL2048" s="24"/>
      <c r="DM2048" s="24"/>
      <c r="DN2048" s="24"/>
    </row>
    <row r="2049" spans="1:118" s="131" customFormat="1" ht="40.5" customHeight="1" x14ac:dyDescent="0.2">
      <c r="A2049" s="51"/>
      <c r="B2049" s="82" t="s">
        <v>1905</v>
      </c>
      <c r="C2049" s="74"/>
      <c r="D2049" s="74"/>
      <c r="E2049" s="74" t="s">
        <v>734</v>
      </c>
      <c r="F2049" s="478" t="s">
        <v>31</v>
      </c>
      <c r="G2049" s="56" t="s">
        <v>32</v>
      </c>
      <c r="H2049" s="55" t="s">
        <v>33</v>
      </c>
      <c r="I2049" s="57"/>
      <c r="J2049" s="766"/>
      <c r="K2049" s="80"/>
      <c r="L2049" s="150">
        <v>0</v>
      </c>
      <c r="M2049" s="80"/>
      <c r="N2049" s="150"/>
      <c r="O2049" s="75">
        <v>0</v>
      </c>
      <c r="P2049" s="999">
        <f>O2049*I2049</f>
        <v>0</v>
      </c>
      <c r="Q2049" s="81"/>
      <c r="R2049" s="150"/>
      <c r="S2049" s="75">
        <v>0</v>
      </c>
      <c r="T2049" s="999"/>
      <c r="U2049" s="81"/>
      <c r="V2049" s="150"/>
      <c r="W2049" s="81"/>
      <c r="X2049" s="150"/>
      <c r="Y2049" s="60">
        <f t="shared" si="255"/>
        <v>0</v>
      </c>
      <c r="Z2049" s="999"/>
      <c r="AA2049" s="81"/>
      <c r="AB2049" s="150"/>
      <c r="AC2049" s="63">
        <v>0</v>
      </c>
      <c r="AD2049" s="78">
        <f>AC2049*I2049</f>
        <v>0</v>
      </c>
      <c r="AE2049" s="63">
        <v>0</v>
      </c>
      <c r="AF2049" s="150">
        <v>0</v>
      </c>
      <c r="AG2049" s="81"/>
      <c r="AH2049" s="150"/>
      <c r="AI2049" s="998">
        <f t="shared" si="260"/>
        <v>0</v>
      </c>
      <c r="AJ2049" s="1025">
        <f t="shared" si="261"/>
        <v>0</v>
      </c>
      <c r="AK2049" s="518"/>
      <c r="AL2049" s="518"/>
      <c r="AM2049" s="518"/>
      <c r="AN2049" s="518"/>
      <c r="AO2049" s="518"/>
      <c r="AP2049" s="518"/>
      <c r="AQ2049" s="518"/>
      <c r="AR2049" s="518"/>
      <c r="AS2049" s="518"/>
      <c r="AT2049" s="518"/>
      <c r="AU2049" s="518"/>
      <c r="AV2049" s="518"/>
      <c r="AW2049" s="518"/>
      <c r="AX2049" s="518"/>
      <c r="AY2049" s="518"/>
      <c r="AZ2049" s="518"/>
      <c r="BA2049" s="518"/>
      <c r="BB2049" s="518"/>
      <c r="BC2049" s="518"/>
      <c r="BD2049" s="518"/>
      <c r="BE2049" s="518"/>
      <c r="BF2049" s="518"/>
      <c r="BG2049" s="518"/>
      <c r="BH2049" s="518"/>
      <c r="BI2049" s="518"/>
      <c r="BJ2049" s="518"/>
      <c r="BK2049" s="518"/>
      <c r="BL2049" s="518"/>
      <c r="BM2049" s="518"/>
      <c r="BN2049" s="518"/>
      <c r="BO2049" s="518"/>
      <c r="BP2049" s="518"/>
      <c r="BQ2049" s="518"/>
      <c r="BR2049" s="518"/>
      <c r="BS2049" s="518"/>
      <c r="BT2049" s="518"/>
      <c r="BU2049" s="518"/>
      <c r="BV2049" s="518"/>
      <c r="BW2049" s="518"/>
      <c r="BX2049" s="518"/>
      <c r="BY2049" s="518"/>
      <c r="BZ2049" s="518"/>
      <c r="CA2049" s="518"/>
      <c r="CB2049" s="518"/>
      <c r="CC2049" s="518"/>
      <c r="CD2049" s="518"/>
      <c r="CE2049" s="518"/>
      <c r="CF2049" s="518"/>
      <c r="CG2049" s="518"/>
      <c r="CH2049" s="518"/>
      <c r="CI2049" s="518"/>
      <c r="CJ2049" s="518"/>
      <c r="CK2049" s="518"/>
      <c r="CL2049" s="518"/>
      <c r="CM2049" s="518"/>
      <c r="CN2049" s="518"/>
      <c r="CO2049" s="518"/>
      <c r="CP2049" s="518"/>
      <c r="CQ2049" s="518"/>
      <c r="CR2049" s="518"/>
      <c r="CS2049" s="518"/>
      <c r="CT2049" s="518"/>
      <c r="CU2049" s="518"/>
      <c r="CV2049" s="518"/>
      <c r="CW2049" s="518"/>
      <c r="CX2049" s="518"/>
      <c r="CY2049" s="518"/>
      <c r="CZ2049" s="518"/>
      <c r="DA2049" s="518"/>
      <c r="DB2049" s="518"/>
      <c r="DC2049" s="518"/>
      <c r="DD2049" s="518"/>
      <c r="DE2049" s="518"/>
      <c r="DF2049" s="518"/>
      <c r="DG2049" s="518"/>
      <c r="DH2049" s="518"/>
      <c r="DI2049" s="518"/>
      <c r="DJ2049" s="518"/>
      <c r="DK2049" s="518"/>
      <c r="DL2049" s="518"/>
      <c r="DM2049" s="518"/>
      <c r="DN2049" s="518"/>
    </row>
    <row r="2050" spans="1:118" x14ac:dyDescent="0.2">
      <c r="A2050" s="406"/>
      <c r="B2050" s="82"/>
      <c r="C2050" s="51"/>
      <c r="D2050" s="51"/>
      <c r="E2050" s="79"/>
      <c r="F2050" s="55"/>
      <c r="G2050" s="56"/>
      <c r="H2050" s="55"/>
      <c r="I2050" s="57"/>
      <c r="J2050" s="807"/>
      <c r="K2050" s="136"/>
      <c r="L2050" s="469">
        <v>0</v>
      </c>
      <c r="M2050" s="136"/>
      <c r="N2050" s="469"/>
      <c r="O2050" s="75">
        <v>0</v>
      </c>
      <c r="P2050" s="1002"/>
      <c r="Q2050" s="138"/>
      <c r="R2050" s="469"/>
      <c r="S2050" s="75">
        <v>0</v>
      </c>
      <c r="T2050" s="1002"/>
      <c r="U2050" s="138"/>
      <c r="V2050" s="469"/>
      <c r="W2050" s="138"/>
      <c r="X2050" s="469"/>
      <c r="Y2050" s="60">
        <f t="shared" si="255"/>
        <v>0</v>
      </c>
      <c r="Z2050" s="1002"/>
      <c r="AA2050" s="138"/>
      <c r="AB2050" s="469"/>
      <c r="AC2050" s="63">
        <v>0</v>
      </c>
      <c r="AD2050" s="137"/>
      <c r="AE2050" s="942"/>
      <c r="AF2050" s="150">
        <v>0</v>
      </c>
      <c r="AG2050" s="138"/>
      <c r="AH2050" s="469"/>
      <c r="AI2050" s="998">
        <f t="shared" si="260"/>
        <v>0</v>
      </c>
      <c r="AJ2050" s="1025">
        <f t="shared" si="261"/>
        <v>0</v>
      </c>
    </row>
    <row r="2051" spans="1:118" s="884" customFormat="1" x14ac:dyDescent="0.2">
      <c r="A2051" s="42">
        <v>31802</v>
      </c>
      <c r="B2051" s="341" t="s">
        <v>1906</v>
      </c>
      <c r="C2051" s="44"/>
      <c r="D2051" s="44"/>
      <c r="E2051" s="45"/>
      <c r="F2051" s="46"/>
      <c r="G2051" s="46"/>
      <c r="H2051" s="46"/>
      <c r="I2051" s="47"/>
      <c r="J2051" s="787">
        <v>0</v>
      </c>
      <c r="K2051" s="264"/>
      <c r="L2051" s="921">
        <v>0</v>
      </c>
      <c r="M2051" s="264"/>
      <c r="N2051" s="921"/>
      <c r="O2051" s="238">
        <v>0</v>
      </c>
      <c r="P2051" s="1008"/>
      <c r="Q2051" s="265"/>
      <c r="R2051" s="921"/>
      <c r="S2051" s="238">
        <v>0</v>
      </c>
      <c r="T2051" s="1008">
        <v>0</v>
      </c>
      <c r="U2051" s="265"/>
      <c r="V2051" s="921"/>
      <c r="W2051" s="265"/>
      <c r="X2051" s="921"/>
      <c r="Y2051" s="376">
        <f t="shared" si="255"/>
        <v>0</v>
      </c>
      <c r="Z2051" s="1008">
        <v>0</v>
      </c>
      <c r="AA2051" s="265"/>
      <c r="AB2051" s="921"/>
      <c r="AC2051" s="931">
        <v>0</v>
      </c>
      <c r="AD2051" s="281"/>
      <c r="AE2051" s="958"/>
      <c r="AF2051" s="882">
        <v>0</v>
      </c>
      <c r="AG2051" s="265"/>
      <c r="AH2051" s="921"/>
      <c r="AI2051" s="926">
        <f t="shared" si="260"/>
        <v>0</v>
      </c>
      <c r="AJ2051" s="1025">
        <f t="shared" si="261"/>
        <v>0</v>
      </c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4"/>
      <c r="BV2051" s="24"/>
      <c r="BW2051" s="24"/>
      <c r="BX2051" s="24"/>
      <c r="BY2051" s="24"/>
      <c r="BZ2051" s="24"/>
      <c r="CA2051" s="24"/>
      <c r="CB2051" s="24"/>
      <c r="CC2051" s="24"/>
      <c r="CD2051" s="24"/>
      <c r="CE2051" s="24"/>
      <c r="CF2051" s="24"/>
      <c r="CG2051" s="24"/>
      <c r="CH2051" s="24"/>
      <c r="CI2051" s="24"/>
      <c r="CJ2051" s="24"/>
      <c r="CK2051" s="24"/>
      <c r="CL2051" s="24"/>
      <c r="CM2051" s="24"/>
      <c r="CN2051" s="24"/>
      <c r="CO2051" s="24"/>
      <c r="CP2051" s="24"/>
      <c r="CQ2051" s="24"/>
      <c r="CR2051" s="24"/>
      <c r="CS2051" s="24"/>
      <c r="CT2051" s="24"/>
      <c r="CU2051" s="24"/>
      <c r="CV2051" s="24"/>
      <c r="CW2051" s="24"/>
      <c r="CX2051" s="24"/>
      <c r="CY2051" s="24"/>
      <c r="CZ2051" s="24"/>
      <c r="DA2051" s="24"/>
      <c r="DB2051" s="24"/>
      <c r="DC2051" s="24"/>
      <c r="DD2051" s="24"/>
      <c r="DE2051" s="24"/>
      <c r="DF2051" s="24"/>
      <c r="DG2051" s="24"/>
      <c r="DH2051" s="24"/>
      <c r="DI2051" s="24"/>
      <c r="DJ2051" s="24"/>
      <c r="DK2051" s="24"/>
      <c r="DL2051" s="24"/>
      <c r="DM2051" s="24"/>
      <c r="DN2051" s="24"/>
    </row>
    <row r="2052" spans="1:118" x14ac:dyDescent="0.2">
      <c r="A2052" s="408"/>
      <c r="B2052" s="484"/>
      <c r="C2052" s="51"/>
      <c r="D2052" s="583"/>
      <c r="E2052" s="470"/>
      <c r="F2052" s="471"/>
      <c r="G2052" s="471"/>
      <c r="H2052" s="471"/>
      <c r="I2052" s="57"/>
      <c r="J2052" s="811"/>
      <c r="K2052" s="136"/>
      <c r="L2052" s="469">
        <v>0</v>
      </c>
      <c r="M2052" s="136"/>
      <c r="N2052" s="469"/>
      <c r="O2052" s="75">
        <v>0</v>
      </c>
      <c r="P2052" s="1002"/>
      <c r="Q2052" s="138"/>
      <c r="R2052" s="469"/>
      <c r="S2052" s="75">
        <v>0</v>
      </c>
      <c r="T2052" s="1002"/>
      <c r="U2052" s="138"/>
      <c r="V2052" s="469"/>
      <c r="W2052" s="138"/>
      <c r="X2052" s="469"/>
      <c r="Y2052" s="60">
        <f t="shared" si="255"/>
        <v>0</v>
      </c>
      <c r="Z2052" s="1002"/>
      <c r="AA2052" s="138"/>
      <c r="AB2052" s="469"/>
      <c r="AC2052" s="63">
        <v>0</v>
      </c>
      <c r="AD2052" s="137"/>
      <c r="AE2052" s="942"/>
      <c r="AF2052" s="150">
        <v>0</v>
      </c>
      <c r="AG2052" s="138"/>
      <c r="AH2052" s="469"/>
      <c r="AI2052" s="998">
        <f t="shared" si="260"/>
        <v>0</v>
      </c>
      <c r="AJ2052" s="1025">
        <f t="shared" si="261"/>
        <v>0</v>
      </c>
    </row>
    <row r="2053" spans="1:118" s="877" customFormat="1" ht="24" x14ac:dyDescent="0.2">
      <c r="A2053" s="272">
        <v>319</v>
      </c>
      <c r="B2053" s="315" t="s">
        <v>1907</v>
      </c>
      <c r="C2053" s="272"/>
      <c r="D2053" s="701"/>
      <c r="E2053" s="282"/>
      <c r="F2053" s="283"/>
      <c r="G2053" s="283"/>
      <c r="H2053" s="283"/>
      <c r="I2053" s="277"/>
      <c r="J2053" s="816">
        <v>0</v>
      </c>
      <c r="K2053" s="278"/>
      <c r="L2053" s="919">
        <v>0</v>
      </c>
      <c r="M2053" s="278"/>
      <c r="N2053" s="919"/>
      <c r="O2053" s="875">
        <v>0</v>
      </c>
      <c r="P2053" s="928"/>
      <c r="Q2053" s="279"/>
      <c r="R2053" s="919"/>
      <c r="S2053" s="875">
        <v>0</v>
      </c>
      <c r="T2053" s="928">
        <v>0</v>
      </c>
      <c r="U2053" s="279"/>
      <c r="V2053" s="919"/>
      <c r="W2053" s="279"/>
      <c r="X2053" s="919"/>
      <c r="Y2053" s="373">
        <f t="shared" si="255"/>
        <v>0</v>
      </c>
      <c r="Z2053" s="928">
        <v>0</v>
      </c>
      <c r="AA2053" s="279"/>
      <c r="AB2053" s="919"/>
      <c r="AC2053" s="930">
        <v>0</v>
      </c>
      <c r="AD2053" s="316"/>
      <c r="AE2053" s="944"/>
      <c r="AF2053" s="876">
        <v>0</v>
      </c>
      <c r="AG2053" s="279"/>
      <c r="AH2053" s="919"/>
      <c r="AI2053" s="1027">
        <f t="shared" si="260"/>
        <v>0</v>
      </c>
      <c r="AJ2053" s="1025">
        <f t="shared" si="261"/>
        <v>0</v>
      </c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/>
      <c r="BL2053" s="24"/>
      <c r="BM2053" s="24"/>
      <c r="BN2053" s="24"/>
      <c r="BO2053" s="24"/>
      <c r="BP2053" s="24"/>
      <c r="BQ2053" s="24"/>
      <c r="BR2053" s="24"/>
      <c r="BS2053" s="24"/>
      <c r="BT2053" s="24"/>
      <c r="BU2053" s="24"/>
      <c r="BV2053" s="24"/>
      <c r="BW2053" s="24"/>
      <c r="BX2053" s="24"/>
      <c r="BY2053" s="24"/>
      <c r="BZ2053" s="24"/>
      <c r="CA2053" s="24"/>
      <c r="CB2053" s="24"/>
      <c r="CC2053" s="24"/>
      <c r="CD2053" s="24"/>
      <c r="CE2053" s="24"/>
      <c r="CF2053" s="24"/>
      <c r="CG2053" s="24"/>
      <c r="CH2053" s="24"/>
      <c r="CI2053" s="24"/>
      <c r="CJ2053" s="24"/>
      <c r="CK2053" s="24"/>
      <c r="CL2053" s="24"/>
      <c r="CM2053" s="24"/>
      <c r="CN2053" s="24"/>
      <c r="CO2053" s="24"/>
      <c r="CP2053" s="24"/>
      <c r="CQ2053" s="24"/>
      <c r="CR2053" s="24"/>
      <c r="CS2053" s="24"/>
      <c r="CT2053" s="24"/>
      <c r="CU2053" s="24"/>
      <c r="CV2053" s="24"/>
      <c r="CW2053" s="24"/>
      <c r="CX2053" s="24"/>
      <c r="CY2053" s="24"/>
      <c r="CZ2053" s="24"/>
      <c r="DA2053" s="24"/>
      <c r="DB2053" s="24"/>
      <c r="DC2053" s="24"/>
      <c r="DD2053" s="24"/>
      <c r="DE2053" s="24"/>
      <c r="DF2053" s="24"/>
      <c r="DG2053" s="24"/>
      <c r="DH2053" s="24"/>
      <c r="DI2053" s="24"/>
      <c r="DJ2053" s="24"/>
      <c r="DK2053" s="24"/>
      <c r="DL2053" s="24"/>
      <c r="DM2053" s="24"/>
      <c r="DN2053" s="24"/>
    </row>
    <row r="2054" spans="1:118" s="884" customFormat="1" ht="24" x14ac:dyDescent="0.2">
      <c r="A2054" s="42">
        <v>31901</v>
      </c>
      <c r="B2054" s="341" t="s">
        <v>1908</v>
      </c>
      <c r="C2054" s="44"/>
      <c r="D2054" s="44"/>
      <c r="E2054" s="45"/>
      <c r="F2054" s="46"/>
      <c r="G2054" s="46"/>
      <c r="H2054" s="46"/>
      <c r="I2054" s="47"/>
      <c r="J2054" s="787">
        <v>0</v>
      </c>
      <c r="K2054" s="264"/>
      <c r="L2054" s="921">
        <v>0</v>
      </c>
      <c r="M2054" s="264"/>
      <c r="N2054" s="921"/>
      <c r="O2054" s="238">
        <v>0</v>
      </c>
      <c r="P2054" s="1008"/>
      <c r="Q2054" s="265"/>
      <c r="R2054" s="921"/>
      <c r="S2054" s="238">
        <v>0</v>
      </c>
      <c r="T2054" s="1008">
        <v>0</v>
      </c>
      <c r="U2054" s="265"/>
      <c r="V2054" s="921"/>
      <c r="W2054" s="265"/>
      <c r="X2054" s="921"/>
      <c r="Y2054" s="376">
        <f t="shared" ref="Y2054:Y2117" si="264">D2054</f>
        <v>0</v>
      </c>
      <c r="Z2054" s="1008">
        <v>0</v>
      </c>
      <c r="AA2054" s="265"/>
      <c r="AB2054" s="921"/>
      <c r="AC2054" s="931">
        <v>0</v>
      </c>
      <c r="AD2054" s="281"/>
      <c r="AE2054" s="958"/>
      <c r="AF2054" s="882">
        <v>0</v>
      </c>
      <c r="AG2054" s="265"/>
      <c r="AH2054" s="921"/>
      <c r="AI2054" s="926">
        <f t="shared" si="260"/>
        <v>0</v>
      </c>
      <c r="AJ2054" s="1025">
        <f t="shared" si="261"/>
        <v>0</v>
      </c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4"/>
      <c r="BV2054" s="24"/>
      <c r="BW2054" s="24"/>
      <c r="BX2054" s="24"/>
      <c r="BY2054" s="24"/>
      <c r="BZ2054" s="24"/>
      <c r="CA2054" s="24"/>
      <c r="CB2054" s="24"/>
      <c r="CC2054" s="24"/>
      <c r="CD2054" s="24"/>
      <c r="CE2054" s="24"/>
      <c r="CF2054" s="24"/>
      <c r="CG2054" s="24"/>
      <c r="CH2054" s="24"/>
      <c r="CI2054" s="24"/>
      <c r="CJ2054" s="24"/>
      <c r="CK2054" s="24"/>
      <c r="CL2054" s="24"/>
      <c r="CM2054" s="24"/>
      <c r="CN2054" s="24"/>
      <c r="CO2054" s="24"/>
      <c r="CP2054" s="24"/>
      <c r="CQ2054" s="24"/>
      <c r="CR2054" s="24"/>
      <c r="CS2054" s="24"/>
      <c r="CT2054" s="24"/>
      <c r="CU2054" s="24"/>
      <c r="CV2054" s="24"/>
      <c r="CW2054" s="24"/>
      <c r="CX2054" s="24"/>
      <c r="CY2054" s="24"/>
      <c r="CZ2054" s="24"/>
      <c r="DA2054" s="24"/>
      <c r="DB2054" s="24"/>
      <c r="DC2054" s="24"/>
      <c r="DD2054" s="24"/>
      <c r="DE2054" s="24"/>
      <c r="DF2054" s="24"/>
      <c r="DG2054" s="24"/>
      <c r="DH2054" s="24"/>
      <c r="DI2054" s="24"/>
      <c r="DJ2054" s="24"/>
      <c r="DK2054" s="24"/>
      <c r="DL2054" s="24"/>
      <c r="DM2054" s="24"/>
      <c r="DN2054" s="24"/>
    </row>
    <row r="2055" spans="1:118" x14ac:dyDescent="0.2">
      <c r="A2055" s="408"/>
      <c r="B2055" s="484"/>
      <c r="C2055" s="51"/>
      <c r="D2055" s="51"/>
      <c r="E2055" s="109"/>
      <c r="F2055" s="302"/>
      <c r="G2055" s="302"/>
      <c r="H2055" s="302"/>
      <c r="I2055" s="57"/>
      <c r="J2055" s="807"/>
      <c r="K2055" s="136"/>
      <c r="L2055" s="469">
        <v>0</v>
      </c>
      <c r="M2055" s="136"/>
      <c r="N2055" s="469"/>
      <c r="O2055" s="75">
        <v>0</v>
      </c>
      <c r="P2055" s="1002"/>
      <c r="Q2055" s="138"/>
      <c r="R2055" s="469"/>
      <c r="S2055" s="75">
        <v>0</v>
      </c>
      <c r="T2055" s="1002"/>
      <c r="U2055" s="138"/>
      <c r="V2055" s="469"/>
      <c r="W2055" s="138"/>
      <c r="X2055" s="469"/>
      <c r="Y2055" s="60">
        <f t="shared" si="264"/>
        <v>0</v>
      </c>
      <c r="Z2055" s="1002"/>
      <c r="AA2055" s="138"/>
      <c r="AB2055" s="469"/>
      <c r="AC2055" s="63">
        <v>0</v>
      </c>
      <c r="AD2055" s="137"/>
      <c r="AE2055" s="942"/>
      <c r="AF2055" s="150">
        <v>0</v>
      </c>
      <c r="AG2055" s="138"/>
      <c r="AH2055" s="469"/>
      <c r="AI2055" s="998">
        <f t="shared" si="260"/>
        <v>0</v>
      </c>
      <c r="AJ2055" s="1025">
        <f t="shared" si="261"/>
        <v>0</v>
      </c>
    </row>
    <row r="2056" spans="1:118" s="884" customFormat="1" ht="24" x14ac:dyDescent="0.2">
      <c r="A2056" s="42">
        <v>31902</v>
      </c>
      <c r="B2056" s="341" t="s">
        <v>1909</v>
      </c>
      <c r="C2056" s="44"/>
      <c r="D2056" s="44"/>
      <c r="E2056" s="45"/>
      <c r="F2056" s="46"/>
      <c r="G2056" s="46"/>
      <c r="H2056" s="46"/>
      <c r="I2056" s="47"/>
      <c r="J2056" s="787">
        <v>0</v>
      </c>
      <c r="K2056" s="264"/>
      <c r="L2056" s="921">
        <v>0</v>
      </c>
      <c r="M2056" s="264"/>
      <c r="N2056" s="921"/>
      <c r="O2056" s="238">
        <v>0</v>
      </c>
      <c r="P2056" s="1008"/>
      <c r="Q2056" s="265"/>
      <c r="R2056" s="921"/>
      <c r="S2056" s="238">
        <v>0</v>
      </c>
      <c r="T2056" s="1008">
        <v>0</v>
      </c>
      <c r="U2056" s="265"/>
      <c r="V2056" s="921"/>
      <c r="W2056" s="265"/>
      <c r="X2056" s="921"/>
      <c r="Y2056" s="376">
        <f t="shared" si="264"/>
        <v>0</v>
      </c>
      <c r="Z2056" s="1008">
        <v>0</v>
      </c>
      <c r="AA2056" s="265"/>
      <c r="AB2056" s="921"/>
      <c r="AC2056" s="931">
        <v>0</v>
      </c>
      <c r="AD2056" s="281"/>
      <c r="AE2056" s="958"/>
      <c r="AF2056" s="882">
        <v>0</v>
      </c>
      <c r="AG2056" s="265"/>
      <c r="AH2056" s="921"/>
      <c r="AI2056" s="926">
        <f t="shared" si="260"/>
        <v>0</v>
      </c>
      <c r="AJ2056" s="1025">
        <f t="shared" si="261"/>
        <v>0</v>
      </c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4"/>
      <c r="BV2056" s="24"/>
      <c r="BW2056" s="24"/>
      <c r="BX2056" s="24"/>
      <c r="BY2056" s="24"/>
      <c r="BZ2056" s="24"/>
      <c r="CA2056" s="24"/>
      <c r="CB2056" s="24"/>
      <c r="CC2056" s="24"/>
      <c r="CD2056" s="24"/>
      <c r="CE2056" s="24"/>
      <c r="CF2056" s="24"/>
      <c r="CG2056" s="24"/>
      <c r="CH2056" s="24"/>
      <c r="CI2056" s="24"/>
      <c r="CJ2056" s="24"/>
      <c r="CK2056" s="24"/>
      <c r="CL2056" s="24"/>
      <c r="CM2056" s="24"/>
      <c r="CN2056" s="24"/>
      <c r="CO2056" s="24"/>
      <c r="CP2056" s="24"/>
      <c r="CQ2056" s="24"/>
      <c r="CR2056" s="24"/>
      <c r="CS2056" s="24"/>
      <c r="CT2056" s="24"/>
      <c r="CU2056" s="24"/>
      <c r="CV2056" s="24"/>
      <c r="CW2056" s="24"/>
      <c r="CX2056" s="24"/>
      <c r="CY2056" s="24"/>
      <c r="CZ2056" s="24"/>
      <c r="DA2056" s="24"/>
      <c r="DB2056" s="24"/>
      <c r="DC2056" s="24"/>
      <c r="DD2056" s="24"/>
      <c r="DE2056" s="24"/>
      <c r="DF2056" s="24"/>
      <c r="DG2056" s="24"/>
      <c r="DH2056" s="24"/>
      <c r="DI2056" s="24"/>
      <c r="DJ2056" s="24"/>
      <c r="DK2056" s="24"/>
      <c r="DL2056" s="24"/>
      <c r="DM2056" s="24"/>
      <c r="DN2056" s="24"/>
    </row>
    <row r="2057" spans="1:118" x14ac:dyDescent="0.2">
      <c r="A2057" s="408"/>
      <c r="B2057" s="484"/>
      <c r="C2057" s="51"/>
      <c r="D2057" s="51"/>
      <c r="E2057" s="109"/>
      <c r="F2057" s="302"/>
      <c r="G2057" s="302"/>
      <c r="H2057" s="302"/>
      <c r="I2057" s="57"/>
      <c r="J2057" s="807"/>
      <c r="K2057" s="136"/>
      <c r="L2057" s="469">
        <v>0</v>
      </c>
      <c r="M2057" s="136"/>
      <c r="N2057" s="469"/>
      <c r="O2057" s="75">
        <v>0</v>
      </c>
      <c r="P2057" s="1002"/>
      <c r="Q2057" s="138"/>
      <c r="R2057" s="469"/>
      <c r="S2057" s="75">
        <v>0</v>
      </c>
      <c r="T2057" s="1002"/>
      <c r="U2057" s="138"/>
      <c r="V2057" s="469"/>
      <c r="W2057" s="138"/>
      <c r="X2057" s="469"/>
      <c r="Y2057" s="60">
        <f t="shared" si="264"/>
        <v>0</v>
      </c>
      <c r="Z2057" s="1002"/>
      <c r="AA2057" s="138"/>
      <c r="AB2057" s="469"/>
      <c r="AC2057" s="63">
        <v>0</v>
      </c>
      <c r="AD2057" s="137"/>
      <c r="AE2057" s="942"/>
      <c r="AF2057" s="150">
        <v>0</v>
      </c>
      <c r="AG2057" s="138"/>
      <c r="AH2057" s="469"/>
      <c r="AI2057" s="998">
        <f t="shared" si="260"/>
        <v>0</v>
      </c>
      <c r="AJ2057" s="1025">
        <f t="shared" si="261"/>
        <v>0</v>
      </c>
    </row>
    <row r="2058" spans="1:118" s="884" customFormat="1" ht="24" x14ac:dyDescent="0.2">
      <c r="A2058" s="42">
        <v>31903</v>
      </c>
      <c r="B2058" s="341" t="s">
        <v>1910</v>
      </c>
      <c r="C2058" s="44"/>
      <c r="D2058" s="44"/>
      <c r="E2058" s="45"/>
      <c r="F2058" s="46"/>
      <c r="G2058" s="46"/>
      <c r="H2058" s="46"/>
      <c r="I2058" s="47"/>
      <c r="J2058" s="787">
        <v>0</v>
      </c>
      <c r="K2058" s="264"/>
      <c r="L2058" s="921">
        <v>0</v>
      </c>
      <c r="M2058" s="264"/>
      <c r="N2058" s="921"/>
      <c r="O2058" s="238">
        <v>0</v>
      </c>
      <c r="P2058" s="1008"/>
      <c r="Q2058" s="265"/>
      <c r="R2058" s="921"/>
      <c r="S2058" s="238">
        <v>0</v>
      </c>
      <c r="T2058" s="1008">
        <v>0</v>
      </c>
      <c r="U2058" s="265"/>
      <c r="V2058" s="921"/>
      <c r="W2058" s="265"/>
      <c r="X2058" s="921"/>
      <c r="Y2058" s="376">
        <f t="shared" si="264"/>
        <v>0</v>
      </c>
      <c r="Z2058" s="1008">
        <v>0</v>
      </c>
      <c r="AA2058" s="265"/>
      <c r="AB2058" s="921"/>
      <c r="AC2058" s="931">
        <v>0</v>
      </c>
      <c r="AD2058" s="281"/>
      <c r="AE2058" s="958"/>
      <c r="AF2058" s="882">
        <v>0</v>
      </c>
      <c r="AG2058" s="265"/>
      <c r="AH2058" s="921"/>
      <c r="AI2058" s="926">
        <f t="shared" si="260"/>
        <v>0</v>
      </c>
      <c r="AJ2058" s="1025">
        <f t="shared" si="261"/>
        <v>0</v>
      </c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4"/>
      <c r="BV2058" s="24"/>
      <c r="BW2058" s="24"/>
      <c r="BX2058" s="24"/>
      <c r="BY2058" s="24"/>
      <c r="BZ2058" s="24"/>
      <c r="CA2058" s="24"/>
      <c r="CB2058" s="24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  <c r="CS2058" s="24"/>
      <c r="CT2058" s="24"/>
      <c r="CU2058" s="24"/>
      <c r="CV2058" s="24"/>
      <c r="CW2058" s="24"/>
      <c r="CX2058" s="24"/>
      <c r="CY2058" s="24"/>
      <c r="CZ2058" s="24"/>
      <c r="DA2058" s="24"/>
      <c r="DB2058" s="24"/>
      <c r="DC2058" s="24"/>
      <c r="DD2058" s="24"/>
      <c r="DE2058" s="24"/>
      <c r="DF2058" s="24"/>
      <c r="DG2058" s="24"/>
      <c r="DH2058" s="24"/>
      <c r="DI2058" s="24"/>
      <c r="DJ2058" s="24"/>
      <c r="DK2058" s="24"/>
      <c r="DL2058" s="24"/>
      <c r="DM2058" s="24"/>
      <c r="DN2058" s="24"/>
    </row>
    <row r="2059" spans="1:118" x14ac:dyDescent="0.2">
      <c r="A2059" s="408"/>
      <c r="B2059" s="484"/>
      <c r="C2059" s="51"/>
      <c r="D2059" s="51"/>
      <c r="E2059" s="109"/>
      <c r="F2059" s="302"/>
      <c r="G2059" s="302"/>
      <c r="H2059" s="302"/>
      <c r="I2059" s="57"/>
      <c r="J2059" s="807"/>
      <c r="K2059" s="136"/>
      <c r="L2059" s="469">
        <v>0</v>
      </c>
      <c r="M2059" s="136"/>
      <c r="N2059" s="469"/>
      <c r="O2059" s="75">
        <v>0</v>
      </c>
      <c r="P2059" s="1002"/>
      <c r="Q2059" s="138"/>
      <c r="R2059" s="469"/>
      <c r="S2059" s="75">
        <v>0</v>
      </c>
      <c r="T2059" s="1002"/>
      <c r="U2059" s="138"/>
      <c r="V2059" s="469"/>
      <c r="W2059" s="138"/>
      <c r="X2059" s="469"/>
      <c r="Y2059" s="60">
        <f t="shared" si="264"/>
        <v>0</v>
      </c>
      <c r="Z2059" s="1002"/>
      <c r="AA2059" s="138"/>
      <c r="AB2059" s="469"/>
      <c r="AC2059" s="63">
        <v>0</v>
      </c>
      <c r="AD2059" s="137"/>
      <c r="AE2059" s="942"/>
      <c r="AF2059" s="150">
        <v>0</v>
      </c>
      <c r="AG2059" s="138"/>
      <c r="AH2059" s="469"/>
      <c r="AI2059" s="998">
        <f t="shared" si="260"/>
        <v>0</v>
      </c>
      <c r="AJ2059" s="1025">
        <f t="shared" si="261"/>
        <v>0</v>
      </c>
    </row>
    <row r="2060" spans="1:118" s="608" customFormat="1" x14ac:dyDescent="0.2">
      <c r="A2060" s="25">
        <v>320</v>
      </c>
      <c r="B2060" s="26" t="s">
        <v>1911</v>
      </c>
      <c r="C2060" s="25"/>
      <c r="D2060" s="746"/>
      <c r="E2060" s="28"/>
      <c r="F2060" s="29"/>
      <c r="G2060" s="29"/>
      <c r="H2060" s="29"/>
      <c r="I2060" s="30"/>
      <c r="J2060" s="824">
        <v>572326.26</v>
      </c>
      <c r="K2060" s="249"/>
      <c r="L2060" s="922">
        <f>L2061+L2064+L2068+L2074+L2077+L2080+L2083+L2088+L2091</f>
        <v>0</v>
      </c>
      <c r="M2060" s="249"/>
      <c r="N2060" s="922">
        <f>N2061+N2064+N2068+N2074+N2077+N2080+N2083+N2088+N2091</f>
        <v>0</v>
      </c>
      <c r="O2060" s="885">
        <v>0</v>
      </c>
      <c r="P2060" s="922">
        <f>P2061+P2064+P2068+P2074+P2077+P2080+P2083+P2088+P2091</f>
        <v>0</v>
      </c>
      <c r="Q2060" s="250"/>
      <c r="R2060" s="922">
        <f>R2061+R2064+R2068+R2074+R2077+R2080+R2083+R2088+R2091</f>
        <v>0</v>
      </c>
      <c r="S2060" s="885">
        <v>0</v>
      </c>
      <c r="T2060" s="922">
        <f>T2061+T2064+T2068+T2074+T2077+T2080+T2083+T2088+T2091</f>
        <v>381141.83</v>
      </c>
      <c r="U2060" s="250"/>
      <c r="V2060" s="922">
        <f>V2061+V2064+V2068+V2074+V2077+V2080+V2083+V2088+V2091</f>
        <v>0</v>
      </c>
      <c r="W2060" s="250"/>
      <c r="X2060" s="922">
        <f>X2061+X2064+X2068+X2074+X2077+X2080+X2083+X2088+X2091</f>
        <v>0</v>
      </c>
      <c r="Y2060" s="368">
        <f t="shared" si="264"/>
        <v>0</v>
      </c>
      <c r="Z2060" s="922">
        <f>Z2061+Z2064+Z2068+Z2074+Z2077+Z2080+Z2083+Z2088+Z2091</f>
        <v>191184.43000000002</v>
      </c>
      <c r="AA2060" s="250"/>
      <c r="AB2060" s="922">
        <f>AB2061+AB2064+AB2068+AB2074+AB2077+AB2080+AB2083+AB2088+AB2091</f>
        <v>0</v>
      </c>
      <c r="AC2060" s="929">
        <v>0</v>
      </c>
      <c r="AD2060" s="249">
        <f>AD2061+AD2064+AD2068+AD2074+AD2077+AD2080+AD2083+AD2088+AD2091</f>
        <v>0</v>
      </c>
      <c r="AE2060" s="554">
        <f>AE2061+AE2064+AE2068+AE2074+AE2077+AE2080+AE2083+AE2088+AE2091</f>
        <v>0</v>
      </c>
      <c r="AF2060" s="249">
        <f>AF2061+AF2064+AF2068+AF2074+AF2077+AF2080+AF2083+AF2088+AF2091</f>
        <v>0</v>
      </c>
      <c r="AG2060" s="250"/>
      <c r="AH2060" s="922">
        <f>AH2061+AH2064+AH2068+AH2074+AH2077+AH2080+AH2083+AH2088+AH2091</f>
        <v>0</v>
      </c>
      <c r="AI2060" s="922">
        <f>AI2061+AI2064+AI2068+AI2074+AI2077+AI2080+AI2083+AI2088+AI2091</f>
        <v>572326.26</v>
      </c>
      <c r="AJ2060" s="1025">
        <f t="shared" si="261"/>
        <v>0</v>
      </c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4"/>
      <c r="BV2060" s="24"/>
      <c r="BW2060" s="24"/>
      <c r="BX2060" s="24"/>
      <c r="BY2060" s="24"/>
      <c r="BZ2060" s="24"/>
      <c r="CA2060" s="24"/>
      <c r="CB2060" s="24"/>
      <c r="CC2060" s="24"/>
      <c r="CD2060" s="24"/>
      <c r="CE2060" s="24"/>
      <c r="CF2060" s="24"/>
      <c r="CG2060" s="24"/>
      <c r="CH2060" s="24"/>
      <c r="CI2060" s="24"/>
      <c r="CJ2060" s="24"/>
      <c r="CK2060" s="24"/>
      <c r="CL2060" s="24"/>
      <c r="CM2060" s="24"/>
      <c r="CN2060" s="24"/>
      <c r="CO2060" s="24"/>
      <c r="CP2060" s="24"/>
      <c r="CQ2060" s="24"/>
      <c r="CR2060" s="24"/>
      <c r="CS2060" s="24"/>
      <c r="CT2060" s="24"/>
      <c r="CU2060" s="24"/>
      <c r="CV2060" s="24"/>
      <c r="CW2060" s="24"/>
      <c r="CX2060" s="24"/>
      <c r="CY2060" s="24"/>
      <c r="CZ2060" s="24"/>
      <c r="DA2060" s="24"/>
      <c r="DB2060" s="24"/>
      <c r="DC2060" s="24"/>
      <c r="DD2060" s="24"/>
      <c r="DE2060" s="24"/>
      <c r="DF2060" s="24"/>
      <c r="DG2060" s="24"/>
      <c r="DH2060" s="24"/>
      <c r="DI2060" s="24"/>
      <c r="DJ2060" s="24"/>
      <c r="DK2060" s="24"/>
      <c r="DL2060" s="24"/>
      <c r="DM2060" s="24"/>
      <c r="DN2060" s="24"/>
    </row>
    <row r="2061" spans="1:118" s="877" customFormat="1" x14ac:dyDescent="0.2">
      <c r="A2061" s="272">
        <v>321</v>
      </c>
      <c r="B2061" s="315" t="s">
        <v>1912</v>
      </c>
      <c r="C2061" s="272"/>
      <c r="D2061" s="701"/>
      <c r="E2061" s="282"/>
      <c r="F2061" s="283"/>
      <c r="G2061" s="283"/>
      <c r="H2061" s="283"/>
      <c r="I2061" s="277"/>
      <c r="J2061" s="816">
        <v>0</v>
      </c>
      <c r="K2061" s="278"/>
      <c r="L2061" s="919">
        <f>L2062</f>
        <v>0</v>
      </c>
      <c r="M2061" s="278"/>
      <c r="N2061" s="919">
        <f>N2062</f>
        <v>0</v>
      </c>
      <c r="O2061" s="875">
        <v>0</v>
      </c>
      <c r="P2061" s="919">
        <f>P2062</f>
        <v>0</v>
      </c>
      <c r="Q2061" s="279"/>
      <c r="R2061" s="919">
        <f>R2062</f>
        <v>0</v>
      </c>
      <c r="S2061" s="875">
        <v>0</v>
      </c>
      <c r="T2061" s="919">
        <f>T2062</f>
        <v>0</v>
      </c>
      <c r="U2061" s="279"/>
      <c r="V2061" s="919">
        <f>V2062</f>
        <v>0</v>
      </c>
      <c r="W2061" s="279"/>
      <c r="X2061" s="919">
        <f>X2062</f>
        <v>0</v>
      </c>
      <c r="Y2061" s="373">
        <f t="shared" si="264"/>
        <v>0</v>
      </c>
      <c r="Z2061" s="919">
        <f>Z2062</f>
        <v>0</v>
      </c>
      <c r="AA2061" s="279"/>
      <c r="AB2061" s="919">
        <f>AB2062</f>
        <v>0</v>
      </c>
      <c r="AC2061" s="930">
        <v>0</v>
      </c>
      <c r="AD2061" s="278">
        <f>AD2062</f>
        <v>0</v>
      </c>
      <c r="AE2061" s="944"/>
      <c r="AF2061" s="278">
        <f>AF2062</f>
        <v>0</v>
      </c>
      <c r="AG2061" s="279"/>
      <c r="AH2061" s="919">
        <f>AH2062</f>
        <v>0</v>
      </c>
      <c r="AI2061" s="919">
        <f>AI2062</f>
        <v>0</v>
      </c>
      <c r="AJ2061" s="1025">
        <f t="shared" si="261"/>
        <v>0</v>
      </c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/>
      <c r="BT2061" s="24"/>
      <c r="BU2061" s="24"/>
      <c r="BV2061" s="24"/>
      <c r="BW2061" s="24"/>
      <c r="BX2061" s="24"/>
      <c r="BY2061" s="24"/>
      <c r="BZ2061" s="24"/>
      <c r="CA2061" s="24"/>
      <c r="CB2061" s="24"/>
      <c r="CC2061" s="24"/>
      <c r="CD2061" s="24"/>
      <c r="CE2061" s="24"/>
      <c r="CF2061" s="24"/>
      <c r="CG2061" s="24"/>
      <c r="CH2061" s="24"/>
      <c r="CI2061" s="24"/>
      <c r="CJ2061" s="24"/>
      <c r="CK2061" s="24"/>
      <c r="CL2061" s="24"/>
      <c r="CM2061" s="24"/>
      <c r="CN2061" s="24"/>
      <c r="CO2061" s="24"/>
      <c r="CP2061" s="24"/>
      <c r="CQ2061" s="24"/>
      <c r="CR2061" s="24"/>
      <c r="CS2061" s="24"/>
      <c r="CT2061" s="24"/>
      <c r="CU2061" s="24"/>
      <c r="CV2061" s="24"/>
      <c r="CW2061" s="24"/>
      <c r="CX2061" s="24"/>
      <c r="CY2061" s="24"/>
      <c r="CZ2061" s="24"/>
      <c r="DA2061" s="24"/>
      <c r="DB2061" s="24"/>
      <c r="DC2061" s="24"/>
      <c r="DD2061" s="24"/>
      <c r="DE2061" s="24"/>
      <c r="DF2061" s="24"/>
      <c r="DG2061" s="24"/>
      <c r="DH2061" s="24"/>
      <c r="DI2061" s="24"/>
      <c r="DJ2061" s="24"/>
      <c r="DK2061" s="24"/>
      <c r="DL2061" s="24"/>
      <c r="DM2061" s="24"/>
      <c r="DN2061" s="24"/>
    </row>
    <row r="2062" spans="1:118" s="884" customFormat="1" x14ac:dyDescent="0.2">
      <c r="A2062" s="42">
        <v>32101</v>
      </c>
      <c r="B2062" s="341" t="s">
        <v>1912</v>
      </c>
      <c r="C2062" s="42"/>
      <c r="D2062" s="42"/>
      <c r="E2062" s="45"/>
      <c r="F2062" s="46"/>
      <c r="G2062" s="46"/>
      <c r="H2062" s="46"/>
      <c r="I2062" s="47"/>
      <c r="J2062" s="821">
        <v>0</v>
      </c>
      <c r="K2062" s="264"/>
      <c r="L2062" s="921">
        <f>L2063</f>
        <v>0</v>
      </c>
      <c r="M2062" s="264"/>
      <c r="N2062" s="921">
        <f>N2063</f>
        <v>0</v>
      </c>
      <c r="O2062" s="238">
        <v>0</v>
      </c>
      <c r="P2062" s="921">
        <f>P2063</f>
        <v>0</v>
      </c>
      <c r="Q2062" s="265"/>
      <c r="R2062" s="921">
        <f>R2063</f>
        <v>0</v>
      </c>
      <c r="S2062" s="238">
        <v>0</v>
      </c>
      <c r="T2062" s="921">
        <f>T2063</f>
        <v>0</v>
      </c>
      <c r="U2062" s="265"/>
      <c r="V2062" s="921">
        <f>V2063</f>
        <v>0</v>
      </c>
      <c r="W2062" s="265"/>
      <c r="X2062" s="921">
        <f>X2063</f>
        <v>0</v>
      </c>
      <c r="Y2062" s="376">
        <f t="shared" si="264"/>
        <v>0</v>
      </c>
      <c r="Z2062" s="921">
        <f>Z2063</f>
        <v>0</v>
      </c>
      <c r="AA2062" s="265"/>
      <c r="AB2062" s="921">
        <f>AB2063</f>
        <v>0</v>
      </c>
      <c r="AC2062" s="931">
        <v>0</v>
      </c>
      <c r="AD2062" s="264">
        <f>AD2063</f>
        <v>0</v>
      </c>
      <c r="AE2062" s="958"/>
      <c r="AF2062" s="264">
        <f>AF2063</f>
        <v>0</v>
      </c>
      <c r="AG2062" s="265"/>
      <c r="AH2062" s="921">
        <f>AH2063</f>
        <v>0</v>
      </c>
      <c r="AI2062" s="921">
        <f>AI2063</f>
        <v>0</v>
      </c>
      <c r="AJ2062" s="1025">
        <f t="shared" si="261"/>
        <v>0</v>
      </c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  <c r="BJ2062" s="24"/>
      <c r="BK2062" s="24"/>
      <c r="BL2062" s="24"/>
      <c r="BM2062" s="24"/>
      <c r="BN2062" s="24"/>
      <c r="BO2062" s="24"/>
      <c r="BP2062" s="24"/>
      <c r="BQ2062" s="24"/>
      <c r="BR2062" s="24"/>
      <c r="BS2062" s="24"/>
      <c r="BT2062" s="24"/>
      <c r="BU2062" s="24"/>
      <c r="BV2062" s="24"/>
      <c r="BW2062" s="24"/>
      <c r="BX2062" s="24"/>
      <c r="BY2062" s="24"/>
      <c r="BZ2062" s="24"/>
      <c r="CA2062" s="24"/>
      <c r="CB2062" s="24"/>
      <c r="CC2062" s="24"/>
      <c r="CD2062" s="24"/>
      <c r="CE2062" s="24"/>
      <c r="CF2062" s="24"/>
      <c r="CG2062" s="24"/>
      <c r="CH2062" s="24"/>
      <c r="CI2062" s="24"/>
      <c r="CJ2062" s="24"/>
      <c r="CK2062" s="24"/>
      <c r="CL2062" s="24"/>
      <c r="CM2062" s="24"/>
      <c r="CN2062" s="24"/>
      <c r="CO2062" s="24"/>
      <c r="CP2062" s="24"/>
      <c r="CQ2062" s="24"/>
      <c r="CR2062" s="24"/>
      <c r="CS2062" s="24"/>
      <c r="CT2062" s="24"/>
      <c r="CU2062" s="24"/>
      <c r="CV2062" s="24"/>
      <c r="CW2062" s="24"/>
      <c r="CX2062" s="24"/>
      <c r="CY2062" s="24"/>
      <c r="CZ2062" s="24"/>
      <c r="DA2062" s="24"/>
      <c r="DB2062" s="24"/>
      <c r="DC2062" s="24"/>
      <c r="DD2062" s="24"/>
      <c r="DE2062" s="24"/>
      <c r="DF2062" s="24"/>
      <c r="DG2062" s="24"/>
      <c r="DH2062" s="24"/>
      <c r="DI2062" s="24"/>
      <c r="DJ2062" s="24"/>
      <c r="DK2062" s="24"/>
      <c r="DL2062" s="24"/>
      <c r="DM2062" s="24"/>
      <c r="DN2062" s="24"/>
    </row>
    <row r="2063" spans="1:118" x14ac:dyDescent="0.2">
      <c r="A2063" s="51"/>
      <c r="B2063" s="476"/>
      <c r="C2063" s="51"/>
      <c r="D2063" s="51"/>
      <c r="E2063" s="79"/>
      <c r="F2063" s="133"/>
      <c r="G2063" s="133"/>
      <c r="H2063" s="133"/>
      <c r="I2063" s="57"/>
      <c r="J2063" s="807"/>
      <c r="K2063" s="136"/>
      <c r="L2063" s="469">
        <v>0</v>
      </c>
      <c r="M2063" s="136"/>
      <c r="N2063" s="469"/>
      <c r="O2063" s="75">
        <v>0</v>
      </c>
      <c r="P2063" s="1002"/>
      <c r="Q2063" s="138"/>
      <c r="R2063" s="469"/>
      <c r="S2063" s="75">
        <v>0</v>
      </c>
      <c r="T2063" s="1002"/>
      <c r="U2063" s="138"/>
      <c r="V2063" s="469"/>
      <c r="W2063" s="138"/>
      <c r="X2063" s="469"/>
      <c r="Y2063" s="60">
        <f t="shared" si="264"/>
        <v>0</v>
      </c>
      <c r="Z2063" s="1002">
        <v>0</v>
      </c>
      <c r="AA2063" s="138"/>
      <c r="AB2063" s="469"/>
      <c r="AC2063" s="63">
        <v>0</v>
      </c>
      <c r="AD2063" s="137"/>
      <c r="AE2063" s="942"/>
      <c r="AF2063" s="150">
        <v>0</v>
      </c>
      <c r="AG2063" s="138"/>
      <c r="AH2063" s="469"/>
      <c r="AI2063" s="998">
        <f>AF2063+AH2063+AD2063+AB2063+Z2063+X2063+V2063+T2063+R2063+P2063+N2063+L2063</f>
        <v>0</v>
      </c>
      <c r="AJ2063" s="1025">
        <f t="shared" si="261"/>
        <v>0</v>
      </c>
    </row>
    <row r="2064" spans="1:118" s="877" customFormat="1" x14ac:dyDescent="0.2">
      <c r="A2064" s="272">
        <v>322</v>
      </c>
      <c r="B2064" s="315" t="s">
        <v>1913</v>
      </c>
      <c r="C2064" s="272"/>
      <c r="D2064" s="747"/>
      <c r="E2064" s="282"/>
      <c r="F2064" s="283"/>
      <c r="G2064" s="283"/>
      <c r="H2064" s="283"/>
      <c r="I2064" s="277"/>
      <c r="J2064" s="825">
        <v>0</v>
      </c>
      <c r="K2064" s="278"/>
      <c r="L2064" s="919">
        <v>0</v>
      </c>
      <c r="M2064" s="278"/>
      <c r="N2064" s="919"/>
      <c r="O2064" s="875">
        <v>0</v>
      </c>
      <c r="P2064" s="284">
        <f>P2065</f>
        <v>0</v>
      </c>
      <c r="Q2064" s="279"/>
      <c r="R2064" s="919"/>
      <c r="S2064" s="875">
        <v>0</v>
      </c>
      <c r="T2064" s="284">
        <v>0</v>
      </c>
      <c r="U2064" s="279"/>
      <c r="V2064" s="919"/>
      <c r="W2064" s="279"/>
      <c r="X2064" s="919"/>
      <c r="Y2064" s="373">
        <f t="shared" si="264"/>
        <v>0</v>
      </c>
      <c r="Z2064" s="284">
        <v>0</v>
      </c>
      <c r="AA2064" s="279"/>
      <c r="AB2064" s="919"/>
      <c r="AC2064" s="930">
        <v>0</v>
      </c>
      <c r="AD2064" s="284">
        <f t="shared" ref="AD2064:AE2065" si="265">AD2065</f>
        <v>0</v>
      </c>
      <c r="AE2064" s="950">
        <f t="shared" si="265"/>
        <v>0</v>
      </c>
      <c r="AF2064" s="876">
        <v>0</v>
      </c>
      <c r="AG2064" s="279"/>
      <c r="AH2064" s="919"/>
      <c r="AI2064" s="1027">
        <f>AF2064+AH2064+AD2064+AB2064+Z2064+X2064+V2064+T2064+R2064+P2064+N2064+L2064</f>
        <v>0</v>
      </c>
      <c r="AJ2064" s="1025">
        <f t="shared" si="261"/>
        <v>0</v>
      </c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4"/>
      <c r="BV2064" s="24"/>
      <c r="BW2064" s="24"/>
      <c r="BX2064" s="24"/>
      <c r="BY2064" s="24"/>
      <c r="BZ2064" s="24"/>
      <c r="CA2064" s="24"/>
      <c r="CB2064" s="24"/>
      <c r="CC2064" s="24"/>
      <c r="CD2064" s="24"/>
      <c r="CE2064" s="24"/>
      <c r="CF2064" s="24"/>
      <c r="CG2064" s="24"/>
      <c r="CH2064" s="24"/>
      <c r="CI2064" s="24"/>
      <c r="CJ2064" s="24"/>
      <c r="CK2064" s="24"/>
      <c r="CL2064" s="24"/>
      <c r="CM2064" s="24"/>
      <c r="CN2064" s="24"/>
      <c r="CO2064" s="24"/>
      <c r="CP2064" s="24"/>
      <c r="CQ2064" s="24"/>
      <c r="CR2064" s="24"/>
      <c r="CS2064" s="24"/>
      <c r="CT2064" s="24"/>
      <c r="CU2064" s="24"/>
      <c r="CV2064" s="24"/>
      <c r="CW2064" s="24"/>
      <c r="CX2064" s="24"/>
      <c r="CY2064" s="24"/>
      <c r="CZ2064" s="24"/>
      <c r="DA2064" s="24"/>
      <c r="DB2064" s="24"/>
      <c r="DC2064" s="24"/>
      <c r="DD2064" s="24"/>
      <c r="DE2064" s="24"/>
      <c r="DF2064" s="24"/>
      <c r="DG2064" s="24"/>
      <c r="DH2064" s="24"/>
      <c r="DI2064" s="24"/>
      <c r="DJ2064" s="24"/>
      <c r="DK2064" s="24"/>
      <c r="DL2064" s="24"/>
      <c r="DM2064" s="24"/>
      <c r="DN2064" s="24"/>
    </row>
    <row r="2065" spans="1:118" s="884" customFormat="1" x14ac:dyDescent="0.2">
      <c r="A2065" s="42">
        <v>32201</v>
      </c>
      <c r="B2065" s="341" t="s">
        <v>1914</v>
      </c>
      <c r="C2065" s="44"/>
      <c r="D2065" s="736"/>
      <c r="E2065" s="45"/>
      <c r="F2065" s="46"/>
      <c r="G2065" s="46"/>
      <c r="H2065" s="46"/>
      <c r="I2065" s="47"/>
      <c r="J2065" s="763">
        <v>0</v>
      </c>
      <c r="K2065" s="264"/>
      <c r="L2065" s="921">
        <v>0</v>
      </c>
      <c r="M2065" s="264"/>
      <c r="N2065" s="921"/>
      <c r="O2065" s="238">
        <v>0</v>
      </c>
      <c r="P2065" s="251">
        <f>P2066</f>
        <v>0</v>
      </c>
      <c r="Q2065" s="265"/>
      <c r="R2065" s="921"/>
      <c r="S2065" s="238">
        <v>0</v>
      </c>
      <c r="T2065" s="251">
        <v>0</v>
      </c>
      <c r="U2065" s="265"/>
      <c r="V2065" s="921"/>
      <c r="W2065" s="265"/>
      <c r="X2065" s="921"/>
      <c r="Y2065" s="376">
        <f t="shared" si="264"/>
        <v>0</v>
      </c>
      <c r="Z2065" s="251">
        <v>0</v>
      </c>
      <c r="AA2065" s="265"/>
      <c r="AB2065" s="921"/>
      <c r="AC2065" s="931">
        <v>0</v>
      </c>
      <c r="AD2065" s="251">
        <f t="shared" si="265"/>
        <v>0</v>
      </c>
      <c r="AE2065" s="565">
        <f t="shared" si="265"/>
        <v>0</v>
      </c>
      <c r="AF2065" s="882">
        <v>0</v>
      </c>
      <c r="AG2065" s="265"/>
      <c r="AH2065" s="921"/>
      <c r="AI2065" s="926">
        <f>AF2065+AH2065+AD2065+AB2065+Z2065+X2065+V2065+T2065+R2065+P2065+N2065+L2065</f>
        <v>0</v>
      </c>
      <c r="AJ2065" s="1025">
        <f t="shared" si="261"/>
        <v>0</v>
      </c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  <c r="BJ2065" s="24"/>
      <c r="BK2065" s="24"/>
      <c r="BL2065" s="24"/>
      <c r="BM2065" s="24"/>
      <c r="BN2065" s="24"/>
      <c r="BO2065" s="24"/>
      <c r="BP2065" s="24"/>
      <c r="BQ2065" s="24"/>
      <c r="BR2065" s="24"/>
      <c r="BS2065" s="24"/>
      <c r="BT2065" s="24"/>
      <c r="BU2065" s="24"/>
      <c r="BV2065" s="24"/>
      <c r="BW2065" s="24"/>
      <c r="BX2065" s="24"/>
      <c r="BY2065" s="24"/>
      <c r="BZ2065" s="24"/>
      <c r="CA2065" s="24"/>
      <c r="CB2065" s="24"/>
      <c r="CC2065" s="24"/>
      <c r="CD2065" s="24"/>
      <c r="CE2065" s="24"/>
      <c r="CF2065" s="24"/>
      <c r="CG2065" s="24"/>
      <c r="CH2065" s="24"/>
      <c r="CI2065" s="24"/>
      <c r="CJ2065" s="24"/>
      <c r="CK2065" s="24"/>
      <c r="CL2065" s="24"/>
      <c r="CM2065" s="24"/>
      <c r="CN2065" s="24"/>
      <c r="CO2065" s="24"/>
      <c r="CP2065" s="24"/>
      <c r="CQ2065" s="24"/>
      <c r="CR2065" s="24"/>
      <c r="CS2065" s="24"/>
      <c r="CT2065" s="24"/>
      <c r="CU2065" s="24"/>
      <c r="CV2065" s="24"/>
      <c r="CW2065" s="24"/>
      <c r="CX2065" s="24"/>
      <c r="CY2065" s="24"/>
      <c r="CZ2065" s="24"/>
      <c r="DA2065" s="24"/>
      <c r="DB2065" s="24"/>
      <c r="DC2065" s="24"/>
      <c r="DD2065" s="24"/>
      <c r="DE2065" s="24"/>
      <c r="DF2065" s="24"/>
      <c r="DG2065" s="24"/>
      <c r="DH2065" s="24"/>
      <c r="DI2065" s="24"/>
      <c r="DJ2065" s="24"/>
      <c r="DK2065" s="24"/>
      <c r="DL2065" s="24"/>
      <c r="DM2065" s="24"/>
      <c r="DN2065" s="24"/>
    </row>
    <row r="2066" spans="1:118" s="131" customFormat="1" ht="32.25" customHeight="1" x14ac:dyDescent="0.2">
      <c r="A2066" s="74"/>
      <c r="B2066" s="102"/>
      <c r="C2066" s="74"/>
      <c r="D2066" s="74"/>
      <c r="E2066" s="74"/>
      <c r="F2066" s="478"/>
      <c r="G2066" s="56"/>
      <c r="H2066" s="55"/>
      <c r="I2066" s="57"/>
      <c r="J2066" s="766"/>
      <c r="K2066" s="80"/>
      <c r="L2066" s="150">
        <v>0</v>
      </c>
      <c r="M2066" s="80"/>
      <c r="N2066" s="150"/>
      <c r="O2066" s="75">
        <v>0</v>
      </c>
      <c r="P2066" s="999"/>
      <c r="Q2066" s="81"/>
      <c r="R2066" s="150"/>
      <c r="S2066" s="75">
        <v>0</v>
      </c>
      <c r="T2066" s="999"/>
      <c r="U2066" s="81"/>
      <c r="V2066" s="150"/>
      <c r="W2066" s="81"/>
      <c r="X2066" s="150"/>
      <c r="Y2066" s="60">
        <f t="shared" si="264"/>
        <v>0</v>
      </c>
      <c r="Z2066" s="999">
        <v>0</v>
      </c>
      <c r="AA2066" s="81"/>
      <c r="AB2066" s="150"/>
      <c r="AC2066" s="63">
        <v>0</v>
      </c>
      <c r="AD2066" s="78"/>
      <c r="AE2066" s="63"/>
      <c r="AF2066" s="150">
        <v>0</v>
      </c>
      <c r="AG2066" s="81"/>
      <c r="AH2066" s="150"/>
      <c r="AI2066" s="998">
        <f>AF2066+AH2066+AD2066+AB2066+Z2066+X2066+V2066+T2066+R2066+P2066+N2066+L2066</f>
        <v>0</v>
      </c>
      <c r="AJ2066" s="1025">
        <f t="shared" si="261"/>
        <v>0</v>
      </c>
      <c r="AK2066" s="518"/>
      <c r="AL2066" s="518"/>
      <c r="AM2066" s="518"/>
      <c r="AN2066" s="518"/>
      <c r="AO2066" s="518"/>
      <c r="AP2066" s="518"/>
      <c r="AQ2066" s="518"/>
      <c r="AR2066" s="518"/>
      <c r="AS2066" s="518"/>
      <c r="AT2066" s="518"/>
      <c r="AU2066" s="518"/>
      <c r="AV2066" s="518"/>
      <c r="AW2066" s="518"/>
      <c r="AX2066" s="518"/>
      <c r="AY2066" s="518"/>
      <c r="AZ2066" s="518"/>
      <c r="BA2066" s="518"/>
      <c r="BB2066" s="518"/>
      <c r="BC2066" s="518"/>
      <c r="BD2066" s="518"/>
      <c r="BE2066" s="518"/>
      <c r="BF2066" s="518"/>
      <c r="BG2066" s="518"/>
      <c r="BH2066" s="518"/>
      <c r="BI2066" s="518"/>
      <c r="BJ2066" s="518"/>
      <c r="BK2066" s="518"/>
      <c r="BL2066" s="518"/>
      <c r="BM2066" s="518"/>
      <c r="BN2066" s="518"/>
      <c r="BO2066" s="518"/>
      <c r="BP2066" s="518"/>
      <c r="BQ2066" s="518"/>
      <c r="BR2066" s="518"/>
      <c r="BS2066" s="518"/>
      <c r="BT2066" s="518"/>
      <c r="BU2066" s="518"/>
      <c r="BV2066" s="518"/>
      <c r="BW2066" s="518"/>
      <c r="BX2066" s="518"/>
      <c r="BY2066" s="518"/>
      <c r="BZ2066" s="518"/>
      <c r="CA2066" s="518"/>
      <c r="CB2066" s="518"/>
      <c r="CC2066" s="518"/>
      <c r="CD2066" s="518"/>
      <c r="CE2066" s="518"/>
      <c r="CF2066" s="518"/>
      <c r="CG2066" s="518"/>
      <c r="CH2066" s="518"/>
      <c r="CI2066" s="518"/>
      <c r="CJ2066" s="518"/>
      <c r="CK2066" s="518"/>
      <c r="CL2066" s="518"/>
      <c r="CM2066" s="518"/>
      <c r="CN2066" s="518"/>
      <c r="CO2066" s="518"/>
      <c r="CP2066" s="518"/>
      <c r="CQ2066" s="518"/>
      <c r="CR2066" s="518"/>
      <c r="CS2066" s="518"/>
      <c r="CT2066" s="518"/>
      <c r="CU2066" s="518"/>
      <c r="CV2066" s="518"/>
      <c r="CW2066" s="518"/>
      <c r="CX2066" s="518"/>
      <c r="CY2066" s="518"/>
      <c r="CZ2066" s="518"/>
      <c r="DA2066" s="518"/>
      <c r="DB2066" s="518"/>
      <c r="DC2066" s="518"/>
      <c r="DD2066" s="518"/>
      <c r="DE2066" s="518"/>
      <c r="DF2066" s="518"/>
      <c r="DG2066" s="518"/>
      <c r="DH2066" s="518"/>
      <c r="DI2066" s="518"/>
      <c r="DJ2066" s="518"/>
      <c r="DK2066" s="518"/>
      <c r="DL2066" s="518"/>
      <c r="DM2066" s="518"/>
      <c r="DN2066" s="518"/>
    </row>
    <row r="2067" spans="1:118" x14ac:dyDescent="0.2">
      <c r="A2067" s="406"/>
      <c r="B2067" s="86"/>
      <c r="C2067" s="51"/>
      <c r="D2067" s="51"/>
      <c r="E2067" s="485"/>
      <c r="F2067" s="486"/>
      <c r="G2067" s="486"/>
      <c r="H2067" s="486"/>
      <c r="I2067" s="57"/>
      <c r="J2067" s="807"/>
      <c r="K2067" s="136"/>
      <c r="L2067" s="469">
        <v>0</v>
      </c>
      <c r="M2067" s="136"/>
      <c r="N2067" s="469"/>
      <c r="O2067" s="75">
        <v>0</v>
      </c>
      <c r="P2067" s="1002"/>
      <c r="Q2067" s="138"/>
      <c r="R2067" s="469"/>
      <c r="S2067" s="75">
        <v>0</v>
      </c>
      <c r="T2067" s="1002"/>
      <c r="U2067" s="138"/>
      <c r="V2067" s="469"/>
      <c r="W2067" s="138"/>
      <c r="X2067" s="469"/>
      <c r="Y2067" s="60">
        <f t="shared" si="264"/>
        <v>0</v>
      </c>
      <c r="Z2067" s="1002">
        <v>0</v>
      </c>
      <c r="AA2067" s="138"/>
      <c r="AB2067" s="469"/>
      <c r="AC2067" s="63">
        <v>0</v>
      </c>
      <c r="AD2067" s="137"/>
      <c r="AE2067" s="942"/>
      <c r="AF2067" s="150">
        <v>0</v>
      </c>
      <c r="AG2067" s="138"/>
      <c r="AH2067" s="469"/>
      <c r="AI2067" s="998">
        <f>AF2067+AH2067+AD2067+AB2067+Z2067+X2067+V2067+T2067+R2067+P2067+N2067+L2067</f>
        <v>0</v>
      </c>
      <c r="AJ2067" s="1025">
        <f t="shared" si="261"/>
        <v>0</v>
      </c>
    </row>
    <row r="2068" spans="1:118" s="877" customFormat="1" ht="36" x14ac:dyDescent="0.2">
      <c r="A2068" s="272">
        <v>323</v>
      </c>
      <c r="B2068" s="273" t="s">
        <v>1915</v>
      </c>
      <c r="C2068" s="272"/>
      <c r="D2068" s="272"/>
      <c r="E2068" s="282"/>
      <c r="F2068" s="283"/>
      <c r="G2068" s="283"/>
      <c r="H2068" s="283"/>
      <c r="I2068" s="277"/>
      <c r="J2068" s="806">
        <f>J2069</f>
        <v>518104.43</v>
      </c>
      <c r="K2068" s="806">
        <f t="shared" ref="K2068:AI2068" si="266">K2069</f>
        <v>0</v>
      </c>
      <c r="L2068" s="806">
        <f t="shared" si="266"/>
        <v>0</v>
      </c>
      <c r="M2068" s="806">
        <f t="shared" si="266"/>
        <v>0</v>
      </c>
      <c r="N2068" s="806">
        <f t="shared" si="266"/>
        <v>0</v>
      </c>
      <c r="O2068" s="806">
        <f t="shared" si="266"/>
        <v>0</v>
      </c>
      <c r="P2068" s="806">
        <f t="shared" si="266"/>
        <v>0</v>
      </c>
      <c r="Q2068" s="806">
        <f t="shared" si="266"/>
        <v>0</v>
      </c>
      <c r="R2068" s="806">
        <f t="shared" si="266"/>
        <v>0</v>
      </c>
      <c r="S2068" s="806">
        <f t="shared" si="266"/>
        <v>0</v>
      </c>
      <c r="T2068" s="806">
        <f t="shared" si="266"/>
        <v>326920</v>
      </c>
      <c r="U2068" s="806">
        <f t="shared" si="266"/>
        <v>0</v>
      </c>
      <c r="V2068" s="806">
        <f t="shared" si="266"/>
        <v>0</v>
      </c>
      <c r="W2068" s="806">
        <f t="shared" si="266"/>
        <v>0</v>
      </c>
      <c r="X2068" s="806">
        <f t="shared" si="266"/>
        <v>0</v>
      </c>
      <c r="Y2068" s="806">
        <f t="shared" si="266"/>
        <v>21</v>
      </c>
      <c r="Z2068" s="806">
        <f t="shared" si="266"/>
        <v>191184.43000000002</v>
      </c>
      <c r="AA2068" s="806">
        <f t="shared" si="266"/>
        <v>0</v>
      </c>
      <c r="AB2068" s="806">
        <f t="shared" si="266"/>
        <v>0</v>
      </c>
      <c r="AC2068" s="806">
        <f t="shared" si="266"/>
        <v>0</v>
      </c>
      <c r="AD2068" s="806">
        <f t="shared" si="266"/>
        <v>0</v>
      </c>
      <c r="AE2068" s="806">
        <f t="shared" si="266"/>
        <v>0</v>
      </c>
      <c r="AF2068" s="806">
        <f t="shared" si="266"/>
        <v>0</v>
      </c>
      <c r="AG2068" s="806">
        <f t="shared" si="266"/>
        <v>0</v>
      </c>
      <c r="AH2068" s="806">
        <f t="shared" si="266"/>
        <v>0</v>
      </c>
      <c r="AI2068" s="806">
        <f t="shared" si="266"/>
        <v>518104.43000000005</v>
      </c>
      <c r="AJ2068" s="1025">
        <f t="shared" si="261"/>
        <v>0</v>
      </c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4"/>
      <c r="BV2068" s="24"/>
      <c r="BW2068" s="24"/>
      <c r="BX2068" s="24"/>
      <c r="BY2068" s="24"/>
      <c r="BZ2068" s="24"/>
      <c r="CA2068" s="24"/>
      <c r="CB2068" s="24"/>
      <c r="CC2068" s="24"/>
      <c r="CD2068" s="24"/>
      <c r="CE2068" s="24"/>
      <c r="CF2068" s="24"/>
      <c r="CG2068" s="24"/>
      <c r="CH2068" s="24"/>
      <c r="CI2068" s="24"/>
      <c r="CJ2068" s="24"/>
      <c r="CK2068" s="24"/>
      <c r="CL2068" s="24"/>
      <c r="CM2068" s="24"/>
      <c r="CN2068" s="24"/>
      <c r="CO2068" s="24"/>
      <c r="CP2068" s="24"/>
      <c r="CQ2068" s="24"/>
      <c r="CR2068" s="24"/>
      <c r="CS2068" s="24"/>
      <c r="CT2068" s="24"/>
      <c r="CU2068" s="24"/>
      <c r="CV2068" s="24"/>
      <c r="CW2068" s="24"/>
      <c r="CX2068" s="24"/>
      <c r="CY2068" s="24"/>
      <c r="CZ2068" s="24"/>
      <c r="DA2068" s="24"/>
      <c r="DB2068" s="24"/>
      <c r="DC2068" s="24"/>
      <c r="DD2068" s="24"/>
      <c r="DE2068" s="24"/>
      <c r="DF2068" s="24"/>
      <c r="DG2068" s="24"/>
      <c r="DH2068" s="24"/>
      <c r="DI2068" s="24"/>
      <c r="DJ2068" s="24"/>
      <c r="DK2068" s="24"/>
      <c r="DL2068" s="24"/>
      <c r="DM2068" s="24"/>
      <c r="DN2068" s="24"/>
    </row>
    <row r="2069" spans="1:118" s="884" customFormat="1" ht="27.75" customHeight="1" x14ac:dyDescent="0.2">
      <c r="A2069" s="42">
        <v>32301</v>
      </c>
      <c r="B2069" s="341" t="s">
        <v>1916</v>
      </c>
      <c r="C2069" s="44"/>
      <c r="D2069" s="44"/>
      <c r="E2069" s="45"/>
      <c r="F2069" s="46"/>
      <c r="G2069" s="46"/>
      <c r="H2069" s="46"/>
      <c r="I2069" s="47"/>
      <c r="J2069" s="787">
        <f>SUM(J2070:J2071)</f>
        <v>518104.43</v>
      </c>
      <c r="K2069" s="787">
        <f t="shared" ref="K2069:AI2069" si="267">SUM(K2070:K2071)</f>
        <v>0</v>
      </c>
      <c r="L2069" s="787">
        <f t="shared" si="267"/>
        <v>0</v>
      </c>
      <c r="M2069" s="787">
        <f t="shared" si="267"/>
        <v>0</v>
      </c>
      <c r="N2069" s="787">
        <f t="shared" si="267"/>
        <v>0</v>
      </c>
      <c r="O2069" s="787">
        <f t="shared" si="267"/>
        <v>0</v>
      </c>
      <c r="P2069" s="787">
        <f t="shared" si="267"/>
        <v>0</v>
      </c>
      <c r="Q2069" s="787">
        <f t="shared" si="267"/>
        <v>0</v>
      </c>
      <c r="R2069" s="787">
        <f t="shared" si="267"/>
        <v>0</v>
      </c>
      <c r="S2069" s="787">
        <f t="shared" si="267"/>
        <v>0</v>
      </c>
      <c r="T2069" s="787">
        <f t="shared" si="267"/>
        <v>326920</v>
      </c>
      <c r="U2069" s="787">
        <f t="shared" si="267"/>
        <v>0</v>
      </c>
      <c r="V2069" s="787">
        <f t="shared" si="267"/>
        <v>0</v>
      </c>
      <c r="W2069" s="787">
        <f t="shared" si="267"/>
        <v>0</v>
      </c>
      <c r="X2069" s="787">
        <f t="shared" si="267"/>
        <v>0</v>
      </c>
      <c r="Y2069" s="787">
        <f t="shared" si="267"/>
        <v>21</v>
      </c>
      <c r="Z2069" s="787">
        <f t="shared" si="267"/>
        <v>191184.43000000002</v>
      </c>
      <c r="AA2069" s="787">
        <f t="shared" si="267"/>
        <v>0</v>
      </c>
      <c r="AB2069" s="787">
        <f t="shared" si="267"/>
        <v>0</v>
      </c>
      <c r="AC2069" s="787">
        <f t="shared" si="267"/>
        <v>0</v>
      </c>
      <c r="AD2069" s="787">
        <f t="shared" si="267"/>
        <v>0</v>
      </c>
      <c r="AE2069" s="787">
        <f t="shared" si="267"/>
        <v>0</v>
      </c>
      <c r="AF2069" s="787">
        <f t="shared" si="267"/>
        <v>0</v>
      </c>
      <c r="AG2069" s="787">
        <f t="shared" si="267"/>
        <v>0</v>
      </c>
      <c r="AH2069" s="787">
        <f t="shared" si="267"/>
        <v>0</v>
      </c>
      <c r="AI2069" s="787">
        <f t="shared" si="267"/>
        <v>518104.43000000005</v>
      </c>
      <c r="AJ2069" s="1025">
        <f t="shared" si="261"/>
        <v>0</v>
      </c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4"/>
      <c r="BV2069" s="24"/>
      <c r="BW2069" s="24"/>
      <c r="BX2069" s="24"/>
      <c r="BY2069" s="24"/>
      <c r="BZ2069" s="24"/>
      <c r="CA2069" s="24"/>
      <c r="CB2069" s="24"/>
      <c r="CC2069" s="24"/>
      <c r="CD2069" s="24"/>
      <c r="CE2069" s="24"/>
      <c r="CF2069" s="24"/>
      <c r="CG2069" s="24"/>
      <c r="CH2069" s="24"/>
      <c r="CI2069" s="24"/>
      <c r="CJ2069" s="24"/>
      <c r="CK2069" s="24"/>
      <c r="CL2069" s="24"/>
      <c r="CM2069" s="24"/>
      <c r="CN2069" s="24"/>
      <c r="CO2069" s="24"/>
      <c r="CP2069" s="24"/>
      <c r="CQ2069" s="24"/>
      <c r="CR2069" s="24"/>
      <c r="CS2069" s="24"/>
      <c r="CT2069" s="24"/>
      <c r="CU2069" s="24"/>
      <c r="CV2069" s="24"/>
      <c r="CW2069" s="24"/>
      <c r="CX2069" s="24"/>
      <c r="CY2069" s="24"/>
      <c r="CZ2069" s="24"/>
      <c r="DA2069" s="24"/>
      <c r="DB2069" s="24"/>
      <c r="DC2069" s="24"/>
      <c r="DD2069" s="24"/>
      <c r="DE2069" s="24"/>
      <c r="DF2069" s="24"/>
      <c r="DG2069" s="24"/>
      <c r="DH2069" s="24"/>
      <c r="DI2069" s="24"/>
      <c r="DJ2069" s="24"/>
      <c r="DK2069" s="24"/>
      <c r="DL2069" s="24"/>
      <c r="DM2069" s="24"/>
      <c r="DN2069" s="24"/>
    </row>
    <row r="2070" spans="1:118" ht="49.5" customHeight="1" x14ac:dyDescent="0.2">
      <c r="A2070" s="51"/>
      <c r="B2070" s="130" t="s">
        <v>1917</v>
      </c>
      <c r="C2070" s="74"/>
      <c r="D2070" s="74">
        <v>9</v>
      </c>
      <c r="E2070" s="225" t="s">
        <v>734</v>
      </c>
      <c r="F2070" s="302" t="s">
        <v>31</v>
      </c>
      <c r="G2070" s="56" t="s">
        <v>32</v>
      </c>
      <c r="H2070" s="55" t="s">
        <v>33</v>
      </c>
      <c r="I2070" s="57">
        <v>2903.1428571428573</v>
      </c>
      <c r="J2070" s="766">
        <v>18806.259999999998</v>
      </c>
      <c r="K2070" s="136"/>
      <c r="L2070" s="469">
        <v>0</v>
      </c>
      <c r="M2070" s="136"/>
      <c r="N2070" s="469"/>
      <c r="O2070" s="75">
        <v>0</v>
      </c>
      <c r="P2070" s="1002">
        <f>O2070*I2070</f>
        <v>0</v>
      </c>
      <c r="Q2070" s="138"/>
      <c r="R2070" s="469"/>
      <c r="S2070" s="75">
        <v>0</v>
      </c>
      <c r="T2070" s="1002"/>
      <c r="U2070" s="138"/>
      <c r="V2070" s="469"/>
      <c r="W2070" s="138"/>
      <c r="X2070" s="469"/>
      <c r="Y2070" s="60">
        <f t="shared" si="264"/>
        <v>9</v>
      </c>
      <c r="Z2070" s="1002">
        <v>18806.259999999998</v>
      </c>
      <c r="AA2070" s="138"/>
      <c r="AB2070" s="469"/>
      <c r="AC2070" s="63">
        <v>0</v>
      </c>
      <c r="AD2070" s="137">
        <f>AC2070*I2070</f>
        <v>0</v>
      </c>
      <c r="AE2070" s="942">
        <v>0</v>
      </c>
      <c r="AF2070" s="150">
        <v>0</v>
      </c>
      <c r="AG2070" s="138"/>
      <c r="AH2070" s="469"/>
      <c r="AI2070" s="998">
        <f>AF2070+AH2070+AD2070+AB2070+Z2070+X2070+V2070+T2070+R2070+P2070+N2070+L2070</f>
        <v>18806.259999999998</v>
      </c>
      <c r="AJ2070" s="1025">
        <f t="shared" si="261"/>
        <v>0</v>
      </c>
    </row>
    <row r="2071" spans="1:118" ht="44.25" customHeight="1" x14ac:dyDescent="0.2">
      <c r="A2071" s="51"/>
      <c r="B2071" s="130" t="s">
        <v>1918</v>
      </c>
      <c r="C2071" s="74"/>
      <c r="D2071" s="748">
        <v>12</v>
      </c>
      <c r="E2071" s="74" t="s">
        <v>1919</v>
      </c>
      <c r="F2071" s="302" t="s">
        <v>31</v>
      </c>
      <c r="G2071" s="56" t="s">
        <v>32</v>
      </c>
      <c r="H2071" s="55" t="s">
        <v>33</v>
      </c>
      <c r="I2071" s="57">
        <v>41760</v>
      </c>
      <c r="J2071" s="826">
        <f>501120-1821.83</f>
        <v>499298.17</v>
      </c>
      <c r="K2071" s="136"/>
      <c r="L2071" s="469">
        <v>0</v>
      </c>
      <c r="M2071" s="136"/>
      <c r="N2071" s="469"/>
      <c r="O2071" s="75">
        <v>0</v>
      </c>
      <c r="P2071" s="1002">
        <f>O2071*I2071</f>
        <v>0</v>
      </c>
      <c r="Q2071" s="138"/>
      <c r="R2071" s="469"/>
      <c r="S2071" s="75">
        <v>0</v>
      </c>
      <c r="T2071" s="1002">
        <v>326920</v>
      </c>
      <c r="U2071" s="138"/>
      <c r="V2071" s="469"/>
      <c r="W2071" s="138"/>
      <c r="X2071" s="469"/>
      <c r="Y2071" s="60">
        <f t="shared" si="264"/>
        <v>12</v>
      </c>
      <c r="Z2071" s="1002">
        <f>174200-1821.83</f>
        <v>172378.17</v>
      </c>
      <c r="AA2071" s="138"/>
      <c r="AB2071" s="469"/>
      <c r="AC2071" s="63">
        <v>0</v>
      </c>
      <c r="AD2071" s="137">
        <f>AC2071*I2071</f>
        <v>0</v>
      </c>
      <c r="AE2071" s="942">
        <v>0</v>
      </c>
      <c r="AF2071" s="150">
        <v>0</v>
      </c>
      <c r="AG2071" s="138"/>
      <c r="AH2071" s="469"/>
      <c r="AI2071" s="998">
        <f>AF2071+AH2071+AD2071+AB2071+Z2071+X2071+V2071+T2071+R2071+P2071+N2071+L2071</f>
        <v>499298.17000000004</v>
      </c>
      <c r="AJ2071" s="1025">
        <f t="shared" si="261"/>
        <v>0</v>
      </c>
    </row>
    <row r="2072" spans="1:118" s="884" customFormat="1" x14ac:dyDescent="0.2">
      <c r="A2072" s="42">
        <v>32302</v>
      </c>
      <c r="B2072" s="341" t="s">
        <v>1920</v>
      </c>
      <c r="C2072" s="44"/>
      <c r="D2072" s="44"/>
      <c r="E2072" s="45"/>
      <c r="F2072" s="46"/>
      <c r="G2072" s="46"/>
      <c r="H2072" s="46"/>
      <c r="I2072" s="47"/>
      <c r="J2072" s="787">
        <v>0</v>
      </c>
      <c r="K2072" s="264"/>
      <c r="L2072" s="921">
        <f>L2073</f>
        <v>0</v>
      </c>
      <c r="M2072" s="264"/>
      <c r="N2072" s="921"/>
      <c r="O2072" s="238">
        <v>0</v>
      </c>
      <c r="P2072" s="1008"/>
      <c r="Q2072" s="265"/>
      <c r="R2072" s="921"/>
      <c r="S2072" s="238">
        <v>0</v>
      </c>
      <c r="T2072" s="1008">
        <v>0</v>
      </c>
      <c r="U2072" s="265"/>
      <c r="V2072" s="921"/>
      <c r="W2072" s="265"/>
      <c r="X2072" s="921"/>
      <c r="Y2072" s="376">
        <f t="shared" si="264"/>
        <v>0</v>
      </c>
      <c r="Z2072" s="1008">
        <v>0</v>
      </c>
      <c r="AA2072" s="265"/>
      <c r="AB2072" s="921"/>
      <c r="AC2072" s="931">
        <v>0</v>
      </c>
      <c r="AD2072" s="281"/>
      <c r="AE2072" s="958"/>
      <c r="AF2072" s="882">
        <v>0</v>
      </c>
      <c r="AG2072" s="265"/>
      <c r="AH2072" s="921">
        <f>AH2073</f>
        <v>0</v>
      </c>
      <c r="AI2072" s="921">
        <f>AI2073</f>
        <v>0</v>
      </c>
      <c r="AJ2072" s="1025">
        <f t="shared" si="261"/>
        <v>0</v>
      </c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4"/>
      <c r="BV2072" s="24"/>
      <c r="BW2072" s="24"/>
      <c r="BX2072" s="24"/>
      <c r="BY2072" s="24"/>
      <c r="BZ2072" s="24"/>
      <c r="CA2072" s="24"/>
      <c r="CB2072" s="24"/>
      <c r="CC2072" s="24"/>
      <c r="CD2072" s="24"/>
      <c r="CE2072" s="24"/>
      <c r="CF2072" s="24"/>
      <c r="CG2072" s="24"/>
      <c r="CH2072" s="24"/>
      <c r="CI2072" s="24"/>
      <c r="CJ2072" s="24"/>
      <c r="CK2072" s="24"/>
      <c r="CL2072" s="24"/>
      <c r="CM2072" s="24"/>
      <c r="CN2072" s="24"/>
      <c r="CO2072" s="24"/>
      <c r="CP2072" s="24"/>
      <c r="CQ2072" s="24"/>
      <c r="CR2072" s="24"/>
      <c r="CS2072" s="24"/>
      <c r="CT2072" s="24"/>
      <c r="CU2072" s="24"/>
      <c r="CV2072" s="24"/>
      <c r="CW2072" s="24"/>
      <c r="CX2072" s="24"/>
      <c r="CY2072" s="24"/>
      <c r="CZ2072" s="24"/>
      <c r="DA2072" s="24"/>
      <c r="DB2072" s="24"/>
      <c r="DC2072" s="24"/>
      <c r="DD2072" s="24"/>
      <c r="DE2072" s="24"/>
      <c r="DF2072" s="24"/>
      <c r="DG2072" s="24"/>
      <c r="DH2072" s="24"/>
      <c r="DI2072" s="24"/>
      <c r="DJ2072" s="24"/>
      <c r="DK2072" s="24"/>
      <c r="DL2072" s="24"/>
      <c r="DM2072" s="24"/>
      <c r="DN2072" s="24"/>
    </row>
    <row r="2073" spans="1:118" x14ac:dyDescent="0.2">
      <c r="A2073" s="408"/>
      <c r="B2073" s="484"/>
      <c r="C2073" s="51"/>
      <c r="D2073" s="51"/>
      <c r="E2073" s="109"/>
      <c r="F2073" s="302"/>
      <c r="G2073" s="302"/>
      <c r="H2073" s="302"/>
      <c r="I2073" s="57"/>
      <c r="J2073" s="807"/>
      <c r="K2073" s="136"/>
      <c r="L2073" s="469">
        <v>0</v>
      </c>
      <c r="M2073" s="136"/>
      <c r="N2073" s="469"/>
      <c r="O2073" s="75">
        <v>0</v>
      </c>
      <c r="P2073" s="1002"/>
      <c r="Q2073" s="138"/>
      <c r="R2073" s="469"/>
      <c r="S2073" s="75">
        <v>0</v>
      </c>
      <c r="T2073" s="1002"/>
      <c r="U2073" s="138"/>
      <c r="V2073" s="469"/>
      <c r="W2073" s="138"/>
      <c r="X2073" s="469"/>
      <c r="Y2073" s="60">
        <f t="shared" si="264"/>
        <v>0</v>
      </c>
      <c r="Z2073" s="1002"/>
      <c r="AA2073" s="138"/>
      <c r="AB2073" s="469"/>
      <c r="AC2073" s="63">
        <v>0</v>
      </c>
      <c r="AD2073" s="137"/>
      <c r="AE2073" s="942"/>
      <c r="AF2073" s="150">
        <v>0</v>
      </c>
      <c r="AG2073" s="138"/>
      <c r="AH2073" s="469"/>
      <c r="AI2073" s="998">
        <f t="shared" ref="AI2073:AI2082" si="268">AF2073+AH2073+AD2073+AB2073+Z2073+X2073+V2073+T2073+R2073+P2073+N2073+L2073</f>
        <v>0</v>
      </c>
      <c r="AJ2073" s="1025">
        <f t="shared" si="261"/>
        <v>0</v>
      </c>
    </row>
    <row r="2074" spans="1:118" s="877" customFormat="1" ht="36" x14ac:dyDescent="0.2">
      <c r="A2074" s="272">
        <v>324</v>
      </c>
      <c r="B2074" s="315" t="s">
        <v>1921</v>
      </c>
      <c r="C2074" s="272"/>
      <c r="D2074" s="701"/>
      <c r="E2074" s="282"/>
      <c r="F2074" s="283"/>
      <c r="G2074" s="283"/>
      <c r="H2074" s="283"/>
      <c r="I2074" s="277"/>
      <c r="J2074" s="816">
        <v>0</v>
      </c>
      <c r="K2074" s="278"/>
      <c r="L2074" s="919">
        <v>0</v>
      </c>
      <c r="M2074" s="278"/>
      <c r="N2074" s="919"/>
      <c r="O2074" s="875">
        <v>0</v>
      </c>
      <c r="P2074" s="928"/>
      <c r="Q2074" s="279"/>
      <c r="R2074" s="919"/>
      <c r="S2074" s="875">
        <v>0</v>
      </c>
      <c r="T2074" s="928">
        <v>0</v>
      </c>
      <c r="U2074" s="279"/>
      <c r="V2074" s="919"/>
      <c r="W2074" s="279"/>
      <c r="X2074" s="919"/>
      <c r="Y2074" s="373">
        <f t="shared" si="264"/>
        <v>0</v>
      </c>
      <c r="Z2074" s="928">
        <v>0</v>
      </c>
      <c r="AA2074" s="279"/>
      <c r="AB2074" s="919"/>
      <c r="AC2074" s="930">
        <v>0</v>
      </c>
      <c r="AD2074" s="316"/>
      <c r="AE2074" s="944"/>
      <c r="AF2074" s="876">
        <v>0</v>
      </c>
      <c r="AG2074" s="279"/>
      <c r="AH2074" s="919"/>
      <c r="AI2074" s="1027">
        <f t="shared" si="268"/>
        <v>0</v>
      </c>
      <c r="AJ2074" s="1025">
        <f t="shared" si="261"/>
        <v>0</v>
      </c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4"/>
      <c r="BV2074" s="24"/>
      <c r="BW2074" s="24"/>
      <c r="BX2074" s="24"/>
      <c r="BY2074" s="24"/>
      <c r="BZ2074" s="24"/>
      <c r="CA2074" s="24"/>
      <c r="CB2074" s="24"/>
      <c r="CC2074" s="24"/>
      <c r="CD2074" s="24"/>
      <c r="CE2074" s="24"/>
      <c r="CF2074" s="24"/>
      <c r="CG2074" s="24"/>
      <c r="CH2074" s="24"/>
      <c r="CI2074" s="24"/>
      <c r="CJ2074" s="24"/>
      <c r="CK2074" s="24"/>
      <c r="CL2074" s="24"/>
      <c r="CM2074" s="24"/>
      <c r="CN2074" s="24"/>
      <c r="CO2074" s="24"/>
      <c r="CP2074" s="24"/>
      <c r="CQ2074" s="24"/>
      <c r="CR2074" s="24"/>
      <c r="CS2074" s="24"/>
      <c r="CT2074" s="24"/>
      <c r="CU2074" s="24"/>
      <c r="CV2074" s="24"/>
      <c r="CW2074" s="24"/>
      <c r="CX2074" s="24"/>
      <c r="CY2074" s="24"/>
      <c r="CZ2074" s="24"/>
      <c r="DA2074" s="24"/>
      <c r="DB2074" s="24"/>
      <c r="DC2074" s="24"/>
      <c r="DD2074" s="24"/>
      <c r="DE2074" s="24"/>
      <c r="DF2074" s="24"/>
      <c r="DG2074" s="24"/>
      <c r="DH2074" s="24"/>
      <c r="DI2074" s="24"/>
      <c r="DJ2074" s="24"/>
      <c r="DK2074" s="24"/>
      <c r="DL2074" s="24"/>
      <c r="DM2074" s="24"/>
      <c r="DN2074" s="24"/>
    </row>
    <row r="2075" spans="1:118" s="884" customFormat="1" ht="36" x14ac:dyDescent="0.2">
      <c r="A2075" s="42">
        <v>32401</v>
      </c>
      <c r="B2075" s="341" t="s">
        <v>1922</v>
      </c>
      <c r="C2075" s="44"/>
      <c r="D2075" s="44"/>
      <c r="E2075" s="45"/>
      <c r="F2075" s="46"/>
      <c r="G2075" s="46"/>
      <c r="H2075" s="46"/>
      <c r="I2075" s="47"/>
      <c r="J2075" s="787">
        <v>0</v>
      </c>
      <c r="K2075" s="264"/>
      <c r="L2075" s="921">
        <v>0</v>
      </c>
      <c r="M2075" s="264"/>
      <c r="N2075" s="921"/>
      <c r="O2075" s="238">
        <v>0</v>
      </c>
      <c r="P2075" s="1008"/>
      <c r="Q2075" s="265"/>
      <c r="R2075" s="921"/>
      <c r="S2075" s="238">
        <v>0</v>
      </c>
      <c r="T2075" s="1008">
        <v>0</v>
      </c>
      <c r="U2075" s="265"/>
      <c r="V2075" s="921"/>
      <c r="W2075" s="265"/>
      <c r="X2075" s="921"/>
      <c r="Y2075" s="376">
        <f t="shared" si="264"/>
        <v>0</v>
      </c>
      <c r="Z2075" s="1008">
        <v>0</v>
      </c>
      <c r="AA2075" s="265"/>
      <c r="AB2075" s="921"/>
      <c r="AC2075" s="931">
        <v>0</v>
      </c>
      <c r="AD2075" s="281"/>
      <c r="AE2075" s="958"/>
      <c r="AF2075" s="882">
        <v>0</v>
      </c>
      <c r="AG2075" s="265"/>
      <c r="AH2075" s="921"/>
      <c r="AI2075" s="926">
        <f t="shared" si="268"/>
        <v>0</v>
      </c>
      <c r="AJ2075" s="1025">
        <f t="shared" si="261"/>
        <v>0</v>
      </c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4"/>
      <c r="BV2075" s="24"/>
      <c r="BW2075" s="24"/>
      <c r="BX2075" s="24"/>
      <c r="BY2075" s="24"/>
      <c r="BZ2075" s="24"/>
      <c r="CA2075" s="24"/>
      <c r="CB2075" s="24"/>
      <c r="CC2075" s="24"/>
      <c r="CD2075" s="24"/>
      <c r="CE2075" s="24"/>
      <c r="CF2075" s="24"/>
      <c r="CG2075" s="24"/>
      <c r="CH2075" s="24"/>
      <c r="CI2075" s="24"/>
      <c r="CJ2075" s="24"/>
      <c r="CK2075" s="24"/>
      <c r="CL2075" s="24"/>
      <c r="CM2075" s="24"/>
      <c r="CN2075" s="24"/>
      <c r="CO2075" s="24"/>
      <c r="CP2075" s="24"/>
      <c r="CQ2075" s="24"/>
      <c r="CR2075" s="24"/>
      <c r="CS2075" s="24"/>
      <c r="CT2075" s="24"/>
      <c r="CU2075" s="24"/>
      <c r="CV2075" s="24"/>
      <c r="CW2075" s="24"/>
      <c r="CX2075" s="24"/>
      <c r="CY2075" s="24"/>
      <c r="CZ2075" s="24"/>
      <c r="DA2075" s="24"/>
      <c r="DB2075" s="24"/>
      <c r="DC2075" s="24"/>
      <c r="DD2075" s="24"/>
      <c r="DE2075" s="24"/>
      <c r="DF2075" s="24"/>
      <c r="DG2075" s="24"/>
      <c r="DH2075" s="24"/>
      <c r="DI2075" s="24"/>
      <c r="DJ2075" s="24"/>
      <c r="DK2075" s="24"/>
      <c r="DL2075" s="24"/>
      <c r="DM2075" s="24"/>
      <c r="DN2075" s="24"/>
    </row>
    <row r="2076" spans="1:118" x14ac:dyDescent="0.2">
      <c r="A2076" s="408"/>
      <c r="B2076" s="484"/>
      <c r="C2076" s="51"/>
      <c r="D2076" s="51"/>
      <c r="E2076" s="109"/>
      <c r="F2076" s="302"/>
      <c r="G2076" s="302"/>
      <c r="H2076" s="302"/>
      <c r="I2076" s="57"/>
      <c r="J2076" s="807"/>
      <c r="K2076" s="136"/>
      <c r="L2076" s="469">
        <v>0</v>
      </c>
      <c r="M2076" s="136"/>
      <c r="N2076" s="469"/>
      <c r="O2076" s="75">
        <v>0</v>
      </c>
      <c r="P2076" s="1002"/>
      <c r="Q2076" s="138"/>
      <c r="R2076" s="469"/>
      <c r="S2076" s="75">
        <v>0</v>
      </c>
      <c r="T2076" s="1002"/>
      <c r="U2076" s="138"/>
      <c r="V2076" s="469"/>
      <c r="W2076" s="138"/>
      <c r="X2076" s="469"/>
      <c r="Y2076" s="60">
        <f t="shared" si="264"/>
        <v>0</v>
      </c>
      <c r="Z2076" s="1002"/>
      <c r="AA2076" s="138"/>
      <c r="AB2076" s="469"/>
      <c r="AC2076" s="63">
        <v>0</v>
      </c>
      <c r="AD2076" s="137"/>
      <c r="AE2076" s="942"/>
      <c r="AF2076" s="150">
        <v>0</v>
      </c>
      <c r="AG2076" s="138"/>
      <c r="AH2076" s="469"/>
      <c r="AI2076" s="998">
        <f t="shared" si="268"/>
        <v>0</v>
      </c>
      <c r="AJ2076" s="1025">
        <f t="shared" si="261"/>
        <v>0</v>
      </c>
    </row>
    <row r="2077" spans="1:118" s="877" customFormat="1" ht="24" x14ac:dyDescent="0.2">
      <c r="A2077" s="272">
        <v>325</v>
      </c>
      <c r="B2077" s="315" t="s">
        <v>1923</v>
      </c>
      <c r="C2077" s="272"/>
      <c r="D2077" s="701"/>
      <c r="E2077" s="282"/>
      <c r="F2077" s="283"/>
      <c r="G2077" s="283"/>
      <c r="H2077" s="283"/>
      <c r="I2077" s="277"/>
      <c r="J2077" s="816">
        <v>0</v>
      </c>
      <c r="K2077" s="278"/>
      <c r="L2077" s="919">
        <v>0</v>
      </c>
      <c r="M2077" s="278"/>
      <c r="N2077" s="919"/>
      <c r="O2077" s="875">
        <v>0</v>
      </c>
      <c r="P2077" s="928"/>
      <c r="Q2077" s="279"/>
      <c r="R2077" s="919"/>
      <c r="S2077" s="875">
        <v>0</v>
      </c>
      <c r="T2077" s="928">
        <v>0</v>
      </c>
      <c r="U2077" s="279"/>
      <c r="V2077" s="919"/>
      <c r="W2077" s="279"/>
      <c r="X2077" s="919"/>
      <c r="Y2077" s="373">
        <f t="shared" si="264"/>
        <v>0</v>
      </c>
      <c r="Z2077" s="928">
        <v>0</v>
      </c>
      <c r="AA2077" s="279"/>
      <c r="AB2077" s="919"/>
      <c r="AC2077" s="930">
        <v>0</v>
      </c>
      <c r="AD2077" s="316"/>
      <c r="AE2077" s="944"/>
      <c r="AF2077" s="876">
        <v>0</v>
      </c>
      <c r="AG2077" s="279"/>
      <c r="AH2077" s="919"/>
      <c r="AI2077" s="1027">
        <f t="shared" si="268"/>
        <v>0</v>
      </c>
      <c r="AJ2077" s="1025">
        <f t="shared" si="261"/>
        <v>0</v>
      </c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4"/>
      <c r="BV2077" s="24"/>
      <c r="BW2077" s="24"/>
      <c r="BX2077" s="24"/>
      <c r="BY2077" s="24"/>
      <c r="BZ2077" s="24"/>
      <c r="CA2077" s="24"/>
      <c r="CB2077" s="24"/>
      <c r="CC2077" s="24"/>
      <c r="CD2077" s="24"/>
      <c r="CE2077" s="24"/>
      <c r="CF2077" s="24"/>
      <c r="CG2077" s="24"/>
      <c r="CH2077" s="24"/>
      <c r="CI2077" s="24"/>
      <c r="CJ2077" s="24"/>
      <c r="CK2077" s="24"/>
      <c r="CL2077" s="24"/>
      <c r="CM2077" s="24"/>
      <c r="CN2077" s="24"/>
      <c r="CO2077" s="24"/>
      <c r="CP2077" s="24"/>
      <c r="CQ2077" s="24"/>
      <c r="CR2077" s="24"/>
      <c r="CS2077" s="24"/>
      <c r="CT2077" s="24"/>
      <c r="CU2077" s="24"/>
      <c r="CV2077" s="24"/>
      <c r="CW2077" s="24"/>
      <c r="CX2077" s="24"/>
      <c r="CY2077" s="24"/>
      <c r="CZ2077" s="24"/>
      <c r="DA2077" s="24"/>
      <c r="DB2077" s="24"/>
      <c r="DC2077" s="24"/>
      <c r="DD2077" s="24"/>
      <c r="DE2077" s="24"/>
      <c r="DF2077" s="24"/>
      <c r="DG2077" s="24"/>
      <c r="DH2077" s="24"/>
      <c r="DI2077" s="24"/>
      <c r="DJ2077" s="24"/>
      <c r="DK2077" s="24"/>
      <c r="DL2077" s="24"/>
      <c r="DM2077" s="24"/>
      <c r="DN2077" s="24"/>
    </row>
    <row r="2078" spans="1:118" s="884" customFormat="1" ht="24" x14ac:dyDescent="0.2">
      <c r="A2078" s="42">
        <v>32501</v>
      </c>
      <c r="B2078" s="341" t="s">
        <v>1923</v>
      </c>
      <c r="C2078" s="44"/>
      <c r="D2078" s="44"/>
      <c r="E2078" s="45"/>
      <c r="F2078" s="46"/>
      <c r="G2078" s="46"/>
      <c r="H2078" s="46"/>
      <c r="I2078" s="47"/>
      <c r="J2078" s="787">
        <v>0</v>
      </c>
      <c r="K2078" s="264"/>
      <c r="L2078" s="921">
        <v>0</v>
      </c>
      <c r="M2078" s="264"/>
      <c r="N2078" s="921"/>
      <c r="O2078" s="238">
        <v>0</v>
      </c>
      <c r="P2078" s="1008"/>
      <c r="Q2078" s="265"/>
      <c r="R2078" s="921"/>
      <c r="S2078" s="238">
        <v>0</v>
      </c>
      <c r="T2078" s="1008">
        <v>0</v>
      </c>
      <c r="U2078" s="265"/>
      <c r="V2078" s="921"/>
      <c r="W2078" s="265"/>
      <c r="X2078" s="921"/>
      <c r="Y2078" s="376">
        <f t="shared" si="264"/>
        <v>0</v>
      </c>
      <c r="Z2078" s="1008">
        <v>0</v>
      </c>
      <c r="AA2078" s="265"/>
      <c r="AB2078" s="921"/>
      <c r="AC2078" s="931">
        <v>0</v>
      </c>
      <c r="AD2078" s="281"/>
      <c r="AE2078" s="958"/>
      <c r="AF2078" s="882">
        <v>0</v>
      </c>
      <c r="AG2078" s="265"/>
      <c r="AH2078" s="921"/>
      <c r="AI2078" s="926">
        <f t="shared" si="268"/>
        <v>0</v>
      </c>
      <c r="AJ2078" s="1025">
        <f t="shared" si="261"/>
        <v>0</v>
      </c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4"/>
      <c r="BV2078" s="24"/>
      <c r="BW2078" s="24"/>
      <c r="BX2078" s="24"/>
      <c r="BY2078" s="24"/>
      <c r="BZ2078" s="24"/>
      <c r="CA2078" s="24"/>
      <c r="CB2078" s="24"/>
      <c r="CC2078" s="24"/>
      <c r="CD2078" s="24"/>
      <c r="CE2078" s="24"/>
      <c r="CF2078" s="24"/>
      <c r="CG2078" s="24"/>
      <c r="CH2078" s="24"/>
      <c r="CI2078" s="24"/>
      <c r="CJ2078" s="24"/>
      <c r="CK2078" s="24"/>
      <c r="CL2078" s="24"/>
      <c r="CM2078" s="24"/>
      <c r="CN2078" s="24"/>
      <c r="CO2078" s="24"/>
      <c r="CP2078" s="24"/>
      <c r="CQ2078" s="24"/>
      <c r="CR2078" s="24"/>
      <c r="CS2078" s="24"/>
      <c r="CT2078" s="24"/>
      <c r="CU2078" s="24"/>
      <c r="CV2078" s="24"/>
      <c r="CW2078" s="24"/>
      <c r="CX2078" s="24"/>
      <c r="CY2078" s="24"/>
      <c r="CZ2078" s="24"/>
      <c r="DA2078" s="24"/>
      <c r="DB2078" s="24"/>
      <c r="DC2078" s="24"/>
      <c r="DD2078" s="24"/>
      <c r="DE2078" s="24"/>
      <c r="DF2078" s="24"/>
      <c r="DG2078" s="24"/>
      <c r="DH2078" s="24"/>
      <c r="DI2078" s="24"/>
      <c r="DJ2078" s="24"/>
      <c r="DK2078" s="24"/>
      <c r="DL2078" s="24"/>
      <c r="DM2078" s="24"/>
      <c r="DN2078" s="24"/>
    </row>
    <row r="2079" spans="1:118" x14ac:dyDescent="0.2">
      <c r="A2079" s="408"/>
      <c r="B2079" s="484"/>
      <c r="C2079" s="51"/>
      <c r="D2079" s="51"/>
      <c r="E2079" s="109"/>
      <c r="F2079" s="302"/>
      <c r="G2079" s="302"/>
      <c r="H2079" s="302"/>
      <c r="I2079" s="57"/>
      <c r="J2079" s="807"/>
      <c r="K2079" s="136"/>
      <c r="L2079" s="469">
        <v>0</v>
      </c>
      <c r="M2079" s="136"/>
      <c r="N2079" s="469"/>
      <c r="O2079" s="75">
        <v>0</v>
      </c>
      <c r="P2079" s="1002"/>
      <c r="Q2079" s="138"/>
      <c r="R2079" s="469"/>
      <c r="S2079" s="75">
        <v>0</v>
      </c>
      <c r="T2079" s="1002"/>
      <c r="U2079" s="138"/>
      <c r="V2079" s="469"/>
      <c r="W2079" s="138"/>
      <c r="X2079" s="469"/>
      <c r="Y2079" s="60">
        <f t="shared" si="264"/>
        <v>0</v>
      </c>
      <c r="Z2079" s="1002"/>
      <c r="AA2079" s="138"/>
      <c r="AB2079" s="469"/>
      <c r="AC2079" s="63">
        <v>0</v>
      </c>
      <c r="AD2079" s="137"/>
      <c r="AE2079" s="942"/>
      <c r="AF2079" s="150">
        <v>0</v>
      </c>
      <c r="AG2079" s="138"/>
      <c r="AH2079" s="469"/>
      <c r="AI2079" s="998">
        <f t="shared" si="268"/>
        <v>0</v>
      </c>
      <c r="AJ2079" s="1025">
        <f t="shared" si="261"/>
        <v>0</v>
      </c>
    </row>
    <row r="2080" spans="1:118" s="877" customFormat="1" ht="24" x14ac:dyDescent="0.2">
      <c r="A2080" s="272">
        <v>326</v>
      </c>
      <c r="B2080" s="315" t="s">
        <v>1924</v>
      </c>
      <c r="C2080" s="272"/>
      <c r="D2080" s="701"/>
      <c r="E2080" s="282"/>
      <c r="F2080" s="283"/>
      <c r="G2080" s="283"/>
      <c r="H2080" s="283"/>
      <c r="I2080" s="277"/>
      <c r="J2080" s="816">
        <v>0</v>
      </c>
      <c r="K2080" s="278"/>
      <c r="L2080" s="919">
        <v>0</v>
      </c>
      <c r="M2080" s="278"/>
      <c r="N2080" s="919"/>
      <c r="O2080" s="875">
        <v>0</v>
      </c>
      <c r="P2080" s="928"/>
      <c r="Q2080" s="279"/>
      <c r="R2080" s="919"/>
      <c r="S2080" s="875">
        <v>0</v>
      </c>
      <c r="T2080" s="928">
        <v>0</v>
      </c>
      <c r="U2080" s="279"/>
      <c r="V2080" s="919"/>
      <c r="W2080" s="279"/>
      <c r="X2080" s="919"/>
      <c r="Y2080" s="373">
        <f t="shared" si="264"/>
        <v>0</v>
      </c>
      <c r="Z2080" s="928">
        <v>0</v>
      </c>
      <c r="AA2080" s="279"/>
      <c r="AB2080" s="919"/>
      <c r="AC2080" s="930">
        <v>0</v>
      </c>
      <c r="AD2080" s="316"/>
      <c r="AE2080" s="944"/>
      <c r="AF2080" s="876">
        <v>0</v>
      </c>
      <c r="AG2080" s="279"/>
      <c r="AH2080" s="919"/>
      <c r="AI2080" s="1027">
        <f t="shared" si="268"/>
        <v>0</v>
      </c>
      <c r="AJ2080" s="1025">
        <f t="shared" si="261"/>
        <v>0</v>
      </c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4"/>
      <c r="BV2080" s="24"/>
      <c r="BW2080" s="24"/>
      <c r="BX2080" s="24"/>
      <c r="BY2080" s="24"/>
      <c r="BZ2080" s="24"/>
      <c r="CA2080" s="24"/>
      <c r="CB2080" s="24"/>
      <c r="CC2080" s="24"/>
      <c r="CD2080" s="24"/>
      <c r="CE2080" s="24"/>
      <c r="CF2080" s="24"/>
      <c r="CG2080" s="24"/>
      <c r="CH2080" s="24"/>
      <c r="CI2080" s="24"/>
      <c r="CJ2080" s="24"/>
      <c r="CK2080" s="24"/>
      <c r="CL2080" s="24"/>
      <c r="CM2080" s="24"/>
      <c r="CN2080" s="24"/>
      <c r="CO2080" s="24"/>
      <c r="CP2080" s="24"/>
      <c r="CQ2080" s="24"/>
      <c r="CR2080" s="24"/>
      <c r="CS2080" s="24"/>
      <c r="CT2080" s="24"/>
      <c r="CU2080" s="24"/>
      <c r="CV2080" s="24"/>
      <c r="CW2080" s="24"/>
      <c r="CX2080" s="24"/>
      <c r="CY2080" s="24"/>
      <c r="CZ2080" s="24"/>
      <c r="DA2080" s="24"/>
      <c r="DB2080" s="24"/>
      <c r="DC2080" s="24"/>
      <c r="DD2080" s="24"/>
      <c r="DE2080" s="24"/>
      <c r="DF2080" s="24"/>
      <c r="DG2080" s="24"/>
      <c r="DH2080" s="24"/>
      <c r="DI2080" s="24"/>
      <c r="DJ2080" s="24"/>
      <c r="DK2080" s="24"/>
      <c r="DL2080" s="24"/>
      <c r="DM2080" s="24"/>
      <c r="DN2080" s="24"/>
    </row>
    <row r="2081" spans="1:118" s="884" customFormat="1" ht="24" x14ac:dyDescent="0.2">
      <c r="A2081" s="42">
        <v>32601</v>
      </c>
      <c r="B2081" s="341" t="s">
        <v>1924</v>
      </c>
      <c r="C2081" s="44"/>
      <c r="D2081" s="44"/>
      <c r="E2081" s="45"/>
      <c r="F2081" s="46"/>
      <c r="G2081" s="46"/>
      <c r="H2081" s="46"/>
      <c r="I2081" s="47"/>
      <c r="J2081" s="787">
        <v>0</v>
      </c>
      <c r="K2081" s="264"/>
      <c r="L2081" s="921">
        <v>0</v>
      </c>
      <c r="M2081" s="264"/>
      <c r="N2081" s="921"/>
      <c r="O2081" s="238">
        <v>0</v>
      </c>
      <c r="P2081" s="1008"/>
      <c r="Q2081" s="265"/>
      <c r="R2081" s="921"/>
      <c r="S2081" s="238">
        <v>0</v>
      </c>
      <c r="T2081" s="1008">
        <v>0</v>
      </c>
      <c r="U2081" s="265"/>
      <c r="V2081" s="921"/>
      <c r="W2081" s="265"/>
      <c r="X2081" s="921"/>
      <c r="Y2081" s="376">
        <f t="shared" si="264"/>
        <v>0</v>
      </c>
      <c r="Z2081" s="1008">
        <v>0</v>
      </c>
      <c r="AA2081" s="265"/>
      <c r="AB2081" s="921"/>
      <c r="AC2081" s="931">
        <v>0</v>
      </c>
      <c r="AD2081" s="281"/>
      <c r="AE2081" s="958"/>
      <c r="AF2081" s="882">
        <v>0</v>
      </c>
      <c r="AG2081" s="265"/>
      <c r="AH2081" s="921"/>
      <c r="AI2081" s="926">
        <f t="shared" si="268"/>
        <v>0</v>
      </c>
      <c r="AJ2081" s="1025">
        <f t="shared" si="261"/>
        <v>0</v>
      </c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  <c r="CS2081" s="24"/>
      <c r="CT2081" s="24"/>
      <c r="CU2081" s="24"/>
      <c r="CV2081" s="24"/>
      <c r="CW2081" s="24"/>
      <c r="CX2081" s="24"/>
      <c r="CY2081" s="24"/>
      <c r="CZ2081" s="24"/>
      <c r="DA2081" s="24"/>
      <c r="DB2081" s="24"/>
      <c r="DC2081" s="24"/>
      <c r="DD2081" s="24"/>
      <c r="DE2081" s="24"/>
      <c r="DF2081" s="24"/>
      <c r="DG2081" s="24"/>
      <c r="DH2081" s="24"/>
      <c r="DI2081" s="24"/>
      <c r="DJ2081" s="24"/>
      <c r="DK2081" s="24"/>
      <c r="DL2081" s="24"/>
      <c r="DM2081" s="24"/>
      <c r="DN2081" s="24"/>
    </row>
    <row r="2082" spans="1:118" x14ac:dyDescent="0.2">
      <c r="A2082" s="408"/>
      <c r="B2082" s="484"/>
      <c r="C2082" s="51"/>
      <c r="D2082" s="51"/>
      <c r="E2082" s="109"/>
      <c r="F2082" s="302"/>
      <c r="G2082" s="302"/>
      <c r="H2082" s="302"/>
      <c r="I2082" s="57"/>
      <c r="J2082" s="807"/>
      <c r="K2082" s="136"/>
      <c r="L2082" s="469">
        <v>0</v>
      </c>
      <c r="M2082" s="136"/>
      <c r="N2082" s="469"/>
      <c r="O2082" s="75">
        <v>0</v>
      </c>
      <c r="P2082" s="1002"/>
      <c r="Q2082" s="138"/>
      <c r="R2082" s="469"/>
      <c r="S2082" s="75">
        <v>0</v>
      </c>
      <c r="T2082" s="1002"/>
      <c r="U2082" s="138"/>
      <c r="V2082" s="469"/>
      <c r="W2082" s="138"/>
      <c r="X2082" s="469"/>
      <c r="Y2082" s="60">
        <f t="shared" si="264"/>
        <v>0</v>
      </c>
      <c r="Z2082" s="1002"/>
      <c r="AA2082" s="138"/>
      <c r="AB2082" s="469"/>
      <c r="AC2082" s="63">
        <v>0</v>
      </c>
      <c r="AD2082" s="137"/>
      <c r="AE2082" s="942"/>
      <c r="AF2082" s="150">
        <v>0</v>
      </c>
      <c r="AG2082" s="138"/>
      <c r="AH2082" s="469"/>
      <c r="AI2082" s="998">
        <f t="shared" si="268"/>
        <v>0</v>
      </c>
      <c r="AJ2082" s="1025">
        <f t="shared" si="261"/>
        <v>0</v>
      </c>
    </row>
    <row r="2083" spans="1:118" s="877" customFormat="1" ht="24" x14ac:dyDescent="0.2">
      <c r="A2083" s="272">
        <v>327</v>
      </c>
      <c r="B2083" s="273" t="s">
        <v>1925</v>
      </c>
      <c r="C2083" s="272"/>
      <c r="D2083" s="272"/>
      <c r="E2083" s="274"/>
      <c r="F2083" s="313"/>
      <c r="G2083" s="313"/>
      <c r="H2083" s="313"/>
      <c r="I2083" s="277"/>
      <c r="J2083" s="806">
        <f>J2084</f>
        <v>54221.83</v>
      </c>
      <c r="K2083" s="278"/>
      <c r="L2083" s="919">
        <f>L2084</f>
        <v>0</v>
      </c>
      <c r="M2083" s="278"/>
      <c r="N2083" s="919">
        <f>N2084</f>
        <v>0</v>
      </c>
      <c r="O2083" s="875">
        <v>0</v>
      </c>
      <c r="P2083" s="919">
        <f>P2084</f>
        <v>0</v>
      </c>
      <c r="Q2083" s="279"/>
      <c r="R2083" s="919">
        <f>R2084</f>
        <v>0</v>
      </c>
      <c r="S2083" s="875">
        <v>0</v>
      </c>
      <c r="T2083" s="919">
        <f>T2084</f>
        <v>54221.83</v>
      </c>
      <c r="U2083" s="279"/>
      <c r="V2083" s="919">
        <f>V2084</f>
        <v>0</v>
      </c>
      <c r="W2083" s="279"/>
      <c r="X2083" s="919">
        <f>X2084</f>
        <v>0</v>
      </c>
      <c r="Y2083" s="373">
        <f t="shared" si="264"/>
        <v>0</v>
      </c>
      <c r="Z2083" s="919">
        <f>Z2084</f>
        <v>0</v>
      </c>
      <c r="AA2083" s="279"/>
      <c r="AB2083" s="919">
        <f>AB2084</f>
        <v>0</v>
      </c>
      <c r="AC2083" s="930">
        <v>0</v>
      </c>
      <c r="AD2083" s="278">
        <f>AD2084</f>
        <v>0</v>
      </c>
      <c r="AE2083" s="950">
        <f>AE2084</f>
        <v>0</v>
      </c>
      <c r="AF2083" s="278">
        <f>AF2084</f>
        <v>0</v>
      </c>
      <c r="AG2083" s="279"/>
      <c r="AH2083" s="919">
        <f>AH2084</f>
        <v>0</v>
      </c>
      <c r="AI2083" s="919">
        <f>AI2084</f>
        <v>54221.83</v>
      </c>
      <c r="AJ2083" s="1025">
        <f t="shared" si="261"/>
        <v>0</v>
      </c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4"/>
      <c r="BV2083" s="24"/>
      <c r="BW2083" s="24"/>
      <c r="BX2083" s="24"/>
      <c r="BY2083" s="24"/>
      <c r="BZ2083" s="24"/>
      <c r="CA2083" s="24"/>
      <c r="CB2083" s="24"/>
      <c r="CC2083" s="24"/>
      <c r="CD2083" s="24"/>
      <c r="CE2083" s="24"/>
      <c r="CF2083" s="24"/>
      <c r="CG2083" s="24"/>
      <c r="CH2083" s="24"/>
      <c r="CI2083" s="24"/>
      <c r="CJ2083" s="24"/>
      <c r="CK2083" s="24"/>
      <c r="CL2083" s="24"/>
      <c r="CM2083" s="24"/>
      <c r="CN2083" s="24"/>
      <c r="CO2083" s="24"/>
      <c r="CP2083" s="24"/>
      <c r="CQ2083" s="24"/>
      <c r="CR2083" s="24"/>
      <c r="CS2083" s="24"/>
      <c r="CT2083" s="24"/>
      <c r="CU2083" s="24"/>
      <c r="CV2083" s="24"/>
      <c r="CW2083" s="24"/>
      <c r="CX2083" s="24"/>
      <c r="CY2083" s="24"/>
      <c r="CZ2083" s="24"/>
      <c r="DA2083" s="24"/>
      <c r="DB2083" s="24"/>
      <c r="DC2083" s="24"/>
      <c r="DD2083" s="24"/>
      <c r="DE2083" s="24"/>
      <c r="DF2083" s="24"/>
      <c r="DG2083" s="24"/>
      <c r="DH2083" s="24"/>
      <c r="DI2083" s="24"/>
      <c r="DJ2083" s="24"/>
      <c r="DK2083" s="24"/>
      <c r="DL2083" s="24"/>
      <c r="DM2083" s="24"/>
      <c r="DN2083" s="24"/>
    </row>
    <row r="2084" spans="1:118" s="884" customFormat="1" ht="24" x14ac:dyDescent="0.2">
      <c r="A2084" s="42">
        <v>32701</v>
      </c>
      <c r="B2084" s="341" t="s">
        <v>1925</v>
      </c>
      <c r="C2084" s="44"/>
      <c r="D2084" s="44"/>
      <c r="E2084" s="44"/>
      <c r="F2084" s="239"/>
      <c r="G2084" s="239"/>
      <c r="H2084" s="239"/>
      <c r="I2084" s="47"/>
      <c r="J2084" s="787">
        <f>SUM(J2085:J2086)</f>
        <v>54221.83</v>
      </c>
      <c r="K2084" s="264"/>
      <c r="L2084" s="921">
        <f>SUM(L2085:L2087)</f>
        <v>0</v>
      </c>
      <c r="M2084" s="264"/>
      <c r="N2084" s="921">
        <f>SUM(N2085:N2087)</f>
        <v>0</v>
      </c>
      <c r="O2084" s="238">
        <v>0</v>
      </c>
      <c r="P2084" s="921">
        <f>SUM(P2085:P2087)</f>
        <v>0</v>
      </c>
      <c r="Q2084" s="265"/>
      <c r="R2084" s="921">
        <f>SUM(R2085:R2087)</f>
        <v>0</v>
      </c>
      <c r="S2084" s="238">
        <v>0</v>
      </c>
      <c r="T2084" s="921">
        <f>SUM(T2085:T2087)</f>
        <v>54221.83</v>
      </c>
      <c r="U2084" s="265"/>
      <c r="V2084" s="921">
        <f>SUM(V2085:V2087)</f>
        <v>0</v>
      </c>
      <c r="W2084" s="265"/>
      <c r="X2084" s="921">
        <f>SUM(X2085:X2087)</f>
        <v>0</v>
      </c>
      <c r="Y2084" s="376">
        <f t="shared" si="264"/>
        <v>0</v>
      </c>
      <c r="Z2084" s="921">
        <f>SUM(Z2085:Z2087)</f>
        <v>0</v>
      </c>
      <c r="AA2084" s="265"/>
      <c r="AB2084" s="921">
        <f>SUM(AB2085:AB2087)</f>
        <v>0</v>
      </c>
      <c r="AC2084" s="931">
        <v>0</v>
      </c>
      <c r="AD2084" s="264">
        <f>SUM(AD2085:AD2087)</f>
        <v>0</v>
      </c>
      <c r="AE2084" s="565">
        <f>AE2085+AE2086+AE2087</f>
        <v>0</v>
      </c>
      <c r="AF2084" s="264">
        <f>SUM(AF2085:AF2087)</f>
        <v>0</v>
      </c>
      <c r="AG2084" s="265"/>
      <c r="AH2084" s="921">
        <f>SUM(AH2085:AH2087)</f>
        <v>0</v>
      </c>
      <c r="AI2084" s="921">
        <f>SUM(AI2085:AI2087)</f>
        <v>54221.83</v>
      </c>
      <c r="AJ2084" s="1025">
        <f t="shared" si="261"/>
        <v>0</v>
      </c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4"/>
      <c r="BV2084" s="24"/>
      <c r="BW2084" s="24"/>
      <c r="BX2084" s="24"/>
      <c r="BY2084" s="24"/>
      <c r="BZ2084" s="24"/>
      <c r="CA2084" s="24"/>
      <c r="CB2084" s="24"/>
      <c r="CC2084" s="24"/>
      <c r="CD2084" s="24"/>
      <c r="CE2084" s="24"/>
      <c r="CF2084" s="24"/>
      <c r="CG2084" s="24"/>
      <c r="CH2084" s="24"/>
      <c r="CI2084" s="24"/>
      <c r="CJ2084" s="24"/>
      <c r="CK2084" s="24"/>
      <c r="CL2084" s="24"/>
      <c r="CM2084" s="24"/>
      <c r="CN2084" s="24"/>
      <c r="CO2084" s="24"/>
      <c r="CP2084" s="24"/>
      <c r="CQ2084" s="24"/>
      <c r="CR2084" s="24"/>
      <c r="CS2084" s="24"/>
      <c r="CT2084" s="24"/>
      <c r="CU2084" s="24"/>
      <c r="CV2084" s="24"/>
      <c r="CW2084" s="24"/>
      <c r="CX2084" s="24"/>
      <c r="CY2084" s="24"/>
      <c r="CZ2084" s="24"/>
      <c r="DA2084" s="24"/>
      <c r="DB2084" s="24"/>
      <c r="DC2084" s="24"/>
      <c r="DD2084" s="24"/>
      <c r="DE2084" s="24"/>
      <c r="DF2084" s="24"/>
      <c r="DG2084" s="24"/>
      <c r="DH2084" s="24"/>
      <c r="DI2084" s="24"/>
      <c r="DJ2084" s="24"/>
      <c r="DK2084" s="24"/>
      <c r="DL2084" s="24"/>
      <c r="DM2084" s="24"/>
      <c r="DN2084" s="24"/>
    </row>
    <row r="2085" spans="1:118" ht="42.75" customHeight="1" x14ac:dyDescent="0.2">
      <c r="A2085" s="406"/>
      <c r="B2085" s="82" t="s">
        <v>1926</v>
      </c>
      <c r="C2085" s="74"/>
      <c r="D2085" s="74">
        <v>12</v>
      </c>
      <c r="E2085" s="171" t="s">
        <v>734</v>
      </c>
      <c r="F2085" s="478" t="s">
        <v>31</v>
      </c>
      <c r="G2085" s="56" t="s">
        <v>32</v>
      </c>
      <c r="H2085" s="55" t="s">
        <v>33</v>
      </c>
      <c r="I2085" s="57">
        <v>200</v>
      </c>
      <c r="J2085" s="766">
        <v>2400</v>
      </c>
      <c r="K2085" s="136"/>
      <c r="L2085" s="469">
        <v>0</v>
      </c>
      <c r="M2085" s="136"/>
      <c r="N2085" s="469"/>
      <c r="O2085" s="75">
        <v>0</v>
      </c>
      <c r="P2085" s="1002">
        <f>O2085*I2085</f>
        <v>0</v>
      </c>
      <c r="Q2085" s="138"/>
      <c r="R2085" s="469"/>
      <c r="S2085" s="75">
        <v>2</v>
      </c>
      <c r="T2085" s="1002">
        <v>2352.48</v>
      </c>
      <c r="U2085" s="138"/>
      <c r="V2085" s="469"/>
      <c r="W2085" s="138"/>
      <c r="X2085" s="469"/>
      <c r="Y2085" s="60"/>
      <c r="Z2085" s="1002"/>
      <c r="AA2085" s="138"/>
      <c r="AB2085" s="469"/>
      <c r="AC2085" s="63">
        <v>0</v>
      </c>
      <c r="AD2085" s="137">
        <f>AC2085*I2085</f>
        <v>0</v>
      </c>
      <c r="AE2085" s="942">
        <v>0</v>
      </c>
      <c r="AF2085" s="150">
        <v>0</v>
      </c>
      <c r="AG2085" s="138"/>
      <c r="AH2085" s="469"/>
      <c r="AI2085" s="998">
        <f t="shared" ref="AI2085:AI2094" si="269">AF2085+AH2085+AD2085+AB2085+Z2085+X2085+V2085+T2085+R2085+P2085+N2085+L2085</f>
        <v>2352.48</v>
      </c>
      <c r="AJ2085" s="1025"/>
    </row>
    <row r="2086" spans="1:118" ht="35.25" customHeight="1" x14ac:dyDescent="0.2">
      <c r="A2086" s="406"/>
      <c r="B2086" s="487" t="s">
        <v>1927</v>
      </c>
      <c r="C2086" s="74"/>
      <c r="D2086" s="74">
        <v>5</v>
      </c>
      <c r="E2086" s="109" t="s">
        <v>734</v>
      </c>
      <c r="F2086" s="302" t="s">
        <v>31</v>
      </c>
      <c r="G2086" s="56" t="s">
        <v>32</v>
      </c>
      <c r="H2086" s="55" t="s">
        <v>33</v>
      </c>
      <c r="I2086" s="57">
        <f>J2086/D2086</f>
        <v>10364.366</v>
      </c>
      <c r="J2086" s="766">
        <f>50000+1821.83</f>
        <v>51821.83</v>
      </c>
      <c r="K2086" s="136"/>
      <c r="L2086" s="469">
        <v>0</v>
      </c>
      <c r="M2086" s="136"/>
      <c r="N2086" s="469"/>
      <c r="O2086" s="75">
        <v>0</v>
      </c>
      <c r="P2086" s="1002">
        <f>O2086*I2086</f>
        <v>0</v>
      </c>
      <c r="Q2086" s="138"/>
      <c r="R2086" s="469"/>
      <c r="S2086" s="75">
        <v>0</v>
      </c>
      <c r="T2086" s="1002">
        <f>52460-590.65</f>
        <v>51869.35</v>
      </c>
      <c r="U2086" s="138"/>
      <c r="V2086" s="469"/>
      <c r="W2086" s="138"/>
      <c r="X2086" s="469"/>
      <c r="Y2086" s="60"/>
      <c r="Z2086" s="1002"/>
      <c r="AA2086" s="138"/>
      <c r="AB2086" s="469"/>
      <c r="AC2086" s="63">
        <v>0</v>
      </c>
      <c r="AD2086" s="137">
        <f>AC2086*I2086</f>
        <v>0</v>
      </c>
      <c r="AE2086" s="942">
        <v>0</v>
      </c>
      <c r="AF2086" s="150">
        <v>0</v>
      </c>
      <c r="AG2086" s="138"/>
      <c r="AH2086" s="469"/>
      <c r="AI2086" s="998">
        <f t="shared" si="269"/>
        <v>51869.35</v>
      </c>
      <c r="AJ2086" s="1025"/>
    </row>
    <row r="2087" spans="1:118" x14ac:dyDescent="0.2">
      <c r="A2087" s="406"/>
      <c r="B2087" s="484"/>
      <c r="C2087" s="171"/>
      <c r="D2087" s="171"/>
      <c r="E2087" s="109"/>
      <c r="F2087" s="302"/>
      <c r="G2087" s="56"/>
      <c r="H2087" s="55"/>
      <c r="I2087" s="57"/>
      <c r="J2087" s="446"/>
      <c r="K2087" s="136"/>
      <c r="L2087" s="469">
        <v>0</v>
      </c>
      <c r="M2087" s="136"/>
      <c r="N2087" s="469"/>
      <c r="O2087" s="75">
        <v>0</v>
      </c>
      <c r="P2087" s="1002"/>
      <c r="Q2087" s="138"/>
      <c r="R2087" s="469"/>
      <c r="S2087" s="75">
        <v>0</v>
      </c>
      <c r="T2087" s="1002"/>
      <c r="U2087" s="138"/>
      <c r="V2087" s="469"/>
      <c r="W2087" s="138"/>
      <c r="X2087" s="469"/>
      <c r="Y2087" s="60">
        <f t="shared" si="264"/>
        <v>0</v>
      </c>
      <c r="Z2087" s="1002">
        <v>0</v>
      </c>
      <c r="AA2087" s="138"/>
      <c r="AB2087" s="469"/>
      <c r="AC2087" s="63">
        <v>0</v>
      </c>
      <c r="AD2087" s="137"/>
      <c r="AE2087" s="942"/>
      <c r="AF2087" s="150">
        <v>0</v>
      </c>
      <c r="AG2087" s="138"/>
      <c r="AH2087" s="469"/>
      <c r="AI2087" s="998">
        <f t="shared" si="269"/>
        <v>0</v>
      </c>
      <c r="AJ2087" s="1025"/>
    </row>
    <row r="2088" spans="1:118" s="877" customFormat="1" x14ac:dyDescent="0.2">
      <c r="A2088" s="272">
        <v>328</v>
      </c>
      <c r="B2088" s="315" t="s">
        <v>1928</v>
      </c>
      <c r="C2088" s="272"/>
      <c r="D2088" s="701"/>
      <c r="E2088" s="282"/>
      <c r="F2088" s="283"/>
      <c r="G2088" s="283"/>
      <c r="H2088" s="283"/>
      <c r="I2088" s="277"/>
      <c r="J2088" s="816">
        <v>0</v>
      </c>
      <c r="K2088" s="278"/>
      <c r="L2088" s="919">
        <v>0</v>
      </c>
      <c r="M2088" s="278"/>
      <c r="N2088" s="919"/>
      <c r="O2088" s="875">
        <v>0</v>
      </c>
      <c r="P2088" s="928"/>
      <c r="Q2088" s="279"/>
      <c r="R2088" s="919"/>
      <c r="S2088" s="875">
        <v>0</v>
      </c>
      <c r="T2088" s="928">
        <v>0</v>
      </c>
      <c r="U2088" s="279"/>
      <c r="V2088" s="919"/>
      <c r="W2088" s="279"/>
      <c r="X2088" s="919"/>
      <c r="Y2088" s="373">
        <f t="shared" si="264"/>
        <v>0</v>
      </c>
      <c r="Z2088" s="928">
        <v>0</v>
      </c>
      <c r="AA2088" s="279"/>
      <c r="AB2088" s="919"/>
      <c r="AC2088" s="930">
        <v>0</v>
      </c>
      <c r="AD2088" s="316"/>
      <c r="AE2088" s="944"/>
      <c r="AF2088" s="876">
        <v>0</v>
      </c>
      <c r="AG2088" s="279"/>
      <c r="AH2088" s="919"/>
      <c r="AI2088" s="1027">
        <f t="shared" si="269"/>
        <v>0</v>
      </c>
      <c r="AJ2088" s="1025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4"/>
      <c r="BV2088" s="24"/>
      <c r="BW2088" s="24"/>
      <c r="BX2088" s="24"/>
      <c r="BY2088" s="24"/>
      <c r="BZ2088" s="24"/>
      <c r="CA2088" s="24"/>
      <c r="CB2088" s="24"/>
      <c r="CC2088" s="24"/>
      <c r="CD2088" s="24"/>
      <c r="CE2088" s="24"/>
      <c r="CF2088" s="24"/>
      <c r="CG2088" s="24"/>
      <c r="CH2088" s="24"/>
      <c r="CI2088" s="24"/>
      <c r="CJ2088" s="24"/>
      <c r="CK2088" s="24"/>
      <c r="CL2088" s="24"/>
      <c r="CM2088" s="24"/>
      <c r="CN2088" s="24"/>
      <c r="CO2088" s="24"/>
      <c r="CP2088" s="24"/>
      <c r="CQ2088" s="24"/>
      <c r="CR2088" s="24"/>
      <c r="CS2088" s="24"/>
      <c r="CT2088" s="24"/>
      <c r="CU2088" s="24"/>
      <c r="CV2088" s="24"/>
      <c r="CW2088" s="24"/>
      <c r="CX2088" s="24"/>
      <c r="CY2088" s="24"/>
      <c r="CZ2088" s="24"/>
      <c r="DA2088" s="24"/>
      <c r="DB2088" s="24"/>
      <c r="DC2088" s="24"/>
      <c r="DD2088" s="24"/>
      <c r="DE2088" s="24"/>
      <c r="DF2088" s="24"/>
      <c r="DG2088" s="24"/>
      <c r="DH2088" s="24"/>
      <c r="DI2088" s="24"/>
      <c r="DJ2088" s="24"/>
      <c r="DK2088" s="24"/>
      <c r="DL2088" s="24"/>
      <c r="DM2088" s="24"/>
      <c r="DN2088" s="24"/>
    </row>
    <row r="2089" spans="1:118" s="884" customFormat="1" x14ac:dyDescent="0.2">
      <c r="A2089" s="42">
        <v>32801</v>
      </c>
      <c r="B2089" s="341" t="s">
        <v>1928</v>
      </c>
      <c r="C2089" s="44"/>
      <c r="D2089" s="44"/>
      <c r="E2089" s="45"/>
      <c r="F2089" s="46"/>
      <c r="G2089" s="46"/>
      <c r="H2089" s="46"/>
      <c r="I2089" s="47"/>
      <c r="J2089" s="787">
        <v>0</v>
      </c>
      <c r="K2089" s="264"/>
      <c r="L2089" s="921">
        <v>0</v>
      </c>
      <c r="M2089" s="264"/>
      <c r="N2089" s="921"/>
      <c r="O2089" s="238">
        <v>0</v>
      </c>
      <c r="P2089" s="1008"/>
      <c r="Q2089" s="265"/>
      <c r="R2089" s="921"/>
      <c r="S2089" s="238">
        <v>0</v>
      </c>
      <c r="T2089" s="1008">
        <v>0</v>
      </c>
      <c r="U2089" s="265"/>
      <c r="V2089" s="921"/>
      <c r="W2089" s="265"/>
      <c r="X2089" s="921"/>
      <c r="Y2089" s="376">
        <f t="shared" si="264"/>
        <v>0</v>
      </c>
      <c r="Z2089" s="1008">
        <v>0</v>
      </c>
      <c r="AA2089" s="265"/>
      <c r="AB2089" s="921"/>
      <c r="AC2089" s="931">
        <v>0</v>
      </c>
      <c r="AD2089" s="281"/>
      <c r="AE2089" s="958"/>
      <c r="AF2089" s="882">
        <v>0</v>
      </c>
      <c r="AG2089" s="265"/>
      <c r="AH2089" s="921"/>
      <c r="AI2089" s="926">
        <f t="shared" si="269"/>
        <v>0</v>
      </c>
      <c r="AJ2089" s="1025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4"/>
      <c r="BV2089" s="24"/>
      <c r="BW2089" s="24"/>
      <c r="BX2089" s="24"/>
      <c r="BY2089" s="24"/>
      <c r="BZ2089" s="24"/>
      <c r="CA2089" s="24"/>
      <c r="CB2089" s="24"/>
      <c r="CC2089" s="24"/>
      <c r="CD2089" s="24"/>
      <c r="CE2089" s="24"/>
      <c r="CF2089" s="24"/>
      <c r="CG2089" s="24"/>
      <c r="CH2089" s="24"/>
      <c r="CI2089" s="24"/>
      <c r="CJ2089" s="24"/>
      <c r="CK2089" s="24"/>
      <c r="CL2089" s="24"/>
      <c r="CM2089" s="24"/>
      <c r="CN2089" s="24"/>
      <c r="CO2089" s="24"/>
      <c r="CP2089" s="24"/>
      <c r="CQ2089" s="24"/>
      <c r="CR2089" s="24"/>
      <c r="CS2089" s="24"/>
      <c r="CT2089" s="24"/>
      <c r="CU2089" s="24"/>
      <c r="CV2089" s="24"/>
      <c r="CW2089" s="24"/>
      <c r="CX2089" s="24"/>
      <c r="CY2089" s="24"/>
      <c r="CZ2089" s="24"/>
      <c r="DA2089" s="24"/>
      <c r="DB2089" s="24"/>
      <c r="DC2089" s="24"/>
      <c r="DD2089" s="24"/>
      <c r="DE2089" s="24"/>
      <c r="DF2089" s="24"/>
      <c r="DG2089" s="24"/>
      <c r="DH2089" s="24"/>
      <c r="DI2089" s="24"/>
      <c r="DJ2089" s="24"/>
      <c r="DK2089" s="24"/>
      <c r="DL2089" s="24"/>
      <c r="DM2089" s="24"/>
      <c r="DN2089" s="24"/>
    </row>
    <row r="2090" spans="1:118" x14ac:dyDescent="0.2">
      <c r="A2090" s="408"/>
      <c r="B2090" s="484"/>
      <c r="C2090" s="51"/>
      <c r="D2090" s="51"/>
      <c r="E2090" s="109"/>
      <c r="F2090" s="302"/>
      <c r="G2090" s="302"/>
      <c r="H2090" s="302"/>
      <c r="I2090" s="57"/>
      <c r="J2090" s="807"/>
      <c r="K2090" s="136"/>
      <c r="L2090" s="469">
        <v>0</v>
      </c>
      <c r="M2090" s="136"/>
      <c r="N2090" s="469"/>
      <c r="O2090" s="75">
        <v>0</v>
      </c>
      <c r="P2090" s="1002"/>
      <c r="Q2090" s="138"/>
      <c r="R2090" s="469"/>
      <c r="S2090" s="75">
        <v>0</v>
      </c>
      <c r="T2090" s="1002"/>
      <c r="U2090" s="138"/>
      <c r="V2090" s="469"/>
      <c r="W2090" s="138"/>
      <c r="X2090" s="469"/>
      <c r="Y2090" s="60">
        <f t="shared" si="264"/>
        <v>0</v>
      </c>
      <c r="Z2090" s="1002"/>
      <c r="AA2090" s="138"/>
      <c r="AB2090" s="469"/>
      <c r="AC2090" s="63">
        <v>0</v>
      </c>
      <c r="AD2090" s="137"/>
      <c r="AE2090" s="942"/>
      <c r="AF2090" s="150">
        <v>0</v>
      </c>
      <c r="AG2090" s="138"/>
      <c r="AH2090" s="469"/>
      <c r="AI2090" s="998">
        <f t="shared" si="269"/>
        <v>0</v>
      </c>
      <c r="AJ2090" s="1025"/>
    </row>
    <row r="2091" spans="1:118" s="877" customFormat="1" x14ac:dyDescent="0.2">
      <c r="A2091" s="272">
        <v>329</v>
      </c>
      <c r="B2091" s="273" t="s">
        <v>1929</v>
      </c>
      <c r="C2091" s="272"/>
      <c r="D2091" s="272"/>
      <c r="E2091" s="274"/>
      <c r="F2091" s="313"/>
      <c r="G2091" s="313"/>
      <c r="H2091" s="313"/>
      <c r="I2091" s="277"/>
      <c r="J2091" s="806">
        <v>0</v>
      </c>
      <c r="K2091" s="278"/>
      <c r="L2091" s="919">
        <v>0</v>
      </c>
      <c r="M2091" s="278"/>
      <c r="N2091" s="919"/>
      <c r="O2091" s="875">
        <v>0</v>
      </c>
      <c r="P2091" s="284">
        <f>P2092</f>
        <v>0</v>
      </c>
      <c r="Q2091" s="279"/>
      <c r="R2091" s="919"/>
      <c r="S2091" s="875">
        <v>0</v>
      </c>
      <c r="T2091" s="284">
        <v>0</v>
      </c>
      <c r="U2091" s="279"/>
      <c r="V2091" s="919"/>
      <c r="W2091" s="279"/>
      <c r="X2091" s="919"/>
      <c r="Y2091" s="373">
        <f t="shared" si="264"/>
        <v>0</v>
      </c>
      <c r="Z2091" s="284">
        <v>0</v>
      </c>
      <c r="AA2091" s="279"/>
      <c r="AB2091" s="919"/>
      <c r="AC2091" s="930">
        <v>0</v>
      </c>
      <c r="AD2091" s="284">
        <f>AD2092</f>
        <v>0</v>
      </c>
      <c r="AE2091" s="950">
        <f>AE2092</f>
        <v>0</v>
      </c>
      <c r="AF2091" s="876">
        <v>0</v>
      </c>
      <c r="AG2091" s="279"/>
      <c r="AH2091" s="919"/>
      <c r="AI2091" s="1027">
        <f t="shared" si="269"/>
        <v>0</v>
      </c>
      <c r="AJ2091" s="1025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4"/>
      <c r="BV2091" s="24"/>
      <c r="BW2091" s="24"/>
      <c r="BX2091" s="24"/>
      <c r="BY2091" s="24"/>
      <c r="BZ2091" s="24"/>
      <c r="CA2091" s="24"/>
      <c r="CB2091" s="24"/>
      <c r="CC2091" s="24"/>
      <c r="CD2091" s="24"/>
      <c r="CE2091" s="24"/>
      <c r="CF2091" s="24"/>
      <c r="CG2091" s="24"/>
      <c r="CH2091" s="24"/>
      <c r="CI2091" s="24"/>
      <c r="CJ2091" s="24"/>
      <c r="CK2091" s="24"/>
      <c r="CL2091" s="24"/>
      <c r="CM2091" s="24"/>
      <c r="CN2091" s="24"/>
      <c r="CO2091" s="24"/>
      <c r="CP2091" s="24"/>
      <c r="CQ2091" s="24"/>
      <c r="CR2091" s="24"/>
      <c r="CS2091" s="24"/>
      <c r="CT2091" s="24"/>
      <c r="CU2091" s="24"/>
      <c r="CV2091" s="24"/>
      <c r="CW2091" s="24"/>
      <c r="CX2091" s="24"/>
      <c r="CY2091" s="24"/>
      <c r="CZ2091" s="24"/>
      <c r="DA2091" s="24"/>
      <c r="DB2091" s="24"/>
      <c r="DC2091" s="24"/>
      <c r="DD2091" s="24"/>
      <c r="DE2091" s="24"/>
      <c r="DF2091" s="24"/>
      <c r="DG2091" s="24"/>
      <c r="DH2091" s="24"/>
      <c r="DI2091" s="24"/>
      <c r="DJ2091" s="24"/>
      <c r="DK2091" s="24"/>
      <c r="DL2091" s="24"/>
      <c r="DM2091" s="24"/>
      <c r="DN2091" s="24"/>
    </row>
    <row r="2092" spans="1:118" s="884" customFormat="1" x14ac:dyDescent="0.2">
      <c r="A2092" s="42">
        <v>32901</v>
      </c>
      <c r="B2092" s="341" t="s">
        <v>1929</v>
      </c>
      <c r="C2092" s="44"/>
      <c r="D2092" s="44"/>
      <c r="E2092" s="44"/>
      <c r="F2092" s="239"/>
      <c r="G2092" s="239"/>
      <c r="H2092" s="239"/>
      <c r="I2092" s="47"/>
      <c r="J2092" s="787">
        <v>0</v>
      </c>
      <c r="K2092" s="264"/>
      <c r="L2092" s="921">
        <v>0</v>
      </c>
      <c r="M2092" s="264"/>
      <c r="N2092" s="921"/>
      <c r="O2092" s="238">
        <v>0</v>
      </c>
      <c r="P2092" s="251">
        <f>P2093+P2094</f>
        <v>0</v>
      </c>
      <c r="Q2092" s="265"/>
      <c r="R2092" s="921"/>
      <c r="S2092" s="238">
        <v>0</v>
      </c>
      <c r="T2092" s="251">
        <v>0</v>
      </c>
      <c r="U2092" s="265"/>
      <c r="V2092" s="921"/>
      <c r="W2092" s="265"/>
      <c r="X2092" s="921"/>
      <c r="Y2092" s="376">
        <f t="shared" si="264"/>
        <v>0</v>
      </c>
      <c r="Z2092" s="251">
        <v>0</v>
      </c>
      <c r="AA2092" s="265"/>
      <c r="AB2092" s="921"/>
      <c r="AC2092" s="931">
        <v>0</v>
      </c>
      <c r="AD2092" s="251">
        <f>AD2093+AD2094</f>
        <v>0</v>
      </c>
      <c r="AE2092" s="565">
        <f>AE2093+AE2094</f>
        <v>0</v>
      </c>
      <c r="AF2092" s="882">
        <v>0</v>
      </c>
      <c r="AG2092" s="265"/>
      <c r="AH2092" s="921"/>
      <c r="AI2092" s="926">
        <f t="shared" si="269"/>
        <v>0</v>
      </c>
      <c r="AJ2092" s="1025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4"/>
      <c r="BV2092" s="24"/>
      <c r="BW2092" s="24"/>
      <c r="BX2092" s="24"/>
      <c r="BY2092" s="24"/>
      <c r="BZ2092" s="24"/>
      <c r="CA2092" s="24"/>
      <c r="CB2092" s="24"/>
      <c r="CC2092" s="24"/>
      <c r="CD2092" s="24"/>
      <c r="CE2092" s="24"/>
      <c r="CF2092" s="24"/>
      <c r="CG2092" s="24"/>
      <c r="CH2092" s="24"/>
      <c r="CI2092" s="24"/>
      <c r="CJ2092" s="24"/>
      <c r="CK2092" s="24"/>
      <c r="CL2092" s="24"/>
      <c r="CM2092" s="24"/>
      <c r="CN2092" s="24"/>
      <c r="CO2092" s="24"/>
      <c r="CP2092" s="24"/>
      <c r="CQ2092" s="24"/>
      <c r="CR2092" s="24"/>
      <c r="CS2092" s="24"/>
      <c r="CT2092" s="24"/>
      <c r="CU2092" s="24"/>
      <c r="CV2092" s="24"/>
      <c r="CW2092" s="24"/>
      <c r="CX2092" s="24"/>
      <c r="CY2092" s="24"/>
      <c r="CZ2092" s="24"/>
      <c r="DA2092" s="24"/>
      <c r="DB2092" s="24"/>
      <c r="DC2092" s="24"/>
      <c r="DD2092" s="24"/>
      <c r="DE2092" s="24"/>
      <c r="DF2092" s="24"/>
      <c r="DG2092" s="24"/>
      <c r="DH2092" s="24"/>
      <c r="DI2092" s="24"/>
      <c r="DJ2092" s="24"/>
      <c r="DK2092" s="24"/>
      <c r="DL2092" s="24"/>
      <c r="DM2092" s="24"/>
      <c r="DN2092" s="24"/>
    </row>
    <row r="2093" spans="1:118" ht="44.25" customHeight="1" x14ac:dyDescent="0.2">
      <c r="A2093" s="427"/>
      <c r="B2093" s="102" t="s">
        <v>1687</v>
      </c>
      <c r="C2093" s="74"/>
      <c r="D2093" s="74">
        <v>0</v>
      </c>
      <c r="E2093" s="74" t="s">
        <v>30</v>
      </c>
      <c r="F2093" s="478" t="s">
        <v>31</v>
      </c>
      <c r="G2093" s="56" t="s">
        <v>32</v>
      </c>
      <c r="H2093" s="55" t="s">
        <v>33</v>
      </c>
      <c r="I2093" s="57">
        <v>55</v>
      </c>
      <c r="J2093" s="766">
        <v>0</v>
      </c>
      <c r="K2093" s="136"/>
      <c r="L2093" s="469">
        <v>0</v>
      </c>
      <c r="M2093" s="136"/>
      <c r="N2093" s="469"/>
      <c r="O2093" s="75">
        <v>0</v>
      </c>
      <c r="P2093" s="999">
        <f>O2093*I2093</f>
        <v>0</v>
      </c>
      <c r="Q2093" s="81"/>
      <c r="R2093" s="150"/>
      <c r="S2093" s="75">
        <v>0</v>
      </c>
      <c r="T2093" s="999"/>
      <c r="U2093" s="81"/>
      <c r="V2093" s="150"/>
      <c r="W2093" s="81"/>
      <c r="X2093" s="150"/>
      <c r="Y2093" s="60">
        <f t="shared" si="264"/>
        <v>0</v>
      </c>
      <c r="Z2093" s="999">
        <v>0</v>
      </c>
      <c r="AA2093" s="81"/>
      <c r="AB2093" s="150"/>
      <c r="AC2093" s="63">
        <v>0</v>
      </c>
      <c r="AD2093" s="78">
        <f>AC2093*I2093</f>
        <v>0</v>
      </c>
      <c r="AE2093" s="63">
        <v>0</v>
      </c>
      <c r="AF2093" s="150">
        <v>0</v>
      </c>
      <c r="AG2093" s="81"/>
      <c r="AH2093" s="150"/>
      <c r="AI2093" s="998">
        <f t="shared" si="269"/>
        <v>0</v>
      </c>
      <c r="AJ2093" s="1025"/>
    </row>
    <row r="2094" spans="1:118" ht="33.75" customHeight="1" x14ac:dyDescent="0.2">
      <c r="A2094" s="427"/>
      <c r="B2094" s="102" t="s">
        <v>1930</v>
      </c>
      <c r="C2094" s="74"/>
      <c r="D2094" s="74">
        <v>0</v>
      </c>
      <c r="E2094" s="74" t="s">
        <v>30</v>
      </c>
      <c r="F2094" s="478" t="s">
        <v>31</v>
      </c>
      <c r="G2094" s="56" t="s">
        <v>32</v>
      </c>
      <c r="H2094" s="55" t="s">
        <v>33</v>
      </c>
      <c r="I2094" s="57">
        <v>55</v>
      </c>
      <c r="J2094" s="766">
        <v>0</v>
      </c>
      <c r="K2094" s="136"/>
      <c r="L2094" s="469">
        <v>0</v>
      </c>
      <c r="M2094" s="136"/>
      <c r="N2094" s="469"/>
      <c r="O2094" s="75">
        <v>0</v>
      </c>
      <c r="P2094" s="999">
        <f>O2094*I2094</f>
        <v>0</v>
      </c>
      <c r="Q2094" s="81"/>
      <c r="R2094" s="150"/>
      <c r="S2094" s="75">
        <v>0</v>
      </c>
      <c r="T2094" s="999"/>
      <c r="U2094" s="81"/>
      <c r="V2094" s="150"/>
      <c r="W2094" s="81"/>
      <c r="X2094" s="150"/>
      <c r="Y2094" s="60">
        <f t="shared" si="264"/>
        <v>0</v>
      </c>
      <c r="Z2094" s="999">
        <v>0</v>
      </c>
      <c r="AA2094" s="81"/>
      <c r="AB2094" s="150"/>
      <c r="AC2094" s="63">
        <v>0</v>
      </c>
      <c r="AD2094" s="78">
        <f>AC2094*I2094</f>
        <v>0</v>
      </c>
      <c r="AE2094" s="63">
        <v>0</v>
      </c>
      <c r="AF2094" s="150">
        <v>0</v>
      </c>
      <c r="AG2094" s="81"/>
      <c r="AH2094" s="150"/>
      <c r="AI2094" s="998">
        <f t="shared" si="269"/>
        <v>0</v>
      </c>
      <c r="AJ2094" s="1025"/>
    </row>
    <row r="2095" spans="1:118" s="608" customFormat="1" ht="36" x14ac:dyDescent="0.2">
      <c r="A2095" s="25">
        <v>3300</v>
      </c>
      <c r="B2095" s="26" t="s">
        <v>1931</v>
      </c>
      <c r="C2095" s="25"/>
      <c r="D2095" s="25"/>
      <c r="E2095" s="28"/>
      <c r="F2095" s="29"/>
      <c r="G2095" s="29"/>
      <c r="H2095" s="29"/>
      <c r="I2095" s="30"/>
      <c r="J2095" s="812">
        <v>2364230.36</v>
      </c>
      <c r="K2095" s="249"/>
      <c r="L2095" s="922">
        <f>L2096+L2108+L2111+L2120+L2126+L2129+L2164+L2167+L2170</f>
        <v>0</v>
      </c>
      <c r="M2095" s="249"/>
      <c r="N2095" s="922">
        <f>N2096+N2108+N2111+N2120+N2126+N2129+N2164+N2167+N2170</f>
        <v>0</v>
      </c>
      <c r="O2095" s="885">
        <v>0</v>
      </c>
      <c r="P2095" s="922">
        <f>P2096+P2108+P2111+P2120+P2126+P2129+P2164+P2167+P2170</f>
        <v>0</v>
      </c>
      <c r="Q2095" s="250"/>
      <c r="R2095" s="922">
        <f>R2096+R2108+R2111+R2120+R2126+R2129+R2164+R2167+R2170</f>
        <v>0</v>
      </c>
      <c r="S2095" s="885">
        <v>0</v>
      </c>
      <c r="T2095" s="922">
        <f>T2096+T2108+T2111+T2120+T2126+T2129+T2164+T2167+T2170</f>
        <v>2463.27</v>
      </c>
      <c r="U2095" s="250"/>
      <c r="V2095" s="922">
        <f>V2096+V2108+V2111+V2120+V2126+V2129+V2164+V2167+V2170</f>
        <v>0</v>
      </c>
      <c r="W2095" s="250"/>
      <c r="X2095" s="922">
        <f>X2096+X2108+X2111+X2120+X2126+X2129+X2164+X2167+X2170</f>
        <v>0</v>
      </c>
      <c r="Y2095" s="368">
        <f t="shared" si="264"/>
        <v>0</v>
      </c>
      <c r="Z2095" s="922">
        <f>Z2096+Z2108+Z2111+Z2120+Z2126+Z2129+Z2164+Z2167+Z2170</f>
        <v>2361767.09</v>
      </c>
      <c r="AA2095" s="250"/>
      <c r="AB2095" s="922">
        <f>AB2096+AB2108+AB2111+AB2120+AB2126+AB2129+AB2164+AB2167+AB2170</f>
        <v>0</v>
      </c>
      <c r="AC2095" s="929">
        <v>0</v>
      </c>
      <c r="AD2095" s="249">
        <f>AD2096+AD2108+AD2111+AD2120+AD2126+AD2129+AD2164+AD2167+AD2170</f>
        <v>0</v>
      </c>
      <c r="AE2095" s="973">
        <f>AE2096+AE2108+AE2111+AE2120+AE2126+AE2129+AE2164+AE2167+AE2170</f>
        <v>0</v>
      </c>
      <c r="AF2095" s="249">
        <f>AF2096+AF2108+AF2111+AF2120+AF2126+AF2129+AF2164+AF2167+AF2170</f>
        <v>0</v>
      </c>
      <c r="AG2095" s="250"/>
      <c r="AH2095" s="922">
        <f>AH2096+AH2108+AH2111+AH2120+AH2126+AH2129+AH2164+AH2167+AH2170</f>
        <v>0</v>
      </c>
      <c r="AI2095" s="922">
        <f>AI2096+AI2108+AI2111+AI2120+AI2126+AI2129+AI2164+AI2167+AI2170</f>
        <v>2364230.36</v>
      </c>
      <c r="AJ2095" s="1025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4"/>
      <c r="BV2095" s="24"/>
      <c r="BW2095" s="24"/>
      <c r="BX2095" s="24"/>
      <c r="BY2095" s="24"/>
      <c r="BZ2095" s="24"/>
      <c r="CA2095" s="24"/>
      <c r="CB2095" s="24"/>
      <c r="CC2095" s="24"/>
      <c r="CD2095" s="24"/>
      <c r="CE2095" s="24"/>
      <c r="CF2095" s="24"/>
      <c r="CG2095" s="24"/>
      <c r="CH2095" s="24"/>
      <c r="CI2095" s="24"/>
      <c r="CJ2095" s="24"/>
      <c r="CK2095" s="24"/>
      <c r="CL2095" s="24"/>
      <c r="CM2095" s="24"/>
      <c r="CN2095" s="24"/>
      <c r="CO2095" s="24"/>
      <c r="CP2095" s="24"/>
      <c r="CQ2095" s="24"/>
      <c r="CR2095" s="24"/>
      <c r="CS2095" s="24"/>
      <c r="CT2095" s="24"/>
      <c r="CU2095" s="24"/>
      <c r="CV2095" s="24"/>
      <c r="CW2095" s="24"/>
      <c r="CX2095" s="24"/>
      <c r="CY2095" s="24"/>
      <c r="CZ2095" s="24"/>
      <c r="DA2095" s="24"/>
      <c r="DB2095" s="24"/>
      <c r="DC2095" s="24"/>
      <c r="DD2095" s="24"/>
      <c r="DE2095" s="24"/>
      <c r="DF2095" s="24"/>
      <c r="DG2095" s="24"/>
      <c r="DH2095" s="24"/>
      <c r="DI2095" s="24"/>
      <c r="DJ2095" s="24"/>
      <c r="DK2095" s="24"/>
      <c r="DL2095" s="24"/>
      <c r="DM2095" s="24"/>
      <c r="DN2095" s="24"/>
    </row>
    <row r="2096" spans="1:118" s="877" customFormat="1" ht="36" x14ac:dyDescent="0.2">
      <c r="A2096" s="272">
        <v>331</v>
      </c>
      <c r="B2096" s="273" t="s">
        <v>1932</v>
      </c>
      <c r="C2096" s="272"/>
      <c r="D2096" s="272"/>
      <c r="E2096" s="282"/>
      <c r="F2096" s="283"/>
      <c r="G2096" s="283"/>
      <c r="H2096" s="283"/>
      <c r="I2096" s="277"/>
      <c r="J2096" s="806">
        <v>1159150.44</v>
      </c>
      <c r="K2096" s="278"/>
      <c r="L2096" s="919">
        <f>L2097+L2100+L2105</f>
        <v>0</v>
      </c>
      <c r="M2096" s="278"/>
      <c r="N2096" s="919">
        <f>N2097+N2100+N2105</f>
        <v>0</v>
      </c>
      <c r="O2096" s="875">
        <v>0</v>
      </c>
      <c r="P2096" s="919">
        <f>P2097+P2100+P2105</f>
        <v>0</v>
      </c>
      <c r="Q2096" s="279"/>
      <c r="R2096" s="919">
        <f>R2097+R2100+R2105</f>
        <v>0</v>
      </c>
      <c r="S2096" s="875">
        <v>0</v>
      </c>
      <c r="T2096" s="919">
        <f>T2097+T2100+T2105</f>
        <v>0</v>
      </c>
      <c r="U2096" s="279"/>
      <c r="V2096" s="919">
        <f>V2097+V2100+V2105</f>
        <v>0</v>
      </c>
      <c r="W2096" s="279"/>
      <c r="X2096" s="919">
        <f>X2097+X2100+X2105</f>
        <v>0</v>
      </c>
      <c r="Y2096" s="373">
        <f t="shared" si="264"/>
        <v>0</v>
      </c>
      <c r="Z2096" s="919">
        <f>Z2097+Z2100+Z2105</f>
        <v>1159150.44</v>
      </c>
      <c r="AA2096" s="279"/>
      <c r="AB2096" s="919">
        <f>AB2097+AB2100+AB2105</f>
        <v>0</v>
      </c>
      <c r="AC2096" s="930">
        <v>0</v>
      </c>
      <c r="AD2096" s="278">
        <f>AD2097+AD2100+AD2105</f>
        <v>0</v>
      </c>
      <c r="AE2096" s="974">
        <f>AE2097+AE2100+AE2105</f>
        <v>0</v>
      </c>
      <c r="AF2096" s="278">
        <f>AF2097+AF2100+AF2105</f>
        <v>0</v>
      </c>
      <c r="AG2096" s="279"/>
      <c r="AH2096" s="919">
        <f>AH2097+AH2100+AH2105</f>
        <v>0</v>
      </c>
      <c r="AI2096" s="919">
        <f>AI2097+AI2100+AI2105</f>
        <v>1159150.44</v>
      </c>
      <c r="AJ2096" s="1025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4"/>
      <c r="DD2096" s="24"/>
      <c r="DE2096" s="24"/>
      <c r="DF2096" s="24"/>
      <c r="DG2096" s="24"/>
      <c r="DH2096" s="24"/>
      <c r="DI2096" s="24"/>
      <c r="DJ2096" s="24"/>
      <c r="DK2096" s="24"/>
      <c r="DL2096" s="24"/>
      <c r="DM2096" s="24"/>
      <c r="DN2096" s="24"/>
    </row>
    <row r="2097" spans="1:118" s="884" customFormat="1" ht="36" x14ac:dyDescent="0.2">
      <c r="A2097" s="42">
        <v>33101</v>
      </c>
      <c r="B2097" s="341" t="s">
        <v>1933</v>
      </c>
      <c r="C2097" s="44"/>
      <c r="D2097" s="44"/>
      <c r="E2097" s="45"/>
      <c r="F2097" s="46"/>
      <c r="G2097" s="46"/>
      <c r="H2097" s="46"/>
      <c r="I2097" s="47"/>
      <c r="J2097" s="787">
        <v>14800</v>
      </c>
      <c r="K2097" s="264"/>
      <c r="L2097" s="921">
        <f>SUM(L2098:L2099)</f>
        <v>0</v>
      </c>
      <c r="M2097" s="264"/>
      <c r="N2097" s="921">
        <f>SUM(N2098:N2099)</f>
        <v>0</v>
      </c>
      <c r="O2097" s="238">
        <v>0</v>
      </c>
      <c r="P2097" s="921">
        <f>SUM(P2098:P2099)</f>
        <v>0</v>
      </c>
      <c r="Q2097" s="265"/>
      <c r="R2097" s="921">
        <f>SUM(R2098:R2099)</f>
        <v>0</v>
      </c>
      <c r="S2097" s="238">
        <v>0</v>
      </c>
      <c r="T2097" s="921">
        <f>SUM(T2098:T2099)</f>
        <v>0</v>
      </c>
      <c r="U2097" s="265"/>
      <c r="V2097" s="921">
        <f>SUM(V2098:V2099)</f>
        <v>0</v>
      </c>
      <c r="W2097" s="265"/>
      <c r="X2097" s="921">
        <f>SUM(X2098:X2099)</f>
        <v>0</v>
      </c>
      <c r="Y2097" s="376">
        <f t="shared" si="264"/>
        <v>0</v>
      </c>
      <c r="Z2097" s="921">
        <f>SUM(Z2098:Z2099)</f>
        <v>14800</v>
      </c>
      <c r="AA2097" s="265"/>
      <c r="AB2097" s="921">
        <f>SUM(AB2098:AB2099)</f>
        <v>0</v>
      </c>
      <c r="AC2097" s="931">
        <v>0</v>
      </c>
      <c r="AD2097" s="264">
        <f>SUM(AD2098:AD2099)</f>
        <v>0</v>
      </c>
      <c r="AE2097" s="972">
        <f>AE2098+AE2099</f>
        <v>0</v>
      </c>
      <c r="AF2097" s="264">
        <f>SUM(AF2098:AF2099)</f>
        <v>0</v>
      </c>
      <c r="AG2097" s="265"/>
      <c r="AH2097" s="921">
        <f>SUM(AH2098:AH2099)</f>
        <v>0</v>
      </c>
      <c r="AI2097" s="921">
        <f>SUM(AI2098:AI2099)</f>
        <v>14800</v>
      </c>
      <c r="AJ2097" s="1025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4"/>
      <c r="DD2097" s="24"/>
      <c r="DE2097" s="24"/>
      <c r="DF2097" s="24"/>
      <c r="DG2097" s="24"/>
      <c r="DH2097" s="24"/>
      <c r="DI2097" s="24"/>
      <c r="DJ2097" s="24"/>
      <c r="DK2097" s="24"/>
      <c r="DL2097" s="24"/>
      <c r="DM2097" s="24"/>
      <c r="DN2097" s="24"/>
    </row>
    <row r="2098" spans="1:118" ht="39" customHeight="1" x14ac:dyDescent="0.2">
      <c r="A2098" s="408"/>
      <c r="B2098" s="99" t="s">
        <v>1934</v>
      </c>
      <c r="C2098" s="51"/>
      <c r="D2098" s="51">
        <v>1</v>
      </c>
      <c r="E2098" s="109" t="s">
        <v>734</v>
      </c>
      <c r="F2098" s="302" t="s">
        <v>31</v>
      </c>
      <c r="G2098" s="56" t="s">
        <v>32</v>
      </c>
      <c r="H2098" s="55" t="s">
        <v>33</v>
      </c>
      <c r="I2098" s="57">
        <v>12000</v>
      </c>
      <c r="J2098" s="807">
        <v>12000</v>
      </c>
      <c r="K2098" s="136"/>
      <c r="L2098" s="469">
        <v>0</v>
      </c>
      <c r="M2098" s="136"/>
      <c r="N2098" s="469"/>
      <c r="O2098" s="75">
        <v>0</v>
      </c>
      <c r="P2098" s="999">
        <f>O2098*I2098</f>
        <v>0</v>
      </c>
      <c r="Q2098" s="81"/>
      <c r="R2098" s="150"/>
      <c r="S2098" s="75">
        <v>0</v>
      </c>
      <c r="T2098" s="999"/>
      <c r="U2098" s="81"/>
      <c r="V2098" s="150"/>
      <c r="W2098" s="81"/>
      <c r="X2098" s="150"/>
      <c r="Y2098" s="60">
        <f t="shared" si="264"/>
        <v>1</v>
      </c>
      <c r="Z2098" s="999">
        <v>12000</v>
      </c>
      <c r="AA2098" s="81"/>
      <c r="AB2098" s="150"/>
      <c r="AC2098" s="63">
        <v>0</v>
      </c>
      <c r="AD2098" s="78">
        <f>AC2098*I2098</f>
        <v>0</v>
      </c>
      <c r="AE2098" s="63">
        <v>0</v>
      </c>
      <c r="AF2098" s="150">
        <v>0</v>
      </c>
      <c r="AG2098" s="81"/>
      <c r="AH2098" s="150"/>
      <c r="AI2098" s="998">
        <f>AF2098+AH2098+AD2098+AB2098+Z2098+X2098+V2098+T2098+R2098+P2098+N2098+L2098</f>
        <v>12000</v>
      </c>
      <c r="AJ2098" s="1025"/>
    </row>
    <row r="2099" spans="1:118" ht="27" customHeight="1" x14ac:dyDescent="0.2">
      <c r="A2099" s="408"/>
      <c r="B2099" s="99" t="s">
        <v>1935</v>
      </c>
      <c r="C2099" s="51"/>
      <c r="D2099" s="51">
        <v>2</v>
      </c>
      <c r="E2099" s="109" t="s">
        <v>734</v>
      </c>
      <c r="F2099" s="302" t="s">
        <v>31</v>
      </c>
      <c r="G2099" s="56" t="s">
        <v>32</v>
      </c>
      <c r="H2099" s="55" t="s">
        <v>33</v>
      </c>
      <c r="I2099" s="57">
        <v>1400</v>
      </c>
      <c r="J2099" s="807">
        <v>2800</v>
      </c>
      <c r="K2099" s="136"/>
      <c r="L2099" s="469">
        <v>0</v>
      </c>
      <c r="M2099" s="136"/>
      <c r="N2099" s="469"/>
      <c r="O2099" s="75">
        <v>0</v>
      </c>
      <c r="P2099" s="999">
        <f>O2099*I2099</f>
        <v>0</v>
      </c>
      <c r="Q2099" s="81"/>
      <c r="R2099" s="150"/>
      <c r="S2099" s="75">
        <v>0</v>
      </c>
      <c r="T2099" s="999"/>
      <c r="U2099" s="81"/>
      <c r="V2099" s="150"/>
      <c r="W2099" s="81"/>
      <c r="X2099" s="150"/>
      <c r="Y2099" s="60">
        <f t="shared" si="264"/>
        <v>2</v>
      </c>
      <c r="Z2099" s="999">
        <v>2800</v>
      </c>
      <c r="AA2099" s="81"/>
      <c r="AB2099" s="150"/>
      <c r="AC2099" s="63">
        <v>0</v>
      </c>
      <c r="AD2099" s="78">
        <f>AC2099*I2099</f>
        <v>0</v>
      </c>
      <c r="AE2099" s="63"/>
      <c r="AF2099" s="150">
        <v>0</v>
      </c>
      <c r="AG2099" s="81"/>
      <c r="AH2099" s="150"/>
      <c r="AI2099" s="998">
        <f>AF2099+AH2099+AD2099+AB2099+Z2099+X2099+V2099+T2099+R2099+P2099+N2099+L2099</f>
        <v>2800</v>
      </c>
      <c r="AJ2099" s="1025"/>
    </row>
    <row r="2100" spans="1:118" s="884" customFormat="1" ht="30" customHeight="1" x14ac:dyDescent="0.2">
      <c r="A2100" s="42">
        <v>33102</v>
      </c>
      <c r="B2100" s="341" t="s">
        <v>1936</v>
      </c>
      <c r="C2100" s="44"/>
      <c r="D2100" s="44"/>
      <c r="E2100" s="45"/>
      <c r="F2100" s="46"/>
      <c r="G2100" s="46"/>
      <c r="H2100" s="46"/>
      <c r="I2100" s="488"/>
      <c r="J2100" s="787">
        <v>981950.44000000006</v>
      </c>
      <c r="K2100" s="374"/>
      <c r="L2100" s="926">
        <f>SUM(L2101:L2104)</f>
        <v>0</v>
      </c>
      <c r="M2100" s="374"/>
      <c r="N2100" s="926">
        <f>SUM(N2101:N2104)</f>
        <v>0</v>
      </c>
      <c r="O2100" s="238">
        <v>0</v>
      </c>
      <c r="P2100" s="926">
        <f>SUM(P2101:P2104)</f>
        <v>0</v>
      </c>
      <c r="Q2100" s="375"/>
      <c r="R2100" s="926">
        <f>SUM(R2101:R2104)</f>
        <v>0</v>
      </c>
      <c r="S2100" s="238">
        <v>0</v>
      </c>
      <c r="T2100" s="926">
        <f>SUM(T2101:T2104)</f>
        <v>0</v>
      </c>
      <c r="U2100" s="375"/>
      <c r="V2100" s="926">
        <f>SUM(V2101:V2104)</f>
        <v>0</v>
      </c>
      <c r="W2100" s="375"/>
      <c r="X2100" s="926">
        <f>SUM(X2101:X2104)</f>
        <v>0</v>
      </c>
      <c r="Y2100" s="376">
        <f t="shared" si="264"/>
        <v>0</v>
      </c>
      <c r="Z2100" s="926">
        <f>SUM(Z2101:Z2104)</f>
        <v>981950.44000000006</v>
      </c>
      <c r="AA2100" s="375"/>
      <c r="AB2100" s="926">
        <f>SUM(AB2101:AB2104)</f>
        <v>0</v>
      </c>
      <c r="AC2100" s="931">
        <v>0</v>
      </c>
      <c r="AD2100" s="883">
        <f>SUM(AD2101:AD2104)</f>
        <v>0</v>
      </c>
      <c r="AE2100" s="971">
        <f>AE2101+AE2102+AE2103+AE2104</f>
        <v>0</v>
      </c>
      <c r="AF2100" s="883">
        <f>SUM(AF2101:AF2104)</f>
        <v>0</v>
      </c>
      <c r="AG2100" s="375"/>
      <c r="AH2100" s="926">
        <f>SUM(AH2101:AH2104)</f>
        <v>0</v>
      </c>
      <c r="AI2100" s="926">
        <f>SUM(AI2101:AI2104)</f>
        <v>981950.44000000006</v>
      </c>
      <c r="AJ2100" s="1025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4"/>
      <c r="DD2100" s="24"/>
      <c r="DE2100" s="24"/>
      <c r="DF2100" s="24"/>
      <c r="DG2100" s="24"/>
      <c r="DH2100" s="24"/>
      <c r="DI2100" s="24"/>
      <c r="DJ2100" s="24"/>
      <c r="DK2100" s="24"/>
      <c r="DL2100" s="24"/>
      <c r="DM2100" s="24"/>
      <c r="DN2100" s="24"/>
    </row>
    <row r="2101" spans="1:118" s="131" customFormat="1" ht="66" x14ac:dyDescent="0.2">
      <c r="A2101" s="427"/>
      <c r="B2101" s="241" t="s">
        <v>1937</v>
      </c>
      <c r="C2101" s="74"/>
      <c r="D2101" s="74">
        <v>1</v>
      </c>
      <c r="E2101" s="79" t="s">
        <v>734</v>
      </c>
      <c r="F2101" s="88" t="s">
        <v>31</v>
      </c>
      <c r="G2101" s="56" t="s">
        <v>32</v>
      </c>
      <c r="H2101" s="55" t="s">
        <v>33</v>
      </c>
      <c r="I2101" s="57">
        <v>242000</v>
      </c>
      <c r="J2101" s="766">
        <v>242000</v>
      </c>
      <c r="K2101" s="80"/>
      <c r="L2101" s="150">
        <v>0</v>
      </c>
      <c r="M2101" s="80"/>
      <c r="N2101" s="150"/>
      <c r="O2101" s="75">
        <v>0</v>
      </c>
      <c r="P2101" s="999">
        <f>O2101*I2101</f>
        <v>0</v>
      </c>
      <c r="Q2101" s="81"/>
      <c r="R2101" s="150"/>
      <c r="S2101" s="75">
        <v>0</v>
      </c>
      <c r="T2101" s="999"/>
      <c r="U2101" s="81"/>
      <c r="V2101" s="150"/>
      <c r="W2101" s="81"/>
      <c r="X2101" s="150"/>
      <c r="Y2101" s="60">
        <f t="shared" si="264"/>
        <v>1</v>
      </c>
      <c r="Z2101" s="999">
        <v>242000</v>
      </c>
      <c r="AA2101" s="81"/>
      <c r="AB2101" s="150"/>
      <c r="AC2101" s="63">
        <v>0</v>
      </c>
      <c r="AD2101" s="78">
        <f>AC2101*I2101</f>
        <v>0</v>
      </c>
      <c r="AE2101" s="63">
        <v>0</v>
      </c>
      <c r="AF2101" s="150">
        <v>0</v>
      </c>
      <c r="AG2101" s="81"/>
      <c r="AH2101" s="150"/>
      <c r="AI2101" s="998">
        <f>AF2101+AH2101+AD2101+AB2101+Z2101+X2101+V2101+T2101+R2101+P2101+N2101+L2101</f>
        <v>242000</v>
      </c>
      <c r="AJ2101" s="1025"/>
      <c r="AK2101" s="518"/>
      <c r="AL2101" s="518"/>
      <c r="AM2101" s="518"/>
      <c r="AN2101" s="518"/>
      <c r="AO2101" s="518"/>
      <c r="AP2101" s="518"/>
      <c r="AQ2101" s="518"/>
      <c r="AR2101" s="518"/>
      <c r="AS2101" s="518"/>
      <c r="AT2101" s="518"/>
      <c r="AU2101" s="518"/>
      <c r="AV2101" s="518"/>
      <c r="AW2101" s="518"/>
      <c r="AX2101" s="518"/>
      <c r="AY2101" s="518"/>
      <c r="AZ2101" s="518"/>
      <c r="BA2101" s="518"/>
      <c r="BB2101" s="518"/>
      <c r="BC2101" s="518"/>
      <c r="BD2101" s="518"/>
      <c r="BE2101" s="518"/>
      <c r="BF2101" s="518"/>
      <c r="BG2101" s="518"/>
      <c r="BH2101" s="518"/>
      <c r="BI2101" s="518"/>
      <c r="BJ2101" s="518"/>
      <c r="BK2101" s="518"/>
      <c r="BL2101" s="518"/>
      <c r="BM2101" s="518"/>
      <c r="BN2101" s="518"/>
      <c r="BO2101" s="518"/>
      <c r="BP2101" s="518"/>
      <c r="BQ2101" s="518"/>
      <c r="BR2101" s="518"/>
      <c r="BS2101" s="518"/>
      <c r="BT2101" s="518"/>
      <c r="BU2101" s="518"/>
      <c r="BV2101" s="518"/>
      <c r="BW2101" s="518"/>
      <c r="BX2101" s="518"/>
      <c r="BY2101" s="518"/>
      <c r="BZ2101" s="518"/>
      <c r="CA2101" s="518"/>
      <c r="CB2101" s="518"/>
      <c r="CC2101" s="518"/>
      <c r="CD2101" s="518"/>
      <c r="CE2101" s="518"/>
      <c r="CF2101" s="518"/>
      <c r="CG2101" s="518"/>
      <c r="CH2101" s="518"/>
      <c r="CI2101" s="518"/>
      <c r="CJ2101" s="518"/>
      <c r="CK2101" s="518"/>
      <c r="CL2101" s="518"/>
      <c r="CM2101" s="518"/>
      <c r="CN2101" s="518"/>
      <c r="CO2101" s="518"/>
      <c r="CP2101" s="518"/>
      <c r="CQ2101" s="518"/>
      <c r="CR2101" s="518"/>
      <c r="CS2101" s="518"/>
      <c r="CT2101" s="518"/>
      <c r="CU2101" s="518"/>
      <c r="CV2101" s="518"/>
      <c r="CW2101" s="518"/>
      <c r="CX2101" s="518"/>
      <c r="CY2101" s="518"/>
      <c r="CZ2101" s="518"/>
      <c r="DA2101" s="518"/>
      <c r="DB2101" s="518"/>
      <c r="DC2101" s="518"/>
      <c r="DD2101" s="518"/>
      <c r="DE2101" s="518"/>
      <c r="DF2101" s="518"/>
      <c r="DG2101" s="518"/>
      <c r="DH2101" s="518"/>
      <c r="DI2101" s="518"/>
      <c r="DJ2101" s="518"/>
      <c r="DK2101" s="518"/>
      <c r="DL2101" s="518"/>
      <c r="DM2101" s="518"/>
      <c r="DN2101" s="518"/>
    </row>
    <row r="2102" spans="1:118" s="131" customFormat="1" ht="36.75" customHeight="1" x14ac:dyDescent="0.2">
      <c r="A2102" s="427"/>
      <c r="B2102" s="102" t="s">
        <v>1938</v>
      </c>
      <c r="C2102" s="74"/>
      <c r="D2102" s="74">
        <v>1</v>
      </c>
      <c r="E2102" s="79" t="s">
        <v>734</v>
      </c>
      <c r="F2102" s="88" t="s">
        <v>31</v>
      </c>
      <c r="G2102" s="56" t="s">
        <v>32</v>
      </c>
      <c r="H2102" s="55" t="s">
        <v>33</v>
      </c>
      <c r="I2102" s="57">
        <v>13600</v>
      </c>
      <c r="J2102" s="766">
        <v>13600</v>
      </c>
      <c r="K2102" s="80"/>
      <c r="L2102" s="150">
        <v>0</v>
      </c>
      <c r="M2102" s="80"/>
      <c r="N2102" s="150"/>
      <c r="O2102" s="75">
        <v>0</v>
      </c>
      <c r="P2102" s="999">
        <f>O2102*I2102</f>
        <v>0</v>
      </c>
      <c r="Q2102" s="81"/>
      <c r="R2102" s="150"/>
      <c r="S2102" s="75">
        <v>0</v>
      </c>
      <c r="T2102" s="999"/>
      <c r="U2102" s="81"/>
      <c r="V2102" s="150"/>
      <c r="W2102" s="81"/>
      <c r="X2102" s="150"/>
      <c r="Y2102" s="60">
        <f t="shared" si="264"/>
        <v>1</v>
      </c>
      <c r="Z2102" s="999">
        <v>13600</v>
      </c>
      <c r="AA2102" s="81"/>
      <c r="AB2102" s="150"/>
      <c r="AC2102" s="63">
        <v>0</v>
      </c>
      <c r="AD2102" s="78">
        <f>AC2102*I2102</f>
        <v>0</v>
      </c>
      <c r="AE2102" s="63">
        <v>0</v>
      </c>
      <c r="AF2102" s="150">
        <v>0</v>
      </c>
      <c r="AG2102" s="81"/>
      <c r="AH2102" s="150"/>
      <c r="AI2102" s="998">
        <f>AF2102+AH2102+AD2102+AB2102+Z2102+X2102+V2102+T2102+R2102+P2102+N2102+L2102</f>
        <v>13600</v>
      </c>
      <c r="AJ2102" s="1025"/>
      <c r="AK2102" s="518"/>
      <c r="AL2102" s="518"/>
      <c r="AM2102" s="518"/>
      <c r="AN2102" s="518"/>
      <c r="AO2102" s="518"/>
      <c r="AP2102" s="518"/>
      <c r="AQ2102" s="518"/>
      <c r="AR2102" s="518"/>
      <c r="AS2102" s="518"/>
      <c r="AT2102" s="518"/>
      <c r="AU2102" s="518"/>
      <c r="AV2102" s="518"/>
      <c r="AW2102" s="518"/>
      <c r="AX2102" s="518"/>
      <c r="AY2102" s="518"/>
      <c r="AZ2102" s="518"/>
      <c r="BA2102" s="518"/>
      <c r="BB2102" s="518"/>
      <c r="BC2102" s="518"/>
      <c r="BD2102" s="518"/>
      <c r="BE2102" s="518"/>
      <c r="BF2102" s="518"/>
      <c r="BG2102" s="518"/>
      <c r="BH2102" s="518"/>
      <c r="BI2102" s="518"/>
      <c r="BJ2102" s="518"/>
      <c r="BK2102" s="518"/>
      <c r="BL2102" s="518"/>
      <c r="BM2102" s="518"/>
      <c r="BN2102" s="518"/>
      <c r="BO2102" s="518"/>
      <c r="BP2102" s="518"/>
      <c r="BQ2102" s="518"/>
      <c r="BR2102" s="518"/>
      <c r="BS2102" s="518"/>
      <c r="BT2102" s="518"/>
      <c r="BU2102" s="518"/>
      <c r="BV2102" s="518"/>
      <c r="BW2102" s="518"/>
      <c r="BX2102" s="518"/>
      <c r="BY2102" s="518"/>
      <c r="BZ2102" s="518"/>
      <c r="CA2102" s="518"/>
      <c r="CB2102" s="518"/>
      <c r="CC2102" s="518"/>
      <c r="CD2102" s="518"/>
      <c r="CE2102" s="518"/>
      <c r="CF2102" s="518"/>
      <c r="CG2102" s="518"/>
      <c r="CH2102" s="518"/>
      <c r="CI2102" s="518"/>
      <c r="CJ2102" s="518"/>
      <c r="CK2102" s="518"/>
      <c r="CL2102" s="518"/>
      <c r="CM2102" s="518"/>
      <c r="CN2102" s="518"/>
      <c r="CO2102" s="518"/>
      <c r="CP2102" s="518"/>
      <c r="CQ2102" s="518"/>
      <c r="CR2102" s="518"/>
      <c r="CS2102" s="518"/>
      <c r="CT2102" s="518"/>
      <c r="CU2102" s="518"/>
      <c r="CV2102" s="518"/>
      <c r="CW2102" s="518"/>
      <c r="CX2102" s="518"/>
      <c r="CY2102" s="518"/>
      <c r="CZ2102" s="518"/>
      <c r="DA2102" s="518"/>
      <c r="DB2102" s="518"/>
      <c r="DC2102" s="518"/>
      <c r="DD2102" s="518"/>
      <c r="DE2102" s="518"/>
      <c r="DF2102" s="518"/>
      <c r="DG2102" s="518"/>
      <c r="DH2102" s="518"/>
      <c r="DI2102" s="518"/>
      <c r="DJ2102" s="518"/>
      <c r="DK2102" s="518"/>
      <c r="DL2102" s="518"/>
      <c r="DM2102" s="518"/>
      <c r="DN2102" s="518"/>
    </row>
    <row r="2103" spans="1:118" s="131" customFormat="1" ht="40.5" customHeight="1" x14ac:dyDescent="0.2">
      <c r="A2103" s="427"/>
      <c r="B2103" s="82" t="s">
        <v>1939</v>
      </c>
      <c r="C2103" s="74"/>
      <c r="D2103" s="74">
        <v>1</v>
      </c>
      <c r="E2103" s="79" t="s">
        <v>734</v>
      </c>
      <c r="F2103" s="88" t="s">
        <v>31</v>
      </c>
      <c r="G2103" s="56" t="s">
        <v>32</v>
      </c>
      <c r="H2103" s="55" t="s">
        <v>33</v>
      </c>
      <c r="I2103" s="57">
        <v>32207.13</v>
      </c>
      <c r="J2103" s="766">
        <v>32207.13</v>
      </c>
      <c r="K2103" s="80"/>
      <c r="L2103" s="150">
        <v>0</v>
      </c>
      <c r="M2103" s="80"/>
      <c r="N2103" s="150"/>
      <c r="O2103" s="75">
        <v>0</v>
      </c>
      <c r="P2103" s="999">
        <f>O2103*I2103</f>
        <v>0</v>
      </c>
      <c r="Q2103" s="81"/>
      <c r="R2103" s="150"/>
      <c r="S2103" s="75">
        <v>0</v>
      </c>
      <c r="T2103" s="999"/>
      <c r="U2103" s="81"/>
      <c r="V2103" s="150"/>
      <c r="W2103" s="81"/>
      <c r="X2103" s="150"/>
      <c r="Y2103" s="60">
        <f t="shared" si="264"/>
        <v>1</v>
      </c>
      <c r="Z2103" s="999">
        <v>32207.13</v>
      </c>
      <c r="AA2103" s="81"/>
      <c r="AB2103" s="150"/>
      <c r="AC2103" s="63">
        <v>0</v>
      </c>
      <c r="AD2103" s="78">
        <f>AC2103*I2103</f>
        <v>0</v>
      </c>
      <c r="AE2103" s="63">
        <v>0</v>
      </c>
      <c r="AF2103" s="150">
        <v>0</v>
      </c>
      <c r="AG2103" s="81"/>
      <c r="AH2103" s="150"/>
      <c r="AI2103" s="998">
        <f>AF2103+AH2103+AD2103+AB2103+Z2103+X2103+V2103+T2103+R2103+P2103+N2103+L2103</f>
        <v>32207.13</v>
      </c>
      <c r="AJ2103" s="1025"/>
      <c r="AK2103" s="518"/>
      <c r="AL2103" s="518"/>
      <c r="AM2103" s="518"/>
      <c r="AN2103" s="518"/>
      <c r="AO2103" s="518"/>
      <c r="AP2103" s="518"/>
      <c r="AQ2103" s="518"/>
      <c r="AR2103" s="518"/>
      <c r="AS2103" s="518"/>
      <c r="AT2103" s="518"/>
      <c r="AU2103" s="518"/>
      <c r="AV2103" s="518"/>
      <c r="AW2103" s="518"/>
      <c r="AX2103" s="518"/>
      <c r="AY2103" s="518"/>
      <c r="AZ2103" s="518"/>
      <c r="BA2103" s="518"/>
      <c r="BB2103" s="518"/>
      <c r="BC2103" s="518"/>
      <c r="BD2103" s="518"/>
      <c r="BE2103" s="518"/>
      <c r="BF2103" s="518"/>
      <c r="BG2103" s="518"/>
      <c r="BH2103" s="518"/>
      <c r="BI2103" s="518"/>
      <c r="BJ2103" s="518"/>
      <c r="BK2103" s="518"/>
      <c r="BL2103" s="518"/>
      <c r="BM2103" s="518"/>
      <c r="BN2103" s="518"/>
      <c r="BO2103" s="518"/>
      <c r="BP2103" s="518"/>
      <c r="BQ2103" s="518"/>
      <c r="BR2103" s="518"/>
      <c r="BS2103" s="518"/>
      <c r="BT2103" s="518"/>
      <c r="BU2103" s="518"/>
      <c r="BV2103" s="518"/>
      <c r="BW2103" s="518"/>
      <c r="BX2103" s="518"/>
      <c r="BY2103" s="518"/>
      <c r="BZ2103" s="518"/>
      <c r="CA2103" s="518"/>
      <c r="CB2103" s="518"/>
      <c r="CC2103" s="518"/>
      <c r="CD2103" s="518"/>
      <c r="CE2103" s="518"/>
      <c r="CF2103" s="518"/>
      <c r="CG2103" s="518"/>
      <c r="CH2103" s="518"/>
      <c r="CI2103" s="518"/>
      <c r="CJ2103" s="518"/>
      <c r="CK2103" s="518"/>
      <c r="CL2103" s="518"/>
      <c r="CM2103" s="518"/>
      <c r="CN2103" s="518"/>
      <c r="CO2103" s="518"/>
      <c r="CP2103" s="518"/>
      <c r="CQ2103" s="518"/>
      <c r="CR2103" s="518"/>
      <c r="CS2103" s="518"/>
      <c r="CT2103" s="518"/>
      <c r="CU2103" s="518"/>
      <c r="CV2103" s="518"/>
      <c r="CW2103" s="518"/>
      <c r="CX2103" s="518"/>
      <c r="CY2103" s="518"/>
      <c r="CZ2103" s="518"/>
      <c r="DA2103" s="518"/>
      <c r="DB2103" s="518"/>
      <c r="DC2103" s="518"/>
      <c r="DD2103" s="518"/>
      <c r="DE2103" s="518"/>
      <c r="DF2103" s="518"/>
      <c r="DG2103" s="518"/>
      <c r="DH2103" s="518"/>
      <c r="DI2103" s="518"/>
      <c r="DJ2103" s="518"/>
      <c r="DK2103" s="518"/>
      <c r="DL2103" s="518"/>
      <c r="DM2103" s="518"/>
      <c r="DN2103" s="518"/>
    </row>
    <row r="2104" spans="1:118" s="131" customFormat="1" ht="29.25" customHeight="1" x14ac:dyDescent="0.2">
      <c r="A2104" s="408"/>
      <c r="B2104" s="484" t="s">
        <v>1940</v>
      </c>
      <c r="C2104" s="51"/>
      <c r="D2104" s="51">
        <v>83</v>
      </c>
      <c r="E2104" s="109" t="s">
        <v>734</v>
      </c>
      <c r="F2104" s="88" t="s">
        <v>31</v>
      </c>
      <c r="G2104" s="56" t="s">
        <v>32</v>
      </c>
      <c r="H2104" s="55" t="s">
        <v>33</v>
      </c>
      <c r="I2104" s="57">
        <v>8363.1724096385551</v>
      </c>
      <c r="J2104" s="807">
        <v>694143.31</v>
      </c>
      <c r="K2104" s="80"/>
      <c r="L2104" s="150">
        <v>0</v>
      </c>
      <c r="M2104" s="80"/>
      <c r="N2104" s="150"/>
      <c r="O2104" s="75">
        <v>0</v>
      </c>
      <c r="P2104" s="999">
        <f>O2104*I2104</f>
        <v>0</v>
      </c>
      <c r="Q2104" s="81"/>
      <c r="R2104" s="150"/>
      <c r="S2104" s="75">
        <v>0</v>
      </c>
      <c r="T2104" s="999"/>
      <c r="U2104" s="81"/>
      <c r="V2104" s="150"/>
      <c r="W2104" s="81"/>
      <c r="X2104" s="150"/>
      <c r="Y2104" s="60">
        <f t="shared" si="264"/>
        <v>83</v>
      </c>
      <c r="Z2104" s="999">
        <v>694143.31</v>
      </c>
      <c r="AA2104" s="81"/>
      <c r="AB2104" s="150"/>
      <c r="AC2104" s="63">
        <v>0</v>
      </c>
      <c r="AD2104" s="78">
        <f>AC2104*I2104</f>
        <v>0</v>
      </c>
      <c r="AE2104" s="63">
        <v>0</v>
      </c>
      <c r="AF2104" s="150">
        <v>0</v>
      </c>
      <c r="AG2104" s="81"/>
      <c r="AH2104" s="150"/>
      <c r="AI2104" s="998">
        <f>AF2104+AH2104+AD2104+AB2104+Z2104+X2104+V2104+T2104+R2104+P2104+N2104+L2104</f>
        <v>694143.31</v>
      </c>
      <c r="AJ2104" s="1025"/>
      <c r="AK2104" s="518"/>
      <c r="AL2104" s="518"/>
      <c r="AM2104" s="518"/>
      <c r="AN2104" s="518"/>
      <c r="AO2104" s="518"/>
      <c r="AP2104" s="518"/>
      <c r="AQ2104" s="518"/>
      <c r="AR2104" s="518"/>
      <c r="AS2104" s="518"/>
      <c r="AT2104" s="518"/>
      <c r="AU2104" s="518"/>
      <c r="AV2104" s="518"/>
      <c r="AW2104" s="518"/>
      <c r="AX2104" s="518"/>
      <c r="AY2104" s="518"/>
      <c r="AZ2104" s="518"/>
      <c r="BA2104" s="518"/>
      <c r="BB2104" s="518"/>
      <c r="BC2104" s="518"/>
      <c r="BD2104" s="518"/>
      <c r="BE2104" s="518"/>
      <c r="BF2104" s="518"/>
      <c r="BG2104" s="518"/>
      <c r="BH2104" s="518"/>
      <c r="BI2104" s="518"/>
      <c r="BJ2104" s="518"/>
      <c r="BK2104" s="518"/>
      <c r="BL2104" s="518"/>
      <c r="BM2104" s="518"/>
      <c r="BN2104" s="518"/>
      <c r="BO2104" s="518"/>
      <c r="BP2104" s="518"/>
      <c r="BQ2104" s="518"/>
      <c r="BR2104" s="518"/>
      <c r="BS2104" s="518"/>
      <c r="BT2104" s="518"/>
      <c r="BU2104" s="518"/>
      <c r="BV2104" s="518"/>
      <c r="BW2104" s="518"/>
      <c r="BX2104" s="518"/>
      <c r="BY2104" s="518"/>
      <c r="BZ2104" s="518"/>
      <c r="CA2104" s="518"/>
      <c r="CB2104" s="518"/>
      <c r="CC2104" s="518"/>
      <c r="CD2104" s="518"/>
      <c r="CE2104" s="518"/>
      <c r="CF2104" s="518"/>
      <c r="CG2104" s="518"/>
      <c r="CH2104" s="518"/>
      <c r="CI2104" s="518"/>
      <c r="CJ2104" s="518"/>
      <c r="CK2104" s="518"/>
      <c r="CL2104" s="518"/>
      <c r="CM2104" s="518"/>
      <c r="CN2104" s="518"/>
      <c r="CO2104" s="518"/>
      <c r="CP2104" s="518"/>
      <c r="CQ2104" s="518"/>
      <c r="CR2104" s="518"/>
      <c r="CS2104" s="518"/>
      <c r="CT2104" s="518"/>
      <c r="CU2104" s="518"/>
      <c r="CV2104" s="518"/>
      <c r="CW2104" s="518"/>
      <c r="CX2104" s="518"/>
      <c r="CY2104" s="518"/>
      <c r="CZ2104" s="518"/>
      <c r="DA2104" s="518"/>
      <c r="DB2104" s="518"/>
      <c r="DC2104" s="518"/>
      <c r="DD2104" s="518"/>
      <c r="DE2104" s="518"/>
      <c r="DF2104" s="518"/>
      <c r="DG2104" s="518"/>
      <c r="DH2104" s="518"/>
      <c r="DI2104" s="518"/>
      <c r="DJ2104" s="518"/>
      <c r="DK2104" s="518"/>
      <c r="DL2104" s="518"/>
      <c r="DM2104" s="518"/>
      <c r="DN2104" s="518"/>
    </row>
    <row r="2105" spans="1:118" ht="36" x14ac:dyDescent="0.2">
      <c r="A2105" s="42">
        <v>33103</v>
      </c>
      <c r="B2105" s="341" t="s">
        <v>1941</v>
      </c>
      <c r="C2105" s="44"/>
      <c r="D2105" s="736"/>
      <c r="E2105" s="45"/>
      <c r="F2105" s="46"/>
      <c r="G2105" s="46"/>
      <c r="H2105" s="46"/>
      <c r="I2105" s="47"/>
      <c r="J2105" s="763">
        <v>162400</v>
      </c>
      <c r="K2105" s="264"/>
      <c r="L2105" s="921">
        <f>SUM(L2106:L2107)</f>
        <v>0</v>
      </c>
      <c r="M2105" s="264"/>
      <c r="N2105" s="921">
        <f>SUM(N2106:N2107)</f>
        <v>0</v>
      </c>
      <c r="O2105" s="75">
        <v>0</v>
      </c>
      <c r="P2105" s="921">
        <f>SUM(P2106:P2107)</f>
        <v>0</v>
      </c>
      <c r="Q2105" s="265"/>
      <c r="R2105" s="921">
        <f>SUM(R2106:R2107)</f>
        <v>0</v>
      </c>
      <c r="S2105" s="75">
        <v>0</v>
      </c>
      <c r="T2105" s="921">
        <f>SUM(T2106:T2107)</f>
        <v>0</v>
      </c>
      <c r="U2105" s="265"/>
      <c r="V2105" s="921">
        <f>SUM(V2106:V2107)</f>
        <v>0</v>
      </c>
      <c r="W2105" s="265"/>
      <c r="X2105" s="921">
        <f>SUM(X2106:X2107)</f>
        <v>0</v>
      </c>
      <c r="Y2105" s="60">
        <f t="shared" si="264"/>
        <v>0</v>
      </c>
      <c r="Z2105" s="921">
        <f>SUM(Z2106:Z2107)</f>
        <v>162400</v>
      </c>
      <c r="AA2105" s="265"/>
      <c r="AB2105" s="921">
        <f>SUM(AB2106:AB2107)</f>
        <v>0</v>
      </c>
      <c r="AC2105" s="63">
        <v>0</v>
      </c>
      <c r="AD2105" s="264">
        <f>SUM(AD2106:AD2107)</f>
        <v>0</v>
      </c>
      <c r="AE2105" s="565">
        <f>AE2106</f>
        <v>0</v>
      </c>
      <c r="AF2105" s="264">
        <f>SUM(AF2106:AF2107)</f>
        <v>0</v>
      </c>
      <c r="AG2105" s="265"/>
      <c r="AH2105" s="921">
        <f>SUM(AH2106:AH2107)</f>
        <v>0</v>
      </c>
      <c r="AI2105" s="921">
        <f>SUM(AI2106:AI2107)</f>
        <v>162400</v>
      </c>
      <c r="AJ2105" s="1025"/>
    </row>
    <row r="2106" spans="1:118" s="131" customFormat="1" ht="47.25" customHeight="1" x14ac:dyDescent="0.2">
      <c r="A2106" s="51"/>
      <c r="B2106" s="362" t="s">
        <v>1942</v>
      </c>
      <c r="C2106" s="74"/>
      <c r="D2106" s="74">
        <v>1</v>
      </c>
      <c r="E2106" s="109" t="s">
        <v>734</v>
      </c>
      <c r="F2106" s="88" t="s">
        <v>31</v>
      </c>
      <c r="G2106" s="56" t="s">
        <v>32</v>
      </c>
      <c r="H2106" s="55" t="s">
        <v>33</v>
      </c>
      <c r="I2106" s="57">
        <v>162400</v>
      </c>
      <c r="J2106" s="766">
        <v>162400</v>
      </c>
      <c r="K2106" s="80"/>
      <c r="L2106" s="150">
        <v>0</v>
      </c>
      <c r="M2106" s="80"/>
      <c r="N2106" s="150"/>
      <c r="O2106" s="75">
        <v>0</v>
      </c>
      <c r="P2106" s="999">
        <f>O2106*I2106</f>
        <v>0</v>
      </c>
      <c r="Q2106" s="81"/>
      <c r="R2106" s="150"/>
      <c r="S2106" s="75">
        <v>0</v>
      </c>
      <c r="T2106" s="999"/>
      <c r="U2106" s="81"/>
      <c r="V2106" s="150"/>
      <c r="W2106" s="81"/>
      <c r="X2106" s="150"/>
      <c r="Y2106" s="60">
        <f t="shared" si="264"/>
        <v>1</v>
      </c>
      <c r="Z2106" s="999">
        <v>162400</v>
      </c>
      <c r="AA2106" s="81"/>
      <c r="AB2106" s="150"/>
      <c r="AC2106" s="63">
        <v>0</v>
      </c>
      <c r="AD2106" s="78">
        <f>AC2106*I2106</f>
        <v>0</v>
      </c>
      <c r="AE2106" s="63">
        <v>0</v>
      </c>
      <c r="AF2106" s="150">
        <v>0</v>
      </c>
      <c r="AG2106" s="81"/>
      <c r="AH2106" s="150"/>
      <c r="AI2106" s="998">
        <f>AF2106+AH2106+AD2106+AB2106+Z2106+X2106+V2106+T2106+R2106+P2106+N2106+L2106</f>
        <v>162400</v>
      </c>
      <c r="AJ2106" s="1025"/>
      <c r="AK2106" s="518"/>
      <c r="AL2106" s="518"/>
      <c r="AM2106" s="518"/>
      <c r="AN2106" s="518"/>
      <c r="AO2106" s="518"/>
      <c r="AP2106" s="518"/>
      <c r="AQ2106" s="518"/>
      <c r="AR2106" s="518"/>
      <c r="AS2106" s="518"/>
      <c r="AT2106" s="518"/>
      <c r="AU2106" s="518"/>
      <c r="AV2106" s="518"/>
      <c r="AW2106" s="518"/>
      <c r="AX2106" s="518"/>
      <c r="AY2106" s="518"/>
      <c r="AZ2106" s="518"/>
      <c r="BA2106" s="518"/>
      <c r="BB2106" s="518"/>
      <c r="BC2106" s="518"/>
      <c r="BD2106" s="518"/>
      <c r="BE2106" s="518"/>
      <c r="BF2106" s="518"/>
      <c r="BG2106" s="518"/>
      <c r="BH2106" s="518"/>
      <c r="BI2106" s="518"/>
      <c r="BJ2106" s="518"/>
      <c r="BK2106" s="518"/>
      <c r="BL2106" s="518"/>
      <c r="BM2106" s="518"/>
      <c r="BN2106" s="518"/>
      <c r="BO2106" s="518"/>
      <c r="BP2106" s="518"/>
      <c r="BQ2106" s="518"/>
      <c r="BR2106" s="518"/>
      <c r="BS2106" s="518"/>
      <c r="BT2106" s="518"/>
      <c r="BU2106" s="518"/>
      <c r="BV2106" s="518"/>
      <c r="BW2106" s="518"/>
      <c r="BX2106" s="518"/>
      <c r="BY2106" s="518"/>
      <c r="BZ2106" s="518"/>
      <c r="CA2106" s="518"/>
      <c r="CB2106" s="518"/>
      <c r="CC2106" s="518"/>
      <c r="CD2106" s="518"/>
      <c r="CE2106" s="518"/>
      <c r="CF2106" s="518"/>
      <c r="CG2106" s="518"/>
      <c r="CH2106" s="518"/>
      <c r="CI2106" s="518"/>
      <c r="CJ2106" s="518"/>
      <c r="CK2106" s="518"/>
      <c r="CL2106" s="518"/>
      <c r="CM2106" s="518"/>
      <c r="CN2106" s="518"/>
      <c r="CO2106" s="518"/>
      <c r="CP2106" s="518"/>
      <c r="CQ2106" s="518"/>
      <c r="CR2106" s="518"/>
      <c r="CS2106" s="518"/>
      <c r="CT2106" s="518"/>
      <c r="CU2106" s="518"/>
      <c r="CV2106" s="518"/>
      <c r="CW2106" s="518"/>
      <c r="CX2106" s="518"/>
      <c r="CY2106" s="518"/>
      <c r="CZ2106" s="518"/>
      <c r="DA2106" s="518"/>
      <c r="DB2106" s="518"/>
      <c r="DC2106" s="518"/>
      <c r="DD2106" s="518"/>
      <c r="DE2106" s="518"/>
      <c r="DF2106" s="518"/>
      <c r="DG2106" s="518"/>
      <c r="DH2106" s="518"/>
      <c r="DI2106" s="518"/>
      <c r="DJ2106" s="518"/>
      <c r="DK2106" s="518"/>
      <c r="DL2106" s="518"/>
      <c r="DM2106" s="518"/>
      <c r="DN2106" s="518"/>
    </row>
    <row r="2107" spans="1:118" x14ac:dyDescent="0.2">
      <c r="A2107" s="408"/>
      <c r="B2107" s="484"/>
      <c r="C2107" s="51"/>
      <c r="D2107" s="97"/>
      <c r="E2107" s="79"/>
      <c r="F2107" s="133"/>
      <c r="G2107" s="133"/>
      <c r="H2107" s="133"/>
      <c r="I2107" s="57"/>
      <c r="J2107" s="809"/>
      <c r="K2107" s="136"/>
      <c r="L2107" s="469">
        <v>0</v>
      </c>
      <c r="M2107" s="136"/>
      <c r="N2107" s="469"/>
      <c r="O2107" s="75">
        <v>0</v>
      </c>
      <c r="P2107" s="1002"/>
      <c r="Q2107" s="138"/>
      <c r="R2107" s="469"/>
      <c r="S2107" s="75">
        <v>0</v>
      </c>
      <c r="T2107" s="1002"/>
      <c r="U2107" s="138"/>
      <c r="V2107" s="469"/>
      <c r="W2107" s="138"/>
      <c r="X2107" s="469"/>
      <c r="Y2107" s="60">
        <f t="shared" si="264"/>
        <v>0</v>
      </c>
      <c r="Z2107" s="1002">
        <v>0</v>
      </c>
      <c r="AA2107" s="138"/>
      <c r="AB2107" s="469"/>
      <c r="AC2107" s="63">
        <v>0</v>
      </c>
      <c r="AD2107" s="137"/>
      <c r="AE2107" s="942"/>
      <c r="AF2107" s="150">
        <v>0</v>
      </c>
      <c r="AG2107" s="138"/>
      <c r="AH2107" s="469"/>
      <c r="AI2107" s="998">
        <f>AF2107+AH2107+AD2107+AB2107+Z2107+X2107+V2107+T2107+R2107+P2107+N2107+L2107</f>
        <v>0</v>
      </c>
      <c r="AJ2107" s="1025"/>
    </row>
    <row r="2108" spans="1:118" s="877" customFormat="1" ht="36" x14ac:dyDescent="0.2">
      <c r="A2108" s="272">
        <v>332</v>
      </c>
      <c r="B2108" s="315" t="s">
        <v>1943</v>
      </c>
      <c r="C2108" s="272"/>
      <c r="D2108" s="701"/>
      <c r="E2108" s="282"/>
      <c r="F2108" s="283"/>
      <c r="G2108" s="283"/>
      <c r="H2108" s="283"/>
      <c r="I2108" s="277"/>
      <c r="J2108" s="816">
        <v>0</v>
      </c>
      <c r="K2108" s="278"/>
      <c r="L2108" s="919">
        <v>0</v>
      </c>
      <c r="M2108" s="278"/>
      <c r="N2108" s="919"/>
      <c r="O2108" s="875">
        <v>0</v>
      </c>
      <c r="P2108" s="928"/>
      <c r="Q2108" s="279"/>
      <c r="R2108" s="919"/>
      <c r="S2108" s="875">
        <v>0</v>
      </c>
      <c r="T2108" s="928"/>
      <c r="U2108" s="279"/>
      <c r="V2108" s="919"/>
      <c r="W2108" s="279"/>
      <c r="X2108" s="919"/>
      <c r="Y2108" s="373">
        <f t="shared" si="264"/>
        <v>0</v>
      </c>
      <c r="Z2108" s="928">
        <v>0</v>
      </c>
      <c r="AA2108" s="279"/>
      <c r="AB2108" s="919"/>
      <c r="AC2108" s="930">
        <v>0</v>
      </c>
      <c r="AD2108" s="316"/>
      <c r="AE2108" s="944"/>
      <c r="AF2108" s="876">
        <v>0</v>
      </c>
      <c r="AG2108" s="279"/>
      <c r="AH2108" s="919"/>
      <c r="AI2108" s="1027">
        <f>AF2108+AH2108+AD2108+AB2108+Z2108+X2108+V2108+T2108+R2108+P2108+N2108+L2108</f>
        <v>0</v>
      </c>
      <c r="AJ2108" s="1025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4"/>
      <c r="DD2108" s="24"/>
      <c r="DE2108" s="24"/>
      <c r="DF2108" s="24"/>
      <c r="DG2108" s="24"/>
      <c r="DH2108" s="24"/>
      <c r="DI2108" s="24"/>
      <c r="DJ2108" s="24"/>
      <c r="DK2108" s="24"/>
      <c r="DL2108" s="24"/>
      <c r="DM2108" s="24"/>
      <c r="DN2108" s="24"/>
    </row>
    <row r="2109" spans="1:118" s="884" customFormat="1" ht="36" x14ac:dyDescent="0.2">
      <c r="A2109" s="42">
        <v>33201</v>
      </c>
      <c r="B2109" s="341" t="s">
        <v>1943</v>
      </c>
      <c r="C2109" s="44"/>
      <c r="D2109" s="44"/>
      <c r="E2109" s="45"/>
      <c r="F2109" s="46"/>
      <c r="G2109" s="46"/>
      <c r="H2109" s="46"/>
      <c r="I2109" s="47"/>
      <c r="J2109" s="787">
        <v>0</v>
      </c>
      <c r="K2109" s="264"/>
      <c r="L2109" s="921">
        <v>0</v>
      </c>
      <c r="M2109" s="264"/>
      <c r="N2109" s="921"/>
      <c r="O2109" s="238">
        <v>0</v>
      </c>
      <c r="P2109" s="1008"/>
      <c r="Q2109" s="265"/>
      <c r="R2109" s="921"/>
      <c r="S2109" s="238">
        <v>0</v>
      </c>
      <c r="T2109" s="1008"/>
      <c r="U2109" s="265"/>
      <c r="V2109" s="921"/>
      <c r="W2109" s="265"/>
      <c r="X2109" s="921"/>
      <c r="Y2109" s="376">
        <f t="shared" si="264"/>
        <v>0</v>
      </c>
      <c r="Z2109" s="1008">
        <v>0</v>
      </c>
      <c r="AA2109" s="265"/>
      <c r="AB2109" s="921"/>
      <c r="AC2109" s="931">
        <v>0</v>
      </c>
      <c r="AD2109" s="281"/>
      <c r="AE2109" s="958"/>
      <c r="AF2109" s="882">
        <v>0</v>
      </c>
      <c r="AG2109" s="265"/>
      <c r="AH2109" s="921"/>
      <c r="AI2109" s="926">
        <f>AF2109+AH2109+AD2109+AB2109+Z2109+X2109+V2109+T2109+R2109+P2109+N2109+L2109</f>
        <v>0</v>
      </c>
      <c r="AJ2109" s="1025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4"/>
      <c r="DD2109" s="24"/>
      <c r="DE2109" s="24"/>
      <c r="DF2109" s="24"/>
      <c r="DG2109" s="24"/>
      <c r="DH2109" s="24"/>
      <c r="DI2109" s="24"/>
      <c r="DJ2109" s="24"/>
      <c r="DK2109" s="24"/>
      <c r="DL2109" s="24"/>
      <c r="DM2109" s="24"/>
      <c r="DN2109" s="24"/>
    </row>
    <row r="2110" spans="1:118" x14ac:dyDescent="0.2">
      <c r="A2110" s="408"/>
      <c r="B2110" s="484"/>
      <c r="C2110" s="51"/>
      <c r="D2110" s="51"/>
      <c r="E2110" s="109"/>
      <c r="F2110" s="302"/>
      <c r="G2110" s="302"/>
      <c r="H2110" s="302"/>
      <c r="I2110" s="57"/>
      <c r="J2110" s="807"/>
      <c r="K2110" s="136"/>
      <c r="L2110" s="469">
        <v>0</v>
      </c>
      <c r="M2110" s="136"/>
      <c r="N2110" s="469"/>
      <c r="O2110" s="75">
        <v>0</v>
      </c>
      <c r="P2110" s="1002"/>
      <c r="Q2110" s="138"/>
      <c r="R2110" s="469"/>
      <c r="S2110" s="75">
        <v>0</v>
      </c>
      <c r="T2110" s="1002"/>
      <c r="U2110" s="138"/>
      <c r="V2110" s="469"/>
      <c r="W2110" s="138"/>
      <c r="X2110" s="469"/>
      <c r="Y2110" s="60">
        <f t="shared" si="264"/>
        <v>0</v>
      </c>
      <c r="Z2110" s="1002"/>
      <c r="AA2110" s="138"/>
      <c r="AB2110" s="469"/>
      <c r="AC2110" s="63">
        <v>0</v>
      </c>
      <c r="AD2110" s="137"/>
      <c r="AE2110" s="942"/>
      <c r="AF2110" s="150">
        <v>0</v>
      </c>
      <c r="AG2110" s="138"/>
      <c r="AH2110" s="469"/>
      <c r="AI2110" s="998">
        <f>AF2110+AH2110+AD2110+AB2110+Z2110+X2110+V2110+T2110+R2110+P2110+N2110+L2110</f>
        <v>0</v>
      </c>
      <c r="AJ2110" s="1025"/>
    </row>
    <row r="2111" spans="1:118" s="877" customFormat="1" ht="48" x14ac:dyDescent="0.2">
      <c r="A2111" s="505">
        <v>333</v>
      </c>
      <c r="B2111" s="273" t="s">
        <v>1944</v>
      </c>
      <c r="C2111" s="272"/>
      <c r="D2111" s="272"/>
      <c r="E2111" s="274"/>
      <c r="F2111" s="508"/>
      <c r="G2111" s="508"/>
      <c r="H2111" s="508"/>
      <c r="I2111" s="509"/>
      <c r="J2111" s="806">
        <v>24560</v>
      </c>
      <c r="K2111" s="278"/>
      <c r="L2111" s="284">
        <f>L2112+L2116+L2118</f>
        <v>0</v>
      </c>
      <c r="M2111" s="278"/>
      <c r="N2111" s="284">
        <f>N2112+N2116+N2118</f>
        <v>0</v>
      </c>
      <c r="O2111" s="875">
        <v>0</v>
      </c>
      <c r="P2111" s="284">
        <f>P2112+P2116+P2118</f>
        <v>0</v>
      </c>
      <c r="Q2111" s="279"/>
      <c r="R2111" s="284">
        <f>R2112+R2116+R2118</f>
        <v>0</v>
      </c>
      <c r="S2111" s="875">
        <v>0</v>
      </c>
      <c r="T2111" s="284">
        <f>T2112+T2116+T2118</f>
        <v>0</v>
      </c>
      <c r="U2111" s="279"/>
      <c r="V2111" s="284">
        <f>V2112+V2116+V2118</f>
        <v>0</v>
      </c>
      <c r="W2111" s="279"/>
      <c r="X2111" s="284">
        <f>X2112+X2116+X2118</f>
        <v>0</v>
      </c>
      <c r="Y2111" s="373">
        <f t="shared" si="264"/>
        <v>0</v>
      </c>
      <c r="Z2111" s="284">
        <f>Z2112+Z2116+Z2118</f>
        <v>24560</v>
      </c>
      <c r="AA2111" s="279"/>
      <c r="AB2111" s="284">
        <f>AB2112+AB2116+AB2118</f>
        <v>0</v>
      </c>
      <c r="AC2111" s="930">
        <v>0</v>
      </c>
      <c r="AD2111" s="284">
        <f>AD2112+AD2116+AD2118</f>
        <v>0</v>
      </c>
      <c r="AE2111" s="975">
        <f>AE2112+AE2116+AE2118</f>
        <v>0</v>
      </c>
      <c r="AF2111" s="284">
        <f>AF2112+AF2116+AF2118</f>
        <v>0</v>
      </c>
      <c r="AG2111" s="279"/>
      <c r="AH2111" s="919"/>
      <c r="AI2111" s="284">
        <f>AI2112+AI2116+AI2118</f>
        <v>24560</v>
      </c>
      <c r="AJ2111" s="1025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4"/>
      <c r="DD2111" s="24"/>
      <c r="DE2111" s="24"/>
      <c r="DF2111" s="24"/>
      <c r="DG2111" s="24"/>
      <c r="DH2111" s="24"/>
      <c r="DI2111" s="24"/>
      <c r="DJ2111" s="24"/>
      <c r="DK2111" s="24"/>
      <c r="DL2111" s="24"/>
      <c r="DM2111" s="24"/>
      <c r="DN2111" s="24"/>
    </row>
    <row r="2112" spans="1:118" s="884" customFormat="1" x14ac:dyDescent="0.2">
      <c r="A2112" s="42">
        <v>33301</v>
      </c>
      <c r="B2112" s="341" t="s">
        <v>1945</v>
      </c>
      <c r="C2112" s="44"/>
      <c r="D2112" s="44"/>
      <c r="E2112" s="44"/>
      <c r="F2112" s="239"/>
      <c r="G2112" s="239"/>
      <c r="H2112" s="239"/>
      <c r="I2112" s="489"/>
      <c r="J2112" s="787">
        <v>24560</v>
      </c>
      <c r="K2112" s="490"/>
      <c r="L2112" s="251">
        <f>SUM(L2113:L2115)</f>
        <v>0</v>
      </c>
      <c r="M2112" s="490"/>
      <c r="N2112" s="251">
        <f>SUM(N2113:N2115)</f>
        <v>0</v>
      </c>
      <c r="O2112" s="238">
        <v>0</v>
      </c>
      <c r="P2112" s="251">
        <f>SUM(P2113:P2115)</f>
        <v>0</v>
      </c>
      <c r="Q2112" s="491"/>
      <c r="R2112" s="251">
        <f>SUM(R2113:R2115)</f>
        <v>0</v>
      </c>
      <c r="S2112" s="238">
        <v>0</v>
      </c>
      <c r="T2112" s="251">
        <f>SUM(T2113:T2115)</f>
        <v>0</v>
      </c>
      <c r="U2112" s="491"/>
      <c r="V2112" s="251">
        <f>SUM(V2113:V2115)</f>
        <v>0</v>
      </c>
      <c r="W2112" s="491"/>
      <c r="X2112" s="251">
        <f>SUM(X2113:X2115)</f>
        <v>0</v>
      </c>
      <c r="Y2112" s="376">
        <f t="shared" si="264"/>
        <v>0</v>
      </c>
      <c r="Z2112" s="251">
        <f>SUM(Z2113:Z2115)</f>
        <v>24560</v>
      </c>
      <c r="AA2112" s="491"/>
      <c r="AB2112" s="251">
        <f>SUM(AB2113:AB2115)</f>
        <v>0</v>
      </c>
      <c r="AC2112" s="931">
        <v>0</v>
      </c>
      <c r="AD2112" s="251">
        <f>SUM(AD2113:AD2115)</f>
        <v>0</v>
      </c>
      <c r="AE2112" s="955">
        <f>AE2113+AE2114+AE2115</f>
        <v>0</v>
      </c>
      <c r="AF2112" s="251">
        <f>SUM(AF2113:AF2115)</f>
        <v>0</v>
      </c>
      <c r="AG2112" s="491"/>
      <c r="AH2112" s="927"/>
      <c r="AI2112" s="251">
        <f>SUM(AI2113:AI2115)</f>
        <v>24560</v>
      </c>
      <c r="AJ2112" s="1025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4"/>
      <c r="DD2112" s="24"/>
      <c r="DE2112" s="24"/>
      <c r="DF2112" s="24"/>
      <c r="DG2112" s="24"/>
      <c r="DH2112" s="24"/>
      <c r="DI2112" s="24"/>
      <c r="DJ2112" s="24"/>
      <c r="DK2112" s="24"/>
      <c r="DL2112" s="24"/>
      <c r="DM2112" s="24"/>
      <c r="DN2112" s="24"/>
    </row>
    <row r="2113" spans="1:118" s="131" customFormat="1" ht="47.25" customHeight="1" x14ac:dyDescent="0.2">
      <c r="A2113" s="492"/>
      <c r="B2113" s="101" t="s">
        <v>1946</v>
      </c>
      <c r="C2113" s="74"/>
      <c r="D2113" s="74">
        <v>1</v>
      </c>
      <c r="E2113" s="172" t="s">
        <v>734</v>
      </c>
      <c r="F2113" s="88" t="s">
        <v>31</v>
      </c>
      <c r="G2113" s="56" t="s">
        <v>32</v>
      </c>
      <c r="H2113" s="55" t="s">
        <v>33</v>
      </c>
      <c r="I2113" s="57">
        <v>5800</v>
      </c>
      <c r="J2113" s="766">
        <v>5800</v>
      </c>
      <c r="K2113" s="80"/>
      <c r="L2113" s="150">
        <v>0</v>
      </c>
      <c r="M2113" s="80"/>
      <c r="N2113" s="150"/>
      <c r="O2113" s="75">
        <v>0</v>
      </c>
      <c r="P2113" s="999">
        <f>O2113*I2113</f>
        <v>0</v>
      </c>
      <c r="Q2113" s="81"/>
      <c r="R2113" s="150"/>
      <c r="S2113" s="75">
        <v>0</v>
      </c>
      <c r="T2113" s="999"/>
      <c r="U2113" s="81"/>
      <c r="V2113" s="150"/>
      <c r="W2113" s="81"/>
      <c r="X2113" s="150"/>
      <c r="Y2113" s="60">
        <f t="shared" si="264"/>
        <v>1</v>
      </c>
      <c r="Z2113" s="999">
        <v>5800</v>
      </c>
      <c r="AA2113" s="81"/>
      <c r="AB2113" s="150"/>
      <c r="AC2113" s="63">
        <v>0</v>
      </c>
      <c r="AD2113" s="78">
        <f>AC2113*I2113</f>
        <v>0</v>
      </c>
      <c r="AE2113" s="63">
        <v>0</v>
      </c>
      <c r="AF2113" s="150">
        <v>0</v>
      </c>
      <c r="AG2113" s="81"/>
      <c r="AH2113" s="150"/>
      <c r="AI2113" s="998">
        <f t="shared" ref="AI2113:AI2119" si="270">AF2113+AH2113+AD2113+AB2113+Z2113+X2113+V2113+T2113+R2113+P2113+N2113+L2113</f>
        <v>5800</v>
      </c>
      <c r="AJ2113" s="1025"/>
      <c r="AK2113" s="518"/>
      <c r="AL2113" s="518"/>
      <c r="AM2113" s="518"/>
      <c r="AN2113" s="518"/>
      <c r="AO2113" s="518"/>
      <c r="AP2113" s="518"/>
      <c r="AQ2113" s="518"/>
      <c r="AR2113" s="518"/>
      <c r="AS2113" s="518"/>
      <c r="AT2113" s="518"/>
      <c r="AU2113" s="518"/>
      <c r="AV2113" s="518"/>
      <c r="AW2113" s="518"/>
      <c r="AX2113" s="518"/>
      <c r="AY2113" s="518"/>
      <c r="AZ2113" s="518"/>
      <c r="BA2113" s="518"/>
      <c r="BB2113" s="518"/>
      <c r="BC2113" s="518"/>
      <c r="BD2113" s="518"/>
      <c r="BE2113" s="518"/>
      <c r="BF2113" s="518"/>
      <c r="BG2113" s="518"/>
      <c r="BH2113" s="518"/>
      <c r="BI2113" s="518"/>
      <c r="BJ2113" s="518"/>
      <c r="BK2113" s="518"/>
      <c r="BL2113" s="518"/>
      <c r="BM2113" s="518"/>
      <c r="BN2113" s="518"/>
      <c r="BO2113" s="518"/>
      <c r="BP2113" s="518"/>
      <c r="BQ2113" s="518"/>
      <c r="BR2113" s="518"/>
      <c r="BS2113" s="518"/>
      <c r="BT2113" s="518"/>
      <c r="BU2113" s="518"/>
      <c r="BV2113" s="518"/>
      <c r="BW2113" s="518"/>
      <c r="BX2113" s="518"/>
      <c r="BY2113" s="518"/>
      <c r="BZ2113" s="518"/>
      <c r="CA2113" s="518"/>
      <c r="CB2113" s="518"/>
      <c r="CC2113" s="518"/>
      <c r="CD2113" s="518"/>
      <c r="CE2113" s="518"/>
      <c r="CF2113" s="518"/>
      <c r="CG2113" s="518"/>
      <c r="CH2113" s="518"/>
      <c r="CI2113" s="518"/>
      <c r="CJ2113" s="518"/>
      <c r="CK2113" s="518"/>
      <c r="CL2113" s="518"/>
      <c r="CM2113" s="518"/>
      <c r="CN2113" s="518"/>
      <c r="CO2113" s="518"/>
      <c r="CP2113" s="518"/>
      <c r="CQ2113" s="518"/>
      <c r="CR2113" s="518"/>
      <c r="CS2113" s="518"/>
      <c r="CT2113" s="518"/>
      <c r="CU2113" s="518"/>
      <c r="CV2113" s="518"/>
      <c r="CW2113" s="518"/>
      <c r="CX2113" s="518"/>
      <c r="CY2113" s="518"/>
      <c r="CZ2113" s="518"/>
      <c r="DA2113" s="518"/>
      <c r="DB2113" s="518"/>
      <c r="DC2113" s="518"/>
      <c r="DD2113" s="518"/>
      <c r="DE2113" s="518"/>
      <c r="DF2113" s="518"/>
      <c r="DG2113" s="518"/>
      <c r="DH2113" s="518"/>
      <c r="DI2113" s="518"/>
      <c r="DJ2113" s="518"/>
      <c r="DK2113" s="518"/>
      <c r="DL2113" s="518"/>
      <c r="DM2113" s="518"/>
      <c r="DN2113" s="518"/>
    </row>
    <row r="2114" spans="1:118" s="131" customFormat="1" ht="40.5" customHeight="1" x14ac:dyDescent="0.2">
      <c r="A2114" s="493"/>
      <c r="B2114" s="101" t="s">
        <v>1947</v>
      </c>
      <c r="C2114" s="74"/>
      <c r="D2114" s="74">
        <v>1</v>
      </c>
      <c r="E2114" s="172" t="s">
        <v>734</v>
      </c>
      <c r="F2114" s="88" t="s">
        <v>31</v>
      </c>
      <c r="G2114" s="56" t="s">
        <v>32</v>
      </c>
      <c r="H2114" s="55" t="s">
        <v>33</v>
      </c>
      <c r="I2114" s="57">
        <v>5800</v>
      </c>
      <c r="J2114" s="766">
        <v>5800</v>
      </c>
      <c r="K2114" s="80"/>
      <c r="L2114" s="150">
        <v>0</v>
      </c>
      <c r="M2114" s="80"/>
      <c r="N2114" s="150"/>
      <c r="O2114" s="75">
        <v>0</v>
      </c>
      <c r="P2114" s="999">
        <f>O2114*I2114</f>
        <v>0</v>
      </c>
      <c r="Q2114" s="81"/>
      <c r="R2114" s="150"/>
      <c r="S2114" s="75">
        <v>0</v>
      </c>
      <c r="T2114" s="999"/>
      <c r="U2114" s="81"/>
      <c r="V2114" s="150"/>
      <c r="W2114" s="81"/>
      <c r="X2114" s="150"/>
      <c r="Y2114" s="60">
        <f t="shared" si="264"/>
        <v>1</v>
      </c>
      <c r="Z2114" s="999">
        <v>5800</v>
      </c>
      <c r="AA2114" s="81"/>
      <c r="AB2114" s="150"/>
      <c r="AC2114" s="63">
        <v>0</v>
      </c>
      <c r="AD2114" s="78">
        <f>AC2114*I2114</f>
        <v>0</v>
      </c>
      <c r="AE2114" s="63">
        <v>0</v>
      </c>
      <c r="AF2114" s="150">
        <v>0</v>
      </c>
      <c r="AG2114" s="81"/>
      <c r="AH2114" s="150"/>
      <c r="AI2114" s="998">
        <f t="shared" si="270"/>
        <v>5800</v>
      </c>
      <c r="AJ2114" s="1025"/>
      <c r="AK2114" s="518"/>
      <c r="AL2114" s="518"/>
      <c r="AM2114" s="518"/>
      <c r="AN2114" s="518"/>
      <c r="AO2114" s="518"/>
      <c r="AP2114" s="518"/>
      <c r="AQ2114" s="518"/>
      <c r="AR2114" s="518"/>
      <c r="AS2114" s="518"/>
      <c r="AT2114" s="518"/>
      <c r="AU2114" s="518"/>
      <c r="AV2114" s="518"/>
      <c r="AW2114" s="518"/>
      <c r="AX2114" s="518"/>
      <c r="AY2114" s="518"/>
      <c r="AZ2114" s="518"/>
      <c r="BA2114" s="518"/>
      <c r="BB2114" s="518"/>
      <c r="BC2114" s="518"/>
      <c r="BD2114" s="518"/>
      <c r="BE2114" s="518"/>
      <c r="BF2114" s="518"/>
      <c r="BG2114" s="518"/>
      <c r="BH2114" s="518"/>
      <c r="BI2114" s="518"/>
      <c r="BJ2114" s="518"/>
      <c r="BK2114" s="518"/>
      <c r="BL2114" s="518"/>
      <c r="BM2114" s="518"/>
      <c r="BN2114" s="518"/>
      <c r="BO2114" s="518"/>
      <c r="BP2114" s="518"/>
      <c r="BQ2114" s="518"/>
      <c r="BR2114" s="518"/>
      <c r="BS2114" s="518"/>
      <c r="BT2114" s="518"/>
      <c r="BU2114" s="518"/>
      <c r="BV2114" s="518"/>
      <c r="BW2114" s="518"/>
      <c r="BX2114" s="518"/>
      <c r="BY2114" s="518"/>
      <c r="BZ2114" s="518"/>
      <c r="CA2114" s="518"/>
      <c r="CB2114" s="518"/>
      <c r="CC2114" s="518"/>
      <c r="CD2114" s="518"/>
      <c r="CE2114" s="518"/>
      <c r="CF2114" s="518"/>
      <c r="CG2114" s="518"/>
      <c r="CH2114" s="518"/>
      <c r="CI2114" s="518"/>
      <c r="CJ2114" s="518"/>
      <c r="CK2114" s="518"/>
      <c r="CL2114" s="518"/>
      <c r="CM2114" s="518"/>
      <c r="CN2114" s="518"/>
      <c r="CO2114" s="518"/>
      <c r="CP2114" s="518"/>
      <c r="CQ2114" s="518"/>
      <c r="CR2114" s="518"/>
      <c r="CS2114" s="518"/>
      <c r="CT2114" s="518"/>
      <c r="CU2114" s="518"/>
      <c r="CV2114" s="518"/>
      <c r="CW2114" s="518"/>
      <c r="CX2114" s="518"/>
      <c r="CY2114" s="518"/>
      <c r="CZ2114" s="518"/>
      <c r="DA2114" s="518"/>
      <c r="DB2114" s="518"/>
      <c r="DC2114" s="518"/>
      <c r="DD2114" s="518"/>
      <c r="DE2114" s="518"/>
      <c r="DF2114" s="518"/>
      <c r="DG2114" s="518"/>
      <c r="DH2114" s="518"/>
      <c r="DI2114" s="518"/>
      <c r="DJ2114" s="518"/>
      <c r="DK2114" s="518"/>
      <c r="DL2114" s="518"/>
      <c r="DM2114" s="518"/>
      <c r="DN2114" s="518"/>
    </row>
    <row r="2115" spans="1:118" s="131" customFormat="1" ht="33" customHeight="1" x14ac:dyDescent="0.2">
      <c r="A2115" s="494"/>
      <c r="B2115" s="87" t="s">
        <v>1948</v>
      </c>
      <c r="C2115" s="51"/>
      <c r="D2115" s="51">
        <v>1</v>
      </c>
      <c r="E2115" s="172" t="s">
        <v>734</v>
      </c>
      <c r="F2115" s="88" t="s">
        <v>31</v>
      </c>
      <c r="G2115" s="56" t="s">
        <v>32</v>
      </c>
      <c r="H2115" s="55" t="s">
        <v>33</v>
      </c>
      <c r="I2115" s="57">
        <v>12960</v>
      </c>
      <c r="J2115" s="807">
        <v>12960</v>
      </c>
      <c r="K2115" s="80"/>
      <c r="L2115" s="150">
        <v>0</v>
      </c>
      <c r="M2115" s="80"/>
      <c r="N2115" s="150"/>
      <c r="O2115" s="75">
        <v>0</v>
      </c>
      <c r="P2115" s="999">
        <f>O2115*I2115</f>
        <v>0</v>
      </c>
      <c r="Q2115" s="81"/>
      <c r="R2115" s="150"/>
      <c r="S2115" s="75">
        <v>0</v>
      </c>
      <c r="T2115" s="999"/>
      <c r="U2115" s="81"/>
      <c r="V2115" s="150"/>
      <c r="W2115" s="81"/>
      <c r="X2115" s="150"/>
      <c r="Y2115" s="60">
        <f t="shared" si="264"/>
        <v>1</v>
      </c>
      <c r="Z2115" s="999">
        <v>12960</v>
      </c>
      <c r="AA2115" s="81"/>
      <c r="AB2115" s="150"/>
      <c r="AC2115" s="63">
        <v>0</v>
      </c>
      <c r="AD2115" s="78">
        <f>AC2115*I2115</f>
        <v>0</v>
      </c>
      <c r="AE2115" s="63">
        <v>0</v>
      </c>
      <c r="AF2115" s="150">
        <v>0</v>
      </c>
      <c r="AG2115" s="81"/>
      <c r="AH2115" s="150"/>
      <c r="AI2115" s="998">
        <f t="shared" si="270"/>
        <v>12960</v>
      </c>
      <c r="AJ2115" s="1025"/>
      <c r="AK2115" s="518"/>
      <c r="AL2115" s="518"/>
      <c r="AM2115" s="518"/>
      <c r="AN2115" s="518"/>
      <c r="AO2115" s="518"/>
      <c r="AP2115" s="518"/>
      <c r="AQ2115" s="518"/>
      <c r="AR2115" s="518"/>
      <c r="AS2115" s="518"/>
      <c r="AT2115" s="518"/>
      <c r="AU2115" s="518"/>
      <c r="AV2115" s="518"/>
      <c r="AW2115" s="518"/>
      <c r="AX2115" s="518"/>
      <c r="AY2115" s="518"/>
      <c r="AZ2115" s="518"/>
      <c r="BA2115" s="518"/>
      <c r="BB2115" s="518"/>
      <c r="BC2115" s="518"/>
      <c r="BD2115" s="518"/>
      <c r="BE2115" s="518"/>
      <c r="BF2115" s="518"/>
      <c r="BG2115" s="518"/>
      <c r="BH2115" s="518"/>
      <c r="BI2115" s="518"/>
      <c r="BJ2115" s="518"/>
      <c r="BK2115" s="518"/>
      <c r="BL2115" s="518"/>
      <c r="BM2115" s="518"/>
      <c r="BN2115" s="518"/>
      <c r="BO2115" s="518"/>
      <c r="BP2115" s="518"/>
      <c r="BQ2115" s="518"/>
      <c r="BR2115" s="518"/>
      <c r="BS2115" s="518"/>
      <c r="BT2115" s="518"/>
      <c r="BU2115" s="518"/>
      <c r="BV2115" s="518"/>
      <c r="BW2115" s="518"/>
      <c r="BX2115" s="518"/>
      <c r="BY2115" s="518"/>
      <c r="BZ2115" s="518"/>
      <c r="CA2115" s="518"/>
      <c r="CB2115" s="518"/>
      <c r="CC2115" s="518"/>
      <c r="CD2115" s="518"/>
      <c r="CE2115" s="518"/>
      <c r="CF2115" s="518"/>
      <c r="CG2115" s="518"/>
      <c r="CH2115" s="518"/>
      <c r="CI2115" s="518"/>
      <c r="CJ2115" s="518"/>
      <c r="CK2115" s="518"/>
      <c r="CL2115" s="518"/>
      <c r="CM2115" s="518"/>
      <c r="CN2115" s="518"/>
      <c r="CO2115" s="518"/>
      <c r="CP2115" s="518"/>
      <c r="CQ2115" s="518"/>
      <c r="CR2115" s="518"/>
      <c r="CS2115" s="518"/>
      <c r="CT2115" s="518"/>
      <c r="CU2115" s="518"/>
      <c r="CV2115" s="518"/>
      <c r="CW2115" s="518"/>
      <c r="CX2115" s="518"/>
      <c r="CY2115" s="518"/>
      <c r="CZ2115" s="518"/>
      <c r="DA2115" s="518"/>
      <c r="DB2115" s="518"/>
      <c r="DC2115" s="518"/>
      <c r="DD2115" s="518"/>
      <c r="DE2115" s="518"/>
      <c r="DF2115" s="518"/>
      <c r="DG2115" s="518"/>
      <c r="DH2115" s="518"/>
      <c r="DI2115" s="518"/>
      <c r="DJ2115" s="518"/>
      <c r="DK2115" s="518"/>
      <c r="DL2115" s="518"/>
      <c r="DM2115" s="518"/>
      <c r="DN2115" s="518"/>
    </row>
    <row r="2116" spans="1:118" ht="24" x14ac:dyDescent="0.2">
      <c r="A2116" s="42">
        <v>33302</v>
      </c>
      <c r="B2116" s="341" t="s">
        <v>1949</v>
      </c>
      <c r="C2116" s="495"/>
      <c r="D2116" s="495"/>
      <c r="E2116" s="44"/>
      <c r="F2116" s="239"/>
      <c r="G2116" s="239"/>
      <c r="H2116" s="239"/>
      <c r="I2116" s="489"/>
      <c r="J2116" s="827">
        <v>0</v>
      </c>
      <c r="K2116" s="490"/>
      <c r="L2116" s="927">
        <v>0</v>
      </c>
      <c r="M2116" s="490"/>
      <c r="N2116" s="927"/>
      <c r="O2116" s="75">
        <v>0</v>
      </c>
      <c r="P2116" s="1010"/>
      <c r="Q2116" s="491"/>
      <c r="R2116" s="927"/>
      <c r="S2116" s="75">
        <v>0</v>
      </c>
      <c r="T2116" s="1010"/>
      <c r="U2116" s="491"/>
      <c r="V2116" s="927"/>
      <c r="W2116" s="491"/>
      <c r="X2116" s="927"/>
      <c r="Y2116" s="60">
        <f t="shared" si="264"/>
        <v>0</v>
      </c>
      <c r="Z2116" s="1010">
        <v>0</v>
      </c>
      <c r="AA2116" s="491"/>
      <c r="AB2116" s="927"/>
      <c r="AC2116" s="63">
        <v>0</v>
      </c>
      <c r="AD2116" s="496"/>
      <c r="AE2116" s="976"/>
      <c r="AF2116" s="150">
        <v>0</v>
      </c>
      <c r="AG2116" s="491"/>
      <c r="AH2116" s="927"/>
      <c r="AI2116" s="998">
        <f t="shared" si="270"/>
        <v>0</v>
      </c>
      <c r="AJ2116" s="1025"/>
    </row>
    <row r="2117" spans="1:118" x14ac:dyDescent="0.2">
      <c r="A2117" s="497"/>
      <c r="B2117" s="498"/>
      <c r="C2117" s="499"/>
      <c r="D2117" s="583"/>
      <c r="E2117" s="500"/>
      <c r="F2117" s="501"/>
      <c r="G2117" s="501"/>
      <c r="H2117" s="501"/>
      <c r="I2117" s="502"/>
      <c r="J2117" s="811"/>
      <c r="K2117" s="136"/>
      <c r="L2117" s="469">
        <v>0</v>
      </c>
      <c r="M2117" s="136"/>
      <c r="N2117" s="469"/>
      <c r="O2117" s="75">
        <v>0</v>
      </c>
      <c r="P2117" s="1002"/>
      <c r="Q2117" s="138"/>
      <c r="R2117" s="469"/>
      <c r="S2117" s="75">
        <v>0</v>
      </c>
      <c r="T2117" s="1002"/>
      <c r="U2117" s="138"/>
      <c r="V2117" s="469"/>
      <c r="W2117" s="138"/>
      <c r="X2117" s="469"/>
      <c r="Y2117" s="60">
        <f t="shared" si="264"/>
        <v>0</v>
      </c>
      <c r="Z2117" s="1002"/>
      <c r="AA2117" s="138"/>
      <c r="AB2117" s="469"/>
      <c r="AC2117" s="63">
        <v>0</v>
      </c>
      <c r="AD2117" s="137"/>
      <c r="AE2117" s="942"/>
      <c r="AF2117" s="150">
        <v>0</v>
      </c>
      <c r="AG2117" s="138"/>
      <c r="AH2117" s="469"/>
      <c r="AI2117" s="998">
        <f t="shared" si="270"/>
        <v>0</v>
      </c>
      <c r="AJ2117" s="1025"/>
    </row>
    <row r="2118" spans="1:118" ht="24" x14ac:dyDescent="0.2">
      <c r="A2118" s="42">
        <v>33303</v>
      </c>
      <c r="B2118" s="341" t="s">
        <v>1950</v>
      </c>
      <c r="C2118" s="495"/>
      <c r="D2118" s="495"/>
      <c r="E2118" s="44"/>
      <c r="F2118" s="239"/>
      <c r="G2118" s="239"/>
      <c r="H2118" s="239"/>
      <c r="I2118" s="489"/>
      <c r="J2118" s="827">
        <v>0</v>
      </c>
      <c r="K2118" s="490"/>
      <c r="L2118" s="927">
        <v>0</v>
      </c>
      <c r="M2118" s="490"/>
      <c r="N2118" s="927"/>
      <c r="O2118" s="75">
        <v>0</v>
      </c>
      <c r="P2118" s="1010"/>
      <c r="Q2118" s="491"/>
      <c r="R2118" s="927"/>
      <c r="S2118" s="75">
        <v>0</v>
      </c>
      <c r="T2118" s="1010"/>
      <c r="U2118" s="491"/>
      <c r="V2118" s="927"/>
      <c r="W2118" s="491"/>
      <c r="X2118" s="927"/>
      <c r="Y2118" s="60">
        <f t="shared" ref="Y2118:Y2181" si="271">D2118</f>
        <v>0</v>
      </c>
      <c r="Z2118" s="1010">
        <v>0</v>
      </c>
      <c r="AA2118" s="491"/>
      <c r="AB2118" s="927"/>
      <c r="AC2118" s="63">
        <v>0</v>
      </c>
      <c r="AD2118" s="496"/>
      <c r="AE2118" s="976"/>
      <c r="AF2118" s="150">
        <v>0</v>
      </c>
      <c r="AG2118" s="491"/>
      <c r="AH2118" s="927"/>
      <c r="AI2118" s="998">
        <f t="shared" si="270"/>
        <v>0</v>
      </c>
      <c r="AJ2118" s="1025"/>
    </row>
    <row r="2119" spans="1:118" x14ac:dyDescent="0.2">
      <c r="A2119" s="497"/>
      <c r="B2119" s="498"/>
      <c r="C2119" s="503"/>
      <c r="D2119" s="583"/>
      <c r="E2119" s="500"/>
      <c r="F2119" s="501"/>
      <c r="G2119" s="501"/>
      <c r="H2119" s="501"/>
      <c r="I2119" s="502"/>
      <c r="J2119" s="811"/>
      <c r="K2119" s="136"/>
      <c r="L2119" s="469">
        <v>0</v>
      </c>
      <c r="M2119" s="136"/>
      <c r="N2119" s="469"/>
      <c r="O2119" s="75">
        <v>0</v>
      </c>
      <c r="P2119" s="1002"/>
      <c r="Q2119" s="138"/>
      <c r="R2119" s="469"/>
      <c r="S2119" s="75">
        <v>0</v>
      </c>
      <c r="T2119" s="1002"/>
      <c r="U2119" s="138"/>
      <c r="V2119" s="469"/>
      <c r="W2119" s="138"/>
      <c r="X2119" s="469"/>
      <c r="Y2119" s="60">
        <f t="shared" si="271"/>
        <v>0</v>
      </c>
      <c r="Z2119" s="1002"/>
      <c r="AA2119" s="138"/>
      <c r="AB2119" s="469"/>
      <c r="AC2119" s="63">
        <v>0</v>
      </c>
      <c r="AD2119" s="137"/>
      <c r="AE2119" s="942"/>
      <c r="AF2119" s="150">
        <v>0</v>
      </c>
      <c r="AG2119" s="138"/>
      <c r="AH2119" s="469"/>
      <c r="AI2119" s="998">
        <f t="shared" si="270"/>
        <v>0</v>
      </c>
      <c r="AJ2119" s="1025"/>
    </row>
    <row r="2120" spans="1:118" x14ac:dyDescent="0.2">
      <c r="A2120" s="272">
        <v>334</v>
      </c>
      <c r="B2120" s="273" t="s">
        <v>1951</v>
      </c>
      <c r="C2120" s="272"/>
      <c r="D2120" s="701"/>
      <c r="E2120" s="274"/>
      <c r="F2120" s="313"/>
      <c r="G2120" s="313"/>
      <c r="H2120" s="313"/>
      <c r="I2120" s="277"/>
      <c r="J2120" s="816">
        <v>238906.41</v>
      </c>
      <c r="K2120" s="278"/>
      <c r="L2120" s="919">
        <f>L2121</f>
        <v>0</v>
      </c>
      <c r="M2120" s="278"/>
      <c r="N2120" s="919">
        <f>N2121</f>
        <v>0</v>
      </c>
      <c r="O2120" s="75">
        <v>0</v>
      </c>
      <c r="P2120" s="919">
        <f>P2121</f>
        <v>0</v>
      </c>
      <c r="Q2120" s="279"/>
      <c r="R2120" s="919">
        <f>R2121</f>
        <v>0</v>
      </c>
      <c r="S2120" s="75">
        <v>0</v>
      </c>
      <c r="T2120" s="919">
        <f>T2121</f>
        <v>0</v>
      </c>
      <c r="U2120" s="279"/>
      <c r="V2120" s="919">
        <f>V2121</f>
        <v>0</v>
      </c>
      <c r="W2120" s="279"/>
      <c r="X2120" s="919">
        <f>X2121</f>
        <v>0</v>
      </c>
      <c r="Y2120" s="60">
        <f t="shared" si="271"/>
        <v>0</v>
      </c>
      <c r="Z2120" s="919">
        <f>Z2121</f>
        <v>238906.41</v>
      </c>
      <c r="AA2120" s="279"/>
      <c r="AB2120" s="919">
        <f>AB2121</f>
        <v>0</v>
      </c>
      <c r="AC2120" s="63">
        <v>0</v>
      </c>
      <c r="AD2120" s="278">
        <f>AD2121</f>
        <v>0</v>
      </c>
      <c r="AE2120" s="977">
        <f>AE2121</f>
        <v>0</v>
      </c>
      <c r="AF2120" s="278">
        <f>AF2121</f>
        <v>0</v>
      </c>
      <c r="AG2120" s="279"/>
      <c r="AH2120" s="919">
        <f>AH2121</f>
        <v>0</v>
      </c>
      <c r="AI2120" s="919">
        <f>AI2121</f>
        <v>238906.41</v>
      </c>
      <c r="AJ2120" s="1025"/>
    </row>
    <row r="2121" spans="1:118" x14ac:dyDescent="0.2">
      <c r="A2121" s="42">
        <v>33401</v>
      </c>
      <c r="B2121" s="341" t="s">
        <v>1951</v>
      </c>
      <c r="C2121" s="44"/>
      <c r="D2121" s="45"/>
      <c r="E2121" s="44"/>
      <c r="F2121" s="239"/>
      <c r="G2121" s="239"/>
      <c r="H2121" s="239"/>
      <c r="I2121" s="47"/>
      <c r="J2121" s="790">
        <v>238906.41</v>
      </c>
      <c r="K2121" s="264"/>
      <c r="L2121" s="921">
        <f>SUM(L2122:L2125)</f>
        <v>0</v>
      </c>
      <c r="M2121" s="264"/>
      <c r="N2121" s="921">
        <f>SUM(N2122:N2125)</f>
        <v>0</v>
      </c>
      <c r="O2121" s="75">
        <v>0</v>
      </c>
      <c r="P2121" s="921">
        <f>SUM(P2122:P2125)</f>
        <v>0</v>
      </c>
      <c r="Q2121" s="265"/>
      <c r="R2121" s="921">
        <f>SUM(R2122:R2125)</f>
        <v>0</v>
      </c>
      <c r="S2121" s="75">
        <v>0</v>
      </c>
      <c r="T2121" s="921">
        <f>SUM(T2122:T2125)</f>
        <v>0</v>
      </c>
      <c r="U2121" s="265"/>
      <c r="V2121" s="921">
        <f>SUM(V2122:V2125)</f>
        <v>0</v>
      </c>
      <c r="W2121" s="265"/>
      <c r="X2121" s="921">
        <f>SUM(X2122:X2125)</f>
        <v>0</v>
      </c>
      <c r="Y2121" s="60">
        <f t="shared" si="271"/>
        <v>0</v>
      </c>
      <c r="Z2121" s="921">
        <f>SUM(Z2122:Z2125)</f>
        <v>238906.41</v>
      </c>
      <c r="AA2121" s="265"/>
      <c r="AB2121" s="921">
        <f>SUM(AB2122:AB2125)</f>
        <v>0</v>
      </c>
      <c r="AC2121" s="63">
        <v>0</v>
      </c>
      <c r="AD2121" s="264">
        <f>SUM(AD2122:AD2125)</f>
        <v>0</v>
      </c>
      <c r="AE2121" s="955">
        <f>AE2122+AE2123+AE2124+AE2125</f>
        <v>0</v>
      </c>
      <c r="AF2121" s="264">
        <f>SUM(AF2122:AF2125)</f>
        <v>0</v>
      </c>
      <c r="AG2121" s="265"/>
      <c r="AH2121" s="921">
        <f>SUM(AH2122:AH2125)</f>
        <v>0</v>
      </c>
      <c r="AI2121" s="921">
        <f>SUM(AI2122:AI2125)</f>
        <v>238906.41</v>
      </c>
      <c r="AJ2121" s="1025"/>
    </row>
    <row r="2122" spans="1:118" s="131" customFormat="1" ht="66" x14ac:dyDescent="0.2">
      <c r="A2122" s="479"/>
      <c r="B2122" s="504" t="s">
        <v>1952</v>
      </c>
      <c r="C2122" s="189"/>
      <c r="D2122" s="189">
        <v>2</v>
      </c>
      <c r="E2122" s="209" t="s">
        <v>1953</v>
      </c>
      <c r="F2122" s="88" t="s">
        <v>31</v>
      </c>
      <c r="G2122" s="56" t="s">
        <v>32</v>
      </c>
      <c r="H2122" s="55" t="s">
        <v>33</v>
      </c>
      <c r="I2122" s="57">
        <v>27191.72</v>
      </c>
      <c r="J2122" s="781">
        <v>40060.720000000001</v>
      </c>
      <c r="K2122" s="80"/>
      <c r="L2122" s="150">
        <v>0</v>
      </c>
      <c r="M2122" s="80"/>
      <c r="N2122" s="150"/>
      <c r="O2122" s="75">
        <v>0</v>
      </c>
      <c r="P2122" s="999">
        <f>O2122*I2122</f>
        <v>0</v>
      </c>
      <c r="Q2122" s="81"/>
      <c r="R2122" s="150"/>
      <c r="S2122" s="75">
        <v>0</v>
      </c>
      <c r="T2122" s="999"/>
      <c r="U2122" s="81"/>
      <c r="V2122" s="150"/>
      <c r="W2122" s="81"/>
      <c r="X2122" s="150"/>
      <c r="Y2122" s="60">
        <f t="shared" si="271"/>
        <v>2</v>
      </c>
      <c r="Z2122" s="999">
        <v>40060.720000000001</v>
      </c>
      <c r="AA2122" s="81"/>
      <c r="AB2122" s="150"/>
      <c r="AC2122" s="63">
        <v>0</v>
      </c>
      <c r="AD2122" s="78">
        <f>AC2122*I2122</f>
        <v>0</v>
      </c>
      <c r="AE2122" s="63">
        <v>0</v>
      </c>
      <c r="AF2122" s="150">
        <v>0</v>
      </c>
      <c r="AG2122" s="81"/>
      <c r="AH2122" s="150"/>
      <c r="AI2122" s="998">
        <f t="shared" ref="AI2122:AI2128" si="272">AF2122+AH2122+AD2122+AB2122+Z2122+X2122+V2122+T2122+R2122+P2122+N2122+L2122</f>
        <v>40060.720000000001</v>
      </c>
      <c r="AJ2122" s="1025"/>
      <c r="AK2122" s="518"/>
      <c r="AL2122" s="518"/>
      <c r="AM2122" s="518"/>
      <c r="AN2122" s="518"/>
      <c r="AO2122" s="518"/>
      <c r="AP2122" s="518"/>
      <c r="AQ2122" s="518"/>
      <c r="AR2122" s="518"/>
      <c r="AS2122" s="518"/>
      <c r="AT2122" s="518"/>
      <c r="AU2122" s="518"/>
      <c r="AV2122" s="518"/>
      <c r="AW2122" s="518"/>
      <c r="AX2122" s="518"/>
      <c r="AY2122" s="518"/>
      <c r="AZ2122" s="518"/>
      <c r="BA2122" s="518"/>
      <c r="BB2122" s="518"/>
      <c r="BC2122" s="518"/>
      <c r="BD2122" s="518"/>
      <c r="BE2122" s="518"/>
      <c r="BF2122" s="518"/>
      <c r="BG2122" s="518"/>
      <c r="BH2122" s="518"/>
      <c r="BI2122" s="518"/>
      <c r="BJ2122" s="518"/>
      <c r="BK2122" s="518"/>
      <c r="BL2122" s="518"/>
      <c r="BM2122" s="518"/>
      <c r="BN2122" s="518"/>
      <c r="BO2122" s="518"/>
      <c r="BP2122" s="518"/>
      <c r="BQ2122" s="518"/>
      <c r="BR2122" s="518"/>
      <c r="BS2122" s="518"/>
      <c r="BT2122" s="518"/>
      <c r="BU2122" s="518"/>
      <c r="BV2122" s="518"/>
      <c r="BW2122" s="518"/>
      <c r="BX2122" s="518"/>
      <c r="BY2122" s="518"/>
      <c r="BZ2122" s="518"/>
      <c r="CA2122" s="518"/>
      <c r="CB2122" s="518"/>
      <c r="CC2122" s="518"/>
      <c r="CD2122" s="518"/>
      <c r="CE2122" s="518"/>
      <c r="CF2122" s="518"/>
      <c r="CG2122" s="518"/>
      <c r="CH2122" s="518"/>
      <c r="CI2122" s="518"/>
      <c r="CJ2122" s="518"/>
      <c r="CK2122" s="518"/>
      <c r="CL2122" s="518"/>
      <c r="CM2122" s="518"/>
      <c r="CN2122" s="518"/>
      <c r="CO2122" s="518"/>
      <c r="CP2122" s="518"/>
      <c r="CQ2122" s="518"/>
      <c r="CR2122" s="518"/>
      <c r="CS2122" s="518"/>
      <c r="CT2122" s="518"/>
      <c r="CU2122" s="518"/>
      <c r="CV2122" s="518"/>
      <c r="CW2122" s="518"/>
      <c r="CX2122" s="518"/>
      <c r="CY2122" s="518"/>
      <c r="CZ2122" s="518"/>
      <c r="DA2122" s="518"/>
      <c r="DB2122" s="518"/>
      <c r="DC2122" s="518"/>
      <c r="DD2122" s="518"/>
      <c r="DE2122" s="518"/>
      <c r="DF2122" s="518"/>
      <c r="DG2122" s="518"/>
      <c r="DH2122" s="518"/>
      <c r="DI2122" s="518"/>
      <c r="DJ2122" s="518"/>
      <c r="DK2122" s="518"/>
      <c r="DL2122" s="518"/>
      <c r="DM2122" s="518"/>
      <c r="DN2122" s="518"/>
    </row>
    <row r="2123" spans="1:118" s="131" customFormat="1" ht="66" x14ac:dyDescent="0.2">
      <c r="A2123" s="51"/>
      <c r="B2123" s="87" t="s">
        <v>1954</v>
      </c>
      <c r="C2123" s="74"/>
      <c r="D2123" s="74">
        <v>8</v>
      </c>
      <c r="E2123" s="79" t="s">
        <v>1953</v>
      </c>
      <c r="F2123" s="88" t="s">
        <v>31</v>
      </c>
      <c r="G2123" s="56" t="s">
        <v>32</v>
      </c>
      <c r="H2123" s="55" t="s">
        <v>33</v>
      </c>
      <c r="I2123" s="57">
        <v>7000</v>
      </c>
      <c r="J2123" s="766">
        <v>53654.520000000004</v>
      </c>
      <c r="K2123" s="80"/>
      <c r="L2123" s="150">
        <v>0</v>
      </c>
      <c r="M2123" s="80"/>
      <c r="N2123" s="150"/>
      <c r="O2123" s="75">
        <v>0</v>
      </c>
      <c r="P2123" s="999">
        <f>O2123*I2123</f>
        <v>0</v>
      </c>
      <c r="Q2123" s="81"/>
      <c r="R2123" s="150"/>
      <c r="S2123" s="75">
        <v>0</v>
      </c>
      <c r="T2123" s="999"/>
      <c r="U2123" s="81"/>
      <c r="V2123" s="150"/>
      <c r="W2123" s="81"/>
      <c r="X2123" s="150"/>
      <c r="Y2123" s="60">
        <f t="shared" si="271"/>
        <v>8</v>
      </c>
      <c r="Z2123" s="999">
        <v>53654.520000000004</v>
      </c>
      <c r="AA2123" s="81"/>
      <c r="AB2123" s="150"/>
      <c r="AC2123" s="63">
        <v>0</v>
      </c>
      <c r="AD2123" s="78">
        <f>AC2123*I2123</f>
        <v>0</v>
      </c>
      <c r="AE2123" s="63">
        <v>0</v>
      </c>
      <c r="AF2123" s="150">
        <v>0</v>
      </c>
      <c r="AG2123" s="81"/>
      <c r="AH2123" s="150"/>
      <c r="AI2123" s="998">
        <f t="shared" si="272"/>
        <v>53654.520000000004</v>
      </c>
      <c r="AJ2123" s="1025"/>
      <c r="AK2123" s="518"/>
      <c r="AL2123" s="518"/>
      <c r="AM2123" s="518"/>
      <c r="AN2123" s="518"/>
      <c r="AO2123" s="518"/>
      <c r="AP2123" s="518"/>
      <c r="AQ2123" s="518"/>
      <c r="AR2123" s="518"/>
      <c r="AS2123" s="518"/>
      <c r="AT2123" s="518"/>
      <c r="AU2123" s="518"/>
      <c r="AV2123" s="518"/>
      <c r="AW2123" s="518"/>
      <c r="AX2123" s="518"/>
      <c r="AY2123" s="518"/>
      <c r="AZ2123" s="518"/>
      <c r="BA2123" s="518"/>
      <c r="BB2123" s="518"/>
      <c r="BC2123" s="518"/>
      <c r="BD2123" s="518"/>
      <c r="BE2123" s="518"/>
      <c r="BF2123" s="518"/>
      <c r="BG2123" s="518"/>
      <c r="BH2123" s="518"/>
      <c r="BI2123" s="518"/>
      <c r="BJ2123" s="518"/>
      <c r="BK2123" s="518"/>
      <c r="BL2123" s="518"/>
      <c r="BM2123" s="518"/>
      <c r="BN2123" s="518"/>
      <c r="BO2123" s="518"/>
      <c r="BP2123" s="518"/>
      <c r="BQ2123" s="518"/>
      <c r="BR2123" s="518"/>
      <c r="BS2123" s="518"/>
      <c r="BT2123" s="518"/>
      <c r="BU2123" s="518"/>
      <c r="BV2123" s="518"/>
      <c r="BW2123" s="518"/>
      <c r="BX2123" s="518"/>
      <c r="BY2123" s="518"/>
      <c r="BZ2123" s="518"/>
      <c r="CA2123" s="518"/>
      <c r="CB2123" s="518"/>
      <c r="CC2123" s="518"/>
      <c r="CD2123" s="518"/>
      <c r="CE2123" s="518"/>
      <c r="CF2123" s="518"/>
      <c r="CG2123" s="518"/>
      <c r="CH2123" s="518"/>
      <c r="CI2123" s="518"/>
      <c r="CJ2123" s="518"/>
      <c r="CK2123" s="518"/>
      <c r="CL2123" s="518"/>
      <c r="CM2123" s="518"/>
      <c r="CN2123" s="518"/>
      <c r="CO2123" s="518"/>
      <c r="CP2123" s="518"/>
      <c r="CQ2123" s="518"/>
      <c r="CR2123" s="518"/>
      <c r="CS2123" s="518"/>
      <c r="CT2123" s="518"/>
      <c r="CU2123" s="518"/>
      <c r="CV2123" s="518"/>
      <c r="CW2123" s="518"/>
      <c r="CX2123" s="518"/>
      <c r="CY2123" s="518"/>
      <c r="CZ2123" s="518"/>
      <c r="DA2123" s="518"/>
      <c r="DB2123" s="518"/>
      <c r="DC2123" s="518"/>
      <c r="DD2123" s="518"/>
      <c r="DE2123" s="518"/>
      <c r="DF2123" s="518"/>
      <c r="DG2123" s="518"/>
      <c r="DH2123" s="518"/>
      <c r="DI2123" s="518"/>
      <c r="DJ2123" s="518"/>
      <c r="DK2123" s="518"/>
      <c r="DL2123" s="518"/>
      <c r="DM2123" s="518"/>
      <c r="DN2123" s="518"/>
    </row>
    <row r="2124" spans="1:118" s="131" customFormat="1" ht="66" x14ac:dyDescent="0.2">
      <c r="A2124" s="51"/>
      <c r="B2124" s="82" t="s">
        <v>1955</v>
      </c>
      <c r="C2124" s="74"/>
      <c r="D2124" s="74">
        <v>16</v>
      </c>
      <c r="E2124" s="79" t="s">
        <v>1953</v>
      </c>
      <c r="F2124" s="88" t="s">
        <v>31</v>
      </c>
      <c r="G2124" s="56" t="s">
        <v>32</v>
      </c>
      <c r="H2124" s="55" t="s">
        <v>33</v>
      </c>
      <c r="I2124" s="57">
        <v>8094.5631249999997</v>
      </c>
      <c r="J2124" s="766">
        <v>129513.01</v>
      </c>
      <c r="K2124" s="80"/>
      <c r="L2124" s="150">
        <v>0</v>
      </c>
      <c r="M2124" s="80"/>
      <c r="N2124" s="150"/>
      <c r="O2124" s="75">
        <v>0</v>
      </c>
      <c r="P2124" s="999">
        <f>O2124*I2124</f>
        <v>0</v>
      </c>
      <c r="Q2124" s="81"/>
      <c r="R2124" s="150"/>
      <c r="S2124" s="75">
        <v>0</v>
      </c>
      <c r="T2124" s="999"/>
      <c r="U2124" s="81"/>
      <c r="V2124" s="150"/>
      <c r="W2124" s="81"/>
      <c r="X2124" s="150"/>
      <c r="Y2124" s="60">
        <f t="shared" si="271"/>
        <v>16</v>
      </c>
      <c r="Z2124" s="999">
        <v>129513.01</v>
      </c>
      <c r="AA2124" s="81"/>
      <c r="AB2124" s="150"/>
      <c r="AC2124" s="63">
        <v>0</v>
      </c>
      <c r="AD2124" s="78">
        <f>AC2124*I2124</f>
        <v>0</v>
      </c>
      <c r="AE2124" s="63">
        <v>0</v>
      </c>
      <c r="AF2124" s="150">
        <v>0</v>
      </c>
      <c r="AG2124" s="81"/>
      <c r="AH2124" s="150"/>
      <c r="AI2124" s="998">
        <f t="shared" si="272"/>
        <v>129513.01</v>
      </c>
      <c r="AJ2124" s="1025"/>
      <c r="AK2124" s="518"/>
      <c r="AL2124" s="518"/>
      <c r="AM2124" s="518"/>
      <c r="AN2124" s="518"/>
      <c r="AO2124" s="518"/>
      <c r="AP2124" s="518"/>
      <c r="AQ2124" s="518"/>
      <c r="AR2124" s="518"/>
      <c r="AS2124" s="518"/>
      <c r="AT2124" s="518"/>
      <c r="AU2124" s="518"/>
      <c r="AV2124" s="518"/>
      <c r="AW2124" s="518"/>
      <c r="AX2124" s="518"/>
      <c r="AY2124" s="518"/>
      <c r="AZ2124" s="518"/>
      <c r="BA2124" s="518"/>
      <c r="BB2124" s="518"/>
      <c r="BC2124" s="518"/>
      <c r="BD2124" s="518"/>
      <c r="BE2124" s="518"/>
      <c r="BF2124" s="518"/>
      <c r="BG2124" s="518"/>
      <c r="BH2124" s="518"/>
      <c r="BI2124" s="518"/>
      <c r="BJ2124" s="518"/>
      <c r="BK2124" s="518"/>
      <c r="BL2124" s="518"/>
      <c r="BM2124" s="518"/>
      <c r="BN2124" s="518"/>
      <c r="BO2124" s="518"/>
      <c r="BP2124" s="518"/>
      <c r="BQ2124" s="518"/>
      <c r="BR2124" s="518"/>
      <c r="BS2124" s="518"/>
      <c r="BT2124" s="518"/>
      <c r="BU2124" s="518"/>
      <c r="BV2124" s="518"/>
      <c r="BW2124" s="518"/>
      <c r="BX2124" s="518"/>
      <c r="BY2124" s="518"/>
      <c r="BZ2124" s="518"/>
      <c r="CA2124" s="518"/>
      <c r="CB2124" s="518"/>
      <c r="CC2124" s="518"/>
      <c r="CD2124" s="518"/>
      <c r="CE2124" s="518"/>
      <c r="CF2124" s="518"/>
      <c r="CG2124" s="518"/>
      <c r="CH2124" s="518"/>
      <c r="CI2124" s="518"/>
      <c r="CJ2124" s="518"/>
      <c r="CK2124" s="518"/>
      <c r="CL2124" s="518"/>
      <c r="CM2124" s="518"/>
      <c r="CN2124" s="518"/>
      <c r="CO2124" s="518"/>
      <c r="CP2124" s="518"/>
      <c r="CQ2124" s="518"/>
      <c r="CR2124" s="518"/>
      <c r="CS2124" s="518"/>
      <c r="CT2124" s="518"/>
      <c r="CU2124" s="518"/>
      <c r="CV2124" s="518"/>
      <c r="CW2124" s="518"/>
      <c r="CX2124" s="518"/>
      <c r="CY2124" s="518"/>
      <c r="CZ2124" s="518"/>
      <c r="DA2124" s="518"/>
      <c r="DB2124" s="518"/>
      <c r="DC2124" s="518"/>
      <c r="DD2124" s="518"/>
      <c r="DE2124" s="518"/>
      <c r="DF2124" s="518"/>
      <c r="DG2124" s="518"/>
      <c r="DH2124" s="518"/>
      <c r="DI2124" s="518"/>
      <c r="DJ2124" s="518"/>
      <c r="DK2124" s="518"/>
      <c r="DL2124" s="518"/>
      <c r="DM2124" s="518"/>
      <c r="DN2124" s="518"/>
    </row>
    <row r="2125" spans="1:118" s="131" customFormat="1" ht="66" x14ac:dyDescent="0.2">
      <c r="A2125" s="406"/>
      <c r="B2125" s="102" t="s">
        <v>1956</v>
      </c>
      <c r="C2125" s="74"/>
      <c r="D2125" s="74">
        <v>1</v>
      </c>
      <c r="E2125" s="79" t="s">
        <v>1953</v>
      </c>
      <c r="F2125" s="88" t="s">
        <v>31</v>
      </c>
      <c r="G2125" s="56" t="s">
        <v>32</v>
      </c>
      <c r="H2125" s="55" t="s">
        <v>33</v>
      </c>
      <c r="I2125" s="57">
        <v>15678.16</v>
      </c>
      <c r="J2125" s="766">
        <v>15678.16</v>
      </c>
      <c r="K2125" s="80"/>
      <c r="L2125" s="150">
        <v>0</v>
      </c>
      <c r="M2125" s="80"/>
      <c r="N2125" s="150"/>
      <c r="O2125" s="75">
        <v>0</v>
      </c>
      <c r="P2125" s="999">
        <f>O2125*I2125</f>
        <v>0</v>
      </c>
      <c r="Q2125" s="81"/>
      <c r="R2125" s="150"/>
      <c r="S2125" s="75">
        <v>0</v>
      </c>
      <c r="T2125" s="999"/>
      <c r="U2125" s="81"/>
      <c r="V2125" s="150"/>
      <c r="W2125" s="81"/>
      <c r="X2125" s="150"/>
      <c r="Y2125" s="60">
        <f t="shared" si="271"/>
        <v>1</v>
      </c>
      <c r="Z2125" s="999">
        <v>15678.16</v>
      </c>
      <c r="AA2125" s="81"/>
      <c r="AB2125" s="150"/>
      <c r="AC2125" s="63">
        <v>0</v>
      </c>
      <c r="AD2125" s="78">
        <f>AC2125*I2125</f>
        <v>0</v>
      </c>
      <c r="AE2125" s="63">
        <v>0</v>
      </c>
      <c r="AF2125" s="150">
        <v>0</v>
      </c>
      <c r="AG2125" s="81"/>
      <c r="AH2125" s="150"/>
      <c r="AI2125" s="998">
        <f t="shared" si="272"/>
        <v>15678.16</v>
      </c>
      <c r="AJ2125" s="1025"/>
      <c r="AK2125" s="518"/>
      <c r="AL2125" s="518"/>
      <c r="AM2125" s="518"/>
      <c r="AN2125" s="518"/>
      <c r="AO2125" s="518"/>
      <c r="AP2125" s="518"/>
      <c r="AQ2125" s="518"/>
      <c r="AR2125" s="518"/>
      <c r="AS2125" s="518"/>
      <c r="AT2125" s="518"/>
      <c r="AU2125" s="518"/>
      <c r="AV2125" s="518"/>
      <c r="AW2125" s="518"/>
      <c r="AX2125" s="518"/>
      <c r="AY2125" s="518"/>
      <c r="AZ2125" s="518"/>
      <c r="BA2125" s="518"/>
      <c r="BB2125" s="518"/>
      <c r="BC2125" s="518"/>
      <c r="BD2125" s="518"/>
      <c r="BE2125" s="518"/>
      <c r="BF2125" s="518"/>
      <c r="BG2125" s="518"/>
      <c r="BH2125" s="518"/>
      <c r="BI2125" s="518"/>
      <c r="BJ2125" s="518"/>
      <c r="BK2125" s="518"/>
      <c r="BL2125" s="518"/>
      <c r="BM2125" s="518"/>
      <c r="BN2125" s="518"/>
      <c r="BO2125" s="518"/>
      <c r="BP2125" s="518"/>
      <c r="BQ2125" s="518"/>
      <c r="BR2125" s="518"/>
      <c r="BS2125" s="518"/>
      <c r="BT2125" s="518"/>
      <c r="BU2125" s="518"/>
      <c r="BV2125" s="518"/>
      <c r="BW2125" s="518"/>
      <c r="BX2125" s="518"/>
      <c r="BY2125" s="518"/>
      <c r="BZ2125" s="518"/>
      <c r="CA2125" s="518"/>
      <c r="CB2125" s="518"/>
      <c r="CC2125" s="518"/>
      <c r="CD2125" s="518"/>
      <c r="CE2125" s="518"/>
      <c r="CF2125" s="518"/>
      <c r="CG2125" s="518"/>
      <c r="CH2125" s="518"/>
      <c r="CI2125" s="518"/>
      <c r="CJ2125" s="518"/>
      <c r="CK2125" s="518"/>
      <c r="CL2125" s="518"/>
      <c r="CM2125" s="518"/>
      <c r="CN2125" s="518"/>
      <c r="CO2125" s="518"/>
      <c r="CP2125" s="518"/>
      <c r="CQ2125" s="518"/>
      <c r="CR2125" s="518"/>
      <c r="CS2125" s="518"/>
      <c r="CT2125" s="518"/>
      <c r="CU2125" s="518"/>
      <c r="CV2125" s="518"/>
      <c r="CW2125" s="518"/>
      <c r="CX2125" s="518"/>
      <c r="CY2125" s="518"/>
      <c r="CZ2125" s="518"/>
      <c r="DA2125" s="518"/>
      <c r="DB2125" s="518"/>
      <c r="DC2125" s="518"/>
      <c r="DD2125" s="518"/>
      <c r="DE2125" s="518"/>
      <c r="DF2125" s="518"/>
      <c r="DG2125" s="518"/>
      <c r="DH2125" s="518"/>
      <c r="DI2125" s="518"/>
      <c r="DJ2125" s="518"/>
      <c r="DK2125" s="518"/>
      <c r="DL2125" s="518"/>
      <c r="DM2125" s="518"/>
      <c r="DN2125" s="518"/>
    </row>
    <row r="2126" spans="1:118" s="877" customFormat="1" ht="24" x14ac:dyDescent="0.2">
      <c r="A2126" s="505">
        <v>335</v>
      </c>
      <c r="B2126" s="506" t="s">
        <v>1957</v>
      </c>
      <c r="C2126" s="505"/>
      <c r="D2126" s="749"/>
      <c r="E2126" s="507"/>
      <c r="F2126" s="508"/>
      <c r="G2126" s="508"/>
      <c r="H2126" s="508"/>
      <c r="I2126" s="509"/>
      <c r="J2126" s="828">
        <v>0</v>
      </c>
      <c r="K2126" s="278"/>
      <c r="L2126" s="919">
        <v>0</v>
      </c>
      <c r="M2126" s="278"/>
      <c r="N2126" s="919"/>
      <c r="O2126" s="875">
        <v>0</v>
      </c>
      <c r="P2126" s="928"/>
      <c r="Q2126" s="279"/>
      <c r="R2126" s="919"/>
      <c r="S2126" s="875">
        <v>0</v>
      </c>
      <c r="T2126" s="928"/>
      <c r="U2126" s="279"/>
      <c r="V2126" s="919"/>
      <c r="W2126" s="279"/>
      <c r="X2126" s="919"/>
      <c r="Y2126" s="373">
        <f t="shared" si="271"/>
        <v>0</v>
      </c>
      <c r="Z2126" s="928">
        <v>0</v>
      </c>
      <c r="AA2126" s="279"/>
      <c r="AB2126" s="919"/>
      <c r="AC2126" s="930">
        <v>0</v>
      </c>
      <c r="AD2126" s="316"/>
      <c r="AE2126" s="944"/>
      <c r="AF2126" s="876">
        <v>0</v>
      </c>
      <c r="AG2126" s="279"/>
      <c r="AH2126" s="919"/>
      <c r="AI2126" s="1027">
        <f t="shared" si="272"/>
        <v>0</v>
      </c>
      <c r="AJ2126" s="1025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4"/>
      <c r="DD2126" s="24"/>
      <c r="DE2126" s="24"/>
      <c r="DF2126" s="24"/>
      <c r="DG2126" s="24"/>
      <c r="DH2126" s="24"/>
      <c r="DI2126" s="24"/>
      <c r="DJ2126" s="24"/>
      <c r="DK2126" s="24"/>
      <c r="DL2126" s="24"/>
      <c r="DM2126" s="24"/>
      <c r="DN2126" s="24"/>
    </row>
    <row r="2127" spans="1:118" s="884" customFormat="1" ht="24" x14ac:dyDescent="0.2">
      <c r="A2127" s="42">
        <v>33501</v>
      </c>
      <c r="B2127" s="341" t="s">
        <v>1958</v>
      </c>
      <c r="C2127" s="44"/>
      <c r="D2127" s="44"/>
      <c r="E2127" s="44"/>
      <c r="F2127" s="239"/>
      <c r="G2127" s="239"/>
      <c r="H2127" s="239"/>
      <c r="I2127" s="47"/>
      <c r="J2127" s="787">
        <v>0</v>
      </c>
      <c r="K2127" s="264"/>
      <c r="L2127" s="921">
        <v>0</v>
      </c>
      <c r="M2127" s="264"/>
      <c r="N2127" s="921"/>
      <c r="O2127" s="238">
        <v>0</v>
      </c>
      <c r="P2127" s="1008"/>
      <c r="Q2127" s="265"/>
      <c r="R2127" s="921"/>
      <c r="S2127" s="238">
        <v>0</v>
      </c>
      <c r="T2127" s="1008"/>
      <c r="U2127" s="265"/>
      <c r="V2127" s="921"/>
      <c r="W2127" s="265"/>
      <c r="X2127" s="921"/>
      <c r="Y2127" s="376">
        <f t="shared" si="271"/>
        <v>0</v>
      </c>
      <c r="Z2127" s="1008">
        <v>0</v>
      </c>
      <c r="AA2127" s="265"/>
      <c r="AB2127" s="921"/>
      <c r="AC2127" s="931">
        <v>0</v>
      </c>
      <c r="AD2127" s="281"/>
      <c r="AE2127" s="958"/>
      <c r="AF2127" s="882">
        <v>0</v>
      </c>
      <c r="AG2127" s="265"/>
      <c r="AH2127" s="921"/>
      <c r="AI2127" s="926">
        <f t="shared" si="272"/>
        <v>0</v>
      </c>
      <c r="AJ2127" s="1025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4"/>
      <c r="DD2127" s="24"/>
      <c r="DE2127" s="24"/>
      <c r="DF2127" s="24"/>
      <c r="DG2127" s="24"/>
      <c r="DH2127" s="24"/>
      <c r="DI2127" s="24"/>
      <c r="DJ2127" s="24"/>
      <c r="DK2127" s="24"/>
      <c r="DL2127" s="24"/>
      <c r="DM2127" s="24"/>
      <c r="DN2127" s="24"/>
    </row>
    <row r="2128" spans="1:118" s="24" customFormat="1" x14ac:dyDescent="0.2">
      <c r="A2128" s="510"/>
      <c r="B2128" s="511"/>
      <c r="C2128" s="479"/>
      <c r="D2128" s="479"/>
      <c r="E2128" s="451"/>
      <c r="F2128" s="88"/>
      <c r="G2128" s="56"/>
      <c r="H2128" s="55"/>
      <c r="I2128" s="108"/>
      <c r="J2128" s="822"/>
      <c r="K2128" s="142"/>
      <c r="L2128" s="918">
        <v>0</v>
      </c>
      <c r="M2128" s="142"/>
      <c r="N2128" s="918"/>
      <c r="O2128" s="75">
        <v>0</v>
      </c>
      <c r="P2128" s="1007"/>
      <c r="Q2128" s="144"/>
      <c r="R2128" s="918"/>
      <c r="S2128" s="75">
        <v>0</v>
      </c>
      <c r="T2128" s="1007"/>
      <c r="U2128" s="144"/>
      <c r="V2128" s="918"/>
      <c r="W2128" s="144"/>
      <c r="X2128" s="918"/>
      <c r="Y2128" s="60">
        <f t="shared" si="271"/>
        <v>0</v>
      </c>
      <c r="Z2128" s="1007"/>
      <c r="AA2128" s="144"/>
      <c r="AB2128" s="918"/>
      <c r="AC2128" s="63">
        <v>0</v>
      </c>
      <c r="AD2128" s="135"/>
      <c r="AE2128" s="945"/>
      <c r="AF2128" s="150">
        <v>0</v>
      </c>
      <c r="AG2128" s="144"/>
      <c r="AH2128" s="918"/>
      <c r="AI2128" s="998">
        <f t="shared" si="272"/>
        <v>0</v>
      </c>
      <c r="AJ2128" s="1025"/>
    </row>
    <row r="2129" spans="1:118" s="877" customFormat="1" ht="36" x14ac:dyDescent="0.2">
      <c r="A2129" s="505">
        <v>336</v>
      </c>
      <c r="B2129" s="506" t="s">
        <v>1959</v>
      </c>
      <c r="C2129" s="505"/>
      <c r="D2129" s="505"/>
      <c r="E2129" s="274"/>
      <c r="F2129" s="313"/>
      <c r="G2129" s="313"/>
      <c r="H2129" s="313"/>
      <c r="I2129" s="277"/>
      <c r="J2129" s="829">
        <v>933493.51</v>
      </c>
      <c r="K2129" s="278"/>
      <c r="L2129" s="919">
        <f>L2130+L2132+L2138</f>
        <v>0</v>
      </c>
      <c r="M2129" s="278"/>
      <c r="N2129" s="919">
        <f>N2130+N2132+N2138</f>
        <v>0</v>
      </c>
      <c r="O2129" s="875">
        <v>0</v>
      </c>
      <c r="P2129" s="919">
        <f>P2130+P2132+P2138</f>
        <v>0</v>
      </c>
      <c r="Q2129" s="279"/>
      <c r="R2129" s="919">
        <f>R2130+R2132+R2138+R2140</f>
        <v>0</v>
      </c>
      <c r="S2129" s="875">
        <v>0</v>
      </c>
      <c r="T2129" s="919">
        <f>T2130+T2132+T2138+T2140</f>
        <v>2463.27</v>
      </c>
      <c r="U2129" s="279"/>
      <c r="V2129" s="919">
        <f>V2130+V2132+V2138+V2140</f>
        <v>0</v>
      </c>
      <c r="W2129" s="279"/>
      <c r="X2129" s="919">
        <f>X2130+X2132+X2138+X2140</f>
        <v>0</v>
      </c>
      <c r="Y2129" s="373">
        <f t="shared" si="271"/>
        <v>0</v>
      </c>
      <c r="Z2129" s="919">
        <f>Z2130+Z2132+Z2138+Z2140</f>
        <v>931030.24</v>
      </c>
      <c r="AA2129" s="279"/>
      <c r="AB2129" s="919">
        <f>AB2130+AB2132+AB2138+AB2140</f>
        <v>0</v>
      </c>
      <c r="AC2129" s="930">
        <v>0</v>
      </c>
      <c r="AD2129" s="278">
        <f>AD2130+AD2132+AD2138+AD2140</f>
        <v>0</v>
      </c>
      <c r="AE2129" s="950">
        <f>AE2130+AE2132+AE2138+AE2140</f>
        <v>0</v>
      </c>
      <c r="AF2129" s="278">
        <f>AF2130+AF2132+AF2138+AF2140</f>
        <v>0</v>
      </c>
      <c r="AG2129" s="279"/>
      <c r="AH2129" s="919">
        <f>AH2130+AH2132+AH2138+AH2140</f>
        <v>0</v>
      </c>
      <c r="AI2129" s="919">
        <f>AI2130+AI2132+AI2138+AI2140</f>
        <v>933493.51</v>
      </c>
      <c r="AJ2129" s="1025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4"/>
      <c r="DD2129" s="24"/>
      <c r="DE2129" s="24"/>
      <c r="DF2129" s="24"/>
      <c r="DG2129" s="24"/>
      <c r="DH2129" s="24"/>
      <c r="DI2129" s="24"/>
      <c r="DJ2129" s="24"/>
      <c r="DK2129" s="24"/>
      <c r="DL2129" s="24"/>
      <c r="DM2129" s="24"/>
      <c r="DN2129" s="24"/>
    </row>
    <row r="2130" spans="1:118" s="884" customFormat="1" ht="24" x14ac:dyDescent="0.2">
      <c r="A2130" s="42">
        <v>33601</v>
      </c>
      <c r="B2130" s="341" t="s">
        <v>1960</v>
      </c>
      <c r="C2130" s="44"/>
      <c r="D2130" s="44"/>
      <c r="E2130" s="44"/>
      <c r="F2130" s="239"/>
      <c r="G2130" s="239"/>
      <c r="H2130" s="239"/>
      <c r="I2130" s="47"/>
      <c r="J2130" s="787">
        <v>0</v>
      </c>
      <c r="K2130" s="264"/>
      <c r="L2130" s="921">
        <v>0</v>
      </c>
      <c r="M2130" s="264"/>
      <c r="N2130" s="921"/>
      <c r="O2130" s="238">
        <v>0</v>
      </c>
      <c r="P2130" s="1008"/>
      <c r="Q2130" s="265"/>
      <c r="R2130" s="921"/>
      <c r="S2130" s="238">
        <v>0</v>
      </c>
      <c r="T2130" s="1008"/>
      <c r="U2130" s="265"/>
      <c r="V2130" s="921"/>
      <c r="W2130" s="265"/>
      <c r="X2130" s="921"/>
      <c r="Y2130" s="376">
        <f t="shared" si="271"/>
        <v>0</v>
      </c>
      <c r="Z2130" s="1008">
        <v>0</v>
      </c>
      <c r="AA2130" s="265"/>
      <c r="AB2130" s="921"/>
      <c r="AC2130" s="931">
        <v>0</v>
      </c>
      <c r="AD2130" s="281"/>
      <c r="AE2130" s="958"/>
      <c r="AF2130" s="882">
        <v>0</v>
      </c>
      <c r="AG2130" s="265"/>
      <c r="AH2130" s="921"/>
      <c r="AI2130" s="926">
        <f>AF2130+AH2130+AD2130+AB2130+Z2130+X2130+V2130+T2130+R2130+P2130+N2130+L2130</f>
        <v>0</v>
      </c>
      <c r="AJ2130" s="1025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4"/>
      <c r="DD2130" s="24"/>
      <c r="DE2130" s="24"/>
      <c r="DF2130" s="24"/>
      <c r="DG2130" s="24"/>
      <c r="DH2130" s="24"/>
      <c r="DI2130" s="24"/>
      <c r="DJ2130" s="24"/>
      <c r="DK2130" s="24"/>
      <c r="DL2130" s="24"/>
      <c r="DM2130" s="24"/>
      <c r="DN2130" s="24"/>
    </row>
    <row r="2131" spans="1:118" s="24" customFormat="1" x14ac:dyDescent="0.2">
      <c r="A2131" s="497"/>
      <c r="B2131" s="512"/>
      <c r="C2131" s="503"/>
      <c r="D2131" s="583"/>
      <c r="E2131" s="470"/>
      <c r="F2131" s="471"/>
      <c r="G2131" s="471"/>
      <c r="H2131" s="471"/>
      <c r="I2131" s="513"/>
      <c r="J2131" s="811"/>
      <c r="K2131" s="142"/>
      <c r="L2131" s="918">
        <v>0</v>
      </c>
      <c r="M2131" s="142"/>
      <c r="N2131" s="918"/>
      <c r="O2131" s="75">
        <v>0</v>
      </c>
      <c r="P2131" s="1007"/>
      <c r="Q2131" s="144"/>
      <c r="R2131" s="918"/>
      <c r="S2131" s="75">
        <v>0</v>
      </c>
      <c r="T2131" s="1007"/>
      <c r="U2131" s="144"/>
      <c r="V2131" s="918"/>
      <c r="W2131" s="144"/>
      <c r="X2131" s="918"/>
      <c r="Y2131" s="60">
        <f t="shared" si="271"/>
        <v>0</v>
      </c>
      <c r="Z2131" s="1007"/>
      <c r="AA2131" s="144"/>
      <c r="AB2131" s="918"/>
      <c r="AC2131" s="63">
        <v>0</v>
      </c>
      <c r="AD2131" s="135"/>
      <c r="AE2131" s="945"/>
      <c r="AF2131" s="150">
        <v>0</v>
      </c>
      <c r="AG2131" s="144"/>
      <c r="AH2131" s="918"/>
      <c r="AI2131" s="998">
        <f>AF2131+AH2131+AD2131+AB2131+Z2131+X2131+V2131+T2131+R2131+P2131+N2131+L2131</f>
        <v>0</v>
      </c>
      <c r="AJ2131" s="1025"/>
    </row>
    <row r="2132" spans="1:118" s="884" customFormat="1" x14ac:dyDescent="0.2">
      <c r="A2132" s="42">
        <v>33602</v>
      </c>
      <c r="B2132" s="341" t="s">
        <v>1961</v>
      </c>
      <c r="C2132" s="44"/>
      <c r="D2132" s="45"/>
      <c r="E2132" s="44"/>
      <c r="F2132" s="239"/>
      <c r="G2132" s="239"/>
      <c r="H2132" s="239"/>
      <c r="I2132" s="47"/>
      <c r="J2132" s="790">
        <v>74334.399999999994</v>
      </c>
      <c r="K2132" s="264"/>
      <c r="L2132" s="921">
        <f>SUM(L2133:L2137)</f>
        <v>0</v>
      </c>
      <c r="M2132" s="264"/>
      <c r="N2132" s="921">
        <f>SUM(N2133:N2137)</f>
        <v>0</v>
      </c>
      <c r="O2132" s="238">
        <v>0</v>
      </c>
      <c r="P2132" s="921">
        <f>SUM(P2133:P2137)</f>
        <v>0</v>
      </c>
      <c r="Q2132" s="265"/>
      <c r="R2132" s="921">
        <f>SUM(R2133:R2137)</f>
        <v>0</v>
      </c>
      <c r="S2132" s="238">
        <v>0</v>
      </c>
      <c r="T2132" s="921">
        <f>SUM(T2133:T2137)</f>
        <v>0</v>
      </c>
      <c r="U2132" s="265"/>
      <c r="V2132" s="921">
        <f>SUM(V2133:V2137)</f>
        <v>0</v>
      </c>
      <c r="W2132" s="265"/>
      <c r="X2132" s="921">
        <f>SUM(X2133:X2137)</f>
        <v>0</v>
      </c>
      <c r="Y2132" s="376">
        <f t="shared" si="271"/>
        <v>0</v>
      </c>
      <c r="Z2132" s="921">
        <f>SUM(Z2133:Z2137)</f>
        <v>74334.399999999994</v>
      </c>
      <c r="AA2132" s="265"/>
      <c r="AB2132" s="921">
        <f>SUM(AB2133:AB2137)</f>
        <v>0</v>
      </c>
      <c r="AC2132" s="931">
        <v>0</v>
      </c>
      <c r="AD2132" s="264">
        <f>SUM(AD2133:AD2137)</f>
        <v>0</v>
      </c>
      <c r="AE2132" s="955">
        <f>AE2133+AE2134+AE2135+AE2136+AE2137</f>
        <v>0</v>
      </c>
      <c r="AF2132" s="264">
        <f>SUM(AF2133:AF2137)</f>
        <v>0</v>
      </c>
      <c r="AG2132" s="265"/>
      <c r="AH2132" s="921">
        <f>SUM(AH2133:AH2137)</f>
        <v>0</v>
      </c>
      <c r="AI2132" s="921">
        <f>SUM(AI2133:AI2137)</f>
        <v>74334.399999999994</v>
      </c>
      <c r="AJ2132" s="1025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4"/>
      <c r="DD2132" s="24"/>
      <c r="DE2132" s="24"/>
      <c r="DF2132" s="24"/>
      <c r="DG2132" s="24"/>
      <c r="DH2132" s="24"/>
      <c r="DI2132" s="24"/>
      <c r="DJ2132" s="24"/>
      <c r="DK2132" s="24"/>
      <c r="DL2132" s="24"/>
      <c r="DM2132" s="24"/>
      <c r="DN2132" s="24"/>
    </row>
    <row r="2133" spans="1:118" s="131" customFormat="1" ht="66" x14ac:dyDescent="0.2">
      <c r="A2133" s="189"/>
      <c r="B2133" s="164" t="s">
        <v>1962</v>
      </c>
      <c r="C2133" s="189"/>
      <c r="D2133" s="189">
        <v>2</v>
      </c>
      <c r="E2133" s="514" t="s">
        <v>1963</v>
      </c>
      <c r="F2133" s="88" t="s">
        <v>31</v>
      </c>
      <c r="G2133" s="56" t="s">
        <v>32</v>
      </c>
      <c r="H2133" s="55" t="s">
        <v>33</v>
      </c>
      <c r="I2133" s="57">
        <v>1782.2</v>
      </c>
      <c r="J2133" s="781">
        <v>3564.4</v>
      </c>
      <c r="K2133" s="80"/>
      <c r="L2133" s="150">
        <v>0</v>
      </c>
      <c r="M2133" s="80"/>
      <c r="N2133" s="150"/>
      <c r="O2133" s="75">
        <v>0</v>
      </c>
      <c r="P2133" s="999">
        <f>O2133*I2133</f>
        <v>0</v>
      </c>
      <c r="Q2133" s="81"/>
      <c r="R2133" s="150"/>
      <c r="S2133" s="75">
        <v>0</v>
      </c>
      <c r="T2133" s="999"/>
      <c r="U2133" s="81"/>
      <c r="V2133" s="150"/>
      <c r="W2133" s="81"/>
      <c r="X2133" s="150"/>
      <c r="Y2133" s="60">
        <f t="shared" si="271"/>
        <v>2</v>
      </c>
      <c r="Z2133" s="999">
        <v>3564.4</v>
      </c>
      <c r="AA2133" s="81"/>
      <c r="AB2133" s="150"/>
      <c r="AC2133" s="63">
        <v>0</v>
      </c>
      <c r="AD2133" s="78">
        <f>AC2133*I2133</f>
        <v>0</v>
      </c>
      <c r="AE2133" s="63">
        <v>0</v>
      </c>
      <c r="AF2133" s="150">
        <v>0</v>
      </c>
      <c r="AG2133" s="81"/>
      <c r="AH2133" s="150"/>
      <c r="AI2133" s="998">
        <f t="shared" ref="AI2133:AI2169" si="273">AF2133+AH2133+AD2133+AB2133+Z2133+X2133+V2133+T2133+R2133+P2133+N2133+L2133</f>
        <v>3564.4</v>
      </c>
      <c r="AJ2133" s="1025"/>
      <c r="AK2133" s="518"/>
      <c r="AL2133" s="518"/>
      <c r="AM2133" s="518"/>
      <c r="AN2133" s="518"/>
      <c r="AO2133" s="518"/>
      <c r="AP2133" s="518"/>
      <c r="AQ2133" s="518"/>
      <c r="AR2133" s="518"/>
      <c r="AS2133" s="518"/>
      <c r="AT2133" s="518"/>
      <c r="AU2133" s="518"/>
      <c r="AV2133" s="518"/>
      <c r="AW2133" s="518"/>
      <c r="AX2133" s="518"/>
      <c r="AY2133" s="518"/>
      <c r="AZ2133" s="518"/>
      <c r="BA2133" s="518"/>
      <c r="BB2133" s="518"/>
      <c r="BC2133" s="518"/>
      <c r="BD2133" s="518"/>
      <c r="BE2133" s="518"/>
      <c r="BF2133" s="518"/>
      <c r="BG2133" s="518"/>
      <c r="BH2133" s="518"/>
      <c r="BI2133" s="518"/>
      <c r="BJ2133" s="518"/>
      <c r="BK2133" s="518"/>
      <c r="BL2133" s="518"/>
      <c r="BM2133" s="518"/>
      <c r="BN2133" s="518"/>
      <c r="BO2133" s="518"/>
      <c r="BP2133" s="518"/>
      <c r="BQ2133" s="518"/>
      <c r="BR2133" s="518"/>
      <c r="BS2133" s="518"/>
      <c r="BT2133" s="518"/>
      <c r="BU2133" s="518"/>
      <c r="BV2133" s="518"/>
      <c r="BW2133" s="518"/>
      <c r="BX2133" s="518"/>
      <c r="BY2133" s="518"/>
      <c r="BZ2133" s="518"/>
      <c r="CA2133" s="518"/>
      <c r="CB2133" s="518"/>
      <c r="CC2133" s="518"/>
      <c r="CD2133" s="518"/>
      <c r="CE2133" s="518"/>
      <c r="CF2133" s="518"/>
      <c r="CG2133" s="518"/>
      <c r="CH2133" s="518"/>
      <c r="CI2133" s="518"/>
      <c r="CJ2133" s="518"/>
      <c r="CK2133" s="518"/>
      <c r="CL2133" s="518"/>
      <c r="CM2133" s="518"/>
      <c r="CN2133" s="518"/>
      <c r="CO2133" s="518"/>
      <c r="CP2133" s="518"/>
      <c r="CQ2133" s="518"/>
      <c r="CR2133" s="518"/>
      <c r="CS2133" s="518"/>
      <c r="CT2133" s="518"/>
      <c r="CU2133" s="518"/>
      <c r="CV2133" s="518"/>
      <c r="CW2133" s="518"/>
      <c r="CX2133" s="518"/>
      <c r="CY2133" s="518"/>
      <c r="CZ2133" s="518"/>
      <c r="DA2133" s="518"/>
      <c r="DB2133" s="518"/>
      <c r="DC2133" s="518"/>
      <c r="DD2133" s="518"/>
      <c r="DE2133" s="518"/>
      <c r="DF2133" s="518"/>
      <c r="DG2133" s="518"/>
      <c r="DH2133" s="518"/>
      <c r="DI2133" s="518"/>
      <c r="DJ2133" s="518"/>
      <c r="DK2133" s="518"/>
      <c r="DL2133" s="518"/>
      <c r="DM2133" s="518"/>
      <c r="DN2133" s="518"/>
    </row>
    <row r="2134" spans="1:118" s="131" customFormat="1" ht="66" x14ac:dyDescent="0.2">
      <c r="A2134" s="74"/>
      <c r="B2134" s="82" t="s">
        <v>1964</v>
      </c>
      <c r="C2134" s="74"/>
      <c r="D2134" s="74">
        <v>6</v>
      </c>
      <c r="E2134" s="100" t="s">
        <v>1963</v>
      </c>
      <c r="F2134" s="88" t="s">
        <v>31</v>
      </c>
      <c r="G2134" s="56" t="s">
        <v>32</v>
      </c>
      <c r="H2134" s="55" t="s">
        <v>33</v>
      </c>
      <c r="I2134" s="57">
        <v>580</v>
      </c>
      <c r="J2134" s="766">
        <v>3480</v>
      </c>
      <c r="K2134" s="80"/>
      <c r="L2134" s="150">
        <v>0</v>
      </c>
      <c r="M2134" s="80"/>
      <c r="N2134" s="150"/>
      <c r="O2134" s="75">
        <v>0</v>
      </c>
      <c r="P2134" s="999">
        <f>O2134*I2134</f>
        <v>0</v>
      </c>
      <c r="Q2134" s="81"/>
      <c r="R2134" s="150"/>
      <c r="S2134" s="75">
        <v>0</v>
      </c>
      <c r="T2134" s="999"/>
      <c r="U2134" s="81"/>
      <c r="V2134" s="150"/>
      <c r="W2134" s="81"/>
      <c r="X2134" s="150"/>
      <c r="Y2134" s="60">
        <f t="shared" si="271"/>
        <v>6</v>
      </c>
      <c r="Z2134" s="999">
        <v>3480</v>
      </c>
      <c r="AA2134" s="81"/>
      <c r="AB2134" s="150"/>
      <c r="AC2134" s="63">
        <v>0</v>
      </c>
      <c r="AD2134" s="78">
        <f>AC2134*I2134</f>
        <v>0</v>
      </c>
      <c r="AE2134" s="63">
        <v>0</v>
      </c>
      <c r="AF2134" s="150">
        <v>0</v>
      </c>
      <c r="AG2134" s="81"/>
      <c r="AH2134" s="150"/>
      <c r="AI2134" s="998">
        <f t="shared" si="273"/>
        <v>3480</v>
      </c>
      <c r="AJ2134" s="1025"/>
      <c r="AK2134" s="518"/>
      <c r="AL2134" s="518"/>
      <c r="AM2134" s="518"/>
      <c r="AN2134" s="518"/>
      <c r="AO2134" s="518"/>
      <c r="AP2134" s="518"/>
      <c r="AQ2134" s="518"/>
      <c r="AR2134" s="518"/>
      <c r="AS2134" s="518"/>
      <c r="AT2134" s="518"/>
      <c r="AU2134" s="518"/>
      <c r="AV2134" s="518"/>
      <c r="AW2134" s="518"/>
      <c r="AX2134" s="518"/>
      <c r="AY2134" s="518"/>
      <c r="AZ2134" s="518"/>
      <c r="BA2134" s="518"/>
      <c r="BB2134" s="518"/>
      <c r="BC2134" s="518"/>
      <c r="BD2134" s="518"/>
      <c r="BE2134" s="518"/>
      <c r="BF2134" s="518"/>
      <c r="BG2134" s="518"/>
      <c r="BH2134" s="518"/>
      <c r="BI2134" s="518"/>
      <c r="BJ2134" s="518"/>
      <c r="BK2134" s="518"/>
      <c r="BL2134" s="518"/>
      <c r="BM2134" s="518"/>
      <c r="BN2134" s="518"/>
      <c r="BO2134" s="518"/>
      <c r="BP2134" s="518"/>
      <c r="BQ2134" s="518"/>
      <c r="BR2134" s="518"/>
      <c r="BS2134" s="518"/>
      <c r="BT2134" s="518"/>
      <c r="BU2134" s="518"/>
      <c r="BV2134" s="518"/>
      <c r="BW2134" s="518"/>
      <c r="BX2134" s="518"/>
      <c r="BY2134" s="518"/>
      <c r="BZ2134" s="518"/>
      <c r="CA2134" s="518"/>
      <c r="CB2134" s="518"/>
      <c r="CC2134" s="518"/>
      <c r="CD2134" s="518"/>
      <c r="CE2134" s="518"/>
      <c r="CF2134" s="518"/>
      <c r="CG2134" s="518"/>
      <c r="CH2134" s="518"/>
      <c r="CI2134" s="518"/>
      <c r="CJ2134" s="518"/>
      <c r="CK2134" s="518"/>
      <c r="CL2134" s="518"/>
      <c r="CM2134" s="518"/>
      <c r="CN2134" s="518"/>
      <c r="CO2134" s="518"/>
      <c r="CP2134" s="518"/>
      <c r="CQ2134" s="518"/>
      <c r="CR2134" s="518"/>
      <c r="CS2134" s="518"/>
      <c r="CT2134" s="518"/>
      <c r="CU2134" s="518"/>
      <c r="CV2134" s="518"/>
      <c r="CW2134" s="518"/>
      <c r="CX2134" s="518"/>
      <c r="CY2134" s="518"/>
      <c r="CZ2134" s="518"/>
      <c r="DA2134" s="518"/>
      <c r="DB2134" s="518"/>
      <c r="DC2134" s="518"/>
      <c r="DD2134" s="518"/>
      <c r="DE2134" s="518"/>
      <c r="DF2134" s="518"/>
      <c r="DG2134" s="518"/>
      <c r="DH2134" s="518"/>
      <c r="DI2134" s="518"/>
      <c r="DJ2134" s="518"/>
      <c r="DK2134" s="518"/>
      <c r="DL2134" s="518"/>
      <c r="DM2134" s="518"/>
      <c r="DN2134" s="518"/>
    </row>
    <row r="2135" spans="1:118" s="131" customFormat="1" ht="66" x14ac:dyDescent="0.2">
      <c r="A2135" s="74"/>
      <c r="B2135" s="82" t="s">
        <v>1965</v>
      </c>
      <c r="C2135" s="51"/>
      <c r="D2135" s="51">
        <v>34</v>
      </c>
      <c r="E2135" s="100" t="s">
        <v>1963</v>
      </c>
      <c r="F2135" s="88" t="s">
        <v>31</v>
      </c>
      <c r="G2135" s="56" t="s">
        <v>32</v>
      </c>
      <c r="H2135" s="55" t="s">
        <v>33</v>
      </c>
      <c r="I2135" s="57">
        <v>395</v>
      </c>
      <c r="J2135" s="807">
        <v>13430</v>
      </c>
      <c r="K2135" s="80"/>
      <c r="L2135" s="150">
        <v>0</v>
      </c>
      <c r="M2135" s="80"/>
      <c r="N2135" s="150"/>
      <c r="O2135" s="75">
        <v>0</v>
      </c>
      <c r="P2135" s="999">
        <f>O2135*I2135</f>
        <v>0</v>
      </c>
      <c r="Q2135" s="81"/>
      <c r="R2135" s="150"/>
      <c r="S2135" s="75">
        <v>0</v>
      </c>
      <c r="T2135" s="999"/>
      <c r="U2135" s="81"/>
      <c r="V2135" s="150"/>
      <c r="W2135" s="81"/>
      <c r="X2135" s="150"/>
      <c r="Y2135" s="60">
        <f t="shared" si="271"/>
        <v>34</v>
      </c>
      <c r="Z2135" s="999">
        <v>13430</v>
      </c>
      <c r="AA2135" s="81"/>
      <c r="AB2135" s="150"/>
      <c r="AC2135" s="63">
        <v>0</v>
      </c>
      <c r="AD2135" s="78">
        <f>AC2135*I2135</f>
        <v>0</v>
      </c>
      <c r="AE2135" s="63">
        <v>0</v>
      </c>
      <c r="AF2135" s="150">
        <v>0</v>
      </c>
      <c r="AG2135" s="81"/>
      <c r="AH2135" s="150"/>
      <c r="AI2135" s="998">
        <f t="shared" si="273"/>
        <v>13430</v>
      </c>
      <c r="AJ2135" s="1025"/>
      <c r="AK2135" s="518"/>
      <c r="AL2135" s="518"/>
      <c r="AM2135" s="518"/>
      <c r="AN2135" s="518"/>
      <c r="AO2135" s="518"/>
      <c r="AP2135" s="518"/>
      <c r="AQ2135" s="518"/>
      <c r="AR2135" s="518"/>
      <c r="AS2135" s="518"/>
      <c r="AT2135" s="518"/>
      <c r="AU2135" s="518"/>
      <c r="AV2135" s="518"/>
      <c r="AW2135" s="518"/>
      <c r="AX2135" s="518"/>
      <c r="AY2135" s="518"/>
      <c r="AZ2135" s="518"/>
      <c r="BA2135" s="518"/>
      <c r="BB2135" s="518"/>
      <c r="BC2135" s="518"/>
      <c r="BD2135" s="518"/>
      <c r="BE2135" s="518"/>
      <c r="BF2135" s="518"/>
      <c r="BG2135" s="518"/>
      <c r="BH2135" s="518"/>
      <c r="BI2135" s="518"/>
      <c r="BJ2135" s="518"/>
      <c r="BK2135" s="518"/>
      <c r="BL2135" s="518"/>
      <c r="BM2135" s="518"/>
      <c r="BN2135" s="518"/>
      <c r="BO2135" s="518"/>
      <c r="BP2135" s="518"/>
      <c r="BQ2135" s="518"/>
      <c r="BR2135" s="518"/>
      <c r="BS2135" s="518"/>
      <c r="BT2135" s="518"/>
      <c r="BU2135" s="518"/>
      <c r="BV2135" s="518"/>
      <c r="BW2135" s="518"/>
      <c r="BX2135" s="518"/>
      <c r="BY2135" s="518"/>
      <c r="BZ2135" s="518"/>
      <c r="CA2135" s="518"/>
      <c r="CB2135" s="518"/>
      <c r="CC2135" s="518"/>
      <c r="CD2135" s="518"/>
      <c r="CE2135" s="518"/>
      <c r="CF2135" s="518"/>
      <c r="CG2135" s="518"/>
      <c r="CH2135" s="518"/>
      <c r="CI2135" s="518"/>
      <c r="CJ2135" s="518"/>
      <c r="CK2135" s="518"/>
      <c r="CL2135" s="518"/>
      <c r="CM2135" s="518"/>
      <c r="CN2135" s="518"/>
      <c r="CO2135" s="518"/>
      <c r="CP2135" s="518"/>
      <c r="CQ2135" s="518"/>
      <c r="CR2135" s="518"/>
      <c r="CS2135" s="518"/>
      <c r="CT2135" s="518"/>
      <c r="CU2135" s="518"/>
      <c r="CV2135" s="518"/>
      <c r="CW2135" s="518"/>
      <c r="CX2135" s="518"/>
      <c r="CY2135" s="518"/>
      <c r="CZ2135" s="518"/>
      <c r="DA2135" s="518"/>
      <c r="DB2135" s="518"/>
      <c r="DC2135" s="518"/>
      <c r="DD2135" s="518"/>
      <c r="DE2135" s="518"/>
      <c r="DF2135" s="518"/>
      <c r="DG2135" s="518"/>
      <c r="DH2135" s="518"/>
      <c r="DI2135" s="518"/>
      <c r="DJ2135" s="518"/>
      <c r="DK2135" s="518"/>
      <c r="DL2135" s="518"/>
      <c r="DM2135" s="518"/>
      <c r="DN2135" s="518"/>
    </row>
    <row r="2136" spans="1:118" s="131" customFormat="1" ht="66" x14ac:dyDescent="0.2">
      <c r="A2136" s="74"/>
      <c r="B2136" s="102" t="s">
        <v>1966</v>
      </c>
      <c r="C2136" s="74"/>
      <c r="D2136" s="74">
        <v>2</v>
      </c>
      <c r="E2136" s="100" t="s">
        <v>1963</v>
      </c>
      <c r="F2136" s="88" t="s">
        <v>31</v>
      </c>
      <c r="G2136" s="56" t="s">
        <v>32</v>
      </c>
      <c r="H2136" s="55" t="s">
        <v>33</v>
      </c>
      <c r="I2136" s="57">
        <v>540</v>
      </c>
      <c r="J2136" s="766">
        <v>1080</v>
      </c>
      <c r="K2136" s="80"/>
      <c r="L2136" s="150">
        <v>0</v>
      </c>
      <c r="M2136" s="80"/>
      <c r="N2136" s="150"/>
      <c r="O2136" s="75">
        <v>0</v>
      </c>
      <c r="P2136" s="999">
        <f>O2136*I2136</f>
        <v>0</v>
      </c>
      <c r="Q2136" s="81"/>
      <c r="R2136" s="150"/>
      <c r="S2136" s="75">
        <v>0</v>
      </c>
      <c r="T2136" s="999"/>
      <c r="U2136" s="81"/>
      <c r="V2136" s="150"/>
      <c r="W2136" s="81"/>
      <c r="X2136" s="150"/>
      <c r="Y2136" s="60">
        <f t="shared" si="271"/>
        <v>2</v>
      </c>
      <c r="Z2136" s="999">
        <v>1080</v>
      </c>
      <c r="AA2136" s="81"/>
      <c r="AB2136" s="150"/>
      <c r="AC2136" s="63">
        <v>0</v>
      </c>
      <c r="AD2136" s="78">
        <f>AC2136*I2136</f>
        <v>0</v>
      </c>
      <c r="AE2136" s="63">
        <v>0</v>
      </c>
      <c r="AF2136" s="150">
        <v>0</v>
      </c>
      <c r="AG2136" s="81"/>
      <c r="AH2136" s="150"/>
      <c r="AI2136" s="998">
        <f t="shared" si="273"/>
        <v>1080</v>
      </c>
      <c r="AJ2136" s="1025"/>
      <c r="AK2136" s="518"/>
      <c r="AL2136" s="518"/>
      <c r="AM2136" s="518"/>
      <c r="AN2136" s="518"/>
      <c r="AO2136" s="518"/>
      <c r="AP2136" s="518"/>
      <c r="AQ2136" s="518"/>
      <c r="AR2136" s="518"/>
      <c r="AS2136" s="518"/>
      <c r="AT2136" s="518"/>
      <c r="AU2136" s="518"/>
      <c r="AV2136" s="518"/>
      <c r="AW2136" s="518"/>
      <c r="AX2136" s="518"/>
      <c r="AY2136" s="518"/>
      <c r="AZ2136" s="518"/>
      <c r="BA2136" s="518"/>
      <c r="BB2136" s="518"/>
      <c r="BC2136" s="518"/>
      <c r="BD2136" s="518"/>
      <c r="BE2136" s="518"/>
      <c r="BF2136" s="518"/>
      <c r="BG2136" s="518"/>
      <c r="BH2136" s="518"/>
      <c r="BI2136" s="518"/>
      <c r="BJ2136" s="518"/>
      <c r="BK2136" s="518"/>
      <c r="BL2136" s="518"/>
      <c r="BM2136" s="518"/>
      <c r="BN2136" s="518"/>
      <c r="BO2136" s="518"/>
      <c r="BP2136" s="518"/>
      <c r="BQ2136" s="518"/>
      <c r="BR2136" s="518"/>
      <c r="BS2136" s="518"/>
      <c r="BT2136" s="518"/>
      <c r="BU2136" s="518"/>
      <c r="BV2136" s="518"/>
      <c r="BW2136" s="518"/>
      <c r="BX2136" s="518"/>
      <c r="BY2136" s="518"/>
      <c r="BZ2136" s="518"/>
      <c r="CA2136" s="518"/>
      <c r="CB2136" s="518"/>
      <c r="CC2136" s="518"/>
      <c r="CD2136" s="518"/>
      <c r="CE2136" s="518"/>
      <c r="CF2136" s="518"/>
      <c r="CG2136" s="518"/>
      <c r="CH2136" s="518"/>
      <c r="CI2136" s="518"/>
      <c r="CJ2136" s="518"/>
      <c r="CK2136" s="518"/>
      <c r="CL2136" s="518"/>
      <c r="CM2136" s="518"/>
      <c r="CN2136" s="518"/>
      <c r="CO2136" s="518"/>
      <c r="CP2136" s="518"/>
      <c r="CQ2136" s="518"/>
      <c r="CR2136" s="518"/>
      <c r="CS2136" s="518"/>
      <c r="CT2136" s="518"/>
      <c r="CU2136" s="518"/>
      <c r="CV2136" s="518"/>
      <c r="CW2136" s="518"/>
      <c r="CX2136" s="518"/>
      <c r="CY2136" s="518"/>
      <c r="CZ2136" s="518"/>
      <c r="DA2136" s="518"/>
      <c r="DB2136" s="518"/>
      <c r="DC2136" s="518"/>
      <c r="DD2136" s="518"/>
      <c r="DE2136" s="518"/>
      <c r="DF2136" s="518"/>
      <c r="DG2136" s="518"/>
      <c r="DH2136" s="518"/>
      <c r="DI2136" s="518"/>
      <c r="DJ2136" s="518"/>
      <c r="DK2136" s="518"/>
      <c r="DL2136" s="518"/>
      <c r="DM2136" s="518"/>
      <c r="DN2136" s="518"/>
    </row>
    <row r="2137" spans="1:118" s="518" customFormat="1" ht="66" x14ac:dyDescent="0.2">
      <c r="A2137" s="515"/>
      <c r="B2137" s="516" t="s">
        <v>1967</v>
      </c>
      <c r="C2137" s="177"/>
      <c r="D2137" s="177">
        <v>700</v>
      </c>
      <c r="E2137" s="517" t="s">
        <v>1963</v>
      </c>
      <c r="F2137" s="88" t="s">
        <v>31</v>
      </c>
      <c r="G2137" s="56" t="s">
        <v>32</v>
      </c>
      <c r="H2137" s="55" t="s">
        <v>33</v>
      </c>
      <c r="I2137" s="57">
        <v>75.400000000000006</v>
      </c>
      <c r="J2137" s="779">
        <v>52780</v>
      </c>
      <c r="K2137" s="89"/>
      <c r="L2137" s="644">
        <v>0</v>
      </c>
      <c r="M2137" s="89"/>
      <c r="N2137" s="644"/>
      <c r="O2137" s="75">
        <v>0</v>
      </c>
      <c r="P2137" s="999">
        <f>O2137*I2137</f>
        <v>0</v>
      </c>
      <c r="Q2137" s="81"/>
      <c r="R2137" s="150"/>
      <c r="S2137" s="75">
        <v>0</v>
      </c>
      <c r="T2137" s="999"/>
      <c r="U2137" s="81"/>
      <c r="V2137" s="150"/>
      <c r="W2137" s="81"/>
      <c r="X2137" s="150"/>
      <c r="Y2137" s="60">
        <f t="shared" si="271"/>
        <v>700</v>
      </c>
      <c r="Z2137" s="999">
        <v>52780</v>
      </c>
      <c r="AA2137" s="81"/>
      <c r="AB2137" s="150"/>
      <c r="AC2137" s="63">
        <v>0</v>
      </c>
      <c r="AD2137" s="78">
        <f>AC2137*I2137</f>
        <v>0</v>
      </c>
      <c r="AE2137" s="63">
        <v>0</v>
      </c>
      <c r="AF2137" s="150">
        <v>0</v>
      </c>
      <c r="AG2137" s="81"/>
      <c r="AH2137" s="150"/>
      <c r="AI2137" s="998">
        <f t="shared" si="273"/>
        <v>52780</v>
      </c>
      <c r="AJ2137" s="1025"/>
    </row>
    <row r="2138" spans="1:118" s="884" customFormat="1" ht="60" x14ac:dyDescent="0.2">
      <c r="A2138" s="42">
        <v>33603</v>
      </c>
      <c r="B2138" s="341" t="s">
        <v>1968</v>
      </c>
      <c r="C2138" s="44"/>
      <c r="D2138" s="45"/>
      <c r="E2138" s="44"/>
      <c r="F2138" s="239"/>
      <c r="G2138" s="239"/>
      <c r="H2138" s="239"/>
      <c r="I2138" s="47"/>
      <c r="J2138" s="790">
        <v>16735</v>
      </c>
      <c r="K2138" s="264"/>
      <c r="L2138" s="921">
        <v>0</v>
      </c>
      <c r="M2138" s="264"/>
      <c r="N2138" s="921"/>
      <c r="O2138" s="238">
        <v>0</v>
      </c>
      <c r="P2138" s="240">
        <f>P2139</f>
        <v>0</v>
      </c>
      <c r="Q2138" s="265"/>
      <c r="R2138" s="921"/>
      <c r="S2138" s="238">
        <v>0</v>
      </c>
      <c r="T2138" s="240"/>
      <c r="U2138" s="265"/>
      <c r="V2138" s="921"/>
      <c r="W2138" s="265"/>
      <c r="X2138" s="921"/>
      <c r="Y2138" s="376">
        <f t="shared" si="271"/>
        <v>0</v>
      </c>
      <c r="Z2138" s="240">
        <f>SUM(Z2139)</f>
        <v>16735</v>
      </c>
      <c r="AA2138" s="265"/>
      <c r="AB2138" s="240">
        <f>SUM(AB2139)</f>
        <v>0</v>
      </c>
      <c r="AC2138" s="931">
        <v>0</v>
      </c>
      <c r="AD2138" s="240">
        <f>SUM(AD2139)</f>
        <v>0</v>
      </c>
      <c r="AE2138" s="955">
        <f>AE2139</f>
        <v>0</v>
      </c>
      <c r="AF2138" s="240">
        <f>SUM(AF2139)</f>
        <v>0</v>
      </c>
      <c r="AG2138" s="265"/>
      <c r="AH2138" s="921"/>
      <c r="AI2138" s="926">
        <f t="shared" si="273"/>
        <v>16735</v>
      </c>
      <c r="AJ2138" s="1025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</row>
    <row r="2139" spans="1:118" s="518" customFormat="1" ht="43.5" customHeight="1" x14ac:dyDescent="0.2">
      <c r="A2139" s="519"/>
      <c r="B2139" s="520" t="s">
        <v>1969</v>
      </c>
      <c r="C2139" s="503"/>
      <c r="D2139" s="503">
        <v>5</v>
      </c>
      <c r="E2139" s="521" t="s">
        <v>1963</v>
      </c>
      <c r="F2139" s="88" t="s">
        <v>31</v>
      </c>
      <c r="G2139" s="56" t="s">
        <v>32</v>
      </c>
      <c r="H2139" s="55" t="s">
        <v>33</v>
      </c>
      <c r="I2139" s="57">
        <v>3347</v>
      </c>
      <c r="J2139" s="830">
        <v>16735</v>
      </c>
      <c r="K2139" s="89"/>
      <c r="L2139" s="644">
        <v>0</v>
      </c>
      <c r="M2139" s="89"/>
      <c r="N2139" s="644"/>
      <c r="O2139" s="75">
        <v>0</v>
      </c>
      <c r="P2139" s="999">
        <f>O2139*I2139</f>
        <v>0</v>
      </c>
      <c r="Q2139" s="81"/>
      <c r="R2139" s="150"/>
      <c r="S2139" s="75">
        <v>0</v>
      </c>
      <c r="T2139" s="999"/>
      <c r="U2139" s="81"/>
      <c r="V2139" s="150"/>
      <c r="W2139" s="81"/>
      <c r="X2139" s="150"/>
      <c r="Y2139" s="60">
        <f t="shared" si="271"/>
        <v>5</v>
      </c>
      <c r="Z2139" s="999">
        <v>16735</v>
      </c>
      <c r="AA2139" s="81"/>
      <c r="AB2139" s="150"/>
      <c r="AC2139" s="63">
        <v>0</v>
      </c>
      <c r="AD2139" s="78">
        <f>AC2139*I2139</f>
        <v>0</v>
      </c>
      <c r="AE2139" s="63"/>
      <c r="AF2139" s="150">
        <v>0</v>
      </c>
      <c r="AG2139" s="81"/>
      <c r="AH2139" s="150"/>
      <c r="AI2139" s="998">
        <f t="shared" si="273"/>
        <v>16735</v>
      </c>
      <c r="AJ2139" s="1025"/>
    </row>
    <row r="2140" spans="1:118" s="884" customFormat="1" ht="60" x14ac:dyDescent="0.2">
      <c r="A2140" s="42">
        <v>33604</v>
      </c>
      <c r="B2140" s="341" t="s">
        <v>1970</v>
      </c>
      <c r="C2140" s="44"/>
      <c r="D2140" s="45"/>
      <c r="E2140" s="44"/>
      <c r="F2140" s="239"/>
      <c r="G2140" s="239"/>
      <c r="H2140" s="239"/>
      <c r="I2140" s="47"/>
      <c r="J2140" s="790">
        <v>842424.11</v>
      </c>
      <c r="K2140" s="264"/>
      <c r="L2140" s="921">
        <v>0</v>
      </c>
      <c r="M2140" s="264"/>
      <c r="N2140" s="921"/>
      <c r="O2140" s="238">
        <v>0</v>
      </c>
      <c r="P2140" s="240">
        <f>SUM(P2141:P2160)</f>
        <v>0</v>
      </c>
      <c r="Q2140" s="265"/>
      <c r="R2140" s="921"/>
      <c r="S2140" s="238">
        <v>0</v>
      </c>
      <c r="T2140" s="240">
        <v>2463.27</v>
      </c>
      <c r="U2140" s="265"/>
      <c r="V2140" s="921"/>
      <c r="W2140" s="265"/>
      <c r="X2140" s="921"/>
      <c r="Y2140" s="376">
        <f t="shared" si="271"/>
        <v>0</v>
      </c>
      <c r="Z2140" s="240">
        <f>SUM(Z2141:Z2163)</f>
        <v>839960.84</v>
      </c>
      <c r="AA2140" s="265"/>
      <c r="AB2140" s="240">
        <f>SUM(AB2141:AB2163)</f>
        <v>0</v>
      </c>
      <c r="AC2140" s="931">
        <v>0</v>
      </c>
      <c r="AD2140" s="240">
        <f>SUM(AD2141:AD2163)</f>
        <v>0</v>
      </c>
      <c r="AE2140" s="955">
        <f>SUM(AE2141:AE2160)</f>
        <v>0</v>
      </c>
      <c r="AF2140" s="240">
        <f>SUM(AF2141:AF2163)</f>
        <v>0</v>
      </c>
      <c r="AG2140" s="265"/>
      <c r="AH2140" s="240">
        <f>SUM(AH2141:AH2163)</f>
        <v>0</v>
      </c>
      <c r="AI2140" s="926">
        <f t="shared" si="273"/>
        <v>842424.11</v>
      </c>
      <c r="AJ2140" s="1025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4"/>
      <c r="DB2140" s="24"/>
      <c r="DC2140" s="24"/>
      <c r="DD2140" s="24"/>
      <c r="DE2140" s="24"/>
      <c r="DF2140" s="24"/>
      <c r="DG2140" s="24"/>
      <c r="DH2140" s="24"/>
      <c r="DI2140" s="24"/>
      <c r="DJ2140" s="24"/>
      <c r="DK2140" s="24"/>
      <c r="DL2140" s="24"/>
      <c r="DM2140" s="24"/>
      <c r="DN2140" s="24"/>
    </row>
    <row r="2141" spans="1:118" s="131" customFormat="1" ht="66" x14ac:dyDescent="0.2">
      <c r="A2141" s="51"/>
      <c r="B2141" s="522" t="s">
        <v>1971</v>
      </c>
      <c r="C2141" s="74"/>
      <c r="D2141" s="74">
        <v>1000</v>
      </c>
      <c r="E2141" s="105" t="s">
        <v>24</v>
      </c>
      <c r="F2141" s="88" t="s">
        <v>31</v>
      </c>
      <c r="G2141" s="56" t="s">
        <v>32</v>
      </c>
      <c r="H2141" s="55" t="s">
        <v>33</v>
      </c>
      <c r="I2141" s="57">
        <v>8</v>
      </c>
      <c r="J2141" s="766">
        <v>8000</v>
      </c>
      <c r="K2141" s="80"/>
      <c r="L2141" s="150">
        <v>0</v>
      </c>
      <c r="M2141" s="80"/>
      <c r="N2141" s="150"/>
      <c r="O2141" s="75">
        <v>0</v>
      </c>
      <c r="P2141" s="999">
        <f t="shared" ref="P2141:P2159" si="274">O2141*I2141</f>
        <v>0</v>
      </c>
      <c r="Q2141" s="81"/>
      <c r="R2141" s="150"/>
      <c r="S2141" s="75">
        <v>0</v>
      </c>
      <c r="T2141" s="999"/>
      <c r="U2141" s="81"/>
      <c r="V2141" s="150"/>
      <c r="W2141" s="81"/>
      <c r="X2141" s="150"/>
      <c r="Y2141" s="60">
        <f t="shared" si="271"/>
        <v>1000</v>
      </c>
      <c r="Z2141" s="999">
        <v>8000</v>
      </c>
      <c r="AA2141" s="81"/>
      <c r="AB2141" s="150"/>
      <c r="AC2141" s="63">
        <v>0</v>
      </c>
      <c r="AD2141" s="78">
        <f t="shared" ref="AD2141:AD2159" si="275">AC2141*I2141</f>
        <v>0</v>
      </c>
      <c r="AE2141" s="63">
        <v>0</v>
      </c>
      <c r="AF2141" s="150">
        <v>0</v>
      </c>
      <c r="AG2141" s="81"/>
      <c r="AH2141" s="150"/>
      <c r="AI2141" s="998">
        <f t="shared" si="273"/>
        <v>8000</v>
      </c>
      <c r="AJ2141" s="1025"/>
      <c r="AK2141" s="518"/>
      <c r="AL2141" s="518"/>
      <c r="AM2141" s="518"/>
      <c r="AN2141" s="518"/>
      <c r="AO2141" s="518"/>
      <c r="AP2141" s="518"/>
      <c r="AQ2141" s="518"/>
      <c r="AR2141" s="518"/>
      <c r="AS2141" s="518"/>
      <c r="AT2141" s="518"/>
      <c r="AU2141" s="518"/>
      <c r="AV2141" s="518"/>
      <c r="AW2141" s="518"/>
      <c r="AX2141" s="518"/>
      <c r="AY2141" s="518"/>
      <c r="AZ2141" s="518"/>
      <c r="BA2141" s="518"/>
      <c r="BB2141" s="518"/>
      <c r="BC2141" s="518"/>
      <c r="BD2141" s="518"/>
      <c r="BE2141" s="518"/>
      <c r="BF2141" s="518"/>
      <c r="BG2141" s="518"/>
      <c r="BH2141" s="518"/>
      <c r="BI2141" s="518"/>
      <c r="BJ2141" s="518"/>
      <c r="BK2141" s="518"/>
      <c r="BL2141" s="518"/>
      <c r="BM2141" s="518"/>
      <c r="BN2141" s="518"/>
      <c r="BO2141" s="518"/>
      <c r="BP2141" s="518"/>
      <c r="BQ2141" s="518"/>
      <c r="BR2141" s="518"/>
      <c r="BS2141" s="518"/>
      <c r="BT2141" s="518"/>
      <c r="BU2141" s="518"/>
      <c r="BV2141" s="518"/>
      <c r="BW2141" s="518"/>
      <c r="BX2141" s="518"/>
      <c r="BY2141" s="518"/>
      <c r="BZ2141" s="518"/>
      <c r="CA2141" s="518"/>
      <c r="CB2141" s="518"/>
      <c r="CC2141" s="518"/>
      <c r="CD2141" s="518"/>
      <c r="CE2141" s="518"/>
      <c r="CF2141" s="518"/>
      <c r="CG2141" s="518"/>
      <c r="CH2141" s="518"/>
      <c r="CI2141" s="518"/>
      <c r="CJ2141" s="518"/>
      <c r="CK2141" s="518"/>
      <c r="CL2141" s="518"/>
      <c r="CM2141" s="518"/>
      <c r="CN2141" s="518"/>
      <c r="CO2141" s="518"/>
      <c r="CP2141" s="518"/>
      <c r="CQ2141" s="518"/>
      <c r="CR2141" s="518"/>
      <c r="CS2141" s="518"/>
      <c r="CT2141" s="518"/>
      <c r="CU2141" s="518"/>
      <c r="CV2141" s="518"/>
      <c r="CW2141" s="518"/>
      <c r="CX2141" s="518"/>
      <c r="CY2141" s="518"/>
      <c r="CZ2141" s="518"/>
      <c r="DA2141" s="518"/>
      <c r="DB2141" s="518"/>
      <c r="DC2141" s="518"/>
      <c r="DD2141" s="518"/>
      <c r="DE2141" s="518"/>
      <c r="DF2141" s="518"/>
      <c r="DG2141" s="518"/>
      <c r="DH2141" s="518"/>
      <c r="DI2141" s="518"/>
      <c r="DJ2141" s="518"/>
      <c r="DK2141" s="518"/>
      <c r="DL2141" s="518"/>
      <c r="DM2141" s="518"/>
      <c r="DN2141" s="518"/>
    </row>
    <row r="2142" spans="1:118" s="131" customFormat="1" ht="66" x14ac:dyDescent="0.2">
      <c r="A2142" s="51"/>
      <c r="B2142" s="101" t="s">
        <v>1972</v>
      </c>
      <c r="C2142" s="74"/>
      <c r="D2142" s="74">
        <v>1</v>
      </c>
      <c r="E2142" s="105" t="s">
        <v>24</v>
      </c>
      <c r="F2142" s="88" t="s">
        <v>31</v>
      </c>
      <c r="G2142" s="56" t="s">
        <v>32</v>
      </c>
      <c r="H2142" s="55" t="s">
        <v>33</v>
      </c>
      <c r="I2142" s="57">
        <v>600</v>
      </c>
      <c r="J2142" s="766">
        <v>600</v>
      </c>
      <c r="K2142" s="80"/>
      <c r="L2142" s="150">
        <v>0</v>
      </c>
      <c r="M2142" s="80"/>
      <c r="N2142" s="150"/>
      <c r="O2142" s="75">
        <v>0</v>
      </c>
      <c r="P2142" s="999">
        <f t="shared" si="274"/>
        <v>0</v>
      </c>
      <c r="Q2142" s="81"/>
      <c r="R2142" s="150"/>
      <c r="S2142" s="75">
        <v>0</v>
      </c>
      <c r="T2142" s="999"/>
      <c r="U2142" s="81"/>
      <c r="V2142" s="150"/>
      <c r="W2142" s="81"/>
      <c r="X2142" s="150"/>
      <c r="Y2142" s="60">
        <f t="shared" si="271"/>
        <v>1</v>
      </c>
      <c r="Z2142" s="999">
        <v>600</v>
      </c>
      <c r="AA2142" s="81"/>
      <c r="AB2142" s="150"/>
      <c r="AC2142" s="63">
        <v>0</v>
      </c>
      <c r="AD2142" s="78">
        <f t="shared" si="275"/>
        <v>0</v>
      </c>
      <c r="AE2142" s="63">
        <v>0</v>
      </c>
      <c r="AF2142" s="150">
        <v>0</v>
      </c>
      <c r="AG2142" s="81"/>
      <c r="AH2142" s="150"/>
      <c r="AI2142" s="998">
        <f t="shared" si="273"/>
        <v>600</v>
      </c>
      <c r="AJ2142" s="1025"/>
      <c r="AK2142" s="518"/>
      <c r="AL2142" s="518"/>
      <c r="AM2142" s="518"/>
      <c r="AN2142" s="518"/>
      <c r="AO2142" s="518"/>
      <c r="AP2142" s="518"/>
      <c r="AQ2142" s="518"/>
      <c r="AR2142" s="518"/>
      <c r="AS2142" s="518"/>
      <c r="AT2142" s="518"/>
      <c r="AU2142" s="518"/>
      <c r="AV2142" s="518"/>
      <c r="AW2142" s="518"/>
      <c r="AX2142" s="518"/>
      <c r="AY2142" s="518"/>
      <c r="AZ2142" s="518"/>
      <c r="BA2142" s="518"/>
      <c r="BB2142" s="518"/>
      <c r="BC2142" s="518"/>
      <c r="BD2142" s="518"/>
      <c r="BE2142" s="518"/>
      <c r="BF2142" s="518"/>
      <c r="BG2142" s="518"/>
      <c r="BH2142" s="518"/>
      <c r="BI2142" s="518"/>
      <c r="BJ2142" s="518"/>
      <c r="BK2142" s="518"/>
      <c r="BL2142" s="518"/>
      <c r="BM2142" s="518"/>
      <c r="BN2142" s="518"/>
      <c r="BO2142" s="518"/>
      <c r="BP2142" s="518"/>
      <c r="BQ2142" s="518"/>
      <c r="BR2142" s="518"/>
      <c r="BS2142" s="518"/>
      <c r="BT2142" s="518"/>
      <c r="BU2142" s="518"/>
      <c r="BV2142" s="518"/>
      <c r="BW2142" s="518"/>
      <c r="BX2142" s="518"/>
      <c r="BY2142" s="518"/>
      <c r="BZ2142" s="518"/>
      <c r="CA2142" s="518"/>
      <c r="CB2142" s="518"/>
      <c r="CC2142" s="518"/>
      <c r="CD2142" s="518"/>
      <c r="CE2142" s="518"/>
      <c r="CF2142" s="518"/>
      <c r="CG2142" s="518"/>
      <c r="CH2142" s="518"/>
      <c r="CI2142" s="518"/>
      <c r="CJ2142" s="518"/>
      <c r="CK2142" s="518"/>
      <c r="CL2142" s="518"/>
      <c r="CM2142" s="518"/>
      <c r="CN2142" s="518"/>
      <c r="CO2142" s="518"/>
      <c r="CP2142" s="518"/>
      <c r="CQ2142" s="518"/>
      <c r="CR2142" s="518"/>
      <c r="CS2142" s="518"/>
      <c r="CT2142" s="518"/>
      <c r="CU2142" s="518"/>
      <c r="CV2142" s="518"/>
      <c r="CW2142" s="518"/>
      <c r="CX2142" s="518"/>
      <c r="CY2142" s="518"/>
      <c r="CZ2142" s="518"/>
      <c r="DA2142" s="518"/>
      <c r="DB2142" s="518"/>
      <c r="DC2142" s="518"/>
      <c r="DD2142" s="518"/>
      <c r="DE2142" s="518"/>
      <c r="DF2142" s="518"/>
      <c r="DG2142" s="518"/>
      <c r="DH2142" s="518"/>
      <c r="DI2142" s="518"/>
      <c r="DJ2142" s="518"/>
      <c r="DK2142" s="518"/>
      <c r="DL2142" s="518"/>
      <c r="DM2142" s="518"/>
      <c r="DN2142" s="518"/>
    </row>
    <row r="2143" spans="1:118" s="131" customFormat="1" ht="66" x14ac:dyDescent="0.2">
      <c r="A2143" s="51"/>
      <c r="B2143" s="102" t="s">
        <v>1973</v>
      </c>
      <c r="C2143" s="74"/>
      <c r="D2143" s="74">
        <v>120</v>
      </c>
      <c r="E2143" s="109" t="s">
        <v>30</v>
      </c>
      <c r="F2143" s="88" t="s">
        <v>31</v>
      </c>
      <c r="G2143" s="56" t="s">
        <v>32</v>
      </c>
      <c r="H2143" s="55" t="s">
        <v>33</v>
      </c>
      <c r="I2143" s="57">
        <v>54</v>
      </c>
      <c r="J2143" s="766">
        <v>6480</v>
      </c>
      <c r="K2143" s="80"/>
      <c r="L2143" s="150">
        <v>0</v>
      </c>
      <c r="M2143" s="80"/>
      <c r="N2143" s="150"/>
      <c r="O2143" s="75">
        <v>0</v>
      </c>
      <c r="P2143" s="999">
        <f t="shared" si="274"/>
        <v>0</v>
      </c>
      <c r="Q2143" s="81"/>
      <c r="R2143" s="150"/>
      <c r="S2143" s="75">
        <v>0</v>
      </c>
      <c r="T2143" s="999"/>
      <c r="U2143" s="81"/>
      <c r="V2143" s="150"/>
      <c r="W2143" s="81"/>
      <c r="X2143" s="150"/>
      <c r="Y2143" s="60">
        <f t="shared" si="271"/>
        <v>120</v>
      </c>
      <c r="Z2143" s="999">
        <v>6480</v>
      </c>
      <c r="AA2143" s="81"/>
      <c r="AB2143" s="150"/>
      <c r="AC2143" s="63">
        <v>0</v>
      </c>
      <c r="AD2143" s="78">
        <f t="shared" si="275"/>
        <v>0</v>
      </c>
      <c r="AE2143" s="63">
        <v>0</v>
      </c>
      <c r="AF2143" s="150">
        <v>0</v>
      </c>
      <c r="AG2143" s="81"/>
      <c r="AH2143" s="150"/>
      <c r="AI2143" s="998">
        <f t="shared" si="273"/>
        <v>6480</v>
      </c>
      <c r="AJ2143" s="1025"/>
      <c r="AK2143" s="518"/>
      <c r="AL2143" s="518"/>
      <c r="AM2143" s="518"/>
      <c r="AN2143" s="518"/>
      <c r="AO2143" s="518"/>
      <c r="AP2143" s="518"/>
      <c r="AQ2143" s="518"/>
      <c r="AR2143" s="518"/>
      <c r="AS2143" s="518"/>
      <c r="AT2143" s="518"/>
      <c r="AU2143" s="518"/>
      <c r="AV2143" s="518"/>
      <c r="AW2143" s="518"/>
      <c r="AX2143" s="518"/>
      <c r="AY2143" s="518"/>
      <c r="AZ2143" s="518"/>
      <c r="BA2143" s="518"/>
      <c r="BB2143" s="518"/>
      <c r="BC2143" s="518"/>
      <c r="BD2143" s="518"/>
      <c r="BE2143" s="518"/>
      <c r="BF2143" s="518"/>
      <c r="BG2143" s="518"/>
      <c r="BH2143" s="518"/>
      <c r="BI2143" s="518"/>
      <c r="BJ2143" s="518"/>
      <c r="BK2143" s="518"/>
      <c r="BL2143" s="518"/>
      <c r="BM2143" s="518"/>
      <c r="BN2143" s="518"/>
      <c r="BO2143" s="518"/>
      <c r="BP2143" s="518"/>
      <c r="BQ2143" s="518"/>
      <c r="BR2143" s="518"/>
      <c r="BS2143" s="518"/>
      <c r="BT2143" s="518"/>
      <c r="BU2143" s="518"/>
      <c r="BV2143" s="518"/>
      <c r="BW2143" s="518"/>
      <c r="BX2143" s="518"/>
      <c r="BY2143" s="518"/>
      <c r="BZ2143" s="518"/>
      <c r="CA2143" s="518"/>
      <c r="CB2143" s="518"/>
      <c r="CC2143" s="518"/>
      <c r="CD2143" s="518"/>
      <c r="CE2143" s="518"/>
      <c r="CF2143" s="518"/>
      <c r="CG2143" s="518"/>
      <c r="CH2143" s="518"/>
      <c r="CI2143" s="518"/>
      <c r="CJ2143" s="518"/>
      <c r="CK2143" s="518"/>
      <c r="CL2143" s="518"/>
      <c r="CM2143" s="518"/>
      <c r="CN2143" s="518"/>
      <c r="CO2143" s="518"/>
      <c r="CP2143" s="518"/>
      <c r="CQ2143" s="518"/>
      <c r="CR2143" s="518"/>
      <c r="CS2143" s="518"/>
      <c r="CT2143" s="518"/>
      <c r="CU2143" s="518"/>
      <c r="CV2143" s="518"/>
      <c r="CW2143" s="518"/>
      <c r="CX2143" s="518"/>
      <c r="CY2143" s="518"/>
      <c r="CZ2143" s="518"/>
      <c r="DA2143" s="518"/>
      <c r="DB2143" s="518"/>
      <c r="DC2143" s="518"/>
      <c r="DD2143" s="518"/>
      <c r="DE2143" s="518"/>
      <c r="DF2143" s="518"/>
      <c r="DG2143" s="518"/>
      <c r="DH2143" s="518"/>
      <c r="DI2143" s="518"/>
      <c r="DJ2143" s="518"/>
      <c r="DK2143" s="518"/>
      <c r="DL2143" s="518"/>
      <c r="DM2143" s="518"/>
      <c r="DN2143" s="518"/>
    </row>
    <row r="2144" spans="1:118" s="131" customFormat="1" ht="66" x14ac:dyDescent="0.2">
      <c r="A2144" s="51"/>
      <c r="B2144" s="523" t="s">
        <v>1974</v>
      </c>
      <c r="C2144" s="74"/>
      <c r="D2144" s="74">
        <v>1</v>
      </c>
      <c r="E2144" s="79" t="s">
        <v>190</v>
      </c>
      <c r="F2144" s="88" t="s">
        <v>31</v>
      </c>
      <c r="G2144" s="56" t="s">
        <v>32</v>
      </c>
      <c r="H2144" s="55" t="s">
        <v>33</v>
      </c>
      <c r="I2144" s="57">
        <v>6000</v>
      </c>
      <c r="J2144" s="766">
        <v>6000</v>
      </c>
      <c r="K2144" s="80"/>
      <c r="L2144" s="150">
        <v>0</v>
      </c>
      <c r="M2144" s="80"/>
      <c r="N2144" s="150"/>
      <c r="O2144" s="75">
        <v>0</v>
      </c>
      <c r="P2144" s="999">
        <f t="shared" si="274"/>
        <v>0</v>
      </c>
      <c r="Q2144" s="81"/>
      <c r="R2144" s="150"/>
      <c r="S2144" s="75">
        <v>0</v>
      </c>
      <c r="T2144" s="999"/>
      <c r="U2144" s="81"/>
      <c r="V2144" s="150"/>
      <c r="W2144" s="81"/>
      <c r="X2144" s="150"/>
      <c r="Y2144" s="60">
        <f t="shared" si="271"/>
        <v>1</v>
      </c>
      <c r="Z2144" s="999">
        <v>6000</v>
      </c>
      <c r="AA2144" s="81"/>
      <c r="AB2144" s="150"/>
      <c r="AC2144" s="63">
        <v>0</v>
      </c>
      <c r="AD2144" s="78">
        <f t="shared" si="275"/>
        <v>0</v>
      </c>
      <c r="AE2144" s="63">
        <v>0</v>
      </c>
      <c r="AF2144" s="150">
        <v>0</v>
      </c>
      <c r="AG2144" s="81"/>
      <c r="AH2144" s="150"/>
      <c r="AI2144" s="998">
        <f t="shared" si="273"/>
        <v>6000</v>
      </c>
      <c r="AJ2144" s="1025"/>
      <c r="AK2144" s="518"/>
      <c r="AL2144" s="518"/>
      <c r="AM2144" s="518"/>
      <c r="AN2144" s="518"/>
      <c r="AO2144" s="518"/>
      <c r="AP2144" s="518"/>
      <c r="AQ2144" s="518"/>
      <c r="AR2144" s="518"/>
      <c r="AS2144" s="518"/>
      <c r="AT2144" s="518"/>
      <c r="AU2144" s="518"/>
      <c r="AV2144" s="518"/>
      <c r="AW2144" s="518"/>
      <c r="AX2144" s="518"/>
      <c r="AY2144" s="518"/>
      <c r="AZ2144" s="518"/>
      <c r="BA2144" s="518"/>
      <c r="BB2144" s="518"/>
      <c r="BC2144" s="518"/>
      <c r="BD2144" s="518"/>
      <c r="BE2144" s="518"/>
      <c r="BF2144" s="518"/>
      <c r="BG2144" s="518"/>
      <c r="BH2144" s="518"/>
      <c r="BI2144" s="518"/>
      <c r="BJ2144" s="518"/>
      <c r="BK2144" s="518"/>
      <c r="BL2144" s="518"/>
      <c r="BM2144" s="518"/>
      <c r="BN2144" s="518"/>
      <c r="BO2144" s="518"/>
      <c r="BP2144" s="518"/>
      <c r="BQ2144" s="518"/>
      <c r="BR2144" s="518"/>
      <c r="BS2144" s="518"/>
      <c r="BT2144" s="518"/>
      <c r="BU2144" s="518"/>
      <c r="BV2144" s="518"/>
      <c r="BW2144" s="518"/>
      <c r="BX2144" s="518"/>
      <c r="BY2144" s="518"/>
      <c r="BZ2144" s="518"/>
      <c r="CA2144" s="518"/>
      <c r="CB2144" s="518"/>
      <c r="CC2144" s="518"/>
      <c r="CD2144" s="518"/>
      <c r="CE2144" s="518"/>
      <c r="CF2144" s="518"/>
      <c r="CG2144" s="518"/>
      <c r="CH2144" s="518"/>
      <c r="CI2144" s="518"/>
      <c r="CJ2144" s="518"/>
      <c r="CK2144" s="518"/>
      <c r="CL2144" s="518"/>
      <c r="CM2144" s="518"/>
      <c r="CN2144" s="518"/>
      <c r="CO2144" s="518"/>
      <c r="CP2144" s="518"/>
      <c r="CQ2144" s="518"/>
      <c r="CR2144" s="518"/>
      <c r="CS2144" s="518"/>
      <c r="CT2144" s="518"/>
      <c r="CU2144" s="518"/>
      <c r="CV2144" s="518"/>
      <c r="CW2144" s="518"/>
      <c r="CX2144" s="518"/>
      <c r="CY2144" s="518"/>
      <c r="CZ2144" s="518"/>
      <c r="DA2144" s="518"/>
      <c r="DB2144" s="518"/>
      <c r="DC2144" s="518"/>
      <c r="DD2144" s="518"/>
      <c r="DE2144" s="518"/>
      <c r="DF2144" s="518"/>
      <c r="DG2144" s="518"/>
      <c r="DH2144" s="518"/>
      <c r="DI2144" s="518"/>
      <c r="DJ2144" s="518"/>
      <c r="DK2144" s="518"/>
      <c r="DL2144" s="518"/>
      <c r="DM2144" s="518"/>
      <c r="DN2144" s="518"/>
    </row>
    <row r="2145" spans="1:118" s="131" customFormat="1" ht="66" x14ac:dyDescent="0.2">
      <c r="A2145" s="51"/>
      <c r="B2145" s="424" t="s">
        <v>1975</v>
      </c>
      <c r="C2145" s="74"/>
      <c r="D2145" s="74">
        <v>1</v>
      </c>
      <c r="E2145" s="109" t="s">
        <v>734</v>
      </c>
      <c r="F2145" s="55" t="s">
        <v>31</v>
      </c>
      <c r="G2145" s="56" t="s">
        <v>32</v>
      </c>
      <c r="H2145" s="55" t="s">
        <v>33</v>
      </c>
      <c r="I2145" s="57">
        <v>10801</v>
      </c>
      <c r="J2145" s="766">
        <v>10801</v>
      </c>
      <c r="K2145" s="80"/>
      <c r="L2145" s="150">
        <v>0</v>
      </c>
      <c r="M2145" s="80"/>
      <c r="N2145" s="150"/>
      <c r="O2145" s="75">
        <v>0</v>
      </c>
      <c r="P2145" s="999">
        <f t="shared" si="274"/>
        <v>0</v>
      </c>
      <c r="Q2145" s="81"/>
      <c r="R2145" s="150"/>
      <c r="S2145" s="75">
        <v>0</v>
      </c>
      <c r="T2145" s="999"/>
      <c r="U2145" s="81"/>
      <c r="V2145" s="150"/>
      <c r="W2145" s="81"/>
      <c r="X2145" s="150"/>
      <c r="Y2145" s="60">
        <f t="shared" si="271"/>
        <v>1</v>
      </c>
      <c r="Z2145" s="999">
        <v>10801</v>
      </c>
      <c r="AA2145" s="81"/>
      <c r="AB2145" s="150"/>
      <c r="AC2145" s="63">
        <v>0</v>
      </c>
      <c r="AD2145" s="78">
        <f t="shared" si="275"/>
        <v>0</v>
      </c>
      <c r="AE2145" s="63">
        <v>0</v>
      </c>
      <c r="AF2145" s="150">
        <v>0</v>
      </c>
      <c r="AG2145" s="81"/>
      <c r="AH2145" s="150"/>
      <c r="AI2145" s="998">
        <f t="shared" si="273"/>
        <v>10801</v>
      </c>
      <c r="AJ2145" s="1025"/>
      <c r="AK2145" s="518"/>
      <c r="AL2145" s="518"/>
      <c r="AM2145" s="518"/>
      <c r="AN2145" s="518"/>
      <c r="AO2145" s="518"/>
      <c r="AP2145" s="518"/>
      <c r="AQ2145" s="518"/>
      <c r="AR2145" s="518"/>
      <c r="AS2145" s="518"/>
      <c r="AT2145" s="518"/>
      <c r="AU2145" s="518"/>
      <c r="AV2145" s="518"/>
      <c r="AW2145" s="518"/>
      <c r="AX2145" s="518"/>
      <c r="AY2145" s="518"/>
      <c r="AZ2145" s="518"/>
      <c r="BA2145" s="518"/>
      <c r="BB2145" s="518"/>
      <c r="BC2145" s="518"/>
      <c r="BD2145" s="518"/>
      <c r="BE2145" s="518"/>
      <c r="BF2145" s="518"/>
      <c r="BG2145" s="518"/>
      <c r="BH2145" s="518"/>
      <c r="BI2145" s="518"/>
      <c r="BJ2145" s="518"/>
      <c r="BK2145" s="518"/>
      <c r="BL2145" s="518"/>
      <c r="BM2145" s="518"/>
      <c r="BN2145" s="518"/>
      <c r="BO2145" s="518"/>
      <c r="BP2145" s="518"/>
      <c r="BQ2145" s="518"/>
      <c r="BR2145" s="518"/>
      <c r="BS2145" s="518"/>
      <c r="BT2145" s="518"/>
      <c r="BU2145" s="518"/>
      <c r="BV2145" s="518"/>
      <c r="BW2145" s="518"/>
      <c r="BX2145" s="518"/>
      <c r="BY2145" s="518"/>
      <c r="BZ2145" s="518"/>
      <c r="CA2145" s="518"/>
      <c r="CB2145" s="518"/>
      <c r="CC2145" s="518"/>
      <c r="CD2145" s="518"/>
      <c r="CE2145" s="518"/>
      <c r="CF2145" s="518"/>
      <c r="CG2145" s="518"/>
      <c r="CH2145" s="518"/>
      <c r="CI2145" s="518"/>
      <c r="CJ2145" s="518"/>
      <c r="CK2145" s="518"/>
      <c r="CL2145" s="518"/>
      <c r="CM2145" s="518"/>
      <c r="CN2145" s="518"/>
      <c r="CO2145" s="518"/>
      <c r="CP2145" s="518"/>
      <c r="CQ2145" s="518"/>
      <c r="CR2145" s="518"/>
      <c r="CS2145" s="518"/>
      <c r="CT2145" s="518"/>
      <c r="CU2145" s="518"/>
      <c r="CV2145" s="518"/>
      <c r="CW2145" s="518"/>
      <c r="CX2145" s="518"/>
      <c r="CY2145" s="518"/>
      <c r="CZ2145" s="518"/>
      <c r="DA2145" s="518"/>
      <c r="DB2145" s="518"/>
      <c r="DC2145" s="518"/>
      <c r="DD2145" s="518"/>
      <c r="DE2145" s="518"/>
      <c r="DF2145" s="518"/>
      <c r="DG2145" s="518"/>
      <c r="DH2145" s="518"/>
      <c r="DI2145" s="518"/>
      <c r="DJ2145" s="518"/>
      <c r="DK2145" s="518"/>
      <c r="DL2145" s="518"/>
      <c r="DM2145" s="518"/>
      <c r="DN2145" s="518"/>
    </row>
    <row r="2146" spans="1:118" s="131" customFormat="1" ht="66" x14ac:dyDescent="0.2">
      <c r="A2146" s="51"/>
      <c r="B2146" s="86" t="s">
        <v>1976</v>
      </c>
      <c r="C2146" s="74"/>
      <c r="D2146" s="74">
        <v>50</v>
      </c>
      <c r="E2146" s="79" t="s">
        <v>734</v>
      </c>
      <c r="F2146" s="55" t="s">
        <v>31</v>
      </c>
      <c r="G2146" s="56" t="s">
        <v>32</v>
      </c>
      <c r="H2146" s="55" t="s">
        <v>33</v>
      </c>
      <c r="I2146" s="57">
        <v>281.88</v>
      </c>
      <c r="J2146" s="766">
        <v>14094</v>
      </c>
      <c r="K2146" s="80"/>
      <c r="L2146" s="150">
        <v>0</v>
      </c>
      <c r="M2146" s="80"/>
      <c r="N2146" s="150"/>
      <c r="O2146" s="75">
        <v>0</v>
      </c>
      <c r="P2146" s="999">
        <f t="shared" si="274"/>
        <v>0</v>
      </c>
      <c r="Q2146" s="81"/>
      <c r="R2146" s="150"/>
      <c r="S2146" s="75">
        <v>0</v>
      </c>
      <c r="T2146" s="999"/>
      <c r="U2146" s="81"/>
      <c r="V2146" s="150"/>
      <c r="W2146" s="81"/>
      <c r="X2146" s="150"/>
      <c r="Y2146" s="60">
        <f t="shared" si="271"/>
        <v>50</v>
      </c>
      <c r="Z2146" s="999">
        <v>14094</v>
      </c>
      <c r="AA2146" s="81"/>
      <c r="AB2146" s="150"/>
      <c r="AC2146" s="63">
        <v>0</v>
      </c>
      <c r="AD2146" s="78">
        <f t="shared" si="275"/>
        <v>0</v>
      </c>
      <c r="AE2146" s="63">
        <v>0</v>
      </c>
      <c r="AF2146" s="150">
        <v>0</v>
      </c>
      <c r="AG2146" s="81"/>
      <c r="AH2146" s="150"/>
      <c r="AI2146" s="998">
        <f t="shared" si="273"/>
        <v>14094</v>
      </c>
      <c r="AJ2146" s="1025"/>
      <c r="AK2146" s="518"/>
      <c r="AL2146" s="518"/>
      <c r="AM2146" s="518"/>
      <c r="AN2146" s="518"/>
      <c r="AO2146" s="518"/>
      <c r="AP2146" s="518"/>
      <c r="AQ2146" s="518"/>
      <c r="AR2146" s="518"/>
      <c r="AS2146" s="518"/>
      <c r="AT2146" s="518"/>
      <c r="AU2146" s="518"/>
      <c r="AV2146" s="518"/>
      <c r="AW2146" s="518"/>
      <c r="AX2146" s="518"/>
      <c r="AY2146" s="518"/>
      <c r="AZ2146" s="518"/>
      <c r="BA2146" s="518"/>
      <c r="BB2146" s="518"/>
      <c r="BC2146" s="518"/>
      <c r="BD2146" s="518"/>
      <c r="BE2146" s="518"/>
      <c r="BF2146" s="518"/>
      <c r="BG2146" s="518"/>
      <c r="BH2146" s="518"/>
      <c r="BI2146" s="518"/>
      <c r="BJ2146" s="518"/>
      <c r="BK2146" s="518"/>
      <c r="BL2146" s="518"/>
      <c r="BM2146" s="518"/>
      <c r="BN2146" s="518"/>
      <c r="BO2146" s="518"/>
      <c r="BP2146" s="518"/>
      <c r="BQ2146" s="518"/>
      <c r="BR2146" s="518"/>
      <c r="BS2146" s="518"/>
      <c r="BT2146" s="518"/>
      <c r="BU2146" s="518"/>
      <c r="BV2146" s="518"/>
      <c r="BW2146" s="518"/>
      <c r="BX2146" s="518"/>
      <c r="BY2146" s="518"/>
      <c r="BZ2146" s="518"/>
      <c r="CA2146" s="518"/>
      <c r="CB2146" s="518"/>
      <c r="CC2146" s="518"/>
      <c r="CD2146" s="518"/>
      <c r="CE2146" s="518"/>
      <c r="CF2146" s="518"/>
      <c r="CG2146" s="518"/>
      <c r="CH2146" s="518"/>
      <c r="CI2146" s="518"/>
      <c r="CJ2146" s="518"/>
      <c r="CK2146" s="518"/>
      <c r="CL2146" s="518"/>
      <c r="CM2146" s="518"/>
      <c r="CN2146" s="518"/>
      <c r="CO2146" s="518"/>
      <c r="CP2146" s="518"/>
      <c r="CQ2146" s="518"/>
      <c r="CR2146" s="518"/>
      <c r="CS2146" s="518"/>
      <c r="CT2146" s="518"/>
      <c r="CU2146" s="518"/>
      <c r="CV2146" s="518"/>
      <c r="CW2146" s="518"/>
      <c r="CX2146" s="518"/>
      <c r="CY2146" s="518"/>
      <c r="CZ2146" s="518"/>
      <c r="DA2146" s="518"/>
      <c r="DB2146" s="518"/>
      <c r="DC2146" s="518"/>
      <c r="DD2146" s="518"/>
      <c r="DE2146" s="518"/>
      <c r="DF2146" s="518"/>
      <c r="DG2146" s="518"/>
      <c r="DH2146" s="518"/>
      <c r="DI2146" s="518"/>
      <c r="DJ2146" s="518"/>
      <c r="DK2146" s="518"/>
      <c r="DL2146" s="518"/>
      <c r="DM2146" s="518"/>
      <c r="DN2146" s="518"/>
    </row>
    <row r="2147" spans="1:118" s="131" customFormat="1" ht="66" x14ac:dyDescent="0.2">
      <c r="A2147" s="51"/>
      <c r="B2147" s="52" t="s">
        <v>1977</v>
      </c>
      <c r="C2147" s="74"/>
      <c r="D2147" s="74">
        <v>1</v>
      </c>
      <c r="E2147" s="79" t="s">
        <v>734</v>
      </c>
      <c r="F2147" s="55" t="s">
        <v>31</v>
      </c>
      <c r="G2147" s="56" t="s">
        <v>32</v>
      </c>
      <c r="H2147" s="55" t="s">
        <v>33</v>
      </c>
      <c r="I2147" s="57">
        <v>207979.31</v>
      </c>
      <c r="J2147" s="766">
        <v>399478.62</v>
      </c>
      <c r="K2147" s="80"/>
      <c r="L2147" s="150">
        <v>0</v>
      </c>
      <c r="M2147" s="80"/>
      <c r="N2147" s="150"/>
      <c r="O2147" s="75">
        <v>0</v>
      </c>
      <c r="P2147" s="999">
        <f t="shared" si="274"/>
        <v>0</v>
      </c>
      <c r="Q2147" s="81"/>
      <c r="R2147" s="150"/>
      <c r="S2147" s="75">
        <v>0</v>
      </c>
      <c r="T2147" s="999"/>
      <c r="U2147" s="81"/>
      <c r="V2147" s="150"/>
      <c r="W2147" s="81"/>
      <c r="X2147" s="150"/>
      <c r="Y2147" s="60">
        <f t="shared" si="271"/>
        <v>1</v>
      </c>
      <c r="Z2147" s="999">
        <v>399478.62</v>
      </c>
      <c r="AA2147" s="81"/>
      <c r="AB2147" s="150"/>
      <c r="AC2147" s="63">
        <v>0</v>
      </c>
      <c r="AD2147" s="78">
        <f t="shared" si="275"/>
        <v>0</v>
      </c>
      <c r="AE2147" s="63">
        <v>0</v>
      </c>
      <c r="AF2147" s="150">
        <v>0</v>
      </c>
      <c r="AG2147" s="81"/>
      <c r="AH2147" s="150"/>
      <c r="AI2147" s="998">
        <f t="shared" si="273"/>
        <v>399478.62</v>
      </c>
      <c r="AJ2147" s="1025"/>
      <c r="AK2147" s="518"/>
      <c r="AL2147" s="518"/>
      <c r="AM2147" s="518"/>
      <c r="AN2147" s="518"/>
      <c r="AO2147" s="518"/>
      <c r="AP2147" s="518"/>
      <c r="AQ2147" s="518"/>
      <c r="AR2147" s="518"/>
      <c r="AS2147" s="518"/>
      <c r="AT2147" s="518"/>
      <c r="AU2147" s="518"/>
      <c r="AV2147" s="518"/>
      <c r="AW2147" s="518"/>
      <c r="AX2147" s="518"/>
      <c r="AY2147" s="518"/>
      <c r="AZ2147" s="518"/>
      <c r="BA2147" s="518"/>
      <c r="BB2147" s="518"/>
      <c r="BC2147" s="518"/>
      <c r="BD2147" s="518"/>
      <c r="BE2147" s="518"/>
      <c r="BF2147" s="518"/>
      <c r="BG2147" s="518"/>
      <c r="BH2147" s="518"/>
      <c r="BI2147" s="518"/>
      <c r="BJ2147" s="518"/>
      <c r="BK2147" s="518"/>
      <c r="BL2147" s="518"/>
      <c r="BM2147" s="518"/>
      <c r="BN2147" s="518"/>
      <c r="BO2147" s="518"/>
      <c r="BP2147" s="518"/>
      <c r="BQ2147" s="518"/>
      <c r="BR2147" s="518"/>
      <c r="BS2147" s="518"/>
      <c r="BT2147" s="518"/>
      <c r="BU2147" s="518"/>
      <c r="BV2147" s="518"/>
      <c r="BW2147" s="518"/>
      <c r="BX2147" s="518"/>
      <c r="BY2147" s="518"/>
      <c r="BZ2147" s="518"/>
      <c r="CA2147" s="518"/>
      <c r="CB2147" s="518"/>
      <c r="CC2147" s="518"/>
      <c r="CD2147" s="518"/>
      <c r="CE2147" s="518"/>
      <c r="CF2147" s="518"/>
      <c r="CG2147" s="518"/>
      <c r="CH2147" s="518"/>
      <c r="CI2147" s="518"/>
      <c r="CJ2147" s="518"/>
      <c r="CK2147" s="518"/>
      <c r="CL2147" s="518"/>
      <c r="CM2147" s="518"/>
      <c r="CN2147" s="518"/>
      <c r="CO2147" s="518"/>
      <c r="CP2147" s="518"/>
      <c r="CQ2147" s="518"/>
      <c r="CR2147" s="518"/>
      <c r="CS2147" s="518"/>
      <c r="CT2147" s="518"/>
      <c r="CU2147" s="518"/>
      <c r="CV2147" s="518"/>
      <c r="CW2147" s="518"/>
      <c r="CX2147" s="518"/>
      <c r="CY2147" s="518"/>
      <c r="CZ2147" s="518"/>
      <c r="DA2147" s="518"/>
      <c r="DB2147" s="518"/>
      <c r="DC2147" s="518"/>
      <c r="DD2147" s="518"/>
      <c r="DE2147" s="518"/>
      <c r="DF2147" s="518"/>
      <c r="DG2147" s="518"/>
      <c r="DH2147" s="518"/>
      <c r="DI2147" s="518"/>
      <c r="DJ2147" s="518"/>
      <c r="DK2147" s="518"/>
      <c r="DL2147" s="518"/>
      <c r="DM2147" s="518"/>
      <c r="DN2147" s="518"/>
    </row>
    <row r="2148" spans="1:118" s="131" customFormat="1" ht="66" x14ac:dyDescent="0.2">
      <c r="A2148" s="51"/>
      <c r="B2148" s="86" t="s">
        <v>1978</v>
      </c>
      <c r="C2148" s="74"/>
      <c r="D2148" s="74">
        <v>20</v>
      </c>
      <c r="E2148" s="79" t="s">
        <v>41</v>
      </c>
      <c r="F2148" s="55" t="s">
        <v>31</v>
      </c>
      <c r="G2148" s="56" t="s">
        <v>32</v>
      </c>
      <c r="H2148" s="55" t="s">
        <v>33</v>
      </c>
      <c r="I2148" s="57">
        <v>580</v>
      </c>
      <c r="J2148" s="766">
        <v>11600</v>
      </c>
      <c r="K2148" s="80"/>
      <c r="L2148" s="150">
        <v>0</v>
      </c>
      <c r="M2148" s="80"/>
      <c r="N2148" s="150"/>
      <c r="O2148" s="75">
        <v>0</v>
      </c>
      <c r="P2148" s="999">
        <f t="shared" si="274"/>
        <v>0</v>
      </c>
      <c r="Q2148" s="81"/>
      <c r="R2148" s="150"/>
      <c r="S2148" s="75">
        <v>0</v>
      </c>
      <c r="T2148" s="999">
        <v>863.27</v>
      </c>
      <c r="U2148" s="81"/>
      <c r="V2148" s="150"/>
      <c r="W2148" s="81"/>
      <c r="X2148" s="150"/>
      <c r="Y2148" s="60">
        <f t="shared" si="271"/>
        <v>20</v>
      </c>
      <c r="Z2148" s="999">
        <v>10736.73</v>
      </c>
      <c r="AA2148" s="81"/>
      <c r="AB2148" s="150"/>
      <c r="AC2148" s="63">
        <v>0</v>
      </c>
      <c r="AD2148" s="78">
        <f t="shared" si="275"/>
        <v>0</v>
      </c>
      <c r="AE2148" s="63">
        <v>0</v>
      </c>
      <c r="AF2148" s="150">
        <v>0</v>
      </c>
      <c r="AG2148" s="81"/>
      <c r="AH2148" s="150"/>
      <c r="AI2148" s="998">
        <f t="shared" si="273"/>
        <v>11600</v>
      </c>
      <c r="AJ2148" s="1025"/>
      <c r="AK2148" s="518"/>
      <c r="AL2148" s="518"/>
      <c r="AM2148" s="518"/>
      <c r="AN2148" s="518"/>
      <c r="AO2148" s="518"/>
      <c r="AP2148" s="518"/>
      <c r="AQ2148" s="518"/>
      <c r="AR2148" s="518"/>
      <c r="AS2148" s="518"/>
      <c r="AT2148" s="518"/>
      <c r="AU2148" s="518"/>
      <c r="AV2148" s="518"/>
      <c r="AW2148" s="518"/>
      <c r="AX2148" s="518"/>
      <c r="AY2148" s="518"/>
      <c r="AZ2148" s="518"/>
      <c r="BA2148" s="518"/>
      <c r="BB2148" s="518"/>
      <c r="BC2148" s="518"/>
      <c r="BD2148" s="518"/>
      <c r="BE2148" s="518"/>
      <c r="BF2148" s="518"/>
      <c r="BG2148" s="518"/>
      <c r="BH2148" s="518"/>
      <c r="BI2148" s="518"/>
      <c r="BJ2148" s="518"/>
      <c r="BK2148" s="518"/>
      <c r="BL2148" s="518"/>
      <c r="BM2148" s="518"/>
      <c r="BN2148" s="518"/>
      <c r="BO2148" s="518"/>
      <c r="BP2148" s="518"/>
      <c r="BQ2148" s="518"/>
      <c r="BR2148" s="518"/>
      <c r="BS2148" s="518"/>
      <c r="BT2148" s="518"/>
      <c r="BU2148" s="518"/>
      <c r="BV2148" s="518"/>
      <c r="BW2148" s="518"/>
      <c r="BX2148" s="518"/>
      <c r="BY2148" s="518"/>
      <c r="BZ2148" s="518"/>
      <c r="CA2148" s="518"/>
      <c r="CB2148" s="518"/>
      <c r="CC2148" s="518"/>
      <c r="CD2148" s="518"/>
      <c r="CE2148" s="518"/>
      <c r="CF2148" s="518"/>
      <c r="CG2148" s="518"/>
      <c r="CH2148" s="518"/>
      <c r="CI2148" s="518"/>
      <c r="CJ2148" s="518"/>
      <c r="CK2148" s="518"/>
      <c r="CL2148" s="518"/>
      <c r="CM2148" s="518"/>
      <c r="CN2148" s="518"/>
      <c r="CO2148" s="518"/>
      <c r="CP2148" s="518"/>
      <c r="CQ2148" s="518"/>
      <c r="CR2148" s="518"/>
      <c r="CS2148" s="518"/>
      <c r="CT2148" s="518"/>
      <c r="CU2148" s="518"/>
      <c r="CV2148" s="518"/>
      <c r="CW2148" s="518"/>
      <c r="CX2148" s="518"/>
      <c r="CY2148" s="518"/>
      <c r="CZ2148" s="518"/>
      <c r="DA2148" s="518"/>
      <c r="DB2148" s="518"/>
      <c r="DC2148" s="518"/>
      <c r="DD2148" s="518"/>
      <c r="DE2148" s="518"/>
      <c r="DF2148" s="518"/>
      <c r="DG2148" s="518"/>
      <c r="DH2148" s="518"/>
      <c r="DI2148" s="518"/>
      <c r="DJ2148" s="518"/>
      <c r="DK2148" s="518"/>
      <c r="DL2148" s="518"/>
      <c r="DM2148" s="518"/>
      <c r="DN2148" s="518"/>
    </row>
    <row r="2149" spans="1:118" s="131" customFormat="1" ht="66" x14ac:dyDescent="0.2">
      <c r="A2149" s="51"/>
      <c r="B2149" s="524" t="s">
        <v>1979</v>
      </c>
      <c r="C2149" s="74"/>
      <c r="D2149" s="74">
        <v>4</v>
      </c>
      <c r="E2149" s="79" t="s">
        <v>30</v>
      </c>
      <c r="F2149" s="55" t="s">
        <v>31</v>
      </c>
      <c r="G2149" s="56" t="s">
        <v>32</v>
      </c>
      <c r="H2149" s="55" t="s">
        <v>33</v>
      </c>
      <c r="I2149" s="57">
        <v>1740</v>
      </c>
      <c r="J2149" s="766">
        <v>6960</v>
      </c>
      <c r="K2149" s="80"/>
      <c r="L2149" s="150">
        <v>0</v>
      </c>
      <c r="M2149" s="80"/>
      <c r="N2149" s="150"/>
      <c r="O2149" s="75">
        <v>0</v>
      </c>
      <c r="P2149" s="999">
        <f t="shared" si="274"/>
        <v>0</v>
      </c>
      <c r="Q2149" s="81"/>
      <c r="R2149" s="150"/>
      <c r="S2149" s="75">
        <v>0</v>
      </c>
      <c r="T2149" s="999"/>
      <c r="U2149" s="81"/>
      <c r="V2149" s="150"/>
      <c r="W2149" s="81"/>
      <c r="X2149" s="150"/>
      <c r="Y2149" s="60">
        <f t="shared" si="271"/>
        <v>4</v>
      </c>
      <c r="Z2149" s="999">
        <v>6960</v>
      </c>
      <c r="AA2149" s="81"/>
      <c r="AB2149" s="150"/>
      <c r="AC2149" s="63">
        <v>0</v>
      </c>
      <c r="AD2149" s="78">
        <f t="shared" si="275"/>
        <v>0</v>
      </c>
      <c r="AE2149" s="63">
        <v>0</v>
      </c>
      <c r="AF2149" s="150">
        <v>0</v>
      </c>
      <c r="AG2149" s="81"/>
      <c r="AH2149" s="150"/>
      <c r="AI2149" s="998">
        <f t="shared" si="273"/>
        <v>6960</v>
      </c>
      <c r="AJ2149" s="1025"/>
      <c r="AK2149" s="518"/>
      <c r="AL2149" s="518"/>
      <c r="AM2149" s="518"/>
      <c r="AN2149" s="518"/>
      <c r="AO2149" s="518"/>
      <c r="AP2149" s="518"/>
      <c r="AQ2149" s="518"/>
      <c r="AR2149" s="518"/>
      <c r="AS2149" s="518"/>
      <c r="AT2149" s="518"/>
      <c r="AU2149" s="518"/>
      <c r="AV2149" s="518"/>
      <c r="AW2149" s="518"/>
      <c r="AX2149" s="518"/>
      <c r="AY2149" s="518"/>
      <c r="AZ2149" s="518"/>
      <c r="BA2149" s="518"/>
      <c r="BB2149" s="518"/>
      <c r="BC2149" s="518"/>
      <c r="BD2149" s="518"/>
      <c r="BE2149" s="518"/>
      <c r="BF2149" s="518"/>
      <c r="BG2149" s="518"/>
      <c r="BH2149" s="518"/>
      <c r="BI2149" s="518"/>
      <c r="BJ2149" s="518"/>
      <c r="BK2149" s="518"/>
      <c r="BL2149" s="518"/>
      <c r="BM2149" s="518"/>
      <c r="BN2149" s="518"/>
      <c r="BO2149" s="518"/>
      <c r="BP2149" s="518"/>
      <c r="BQ2149" s="518"/>
      <c r="BR2149" s="518"/>
      <c r="BS2149" s="518"/>
      <c r="BT2149" s="518"/>
      <c r="BU2149" s="518"/>
      <c r="BV2149" s="518"/>
      <c r="BW2149" s="518"/>
      <c r="BX2149" s="518"/>
      <c r="BY2149" s="518"/>
      <c r="BZ2149" s="518"/>
      <c r="CA2149" s="518"/>
      <c r="CB2149" s="518"/>
      <c r="CC2149" s="518"/>
      <c r="CD2149" s="518"/>
      <c r="CE2149" s="518"/>
      <c r="CF2149" s="518"/>
      <c r="CG2149" s="518"/>
      <c r="CH2149" s="518"/>
      <c r="CI2149" s="518"/>
      <c r="CJ2149" s="518"/>
      <c r="CK2149" s="518"/>
      <c r="CL2149" s="518"/>
      <c r="CM2149" s="518"/>
      <c r="CN2149" s="518"/>
      <c r="CO2149" s="518"/>
      <c r="CP2149" s="518"/>
      <c r="CQ2149" s="518"/>
      <c r="CR2149" s="518"/>
      <c r="CS2149" s="518"/>
      <c r="CT2149" s="518"/>
      <c r="CU2149" s="518"/>
      <c r="CV2149" s="518"/>
      <c r="CW2149" s="518"/>
      <c r="CX2149" s="518"/>
      <c r="CY2149" s="518"/>
      <c r="CZ2149" s="518"/>
      <c r="DA2149" s="518"/>
      <c r="DB2149" s="518"/>
      <c r="DC2149" s="518"/>
      <c r="DD2149" s="518"/>
      <c r="DE2149" s="518"/>
      <c r="DF2149" s="518"/>
      <c r="DG2149" s="518"/>
      <c r="DH2149" s="518"/>
      <c r="DI2149" s="518"/>
      <c r="DJ2149" s="518"/>
      <c r="DK2149" s="518"/>
      <c r="DL2149" s="518"/>
      <c r="DM2149" s="518"/>
      <c r="DN2149" s="518"/>
    </row>
    <row r="2150" spans="1:118" s="131" customFormat="1" ht="66" x14ac:dyDescent="0.2">
      <c r="A2150" s="97"/>
      <c r="B2150" s="73" t="s">
        <v>1980</v>
      </c>
      <c r="C2150" s="74"/>
      <c r="D2150" s="74">
        <v>3</v>
      </c>
      <c r="E2150" s="109" t="s">
        <v>24</v>
      </c>
      <c r="F2150" s="55" t="s">
        <v>31</v>
      </c>
      <c r="G2150" s="56" t="s">
        <v>32</v>
      </c>
      <c r="H2150" s="55" t="s">
        <v>33</v>
      </c>
      <c r="I2150" s="57">
        <v>1500</v>
      </c>
      <c r="J2150" s="766">
        <v>4500</v>
      </c>
      <c r="K2150" s="80"/>
      <c r="L2150" s="150">
        <v>0</v>
      </c>
      <c r="M2150" s="80"/>
      <c r="N2150" s="150"/>
      <c r="O2150" s="75">
        <v>0</v>
      </c>
      <c r="P2150" s="999">
        <f t="shared" si="274"/>
        <v>0</v>
      </c>
      <c r="Q2150" s="81"/>
      <c r="R2150" s="150"/>
      <c r="S2150" s="75">
        <v>0</v>
      </c>
      <c r="T2150" s="999">
        <v>1600</v>
      </c>
      <c r="U2150" s="81"/>
      <c r="V2150" s="150"/>
      <c r="W2150" s="81"/>
      <c r="X2150" s="150"/>
      <c r="Y2150" s="60">
        <f t="shared" si="271"/>
        <v>3</v>
      </c>
      <c r="Z2150" s="999">
        <v>2900</v>
      </c>
      <c r="AA2150" s="81"/>
      <c r="AB2150" s="150"/>
      <c r="AC2150" s="63">
        <v>0</v>
      </c>
      <c r="AD2150" s="78">
        <f t="shared" si="275"/>
        <v>0</v>
      </c>
      <c r="AE2150" s="63">
        <v>0</v>
      </c>
      <c r="AF2150" s="150">
        <v>0</v>
      </c>
      <c r="AG2150" s="81"/>
      <c r="AH2150" s="150"/>
      <c r="AI2150" s="998">
        <f t="shared" si="273"/>
        <v>4500</v>
      </c>
      <c r="AJ2150" s="1025"/>
      <c r="AK2150" s="518"/>
      <c r="AL2150" s="518"/>
      <c r="AM2150" s="518"/>
      <c r="AN2150" s="518"/>
      <c r="AO2150" s="518"/>
      <c r="AP2150" s="518"/>
      <c r="AQ2150" s="518"/>
      <c r="AR2150" s="518"/>
      <c r="AS2150" s="518"/>
      <c r="AT2150" s="518"/>
      <c r="AU2150" s="518"/>
      <c r="AV2150" s="518"/>
      <c r="AW2150" s="518"/>
      <c r="AX2150" s="518"/>
      <c r="AY2150" s="518"/>
      <c r="AZ2150" s="518"/>
      <c r="BA2150" s="518"/>
      <c r="BB2150" s="518"/>
      <c r="BC2150" s="518"/>
      <c r="BD2150" s="518"/>
      <c r="BE2150" s="518"/>
      <c r="BF2150" s="518"/>
      <c r="BG2150" s="518"/>
      <c r="BH2150" s="518"/>
      <c r="BI2150" s="518"/>
      <c r="BJ2150" s="518"/>
      <c r="BK2150" s="518"/>
      <c r="BL2150" s="518"/>
      <c r="BM2150" s="518"/>
      <c r="BN2150" s="518"/>
      <c r="BO2150" s="518"/>
      <c r="BP2150" s="518"/>
      <c r="BQ2150" s="518"/>
      <c r="BR2150" s="518"/>
      <c r="BS2150" s="518"/>
      <c r="BT2150" s="518"/>
      <c r="BU2150" s="518"/>
      <c r="BV2150" s="518"/>
      <c r="BW2150" s="518"/>
      <c r="BX2150" s="518"/>
      <c r="BY2150" s="518"/>
      <c r="BZ2150" s="518"/>
      <c r="CA2150" s="518"/>
      <c r="CB2150" s="518"/>
      <c r="CC2150" s="518"/>
      <c r="CD2150" s="518"/>
      <c r="CE2150" s="518"/>
      <c r="CF2150" s="518"/>
      <c r="CG2150" s="518"/>
      <c r="CH2150" s="518"/>
      <c r="CI2150" s="518"/>
      <c r="CJ2150" s="518"/>
      <c r="CK2150" s="518"/>
      <c r="CL2150" s="518"/>
      <c r="CM2150" s="518"/>
      <c r="CN2150" s="518"/>
      <c r="CO2150" s="518"/>
      <c r="CP2150" s="518"/>
      <c r="CQ2150" s="518"/>
      <c r="CR2150" s="518"/>
      <c r="CS2150" s="518"/>
      <c r="CT2150" s="518"/>
      <c r="CU2150" s="518"/>
      <c r="CV2150" s="518"/>
      <c r="CW2150" s="518"/>
      <c r="CX2150" s="518"/>
      <c r="CY2150" s="518"/>
      <c r="CZ2150" s="518"/>
      <c r="DA2150" s="518"/>
      <c r="DB2150" s="518"/>
      <c r="DC2150" s="518"/>
      <c r="DD2150" s="518"/>
      <c r="DE2150" s="518"/>
      <c r="DF2150" s="518"/>
      <c r="DG2150" s="518"/>
      <c r="DH2150" s="518"/>
      <c r="DI2150" s="518"/>
      <c r="DJ2150" s="518"/>
      <c r="DK2150" s="518"/>
      <c r="DL2150" s="518"/>
      <c r="DM2150" s="518"/>
      <c r="DN2150" s="518"/>
    </row>
    <row r="2151" spans="1:118" s="131" customFormat="1" ht="66" x14ac:dyDescent="0.2">
      <c r="A2151" s="97"/>
      <c r="B2151" s="102" t="s">
        <v>1981</v>
      </c>
      <c r="C2151" s="74"/>
      <c r="D2151" s="74">
        <v>10</v>
      </c>
      <c r="E2151" s="79" t="s">
        <v>1135</v>
      </c>
      <c r="F2151" s="55" t="s">
        <v>31</v>
      </c>
      <c r="G2151" s="56" t="s">
        <v>32</v>
      </c>
      <c r="H2151" s="55" t="s">
        <v>33</v>
      </c>
      <c r="I2151" s="57">
        <v>1000</v>
      </c>
      <c r="J2151" s="766">
        <v>10000</v>
      </c>
      <c r="K2151" s="80"/>
      <c r="L2151" s="150">
        <v>0</v>
      </c>
      <c r="M2151" s="80"/>
      <c r="N2151" s="150"/>
      <c r="O2151" s="75">
        <v>0</v>
      </c>
      <c r="P2151" s="999">
        <f t="shared" si="274"/>
        <v>0</v>
      </c>
      <c r="Q2151" s="81"/>
      <c r="R2151" s="150"/>
      <c r="S2151" s="75">
        <v>0</v>
      </c>
      <c r="T2151" s="999"/>
      <c r="U2151" s="81"/>
      <c r="V2151" s="150"/>
      <c r="W2151" s="81"/>
      <c r="X2151" s="150"/>
      <c r="Y2151" s="60">
        <f t="shared" si="271"/>
        <v>10</v>
      </c>
      <c r="Z2151" s="999">
        <v>10000</v>
      </c>
      <c r="AA2151" s="81"/>
      <c r="AB2151" s="150"/>
      <c r="AC2151" s="63">
        <v>0</v>
      </c>
      <c r="AD2151" s="78">
        <f t="shared" si="275"/>
        <v>0</v>
      </c>
      <c r="AE2151" s="63">
        <v>0</v>
      </c>
      <c r="AF2151" s="150">
        <v>0</v>
      </c>
      <c r="AG2151" s="81"/>
      <c r="AH2151" s="150"/>
      <c r="AI2151" s="998">
        <f t="shared" si="273"/>
        <v>10000</v>
      </c>
      <c r="AJ2151" s="1025"/>
      <c r="AK2151" s="518"/>
      <c r="AL2151" s="518"/>
      <c r="AM2151" s="518"/>
      <c r="AN2151" s="518"/>
      <c r="AO2151" s="518"/>
      <c r="AP2151" s="518"/>
      <c r="AQ2151" s="518"/>
      <c r="AR2151" s="518"/>
      <c r="AS2151" s="518"/>
      <c r="AT2151" s="518"/>
      <c r="AU2151" s="518"/>
      <c r="AV2151" s="518"/>
      <c r="AW2151" s="518"/>
      <c r="AX2151" s="518"/>
      <c r="AY2151" s="518"/>
      <c r="AZ2151" s="518"/>
      <c r="BA2151" s="518"/>
      <c r="BB2151" s="518"/>
      <c r="BC2151" s="518"/>
      <c r="BD2151" s="518"/>
      <c r="BE2151" s="518"/>
      <c r="BF2151" s="518"/>
      <c r="BG2151" s="518"/>
      <c r="BH2151" s="518"/>
      <c r="BI2151" s="518"/>
      <c r="BJ2151" s="518"/>
      <c r="BK2151" s="518"/>
      <c r="BL2151" s="518"/>
      <c r="BM2151" s="518"/>
      <c r="BN2151" s="518"/>
      <c r="BO2151" s="518"/>
      <c r="BP2151" s="518"/>
      <c r="BQ2151" s="518"/>
      <c r="BR2151" s="518"/>
      <c r="BS2151" s="518"/>
      <c r="BT2151" s="518"/>
      <c r="BU2151" s="518"/>
      <c r="BV2151" s="518"/>
      <c r="BW2151" s="518"/>
      <c r="BX2151" s="518"/>
      <c r="BY2151" s="518"/>
      <c r="BZ2151" s="518"/>
      <c r="CA2151" s="518"/>
      <c r="CB2151" s="518"/>
      <c r="CC2151" s="518"/>
      <c r="CD2151" s="518"/>
      <c r="CE2151" s="518"/>
      <c r="CF2151" s="518"/>
      <c r="CG2151" s="518"/>
      <c r="CH2151" s="518"/>
      <c r="CI2151" s="518"/>
      <c r="CJ2151" s="518"/>
      <c r="CK2151" s="518"/>
      <c r="CL2151" s="518"/>
      <c r="CM2151" s="518"/>
      <c r="CN2151" s="518"/>
      <c r="CO2151" s="518"/>
      <c r="CP2151" s="518"/>
      <c r="CQ2151" s="518"/>
      <c r="CR2151" s="518"/>
      <c r="CS2151" s="518"/>
      <c r="CT2151" s="518"/>
      <c r="CU2151" s="518"/>
      <c r="CV2151" s="518"/>
      <c r="CW2151" s="518"/>
      <c r="CX2151" s="518"/>
      <c r="CY2151" s="518"/>
      <c r="CZ2151" s="518"/>
      <c r="DA2151" s="518"/>
      <c r="DB2151" s="518"/>
      <c r="DC2151" s="518"/>
      <c r="DD2151" s="518"/>
      <c r="DE2151" s="518"/>
      <c r="DF2151" s="518"/>
      <c r="DG2151" s="518"/>
      <c r="DH2151" s="518"/>
      <c r="DI2151" s="518"/>
      <c r="DJ2151" s="518"/>
      <c r="DK2151" s="518"/>
      <c r="DL2151" s="518"/>
      <c r="DM2151" s="518"/>
      <c r="DN2151" s="518"/>
    </row>
    <row r="2152" spans="1:118" s="131" customFormat="1" ht="66" x14ac:dyDescent="0.2">
      <c r="A2152" s="97"/>
      <c r="B2152" s="101" t="s">
        <v>1982</v>
      </c>
      <c r="C2152" s="74"/>
      <c r="D2152" s="74">
        <v>1</v>
      </c>
      <c r="E2152" s="79" t="s">
        <v>190</v>
      </c>
      <c r="F2152" s="55" t="s">
        <v>31</v>
      </c>
      <c r="G2152" s="56" t="s">
        <v>32</v>
      </c>
      <c r="H2152" s="55" t="s">
        <v>33</v>
      </c>
      <c r="I2152" s="57">
        <v>10000</v>
      </c>
      <c r="J2152" s="766">
        <v>10514</v>
      </c>
      <c r="K2152" s="80"/>
      <c r="L2152" s="150">
        <v>0</v>
      </c>
      <c r="M2152" s="80"/>
      <c r="N2152" s="150"/>
      <c r="O2152" s="75">
        <v>0</v>
      </c>
      <c r="P2152" s="999">
        <f t="shared" si="274"/>
        <v>0</v>
      </c>
      <c r="Q2152" s="81"/>
      <c r="R2152" s="150"/>
      <c r="S2152" s="75">
        <v>0</v>
      </c>
      <c r="T2152" s="999"/>
      <c r="U2152" s="81"/>
      <c r="V2152" s="150"/>
      <c r="W2152" s="81"/>
      <c r="X2152" s="150"/>
      <c r="Y2152" s="60">
        <f t="shared" si="271"/>
        <v>1</v>
      </c>
      <c r="Z2152" s="999">
        <v>10514</v>
      </c>
      <c r="AA2152" s="81"/>
      <c r="AB2152" s="150"/>
      <c r="AC2152" s="63">
        <v>0</v>
      </c>
      <c r="AD2152" s="78">
        <f t="shared" si="275"/>
        <v>0</v>
      </c>
      <c r="AE2152" s="63">
        <v>0</v>
      </c>
      <c r="AF2152" s="150">
        <v>0</v>
      </c>
      <c r="AG2152" s="81"/>
      <c r="AH2152" s="150"/>
      <c r="AI2152" s="998">
        <f t="shared" si="273"/>
        <v>10514</v>
      </c>
      <c r="AJ2152" s="1025"/>
      <c r="AK2152" s="518"/>
      <c r="AL2152" s="518"/>
      <c r="AM2152" s="518"/>
      <c r="AN2152" s="518"/>
      <c r="AO2152" s="518"/>
      <c r="AP2152" s="518"/>
      <c r="AQ2152" s="518"/>
      <c r="AR2152" s="518"/>
      <c r="AS2152" s="518"/>
      <c r="AT2152" s="518"/>
      <c r="AU2152" s="518"/>
      <c r="AV2152" s="518"/>
      <c r="AW2152" s="518"/>
      <c r="AX2152" s="518"/>
      <c r="AY2152" s="518"/>
      <c r="AZ2152" s="518"/>
      <c r="BA2152" s="518"/>
      <c r="BB2152" s="518"/>
      <c r="BC2152" s="518"/>
      <c r="BD2152" s="518"/>
      <c r="BE2152" s="518"/>
      <c r="BF2152" s="518"/>
      <c r="BG2152" s="518"/>
      <c r="BH2152" s="518"/>
      <c r="BI2152" s="518"/>
      <c r="BJ2152" s="518"/>
      <c r="BK2152" s="518"/>
      <c r="BL2152" s="518"/>
      <c r="BM2152" s="518"/>
      <c r="BN2152" s="518"/>
      <c r="BO2152" s="518"/>
      <c r="BP2152" s="518"/>
      <c r="BQ2152" s="518"/>
      <c r="BR2152" s="518"/>
      <c r="BS2152" s="518"/>
      <c r="BT2152" s="518"/>
      <c r="BU2152" s="518"/>
      <c r="BV2152" s="518"/>
      <c r="BW2152" s="518"/>
      <c r="BX2152" s="518"/>
      <c r="BY2152" s="518"/>
      <c r="BZ2152" s="518"/>
      <c r="CA2152" s="518"/>
      <c r="CB2152" s="518"/>
      <c r="CC2152" s="518"/>
      <c r="CD2152" s="518"/>
      <c r="CE2152" s="518"/>
      <c r="CF2152" s="518"/>
      <c r="CG2152" s="518"/>
      <c r="CH2152" s="518"/>
      <c r="CI2152" s="518"/>
      <c r="CJ2152" s="518"/>
      <c r="CK2152" s="518"/>
      <c r="CL2152" s="518"/>
      <c r="CM2152" s="518"/>
      <c r="CN2152" s="518"/>
      <c r="CO2152" s="518"/>
      <c r="CP2152" s="518"/>
      <c r="CQ2152" s="518"/>
      <c r="CR2152" s="518"/>
      <c r="CS2152" s="518"/>
      <c r="CT2152" s="518"/>
      <c r="CU2152" s="518"/>
      <c r="CV2152" s="518"/>
      <c r="CW2152" s="518"/>
      <c r="CX2152" s="518"/>
      <c r="CY2152" s="518"/>
      <c r="CZ2152" s="518"/>
      <c r="DA2152" s="518"/>
      <c r="DB2152" s="518"/>
      <c r="DC2152" s="518"/>
      <c r="DD2152" s="518"/>
      <c r="DE2152" s="518"/>
      <c r="DF2152" s="518"/>
      <c r="DG2152" s="518"/>
      <c r="DH2152" s="518"/>
      <c r="DI2152" s="518"/>
      <c r="DJ2152" s="518"/>
      <c r="DK2152" s="518"/>
      <c r="DL2152" s="518"/>
      <c r="DM2152" s="518"/>
      <c r="DN2152" s="518"/>
    </row>
    <row r="2153" spans="1:118" s="131" customFormat="1" ht="66" x14ac:dyDescent="0.2">
      <c r="A2153" s="51"/>
      <c r="B2153" s="525" t="s">
        <v>1983</v>
      </c>
      <c r="C2153" s="74"/>
      <c r="D2153" s="74">
        <v>2</v>
      </c>
      <c r="E2153" s="109" t="s">
        <v>734</v>
      </c>
      <c r="F2153" s="55" t="s">
        <v>31</v>
      </c>
      <c r="G2153" s="56" t="s">
        <v>32</v>
      </c>
      <c r="H2153" s="55" t="s">
        <v>33</v>
      </c>
      <c r="I2153" s="57">
        <v>450</v>
      </c>
      <c r="J2153" s="766">
        <v>900</v>
      </c>
      <c r="K2153" s="80"/>
      <c r="L2153" s="150">
        <v>0</v>
      </c>
      <c r="M2153" s="80"/>
      <c r="N2153" s="150"/>
      <c r="O2153" s="75">
        <v>0</v>
      </c>
      <c r="P2153" s="999">
        <f t="shared" si="274"/>
        <v>0</v>
      </c>
      <c r="Q2153" s="81"/>
      <c r="R2153" s="150"/>
      <c r="S2153" s="75">
        <v>0</v>
      </c>
      <c r="T2153" s="999"/>
      <c r="U2153" s="81"/>
      <c r="V2153" s="150"/>
      <c r="W2153" s="81"/>
      <c r="X2153" s="150"/>
      <c r="Y2153" s="60">
        <f t="shared" si="271"/>
        <v>2</v>
      </c>
      <c r="Z2153" s="999">
        <v>900</v>
      </c>
      <c r="AA2153" s="81"/>
      <c r="AB2153" s="150"/>
      <c r="AC2153" s="63">
        <v>0</v>
      </c>
      <c r="AD2153" s="78">
        <f t="shared" si="275"/>
        <v>0</v>
      </c>
      <c r="AE2153" s="63">
        <v>0</v>
      </c>
      <c r="AF2153" s="150">
        <v>0</v>
      </c>
      <c r="AG2153" s="81"/>
      <c r="AH2153" s="150"/>
      <c r="AI2153" s="998">
        <f t="shared" si="273"/>
        <v>900</v>
      </c>
      <c r="AJ2153" s="1025"/>
      <c r="AK2153" s="518"/>
      <c r="AL2153" s="518"/>
      <c r="AM2153" s="518"/>
      <c r="AN2153" s="518"/>
      <c r="AO2153" s="518"/>
      <c r="AP2153" s="518"/>
      <c r="AQ2153" s="518"/>
      <c r="AR2153" s="518"/>
      <c r="AS2153" s="518"/>
      <c r="AT2153" s="518"/>
      <c r="AU2153" s="518"/>
      <c r="AV2153" s="518"/>
      <c r="AW2153" s="518"/>
      <c r="AX2153" s="518"/>
      <c r="AY2153" s="518"/>
      <c r="AZ2153" s="518"/>
      <c r="BA2153" s="518"/>
      <c r="BB2153" s="518"/>
      <c r="BC2153" s="518"/>
      <c r="BD2153" s="518"/>
      <c r="BE2153" s="518"/>
      <c r="BF2153" s="518"/>
      <c r="BG2153" s="518"/>
      <c r="BH2153" s="518"/>
      <c r="BI2153" s="518"/>
      <c r="BJ2153" s="518"/>
      <c r="BK2153" s="518"/>
      <c r="BL2153" s="518"/>
      <c r="BM2153" s="518"/>
      <c r="BN2153" s="518"/>
      <c r="BO2153" s="518"/>
      <c r="BP2153" s="518"/>
      <c r="BQ2153" s="518"/>
      <c r="BR2153" s="518"/>
      <c r="BS2153" s="518"/>
      <c r="BT2153" s="518"/>
      <c r="BU2153" s="518"/>
      <c r="BV2153" s="518"/>
      <c r="BW2153" s="518"/>
      <c r="BX2153" s="518"/>
      <c r="BY2153" s="518"/>
      <c r="BZ2153" s="518"/>
      <c r="CA2153" s="518"/>
      <c r="CB2153" s="518"/>
      <c r="CC2153" s="518"/>
      <c r="CD2153" s="518"/>
      <c r="CE2153" s="518"/>
      <c r="CF2153" s="518"/>
      <c r="CG2153" s="518"/>
      <c r="CH2153" s="518"/>
      <c r="CI2153" s="518"/>
      <c r="CJ2153" s="518"/>
      <c r="CK2153" s="518"/>
      <c r="CL2153" s="518"/>
      <c r="CM2153" s="518"/>
      <c r="CN2153" s="518"/>
      <c r="CO2153" s="518"/>
      <c r="CP2153" s="518"/>
      <c r="CQ2153" s="518"/>
      <c r="CR2153" s="518"/>
      <c r="CS2153" s="518"/>
      <c r="CT2153" s="518"/>
      <c r="CU2153" s="518"/>
      <c r="CV2153" s="518"/>
      <c r="CW2153" s="518"/>
      <c r="CX2153" s="518"/>
      <c r="CY2153" s="518"/>
      <c r="CZ2153" s="518"/>
      <c r="DA2153" s="518"/>
      <c r="DB2153" s="518"/>
      <c r="DC2153" s="518"/>
      <c r="DD2153" s="518"/>
      <c r="DE2153" s="518"/>
      <c r="DF2153" s="518"/>
      <c r="DG2153" s="518"/>
      <c r="DH2153" s="518"/>
      <c r="DI2153" s="518"/>
      <c r="DJ2153" s="518"/>
      <c r="DK2153" s="518"/>
      <c r="DL2153" s="518"/>
      <c r="DM2153" s="518"/>
      <c r="DN2153" s="518"/>
    </row>
    <row r="2154" spans="1:118" s="131" customFormat="1" ht="66" x14ac:dyDescent="0.2">
      <c r="A2154" s="51"/>
      <c r="B2154" s="526" t="s">
        <v>1984</v>
      </c>
      <c r="C2154" s="74"/>
      <c r="D2154" s="74">
        <v>7</v>
      </c>
      <c r="E2154" s="79" t="s">
        <v>30</v>
      </c>
      <c r="F2154" s="55" t="s">
        <v>31</v>
      </c>
      <c r="G2154" s="56" t="s">
        <v>32</v>
      </c>
      <c r="H2154" s="55" t="s">
        <v>33</v>
      </c>
      <c r="I2154" s="57">
        <v>927.42857142857144</v>
      </c>
      <c r="J2154" s="766">
        <v>6492</v>
      </c>
      <c r="K2154" s="80"/>
      <c r="L2154" s="150">
        <v>0</v>
      </c>
      <c r="M2154" s="80"/>
      <c r="N2154" s="150"/>
      <c r="O2154" s="75">
        <v>0</v>
      </c>
      <c r="P2154" s="999">
        <f t="shared" si="274"/>
        <v>0</v>
      </c>
      <c r="Q2154" s="81"/>
      <c r="R2154" s="150"/>
      <c r="S2154" s="75">
        <v>0</v>
      </c>
      <c r="T2154" s="999"/>
      <c r="U2154" s="81"/>
      <c r="V2154" s="150"/>
      <c r="W2154" s="81"/>
      <c r="X2154" s="150"/>
      <c r="Y2154" s="60">
        <f t="shared" si="271"/>
        <v>7</v>
      </c>
      <c r="Z2154" s="999">
        <v>6492</v>
      </c>
      <c r="AA2154" s="81"/>
      <c r="AB2154" s="150"/>
      <c r="AC2154" s="63">
        <v>0</v>
      </c>
      <c r="AD2154" s="78">
        <f t="shared" si="275"/>
        <v>0</v>
      </c>
      <c r="AE2154" s="63">
        <v>0</v>
      </c>
      <c r="AF2154" s="150">
        <v>0</v>
      </c>
      <c r="AG2154" s="81"/>
      <c r="AH2154" s="150"/>
      <c r="AI2154" s="998">
        <f t="shared" si="273"/>
        <v>6492</v>
      </c>
      <c r="AJ2154" s="1025"/>
      <c r="AK2154" s="518"/>
      <c r="AL2154" s="518"/>
      <c r="AM2154" s="518"/>
      <c r="AN2154" s="518"/>
      <c r="AO2154" s="518"/>
      <c r="AP2154" s="518"/>
      <c r="AQ2154" s="518"/>
      <c r="AR2154" s="518"/>
      <c r="AS2154" s="518"/>
      <c r="AT2154" s="518"/>
      <c r="AU2154" s="518"/>
      <c r="AV2154" s="518"/>
      <c r="AW2154" s="518"/>
      <c r="AX2154" s="518"/>
      <c r="AY2154" s="518"/>
      <c r="AZ2154" s="518"/>
      <c r="BA2154" s="518"/>
      <c r="BB2154" s="518"/>
      <c r="BC2154" s="518"/>
      <c r="BD2154" s="518"/>
      <c r="BE2154" s="518"/>
      <c r="BF2154" s="518"/>
      <c r="BG2154" s="518"/>
      <c r="BH2154" s="518"/>
      <c r="BI2154" s="518"/>
      <c r="BJ2154" s="518"/>
      <c r="BK2154" s="518"/>
      <c r="BL2154" s="518"/>
      <c r="BM2154" s="518"/>
      <c r="BN2154" s="518"/>
      <c r="BO2154" s="518"/>
      <c r="BP2154" s="518"/>
      <c r="BQ2154" s="518"/>
      <c r="BR2154" s="518"/>
      <c r="BS2154" s="518"/>
      <c r="BT2154" s="518"/>
      <c r="BU2154" s="518"/>
      <c r="BV2154" s="518"/>
      <c r="BW2154" s="518"/>
      <c r="BX2154" s="518"/>
      <c r="BY2154" s="518"/>
      <c r="BZ2154" s="518"/>
      <c r="CA2154" s="518"/>
      <c r="CB2154" s="518"/>
      <c r="CC2154" s="518"/>
      <c r="CD2154" s="518"/>
      <c r="CE2154" s="518"/>
      <c r="CF2154" s="518"/>
      <c r="CG2154" s="518"/>
      <c r="CH2154" s="518"/>
      <c r="CI2154" s="518"/>
      <c r="CJ2154" s="518"/>
      <c r="CK2154" s="518"/>
      <c r="CL2154" s="518"/>
      <c r="CM2154" s="518"/>
      <c r="CN2154" s="518"/>
      <c r="CO2154" s="518"/>
      <c r="CP2154" s="518"/>
      <c r="CQ2154" s="518"/>
      <c r="CR2154" s="518"/>
      <c r="CS2154" s="518"/>
      <c r="CT2154" s="518"/>
      <c r="CU2154" s="518"/>
      <c r="CV2154" s="518"/>
      <c r="CW2154" s="518"/>
      <c r="CX2154" s="518"/>
      <c r="CY2154" s="518"/>
      <c r="CZ2154" s="518"/>
      <c r="DA2154" s="518"/>
      <c r="DB2154" s="518"/>
      <c r="DC2154" s="518"/>
      <c r="DD2154" s="518"/>
      <c r="DE2154" s="518"/>
      <c r="DF2154" s="518"/>
      <c r="DG2154" s="518"/>
      <c r="DH2154" s="518"/>
      <c r="DI2154" s="518"/>
      <c r="DJ2154" s="518"/>
      <c r="DK2154" s="518"/>
      <c r="DL2154" s="518"/>
      <c r="DM2154" s="518"/>
      <c r="DN2154" s="518"/>
    </row>
    <row r="2155" spans="1:118" s="131" customFormat="1" ht="66" x14ac:dyDescent="0.2">
      <c r="A2155" s="51"/>
      <c r="B2155" s="101" t="s">
        <v>1985</v>
      </c>
      <c r="C2155" s="74"/>
      <c r="D2155" s="74">
        <v>2</v>
      </c>
      <c r="E2155" s="79" t="s">
        <v>190</v>
      </c>
      <c r="F2155" s="55" t="s">
        <v>31</v>
      </c>
      <c r="G2155" s="56" t="s">
        <v>32</v>
      </c>
      <c r="H2155" s="55" t="s">
        <v>33</v>
      </c>
      <c r="I2155" s="57">
        <v>210.6</v>
      </c>
      <c r="J2155" s="766">
        <v>421.2</v>
      </c>
      <c r="K2155" s="80"/>
      <c r="L2155" s="150">
        <v>0</v>
      </c>
      <c r="M2155" s="80"/>
      <c r="N2155" s="150"/>
      <c r="O2155" s="75">
        <v>0</v>
      </c>
      <c r="P2155" s="999">
        <f t="shared" si="274"/>
        <v>0</v>
      </c>
      <c r="Q2155" s="81"/>
      <c r="R2155" s="150"/>
      <c r="S2155" s="75">
        <v>0</v>
      </c>
      <c r="T2155" s="999"/>
      <c r="U2155" s="81"/>
      <c r="V2155" s="150"/>
      <c r="W2155" s="81"/>
      <c r="X2155" s="150"/>
      <c r="Y2155" s="60">
        <f t="shared" si="271"/>
        <v>2</v>
      </c>
      <c r="Z2155" s="999">
        <v>421.2</v>
      </c>
      <c r="AA2155" s="81"/>
      <c r="AB2155" s="150"/>
      <c r="AC2155" s="63">
        <v>0</v>
      </c>
      <c r="AD2155" s="78">
        <f t="shared" si="275"/>
        <v>0</v>
      </c>
      <c r="AE2155" s="63">
        <v>0</v>
      </c>
      <c r="AF2155" s="150">
        <v>0</v>
      </c>
      <c r="AG2155" s="81"/>
      <c r="AH2155" s="150"/>
      <c r="AI2155" s="998">
        <f t="shared" si="273"/>
        <v>421.2</v>
      </c>
      <c r="AJ2155" s="1025"/>
      <c r="AK2155" s="518"/>
      <c r="AL2155" s="518"/>
      <c r="AM2155" s="518"/>
      <c r="AN2155" s="518"/>
      <c r="AO2155" s="518"/>
      <c r="AP2155" s="518"/>
      <c r="AQ2155" s="518"/>
      <c r="AR2155" s="518"/>
      <c r="AS2155" s="518"/>
      <c r="AT2155" s="518"/>
      <c r="AU2155" s="518"/>
      <c r="AV2155" s="518"/>
      <c r="AW2155" s="518"/>
      <c r="AX2155" s="518"/>
      <c r="AY2155" s="518"/>
      <c r="AZ2155" s="518"/>
      <c r="BA2155" s="518"/>
      <c r="BB2155" s="518"/>
      <c r="BC2155" s="518"/>
      <c r="BD2155" s="518"/>
      <c r="BE2155" s="518"/>
      <c r="BF2155" s="518"/>
      <c r="BG2155" s="518"/>
      <c r="BH2155" s="518"/>
      <c r="BI2155" s="518"/>
      <c r="BJ2155" s="518"/>
      <c r="BK2155" s="518"/>
      <c r="BL2155" s="518"/>
      <c r="BM2155" s="518"/>
      <c r="BN2155" s="518"/>
      <c r="BO2155" s="518"/>
      <c r="BP2155" s="518"/>
      <c r="BQ2155" s="518"/>
      <c r="BR2155" s="518"/>
      <c r="BS2155" s="518"/>
      <c r="BT2155" s="518"/>
      <c r="BU2155" s="518"/>
      <c r="BV2155" s="518"/>
      <c r="BW2155" s="518"/>
      <c r="BX2155" s="518"/>
      <c r="BY2155" s="518"/>
      <c r="BZ2155" s="518"/>
      <c r="CA2155" s="518"/>
      <c r="CB2155" s="518"/>
      <c r="CC2155" s="518"/>
      <c r="CD2155" s="518"/>
      <c r="CE2155" s="518"/>
      <c r="CF2155" s="518"/>
      <c r="CG2155" s="518"/>
      <c r="CH2155" s="518"/>
      <c r="CI2155" s="518"/>
      <c r="CJ2155" s="518"/>
      <c r="CK2155" s="518"/>
      <c r="CL2155" s="518"/>
      <c r="CM2155" s="518"/>
      <c r="CN2155" s="518"/>
      <c r="CO2155" s="518"/>
      <c r="CP2155" s="518"/>
      <c r="CQ2155" s="518"/>
      <c r="CR2155" s="518"/>
      <c r="CS2155" s="518"/>
      <c r="CT2155" s="518"/>
      <c r="CU2155" s="518"/>
      <c r="CV2155" s="518"/>
      <c r="CW2155" s="518"/>
      <c r="CX2155" s="518"/>
      <c r="CY2155" s="518"/>
      <c r="CZ2155" s="518"/>
      <c r="DA2155" s="518"/>
      <c r="DB2155" s="518"/>
      <c r="DC2155" s="518"/>
      <c r="DD2155" s="518"/>
      <c r="DE2155" s="518"/>
      <c r="DF2155" s="518"/>
      <c r="DG2155" s="518"/>
      <c r="DH2155" s="518"/>
      <c r="DI2155" s="518"/>
      <c r="DJ2155" s="518"/>
      <c r="DK2155" s="518"/>
      <c r="DL2155" s="518"/>
      <c r="DM2155" s="518"/>
      <c r="DN2155" s="518"/>
    </row>
    <row r="2156" spans="1:118" s="131" customFormat="1" ht="39" customHeight="1" x14ac:dyDescent="0.2">
      <c r="A2156" s="51"/>
      <c r="B2156" s="527" t="s">
        <v>1986</v>
      </c>
      <c r="C2156" s="74"/>
      <c r="D2156" s="74">
        <v>1</v>
      </c>
      <c r="E2156" s="79" t="s">
        <v>30</v>
      </c>
      <c r="F2156" s="55" t="s">
        <v>31</v>
      </c>
      <c r="G2156" s="56" t="s">
        <v>32</v>
      </c>
      <c r="H2156" s="55" t="s">
        <v>33</v>
      </c>
      <c r="I2156" s="57">
        <v>2450.5300000000002</v>
      </c>
      <c r="J2156" s="766">
        <v>2450.5300000000002</v>
      </c>
      <c r="K2156" s="80"/>
      <c r="L2156" s="150">
        <v>0</v>
      </c>
      <c r="M2156" s="80"/>
      <c r="N2156" s="150"/>
      <c r="O2156" s="75">
        <v>0</v>
      </c>
      <c r="P2156" s="999">
        <f t="shared" si="274"/>
        <v>0</v>
      </c>
      <c r="Q2156" s="81"/>
      <c r="R2156" s="150"/>
      <c r="S2156" s="75">
        <v>0</v>
      </c>
      <c r="T2156" s="999"/>
      <c r="U2156" s="81"/>
      <c r="V2156" s="150"/>
      <c r="W2156" s="81"/>
      <c r="X2156" s="150"/>
      <c r="Y2156" s="60">
        <f t="shared" si="271"/>
        <v>1</v>
      </c>
      <c r="Z2156" s="999">
        <v>2450.5300000000002</v>
      </c>
      <c r="AA2156" s="81"/>
      <c r="AB2156" s="150"/>
      <c r="AC2156" s="63">
        <v>0</v>
      </c>
      <c r="AD2156" s="78">
        <f t="shared" si="275"/>
        <v>0</v>
      </c>
      <c r="AE2156" s="63">
        <v>0</v>
      </c>
      <c r="AF2156" s="150">
        <v>0</v>
      </c>
      <c r="AG2156" s="81"/>
      <c r="AH2156" s="150"/>
      <c r="AI2156" s="998">
        <f t="shared" si="273"/>
        <v>2450.5300000000002</v>
      </c>
      <c r="AJ2156" s="1025"/>
      <c r="AK2156" s="518"/>
      <c r="AL2156" s="518"/>
      <c r="AM2156" s="518"/>
      <c r="AN2156" s="518"/>
      <c r="AO2156" s="518"/>
      <c r="AP2156" s="518"/>
      <c r="AQ2156" s="518"/>
      <c r="AR2156" s="518"/>
      <c r="AS2156" s="518"/>
      <c r="AT2156" s="518"/>
      <c r="AU2156" s="518"/>
      <c r="AV2156" s="518"/>
      <c r="AW2156" s="518"/>
      <c r="AX2156" s="518"/>
      <c r="AY2156" s="518"/>
      <c r="AZ2156" s="518"/>
      <c r="BA2156" s="518"/>
      <c r="BB2156" s="518"/>
      <c r="BC2156" s="518"/>
      <c r="BD2156" s="518"/>
      <c r="BE2156" s="518"/>
      <c r="BF2156" s="518"/>
      <c r="BG2156" s="518"/>
      <c r="BH2156" s="518"/>
      <c r="BI2156" s="518"/>
      <c r="BJ2156" s="518"/>
      <c r="BK2156" s="518"/>
      <c r="BL2156" s="518"/>
      <c r="BM2156" s="518"/>
      <c r="BN2156" s="518"/>
      <c r="BO2156" s="518"/>
      <c r="BP2156" s="518"/>
      <c r="BQ2156" s="518"/>
      <c r="BR2156" s="518"/>
      <c r="BS2156" s="518"/>
      <c r="BT2156" s="518"/>
      <c r="BU2156" s="518"/>
      <c r="BV2156" s="518"/>
      <c r="BW2156" s="518"/>
      <c r="BX2156" s="518"/>
      <c r="BY2156" s="518"/>
      <c r="BZ2156" s="518"/>
      <c r="CA2156" s="518"/>
      <c r="CB2156" s="518"/>
      <c r="CC2156" s="518"/>
      <c r="CD2156" s="518"/>
      <c r="CE2156" s="518"/>
      <c r="CF2156" s="518"/>
      <c r="CG2156" s="518"/>
      <c r="CH2156" s="518"/>
      <c r="CI2156" s="518"/>
      <c r="CJ2156" s="518"/>
      <c r="CK2156" s="518"/>
      <c r="CL2156" s="518"/>
      <c r="CM2156" s="518"/>
      <c r="CN2156" s="518"/>
      <c r="CO2156" s="518"/>
      <c r="CP2156" s="518"/>
      <c r="CQ2156" s="518"/>
      <c r="CR2156" s="518"/>
      <c r="CS2156" s="518"/>
      <c r="CT2156" s="518"/>
      <c r="CU2156" s="518"/>
      <c r="CV2156" s="518"/>
      <c r="CW2156" s="518"/>
      <c r="CX2156" s="518"/>
      <c r="CY2156" s="518"/>
      <c r="CZ2156" s="518"/>
      <c r="DA2156" s="518"/>
      <c r="DB2156" s="518"/>
      <c r="DC2156" s="518"/>
      <c r="DD2156" s="518"/>
      <c r="DE2156" s="518"/>
      <c r="DF2156" s="518"/>
      <c r="DG2156" s="518"/>
      <c r="DH2156" s="518"/>
      <c r="DI2156" s="518"/>
      <c r="DJ2156" s="518"/>
      <c r="DK2156" s="518"/>
      <c r="DL2156" s="518"/>
      <c r="DM2156" s="518"/>
      <c r="DN2156" s="518"/>
    </row>
    <row r="2157" spans="1:118" s="131" customFormat="1" ht="66" x14ac:dyDescent="0.2">
      <c r="A2157" s="51"/>
      <c r="B2157" s="528" t="s">
        <v>1987</v>
      </c>
      <c r="C2157" s="74"/>
      <c r="D2157" s="74">
        <v>2</v>
      </c>
      <c r="E2157" s="109" t="s">
        <v>734</v>
      </c>
      <c r="F2157" s="55" t="s">
        <v>31</v>
      </c>
      <c r="G2157" s="56" t="s">
        <v>32</v>
      </c>
      <c r="H2157" s="55" t="s">
        <v>33</v>
      </c>
      <c r="I2157" s="57">
        <v>180</v>
      </c>
      <c r="J2157" s="766">
        <v>360</v>
      </c>
      <c r="K2157" s="80"/>
      <c r="L2157" s="150">
        <v>0</v>
      </c>
      <c r="M2157" s="80"/>
      <c r="N2157" s="150"/>
      <c r="O2157" s="75">
        <v>0</v>
      </c>
      <c r="P2157" s="999">
        <f t="shared" si="274"/>
        <v>0</v>
      </c>
      <c r="Q2157" s="81"/>
      <c r="R2157" s="150"/>
      <c r="S2157" s="75">
        <v>0</v>
      </c>
      <c r="T2157" s="999"/>
      <c r="U2157" s="81"/>
      <c r="V2157" s="150"/>
      <c r="W2157" s="81"/>
      <c r="X2157" s="150"/>
      <c r="Y2157" s="60">
        <f t="shared" si="271"/>
        <v>2</v>
      </c>
      <c r="Z2157" s="999">
        <v>360</v>
      </c>
      <c r="AA2157" s="81"/>
      <c r="AB2157" s="150"/>
      <c r="AC2157" s="63">
        <v>0</v>
      </c>
      <c r="AD2157" s="78">
        <f t="shared" si="275"/>
        <v>0</v>
      </c>
      <c r="AE2157" s="63">
        <v>0</v>
      </c>
      <c r="AF2157" s="150">
        <v>0</v>
      </c>
      <c r="AG2157" s="81"/>
      <c r="AH2157" s="150"/>
      <c r="AI2157" s="998">
        <f t="shared" si="273"/>
        <v>360</v>
      </c>
      <c r="AJ2157" s="1025"/>
      <c r="AK2157" s="518"/>
      <c r="AL2157" s="518"/>
      <c r="AM2157" s="518"/>
      <c r="AN2157" s="518"/>
      <c r="AO2157" s="518"/>
      <c r="AP2157" s="518"/>
      <c r="AQ2157" s="518"/>
      <c r="AR2157" s="518"/>
      <c r="AS2157" s="518"/>
      <c r="AT2157" s="518"/>
      <c r="AU2157" s="518"/>
      <c r="AV2157" s="518"/>
      <c r="AW2157" s="518"/>
      <c r="AX2157" s="518"/>
      <c r="AY2157" s="518"/>
      <c r="AZ2157" s="518"/>
      <c r="BA2157" s="518"/>
      <c r="BB2157" s="518"/>
      <c r="BC2157" s="518"/>
      <c r="BD2157" s="518"/>
      <c r="BE2157" s="518"/>
      <c r="BF2157" s="518"/>
      <c r="BG2157" s="518"/>
      <c r="BH2157" s="518"/>
      <c r="BI2157" s="518"/>
      <c r="BJ2157" s="518"/>
      <c r="BK2157" s="518"/>
      <c r="BL2157" s="518"/>
      <c r="BM2157" s="518"/>
      <c r="BN2157" s="518"/>
      <c r="BO2157" s="518"/>
      <c r="BP2157" s="518"/>
      <c r="BQ2157" s="518"/>
      <c r="BR2157" s="518"/>
      <c r="BS2157" s="518"/>
      <c r="BT2157" s="518"/>
      <c r="BU2157" s="518"/>
      <c r="BV2157" s="518"/>
      <c r="BW2157" s="518"/>
      <c r="BX2157" s="518"/>
      <c r="BY2157" s="518"/>
      <c r="BZ2157" s="518"/>
      <c r="CA2157" s="518"/>
      <c r="CB2157" s="518"/>
      <c r="CC2157" s="518"/>
      <c r="CD2157" s="518"/>
      <c r="CE2157" s="518"/>
      <c r="CF2157" s="518"/>
      <c r="CG2157" s="518"/>
      <c r="CH2157" s="518"/>
      <c r="CI2157" s="518"/>
      <c r="CJ2157" s="518"/>
      <c r="CK2157" s="518"/>
      <c r="CL2157" s="518"/>
      <c r="CM2157" s="518"/>
      <c r="CN2157" s="518"/>
      <c r="CO2157" s="518"/>
      <c r="CP2157" s="518"/>
      <c r="CQ2157" s="518"/>
      <c r="CR2157" s="518"/>
      <c r="CS2157" s="518"/>
      <c r="CT2157" s="518"/>
      <c r="CU2157" s="518"/>
      <c r="CV2157" s="518"/>
      <c r="CW2157" s="518"/>
      <c r="CX2157" s="518"/>
      <c r="CY2157" s="518"/>
      <c r="CZ2157" s="518"/>
      <c r="DA2157" s="518"/>
      <c r="DB2157" s="518"/>
      <c r="DC2157" s="518"/>
      <c r="DD2157" s="518"/>
      <c r="DE2157" s="518"/>
      <c r="DF2157" s="518"/>
      <c r="DG2157" s="518"/>
      <c r="DH2157" s="518"/>
      <c r="DI2157" s="518"/>
      <c r="DJ2157" s="518"/>
      <c r="DK2157" s="518"/>
      <c r="DL2157" s="518"/>
      <c r="DM2157" s="518"/>
      <c r="DN2157" s="518"/>
    </row>
    <row r="2158" spans="1:118" s="131" customFormat="1" ht="66" x14ac:dyDescent="0.2">
      <c r="A2158" s="51"/>
      <c r="B2158" s="524" t="s">
        <v>1988</v>
      </c>
      <c r="C2158" s="74"/>
      <c r="D2158" s="74">
        <v>1</v>
      </c>
      <c r="E2158" s="79" t="s">
        <v>30</v>
      </c>
      <c r="F2158" s="55" t="s">
        <v>31</v>
      </c>
      <c r="G2158" s="56" t="s">
        <v>32</v>
      </c>
      <c r="H2158" s="55" t="s">
        <v>33</v>
      </c>
      <c r="I2158" s="57">
        <v>32733.46</v>
      </c>
      <c r="J2158" s="766">
        <v>47466.92</v>
      </c>
      <c r="K2158" s="80"/>
      <c r="L2158" s="150">
        <v>0</v>
      </c>
      <c r="M2158" s="80"/>
      <c r="N2158" s="150"/>
      <c r="O2158" s="75">
        <v>0</v>
      </c>
      <c r="P2158" s="999">
        <f t="shared" si="274"/>
        <v>0</v>
      </c>
      <c r="Q2158" s="81"/>
      <c r="R2158" s="150"/>
      <c r="S2158" s="75">
        <v>0</v>
      </c>
      <c r="T2158" s="999"/>
      <c r="U2158" s="81"/>
      <c r="V2158" s="150"/>
      <c r="W2158" s="81"/>
      <c r="X2158" s="150"/>
      <c r="Y2158" s="60">
        <f t="shared" si="271"/>
        <v>1</v>
      </c>
      <c r="Z2158" s="999">
        <v>47466.92</v>
      </c>
      <c r="AA2158" s="81"/>
      <c r="AB2158" s="150"/>
      <c r="AC2158" s="63">
        <v>0</v>
      </c>
      <c r="AD2158" s="78">
        <f t="shared" si="275"/>
        <v>0</v>
      </c>
      <c r="AE2158" s="63">
        <v>0</v>
      </c>
      <c r="AF2158" s="150">
        <v>0</v>
      </c>
      <c r="AG2158" s="81"/>
      <c r="AH2158" s="150"/>
      <c r="AI2158" s="998">
        <f t="shared" si="273"/>
        <v>47466.92</v>
      </c>
      <c r="AJ2158" s="1025"/>
      <c r="AK2158" s="518"/>
      <c r="AL2158" s="518"/>
      <c r="AM2158" s="518"/>
      <c r="AN2158" s="518"/>
      <c r="AO2158" s="518"/>
      <c r="AP2158" s="518"/>
      <c r="AQ2158" s="518"/>
      <c r="AR2158" s="518"/>
      <c r="AS2158" s="518"/>
      <c r="AT2158" s="518"/>
      <c r="AU2158" s="518"/>
      <c r="AV2158" s="518"/>
      <c r="AW2158" s="518"/>
      <c r="AX2158" s="518"/>
      <c r="AY2158" s="518"/>
      <c r="AZ2158" s="518"/>
      <c r="BA2158" s="518"/>
      <c r="BB2158" s="518"/>
      <c r="BC2158" s="518"/>
      <c r="BD2158" s="518"/>
      <c r="BE2158" s="518"/>
      <c r="BF2158" s="518"/>
      <c r="BG2158" s="518"/>
      <c r="BH2158" s="518"/>
      <c r="BI2158" s="518"/>
      <c r="BJ2158" s="518"/>
      <c r="BK2158" s="518"/>
      <c r="BL2158" s="518"/>
      <c r="BM2158" s="518"/>
      <c r="BN2158" s="518"/>
      <c r="BO2158" s="518"/>
      <c r="BP2158" s="518"/>
      <c r="BQ2158" s="518"/>
      <c r="BR2158" s="518"/>
      <c r="BS2158" s="518"/>
      <c r="BT2158" s="518"/>
      <c r="BU2158" s="518"/>
      <c r="BV2158" s="518"/>
      <c r="BW2158" s="518"/>
      <c r="BX2158" s="518"/>
      <c r="BY2158" s="518"/>
      <c r="BZ2158" s="518"/>
      <c r="CA2158" s="518"/>
      <c r="CB2158" s="518"/>
      <c r="CC2158" s="518"/>
      <c r="CD2158" s="518"/>
      <c r="CE2158" s="518"/>
      <c r="CF2158" s="518"/>
      <c r="CG2158" s="518"/>
      <c r="CH2158" s="518"/>
      <c r="CI2158" s="518"/>
      <c r="CJ2158" s="518"/>
      <c r="CK2158" s="518"/>
      <c r="CL2158" s="518"/>
      <c r="CM2158" s="518"/>
      <c r="CN2158" s="518"/>
      <c r="CO2158" s="518"/>
      <c r="CP2158" s="518"/>
      <c r="CQ2158" s="518"/>
      <c r="CR2158" s="518"/>
      <c r="CS2158" s="518"/>
      <c r="CT2158" s="518"/>
      <c r="CU2158" s="518"/>
      <c r="CV2158" s="518"/>
      <c r="CW2158" s="518"/>
      <c r="CX2158" s="518"/>
      <c r="CY2158" s="518"/>
      <c r="CZ2158" s="518"/>
      <c r="DA2158" s="518"/>
      <c r="DB2158" s="518"/>
      <c r="DC2158" s="518"/>
      <c r="DD2158" s="518"/>
      <c r="DE2158" s="518"/>
      <c r="DF2158" s="518"/>
      <c r="DG2158" s="518"/>
      <c r="DH2158" s="518"/>
      <c r="DI2158" s="518"/>
      <c r="DJ2158" s="518"/>
      <c r="DK2158" s="518"/>
      <c r="DL2158" s="518"/>
      <c r="DM2158" s="518"/>
      <c r="DN2158" s="518"/>
    </row>
    <row r="2159" spans="1:118" s="131" customFormat="1" ht="66" x14ac:dyDescent="0.2">
      <c r="A2159" s="51"/>
      <c r="B2159" s="101" t="s">
        <v>1989</v>
      </c>
      <c r="C2159" s="74"/>
      <c r="D2159" s="74">
        <v>1000</v>
      </c>
      <c r="E2159" s="105" t="s">
        <v>24</v>
      </c>
      <c r="F2159" s="55" t="s">
        <v>31</v>
      </c>
      <c r="G2159" s="56" t="s">
        <v>32</v>
      </c>
      <c r="H2159" s="55" t="s">
        <v>33</v>
      </c>
      <c r="I2159" s="57">
        <v>8</v>
      </c>
      <c r="J2159" s="766">
        <v>8000</v>
      </c>
      <c r="K2159" s="80"/>
      <c r="L2159" s="150">
        <v>0</v>
      </c>
      <c r="M2159" s="80"/>
      <c r="N2159" s="150"/>
      <c r="O2159" s="75">
        <v>0</v>
      </c>
      <c r="P2159" s="999">
        <f t="shared" si="274"/>
        <v>0</v>
      </c>
      <c r="Q2159" s="81"/>
      <c r="R2159" s="150"/>
      <c r="S2159" s="75">
        <v>0</v>
      </c>
      <c r="T2159" s="999"/>
      <c r="U2159" s="81"/>
      <c r="V2159" s="150"/>
      <c r="W2159" s="81"/>
      <c r="X2159" s="150"/>
      <c r="Y2159" s="60">
        <f t="shared" si="271"/>
        <v>1000</v>
      </c>
      <c r="Z2159" s="999">
        <v>8000</v>
      </c>
      <c r="AA2159" s="81"/>
      <c r="AB2159" s="150"/>
      <c r="AC2159" s="63">
        <v>0</v>
      </c>
      <c r="AD2159" s="78">
        <f t="shared" si="275"/>
        <v>0</v>
      </c>
      <c r="AE2159" s="63">
        <v>0</v>
      </c>
      <c r="AF2159" s="150">
        <v>0</v>
      </c>
      <c r="AG2159" s="81"/>
      <c r="AH2159" s="150"/>
      <c r="AI2159" s="998">
        <f t="shared" si="273"/>
        <v>8000</v>
      </c>
      <c r="AJ2159" s="1025"/>
      <c r="AK2159" s="518"/>
      <c r="AL2159" s="518"/>
      <c r="AM2159" s="518"/>
      <c r="AN2159" s="518"/>
      <c r="AO2159" s="518"/>
      <c r="AP2159" s="518"/>
      <c r="AQ2159" s="518"/>
      <c r="AR2159" s="518"/>
      <c r="AS2159" s="518"/>
      <c r="AT2159" s="518"/>
      <c r="AU2159" s="518"/>
      <c r="AV2159" s="518"/>
      <c r="AW2159" s="518"/>
      <c r="AX2159" s="518"/>
      <c r="AY2159" s="518"/>
      <c r="AZ2159" s="518"/>
      <c r="BA2159" s="518"/>
      <c r="BB2159" s="518"/>
      <c r="BC2159" s="518"/>
      <c r="BD2159" s="518"/>
      <c r="BE2159" s="518"/>
      <c r="BF2159" s="518"/>
      <c r="BG2159" s="518"/>
      <c r="BH2159" s="518"/>
      <c r="BI2159" s="518"/>
      <c r="BJ2159" s="518"/>
      <c r="BK2159" s="518"/>
      <c r="BL2159" s="518"/>
      <c r="BM2159" s="518"/>
      <c r="BN2159" s="518"/>
      <c r="BO2159" s="518"/>
      <c r="BP2159" s="518"/>
      <c r="BQ2159" s="518"/>
      <c r="BR2159" s="518"/>
      <c r="BS2159" s="518"/>
      <c r="BT2159" s="518"/>
      <c r="BU2159" s="518"/>
      <c r="BV2159" s="518"/>
      <c r="BW2159" s="518"/>
      <c r="BX2159" s="518"/>
      <c r="BY2159" s="518"/>
      <c r="BZ2159" s="518"/>
      <c r="CA2159" s="518"/>
      <c r="CB2159" s="518"/>
      <c r="CC2159" s="518"/>
      <c r="CD2159" s="518"/>
      <c r="CE2159" s="518"/>
      <c r="CF2159" s="518"/>
      <c r="CG2159" s="518"/>
      <c r="CH2159" s="518"/>
      <c r="CI2159" s="518"/>
      <c r="CJ2159" s="518"/>
      <c r="CK2159" s="518"/>
      <c r="CL2159" s="518"/>
      <c r="CM2159" s="518"/>
      <c r="CN2159" s="518"/>
      <c r="CO2159" s="518"/>
      <c r="CP2159" s="518"/>
      <c r="CQ2159" s="518"/>
      <c r="CR2159" s="518"/>
      <c r="CS2159" s="518"/>
      <c r="CT2159" s="518"/>
      <c r="CU2159" s="518"/>
      <c r="CV2159" s="518"/>
      <c r="CW2159" s="518"/>
      <c r="CX2159" s="518"/>
      <c r="CY2159" s="518"/>
      <c r="CZ2159" s="518"/>
      <c r="DA2159" s="518"/>
      <c r="DB2159" s="518"/>
      <c r="DC2159" s="518"/>
      <c r="DD2159" s="518"/>
      <c r="DE2159" s="518"/>
      <c r="DF2159" s="518"/>
      <c r="DG2159" s="518"/>
      <c r="DH2159" s="518"/>
      <c r="DI2159" s="518"/>
      <c r="DJ2159" s="518"/>
      <c r="DK2159" s="518"/>
      <c r="DL2159" s="518"/>
      <c r="DM2159" s="518"/>
      <c r="DN2159" s="518"/>
    </row>
    <row r="2160" spans="1:118" ht="24" x14ac:dyDescent="0.2">
      <c r="A2160" s="252"/>
      <c r="B2160" s="529" t="s">
        <v>1990</v>
      </c>
      <c r="C2160" s="177"/>
      <c r="D2160" s="177">
        <v>1</v>
      </c>
      <c r="E2160" s="162"/>
      <c r="F2160" s="55"/>
      <c r="G2160" s="56"/>
      <c r="H2160" s="55"/>
      <c r="I2160" s="530"/>
      <c r="J2160" s="779">
        <v>25000</v>
      </c>
      <c r="K2160" s="136"/>
      <c r="L2160" s="469">
        <v>0</v>
      </c>
      <c r="M2160" s="136"/>
      <c r="N2160" s="469"/>
      <c r="O2160" s="75">
        <v>0</v>
      </c>
      <c r="P2160" s="1002"/>
      <c r="Q2160" s="138"/>
      <c r="R2160" s="469"/>
      <c r="S2160" s="75">
        <v>0</v>
      </c>
      <c r="T2160" s="1002"/>
      <c r="U2160" s="138"/>
      <c r="V2160" s="469"/>
      <c r="W2160" s="138"/>
      <c r="X2160" s="469"/>
      <c r="Y2160" s="60">
        <f t="shared" si="271"/>
        <v>1</v>
      </c>
      <c r="Z2160" s="1002">
        <v>25000</v>
      </c>
      <c r="AA2160" s="138"/>
      <c r="AB2160" s="469"/>
      <c r="AC2160" s="63">
        <v>0</v>
      </c>
      <c r="AD2160" s="137"/>
      <c r="AE2160" s="942"/>
      <c r="AF2160" s="150">
        <v>0</v>
      </c>
      <c r="AG2160" s="138"/>
      <c r="AH2160" s="469"/>
      <c r="AI2160" s="998">
        <f t="shared" si="273"/>
        <v>25000</v>
      </c>
      <c r="AJ2160" s="1025"/>
    </row>
    <row r="2161" spans="1:118" ht="24" x14ac:dyDescent="0.2">
      <c r="A2161" s="252"/>
      <c r="B2161" s="529" t="s">
        <v>1990</v>
      </c>
      <c r="C2161" s="177"/>
      <c r="D2161" s="177">
        <v>1</v>
      </c>
      <c r="E2161" s="162"/>
      <c r="F2161" s="55"/>
      <c r="G2161" s="56"/>
      <c r="H2161" s="55"/>
      <c r="I2161" s="530"/>
      <c r="J2161" s="779">
        <v>28000</v>
      </c>
      <c r="K2161" s="136"/>
      <c r="L2161" s="469">
        <v>0</v>
      </c>
      <c r="M2161" s="136"/>
      <c r="N2161" s="469"/>
      <c r="O2161" s="75">
        <v>0</v>
      </c>
      <c r="P2161" s="1002"/>
      <c r="Q2161" s="138"/>
      <c r="R2161" s="469"/>
      <c r="S2161" s="75">
        <v>0</v>
      </c>
      <c r="T2161" s="1002"/>
      <c r="U2161" s="138"/>
      <c r="V2161" s="469"/>
      <c r="W2161" s="138"/>
      <c r="X2161" s="469"/>
      <c r="Y2161" s="60">
        <f t="shared" si="271"/>
        <v>1</v>
      </c>
      <c r="Z2161" s="1002">
        <v>28000</v>
      </c>
      <c r="AA2161" s="138"/>
      <c r="AB2161" s="469"/>
      <c r="AC2161" s="63">
        <v>0</v>
      </c>
      <c r="AD2161" s="137"/>
      <c r="AE2161" s="942"/>
      <c r="AF2161" s="150">
        <v>0</v>
      </c>
      <c r="AG2161" s="138"/>
      <c r="AH2161" s="469"/>
      <c r="AI2161" s="998">
        <f t="shared" si="273"/>
        <v>28000</v>
      </c>
      <c r="AJ2161" s="1025"/>
    </row>
    <row r="2162" spans="1:118" x14ac:dyDescent="0.2">
      <c r="A2162" s="252"/>
      <c r="B2162" s="529" t="s">
        <v>1991</v>
      </c>
      <c r="C2162" s="177"/>
      <c r="D2162" s="177">
        <v>1</v>
      </c>
      <c r="E2162" s="162"/>
      <c r="F2162" s="55"/>
      <c r="G2162" s="56"/>
      <c r="H2162" s="55"/>
      <c r="I2162" s="530"/>
      <c r="J2162" s="779">
        <v>15370</v>
      </c>
      <c r="K2162" s="136"/>
      <c r="L2162" s="469">
        <v>0</v>
      </c>
      <c r="M2162" s="136"/>
      <c r="N2162" s="469"/>
      <c r="O2162" s="75">
        <v>0</v>
      </c>
      <c r="P2162" s="1002"/>
      <c r="Q2162" s="138"/>
      <c r="R2162" s="469"/>
      <c r="S2162" s="75">
        <v>0</v>
      </c>
      <c r="T2162" s="1002"/>
      <c r="U2162" s="138"/>
      <c r="V2162" s="469"/>
      <c r="W2162" s="138"/>
      <c r="X2162" s="469"/>
      <c r="Y2162" s="60">
        <f t="shared" si="271"/>
        <v>1</v>
      </c>
      <c r="Z2162" s="1002">
        <v>15370</v>
      </c>
      <c r="AA2162" s="138"/>
      <c r="AB2162" s="469"/>
      <c r="AC2162" s="63">
        <v>0</v>
      </c>
      <c r="AD2162" s="137"/>
      <c r="AE2162" s="942"/>
      <c r="AF2162" s="150">
        <v>0</v>
      </c>
      <c r="AG2162" s="138"/>
      <c r="AH2162" s="469"/>
      <c r="AI2162" s="998">
        <f t="shared" si="273"/>
        <v>15370</v>
      </c>
      <c r="AJ2162" s="1025"/>
    </row>
    <row r="2163" spans="1:118" ht="24" x14ac:dyDescent="0.2">
      <c r="A2163" s="252"/>
      <c r="B2163" s="529" t="s">
        <v>1992</v>
      </c>
      <c r="C2163" s="177"/>
      <c r="D2163" s="177">
        <v>1</v>
      </c>
      <c r="E2163" s="162"/>
      <c r="F2163" s="55"/>
      <c r="G2163" s="56"/>
      <c r="H2163" s="55"/>
      <c r="I2163" s="530"/>
      <c r="J2163" s="779">
        <v>218935.84</v>
      </c>
      <c r="K2163" s="136"/>
      <c r="L2163" s="469">
        <v>0</v>
      </c>
      <c r="M2163" s="136"/>
      <c r="N2163" s="469"/>
      <c r="O2163" s="75">
        <v>0</v>
      </c>
      <c r="P2163" s="1002"/>
      <c r="Q2163" s="138"/>
      <c r="R2163" s="469"/>
      <c r="S2163" s="75">
        <v>0</v>
      </c>
      <c r="T2163" s="1002"/>
      <c r="U2163" s="138"/>
      <c r="V2163" s="469"/>
      <c r="W2163" s="138"/>
      <c r="X2163" s="469"/>
      <c r="Y2163" s="60">
        <f t="shared" si="271"/>
        <v>1</v>
      </c>
      <c r="Z2163" s="1002">
        <v>218935.84</v>
      </c>
      <c r="AA2163" s="138"/>
      <c r="AB2163" s="469"/>
      <c r="AC2163" s="63">
        <v>0</v>
      </c>
      <c r="AD2163" s="137"/>
      <c r="AE2163" s="942"/>
      <c r="AF2163" s="150">
        <v>0</v>
      </c>
      <c r="AG2163" s="138"/>
      <c r="AH2163" s="469"/>
      <c r="AI2163" s="998">
        <f t="shared" si="273"/>
        <v>218935.84</v>
      </c>
      <c r="AJ2163" s="1025"/>
    </row>
    <row r="2164" spans="1:118" s="877" customFormat="1" ht="24" x14ac:dyDescent="0.2">
      <c r="A2164" s="272">
        <v>337</v>
      </c>
      <c r="B2164" s="273" t="s">
        <v>1993</v>
      </c>
      <c r="C2164" s="272"/>
      <c r="D2164" s="272"/>
      <c r="E2164" s="274"/>
      <c r="F2164" s="313"/>
      <c r="G2164" s="313"/>
      <c r="H2164" s="313"/>
      <c r="I2164" s="277"/>
      <c r="J2164" s="806">
        <v>0</v>
      </c>
      <c r="K2164" s="278"/>
      <c r="L2164" s="919">
        <v>0</v>
      </c>
      <c r="M2164" s="278"/>
      <c r="N2164" s="919"/>
      <c r="O2164" s="875">
        <v>0</v>
      </c>
      <c r="P2164" s="928"/>
      <c r="Q2164" s="279"/>
      <c r="R2164" s="919"/>
      <c r="S2164" s="875">
        <v>0</v>
      </c>
      <c r="T2164" s="928">
        <v>0</v>
      </c>
      <c r="U2164" s="279"/>
      <c r="V2164" s="919"/>
      <c r="W2164" s="279"/>
      <c r="X2164" s="919"/>
      <c r="Y2164" s="373">
        <f t="shared" si="271"/>
        <v>0</v>
      </c>
      <c r="Z2164" s="928">
        <v>0</v>
      </c>
      <c r="AA2164" s="279"/>
      <c r="AB2164" s="919"/>
      <c r="AC2164" s="930">
        <v>0</v>
      </c>
      <c r="AD2164" s="316"/>
      <c r="AE2164" s="944"/>
      <c r="AF2164" s="876">
        <v>0</v>
      </c>
      <c r="AG2164" s="279"/>
      <c r="AH2164" s="919"/>
      <c r="AI2164" s="1027">
        <f t="shared" si="273"/>
        <v>0</v>
      </c>
      <c r="AJ2164" s="1025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4"/>
      <c r="BV2164" s="24"/>
      <c r="BW2164" s="24"/>
      <c r="BX2164" s="24"/>
      <c r="BY2164" s="24"/>
      <c r="BZ2164" s="24"/>
      <c r="CA2164" s="24"/>
      <c r="CB2164" s="24"/>
      <c r="CC2164" s="24"/>
      <c r="CD2164" s="24"/>
      <c r="CE2164" s="24"/>
      <c r="CF2164" s="24"/>
      <c r="CG2164" s="24"/>
      <c r="CH2164" s="24"/>
      <c r="CI2164" s="24"/>
      <c r="CJ2164" s="24"/>
      <c r="CK2164" s="24"/>
      <c r="CL2164" s="24"/>
      <c r="CM2164" s="24"/>
      <c r="CN2164" s="24"/>
      <c r="CO2164" s="24"/>
      <c r="CP2164" s="24"/>
      <c r="CQ2164" s="24"/>
      <c r="CR2164" s="24"/>
      <c r="CS2164" s="24"/>
      <c r="CT2164" s="24"/>
      <c r="CU2164" s="24"/>
      <c r="CV2164" s="24"/>
      <c r="CW2164" s="24"/>
      <c r="CX2164" s="24"/>
      <c r="CY2164" s="24"/>
      <c r="CZ2164" s="24"/>
      <c r="DA2164" s="24"/>
      <c r="DB2164" s="24"/>
      <c r="DC2164" s="24"/>
      <c r="DD2164" s="24"/>
      <c r="DE2164" s="24"/>
      <c r="DF2164" s="24"/>
      <c r="DG2164" s="24"/>
      <c r="DH2164" s="24"/>
      <c r="DI2164" s="24"/>
      <c r="DJ2164" s="24"/>
      <c r="DK2164" s="24"/>
      <c r="DL2164" s="24"/>
      <c r="DM2164" s="24"/>
      <c r="DN2164" s="24"/>
    </row>
    <row r="2165" spans="1:118" s="884" customFormat="1" ht="24" x14ac:dyDescent="0.2">
      <c r="A2165" s="42">
        <v>33701</v>
      </c>
      <c r="B2165" s="341" t="s">
        <v>1994</v>
      </c>
      <c r="C2165" s="44"/>
      <c r="D2165" s="44"/>
      <c r="E2165" s="44"/>
      <c r="F2165" s="239"/>
      <c r="G2165" s="239"/>
      <c r="H2165" s="239"/>
      <c r="I2165" s="47"/>
      <c r="J2165" s="787">
        <v>0</v>
      </c>
      <c r="K2165" s="264"/>
      <c r="L2165" s="921">
        <v>0</v>
      </c>
      <c r="M2165" s="264"/>
      <c r="N2165" s="921"/>
      <c r="O2165" s="238">
        <v>0</v>
      </c>
      <c r="P2165" s="1008"/>
      <c r="Q2165" s="265"/>
      <c r="R2165" s="921"/>
      <c r="S2165" s="238">
        <v>0</v>
      </c>
      <c r="T2165" s="1008">
        <v>0</v>
      </c>
      <c r="U2165" s="265"/>
      <c r="V2165" s="921"/>
      <c r="W2165" s="265"/>
      <c r="X2165" s="921"/>
      <c r="Y2165" s="376">
        <f t="shared" si="271"/>
        <v>0</v>
      </c>
      <c r="Z2165" s="1008">
        <v>0</v>
      </c>
      <c r="AA2165" s="265"/>
      <c r="AB2165" s="921"/>
      <c r="AC2165" s="931">
        <v>0</v>
      </c>
      <c r="AD2165" s="281"/>
      <c r="AE2165" s="958"/>
      <c r="AF2165" s="882">
        <v>0</v>
      </c>
      <c r="AG2165" s="265"/>
      <c r="AH2165" s="921"/>
      <c r="AI2165" s="926">
        <f t="shared" si="273"/>
        <v>0</v>
      </c>
      <c r="AJ2165" s="1025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4"/>
      <c r="BV2165" s="24"/>
      <c r="BW2165" s="24"/>
      <c r="BX2165" s="24"/>
      <c r="BY2165" s="24"/>
      <c r="BZ2165" s="24"/>
      <c r="CA2165" s="24"/>
      <c r="CB2165" s="24"/>
      <c r="CC2165" s="24"/>
      <c r="CD2165" s="24"/>
      <c r="CE2165" s="24"/>
      <c r="CF2165" s="24"/>
      <c r="CG2165" s="24"/>
      <c r="CH2165" s="24"/>
      <c r="CI2165" s="24"/>
      <c r="CJ2165" s="24"/>
      <c r="CK2165" s="24"/>
      <c r="CL2165" s="24"/>
      <c r="CM2165" s="24"/>
      <c r="CN2165" s="24"/>
      <c r="CO2165" s="24"/>
      <c r="CP2165" s="24"/>
      <c r="CQ2165" s="24"/>
      <c r="CR2165" s="24"/>
      <c r="CS2165" s="24"/>
      <c r="CT2165" s="24"/>
      <c r="CU2165" s="24"/>
      <c r="CV2165" s="24"/>
      <c r="CW2165" s="24"/>
      <c r="CX2165" s="24"/>
      <c r="CY2165" s="24"/>
      <c r="CZ2165" s="24"/>
      <c r="DA2165" s="24"/>
      <c r="DB2165" s="24"/>
      <c r="DC2165" s="24"/>
      <c r="DD2165" s="24"/>
      <c r="DE2165" s="24"/>
      <c r="DF2165" s="24"/>
      <c r="DG2165" s="24"/>
      <c r="DH2165" s="24"/>
      <c r="DI2165" s="24"/>
      <c r="DJ2165" s="24"/>
      <c r="DK2165" s="24"/>
      <c r="DL2165" s="24"/>
      <c r="DM2165" s="24"/>
      <c r="DN2165" s="24"/>
    </row>
    <row r="2166" spans="1:118" x14ac:dyDescent="0.2">
      <c r="A2166" s="519"/>
      <c r="B2166" s="531"/>
      <c r="C2166" s="503"/>
      <c r="D2166" s="503"/>
      <c r="E2166" s="532"/>
      <c r="F2166" s="533"/>
      <c r="G2166" s="533"/>
      <c r="H2166" s="533"/>
      <c r="I2166" s="502"/>
      <c r="J2166" s="830"/>
      <c r="K2166" s="136"/>
      <c r="L2166" s="469">
        <v>0</v>
      </c>
      <c r="M2166" s="136"/>
      <c r="N2166" s="469"/>
      <c r="O2166" s="75">
        <v>0</v>
      </c>
      <c r="P2166" s="1002"/>
      <c r="Q2166" s="138"/>
      <c r="R2166" s="469"/>
      <c r="S2166" s="75">
        <v>0</v>
      </c>
      <c r="T2166" s="1002"/>
      <c r="U2166" s="138"/>
      <c r="V2166" s="469"/>
      <c r="W2166" s="138"/>
      <c r="X2166" s="469"/>
      <c r="Y2166" s="60">
        <f t="shared" si="271"/>
        <v>0</v>
      </c>
      <c r="Z2166" s="1002"/>
      <c r="AA2166" s="138"/>
      <c r="AB2166" s="469"/>
      <c r="AC2166" s="63">
        <v>0</v>
      </c>
      <c r="AD2166" s="137"/>
      <c r="AE2166" s="942"/>
      <c r="AF2166" s="150">
        <v>0</v>
      </c>
      <c r="AG2166" s="138"/>
      <c r="AH2166" s="469"/>
      <c r="AI2166" s="998">
        <f t="shared" si="273"/>
        <v>0</v>
      </c>
      <c r="AJ2166" s="1025"/>
    </row>
    <row r="2167" spans="1:118" s="877" customFormat="1" x14ac:dyDescent="0.2">
      <c r="A2167" s="272">
        <v>338</v>
      </c>
      <c r="B2167" s="273" t="s">
        <v>1995</v>
      </c>
      <c r="C2167" s="272"/>
      <c r="D2167" s="272"/>
      <c r="E2167" s="274"/>
      <c r="F2167" s="313"/>
      <c r="G2167" s="313"/>
      <c r="H2167" s="313"/>
      <c r="I2167" s="277"/>
      <c r="J2167" s="806">
        <v>0</v>
      </c>
      <c r="K2167" s="278"/>
      <c r="L2167" s="919">
        <v>0</v>
      </c>
      <c r="M2167" s="278"/>
      <c r="N2167" s="919"/>
      <c r="O2167" s="875">
        <v>0</v>
      </c>
      <c r="P2167" s="928"/>
      <c r="Q2167" s="279"/>
      <c r="R2167" s="919"/>
      <c r="S2167" s="875">
        <v>0</v>
      </c>
      <c r="T2167" s="928">
        <v>0</v>
      </c>
      <c r="U2167" s="279"/>
      <c r="V2167" s="919"/>
      <c r="W2167" s="279"/>
      <c r="X2167" s="919"/>
      <c r="Y2167" s="373">
        <f t="shared" si="271"/>
        <v>0</v>
      </c>
      <c r="Z2167" s="928">
        <v>0</v>
      </c>
      <c r="AA2167" s="279"/>
      <c r="AB2167" s="919"/>
      <c r="AC2167" s="930">
        <v>0</v>
      </c>
      <c r="AD2167" s="316"/>
      <c r="AE2167" s="944"/>
      <c r="AF2167" s="876">
        <v>0</v>
      </c>
      <c r="AG2167" s="279"/>
      <c r="AH2167" s="919"/>
      <c r="AI2167" s="1027">
        <f t="shared" si="273"/>
        <v>0</v>
      </c>
      <c r="AJ2167" s="1025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4"/>
      <c r="BV2167" s="24"/>
      <c r="BW2167" s="24"/>
      <c r="BX2167" s="24"/>
      <c r="BY2167" s="24"/>
      <c r="BZ2167" s="24"/>
      <c r="CA2167" s="24"/>
      <c r="CB2167" s="24"/>
      <c r="CC2167" s="24"/>
      <c r="CD2167" s="24"/>
      <c r="CE2167" s="24"/>
      <c r="CF2167" s="24"/>
      <c r="CG2167" s="24"/>
      <c r="CH2167" s="24"/>
      <c r="CI2167" s="24"/>
      <c r="CJ2167" s="24"/>
      <c r="CK2167" s="24"/>
      <c r="CL2167" s="24"/>
      <c r="CM2167" s="24"/>
      <c r="CN2167" s="24"/>
      <c r="CO2167" s="24"/>
      <c r="CP2167" s="24"/>
      <c r="CQ2167" s="24"/>
      <c r="CR2167" s="24"/>
      <c r="CS2167" s="24"/>
      <c r="CT2167" s="24"/>
      <c r="CU2167" s="24"/>
      <c r="CV2167" s="24"/>
      <c r="CW2167" s="24"/>
      <c r="CX2167" s="24"/>
      <c r="CY2167" s="24"/>
      <c r="CZ2167" s="24"/>
      <c r="DA2167" s="24"/>
      <c r="DB2167" s="24"/>
      <c r="DC2167" s="24"/>
      <c r="DD2167" s="24"/>
      <c r="DE2167" s="24"/>
      <c r="DF2167" s="24"/>
      <c r="DG2167" s="24"/>
      <c r="DH2167" s="24"/>
      <c r="DI2167" s="24"/>
      <c r="DJ2167" s="24"/>
      <c r="DK2167" s="24"/>
      <c r="DL2167" s="24"/>
      <c r="DM2167" s="24"/>
      <c r="DN2167" s="24"/>
    </row>
    <row r="2168" spans="1:118" s="884" customFormat="1" x14ac:dyDescent="0.2">
      <c r="A2168" s="534">
        <v>33801</v>
      </c>
      <c r="B2168" s="535" t="s">
        <v>1995</v>
      </c>
      <c r="C2168" s="536"/>
      <c r="D2168" s="536"/>
      <c r="E2168" s="537"/>
      <c r="F2168" s="538"/>
      <c r="G2168" s="538"/>
      <c r="H2168" s="538"/>
      <c r="I2168" s="539"/>
      <c r="J2168" s="831">
        <v>0</v>
      </c>
      <c r="K2168" s="264"/>
      <c r="L2168" s="921">
        <v>0</v>
      </c>
      <c r="M2168" s="264"/>
      <c r="N2168" s="921"/>
      <c r="O2168" s="238">
        <v>0</v>
      </c>
      <c r="P2168" s="1008"/>
      <c r="Q2168" s="265"/>
      <c r="R2168" s="921"/>
      <c r="S2168" s="238">
        <v>0</v>
      </c>
      <c r="T2168" s="1008">
        <v>0</v>
      </c>
      <c r="U2168" s="265"/>
      <c r="V2168" s="921"/>
      <c r="W2168" s="265"/>
      <c r="X2168" s="921"/>
      <c r="Y2168" s="376">
        <f t="shared" si="271"/>
        <v>0</v>
      </c>
      <c r="Z2168" s="1008">
        <v>0</v>
      </c>
      <c r="AA2168" s="265"/>
      <c r="AB2168" s="921"/>
      <c r="AC2168" s="931">
        <v>0</v>
      </c>
      <c r="AD2168" s="281"/>
      <c r="AE2168" s="958"/>
      <c r="AF2168" s="882">
        <v>0</v>
      </c>
      <c r="AG2168" s="265"/>
      <c r="AH2168" s="921"/>
      <c r="AI2168" s="926">
        <f t="shared" si="273"/>
        <v>0</v>
      </c>
      <c r="AJ2168" s="1025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4"/>
      <c r="BV2168" s="24"/>
      <c r="BW2168" s="24"/>
      <c r="BX2168" s="24"/>
      <c r="BY2168" s="24"/>
      <c r="BZ2168" s="24"/>
      <c r="CA2168" s="24"/>
      <c r="CB2168" s="24"/>
      <c r="CC2168" s="24"/>
      <c r="CD2168" s="24"/>
      <c r="CE2168" s="24"/>
      <c r="CF2168" s="24"/>
      <c r="CG2168" s="24"/>
      <c r="CH2168" s="24"/>
      <c r="CI2168" s="24"/>
      <c r="CJ2168" s="24"/>
      <c r="CK2168" s="24"/>
      <c r="CL2168" s="24"/>
      <c r="CM2168" s="24"/>
      <c r="CN2168" s="24"/>
      <c r="CO2168" s="24"/>
      <c r="CP2168" s="24"/>
      <c r="CQ2168" s="24"/>
      <c r="CR2168" s="24"/>
      <c r="CS2168" s="24"/>
      <c r="CT2168" s="24"/>
      <c r="CU2168" s="24"/>
      <c r="CV2168" s="24"/>
      <c r="CW2168" s="24"/>
      <c r="CX2168" s="24"/>
      <c r="CY2168" s="24"/>
      <c r="CZ2168" s="24"/>
      <c r="DA2168" s="24"/>
      <c r="DB2168" s="24"/>
      <c r="DC2168" s="24"/>
      <c r="DD2168" s="24"/>
      <c r="DE2168" s="24"/>
      <c r="DF2168" s="24"/>
      <c r="DG2168" s="24"/>
      <c r="DH2168" s="24"/>
      <c r="DI2168" s="24"/>
      <c r="DJ2168" s="24"/>
      <c r="DK2168" s="24"/>
      <c r="DL2168" s="24"/>
      <c r="DM2168" s="24"/>
      <c r="DN2168" s="24"/>
    </row>
    <row r="2169" spans="1:118" x14ac:dyDescent="0.2">
      <c r="A2169" s="406"/>
      <c r="B2169" s="86"/>
      <c r="C2169" s="51"/>
      <c r="D2169" s="51"/>
      <c r="E2169" s="109"/>
      <c r="F2169" s="302"/>
      <c r="G2169" s="302"/>
      <c r="H2169" s="302"/>
      <c r="I2169" s="57"/>
      <c r="J2169" s="807"/>
      <c r="K2169" s="136"/>
      <c r="L2169" s="469">
        <v>0</v>
      </c>
      <c r="M2169" s="136"/>
      <c r="N2169" s="469"/>
      <c r="O2169" s="75">
        <v>0</v>
      </c>
      <c r="P2169" s="1002"/>
      <c r="Q2169" s="138"/>
      <c r="R2169" s="469"/>
      <c r="S2169" s="75">
        <v>0</v>
      </c>
      <c r="T2169" s="1002"/>
      <c r="U2169" s="138"/>
      <c r="V2169" s="469"/>
      <c r="W2169" s="138"/>
      <c r="X2169" s="469"/>
      <c r="Y2169" s="60">
        <f t="shared" si="271"/>
        <v>0</v>
      </c>
      <c r="Z2169" s="1002"/>
      <c r="AA2169" s="138"/>
      <c r="AB2169" s="469"/>
      <c r="AC2169" s="63">
        <v>0</v>
      </c>
      <c r="AD2169" s="137"/>
      <c r="AE2169" s="942"/>
      <c r="AF2169" s="150">
        <v>0</v>
      </c>
      <c r="AG2169" s="138"/>
      <c r="AH2169" s="469"/>
      <c r="AI2169" s="998">
        <f t="shared" si="273"/>
        <v>0</v>
      </c>
      <c r="AJ2169" s="1025"/>
    </row>
    <row r="2170" spans="1:118" s="877" customFormat="1" ht="36" x14ac:dyDescent="0.2">
      <c r="A2170" s="272">
        <v>339</v>
      </c>
      <c r="B2170" s="273" t="s">
        <v>1996</v>
      </c>
      <c r="C2170" s="272"/>
      <c r="D2170" s="272"/>
      <c r="E2170" s="282"/>
      <c r="F2170" s="283"/>
      <c r="G2170" s="283"/>
      <c r="H2170" s="283"/>
      <c r="I2170" s="277"/>
      <c r="J2170" s="806">
        <v>8120</v>
      </c>
      <c r="K2170" s="278"/>
      <c r="L2170" s="919">
        <v>0</v>
      </c>
      <c r="M2170" s="278"/>
      <c r="N2170" s="919"/>
      <c r="O2170" s="875">
        <v>0</v>
      </c>
      <c r="P2170" s="928"/>
      <c r="Q2170" s="279"/>
      <c r="R2170" s="919"/>
      <c r="S2170" s="875">
        <v>0</v>
      </c>
      <c r="T2170" s="928">
        <v>0</v>
      </c>
      <c r="U2170" s="279"/>
      <c r="V2170" s="919"/>
      <c r="W2170" s="279"/>
      <c r="X2170" s="919"/>
      <c r="Y2170" s="373">
        <f t="shared" si="271"/>
        <v>0</v>
      </c>
      <c r="Z2170" s="928">
        <f>Z2171+Z2173+Z2175</f>
        <v>8120</v>
      </c>
      <c r="AA2170" s="279"/>
      <c r="AB2170" s="928">
        <f>AB2171+AB2173+AB2175</f>
        <v>0</v>
      </c>
      <c r="AC2170" s="930">
        <v>0</v>
      </c>
      <c r="AD2170" s="316">
        <f>AD2171+AD2173+AD2175</f>
        <v>0</v>
      </c>
      <c r="AE2170" s="944"/>
      <c r="AF2170" s="316">
        <f>AF2171+AF2173+AF2175</f>
        <v>0</v>
      </c>
      <c r="AG2170" s="279"/>
      <c r="AH2170" s="928">
        <f>AH2171+AH2173+AH2175</f>
        <v>0</v>
      </c>
      <c r="AI2170" s="928">
        <f>AI2171+AI2173+AI2175</f>
        <v>8120</v>
      </c>
      <c r="AJ2170" s="1025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4"/>
      <c r="DD2170" s="24"/>
      <c r="DE2170" s="24"/>
      <c r="DF2170" s="24"/>
      <c r="DG2170" s="24"/>
      <c r="DH2170" s="24"/>
      <c r="DI2170" s="24"/>
      <c r="DJ2170" s="24"/>
      <c r="DK2170" s="24"/>
      <c r="DL2170" s="24"/>
      <c r="DM2170" s="24"/>
      <c r="DN2170" s="24"/>
    </row>
    <row r="2171" spans="1:118" s="884" customFormat="1" ht="21.75" customHeight="1" x14ac:dyDescent="0.2">
      <c r="A2171" s="42">
        <v>33901</v>
      </c>
      <c r="B2171" s="341" t="s">
        <v>1997</v>
      </c>
      <c r="C2171" s="540"/>
      <c r="D2171" s="540"/>
      <c r="E2171" s="45"/>
      <c r="F2171" s="46"/>
      <c r="G2171" s="46"/>
      <c r="H2171" s="46"/>
      <c r="I2171" s="47"/>
      <c r="J2171" s="832">
        <v>8120</v>
      </c>
      <c r="K2171" s="264"/>
      <c r="L2171" s="921">
        <v>0</v>
      </c>
      <c r="M2171" s="264"/>
      <c r="N2171" s="921"/>
      <c r="O2171" s="238">
        <v>0</v>
      </c>
      <c r="P2171" s="1008"/>
      <c r="Q2171" s="265"/>
      <c r="R2171" s="921"/>
      <c r="S2171" s="238">
        <v>0</v>
      </c>
      <c r="T2171" s="1008">
        <v>0</v>
      </c>
      <c r="U2171" s="265"/>
      <c r="V2171" s="921"/>
      <c r="W2171" s="265"/>
      <c r="X2171" s="921"/>
      <c r="Y2171" s="376">
        <f t="shared" si="271"/>
        <v>0</v>
      </c>
      <c r="Z2171" s="1008">
        <f>Z2172</f>
        <v>8120</v>
      </c>
      <c r="AA2171" s="265"/>
      <c r="AB2171" s="921"/>
      <c r="AC2171" s="931">
        <v>0</v>
      </c>
      <c r="AD2171" s="281"/>
      <c r="AE2171" s="958"/>
      <c r="AF2171" s="882">
        <v>0</v>
      </c>
      <c r="AG2171" s="265"/>
      <c r="AH2171" s="921"/>
      <c r="AI2171" s="926">
        <f t="shared" ref="AI2171:AI2202" si="276">AF2171+AH2171+AD2171+AB2171+Z2171+X2171+V2171+T2171+R2171+P2171+N2171+L2171</f>
        <v>8120</v>
      </c>
      <c r="AJ2171" s="1025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4"/>
      <c r="BV2171" s="24"/>
      <c r="BW2171" s="24"/>
      <c r="BX2171" s="24"/>
      <c r="BY2171" s="24"/>
      <c r="BZ2171" s="24"/>
      <c r="CA2171" s="24"/>
      <c r="CB2171" s="24"/>
      <c r="CC2171" s="24"/>
      <c r="CD2171" s="24"/>
      <c r="CE2171" s="24"/>
      <c r="CF2171" s="24"/>
      <c r="CG2171" s="24"/>
      <c r="CH2171" s="24"/>
      <c r="CI2171" s="24"/>
      <c r="CJ2171" s="24"/>
      <c r="CK2171" s="24"/>
      <c r="CL2171" s="24"/>
      <c r="CM2171" s="24"/>
      <c r="CN2171" s="24"/>
      <c r="CO2171" s="24"/>
      <c r="CP2171" s="24"/>
      <c r="CQ2171" s="24"/>
      <c r="CR2171" s="24"/>
      <c r="CS2171" s="24"/>
      <c r="CT2171" s="24"/>
      <c r="CU2171" s="24"/>
      <c r="CV2171" s="24"/>
      <c r="CW2171" s="24"/>
      <c r="CX2171" s="24"/>
      <c r="CY2171" s="24"/>
      <c r="CZ2171" s="24"/>
      <c r="DA2171" s="24"/>
      <c r="DB2171" s="24"/>
      <c r="DC2171" s="24"/>
      <c r="DD2171" s="24"/>
      <c r="DE2171" s="24"/>
      <c r="DF2171" s="24"/>
      <c r="DG2171" s="24"/>
      <c r="DH2171" s="24"/>
      <c r="DI2171" s="24"/>
      <c r="DJ2171" s="24"/>
      <c r="DK2171" s="24"/>
      <c r="DL2171" s="24"/>
      <c r="DM2171" s="24"/>
      <c r="DN2171" s="24"/>
    </row>
    <row r="2172" spans="1:118" x14ac:dyDescent="0.2">
      <c r="A2172" s="408"/>
      <c r="B2172" s="541" t="s">
        <v>1998</v>
      </c>
      <c r="C2172" s="51"/>
      <c r="D2172" s="583">
        <v>1</v>
      </c>
      <c r="E2172" s="470"/>
      <c r="F2172" s="471"/>
      <c r="G2172" s="471"/>
      <c r="H2172" s="471"/>
      <c r="I2172" s="57"/>
      <c r="J2172" s="811">
        <v>8120</v>
      </c>
      <c r="K2172" s="136"/>
      <c r="L2172" s="469">
        <v>0</v>
      </c>
      <c r="M2172" s="136"/>
      <c r="N2172" s="469"/>
      <c r="O2172" s="75">
        <v>0</v>
      </c>
      <c r="P2172" s="1002"/>
      <c r="Q2172" s="138"/>
      <c r="R2172" s="469"/>
      <c r="S2172" s="75">
        <v>0</v>
      </c>
      <c r="T2172" s="1002"/>
      <c r="U2172" s="138"/>
      <c r="V2172" s="469"/>
      <c r="W2172" s="138"/>
      <c r="X2172" s="469"/>
      <c r="Y2172" s="60">
        <f t="shared" si="271"/>
        <v>1</v>
      </c>
      <c r="Z2172" s="1002">
        <v>8120</v>
      </c>
      <c r="AA2172" s="138"/>
      <c r="AB2172" s="469"/>
      <c r="AC2172" s="63">
        <v>0</v>
      </c>
      <c r="AD2172" s="137"/>
      <c r="AE2172" s="942"/>
      <c r="AF2172" s="150">
        <v>0</v>
      </c>
      <c r="AG2172" s="138"/>
      <c r="AH2172" s="469"/>
      <c r="AI2172" s="998">
        <f t="shared" si="276"/>
        <v>8120</v>
      </c>
      <c r="AJ2172" s="1025"/>
    </row>
    <row r="2173" spans="1:118" s="884" customFormat="1" ht="24" x14ac:dyDescent="0.2">
      <c r="A2173" s="42">
        <v>33902</v>
      </c>
      <c r="B2173" s="341" t="s">
        <v>1999</v>
      </c>
      <c r="C2173" s="540"/>
      <c r="D2173" s="540"/>
      <c r="E2173" s="45"/>
      <c r="F2173" s="46"/>
      <c r="G2173" s="46"/>
      <c r="H2173" s="46"/>
      <c r="I2173" s="47"/>
      <c r="J2173" s="832">
        <v>0</v>
      </c>
      <c r="K2173" s="264"/>
      <c r="L2173" s="921">
        <v>0</v>
      </c>
      <c r="M2173" s="264"/>
      <c r="N2173" s="921"/>
      <c r="O2173" s="238">
        <v>0</v>
      </c>
      <c r="P2173" s="1008"/>
      <c r="Q2173" s="265"/>
      <c r="R2173" s="921"/>
      <c r="S2173" s="238">
        <v>0</v>
      </c>
      <c r="T2173" s="1008">
        <v>0</v>
      </c>
      <c r="U2173" s="265"/>
      <c r="V2173" s="921"/>
      <c r="W2173" s="265"/>
      <c r="X2173" s="921"/>
      <c r="Y2173" s="376">
        <f t="shared" si="271"/>
        <v>0</v>
      </c>
      <c r="Z2173" s="1008">
        <v>0</v>
      </c>
      <c r="AA2173" s="265"/>
      <c r="AB2173" s="921"/>
      <c r="AC2173" s="931">
        <v>0</v>
      </c>
      <c r="AD2173" s="281"/>
      <c r="AE2173" s="958"/>
      <c r="AF2173" s="882">
        <v>0</v>
      </c>
      <c r="AG2173" s="265"/>
      <c r="AH2173" s="921"/>
      <c r="AI2173" s="926">
        <f t="shared" si="276"/>
        <v>0</v>
      </c>
      <c r="AJ2173" s="1025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4"/>
      <c r="BV2173" s="24"/>
      <c r="BW2173" s="24"/>
      <c r="BX2173" s="24"/>
      <c r="BY2173" s="24"/>
      <c r="BZ2173" s="24"/>
      <c r="CA2173" s="24"/>
      <c r="CB2173" s="24"/>
      <c r="CC2173" s="24"/>
      <c r="CD2173" s="24"/>
      <c r="CE2173" s="24"/>
      <c r="CF2173" s="24"/>
      <c r="CG2173" s="24"/>
      <c r="CH2173" s="24"/>
      <c r="CI2173" s="24"/>
      <c r="CJ2173" s="24"/>
      <c r="CK2173" s="24"/>
      <c r="CL2173" s="24"/>
      <c r="CM2173" s="24"/>
      <c r="CN2173" s="24"/>
      <c r="CO2173" s="24"/>
      <c r="CP2173" s="24"/>
      <c r="CQ2173" s="24"/>
      <c r="CR2173" s="24"/>
      <c r="CS2173" s="24"/>
      <c r="CT2173" s="24"/>
      <c r="CU2173" s="24"/>
      <c r="CV2173" s="24"/>
      <c r="CW2173" s="24"/>
      <c r="CX2173" s="24"/>
      <c r="CY2173" s="24"/>
      <c r="CZ2173" s="24"/>
      <c r="DA2173" s="24"/>
      <c r="DB2173" s="24"/>
      <c r="DC2173" s="24"/>
      <c r="DD2173" s="24"/>
      <c r="DE2173" s="24"/>
      <c r="DF2173" s="24"/>
      <c r="DG2173" s="24"/>
      <c r="DH2173" s="24"/>
      <c r="DI2173" s="24"/>
      <c r="DJ2173" s="24"/>
      <c r="DK2173" s="24"/>
      <c r="DL2173" s="24"/>
      <c r="DM2173" s="24"/>
      <c r="DN2173" s="24"/>
    </row>
    <row r="2174" spans="1:118" x14ac:dyDescent="0.2">
      <c r="A2174" s="408"/>
      <c r="B2174" s="541"/>
      <c r="C2174" s="51"/>
      <c r="D2174" s="583"/>
      <c r="E2174" s="542"/>
      <c r="F2174" s="543"/>
      <c r="G2174" s="543"/>
      <c r="H2174" s="543"/>
      <c r="I2174" s="57"/>
      <c r="J2174" s="811"/>
      <c r="K2174" s="136"/>
      <c r="L2174" s="469">
        <v>0</v>
      </c>
      <c r="M2174" s="136"/>
      <c r="N2174" s="469"/>
      <c r="O2174" s="75">
        <v>0</v>
      </c>
      <c r="P2174" s="1002"/>
      <c r="Q2174" s="138"/>
      <c r="R2174" s="469"/>
      <c r="S2174" s="75">
        <v>0</v>
      </c>
      <c r="T2174" s="1002"/>
      <c r="U2174" s="138"/>
      <c r="V2174" s="469"/>
      <c r="W2174" s="138"/>
      <c r="X2174" s="469"/>
      <c r="Y2174" s="60">
        <f t="shared" si="271"/>
        <v>0</v>
      </c>
      <c r="Z2174" s="1002"/>
      <c r="AA2174" s="138"/>
      <c r="AB2174" s="469"/>
      <c r="AC2174" s="63">
        <v>0</v>
      </c>
      <c r="AD2174" s="137"/>
      <c r="AE2174" s="942"/>
      <c r="AF2174" s="150">
        <v>0</v>
      </c>
      <c r="AG2174" s="138"/>
      <c r="AH2174" s="469"/>
      <c r="AI2174" s="998">
        <f t="shared" si="276"/>
        <v>0</v>
      </c>
      <c r="AJ2174" s="1025"/>
    </row>
    <row r="2175" spans="1:118" s="884" customFormat="1" x14ac:dyDescent="0.2">
      <c r="A2175" s="42">
        <v>33903</v>
      </c>
      <c r="B2175" s="341" t="s">
        <v>2000</v>
      </c>
      <c r="C2175" s="540"/>
      <c r="D2175" s="540"/>
      <c r="E2175" s="45"/>
      <c r="F2175" s="46"/>
      <c r="G2175" s="46"/>
      <c r="H2175" s="46"/>
      <c r="I2175" s="47"/>
      <c r="J2175" s="832">
        <v>0</v>
      </c>
      <c r="K2175" s="264"/>
      <c r="L2175" s="921">
        <v>0</v>
      </c>
      <c r="M2175" s="264"/>
      <c r="N2175" s="921"/>
      <c r="O2175" s="238">
        <v>0</v>
      </c>
      <c r="P2175" s="1008"/>
      <c r="Q2175" s="265"/>
      <c r="R2175" s="921"/>
      <c r="S2175" s="238">
        <v>0</v>
      </c>
      <c r="T2175" s="1008">
        <v>0</v>
      </c>
      <c r="U2175" s="265"/>
      <c r="V2175" s="921"/>
      <c r="W2175" s="265"/>
      <c r="X2175" s="921"/>
      <c r="Y2175" s="376">
        <f t="shared" si="271"/>
        <v>0</v>
      </c>
      <c r="Z2175" s="1008">
        <v>0</v>
      </c>
      <c r="AA2175" s="265"/>
      <c r="AB2175" s="921"/>
      <c r="AC2175" s="931">
        <v>0</v>
      </c>
      <c r="AD2175" s="281"/>
      <c r="AE2175" s="958"/>
      <c r="AF2175" s="882">
        <v>0</v>
      </c>
      <c r="AG2175" s="265"/>
      <c r="AH2175" s="921"/>
      <c r="AI2175" s="926">
        <f t="shared" si="276"/>
        <v>0</v>
      </c>
      <c r="AJ2175" s="1025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4"/>
      <c r="BV2175" s="24"/>
      <c r="BW2175" s="24"/>
      <c r="BX2175" s="24"/>
      <c r="BY2175" s="24"/>
      <c r="BZ2175" s="24"/>
      <c r="CA2175" s="24"/>
      <c r="CB2175" s="24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  <c r="CS2175" s="24"/>
      <c r="CT2175" s="24"/>
      <c r="CU2175" s="24"/>
      <c r="CV2175" s="24"/>
      <c r="CW2175" s="24"/>
      <c r="CX2175" s="24"/>
      <c r="CY2175" s="24"/>
      <c r="CZ2175" s="24"/>
      <c r="DA2175" s="24"/>
      <c r="DB2175" s="24"/>
      <c r="DC2175" s="24"/>
      <c r="DD2175" s="24"/>
      <c r="DE2175" s="24"/>
      <c r="DF2175" s="24"/>
      <c r="DG2175" s="24"/>
      <c r="DH2175" s="24"/>
      <c r="DI2175" s="24"/>
      <c r="DJ2175" s="24"/>
      <c r="DK2175" s="24"/>
      <c r="DL2175" s="24"/>
      <c r="DM2175" s="24"/>
      <c r="DN2175" s="24"/>
    </row>
    <row r="2176" spans="1:118" x14ac:dyDescent="0.2">
      <c r="A2176" s="408"/>
      <c r="B2176" s="541"/>
      <c r="C2176" s="51"/>
      <c r="D2176" s="583"/>
      <c r="E2176" s="542"/>
      <c r="F2176" s="543"/>
      <c r="G2176" s="543"/>
      <c r="H2176" s="543"/>
      <c r="I2176" s="57"/>
      <c r="J2176" s="811"/>
      <c r="K2176" s="136"/>
      <c r="L2176" s="469">
        <v>0</v>
      </c>
      <c r="M2176" s="136"/>
      <c r="N2176" s="469"/>
      <c r="O2176" s="75">
        <v>0</v>
      </c>
      <c r="P2176" s="1002"/>
      <c r="Q2176" s="138"/>
      <c r="R2176" s="469"/>
      <c r="S2176" s="75">
        <v>0</v>
      </c>
      <c r="T2176" s="1002"/>
      <c r="U2176" s="138"/>
      <c r="V2176" s="469"/>
      <c r="W2176" s="138"/>
      <c r="X2176" s="469"/>
      <c r="Y2176" s="60">
        <f t="shared" si="271"/>
        <v>0</v>
      </c>
      <c r="Z2176" s="1002"/>
      <c r="AA2176" s="138"/>
      <c r="AB2176" s="469"/>
      <c r="AC2176" s="63">
        <v>0</v>
      </c>
      <c r="AD2176" s="137"/>
      <c r="AE2176" s="942"/>
      <c r="AF2176" s="150">
        <v>0</v>
      </c>
      <c r="AG2176" s="138"/>
      <c r="AH2176" s="469"/>
      <c r="AI2176" s="998">
        <f t="shared" si="276"/>
        <v>0</v>
      </c>
      <c r="AJ2176" s="1025"/>
    </row>
    <row r="2177" spans="1:118" s="608" customFormat="1" ht="25.5" customHeight="1" x14ac:dyDescent="0.2">
      <c r="A2177" s="25">
        <v>3400</v>
      </c>
      <c r="B2177" s="26" t="s">
        <v>2001</v>
      </c>
      <c r="C2177" s="25"/>
      <c r="D2177" s="746"/>
      <c r="E2177" s="28"/>
      <c r="F2177" s="29"/>
      <c r="G2177" s="29"/>
      <c r="H2177" s="29"/>
      <c r="I2177" s="30"/>
      <c r="J2177" s="824">
        <v>803160</v>
      </c>
      <c r="K2177" s="249"/>
      <c r="L2177" s="922">
        <v>0</v>
      </c>
      <c r="M2177" s="249"/>
      <c r="N2177" s="922"/>
      <c r="O2177" s="885">
        <v>0</v>
      </c>
      <c r="P2177" s="248">
        <f>P2178+P2196+P2199+P2202+P2205+P2210+P2213+P2216+P2219</f>
        <v>0</v>
      </c>
      <c r="Q2177" s="250"/>
      <c r="R2177" s="922"/>
      <c r="S2177" s="885">
        <v>0</v>
      </c>
      <c r="T2177" s="248">
        <v>645861.35</v>
      </c>
      <c r="U2177" s="250"/>
      <c r="V2177" s="922"/>
      <c r="W2177" s="250"/>
      <c r="X2177" s="922"/>
      <c r="Y2177" s="368">
        <f t="shared" si="271"/>
        <v>0</v>
      </c>
      <c r="Z2177" s="248">
        <v>157298.65000000005</v>
      </c>
      <c r="AA2177" s="250"/>
      <c r="AB2177" s="922"/>
      <c r="AC2177" s="929">
        <v>0</v>
      </c>
      <c r="AD2177" s="248">
        <f>AD2178+AD2196+AD2199+AD2202+AD2205+AD2210+AD2213+AD2216+AD2219</f>
        <v>0</v>
      </c>
      <c r="AE2177" s="554">
        <f>AE2178+AE2196+AE2199+AE2202+AE2205+AE2210+AE2213+AE2216+AE2219</f>
        <v>0</v>
      </c>
      <c r="AF2177" s="886">
        <v>0</v>
      </c>
      <c r="AG2177" s="250"/>
      <c r="AH2177" s="922"/>
      <c r="AI2177" s="1028">
        <f t="shared" si="276"/>
        <v>803160</v>
      </c>
      <c r="AJ2177" s="1025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4"/>
      <c r="BV2177" s="24"/>
      <c r="BW2177" s="24"/>
      <c r="BX2177" s="24"/>
      <c r="BY2177" s="24"/>
      <c r="BZ2177" s="24"/>
      <c r="CA2177" s="24"/>
      <c r="CB2177" s="24"/>
      <c r="CC2177" s="24"/>
      <c r="CD2177" s="24"/>
      <c r="CE2177" s="24"/>
      <c r="CF2177" s="24"/>
      <c r="CG2177" s="24"/>
      <c r="CH2177" s="24"/>
      <c r="CI2177" s="24"/>
      <c r="CJ2177" s="24"/>
      <c r="CK2177" s="24"/>
      <c r="CL2177" s="24"/>
      <c r="CM2177" s="24"/>
      <c r="CN2177" s="24"/>
      <c r="CO2177" s="24"/>
      <c r="CP2177" s="24"/>
      <c r="CQ2177" s="24"/>
      <c r="CR2177" s="24"/>
      <c r="CS2177" s="24"/>
      <c r="CT2177" s="24"/>
      <c r="CU2177" s="24"/>
      <c r="CV2177" s="24"/>
      <c r="CW2177" s="24"/>
      <c r="CX2177" s="24"/>
      <c r="CY2177" s="24"/>
      <c r="CZ2177" s="24"/>
      <c r="DA2177" s="24"/>
      <c r="DB2177" s="24"/>
      <c r="DC2177" s="24"/>
      <c r="DD2177" s="24"/>
      <c r="DE2177" s="24"/>
      <c r="DF2177" s="24"/>
      <c r="DG2177" s="24"/>
      <c r="DH2177" s="24"/>
      <c r="DI2177" s="24"/>
      <c r="DJ2177" s="24"/>
      <c r="DK2177" s="24"/>
      <c r="DL2177" s="24"/>
      <c r="DM2177" s="24"/>
      <c r="DN2177" s="24"/>
    </row>
    <row r="2178" spans="1:118" s="877" customFormat="1" ht="24" x14ac:dyDescent="0.2">
      <c r="A2178" s="272">
        <v>341</v>
      </c>
      <c r="B2178" s="273" t="s">
        <v>2002</v>
      </c>
      <c r="C2178" s="272"/>
      <c r="D2178" s="747"/>
      <c r="E2178" s="282"/>
      <c r="F2178" s="283"/>
      <c r="G2178" s="283"/>
      <c r="H2178" s="283"/>
      <c r="I2178" s="277"/>
      <c r="J2178" s="825">
        <v>0</v>
      </c>
      <c r="K2178" s="278"/>
      <c r="L2178" s="919">
        <v>0</v>
      </c>
      <c r="M2178" s="278"/>
      <c r="N2178" s="919"/>
      <c r="O2178" s="875">
        <v>0</v>
      </c>
      <c r="P2178" s="284">
        <f>P2179+P2182+P2184+P2186+P2188+P2190+P2192+P2194</f>
        <v>0</v>
      </c>
      <c r="Q2178" s="279"/>
      <c r="R2178" s="919"/>
      <c r="S2178" s="875">
        <v>0</v>
      </c>
      <c r="T2178" s="284">
        <v>0</v>
      </c>
      <c r="U2178" s="279"/>
      <c r="V2178" s="919"/>
      <c r="W2178" s="279"/>
      <c r="X2178" s="919"/>
      <c r="Y2178" s="373">
        <f t="shared" si="271"/>
        <v>0</v>
      </c>
      <c r="Z2178" s="284">
        <v>0</v>
      </c>
      <c r="AA2178" s="279"/>
      <c r="AB2178" s="919"/>
      <c r="AC2178" s="930">
        <v>0</v>
      </c>
      <c r="AD2178" s="284">
        <f>AD2179+AD2182+AD2184+AD2186+AD2188+AD2190+AD2192+AD2194</f>
        <v>0</v>
      </c>
      <c r="AE2178" s="950">
        <f>AE2179+AE2182+AE2184+AE2186+AE2188+AE2190+AE2192+AE2194</f>
        <v>0</v>
      </c>
      <c r="AF2178" s="876">
        <v>0</v>
      </c>
      <c r="AG2178" s="279"/>
      <c r="AH2178" s="919"/>
      <c r="AI2178" s="1027">
        <f t="shared" si="276"/>
        <v>0</v>
      </c>
      <c r="AJ2178" s="1025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4"/>
      <c r="BV2178" s="24"/>
      <c r="BW2178" s="24"/>
      <c r="BX2178" s="24"/>
      <c r="BY2178" s="24"/>
      <c r="BZ2178" s="24"/>
      <c r="CA2178" s="24"/>
      <c r="CB2178" s="24"/>
      <c r="CC2178" s="24"/>
      <c r="CD2178" s="24"/>
      <c r="CE2178" s="24"/>
      <c r="CF2178" s="24"/>
      <c r="CG2178" s="24"/>
      <c r="CH2178" s="24"/>
      <c r="CI2178" s="24"/>
      <c r="CJ2178" s="24"/>
      <c r="CK2178" s="24"/>
      <c r="CL2178" s="24"/>
      <c r="CM2178" s="24"/>
      <c r="CN2178" s="24"/>
      <c r="CO2178" s="24"/>
      <c r="CP2178" s="24"/>
      <c r="CQ2178" s="24"/>
      <c r="CR2178" s="24"/>
      <c r="CS2178" s="24"/>
      <c r="CT2178" s="24"/>
      <c r="CU2178" s="24"/>
      <c r="CV2178" s="24"/>
      <c r="CW2178" s="24"/>
      <c r="CX2178" s="24"/>
      <c r="CY2178" s="24"/>
      <c r="CZ2178" s="24"/>
      <c r="DA2178" s="24"/>
      <c r="DB2178" s="24"/>
      <c r="DC2178" s="24"/>
      <c r="DD2178" s="24"/>
      <c r="DE2178" s="24"/>
      <c r="DF2178" s="24"/>
      <c r="DG2178" s="24"/>
      <c r="DH2178" s="24"/>
      <c r="DI2178" s="24"/>
      <c r="DJ2178" s="24"/>
      <c r="DK2178" s="24"/>
      <c r="DL2178" s="24"/>
      <c r="DM2178" s="24"/>
      <c r="DN2178" s="24"/>
    </row>
    <row r="2179" spans="1:118" s="877" customFormat="1" x14ac:dyDescent="0.2">
      <c r="A2179" s="505">
        <v>34101</v>
      </c>
      <c r="B2179" s="908" t="s">
        <v>2003</v>
      </c>
      <c r="C2179" s="909"/>
      <c r="D2179" s="909"/>
      <c r="E2179" s="507"/>
      <c r="F2179" s="508"/>
      <c r="G2179" s="508"/>
      <c r="H2179" s="508"/>
      <c r="I2179" s="509"/>
      <c r="J2179" s="910">
        <v>0</v>
      </c>
      <c r="K2179" s="278"/>
      <c r="L2179" s="919">
        <v>0</v>
      </c>
      <c r="M2179" s="278"/>
      <c r="N2179" s="919"/>
      <c r="O2179" s="875">
        <v>0</v>
      </c>
      <c r="P2179" s="284">
        <f>P2180</f>
        <v>0</v>
      </c>
      <c r="Q2179" s="279"/>
      <c r="R2179" s="919"/>
      <c r="S2179" s="875">
        <v>0</v>
      </c>
      <c r="T2179" s="284">
        <v>0</v>
      </c>
      <c r="U2179" s="279"/>
      <c r="V2179" s="919"/>
      <c r="W2179" s="279"/>
      <c r="X2179" s="919"/>
      <c r="Y2179" s="373">
        <f t="shared" si="271"/>
        <v>0</v>
      </c>
      <c r="Z2179" s="284">
        <v>0</v>
      </c>
      <c r="AA2179" s="279"/>
      <c r="AB2179" s="919"/>
      <c r="AC2179" s="930">
        <v>0</v>
      </c>
      <c r="AD2179" s="284">
        <f>AD2180</f>
        <v>0</v>
      </c>
      <c r="AE2179" s="950">
        <f>AE2180</f>
        <v>0</v>
      </c>
      <c r="AF2179" s="876">
        <v>0</v>
      </c>
      <c r="AG2179" s="279"/>
      <c r="AH2179" s="919"/>
      <c r="AI2179" s="1027">
        <f t="shared" si="276"/>
        <v>0</v>
      </c>
      <c r="AJ2179" s="1025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4"/>
      <c r="BV2179" s="24"/>
      <c r="BW2179" s="24"/>
      <c r="BX2179" s="24"/>
      <c r="BY2179" s="24"/>
      <c r="BZ2179" s="24"/>
      <c r="CA2179" s="24"/>
      <c r="CB2179" s="24"/>
      <c r="CC2179" s="24"/>
      <c r="CD2179" s="24"/>
      <c r="CE2179" s="24"/>
      <c r="CF2179" s="24"/>
      <c r="CG2179" s="24"/>
      <c r="CH2179" s="24"/>
      <c r="CI2179" s="24"/>
      <c r="CJ2179" s="24"/>
      <c r="CK2179" s="24"/>
      <c r="CL2179" s="24"/>
      <c r="CM2179" s="24"/>
      <c r="CN2179" s="24"/>
      <c r="CO2179" s="24"/>
      <c r="CP2179" s="24"/>
      <c r="CQ2179" s="24"/>
      <c r="CR2179" s="24"/>
      <c r="CS2179" s="24"/>
      <c r="CT2179" s="24"/>
      <c r="CU2179" s="24"/>
      <c r="CV2179" s="24"/>
      <c r="CW2179" s="24"/>
      <c r="CX2179" s="24"/>
      <c r="CY2179" s="24"/>
      <c r="CZ2179" s="24"/>
      <c r="DA2179" s="24"/>
      <c r="DB2179" s="24"/>
      <c r="DC2179" s="24"/>
      <c r="DD2179" s="24"/>
      <c r="DE2179" s="24"/>
      <c r="DF2179" s="24"/>
      <c r="DG2179" s="24"/>
      <c r="DH2179" s="24"/>
      <c r="DI2179" s="24"/>
      <c r="DJ2179" s="24"/>
      <c r="DK2179" s="24"/>
      <c r="DL2179" s="24"/>
      <c r="DM2179" s="24"/>
      <c r="DN2179" s="24"/>
    </row>
    <row r="2180" spans="1:118" s="131" customFormat="1" ht="24" customHeight="1" x14ac:dyDescent="0.2">
      <c r="A2180" s="51"/>
      <c r="B2180" s="102" t="s">
        <v>2003</v>
      </c>
      <c r="C2180" s="74"/>
      <c r="D2180" s="74">
        <v>0</v>
      </c>
      <c r="E2180" s="74" t="s">
        <v>734</v>
      </c>
      <c r="F2180" s="55" t="s">
        <v>31</v>
      </c>
      <c r="G2180" s="56" t="s">
        <v>32</v>
      </c>
      <c r="H2180" s="55" t="s">
        <v>33</v>
      </c>
      <c r="I2180" s="57"/>
      <c r="J2180" s="766">
        <v>0</v>
      </c>
      <c r="K2180" s="80"/>
      <c r="L2180" s="150">
        <v>0</v>
      </c>
      <c r="M2180" s="80"/>
      <c r="N2180" s="150"/>
      <c r="O2180" s="75">
        <v>0</v>
      </c>
      <c r="P2180" s="999">
        <f>O2180*I2180</f>
        <v>0</v>
      </c>
      <c r="Q2180" s="81"/>
      <c r="R2180" s="150"/>
      <c r="S2180" s="75">
        <v>0</v>
      </c>
      <c r="T2180" s="999"/>
      <c r="U2180" s="81"/>
      <c r="V2180" s="150"/>
      <c r="W2180" s="81"/>
      <c r="X2180" s="150"/>
      <c r="Y2180" s="60">
        <f t="shared" si="271"/>
        <v>0</v>
      </c>
      <c r="Z2180" s="999">
        <v>0</v>
      </c>
      <c r="AA2180" s="81"/>
      <c r="AB2180" s="150"/>
      <c r="AC2180" s="63">
        <v>0</v>
      </c>
      <c r="AD2180" s="78">
        <f>AC2180*I2180</f>
        <v>0</v>
      </c>
      <c r="AE2180" s="63">
        <v>0</v>
      </c>
      <c r="AF2180" s="150">
        <v>0</v>
      </c>
      <c r="AG2180" s="81"/>
      <c r="AH2180" s="150"/>
      <c r="AI2180" s="998">
        <f t="shared" si="276"/>
        <v>0</v>
      </c>
      <c r="AJ2180" s="1025"/>
      <c r="AK2180" s="518"/>
      <c r="AL2180" s="518"/>
      <c r="AM2180" s="518"/>
      <c r="AN2180" s="518"/>
      <c r="AO2180" s="518"/>
      <c r="AP2180" s="518"/>
      <c r="AQ2180" s="518"/>
      <c r="AR2180" s="518"/>
      <c r="AS2180" s="518"/>
      <c r="AT2180" s="518"/>
      <c r="AU2180" s="518"/>
      <c r="AV2180" s="518"/>
      <c r="AW2180" s="518"/>
      <c r="AX2180" s="518"/>
      <c r="AY2180" s="518"/>
      <c r="AZ2180" s="518"/>
      <c r="BA2180" s="518"/>
      <c r="BB2180" s="518"/>
      <c r="BC2180" s="518"/>
      <c r="BD2180" s="518"/>
      <c r="BE2180" s="518"/>
      <c r="BF2180" s="518"/>
      <c r="BG2180" s="518"/>
      <c r="BH2180" s="518"/>
      <c r="BI2180" s="518"/>
      <c r="BJ2180" s="518"/>
      <c r="BK2180" s="518"/>
      <c r="BL2180" s="518"/>
      <c r="BM2180" s="518"/>
      <c r="BN2180" s="518"/>
      <c r="BO2180" s="518"/>
      <c r="BP2180" s="518"/>
      <c r="BQ2180" s="518"/>
      <c r="BR2180" s="518"/>
      <c r="BS2180" s="518"/>
      <c r="BT2180" s="518"/>
      <c r="BU2180" s="518"/>
      <c r="BV2180" s="518"/>
      <c r="BW2180" s="518"/>
      <c r="BX2180" s="518"/>
      <c r="BY2180" s="518"/>
      <c r="BZ2180" s="518"/>
      <c r="CA2180" s="518"/>
      <c r="CB2180" s="518"/>
      <c r="CC2180" s="518"/>
      <c r="CD2180" s="518"/>
      <c r="CE2180" s="518"/>
      <c r="CF2180" s="518"/>
      <c r="CG2180" s="518"/>
      <c r="CH2180" s="518"/>
      <c r="CI2180" s="518"/>
      <c r="CJ2180" s="518"/>
      <c r="CK2180" s="518"/>
      <c r="CL2180" s="518"/>
      <c r="CM2180" s="518"/>
      <c r="CN2180" s="518"/>
      <c r="CO2180" s="518"/>
      <c r="CP2180" s="518"/>
      <c r="CQ2180" s="518"/>
      <c r="CR2180" s="518"/>
      <c r="CS2180" s="518"/>
      <c r="CT2180" s="518"/>
      <c r="CU2180" s="518"/>
      <c r="CV2180" s="518"/>
      <c r="CW2180" s="518"/>
      <c r="CX2180" s="518"/>
      <c r="CY2180" s="518"/>
      <c r="CZ2180" s="518"/>
      <c r="DA2180" s="518"/>
      <c r="DB2180" s="518"/>
      <c r="DC2180" s="518"/>
      <c r="DD2180" s="518"/>
      <c r="DE2180" s="518"/>
      <c r="DF2180" s="518"/>
      <c r="DG2180" s="518"/>
      <c r="DH2180" s="518"/>
      <c r="DI2180" s="518"/>
      <c r="DJ2180" s="518"/>
      <c r="DK2180" s="518"/>
      <c r="DL2180" s="518"/>
      <c r="DM2180" s="518"/>
      <c r="DN2180" s="518"/>
    </row>
    <row r="2181" spans="1:118" x14ac:dyDescent="0.2">
      <c r="A2181" s="406"/>
      <c r="B2181" s="86"/>
      <c r="C2181" s="51"/>
      <c r="D2181" s="51"/>
      <c r="E2181" s="171"/>
      <c r="F2181" s="478"/>
      <c r="G2181" s="478"/>
      <c r="H2181" s="478"/>
      <c r="I2181" s="57"/>
      <c r="J2181" s="807"/>
      <c r="K2181" s="136"/>
      <c r="L2181" s="469">
        <v>0</v>
      </c>
      <c r="M2181" s="136"/>
      <c r="N2181" s="469"/>
      <c r="O2181" s="75">
        <v>0</v>
      </c>
      <c r="P2181" s="1002"/>
      <c r="Q2181" s="138"/>
      <c r="R2181" s="469"/>
      <c r="S2181" s="75">
        <v>0</v>
      </c>
      <c r="T2181" s="1002"/>
      <c r="U2181" s="138"/>
      <c r="V2181" s="469"/>
      <c r="W2181" s="138"/>
      <c r="X2181" s="469"/>
      <c r="Y2181" s="60">
        <f t="shared" si="271"/>
        <v>0</v>
      </c>
      <c r="Z2181" s="1002">
        <v>0</v>
      </c>
      <c r="AA2181" s="138"/>
      <c r="AB2181" s="469"/>
      <c r="AC2181" s="63">
        <v>0</v>
      </c>
      <c r="AD2181" s="137"/>
      <c r="AE2181" s="942"/>
      <c r="AF2181" s="150">
        <v>0</v>
      </c>
      <c r="AG2181" s="138"/>
      <c r="AH2181" s="469"/>
      <c r="AI2181" s="998">
        <f t="shared" si="276"/>
        <v>0</v>
      </c>
      <c r="AJ2181" s="1025"/>
    </row>
    <row r="2182" spans="1:118" x14ac:dyDescent="0.2">
      <c r="A2182" s="42">
        <v>34102</v>
      </c>
      <c r="B2182" s="341" t="s">
        <v>2004</v>
      </c>
      <c r="C2182" s="540"/>
      <c r="D2182" s="540"/>
      <c r="E2182" s="45"/>
      <c r="F2182" s="46"/>
      <c r="G2182" s="46"/>
      <c r="H2182" s="46"/>
      <c r="I2182" s="47"/>
      <c r="J2182" s="832">
        <v>0</v>
      </c>
      <c r="K2182" s="136"/>
      <c r="L2182" s="469">
        <v>0</v>
      </c>
      <c r="M2182" s="136"/>
      <c r="N2182" s="469"/>
      <c r="O2182" s="75">
        <v>0</v>
      </c>
      <c r="P2182" s="1008"/>
      <c r="Q2182" s="265"/>
      <c r="R2182" s="921"/>
      <c r="S2182" s="75">
        <v>0</v>
      </c>
      <c r="T2182" s="1008">
        <v>0</v>
      </c>
      <c r="U2182" s="265"/>
      <c r="V2182" s="921"/>
      <c r="W2182" s="265"/>
      <c r="X2182" s="921"/>
      <c r="Y2182" s="60">
        <f t="shared" ref="Y2182:Y2245" si="277">D2182</f>
        <v>0</v>
      </c>
      <c r="Z2182" s="1008">
        <v>0</v>
      </c>
      <c r="AA2182" s="265"/>
      <c r="AB2182" s="921"/>
      <c r="AC2182" s="63">
        <v>0</v>
      </c>
      <c r="AD2182" s="281"/>
      <c r="AE2182" s="958"/>
      <c r="AF2182" s="150">
        <v>0</v>
      </c>
      <c r="AG2182" s="265"/>
      <c r="AH2182" s="921"/>
      <c r="AI2182" s="998">
        <f t="shared" si="276"/>
        <v>0</v>
      </c>
      <c r="AJ2182" s="1025"/>
    </row>
    <row r="2183" spans="1:118" x14ac:dyDescent="0.2">
      <c r="A2183" s="406"/>
      <c r="B2183" s="86"/>
      <c r="C2183" s="51"/>
      <c r="D2183" s="51"/>
      <c r="E2183" s="171"/>
      <c r="F2183" s="55"/>
      <c r="G2183" s="56"/>
      <c r="H2183" s="55"/>
      <c r="I2183" s="57"/>
      <c r="J2183" s="807"/>
      <c r="K2183" s="136"/>
      <c r="L2183" s="469">
        <v>0</v>
      </c>
      <c r="M2183" s="136"/>
      <c r="N2183" s="469"/>
      <c r="O2183" s="75">
        <v>0</v>
      </c>
      <c r="P2183" s="1002"/>
      <c r="Q2183" s="138"/>
      <c r="R2183" s="469"/>
      <c r="S2183" s="75">
        <v>0</v>
      </c>
      <c r="T2183" s="1002"/>
      <c r="U2183" s="138"/>
      <c r="V2183" s="469"/>
      <c r="W2183" s="138"/>
      <c r="X2183" s="469"/>
      <c r="Y2183" s="60">
        <f t="shared" si="277"/>
        <v>0</v>
      </c>
      <c r="Z2183" s="1002"/>
      <c r="AA2183" s="138"/>
      <c r="AB2183" s="469"/>
      <c r="AC2183" s="63">
        <v>0</v>
      </c>
      <c r="AD2183" s="137"/>
      <c r="AE2183" s="942"/>
      <c r="AF2183" s="150">
        <v>0</v>
      </c>
      <c r="AG2183" s="138"/>
      <c r="AH2183" s="469"/>
      <c r="AI2183" s="998">
        <f t="shared" si="276"/>
        <v>0</v>
      </c>
      <c r="AJ2183" s="1025"/>
    </row>
    <row r="2184" spans="1:118" x14ac:dyDescent="0.2">
      <c r="A2184" s="42">
        <v>34103</v>
      </c>
      <c r="B2184" s="341" t="s">
        <v>2005</v>
      </c>
      <c r="C2184" s="540"/>
      <c r="D2184" s="540"/>
      <c r="E2184" s="45"/>
      <c r="F2184" s="46"/>
      <c r="G2184" s="46"/>
      <c r="H2184" s="46"/>
      <c r="I2184" s="47"/>
      <c r="J2184" s="832">
        <v>0</v>
      </c>
      <c r="K2184" s="136"/>
      <c r="L2184" s="469">
        <v>0</v>
      </c>
      <c r="M2184" s="136"/>
      <c r="N2184" s="469"/>
      <c r="O2184" s="75">
        <v>0</v>
      </c>
      <c r="P2184" s="1008"/>
      <c r="Q2184" s="265"/>
      <c r="R2184" s="921"/>
      <c r="S2184" s="75">
        <v>0</v>
      </c>
      <c r="T2184" s="1008">
        <v>0</v>
      </c>
      <c r="U2184" s="265"/>
      <c r="V2184" s="921"/>
      <c r="W2184" s="265"/>
      <c r="X2184" s="921"/>
      <c r="Y2184" s="60">
        <f t="shared" si="277"/>
        <v>0</v>
      </c>
      <c r="Z2184" s="1008">
        <v>0</v>
      </c>
      <c r="AA2184" s="265"/>
      <c r="AB2184" s="921"/>
      <c r="AC2184" s="63">
        <v>0</v>
      </c>
      <c r="AD2184" s="281"/>
      <c r="AE2184" s="958"/>
      <c r="AF2184" s="150">
        <v>0</v>
      </c>
      <c r="AG2184" s="265"/>
      <c r="AH2184" s="921"/>
      <c r="AI2184" s="998">
        <f t="shared" si="276"/>
        <v>0</v>
      </c>
      <c r="AJ2184" s="1025"/>
    </row>
    <row r="2185" spans="1:118" s="24" customFormat="1" x14ac:dyDescent="0.2">
      <c r="A2185" s="408"/>
      <c r="B2185" s="548"/>
      <c r="C2185" s="51"/>
      <c r="D2185" s="583"/>
      <c r="E2185" s="401"/>
      <c r="F2185" s="549"/>
      <c r="G2185" s="549"/>
      <c r="H2185" s="549"/>
      <c r="I2185" s="108"/>
      <c r="J2185" s="811"/>
      <c r="K2185" s="142"/>
      <c r="L2185" s="918">
        <v>0</v>
      </c>
      <c r="M2185" s="142"/>
      <c r="N2185" s="918"/>
      <c r="O2185" s="75">
        <v>0</v>
      </c>
      <c r="P2185" s="1007"/>
      <c r="Q2185" s="144"/>
      <c r="R2185" s="918"/>
      <c r="S2185" s="75">
        <v>0</v>
      </c>
      <c r="T2185" s="1007"/>
      <c r="U2185" s="144"/>
      <c r="V2185" s="918"/>
      <c r="W2185" s="144"/>
      <c r="X2185" s="918"/>
      <c r="Y2185" s="60">
        <f t="shared" si="277"/>
        <v>0</v>
      </c>
      <c r="Z2185" s="1007"/>
      <c r="AA2185" s="144"/>
      <c r="AB2185" s="918"/>
      <c r="AC2185" s="63">
        <v>0</v>
      </c>
      <c r="AD2185" s="135"/>
      <c r="AE2185" s="945"/>
      <c r="AF2185" s="150">
        <v>0</v>
      </c>
      <c r="AG2185" s="144"/>
      <c r="AH2185" s="918"/>
      <c r="AI2185" s="998">
        <f t="shared" si="276"/>
        <v>0</v>
      </c>
      <c r="AJ2185" s="1025"/>
    </row>
    <row r="2186" spans="1:118" x14ac:dyDescent="0.2">
      <c r="A2186" s="42">
        <v>34104</v>
      </c>
      <c r="B2186" s="341" t="s">
        <v>2006</v>
      </c>
      <c r="C2186" s="540"/>
      <c r="D2186" s="540"/>
      <c r="E2186" s="45"/>
      <c r="F2186" s="46"/>
      <c r="G2186" s="46"/>
      <c r="H2186" s="46"/>
      <c r="I2186" s="47"/>
      <c r="J2186" s="832">
        <v>0</v>
      </c>
      <c r="K2186" s="136"/>
      <c r="L2186" s="469">
        <v>0</v>
      </c>
      <c r="M2186" s="136"/>
      <c r="N2186" s="469"/>
      <c r="O2186" s="75">
        <v>0</v>
      </c>
      <c r="P2186" s="1008"/>
      <c r="Q2186" s="265"/>
      <c r="R2186" s="921"/>
      <c r="S2186" s="75">
        <v>0</v>
      </c>
      <c r="T2186" s="1008">
        <v>0</v>
      </c>
      <c r="U2186" s="265"/>
      <c r="V2186" s="921"/>
      <c r="W2186" s="265"/>
      <c r="X2186" s="921"/>
      <c r="Y2186" s="60">
        <f t="shared" si="277"/>
        <v>0</v>
      </c>
      <c r="Z2186" s="1008">
        <v>0</v>
      </c>
      <c r="AA2186" s="265"/>
      <c r="AB2186" s="921"/>
      <c r="AC2186" s="63">
        <v>0</v>
      </c>
      <c r="AD2186" s="281"/>
      <c r="AE2186" s="958"/>
      <c r="AF2186" s="150">
        <v>0</v>
      </c>
      <c r="AG2186" s="265"/>
      <c r="AH2186" s="921"/>
      <c r="AI2186" s="998">
        <f t="shared" si="276"/>
        <v>0</v>
      </c>
      <c r="AJ2186" s="1025"/>
    </row>
    <row r="2187" spans="1:118" s="24" customFormat="1" x14ac:dyDescent="0.2">
      <c r="A2187" s="408"/>
      <c r="B2187" s="548"/>
      <c r="C2187" s="51"/>
      <c r="D2187" s="583"/>
      <c r="E2187" s="401"/>
      <c r="F2187" s="549"/>
      <c r="G2187" s="549"/>
      <c r="H2187" s="549"/>
      <c r="I2187" s="108"/>
      <c r="J2187" s="811"/>
      <c r="K2187" s="142"/>
      <c r="L2187" s="918">
        <v>0</v>
      </c>
      <c r="M2187" s="142"/>
      <c r="N2187" s="918"/>
      <c r="O2187" s="75">
        <v>0</v>
      </c>
      <c r="P2187" s="1007"/>
      <c r="Q2187" s="144"/>
      <c r="R2187" s="918"/>
      <c r="S2187" s="75">
        <v>0</v>
      </c>
      <c r="T2187" s="1007"/>
      <c r="U2187" s="144"/>
      <c r="V2187" s="918"/>
      <c r="W2187" s="144"/>
      <c r="X2187" s="918"/>
      <c r="Y2187" s="60">
        <f t="shared" si="277"/>
        <v>0</v>
      </c>
      <c r="Z2187" s="1007"/>
      <c r="AA2187" s="144"/>
      <c r="AB2187" s="918"/>
      <c r="AC2187" s="63">
        <v>0</v>
      </c>
      <c r="AD2187" s="135"/>
      <c r="AE2187" s="945"/>
      <c r="AF2187" s="150">
        <v>0</v>
      </c>
      <c r="AG2187" s="144"/>
      <c r="AH2187" s="918"/>
      <c r="AI2187" s="998">
        <f t="shared" si="276"/>
        <v>0</v>
      </c>
      <c r="AJ2187" s="1025"/>
    </row>
    <row r="2188" spans="1:118" ht="24" x14ac:dyDescent="0.2">
      <c r="A2188" s="42">
        <v>34105</v>
      </c>
      <c r="B2188" s="341" t="s">
        <v>2007</v>
      </c>
      <c r="C2188" s="540"/>
      <c r="D2188" s="540"/>
      <c r="E2188" s="45"/>
      <c r="F2188" s="46"/>
      <c r="G2188" s="46"/>
      <c r="H2188" s="46"/>
      <c r="I2188" s="47"/>
      <c r="J2188" s="832">
        <v>0</v>
      </c>
      <c r="K2188" s="136"/>
      <c r="L2188" s="469">
        <v>0</v>
      </c>
      <c r="M2188" s="136"/>
      <c r="N2188" s="469"/>
      <c r="O2188" s="75">
        <v>0</v>
      </c>
      <c r="P2188" s="1008"/>
      <c r="Q2188" s="265"/>
      <c r="R2188" s="921"/>
      <c r="S2188" s="75">
        <v>0</v>
      </c>
      <c r="T2188" s="1008">
        <v>0</v>
      </c>
      <c r="U2188" s="265"/>
      <c r="V2188" s="921"/>
      <c r="W2188" s="265"/>
      <c r="X2188" s="921"/>
      <c r="Y2188" s="60">
        <f t="shared" si="277"/>
        <v>0</v>
      </c>
      <c r="Z2188" s="1008">
        <v>0</v>
      </c>
      <c r="AA2188" s="265"/>
      <c r="AB2188" s="921"/>
      <c r="AC2188" s="63">
        <v>0</v>
      </c>
      <c r="AD2188" s="281"/>
      <c r="AE2188" s="958"/>
      <c r="AF2188" s="150">
        <v>0</v>
      </c>
      <c r="AG2188" s="265"/>
      <c r="AH2188" s="921"/>
      <c r="AI2188" s="998">
        <f t="shared" si="276"/>
        <v>0</v>
      </c>
      <c r="AJ2188" s="1025"/>
    </row>
    <row r="2189" spans="1:118" s="24" customFormat="1" x14ac:dyDescent="0.2">
      <c r="A2189" s="408"/>
      <c r="B2189" s="548"/>
      <c r="C2189" s="51"/>
      <c r="D2189" s="583"/>
      <c r="E2189" s="401"/>
      <c r="F2189" s="549"/>
      <c r="G2189" s="549"/>
      <c r="H2189" s="549"/>
      <c r="I2189" s="108"/>
      <c r="J2189" s="811"/>
      <c r="K2189" s="142"/>
      <c r="L2189" s="918">
        <v>0</v>
      </c>
      <c r="M2189" s="142"/>
      <c r="N2189" s="918"/>
      <c r="O2189" s="75">
        <v>0</v>
      </c>
      <c r="P2189" s="1007"/>
      <c r="Q2189" s="144"/>
      <c r="R2189" s="918"/>
      <c r="S2189" s="75">
        <v>0</v>
      </c>
      <c r="T2189" s="1007"/>
      <c r="U2189" s="144"/>
      <c r="V2189" s="918"/>
      <c r="W2189" s="144"/>
      <c r="X2189" s="918"/>
      <c r="Y2189" s="60">
        <f t="shared" si="277"/>
        <v>0</v>
      </c>
      <c r="Z2189" s="1007"/>
      <c r="AA2189" s="144"/>
      <c r="AB2189" s="918"/>
      <c r="AC2189" s="63">
        <v>0</v>
      </c>
      <c r="AD2189" s="135"/>
      <c r="AE2189" s="945"/>
      <c r="AF2189" s="150">
        <v>0</v>
      </c>
      <c r="AG2189" s="144"/>
      <c r="AH2189" s="918"/>
      <c r="AI2189" s="998">
        <f t="shared" si="276"/>
        <v>0</v>
      </c>
      <c r="AJ2189" s="1025"/>
    </row>
    <row r="2190" spans="1:118" ht="24" x14ac:dyDescent="0.2">
      <c r="A2190" s="42">
        <v>34106</v>
      </c>
      <c r="B2190" s="341" t="s">
        <v>2008</v>
      </c>
      <c r="C2190" s="540"/>
      <c r="D2190" s="540"/>
      <c r="E2190" s="45"/>
      <c r="F2190" s="46"/>
      <c r="G2190" s="46"/>
      <c r="H2190" s="46"/>
      <c r="I2190" s="47"/>
      <c r="J2190" s="832">
        <v>0</v>
      </c>
      <c r="K2190" s="136"/>
      <c r="L2190" s="469">
        <v>0</v>
      </c>
      <c r="M2190" s="136"/>
      <c r="N2190" s="469"/>
      <c r="O2190" s="75">
        <v>0</v>
      </c>
      <c r="P2190" s="1008"/>
      <c r="Q2190" s="265"/>
      <c r="R2190" s="921"/>
      <c r="S2190" s="75">
        <v>0</v>
      </c>
      <c r="T2190" s="1008">
        <v>0</v>
      </c>
      <c r="U2190" s="265"/>
      <c r="V2190" s="921"/>
      <c r="W2190" s="265"/>
      <c r="X2190" s="921"/>
      <c r="Y2190" s="60">
        <f t="shared" si="277"/>
        <v>0</v>
      </c>
      <c r="Z2190" s="1008">
        <v>0</v>
      </c>
      <c r="AA2190" s="265"/>
      <c r="AB2190" s="921"/>
      <c r="AC2190" s="63">
        <v>0</v>
      </c>
      <c r="AD2190" s="281"/>
      <c r="AE2190" s="958"/>
      <c r="AF2190" s="150">
        <v>0</v>
      </c>
      <c r="AG2190" s="265"/>
      <c r="AH2190" s="921"/>
      <c r="AI2190" s="998">
        <f t="shared" si="276"/>
        <v>0</v>
      </c>
      <c r="AJ2190" s="1025"/>
    </row>
    <row r="2191" spans="1:118" s="24" customFormat="1" x14ac:dyDescent="0.2">
      <c r="A2191" s="408"/>
      <c r="B2191" s="548"/>
      <c r="C2191" s="51"/>
      <c r="D2191" s="583"/>
      <c r="E2191" s="401"/>
      <c r="F2191" s="549"/>
      <c r="G2191" s="549"/>
      <c r="H2191" s="549"/>
      <c r="I2191" s="108"/>
      <c r="J2191" s="811"/>
      <c r="K2191" s="142"/>
      <c r="L2191" s="918">
        <v>0</v>
      </c>
      <c r="M2191" s="142"/>
      <c r="N2191" s="918"/>
      <c r="O2191" s="75">
        <v>0</v>
      </c>
      <c r="P2191" s="1007"/>
      <c r="Q2191" s="144"/>
      <c r="R2191" s="918"/>
      <c r="S2191" s="75">
        <v>0</v>
      </c>
      <c r="T2191" s="1007"/>
      <c r="U2191" s="144"/>
      <c r="V2191" s="918"/>
      <c r="W2191" s="144"/>
      <c r="X2191" s="918"/>
      <c r="Y2191" s="60">
        <f t="shared" si="277"/>
        <v>0</v>
      </c>
      <c r="Z2191" s="1007"/>
      <c r="AA2191" s="144"/>
      <c r="AB2191" s="918"/>
      <c r="AC2191" s="63">
        <v>0</v>
      </c>
      <c r="AD2191" s="135"/>
      <c r="AE2191" s="945"/>
      <c r="AF2191" s="150">
        <v>0</v>
      </c>
      <c r="AG2191" s="144"/>
      <c r="AH2191" s="918"/>
      <c r="AI2191" s="998">
        <f t="shared" si="276"/>
        <v>0</v>
      </c>
      <c r="AJ2191" s="1025"/>
    </row>
    <row r="2192" spans="1:118" ht="24" x14ac:dyDescent="0.2">
      <c r="A2192" s="42">
        <v>34107</v>
      </c>
      <c r="B2192" s="341" t="s">
        <v>2009</v>
      </c>
      <c r="C2192" s="540"/>
      <c r="D2192" s="540"/>
      <c r="E2192" s="45"/>
      <c r="F2192" s="46"/>
      <c r="G2192" s="46"/>
      <c r="H2192" s="46"/>
      <c r="I2192" s="47"/>
      <c r="J2192" s="832">
        <v>0</v>
      </c>
      <c r="K2192" s="136"/>
      <c r="L2192" s="469">
        <v>0</v>
      </c>
      <c r="M2192" s="136"/>
      <c r="N2192" s="469"/>
      <c r="O2192" s="75">
        <v>0</v>
      </c>
      <c r="P2192" s="1008"/>
      <c r="Q2192" s="265"/>
      <c r="R2192" s="921"/>
      <c r="S2192" s="75">
        <v>0</v>
      </c>
      <c r="T2192" s="1008">
        <v>0</v>
      </c>
      <c r="U2192" s="265"/>
      <c r="V2192" s="921"/>
      <c r="W2192" s="265"/>
      <c r="X2192" s="921"/>
      <c r="Y2192" s="60">
        <f t="shared" si="277"/>
        <v>0</v>
      </c>
      <c r="Z2192" s="1008">
        <v>0</v>
      </c>
      <c r="AA2192" s="265"/>
      <c r="AB2192" s="921"/>
      <c r="AC2192" s="63">
        <v>0</v>
      </c>
      <c r="AD2192" s="281"/>
      <c r="AE2192" s="958"/>
      <c r="AF2192" s="150">
        <v>0</v>
      </c>
      <c r="AG2192" s="265"/>
      <c r="AH2192" s="921"/>
      <c r="AI2192" s="998">
        <f t="shared" si="276"/>
        <v>0</v>
      </c>
      <c r="AJ2192" s="1025"/>
    </row>
    <row r="2193" spans="1:118" s="24" customFormat="1" x14ac:dyDescent="0.2">
      <c r="A2193" s="408"/>
      <c r="B2193" s="548"/>
      <c r="C2193" s="51"/>
      <c r="D2193" s="583"/>
      <c r="E2193" s="401"/>
      <c r="F2193" s="549"/>
      <c r="G2193" s="549"/>
      <c r="H2193" s="549"/>
      <c r="I2193" s="108"/>
      <c r="J2193" s="811"/>
      <c r="K2193" s="142"/>
      <c r="L2193" s="918">
        <v>0</v>
      </c>
      <c r="M2193" s="142"/>
      <c r="N2193" s="918"/>
      <c r="O2193" s="75">
        <v>0</v>
      </c>
      <c r="P2193" s="1007"/>
      <c r="Q2193" s="144"/>
      <c r="R2193" s="918"/>
      <c r="S2193" s="75">
        <v>0</v>
      </c>
      <c r="T2193" s="1007"/>
      <c r="U2193" s="144"/>
      <c r="V2193" s="918"/>
      <c r="W2193" s="144"/>
      <c r="X2193" s="918"/>
      <c r="Y2193" s="60">
        <f t="shared" si="277"/>
        <v>0</v>
      </c>
      <c r="Z2193" s="1007"/>
      <c r="AA2193" s="144"/>
      <c r="AB2193" s="918"/>
      <c r="AC2193" s="63">
        <v>0</v>
      </c>
      <c r="AD2193" s="135"/>
      <c r="AE2193" s="945"/>
      <c r="AF2193" s="150">
        <v>0</v>
      </c>
      <c r="AG2193" s="144"/>
      <c r="AH2193" s="918"/>
      <c r="AI2193" s="998">
        <f t="shared" si="276"/>
        <v>0</v>
      </c>
      <c r="AJ2193" s="1025"/>
    </row>
    <row r="2194" spans="1:118" x14ac:dyDescent="0.2">
      <c r="A2194" s="42">
        <v>34108</v>
      </c>
      <c r="B2194" s="341" t="s">
        <v>2010</v>
      </c>
      <c r="C2194" s="540"/>
      <c r="D2194" s="540"/>
      <c r="E2194" s="45"/>
      <c r="F2194" s="46"/>
      <c r="G2194" s="46"/>
      <c r="H2194" s="46"/>
      <c r="I2194" s="47"/>
      <c r="J2194" s="832">
        <v>0</v>
      </c>
      <c r="K2194" s="136"/>
      <c r="L2194" s="469">
        <v>0</v>
      </c>
      <c r="M2194" s="136"/>
      <c r="N2194" s="469"/>
      <c r="O2194" s="75">
        <v>0</v>
      </c>
      <c r="P2194" s="1008"/>
      <c r="Q2194" s="265"/>
      <c r="R2194" s="921"/>
      <c r="S2194" s="75">
        <v>0</v>
      </c>
      <c r="T2194" s="1008">
        <v>0</v>
      </c>
      <c r="U2194" s="265"/>
      <c r="V2194" s="921"/>
      <c r="W2194" s="265"/>
      <c r="X2194" s="921"/>
      <c r="Y2194" s="60">
        <f t="shared" si="277"/>
        <v>0</v>
      </c>
      <c r="Z2194" s="1008">
        <v>0</v>
      </c>
      <c r="AA2194" s="265"/>
      <c r="AB2194" s="921"/>
      <c r="AC2194" s="63">
        <v>0</v>
      </c>
      <c r="AD2194" s="281"/>
      <c r="AE2194" s="958"/>
      <c r="AF2194" s="150">
        <v>0</v>
      </c>
      <c r="AG2194" s="265"/>
      <c r="AH2194" s="921"/>
      <c r="AI2194" s="998">
        <f t="shared" si="276"/>
        <v>0</v>
      </c>
      <c r="AJ2194" s="1025"/>
    </row>
    <row r="2195" spans="1:118" s="24" customFormat="1" x14ac:dyDescent="0.2">
      <c r="A2195" s="408"/>
      <c r="B2195" s="548"/>
      <c r="C2195" s="51"/>
      <c r="D2195" s="583"/>
      <c r="E2195" s="401"/>
      <c r="F2195" s="549"/>
      <c r="G2195" s="549"/>
      <c r="H2195" s="549"/>
      <c r="I2195" s="108"/>
      <c r="J2195" s="811"/>
      <c r="K2195" s="142"/>
      <c r="L2195" s="918">
        <v>0</v>
      </c>
      <c r="M2195" s="142"/>
      <c r="N2195" s="918"/>
      <c r="O2195" s="75">
        <v>0</v>
      </c>
      <c r="P2195" s="1007"/>
      <c r="Q2195" s="144"/>
      <c r="R2195" s="918"/>
      <c r="S2195" s="75">
        <v>0</v>
      </c>
      <c r="T2195" s="1007"/>
      <c r="U2195" s="144"/>
      <c r="V2195" s="918"/>
      <c r="W2195" s="144"/>
      <c r="X2195" s="918"/>
      <c r="Y2195" s="60">
        <f t="shared" si="277"/>
        <v>0</v>
      </c>
      <c r="Z2195" s="1007"/>
      <c r="AA2195" s="144"/>
      <c r="AB2195" s="918"/>
      <c r="AC2195" s="63">
        <v>0</v>
      </c>
      <c r="AD2195" s="135"/>
      <c r="AE2195" s="945"/>
      <c r="AF2195" s="150">
        <v>0</v>
      </c>
      <c r="AG2195" s="144"/>
      <c r="AH2195" s="918"/>
      <c r="AI2195" s="998">
        <f t="shared" si="276"/>
        <v>0</v>
      </c>
      <c r="AJ2195" s="1025"/>
    </row>
    <row r="2196" spans="1:118" ht="36" x14ac:dyDescent="0.2">
      <c r="A2196" s="272">
        <v>342</v>
      </c>
      <c r="B2196" s="273" t="s">
        <v>2011</v>
      </c>
      <c r="C2196" s="272"/>
      <c r="D2196" s="272"/>
      <c r="E2196" s="282"/>
      <c r="F2196" s="283"/>
      <c r="G2196" s="283"/>
      <c r="H2196" s="283"/>
      <c r="I2196" s="277"/>
      <c r="J2196" s="806">
        <v>0</v>
      </c>
      <c r="K2196" s="278"/>
      <c r="L2196" s="919">
        <v>0</v>
      </c>
      <c r="M2196" s="278"/>
      <c r="N2196" s="919"/>
      <c r="O2196" s="75">
        <v>0</v>
      </c>
      <c r="P2196" s="928"/>
      <c r="Q2196" s="279"/>
      <c r="R2196" s="919"/>
      <c r="S2196" s="75">
        <v>0</v>
      </c>
      <c r="T2196" s="928">
        <v>0</v>
      </c>
      <c r="U2196" s="279"/>
      <c r="V2196" s="919"/>
      <c r="W2196" s="279"/>
      <c r="X2196" s="919"/>
      <c r="Y2196" s="60">
        <f t="shared" si="277"/>
        <v>0</v>
      </c>
      <c r="Z2196" s="928">
        <v>0</v>
      </c>
      <c r="AA2196" s="279"/>
      <c r="AB2196" s="919"/>
      <c r="AC2196" s="63">
        <v>0</v>
      </c>
      <c r="AD2196" s="316"/>
      <c r="AE2196" s="944"/>
      <c r="AF2196" s="150">
        <v>0</v>
      </c>
      <c r="AG2196" s="279"/>
      <c r="AH2196" s="919"/>
      <c r="AI2196" s="998">
        <f t="shared" si="276"/>
        <v>0</v>
      </c>
      <c r="AJ2196" s="1025"/>
    </row>
    <row r="2197" spans="1:118" ht="36" x14ac:dyDescent="0.2">
      <c r="A2197" s="42">
        <v>34201</v>
      </c>
      <c r="B2197" s="341" t="s">
        <v>2011</v>
      </c>
      <c r="C2197" s="540"/>
      <c r="D2197" s="540"/>
      <c r="E2197" s="45"/>
      <c r="F2197" s="46"/>
      <c r="G2197" s="46"/>
      <c r="H2197" s="46"/>
      <c r="I2197" s="47"/>
      <c r="J2197" s="832">
        <v>0</v>
      </c>
      <c r="K2197" s="136"/>
      <c r="L2197" s="469">
        <v>0</v>
      </c>
      <c r="M2197" s="136"/>
      <c r="N2197" s="469"/>
      <c r="O2197" s="75">
        <v>0</v>
      </c>
      <c r="P2197" s="1008"/>
      <c r="Q2197" s="265"/>
      <c r="R2197" s="921"/>
      <c r="S2197" s="75">
        <v>0</v>
      </c>
      <c r="T2197" s="1008">
        <v>0</v>
      </c>
      <c r="U2197" s="265"/>
      <c r="V2197" s="921"/>
      <c r="W2197" s="265"/>
      <c r="X2197" s="921"/>
      <c r="Y2197" s="60">
        <f t="shared" si="277"/>
        <v>0</v>
      </c>
      <c r="Z2197" s="1008">
        <v>0</v>
      </c>
      <c r="AA2197" s="265"/>
      <c r="AB2197" s="921"/>
      <c r="AC2197" s="63">
        <v>0</v>
      </c>
      <c r="AD2197" s="281"/>
      <c r="AE2197" s="958"/>
      <c r="AF2197" s="150">
        <v>0</v>
      </c>
      <c r="AG2197" s="265"/>
      <c r="AH2197" s="921"/>
      <c r="AI2197" s="998">
        <f t="shared" si="276"/>
        <v>0</v>
      </c>
      <c r="AJ2197" s="1025"/>
    </row>
    <row r="2198" spans="1:118" s="24" customFormat="1" x14ac:dyDescent="0.2">
      <c r="A2198" s="408"/>
      <c r="B2198" s="548"/>
      <c r="C2198" s="51"/>
      <c r="D2198" s="583"/>
      <c r="E2198" s="470"/>
      <c r="F2198" s="471"/>
      <c r="G2198" s="471"/>
      <c r="H2198" s="471"/>
      <c r="I2198" s="108"/>
      <c r="J2198" s="811"/>
      <c r="K2198" s="142"/>
      <c r="L2198" s="918">
        <v>0</v>
      </c>
      <c r="M2198" s="142"/>
      <c r="N2198" s="918"/>
      <c r="O2198" s="75">
        <v>0</v>
      </c>
      <c r="P2198" s="1007"/>
      <c r="Q2198" s="144"/>
      <c r="R2198" s="918"/>
      <c r="S2198" s="75">
        <v>0</v>
      </c>
      <c r="T2198" s="1007"/>
      <c r="U2198" s="144"/>
      <c r="V2198" s="918"/>
      <c r="W2198" s="144"/>
      <c r="X2198" s="918"/>
      <c r="Y2198" s="60">
        <f t="shared" si="277"/>
        <v>0</v>
      </c>
      <c r="Z2198" s="1007"/>
      <c r="AA2198" s="144"/>
      <c r="AB2198" s="918"/>
      <c r="AC2198" s="63">
        <v>0</v>
      </c>
      <c r="AD2198" s="135"/>
      <c r="AE2198" s="945"/>
      <c r="AF2198" s="150">
        <v>0</v>
      </c>
      <c r="AG2198" s="144"/>
      <c r="AH2198" s="918"/>
      <c r="AI2198" s="998">
        <f t="shared" si="276"/>
        <v>0</v>
      </c>
      <c r="AJ2198" s="1025"/>
    </row>
    <row r="2199" spans="1:118" ht="36" x14ac:dyDescent="0.2">
      <c r="A2199" s="272">
        <v>343</v>
      </c>
      <c r="B2199" s="273" t="s">
        <v>2012</v>
      </c>
      <c r="C2199" s="272"/>
      <c r="D2199" s="272"/>
      <c r="E2199" s="282"/>
      <c r="F2199" s="283"/>
      <c r="G2199" s="283"/>
      <c r="H2199" s="283"/>
      <c r="I2199" s="277"/>
      <c r="J2199" s="806">
        <v>0</v>
      </c>
      <c r="K2199" s="278"/>
      <c r="L2199" s="919">
        <v>0</v>
      </c>
      <c r="M2199" s="278"/>
      <c r="N2199" s="919"/>
      <c r="O2199" s="75">
        <v>0</v>
      </c>
      <c r="P2199" s="928"/>
      <c r="Q2199" s="279"/>
      <c r="R2199" s="919"/>
      <c r="S2199" s="75">
        <v>0</v>
      </c>
      <c r="T2199" s="928">
        <v>0</v>
      </c>
      <c r="U2199" s="279"/>
      <c r="V2199" s="919"/>
      <c r="W2199" s="279"/>
      <c r="X2199" s="919"/>
      <c r="Y2199" s="60">
        <f t="shared" si="277"/>
        <v>0</v>
      </c>
      <c r="Z2199" s="928">
        <v>0</v>
      </c>
      <c r="AA2199" s="279"/>
      <c r="AB2199" s="919"/>
      <c r="AC2199" s="63">
        <v>0</v>
      </c>
      <c r="AD2199" s="316"/>
      <c r="AE2199" s="944"/>
      <c r="AF2199" s="150">
        <v>0</v>
      </c>
      <c r="AG2199" s="279"/>
      <c r="AH2199" s="919"/>
      <c r="AI2199" s="998">
        <f t="shared" si="276"/>
        <v>0</v>
      </c>
      <c r="AJ2199" s="1025"/>
    </row>
    <row r="2200" spans="1:118" s="884" customFormat="1" ht="24" x14ac:dyDescent="0.2">
      <c r="A2200" s="42">
        <v>34301</v>
      </c>
      <c r="B2200" s="341" t="s">
        <v>2013</v>
      </c>
      <c r="C2200" s="540"/>
      <c r="D2200" s="540"/>
      <c r="E2200" s="45"/>
      <c r="F2200" s="46"/>
      <c r="G2200" s="46"/>
      <c r="H2200" s="46"/>
      <c r="I2200" s="47"/>
      <c r="J2200" s="832">
        <v>0</v>
      </c>
      <c r="K2200" s="264"/>
      <c r="L2200" s="921">
        <v>0</v>
      </c>
      <c r="M2200" s="264"/>
      <c r="N2200" s="921"/>
      <c r="O2200" s="238">
        <v>0</v>
      </c>
      <c r="P2200" s="1008"/>
      <c r="Q2200" s="265"/>
      <c r="R2200" s="921"/>
      <c r="S2200" s="238">
        <v>0</v>
      </c>
      <c r="T2200" s="1008">
        <v>0</v>
      </c>
      <c r="U2200" s="265"/>
      <c r="V2200" s="921"/>
      <c r="W2200" s="265"/>
      <c r="X2200" s="921"/>
      <c r="Y2200" s="376">
        <f t="shared" si="277"/>
        <v>0</v>
      </c>
      <c r="Z2200" s="1008">
        <v>0</v>
      </c>
      <c r="AA2200" s="265"/>
      <c r="AB2200" s="921"/>
      <c r="AC2200" s="931">
        <v>0</v>
      </c>
      <c r="AD2200" s="281"/>
      <c r="AE2200" s="958"/>
      <c r="AF2200" s="882">
        <v>0</v>
      </c>
      <c r="AG2200" s="265"/>
      <c r="AH2200" s="921"/>
      <c r="AI2200" s="926">
        <f t="shared" si="276"/>
        <v>0</v>
      </c>
      <c r="AJ2200" s="1025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4"/>
      <c r="DB2200" s="24"/>
      <c r="DC2200" s="24"/>
      <c r="DD2200" s="24"/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</row>
    <row r="2201" spans="1:118" s="24" customFormat="1" x14ac:dyDescent="0.2">
      <c r="A2201" s="408"/>
      <c r="B2201" s="548"/>
      <c r="C2201" s="51"/>
      <c r="D2201" s="583"/>
      <c r="E2201" s="401"/>
      <c r="F2201" s="549"/>
      <c r="G2201" s="549"/>
      <c r="H2201" s="549"/>
      <c r="I2201" s="108"/>
      <c r="J2201" s="811"/>
      <c r="K2201" s="142"/>
      <c r="L2201" s="918">
        <v>0</v>
      </c>
      <c r="M2201" s="142"/>
      <c r="N2201" s="918"/>
      <c r="O2201" s="75">
        <v>0</v>
      </c>
      <c r="P2201" s="1007"/>
      <c r="Q2201" s="144"/>
      <c r="R2201" s="918"/>
      <c r="S2201" s="75">
        <v>0</v>
      </c>
      <c r="T2201" s="1007"/>
      <c r="U2201" s="144"/>
      <c r="V2201" s="918"/>
      <c r="W2201" s="144"/>
      <c r="X2201" s="918"/>
      <c r="Y2201" s="60">
        <f t="shared" si="277"/>
        <v>0</v>
      </c>
      <c r="Z2201" s="1007"/>
      <c r="AA2201" s="144"/>
      <c r="AB2201" s="918"/>
      <c r="AC2201" s="63">
        <v>0</v>
      </c>
      <c r="AD2201" s="135"/>
      <c r="AE2201" s="945"/>
      <c r="AF2201" s="150">
        <v>0</v>
      </c>
      <c r="AG2201" s="144"/>
      <c r="AH2201" s="918"/>
      <c r="AI2201" s="998">
        <f t="shared" si="276"/>
        <v>0</v>
      </c>
      <c r="AJ2201" s="1025"/>
    </row>
    <row r="2202" spans="1:118" s="877" customFormat="1" ht="24" x14ac:dyDescent="0.2">
      <c r="A2202" s="272">
        <v>344</v>
      </c>
      <c r="B2202" s="273" t="s">
        <v>2014</v>
      </c>
      <c r="C2202" s="272"/>
      <c r="D2202" s="272"/>
      <c r="E2202" s="282"/>
      <c r="F2202" s="283"/>
      <c r="G2202" s="283"/>
      <c r="H2202" s="283"/>
      <c r="I2202" s="277"/>
      <c r="J2202" s="806">
        <v>0</v>
      </c>
      <c r="K2202" s="278"/>
      <c r="L2202" s="919">
        <v>0</v>
      </c>
      <c r="M2202" s="278"/>
      <c r="N2202" s="919"/>
      <c r="O2202" s="875">
        <v>0</v>
      </c>
      <c r="P2202" s="928"/>
      <c r="Q2202" s="279"/>
      <c r="R2202" s="919"/>
      <c r="S2202" s="875">
        <v>0</v>
      </c>
      <c r="T2202" s="928">
        <v>0</v>
      </c>
      <c r="U2202" s="279"/>
      <c r="V2202" s="919"/>
      <c r="W2202" s="279"/>
      <c r="X2202" s="919"/>
      <c r="Y2202" s="373">
        <f t="shared" si="277"/>
        <v>0</v>
      </c>
      <c r="Z2202" s="928">
        <v>0</v>
      </c>
      <c r="AA2202" s="279"/>
      <c r="AB2202" s="919"/>
      <c r="AC2202" s="930">
        <v>0</v>
      </c>
      <c r="AD2202" s="316"/>
      <c r="AE2202" s="944"/>
      <c r="AF2202" s="876">
        <v>0</v>
      </c>
      <c r="AG2202" s="279"/>
      <c r="AH2202" s="919"/>
      <c r="AI2202" s="1027">
        <f t="shared" si="276"/>
        <v>0</v>
      </c>
      <c r="AJ2202" s="1025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4"/>
      <c r="BV2202" s="24"/>
      <c r="BW2202" s="24"/>
      <c r="BX2202" s="24"/>
      <c r="BY2202" s="24"/>
      <c r="BZ2202" s="24"/>
      <c r="CA2202" s="24"/>
      <c r="CB2202" s="24"/>
      <c r="CC2202" s="24"/>
      <c r="CD2202" s="24"/>
      <c r="CE2202" s="24"/>
      <c r="CF2202" s="24"/>
      <c r="CG2202" s="24"/>
      <c r="CH2202" s="24"/>
      <c r="CI2202" s="24"/>
      <c r="CJ2202" s="24"/>
      <c r="CK2202" s="24"/>
      <c r="CL2202" s="24"/>
      <c r="CM2202" s="24"/>
      <c r="CN2202" s="24"/>
      <c r="CO2202" s="24"/>
      <c r="CP2202" s="24"/>
      <c r="CQ2202" s="24"/>
      <c r="CR2202" s="24"/>
      <c r="CS2202" s="24"/>
      <c r="CT2202" s="24"/>
      <c r="CU2202" s="24"/>
      <c r="CV2202" s="24"/>
      <c r="CW2202" s="24"/>
      <c r="CX2202" s="24"/>
      <c r="CY2202" s="24"/>
      <c r="CZ2202" s="24"/>
      <c r="DA2202" s="24"/>
      <c r="DB2202" s="24"/>
      <c r="DC2202" s="24"/>
      <c r="DD2202" s="24"/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</row>
    <row r="2203" spans="1:118" s="884" customFormat="1" ht="24" x14ac:dyDescent="0.2">
      <c r="A2203" s="42">
        <v>34401</v>
      </c>
      <c r="B2203" s="341" t="s">
        <v>2015</v>
      </c>
      <c r="C2203" s="540"/>
      <c r="D2203" s="540"/>
      <c r="E2203" s="45"/>
      <c r="F2203" s="46"/>
      <c r="G2203" s="46"/>
      <c r="H2203" s="46"/>
      <c r="I2203" s="47"/>
      <c r="J2203" s="832">
        <v>0</v>
      </c>
      <c r="K2203" s="264"/>
      <c r="L2203" s="921">
        <v>0</v>
      </c>
      <c r="M2203" s="264"/>
      <c r="N2203" s="921"/>
      <c r="O2203" s="238">
        <v>0</v>
      </c>
      <c r="P2203" s="1008"/>
      <c r="Q2203" s="265"/>
      <c r="R2203" s="921"/>
      <c r="S2203" s="238">
        <v>0</v>
      </c>
      <c r="T2203" s="1008">
        <v>0</v>
      </c>
      <c r="U2203" s="265"/>
      <c r="V2203" s="921"/>
      <c r="W2203" s="265"/>
      <c r="X2203" s="921"/>
      <c r="Y2203" s="376">
        <f t="shared" si="277"/>
        <v>0</v>
      </c>
      <c r="Z2203" s="1008">
        <v>0</v>
      </c>
      <c r="AA2203" s="265"/>
      <c r="AB2203" s="921"/>
      <c r="AC2203" s="931">
        <v>0</v>
      </c>
      <c r="AD2203" s="281"/>
      <c r="AE2203" s="958"/>
      <c r="AF2203" s="882">
        <v>0</v>
      </c>
      <c r="AG2203" s="265"/>
      <c r="AH2203" s="921"/>
      <c r="AI2203" s="926">
        <f t="shared" ref="AI2203:AI2222" si="278">AF2203+AH2203+AD2203+AB2203+Z2203+X2203+V2203+T2203+R2203+P2203+N2203+L2203</f>
        <v>0</v>
      </c>
      <c r="AJ2203" s="10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</row>
    <row r="2204" spans="1:118" s="24" customFormat="1" x14ac:dyDescent="0.2">
      <c r="A2204" s="408"/>
      <c r="B2204" s="548"/>
      <c r="C2204" s="51"/>
      <c r="D2204" s="583"/>
      <c r="E2204" s="401"/>
      <c r="F2204" s="549"/>
      <c r="G2204" s="549"/>
      <c r="H2204" s="549"/>
      <c r="I2204" s="108"/>
      <c r="J2204" s="811"/>
      <c r="K2204" s="142"/>
      <c r="L2204" s="918">
        <v>0</v>
      </c>
      <c r="M2204" s="142"/>
      <c r="N2204" s="918"/>
      <c r="O2204" s="75">
        <v>0</v>
      </c>
      <c r="P2204" s="1007"/>
      <c r="Q2204" s="144"/>
      <c r="R2204" s="918"/>
      <c r="S2204" s="75">
        <v>0</v>
      </c>
      <c r="T2204" s="1007"/>
      <c r="U2204" s="144"/>
      <c r="V2204" s="918"/>
      <c r="W2204" s="144"/>
      <c r="X2204" s="918"/>
      <c r="Y2204" s="60">
        <f t="shared" si="277"/>
        <v>0</v>
      </c>
      <c r="Z2204" s="1007"/>
      <c r="AA2204" s="144"/>
      <c r="AB2204" s="918"/>
      <c r="AC2204" s="63">
        <v>0</v>
      </c>
      <c r="AD2204" s="135"/>
      <c r="AE2204" s="945"/>
      <c r="AF2204" s="150">
        <v>0</v>
      </c>
      <c r="AG2204" s="144"/>
      <c r="AH2204" s="918"/>
      <c r="AI2204" s="998">
        <f t="shared" si="278"/>
        <v>0</v>
      </c>
      <c r="AJ2204" s="1025"/>
    </row>
    <row r="2205" spans="1:118" s="877" customFormat="1" x14ac:dyDescent="0.2">
      <c r="A2205" s="272">
        <v>345</v>
      </c>
      <c r="B2205" s="273" t="s">
        <v>2016</v>
      </c>
      <c r="C2205" s="272"/>
      <c r="D2205" s="747"/>
      <c r="E2205" s="282"/>
      <c r="F2205" s="283"/>
      <c r="G2205" s="283"/>
      <c r="H2205" s="283"/>
      <c r="I2205" s="277"/>
      <c r="J2205" s="825">
        <v>803160</v>
      </c>
      <c r="K2205" s="278"/>
      <c r="L2205" s="919">
        <v>0</v>
      </c>
      <c r="M2205" s="278"/>
      <c r="N2205" s="919"/>
      <c r="O2205" s="875">
        <v>0</v>
      </c>
      <c r="P2205" s="284">
        <f>P2206</f>
        <v>0</v>
      </c>
      <c r="Q2205" s="279"/>
      <c r="R2205" s="919"/>
      <c r="S2205" s="875">
        <v>0</v>
      </c>
      <c r="T2205" s="284">
        <v>645861.35</v>
      </c>
      <c r="U2205" s="279"/>
      <c r="V2205" s="919"/>
      <c r="W2205" s="279"/>
      <c r="X2205" s="919"/>
      <c r="Y2205" s="373">
        <f t="shared" si="277"/>
        <v>0</v>
      </c>
      <c r="Z2205" s="284">
        <f>Z2206</f>
        <v>111554.71899999998</v>
      </c>
      <c r="AA2205" s="279"/>
      <c r="AB2205" s="919"/>
      <c r="AC2205" s="930">
        <v>0</v>
      </c>
      <c r="AD2205" s="284">
        <f>AD2206</f>
        <v>0</v>
      </c>
      <c r="AE2205" s="950">
        <f>AE2206</f>
        <v>0</v>
      </c>
      <c r="AF2205" s="876">
        <v>0</v>
      </c>
      <c r="AG2205" s="279"/>
      <c r="AH2205" s="919"/>
      <c r="AI2205" s="1027">
        <f t="shared" si="278"/>
        <v>757416.0689999999</v>
      </c>
      <c r="AJ2205" s="1025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</row>
    <row r="2206" spans="1:118" s="884" customFormat="1" ht="24" x14ac:dyDescent="0.2">
      <c r="A2206" s="42">
        <v>34501</v>
      </c>
      <c r="B2206" s="341" t="s">
        <v>2017</v>
      </c>
      <c r="C2206" s="540"/>
      <c r="D2206" s="540"/>
      <c r="E2206" s="45"/>
      <c r="F2206" s="46"/>
      <c r="G2206" s="46"/>
      <c r="H2206" s="46"/>
      <c r="I2206" s="47"/>
      <c r="J2206" s="832">
        <v>803160</v>
      </c>
      <c r="K2206" s="264"/>
      <c r="L2206" s="921">
        <v>0</v>
      </c>
      <c r="M2206" s="264"/>
      <c r="N2206" s="921"/>
      <c r="O2206" s="238">
        <v>0</v>
      </c>
      <c r="P2206" s="251">
        <f>P2207+P2208+P2209</f>
        <v>0</v>
      </c>
      <c r="Q2206" s="265"/>
      <c r="R2206" s="921"/>
      <c r="S2206" s="238">
        <v>0</v>
      </c>
      <c r="T2206" s="251">
        <f>SUM(T2207:T2209)</f>
        <v>645861.35</v>
      </c>
      <c r="U2206" s="265"/>
      <c r="V2206" s="921"/>
      <c r="W2206" s="265"/>
      <c r="X2206" s="921"/>
      <c r="Y2206" s="376">
        <f t="shared" si="277"/>
        <v>0</v>
      </c>
      <c r="Z2206" s="251">
        <f>SUM(Z2207:Z2209)</f>
        <v>111554.71899999998</v>
      </c>
      <c r="AA2206" s="265"/>
      <c r="AB2206" s="921"/>
      <c r="AC2206" s="931">
        <v>0</v>
      </c>
      <c r="AD2206" s="251">
        <f>AD2207+AD2208+AD2209</f>
        <v>0</v>
      </c>
      <c r="AE2206" s="565">
        <f>AE2207+AE2208+AE2209</f>
        <v>0</v>
      </c>
      <c r="AF2206" s="882">
        <v>0</v>
      </c>
      <c r="AG2206" s="265"/>
      <c r="AH2206" s="921"/>
      <c r="AI2206" s="926">
        <f t="shared" si="278"/>
        <v>757416.0689999999</v>
      </c>
      <c r="AJ2206" s="1025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</row>
    <row r="2207" spans="1:118" s="518" customFormat="1" ht="44.25" customHeight="1" x14ac:dyDescent="0.2">
      <c r="A2207" s="406"/>
      <c r="B2207" s="52" t="s">
        <v>2018</v>
      </c>
      <c r="C2207" s="51"/>
      <c r="D2207" s="51">
        <v>1</v>
      </c>
      <c r="E2207" s="74" t="s">
        <v>734</v>
      </c>
      <c r="F2207" s="55" t="s">
        <v>31</v>
      </c>
      <c r="G2207" s="56" t="s">
        <v>32</v>
      </c>
      <c r="H2207" s="55" t="s">
        <v>33</v>
      </c>
      <c r="I2207" s="57">
        <v>29000</v>
      </c>
      <c r="J2207" s="807">
        <v>29000</v>
      </c>
      <c r="K2207" s="89"/>
      <c r="L2207" s="644">
        <v>0</v>
      </c>
      <c r="M2207" s="89"/>
      <c r="N2207" s="644"/>
      <c r="O2207" s="75">
        <v>0</v>
      </c>
      <c r="P2207" s="999">
        <f>O2207*I2207</f>
        <v>0</v>
      </c>
      <c r="Q2207" s="81"/>
      <c r="R2207" s="150"/>
      <c r="S2207" s="75">
        <v>0</v>
      </c>
      <c r="T2207" s="999">
        <v>18119.16</v>
      </c>
      <c r="U2207" s="81"/>
      <c r="V2207" s="150"/>
      <c r="W2207" s="81"/>
      <c r="X2207" s="150"/>
      <c r="Y2207" s="60">
        <f t="shared" si="277"/>
        <v>1</v>
      </c>
      <c r="Z2207" s="999">
        <v>10880.84</v>
      </c>
      <c r="AA2207" s="81"/>
      <c r="AB2207" s="150"/>
      <c r="AC2207" s="63">
        <v>0</v>
      </c>
      <c r="AD2207" s="78">
        <f>AC2207*I2207</f>
        <v>0</v>
      </c>
      <c r="AE2207" s="63">
        <v>0</v>
      </c>
      <c r="AF2207" s="150">
        <v>0</v>
      </c>
      <c r="AG2207" s="81"/>
      <c r="AH2207" s="150"/>
      <c r="AI2207" s="998">
        <f t="shared" si="278"/>
        <v>29000</v>
      </c>
      <c r="AJ2207" s="1025">
        <f>J2207-AI2207</f>
        <v>0</v>
      </c>
    </row>
    <row r="2208" spans="1:118" s="518" customFormat="1" ht="29.25" customHeight="1" x14ac:dyDescent="0.2">
      <c r="A2208" s="406"/>
      <c r="B2208" s="52" t="s">
        <v>2017</v>
      </c>
      <c r="C2208" s="51"/>
      <c r="D2208" s="51">
        <v>8</v>
      </c>
      <c r="E2208" s="74" t="s">
        <v>734</v>
      </c>
      <c r="F2208" s="55" t="s">
        <v>31</v>
      </c>
      <c r="G2208" s="56" t="s">
        <v>32</v>
      </c>
      <c r="H2208" s="55" t="s">
        <v>33</v>
      </c>
      <c r="I2208" s="57">
        <v>774160</v>
      </c>
      <c r="J2208" s="807">
        <v>774160</v>
      </c>
      <c r="K2208" s="89"/>
      <c r="L2208" s="644">
        <v>0</v>
      </c>
      <c r="M2208" s="89"/>
      <c r="N2208" s="644"/>
      <c r="O2208" s="75">
        <v>0</v>
      </c>
      <c r="P2208" s="999">
        <f>O2208*I2208</f>
        <v>0</v>
      </c>
      <c r="Q2208" s="81"/>
      <c r="R2208" s="150"/>
      <c r="S2208" s="75">
        <v>0</v>
      </c>
      <c r="T2208" s="999">
        <v>627742.18999999994</v>
      </c>
      <c r="U2208" s="518">
        <v>3</v>
      </c>
      <c r="V2208" s="81">
        <f>10203.86+10203.86+25336.21</f>
        <v>45743.93</v>
      </c>
      <c r="W2208" s="81"/>
      <c r="X2208" s="150"/>
      <c r="Y2208" s="60">
        <f t="shared" si="277"/>
        <v>8</v>
      </c>
      <c r="Z2208" s="999">
        <f>146417.81-20407.72+25336.21-50672.421</f>
        <v>100673.87899999999</v>
      </c>
      <c r="AA2208" s="81"/>
      <c r="AB2208" s="150"/>
      <c r="AC2208" s="63">
        <v>0</v>
      </c>
      <c r="AD2208" s="78">
        <f>AC2208*I2208</f>
        <v>0</v>
      </c>
      <c r="AE2208" s="63">
        <v>0</v>
      </c>
      <c r="AF2208" s="150">
        <v>0</v>
      </c>
      <c r="AG2208" s="81"/>
      <c r="AH2208" s="150"/>
      <c r="AI2208" s="998">
        <f t="shared" si="278"/>
        <v>774159.99899999995</v>
      </c>
      <c r="AJ2208" s="1025">
        <f>J2208-AI2208</f>
        <v>1.0000000474974513E-3</v>
      </c>
    </row>
    <row r="2209" spans="1:118" s="24" customFormat="1" x14ac:dyDescent="0.2">
      <c r="A2209" s="406"/>
      <c r="B2209" s="445"/>
      <c r="C2209" s="51"/>
      <c r="D2209" s="51"/>
      <c r="E2209" s="74"/>
      <c r="F2209" s="55"/>
      <c r="G2209" s="56"/>
      <c r="H2209" s="55"/>
      <c r="I2209" s="108"/>
      <c r="J2209" s="807"/>
      <c r="K2209" s="142"/>
      <c r="L2209" s="918">
        <v>0</v>
      </c>
      <c r="M2209" s="142"/>
      <c r="N2209" s="918"/>
      <c r="O2209" s="75">
        <v>0</v>
      </c>
      <c r="P2209" s="1007"/>
      <c r="Q2209" s="144"/>
      <c r="R2209" s="918"/>
      <c r="S2209" s="75">
        <v>0</v>
      </c>
      <c r="T2209" s="1007"/>
      <c r="U2209" s="144"/>
      <c r="V2209" s="918"/>
      <c r="W2209" s="144"/>
      <c r="X2209" s="918"/>
      <c r="Y2209" s="60">
        <f t="shared" si="277"/>
        <v>0</v>
      </c>
      <c r="Z2209" s="1007">
        <v>0</v>
      </c>
      <c r="AA2209" s="144"/>
      <c r="AB2209" s="918"/>
      <c r="AC2209" s="63">
        <v>0</v>
      </c>
      <c r="AD2209" s="135"/>
      <c r="AE2209" s="945"/>
      <c r="AF2209" s="150">
        <v>0</v>
      </c>
      <c r="AG2209" s="144"/>
      <c r="AH2209" s="918"/>
      <c r="AI2209" s="998">
        <f t="shared" si="278"/>
        <v>0</v>
      </c>
      <c r="AJ2209" s="1025"/>
    </row>
    <row r="2210" spans="1:118" s="877" customFormat="1" x14ac:dyDescent="0.2">
      <c r="A2210" s="272">
        <v>346</v>
      </c>
      <c r="B2210" s="273" t="s">
        <v>2019</v>
      </c>
      <c r="C2210" s="272"/>
      <c r="D2210" s="272"/>
      <c r="E2210" s="282"/>
      <c r="F2210" s="283"/>
      <c r="G2210" s="283"/>
      <c r="H2210" s="283"/>
      <c r="I2210" s="277"/>
      <c r="J2210" s="806">
        <v>0</v>
      </c>
      <c r="K2210" s="278"/>
      <c r="L2210" s="919">
        <v>0</v>
      </c>
      <c r="M2210" s="278"/>
      <c r="N2210" s="919"/>
      <c r="O2210" s="875">
        <v>0</v>
      </c>
      <c r="P2210" s="928"/>
      <c r="Q2210" s="279"/>
      <c r="R2210" s="919"/>
      <c r="S2210" s="875">
        <v>0</v>
      </c>
      <c r="T2210" s="928">
        <v>0</v>
      </c>
      <c r="U2210" s="279"/>
      <c r="V2210" s="919"/>
      <c r="W2210" s="279"/>
      <c r="X2210" s="919"/>
      <c r="Y2210" s="373">
        <f t="shared" si="277"/>
        <v>0</v>
      </c>
      <c r="Z2210" s="928">
        <v>0</v>
      </c>
      <c r="AA2210" s="279"/>
      <c r="AB2210" s="919"/>
      <c r="AC2210" s="930">
        <v>0</v>
      </c>
      <c r="AD2210" s="316"/>
      <c r="AE2210" s="944"/>
      <c r="AF2210" s="876">
        <v>0</v>
      </c>
      <c r="AG2210" s="279"/>
      <c r="AH2210" s="919"/>
      <c r="AI2210" s="1027">
        <f t="shared" si="278"/>
        <v>0</v>
      </c>
      <c r="AJ2210" s="1025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4"/>
      <c r="BV2210" s="24"/>
      <c r="BW2210" s="24"/>
      <c r="BX2210" s="24"/>
      <c r="BY2210" s="24"/>
      <c r="BZ2210" s="24"/>
      <c r="CA2210" s="24"/>
      <c r="CB2210" s="24"/>
      <c r="CC2210" s="24"/>
      <c r="CD2210" s="24"/>
      <c r="CE2210" s="24"/>
      <c r="CF2210" s="24"/>
      <c r="CG2210" s="24"/>
      <c r="CH2210" s="24"/>
      <c r="CI2210" s="24"/>
      <c r="CJ2210" s="24"/>
      <c r="CK2210" s="24"/>
      <c r="CL2210" s="24"/>
      <c r="CM2210" s="24"/>
      <c r="CN2210" s="24"/>
      <c r="CO2210" s="24"/>
      <c r="CP2210" s="24"/>
      <c r="CQ2210" s="24"/>
      <c r="CR2210" s="24"/>
      <c r="CS2210" s="24"/>
      <c r="CT2210" s="24"/>
      <c r="CU2210" s="24"/>
      <c r="CV2210" s="24"/>
      <c r="CW2210" s="24"/>
      <c r="CX2210" s="24"/>
      <c r="CY2210" s="24"/>
      <c r="CZ2210" s="24"/>
      <c r="DA2210" s="24"/>
      <c r="DB2210" s="24"/>
      <c r="DC2210" s="24"/>
      <c r="DD2210" s="24"/>
      <c r="DE2210" s="24"/>
      <c r="DF2210" s="24"/>
      <c r="DG2210" s="24"/>
      <c r="DH2210" s="24"/>
      <c r="DI2210" s="24"/>
      <c r="DJ2210" s="24"/>
      <c r="DK2210" s="24"/>
      <c r="DL2210" s="24"/>
      <c r="DM2210" s="24"/>
      <c r="DN2210" s="24"/>
    </row>
    <row r="2211" spans="1:118" s="884" customFormat="1" x14ac:dyDescent="0.2">
      <c r="A2211" s="42">
        <v>34601</v>
      </c>
      <c r="B2211" s="341" t="s">
        <v>2020</v>
      </c>
      <c r="C2211" s="540"/>
      <c r="D2211" s="540"/>
      <c r="E2211" s="45"/>
      <c r="F2211" s="46"/>
      <c r="G2211" s="46"/>
      <c r="H2211" s="46"/>
      <c r="I2211" s="47"/>
      <c r="J2211" s="832">
        <v>0</v>
      </c>
      <c r="K2211" s="264"/>
      <c r="L2211" s="921">
        <v>0</v>
      </c>
      <c r="M2211" s="264"/>
      <c r="N2211" s="921"/>
      <c r="O2211" s="238">
        <v>0</v>
      </c>
      <c r="P2211" s="1008"/>
      <c r="Q2211" s="265"/>
      <c r="R2211" s="921"/>
      <c r="S2211" s="238">
        <v>0</v>
      </c>
      <c r="T2211" s="1008">
        <v>0</v>
      </c>
      <c r="U2211" s="265"/>
      <c r="V2211" s="921"/>
      <c r="W2211" s="265"/>
      <c r="X2211" s="921"/>
      <c r="Y2211" s="376">
        <f t="shared" si="277"/>
        <v>0</v>
      </c>
      <c r="Z2211" s="1008">
        <v>0</v>
      </c>
      <c r="AA2211" s="265"/>
      <c r="AB2211" s="921"/>
      <c r="AC2211" s="931">
        <v>0</v>
      </c>
      <c r="AD2211" s="281"/>
      <c r="AE2211" s="958"/>
      <c r="AF2211" s="882">
        <v>0</v>
      </c>
      <c r="AG2211" s="265"/>
      <c r="AH2211" s="921"/>
      <c r="AI2211" s="926">
        <f t="shared" si="278"/>
        <v>0</v>
      </c>
      <c r="AJ2211" s="1025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4"/>
      <c r="BV2211" s="24"/>
      <c r="BW2211" s="24"/>
      <c r="BX2211" s="24"/>
      <c r="BY2211" s="24"/>
      <c r="BZ2211" s="24"/>
      <c r="CA2211" s="24"/>
      <c r="CB2211" s="24"/>
      <c r="CC2211" s="24"/>
      <c r="CD2211" s="24"/>
      <c r="CE2211" s="24"/>
      <c r="CF2211" s="24"/>
      <c r="CG2211" s="24"/>
      <c r="CH2211" s="24"/>
      <c r="CI2211" s="24"/>
      <c r="CJ2211" s="24"/>
      <c r="CK2211" s="24"/>
      <c r="CL2211" s="24"/>
      <c r="CM2211" s="24"/>
      <c r="CN2211" s="24"/>
      <c r="CO2211" s="24"/>
      <c r="CP2211" s="24"/>
      <c r="CQ2211" s="24"/>
      <c r="CR2211" s="24"/>
      <c r="CS2211" s="24"/>
      <c r="CT2211" s="24"/>
      <c r="CU2211" s="24"/>
      <c r="CV2211" s="24"/>
      <c r="CW2211" s="24"/>
      <c r="CX2211" s="24"/>
      <c r="CY2211" s="24"/>
      <c r="CZ2211" s="24"/>
      <c r="DA2211" s="24"/>
      <c r="DB2211" s="24"/>
      <c r="DC2211" s="24"/>
      <c r="DD2211" s="24"/>
      <c r="DE2211" s="24"/>
      <c r="DF2211" s="24"/>
      <c r="DG2211" s="24"/>
      <c r="DH2211" s="24"/>
      <c r="DI2211" s="24"/>
      <c r="DJ2211" s="24"/>
      <c r="DK2211" s="24"/>
      <c r="DL2211" s="24"/>
      <c r="DM2211" s="24"/>
      <c r="DN2211" s="24"/>
    </row>
    <row r="2212" spans="1:118" s="24" customFormat="1" x14ac:dyDescent="0.2">
      <c r="A2212" s="408"/>
      <c r="B2212" s="548"/>
      <c r="C2212" s="51"/>
      <c r="D2212" s="583"/>
      <c r="E2212" s="401"/>
      <c r="F2212" s="549"/>
      <c r="G2212" s="549"/>
      <c r="H2212" s="549"/>
      <c r="I2212" s="108"/>
      <c r="J2212" s="811"/>
      <c r="K2212" s="142"/>
      <c r="L2212" s="918">
        <v>0</v>
      </c>
      <c r="M2212" s="142"/>
      <c r="N2212" s="918"/>
      <c r="O2212" s="75">
        <v>0</v>
      </c>
      <c r="P2212" s="1007"/>
      <c r="Q2212" s="144"/>
      <c r="R2212" s="918"/>
      <c r="S2212" s="75">
        <v>0</v>
      </c>
      <c r="T2212" s="1007"/>
      <c r="U2212" s="144"/>
      <c r="V2212" s="918"/>
      <c r="W2212" s="144"/>
      <c r="X2212" s="918"/>
      <c r="Y2212" s="60">
        <f t="shared" si="277"/>
        <v>0</v>
      </c>
      <c r="Z2212" s="1007"/>
      <c r="AA2212" s="144"/>
      <c r="AB2212" s="918"/>
      <c r="AC2212" s="63">
        <v>0</v>
      </c>
      <c r="AD2212" s="135"/>
      <c r="AE2212" s="945"/>
      <c r="AF2212" s="150">
        <v>0</v>
      </c>
      <c r="AG2212" s="144"/>
      <c r="AH2212" s="918"/>
      <c r="AI2212" s="998">
        <f t="shared" si="278"/>
        <v>0</v>
      </c>
      <c r="AJ2212" s="1025"/>
    </row>
    <row r="2213" spans="1:118" s="877" customFormat="1" x14ac:dyDescent="0.2">
      <c r="A2213" s="272">
        <v>347</v>
      </c>
      <c r="B2213" s="273" t="s">
        <v>2021</v>
      </c>
      <c r="C2213" s="272"/>
      <c r="D2213" s="272"/>
      <c r="E2213" s="282"/>
      <c r="F2213" s="283"/>
      <c r="G2213" s="283"/>
      <c r="H2213" s="283"/>
      <c r="I2213" s="277"/>
      <c r="J2213" s="806">
        <v>0</v>
      </c>
      <c r="K2213" s="278"/>
      <c r="L2213" s="919">
        <v>0</v>
      </c>
      <c r="M2213" s="278"/>
      <c r="N2213" s="919"/>
      <c r="O2213" s="875">
        <v>0</v>
      </c>
      <c r="P2213" s="928"/>
      <c r="Q2213" s="279"/>
      <c r="R2213" s="919"/>
      <c r="S2213" s="875">
        <v>0</v>
      </c>
      <c r="T2213" s="928">
        <v>0</v>
      </c>
      <c r="U2213" s="279"/>
      <c r="V2213" s="919"/>
      <c r="W2213" s="279"/>
      <c r="X2213" s="919"/>
      <c r="Y2213" s="373">
        <f t="shared" si="277"/>
        <v>0</v>
      </c>
      <c r="Z2213" s="928">
        <v>0</v>
      </c>
      <c r="AA2213" s="279"/>
      <c r="AB2213" s="919"/>
      <c r="AC2213" s="930">
        <v>0</v>
      </c>
      <c r="AD2213" s="316"/>
      <c r="AE2213" s="944"/>
      <c r="AF2213" s="876">
        <v>0</v>
      </c>
      <c r="AG2213" s="279"/>
      <c r="AH2213" s="919"/>
      <c r="AI2213" s="1027">
        <f t="shared" si="278"/>
        <v>0</v>
      </c>
      <c r="AJ2213" s="1025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4"/>
      <c r="BV2213" s="24"/>
      <c r="BW2213" s="24"/>
      <c r="BX2213" s="24"/>
      <c r="BY2213" s="24"/>
      <c r="BZ2213" s="24"/>
      <c r="CA2213" s="24"/>
      <c r="CB2213" s="24"/>
      <c r="CC2213" s="24"/>
      <c r="CD2213" s="24"/>
      <c r="CE2213" s="24"/>
      <c r="CF2213" s="24"/>
      <c r="CG2213" s="24"/>
      <c r="CH2213" s="24"/>
      <c r="CI2213" s="24"/>
      <c r="CJ2213" s="24"/>
      <c r="CK2213" s="24"/>
      <c r="CL2213" s="24"/>
      <c r="CM2213" s="24"/>
      <c r="CN2213" s="24"/>
      <c r="CO2213" s="24"/>
      <c r="CP2213" s="24"/>
      <c r="CQ2213" s="24"/>
      <c r="CR2213" s="24"/>
      <c r="CS2213" s="24"/>
      <c r="CT2213" s="24"/>
      <c r="CU2213" s="24"/>
      <c r="CV2213" s="24"/>
      <c r="CW2213" s="24"/>
      <c r="CX2213" s="24"/>
      <c r="CY2213" s="24"/>
      <c r="CZ2213" s="24"/>
      <c r="DA2213" s="24"/>
      <c r="DB2213" s="24"/>
      <c r="DC2213" s="24"/>
      <c r="DD2213" s="24"/>
      <c r="DE2213" s="24"/>
      <c r="DF2213" s="24"/>
      <c r="DG2213" s="24"/>
      <c r="DH2213" s="24"/>
      <c r="DI2213" s="24"/>
      <c r="DJ2213" s="24"/>
      <c r="DK2213" s="24"/>
      <c r="DL2213" s="24"/>
      <c r="DM2213" s="24"/>
      <c r="DN2213" s="24"/>
    </row>
    <row r="2214" spans="1:118" s="884" customFormat="1" x14ac:dyDescent="0.2">
      <c r="A2214" s="42">
        <v>34701</v>
      </c>
      <c r="B2214" s="341" t="s">
        <v>2021</v>
      </c>
      <c r="C2214" s="540"/>
      <c r="D2214" s="540"/>
      <c r="E2214" s="45"/>
      <c r="F2214" s="46"/>
      <c r="G2214" s="46"/>
      <c r="H2214" s="46"/>
      <c r="I2214" s="47"/>
      <c r="J2214" s="832">
        <v>0</v>
      </c>
      <c r="K2214" s="264"/>
      <c r="L2214" s="921">
        <v>0</v>
      </c>
      <c r="M2214" s="264"/>
      <c r="N2214" s="921"/>
      <c r="O2214" s="238">
        <v>0</v>
      </c>
      <c r="P2214" s="1008"/>
      <c r="Q2214" s="265"/>
      <c r="R2214" s="921"/>
      <c r="S2214" s="238">
        <v>0</v>
      </c>
      <c r="T2214" s="1008">
        <v>0</v>
      </c>
      <c r="U2214" s="265"/>
      <c r="V2214" s="921"/>
      <c r="W2214" s="265"/>
      <c r="X2214" s="921"/>
      <c r="Y2214" s="376">
        <f t="shared" si="277"/>
        <v>0</v>
      </c>
      <c r="Z2214" s="1008">
        <v>0</v>
      </c>
      <c r="AA2214" s="265"/>
      <c r="AB2214" s="921"/>
      <c r="AC2214" s="931">
        <v>0</v>
      </c>
      <c r="AD2214" s="281"/>
      <c r="AE2214" s="958"/>
      <c r="AF2214" s="882">
        <v>0</v>
      </c>
      <c r="AG2214" s="265"/>
      <c r="AH2214" s="921"/>
      <c r="AI2214" s="926">
        <f t="shared" si="278"/>
        <v>0</v>
      </c>
      <c r="AJ2214" s="1025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4"/>
      <c r="BV2214" s="24"/>
      <c r="BW2214" s="24"/>
      <c r="BX2214" s="24"/>
      <c r="BY2214" s="24"/>
      <c r="BZ2214" s="24"/>
      <c r="CA2214" s="24"/>
      <c r="CB2214" s="24"/>
      <c r="CC2214" s="24"/>
      <c r="CD2214" s="24"/>
      <c r="CE2214" s="24"/>
      <c r="CF2214" s="24"/>
      <c r="CG2214" s="24"/>
      <c r="CH2214" s="24"/>
      <c r="CI2214" s="24"/>
      <c r="CJ2214" s="24"/>
      <c r="CK2214" s="24"/>
      <c r="CL2214" s="24"/>
      <c r="CM2214" s="24"/>
      <c r="CN2214" s="24"/>
      <c r="CO2214" s="24"/>
      <c r="CP2214" s="24"/>
      <c r="CQ2214" s="24"/>
      <c r="CR2214" s="24"/>
      <c r="CS2214" s="24"/>
      <c r="CT2214" s="24"/>
      <c r="CU2214" s="24"/>
      <c r="CV2214" s="24"/>
      <c r="CW2214" s="24"/>
      <c r="CX2214" s="24"/>
      <c r="CY2214" s="24"/>
      <c r="CZ2214" s="24"/>
      <c r="DA2214" s="24"/>
      <c r="DB2214" s="24"/>
      <c r="DC2214" s="24"/>
      <c r="DD2214" s="24"/>
      <c r="DE2214" s="24"/>
      <c r="DF2214" s="24"/>
      <c r="DG2214" s="24"/>
      <c r="DH2214" s="24"/>
      <c r="DI2214" s="24"/>
      <c r="DJ2214" s="24"/>
      <c r="DK2214" s="24"/>
      <c r="DL2214" s="24"/>
      <c r="DM2214" s="24"/>
      <c r="DN2214" s="24"/>
    </row>
    <row r="2215" spans="1:118" s="24" customFormat="1" x14ac:dyDescent="0.2">
      <c r="A2215" s="408"/>
      <c r="B2215" s="548"/>
      <c r="C2215" s="51"/>
      <c r="D2215" s="583"/>
      <c r="E2215" s="401"/>
      <c r="F2215" s="549"/>
      <c r="G2215" s="549"/>
      <c r="H2215" s="549"/>
      <c r="I2215" s="108"/>
      <c r="J2215" s="811"/>
      <c r="K2215" s="142"/>
      <c r="L2215" s="918">
        <v>0</v>
      </c>
      <c r="M2215" s="142"/>
      <c r="N2215" s="918"/>
      <c r="O2215" s="75">
        <v>0</v>
      </c>
      <c r="P2215" s="1007"/>
      <c r="Q2215" s="144"/>
      <c r="R2215" s="918"/>
      <c r="S2215" s="75">
        <v>0</v>
      </c>
      <c r="T2215" s="1007"/>
      <c r="U2215" s="144"/>
      <c r="V2215" s="918"/>
      <c r="W2215" s="144"/>
      <c r="X2215" s="918"/>
      <c r="Y2215" s="60">
        <f t="shared" si="277"/>
        <v>0</v>
      </c>
      <c r="Z2215" s="1007"/>
      <c r="AA2215" s="144"/>
      <c r="AB2215" s="918"/>
      <c r="AC2215" s="63">
        <v>0</v>
      </c>
      <c r="AD2215" s="135"/>
      <c r="AE2215" s="945"/>
      <c r="AF2215" s="150">
        <v>0</v>
      </c>
      <c r="AG2215" s="144"/>
      <c r="AH2215" s="918"/>
      <c r="AI2215" s="998">
        <f t="shared" si="278"/>
        <v>0</v>
      </c>
      <c r="AJ2215" s="1025"/>
    </row>
    <row r="2216" spans="1:118" s="877" customFormat="1" x14ac:dyDescent="0.2">
      <c r="A2216" s="272">
        <v>348</v>
      </c>
      <c r="B2216" s="273" t="s">
        <v>2022</v>
      </c>
      <c r="C2216" s="272"/>
      <c r="D2216" s="272"/>
      <c r="E2216" s="282"/>
      <c r="F2216" s="283"/>
      <c r="G2216" s="283"/>
      <c r="H2216" s="283"/>
      <c r="I2216" s="277"/>
      <c r="J2216" s="806">
        <v>0</v>
      </c>
      <c r="K2216" s="278"/>
      <c r="L2216" s="919">
        <v>0</v>
      </c>
      <c r="M2216" s="278"/>
      <c r="N2216" s="919"/>
      <c r="O2216" s="875">
        <v>0</v>
      </c>
      <c r="P2216" s="928"/>
      <c r="Q2216" s="279"/>
      <c r="R2216" s="919"/>
      <c r="S2216" s="875">
        <v>0</v>
      </c>
      <c r="T2216" s="928">
        <v>0</v>
      </c>
      <c r="U2216" s="279"/>
      <c r="V2216" s="919"/>
      <c r="W2216" s="279"/>
      <c r="X2216" s="919"/>
      <c r="Y2216" s="373">
        <f t="shared" si="277"/>
        <v>0</v>
      </c>
      <c r="Z2216" s="928">
        <v>0</v>
      </c>
      <c r="AA2216" s="279"/>
      <c r="AB2216" s="919"/>
      <c r="AC2216" s="930">
        <v>0</v>
      </c>
      <c r="AD2216" s="316"/>
      <c r="AE2216" s="944"/>
      <c r="AF2216" s="876">
        <v>0</v>
      </c>
      <c r="AG2216" s="279"/>
      <c r="AH2216" s="919"/>
      <c r="AI2216" s="1027">
        <f t="shared" si="278"/>
        <v>0</v>
      </c>
      <c r="AJ2216" s="1025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4"/>
      <c r="BV2216" s="24"/>
      <c r="BW2216" s="24"/>
      <c r="BX2216" s="24"/>
      <c r="BY2216" s="24"/>
      <c r="BZ2216" s="24"/>
      <c r="CA2216" s="24"/>
      <c r="CB2216" s="24"/>
      <c r="CC2216" s="24"/>
      <c r="CD2216" s="24"/>
      <c r="CE2216" s="24"/>
      <c r="CF2216" s="24"/>
      <c r="CG2216" s="24"/>
      <c r="CH2216" s="24"/>
      <c r="CI2216" s="24"/>
      <c r="CJ2216" s="24"/>
      <c r="CK2216" s="24"/>
      <c r="CL2216" s="24"/>
      <c r="CM2216" s="24"/>
      <c r="CN2216" s="24"/>
      <c r="CO2216" s="24"/>
      <c r="CP2216" s="24"/>
      <c r="CQ2216" s="24"/>
      <c r="CR2216" s="24"/>
      <c r="CS2216" s="24"/>
      <c r="CT2216" s="24"/>
      <c r="CU2216" s="24"/>
      <c r="CV2216" s="24"/>
      <c r="CW2216" s="24"/>
      <c r="CX2216" s="24"/>
      <c r="CY2216" s="24"/>
      <c r="CZ2216" s="24"/>
      <c r="DA2216" s="24"/>
      <c r="DB2216" s="24"/>
      <c r="DC2216" s="24"/>
      <c r="DD2216" s="24"/>
      <c r="DE2216" s="24"/>
      <c r="DF2216" s="24"/>
      <c r="DG2216" s="24"/>
      <c r="DH2216" s="24"/>
      <c r="DI2216" s="24"/>
      <c r="DJ2216" s="24"/>
      <c r="DK2216" s="24"/>
      <c r="DL2216" s="24"/>
      <c r="DM2216" s="24"/>
      <c r="DN2216" s="24"/>
    </row>
    <row r="2217" spans="1:118" s="884" customFormat="1" x14ac:dyDescent="0.2">
      <c r="A2217" s="42">
        <v>34801</v>
      </c>
      <c r="B2217" s="341" t="s">
        <v>2023</v>
      </c>
      <c r="C2217" s="540"/>
      <c r="D2217" s="540"/>
      <c r="E2217" s="45"/>
      <c r="F2217" s="46"/>
      <c r="G2217" s="46"/>
      <c r="H2217" s="46"/>
      <c r="I2217" s="47"/>
      <c r="J2217" s="832">
        <v>0</v>
      </c>
      <c r="K2217" s="264"/>
      <c r="L2217" s="921">
        <v>0</v>
      </c>
      <c r="M2217" s="264"/>
      <c r="N2217" s="921"/>
      <c r="O2217" s="238">
        <v>0</v>
      </c>
      <c r="P2217" s="1008"/>
      <c r="Q2217" s="265"/>
      <c r="R2217" s="921"/>
      <c r="S2217" s="238">
        <v>0</v>
      </c>
      <c r="T2217" s="1008">
        <v>0</v>
      </c>
      <c r="U2217" s="265"/>
      <c r="V2217" s="921"/>
      <c r="W2217" s="265"/>
      <c r="X2217" s="921"/>
      <c r="Y2217" s="376">
        <f t="shared" si="277"/>
        <v>0</v>
      </c>
      <c r="Z2217" s="1008">
        <v>0</v>
      </c>
      <c r="AA2217" s="265"/>
      <c r="AB2217" s="921"/>
      <c r="AC2217" s="931">
        <v>0</v>
      </c>
      <c r="AD2217" s="281"/>
      <c r="AE2217" s="958"/>
      <c r="AF2217" s="882">
        <v>0</v>
      </c>
      <c r="AG2217" s="265"/>
      <c r="AH2217" s="921"/>
      <c r="AI2217" s="926">
        <f t="shared" si="278"/>
        <v>0</v>
      </c>
      <c r="AJ2217" s="1025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4"/>
      <c r="BV2217" s="24"/>
      <c r="BW2217" s="24"/>
      <c r="BX2217" s="24"/>
      <c r="BY2217" s="24"/>
      <c r="BZ2217" s="24"/>
      <c r="CA2217" s="24"/>
      <c r="CB2217" s="24"/>
      <c r="CC2217" s="24"/>
      <c r="CD2217" s="24"/>
      <c r="CE2217" s="24"/>
      <c r="CF2217" s="24"/>
      <c r="CG2217" s="24"/>
      <c r="CH2217" s="24"/>
      <c r="CI2217" s="24"/>
      <c r="CJ2217" s="24"/>
      <c r="CK2217" s="24"/>
      <c r="CL2217" s="24"/>
      <c r="CM2217" s="24"/>
      <c r="CN2217" s="24"/>
      <c r="CO2217" s="24"/>
      <c r="CP2217" s="24"/>
      <c r="CQ2217" s="24"/>
      <c r="CR2217" s="24"/>
      <c r="CS2217" s="24"/>
      <c r="CT2217" s="24"/>
      <c r="CU2217" s="24"/>
      <c r="CV2217" s="24"/>
      <c r="CW2217" s="24"/>
      <c r="CX2217" s="24"/>
      <c r="CY2217" s="24"/>
      <c r="CZ2217" s="24"/>
      <c r="DA2217" s="24"/>
      <c r="DB2217" s="24"/>
      <c r="DC2217" s="24"/>
      <c r="DD2217" s="24"/>
      <c r="DE2217" s="24"/>
      <c r="DF2217" s="24"/>
      <c r="DG2217" s="24"/>
      <c r="DH2217" s="24"/>
      <c r="DI2217" s="24"/>
      <c r="DJ2217" s="24"/>
      <c r="DK2217" s="24"/>
      <c r="DL2217" s="24"/>
      <c r="DM2217" s="24"/>
      <c r="DN2217" s="24"/>
    </row>
    <row r="2218" spans="1:118" s="24" customFormat="1" x14ac:dyDescent="0.2">
      <c r="A2218" s="408"/>
      <c r="B2218" s="548"/>
      <c r="C2218" s="51"/>
      <c r="D2218" s="583"/>
      <c r="E2218" s="401"/>
      <c r="F2218" s="549"/>
      <c r="G2218" s="549"/>
      <c r="H2218" s="549"/>
      <c r="I2218" s="108"/>
      <c r="J2218" s="811"/>
      <c r="K2218" s="142"/>
      <c r="L2218" s="918">
        <v>0</v>
      </c>
      <c r="M2218" s="142"/>
      <c r="N2218" s="918"/>
      <c r="O2218" s="75">
        <v>0</v>
      </c>
      <c r="P2218" s="1007"/>
      <c r="Q2218" s="144"/>
      <c r="R2218" s="918"/>
      <c r="S2218" s="75">
        <v>0</v>
      </c>
      <c r="T2218" s="1007"/>
      <c r="U2218" s="144"/>
      <c r="V2218" s="918"/>
      <c r="W2218" s="144"/>
      <c r="X2218" s="918"/>
      <c r="Y2218" s="60">
        <f t="shared" si="277"/>
        <v>0</v>
      </c>
      <c r="Z2218" s="1007"/>
      <c r="AA2218" s="144"/>
      <c r="AB2218" s="918"/>
      <c r="AC2218" s="63">
        <v>0</v>
      </c>
      <c r="AD2218" s="135"/>
      <c r="AE2218" s="945"/>
      <c r="AF2218" s="150">
        <v>0</v>
      </c>
      <c r="AG2218" s="144"/>
      <c r="AH2218" s="918"/>
      <c r="AI2218" s="998">
        <f t="shared" si="278"/>
        <v>0</v>
      </c>
      <c r="AJ2218" s="1025"/>
    </row>
    <row r="2219" spans="1:118" s="877" customFormat="1" ht="36" x14ac:dyDescent="0.2">
      <c r="A2219" s="272">
        <v>349</v>
      </c>
      <c r="B2219" s="273" t="s">
        <v>2024</v>
      </c>
      <c r="C2219" s="272"/>
      <c r="D2219" s="272"/>
      <c r="E2219" s="282"/>
      <c r="F2219" s="283"/>
      <c r="G2219" s="283"/>
      <c r="H2219" s="283"/>
      <c r="I2219" s="277"/>
      <c r="J2219" s="806">
        <v>0</v>
      </c>
      <c r="K2219" s="278"/>
      <c r="L2219" s="919">
        <v>0</v>
      </c>
      <c r="M2219" s="278"/>
      <c r="N2219" s="919"/>
      <c r="O2219" s="875">
        <v>0</v>
      </c>
      <c r="P2219" s="928"/>
      <c r="Q2219" s="279"/>
      <c r="R2219" s="919"/>
      <c r="S2219" s="875">
        <v>0</v>
      </c>
      <c r="T2219" s="928">
        <v>0</v>
      </c>
      <c r="U2219" s="279"/>
      <c r="V2219" s="919"/>
      <c r="W2219" s="279"/>
      <c r="X2219" s="919"/>
      <c r="Y2219" s="373">
        <f t="shared" si="277"/>
        <v>0</v>
      </c>
      <c r="Z2219" s="928">
        <v>0</v>
      </c>
      <c r="AA2219" s="279"/>
      <c r="AB2219" s="919"/>
      <c r="AC2219" s="930">
        <v>0</v>
      </c>
      <c r="AD2219" s="316"/>
      <c r="AE2219" s="944"/>
      <c r="AF2219" s="876">
        <v>0</v>
      </c>
      <c r="AG2219" s="279"/>
      <c r="AH2219" s="919"/>
      <c r="AI2219" s="1027">
        <f t="shared" si="278"/>
        <v>0</v>
      </c>
      <c r="AJ2219" s="1025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/>
      <c r="BL2219" s="24"/>
      <c r="BM2219" s="24"/>
      <c r="BN2219" s="24"/>
      <c r="BO2219" s="24"/>
      <c r="BP2219" s="24"/>
      <c r="BQ2219" s="24"/>
      <c r="BR2219" s="24"/>
      <c r="BS2219" s="24"/>
      <c r="BT2219" s="24"/>
      <c r="BU2219" s="24"/>
      <c r="BV2219" s="24"/>
      <c r="BW2219" s="24"/>
      <c r="BX2219" s="24"/>
      <c r="BY2219" s="24"/>
      <c r="BZ2219" s="24"/>
      <c r="CA2219" s="24"/>
      <c r="CB2219" s="24"/>
      <c r="CC2219" s="24"/>
      <c r="CD2219" s="24"/>
      <c r="CE2219" s="24"/>
      <c r="CF2219" s="24"/>
      <c r="CG2219" s="24"/>
      <c r="CH2219" s="24"/>
      <c r="CI2219" s="24"/>
      <c r="CJ2219" s="24"/>
      <c r="CK2219" s="24"/>
      <c r="CL2219" s="24"/>
      <c r="CM2219" s="24"/>
      <c r="CN2219" s="24"/>
      <c r="CO2219" s="24"/>
      <c r="CP2219" s="24"/>
      <c r="CQ2219" s="24"/>
      <c r="CR2219" s="24"/>
      <c r="CS2219" s="24"/>
      <c r="CT2219" s="24"/>
      <c r="CU2219" s="24"/>
      <c r="CV2219" s="24"/>
      <c r="CW2219" s="24"/>
      <c r="CX2219" s="24"/>
      <c r="CY2219" s="24"/>
      <c r="CZ2219" s="24"/>
      <c r="DA2219" s="24"/>
      <c r="DB2219" s="24"/>
      <c r="DC2219" s="24"/>
      <c r="DD2219" s="24"/>
      <c r="DE2219" s="24"/>
      <c r="DF2219" s="24"/>
      <c r="DG2219" s="24"/>
      <c r="DH2219" s="24"/>
      <c r="DI2219" s="24"/>
      <c r="DJ2219" s="24"/>
      <c r="DK2219" s="24"/>
      <c r="DL2219" s="24"/>
      <c r="DM2219" s="24"/>
      <c r="DN2219" s="24"/>
    </row>
    <row r="2220" spans="1:118" s="884" customFormat="1" ht="36" x14ac:dyDescent="0.2">
      <c r="A2220" s="42">
        <v>34901</v>
      </c>
      <c r="B2220" s="341" t="s">
        <v>2024</v>
      </c>
      <c r="C2220" s="550"/>
      <c r="D2220" s="550"/>
      <c r="E2220" s="45"/>
      <c r="F2220" s="46"/>
      <c r="G2220" s="46"/>
      <c r="H2220" s="46"/>
      <c r="I2220" s="47"/>
      <c r="J2220" s="833">
        <v>0</v>
      </c>
      <c r="K2220" s="264"/>
      <c r="L2220" s="921">
        <v>0</v>
      </c>
      <c r="M2220" s="264"/>
      <c r="N2220" s="921"/>
      <c r="O2220" s="238">
        <v>0</v>
      </c>
      <c r="P2220" s="1008"/>
      <c r="Q2220" s="265"/>
      <c r="R2220" s="921"/>
      <c r="S2220" s="238">
        <v>0</v>
      </c>
      <c r="T2220" s="1008">
        <v>0</v>
      </c>
      <c r="U2220" s="265"/>
      <c r="V2220" s="921"/>
      <c r="W2220" s="265"/>
      <c r="X2220" s="921"/>
      <c r="Y2220" s="376">
        <f t="shared" si="277"/>
        <v>0</v>
      </c>
      <c r="Z2220" s="1008">
        <v>0</v>
      </c>
      <c r="AA2220" s="265"/>
      <c r="AB2220" s="921"/>
      <c r="AC2220" s="931">
        <v>0</v>
      </c>
      <c r="AD2220" s="281"/>
      <c r="AE2220" s="958"/>
      <c r="AF2220" s="882">
        <v>0</v>
      </c>
      <c r="AG2220" s="265"/>
      <c r="AH2220" s="921"/>
      <c r="AI2220" s="926">
        <f t="shared" si="278"/>
        <v>0</v>
      </c>
      <c r="AJ2220" s="1025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4"/>
      <c r="BV2220" s="24"/>
      <c r="BW2220" s="24"/>
      <c r="BX2220" s="24"/>
      <c r="BY2220" s="24"/>
      <c r="BZ2220" s="24"/>
      <c r="CA2220" s="24"/>
      <c r="CB2220" s="24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4"/>
      <c r="DB2220" s="24"/>
      <c r="DC2220" s="24"/>
      <c r="DD2220" s="24"/>
      <c r="DE2220" s="24"/>
      <c r="DF2220" s="24"/>
      <c r="DG2220" s="24"/>
      <c r="DH2220" s="24"/>
      <c r="DI2220" s="24"/>
      <c r="DJ2220" s="24"/>
      <c r="DK2220" s="24"/>
      <c r="DL2220" s="24"/>
      <c r="DM2220" s="24"/>
      <c r="DN2220" s="24"/>
    </row>
    <row r="2221" spans="1:118" s="24" customFormat="1" x14ac:dyDescent="0.2">
      <c r="A2221" s="408"/>
      <c r="B2221" s="551"/>
      <c r="C2221" s="51"/>
      <c r="D2221" s="583"/>
      <c r="E2221" s="500"/>
      <c r="F2221" s="501"/>
      <c r="G2221" s="501"/>
      <c r="H2221" s="501"/>
      <c r="I2221" s="108"/>
      <c r="J2221" s="811"/>
      <c r="K2221" s="142"/>
      <c r="L2221" s="918">
        <v>0</v>
      </c>
      <c r="M2221" s="142"/>
      <c r="N2221" s="918"/>
      <c r="O2221" s="75">
        <v>0</v>
      </c>
      <c r="P2221" s="1007"/>
      <c r="Q2221" s="144"/>
      <c r="R2221" s="918"/>
      <c r="S2221" s="75">
        <v>0</v>
      </c>
      <c r="T2221" s="1007"/>
      <c r="U2221" s="144"/>
      <c r="V2221" s="918"/>
      <c r="W2221" s="144"/>
      <c r="X2221" s="918"/>
      <c r="Y2221" s="60">
        <f t="shared" si="277"/>
        <v>0</v>
      </c>
      <c r="Z2221" s="1007"/>
      <c r="AA2221" s="144"/>
      <c r="AB2221" s="918"/>
      <c r="AC2221" s="63">
        <v>0</v>
      </c>
      <c r="AD2221" s="135"/>
      <c r="AE2221" s="945"/>
      <c r="AF2221" s="150">
        <v>0</v>
      </c>
      <c r="AG2221" s="144"/>
      <c r="AH2221" s="918"/>
      <c r="AI2221" s="998">
        <f t="shared" si="278"/>
        <v>0</v>
      </c>
      <c r="AJ2221" s="1025"/>
    </row>
    <row r="2222" spans="1:118" s="608" customFormat="1" ht="36" x14ac:dyDescent="0.2">
      <c r="A2222" s="25">
        <v>3500</v>
      </c>
      <c r="B2222" s="552" t="s">
        <v>2025</v>
      </c>
      <c r="C2222" s="25"/>
      <c r="D2222" s="25"/>
      <c r="E2222" s="27"/>
      <c r="F2222" s="246"/>
      <c r="G2222" s="246"/>
      <c r="H2222" s="246"/>
      <c r="I2222" s="553"/>
      <c r="J2222" s="812">
        <v>1712601.9899999998</v>
      </c>
      <c r="K2222" s="555"/>
      <c r="L2222" s="929">
        <f>L2223+L2240+L2246+L2252+L2257+L2269+L2272+L2285+L2291</f>
        <v>0</v>
      </c>
      <c r="M2222" s="555"/>
      <c r="N2222" s="929">
        <f>N2223+N2240+N2246+N2252+N2257+N2269+N2272+N2285+N2291</f>
        <v>0</v>
      </c>
      <c r="O2222" s="885">
        <v>0</v>
      </c>
      <c r="P2222" s="929">
        <f>P2223+P2240+P2246+P2252+P2257+P2269+P2272+P2285+P2291</f>
        <v>0</v>
      </c>
      <c r="Q2222" s="368"/>
      <c r="R2222" s="929">
        <f>R2223+R2240+R2246+R2252+R2257+R2269+R2272+R2285+R2291</f>
        <v>0</v>
      </c>
      <c r="S2222" s="885">
        <v>0</v>
      </c>
      <c r="T2222" s="929">
        <f>T2223+T2240+T2246+T2252+T2257+T2269+T2272+T2285+T2291</f>
        <v>224310.69</v>
      </c>
      <c r="U2222" s="368"/>
      <c r="V2222" s="929">
        <f>V2223+V2240+V2246+V2252+V2257+V2269+V2272+V2285+V2291</f>
        <v>0</v>
      </c>
      <c r="W2222" s="368"/>
      <c r="X2222" s="929">
        <f>X2223+X2240+X2246+X2252+X2257+X2269+X2272+X2285+X2291</f>
        <v>0</v>
      </c>
      <c r="Y2222" s="368">
        <f t="shared" si="277"/>
        <v>0</v>
      </c>
      <c r="Z2222" s="929">
        <f>Z2223+Z2240+Z2246+Z2252+Z2257+Z2269+Z2272+Z2285+Z2291</f>
        <v>1488291.2999999998</v>
      </c>
      <c r="AA2222" s="368"/>
      <c r="AB2222" s="929">
        <f>AB2223+AB2240+AB2246+AB2252+AB2257+AB2269+AB2272+AB2285+AB2291</f>
        <v>0</v>
      </c>
      <c r="AC2222" s="929">
        <v>0</v>
      </c>
      <c r="AD2222" s="555">
        <f>AD2223+AD2240+AD2246+AD2252+AD2257+AD2269+AD2272+AD2285+AD2291</f>
        <v>0</v>
      </c>
      <c r="AE2222" s="554">
        <f>AE2223+AE2240+AE2246+AE2252+AE2257+AE2269+AE2272+AE2285+AE2291</f>
        <v>0</v>
      </c>
      <c r="AF2222" s="555">
        <f>AF2223+AF2240+AF2246+AF2252+AF2257+AF2269+AF2272+AF2285+AF2291</f>
        <v>0</v>
      </c>
      <c r="AG2222" s="368"/>
      <c r="AH2222" s="929">
        <f>AH2223+AH2240+AH2246+AH2252+AH2257+AH2269+AH2272+AH2285+AH2291</f>
        <v>0</v>
      </c>
      <c r="AI2222" s="1028">
        <f t="shared" si="278"/>
        <v>1712601.9899999998</v>
      </c>
      <c r="AJ2222" s="1025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4"/>
      <c r="BV2222" s="24"/>
      <c r="BW2222" s="24"/>
      <c r="BX2222" s="24"/>
      <c r="BY2222" s="24"/>
      <c r="BZ2222" s="24"/>
      <c r="CA2222" s="24"/>
      <c r="CB2222" s="24"/>
      <c r="CC2222" s="24"/>
      <c r="CD2222" s="24"/>
      <c r="CE2222" s="24"/>
      <c r="CF2222" s="24"/>
      <c r="CG2222" s="24"/>
      <c r="CH2222" s="24"/>
      <c r="CI2222" s="24"/>
      <c r="CJ2222" s="24"/>
      <c r="CK2222" s="24"/>
      <c r="CL2222" s="24"/>
      <c r="CM2222" s="24"/>
      <c r="CN2222" s="24"/>
      <c r="CO2222" s="24"/>
      <c r="CP2222" s="24"/>
      <c r="CQ2222" s="24"/>
      <c r="CR2222" s="24"/>
      <c r="CS2222" s="24"/>
      <c r="CT2222" s="24"/>
      <c r="CU2222" s="24"/>
      <c r="CV2222" s="24"/>
      <c r="CW2222" s="24"/>
      <c r="CX2222" s="24"/>
      <c r="CY2222" s="24"/>
      <c r="CZ2222" s="24"/>
      <c r="DA2222" s="24"/>
      <c r="DB2222" s="24"/>
      <c r="DC2222" s="24"/>
      <c r="DD2222" s="24"/>
      <c r="DE2222" s="24"/>
      <c r="DF2222" s="24"/>
      <c r="DG2222" s="24"/>
      <c r="DH2222" s="24"/>
      <c r="DI2222" s="24"/>
      <c r="DJ2222" s="24"/>
      <c r="DK2222" s="24"/>
      <c r="DL2222" s="24"/>
      <c r="DM2222" s="24"/>
      <c r="DN2222" s="24"/>
    </row>
    <row r="2223" spans="1:118" s="877" customFormat="1" ht="27.75" customHeight="1" x14ac:dyDescent="0.2">
      <c r="A2223" s="272">
        <v>351</v>
      </c>
      <c r="B2223" s="556" t="s">
        <v>2026</v>
      </c>
      <c r="C2223" s="272"/>
      <c r="D2223" s="272"/>
      <c r="E2223" s="557"/>
      <c r="F2223" s="558"/>
      <c r="G2223" s="558"/>
      <c r="H2223" s="558"/>
      <c r="I2223" s="559"/>
      <c r="J2223" s="806">
        <v>70086.760000000009</v>
      </c>
      <c r="K2223" s="561"/>
      <c r="L2223" s="930">
        <v>0</v>
      </c>
      <c r="M2223" s="561"/>
      <c r="N2223" s="930"/>
      <c r="O2223" s="875">
        <v>0</v>
      </c>
      <c r="P2223" s="560">
        <f>P2224+P2228</f>
        <v>0</v>
      </c>
      <c r="Q2223" s="373"/>
      <c r="R2223" s="930"/>
      <c r="S2223" s="875">
        <v>0</v>
      </c>
      <c r="T2223" s="560">
        <v>0</v>
      </c>
      <c r="U2223" s="373"/>
      <c r="V2223" s="930"/>
      <c r="W2223" s="373"/>
      <c r="X2223" s="930"/>
      <c r="Y2223" s="373">
        <f t="shared" si="277"/>
        <v>0</v>
      </c>
      <c r="Z2223" s="560">
        <f>Z2224+Z2228</f>
        <v>70086.760000000009</v>
      </c>
      <c r="AA2223" s="373"/>
      <c r="AB2223" s="930"/>
      <c r="AC2223" s="930">
        <v>0</v>
      </c>
      <c r="AD2223" s="560">
        <f>AD2224+AD2228</f>
        <v>0</v>
      </c>
      <c r="AE2223" s="560">
        <f>AE2224+AE2228</f>
        <v>0</v>
      </c>
      <c r="AF2223" s="876">
        <v>0</v>
      </c>
      <c r="AG2223" s="373"/>
      <c r="AH2223" s="930"/>
      <c r="AI2223" s="560">
        <f>AI2224+AI2228</f>
        <v>70086.760000000009</v>
      </c>
      <c r="AJ2223" s="1025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4"/>
      <c r="BV2223" s="24"/>
      <c r="BW2223" s="24"/>
      <c r="BX2223" s="24"/>
      <c r="BY2223" s="24"/>
      <c r="BZ2223" s="24"/>
      <c r="CA2223" s="24"/>
      <c r="CB2223" s="24"/>
      <c r="CC2223" s="24"/>
      <c r="CD2223" s="24"/>
      <c r="CE2223" s="24"/>
      <c r="CF2223" s="24"/>
      <c r="CG2223" s="24"/>
      <c r="CH2223" s="24"/>
      <c r="CI2223" s="24"/>
      <c r="CJ2223" s="24"/>
      <c r="CK2223" s="24"/>
      <c r="CL2223" s="24"/>
      <c r="CM2223" s="24"/>
      <c r="CN2223" s="24"/>
      <c r="CO2223" s="24"/>
      <c r="CP2223" s="24"/>
      <c r="CQ2223" s="24"/>
      <c r="CR2223" s="24"/>
      <c r="CS2223" s="24"/>
      <c r="CT2223" s="24"/>
      <c r="CU2223" s="24"/>
      <c r="CV2223" s="24"/>
      <c r="CW2223" s="24"/>
      <c r="CX2223" s="24"/>
      <c r="CY2223" s="24"/>
      <c r="CZ2223" s="24"/>
      <c r="DA2223" s="24"/>
      <c r="DB2223" s="24"/>
      <c r="DC2223" s="24"/>
      <c r="DD2223" s="24"/>
      <c r="DE2223" s="24"/>
      <c r="DF2223" s="24"/>
      <c r="DG2223" s="24"/>
      <c r="DH2223" s="24"/>
      <c r="DI2223" s="24"/>
      <c r="DJ2223" s="24"/>
      <c r="DK2223" s="24"/>
      <c r="DL2223" s="24"/>
      <c r="DM2223" s="24"/>
      <c r="DN2223" s="24"/>
    </row>
    <row r="2224" spans="1:118" s="884" customFormat="1" ht="48" x14ac:dyDescent="0.2">
      <c r="A2224" s="42">
        <v>35101</v>
      </c>
      <c r="B2224" s="562" t="s">
        <v>2027</v>
      </c>
      <c r="C2224" s="563"/>
      <c r="D2224" s="563"/>
      <c r="E2224" s="44"/>
      <c r="F2224" s="239"/>
      <c r="G2224" s="239"/>
      <c r="H2224" s="239"/>
      <c r="I2224" s="564"/>
      <c r="J2224" s="834">
        <v>17400</v>
      </c>
      <c r="K2224" s="911"/>
      <c r="L2224" s="931">
        <v>0</v>
      </c>
      <c r="M2224" s="911"/>
      <c r="N2224" s="931"/>
      <c r="O2224" s="238">
        <v>0</v>
      </c>
      <c r="P2224" s="565">
        <f>P2225+P2226+P2227</f>
        <v>0</v>
      </c>
      <c r="Q2224" s="376"/>
      <c r="R2224" s="931"/>
      <c r="S2224" s="238">
        <v>0</v>
      </c>
      <c r="T2224" s="565">
        <v>0</v>
      </c>
      <c r="U2224" s="376"/>
      <c r="V2224" s="931"/>
      <c r="W2224" s="376"/>
      <c r="X2224" s="931"/>
      <c r="Y2224" s="376">
        <f t="shared" si="277"/>
        <v>0</v>
      </c>
      <c r="Z2224" s="565">
        <f>SUM(Z2225:Z2227)</f>
        <v>17400</v>
      </c>
      <c r="AA2224" s="376"/>
      <c r="AB2224" s="931"/>
      <c r="AC2224" s="931">
        <v>0</v>
      </c>
      <c r="AD2224" s="565">
        <f>AD2225+AD2226+AD2227</f>
        <v>0</v>
      </c>
      <c r="AE2224" s="565">
        <f>AE2225+AE2226+AE2227</f>
        <v>0</v>
      </c>
      <c r="AF2224" s="882">
        <v>0</v>
      </c>
      <c r="AG2224" s="376"/>
      <c r="AH2224" s="931"/>
      <c r="AI2224" s="926">
        <f t="shared" ref="AI2224:AI2255" si="279">AF2224+AH2224+AD2224+AB2224+Z2224+X2224+V2224+T2224+R2224+P2224+N2224+L2224</f>
        <v>17400</v>
      </c>
      <c r="AJ2224" s="1025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4"/>
      <c r="BV2224" s="24"/>
      <c r="BW2224" s="24"/>
      <c r="BX2224" s="24"/>
      <c r="BY2224" s="24"/>
      <c r="BZ2224" s="24"/>
      <c r="CA2224" s="24"/>
      <c r="CB2224" s="24"/>
      <c r="CC2224" s="24"/>
      <c r="CD2224" s="24"/>
      <c r="CE2224" s="24"/>
      <c r="CF2224" s="24"/>
      <c r="CG2224" s="24"/>
      <c r="CH2224" s="24"/>
      <c r="CI2224" s="24"/>
      <c r="CJ2224" s="24"/>
      <c r="CK2224" s="24"/>
      <c r="CL2224" s="24"/>
      <c r="CM2224" s="24"/>
      <c r="CN2224" s="24"/>
      <c r="CO2224" s="24"/>
      <c r="CP2224" s="24"/>
      <c r="CQ2224" s="24"/>
      <c r="CR2224" s="24"/>
      <c r="CS2224" s="24"/>
      <c r="CT2224" s="24"/>
      <c r="CU2224" s="24"/>
      <c r="CV2224" s="24"/>
      <c r="CW2224" s="24"/>
      <c r="CX2224" s="24"/>
      <c r="CY2224" s="24"/>
      <c r="CZ2224" s="24"/>
      <c r="DA2224" s="24"/>
      <c r="DB2224" s="24"/>
      <c r="DC2224" s="24"/>
      <c r="DD2224" s="24"/>
      <c r="DE2224" s="24"/>
      <c r="DF2224" s="24"/>
      <c r="DG2224" s="24"/>
      <c r="DH2224" s="24"/>
      <c r="DI2224" s="24"/>
      <c r="DJ2224" s="24"/>
      <c r="DK2224" s="24"/>
      <c r="DL2224" s="24"/>
      <c r="DM2224" s="24"/>
      <c r="DN2224" s="24"/>
    </row>
    <row r="2225" spans="1:118" s="518" customFormat="1" ht="66" x14ac:dyDescent="0.2">
      <c r="A2225" s="406"/>
      <c r="B2225" s="82" t="s">
        <v>2028</v>
      </c>
      <c r="C2225" s="339"/>
      <c r="D2225" s="339">
        <v>0</v>
      </c>
      <c r="E2225" s="172" t="s">
        <v>734</v>
      </c>
      <c r="F2225" s="55" t="s">
        <v>31</v>
      </c>
      <c r="G2225" s="56" t="s">
        <v>32</v>
      </c>
      <c r="H2225" s="55" t="s">
        <v>33</v>
      </c>
      <c r="I2225" s="57">
        <v>5000</v>
      </c>
      <c r="J2225" s="808">
        <v>0</v>
      </c>
      <c r="K2225" s="89"/>
      <c r="L2225" s="644">
        <v>0</v>
      </c>
      <c r="M2225" s="89"/>
      <c r="N2225" s="644"/>
      <c r="O2225" s="75">
        <v>0</v>
      </c>
      <c r="P2225" s="999">
        <f>O2225*I2225</f>
        <v>0</v>
      </c>
      <c r="Q2225" s="81"/>
      <c r="R2225" s="150"/>
      <c r="S2225" s="75">
        <v>0</v>
      </c>
      <c r="T2225" s="999"/>
      <c r="U2225" s="81"/>
      <c r="V2225" s="150"/>
      <c r="W2225" s="81"/>
      <c r="X2225" s="150"/>
      <c r="Y2225" s="60">
        <f t="shared" si="277"/>
        <v>0</v>
      </c>
      <c r="Z2225" s="999">
        <v>0</v>
      </c>
      <c r="AA2225" s="81"/>
      <c r="AB2225" s="150"/>
      <c r="AC2225" s="63">
        <v>0</v>
      </c>
      <c r="AD2225" s="78">
        <f>AC2225*I2225</f>
        <v>0</v>
      </c>
      <c r="AE2225" s="63">
        <v>0</v>
      </c>
      <c r="AF2225" s="150">
        <v>0</v>
      </c>
      <c r="AG2225" s="81"/>
      <c r="AH2225" s="150"/>
      <c r="AI2225" s="998">
        <f t="shared" si="279"/>
        <v>0</v>
      </c>
      <c r="AJ2225" s="1025"/>
    </row>
    <row r="2226" spans="1:118" s="518" customFormat="1" ht="36" customHeight="1" x14ac:dyDescent="0.2">
      <c r="A2226" s="406"/>
      <c r="B2226" s="82" t="s">
        <v>2029</v>
      </c>
      <c r="C2226" s="566"/>
      <c r="D2226" s="566">
        <v>1</v>
      </c>
      <c r="E2226" s="74" t="s">
        <v>734</v>
      </c>
      <c r="F2226" s="55" t="s">
        <v>31</v>
      </c>
      <c r="G2226" s="56" t="s">
        <v>32</v>
      </c>
      <c r="H2226" s="55" t="s">
        <v>33</v>
      </c>
      <c r="I2226" s="57">
        <v>11600</v>
      </c>
      <c r="J2226" s="835">
        <v>11600</v>
      </c>
      <c r="K2226" s="89"/>
      <c r="L2226" s="644">
        <v>0</v>
      </c>
      <c r="M2226" s="89"/>
      <c r="N2226" s="644"/>
      <c r="O2226" s="75">
        <v>0</v>
      </c>
      <c r="P2226" s="999">
        <f>O2226*I2226</f>
        <v>0</v>
      </c>
      <c r="Q2226" s="81"/>
      <c r="R2226" s="150"/>
      <c r="S2226" s="75">
        <v>0</v>
      </c>
      <c r="T2226" s="999"/>
      <c r="U2226" s="81"/>
      <c r="V2226" s="150"/>
      <c r="W2226" s="81"/>
      <c r="X2226" s="150"/>
      <c r="Y2226" s="60">
        <f t="shared" si="277"/>
        <v>1</v>
      </c>
      <c r="Z2226" s="999">
        <v>11600</v>
      </c>
      <c r="AA2226" s="81"/>
      <c r="AB2226" s="150"/>
      <c r="AC2226" s="63">
        <v>0</v>
      </c>
      <c r="AD2226" s="78">
        <f>AC2226*I2226</f>
        <v>0</v>
      </c>
      <c r="AE2226" s="63">
        <v>0</v>
      </c>
      <c r="AF2226" s="150">
        <v>0</v>
      </c>
      <c r="AG2226" s="81"/>
      <c r="AH2226" s="150"/>
      <c r="AI2226" s="998">
        <f t="shared" si="279"/>
        <v>11600</v>
      </c>
      <c r="AJ2226" s="1025"/>
    </row>
    <row r="2227" spans="1:118" s="518" customFormat="1" ht="33" customHeight="1" x14ac:dyDescent="0.2">
      <c r="A2227" s="406"/>
      <c r="B2227" s="82" t="s">
        <v>2030</v>
      </c>
      <c r="C2227" s="566"/>
      <c r="D2227" s="566">
        <v>1</v>
      </c>
      <c r="E2227" s="74" t="s">
        <v>734</v>
      </c>
      <c r="F2227" s="55" t="s">
        <v>31</v>
      </c>
      <c r="G2227" s="56" t="s">
        <v>32</v>
      </c>
      <c r="H2227" s="55" t="s">
        <v>33</v>
      </c>
      <c r="I2227" s="57">
        <v>5800</v>
      </c>
      <c r="J2227" s="835">
        <v>5800</v>
      </c>
      <c r="K2227" s="89"/>
      <c r="L2227" s="644">
        <v>0</v>
      </c>
      <c r="M2227" s="89"/>
      <c r="N2227" s="644"/>
      <c r="O2227" s="75">
        <v>0</v>
      </c>
      <c r="P2227" s="999">
        <f>O2227*I2227</f>
        <v>0</v>
      </c>
      <c r="Q2227" s="81"/>
      <c r="R2227" s="150"/>
      <c r="S2227" s="75">
        <v>0</v>
      </c>
      <c r="T2227" s="999"/>
      <c r="U2227" s="81"/>
      <c r="V2227" s="150"/>
      <c r="W2227" s="81"/>
      <c r="X2227" s="150"/>
      <c r="Y2227" s="60">
        <f t="shared" si="277"/>
        <v>1</v>
      </c>
      <c r="Z2227" s="999">
        <v>5800</v>
      </c>
      <c r="AA2227" s="81"/>
      <c r="AB2227" s="150"/>
      <c r="AC2227" s="63">
        <v>0</v>
      </c>
      <c r="AD2227" s="78">
        <f>AC2227*I2227</f>
        <v>0</v>
      </c>
      <c r="AE2227" s="63">
        <v>0</v>
      </c>
      <c r="AF2227" s="150">
        <v>0</v>
      </c>
      <c r="AG2227" s="81"/>
      <c r="AH2227" s="150"/>
      <c r="AI2227" s="998">
        <f t="shared" si="279"/>
        <v>5800</v>
      </c>
      <c r="AJ2227" s="1025"/>
    </row>
    <row r="2228" spans="1:118" s="900" customFormat="1" ht="48" x14ac:dyDescent="0.2">
      <c r="A2228" s="534">
        <v>35102</v>
      </c>
      <c r="B2228" s="535" t="s">
        <v>2031</v>
      </c>
      <c r="C2228" s="567"/>
      <c r="D2228" s="567"/>
      <c r="E2228" s="44"/>
      <c r="F2228" s="239"/>
      <c r="G2228" s="239"/>
      <c r="H2228" s="239"/>
      <c r="I2228" s="47"/>
      <c r="J2228" s="836">
        <v>52686.76</v>
      </c>
      <c r="K2228" s="374"/>
      <c r="L2228" s="882">
        <v>0</v>
      </c>
      <c r="M2228" s="374"/>
      <c r="N2228" s="882"/>
      <c r="O2228" s="238">
        <v>0</v>
      </c>
      <c r="P2228" s="251">
        <f>SUM(P2229:P2239)</f>
        <v>0</v>
      </c>
      <c r="Q2228" s="375"/>
      <c r="R2228" s="882"/>
      <c r="S2228" s="238">
        <v>0</v>
      </c>
      <c r="T2228" s="251">
        <v>0</v>
      </c>
      <c r="U2228" s="375"/>
      <c r="V2228" s="882"/>
      <c r="W2228" s="375"/>
      <c r="X2228" s="882"/>
      <c r="Y2228" s="376">
        <f t="shared" si="277"/>
        <v>0</v>
      </c>
      <c r="Z2228" s="251">
        <f>SUM(Z2229:Z2239)</f>
        <v>52686.76</v>
      </c>
      <c r="AA2228" s="375"/>
      <c r="AB2228" s="882"/>
      <c r="AC2228" s="931">
        <v>0</v>
      </c>
      <c r="AD2228" s="251">
        <f>SUM(AD2229:AD2239)</f>
        <v>0</v>
      </c>
      <c r="AE2228" s="565">
        <f>SUM(AE2229:AE2239)</f>
        <v>0</v>
      </c>
      <c r="AF2228" s="882">
        <v>0</v>
      </c>
      <c r="AG2228" s="375"/>
      <c r="AH2228" s="882"/>
      <c r="AI2228" s="926">
        <f t="shared" si="279"/>
        <v>52686.76</v>
      </c>
      <c r="AJ2228" s="1025"/>
      <c r="AK2228" s="518"/>
      <c r="AL2228" s="518"/>
      <c r="AM2228" s="518"/>
      <c r="AN2228" s="518"/>
      <c r="AO2228" s="518"/>
      <c r="AP2228" s="518"/>
      <c r="AQ2228" s="518"/>
      <c r="AR2228" s="518"/>
      <c r="AS2228" s="518"/>
      <c r="AT2228" s="518"/>
      <c r="AU2228" s="518"/>
      <c r="AV2228" s="518"/>
      <c r="AW2228" s="518"/>
      <c r="AX2228" s="518"/>
      <c r="AY2228" s="518"/>
      <c r="AZ2228" s="518"/>
      <c r="BA2228" s="518"/>
      <c r="BB2228" s="518"/>
      <c r="BC2228" s="518"/>
      <c r="BD2228" s="518"/>
      <c r="BE2228" s="518"/>
      <c r="BF2228" s="518"/>
      <c r="BG2228" s="518"/>
      <c r="BH2228" s="518"/>
      <c r="BI2228" s="518"/>
      <c r="BJ2228" s="518"/>
      <c r="BK2228" s="518"/>
      <c r="BL2228" s="518"/>
      <c r="BM2228" s="518"/>
      <c r="BN2228" s="518"/>
      <c r="BO2228" s="518"/>
      <c r="BP2228" s="518"/>
      <c r="BQ2228" s="518"/>
      <c r="BR2228" s="518"/>
      <c r="BS2228" s="518"/>
      <c r="BT2228" s="518"/>
      <c r="BU2228" s="518"/>
      <c r="BV2228" s="518"/>
      <c r="BW2228" s="518"/>
      <c r="BX2228" s="518"/>
      <c r="BY2228" s="518"/>
      <c r="BZ2228" s="518"/>
      <c r="CA2228" s="518"/>
      <c r="CB2228" s="518"/>
      <c r="CC2228" s="518"/>
      <c r="CD2228" s="518"/>
      <c r="CE2228" s="518"/>
      <c r="CF2228" s="518"/>
      <c r="CG2228" s="518"/>
      <c r="CH2228" s="518"/>
      <c r="CI2228" s="518"/>
      <c r="CJ2228" s="518"/>
      <c r="CK2228" s="518"/>
      <c r="CL2228" s="518"/>
      <c r="CM2228" s="518"/>
      <c r="CN2228" s="518"/>
      <c r="CO2228" s="518"/>
      <c r="CP2228" s="518"/>
      <c r="CQ2228" s="518"/>
      <c r="CR2228" s="518"/>
      <c r="CS2228" s="518"/>
      <c r="CT2228" s="518"/>
      <c r="CU2228" s="518"/>
      <c r="CV2228" s="518"/>
      <c r="CW2228" s="518"/>
      <c r="CX2228" s="518"/>
      <c r="CY2228" s="518"/>
      <c r="CZ2228" s="518"/>
      <c r="DA2228" s="518"/>
      <c r="DB2228" s="518"/>
      <c r="DC2228" s="518"/>
      <c r="DD2228" s="518"/>
      <c r="DE2228" s="518"/>
      <c r="DF2228" s="518"/>
      <c r="DG2228" s="518"/>
      <c r="DH2228" s="518"/>
      <c r="DI2228" s="518"/>
      <c r="DJ2228" s="518"/>
      <c r="DK2228" s="518"/>
      <c r="DL2228" s="518"/>
      <c r="DM2228" s="518"/>
      <c r="DN2228" s="518"/>
    </row>
    <row r="2229" spans="1:118" s="131" customFormat="1" ht="66" x14ac:dyDescent="0.2">
      <c r="A2229" s="408"/>
      <c r="B2229" s="130" t="s">
        <v>2032</v>
      </c>
      <c r="C2229" s="97"/>
      <c r="D2229" s="97">
        <v>16</v>
      </c>
      <c r="E2229" s="172" t="s">
        <v>30</v>
      </c>
      <c r="F2229" s="55" t="s">
        <v>31</v>
      </c>
      <c r="G2229" s="56" t="s">
        <v>32</v>
      </c>
      <c r="H2229" s="55" t="s">
        <v>33</v>
      </c>
      <c r="I2229" s="57">
        <v>344.52</v>
      </c>
      <c r="J2229" s="809">
        <v>5512.32</v>
      </c>
      <c r="K2229" s="80"/>
      <c r="L2229" s="150">
        <v>0</v>
      </c>
      <c r="M2229" s="80"/>
      <c r="N2229" s="150"/>
      <c r="O2229" s="75">
        <v>0</v>
      </c>
      <c r="P2229" s="999">
        <f t="shared" ref="P2229:P2239" si="280">O2229*I2229</f>
        <v>0</v>
      </c>
      <c r="Q2229" s="81"/>
      <c r="R2229" s="150"/>
      <c r="S2229" s="75">
        <v>0</v>
      </c>
      <c r="T2229" s="999"/>
      <c r="U2229" s="81"/>
      <c r="V2229" s="150"/>
      <c r="W2229" s="81"/>
      <c r="X2229" s="150"/>
      <c r="Y2229" s="60">
        <f t="shared" si="277"/>
        <v>16</v>
      </c>
      <c r="Z2229" s="999">
        <v>5512.32</v>
      </c>
      <c r="AA2229" s="81"/>
      <c r="AB2229" s="150"/>
      <c r="AC2229" s="63">
        <v>0</v>
      </c>
      <c r="AD2229" s="78">
        <f t="shared" ref="AD2229:AD2239" si="281">AC2229*I2229</f>
        <v>0</v>
      </c>
      <c r="AE2229" s="63">
        <v>0</v>
      </c>
      <c r="AF2229" s="150">
        <v>0</v>
      </c>
      <c r="AG2229" s="81"/>
      <c r="AH2229" s="150"/>
      <c r="AI2229" s="998">
        <f t="shared" si="279"/>
        <v>5512.32</v>
      </c>
      <c r="AJ2229" s="1025"/>
      <c r="AK2229" s="518"/>
      <c r="AL2229" s="518"/>
      <c r="AM2229" s="518"/>
      <c r="AN2229" s="518"/>
      <c r="AO2229" s="518"/>
      <c r="AP2229" s="518"/>
      <c r="AQ2229" s="518"/>
      <c r="AR2229" s="518"/>
      <c r="AS2229" s="518"/>
      <c r="AT2229" s="518"/>
      <c r="AU2229" s="518"/>
      <c r="AV2229" s="518"/>
      <c r="AW2229" s="518"/>
      <c r="AX2229" s="518"/>
      <c r="AY2229" s="518"/>
      <c r="AZ2229" s="518"/>
      <c r="BA2229" s="518"/>
      <c r="BB2229" s="518"/>
      <c r="BC2229" s="518"/>
      <c r="BD2229" s="518"/>
      <c r="BE2229" s="518"/>
      <c r="BF2229" s="518"/>
      <c r="BG2229" s="518"/>
      <c r="BH2229" s="518"/>
      <c r="BI2229" s="518"/>
      <c r="BJ2229" s="518"/>
      <c r="BK2229" s="518"/>
      <c r="BL2229" s="518"/>
      <c r="BM2229" s="518"/>
      <c r="BN2229" s="518"/>
      <c r="BO2229" s="518"/>
      <c r="BP2229" s="518"/>
      <c r="BQ2229" s="518"/>
      <c r="BR2229" s="518"/>
      <c r="BS2229" s="518"/>
      <c r="BT2229" s="518"/>
      <c r="BU2229" s="518"/>
      <c r="BV2229" s="518"/>
      <c r="BW2229" s="518"/>
      <c r="BX2229" s="518"/>
      <c r="BY2229" s="518"/>
      <c r="BZ2229" s="518"/>
      <c r="CA2229" s="518"/>
      <c r="CB2229" s="518"/>
      <c r="CC2229" s="518"/>
      <c r="CD2229" s="518"/>
      <c r="CE2229" s="518"/>
      <c r="CF2229" s="518"/>
      <c r="CG2229" s="518"/>
      <c r="CH2229" s="518"/>
      <c r="CI2229" s="518"/>
      <c r="CJ2229" s="518"/>
      <c r="CK2229" s="518"/>
      <c r="CL2229" s="518"/>
      <c r="CM2229" s="518"/>
      <c r="CN2229" s="518"/>
      <c r="CO2229" s="518"/>
      <c r="CP2229" s="518"/>
      <c r="CQ2229" s="518"/>
      <c r="CR2229" s="518"/>
      <c r="CS2229" s="518"/>
      <c r="CT2229" s="518"/>
      <c r="CU2229" s="518"/>
      <c r="CV2229" s="518"/>
      <c r="CW2229" s="518"/>
      <c r="CX2229" s="518"/>
      <c r="CY2229" s="518"/>
      <c r="CZ2229" s="518"/>
      <c r="DA2229" s="518"/>
      <c r="DB2229" s="518"/>
      <c r="DC2229" s="518"/>
      <c r="DD2229" s="518"/>
      <c r="DE2229" s="518"/>
      <c r="DF2229" s="518"/>
      <c r="DG2229" s="518"/>
      <c r="DH2229" s="518"/>
      <c r="DI2229" s="518"/>
      <c r="DJ2229" s="518"/>
      <c r="DK2229" s="518"/>
      <c r="DL2229" s="518"/>
      <c r="DM2229" s="518"/>
      <c r="DN2229" s="518"/>
    </row>
    <row r="2230" spans="1:118" s="131" customFormat="1" ht="66" x14ac:dyDescent="0.2">
      <c r="A2230" s="408"/>
      <c r="B2230" s="130" t="s">
        <v>2033</v>
      </c>
      <c r="C2230" s="51"/>
      <c r="D2230" s="51">
        <v>5</v>
      </c>
      <c r="E2230" s="100" t="s">
        <v>30</v>
      </c>
      <c r="F2230" s="55" t="s">
        <v>31</v>
      </c>
      <c r="G2230" s="56" t="s">
        <v>32</v>
      </c>
      <c r="H2230" s="55" t="s">
        <v>33</v>
      </c>
      <c r="I2230" s="57">
        <v>344.52</v>
      </c>
      <c r="J2230" s="807">
        <v>1722.6</v>
      </c>
      <c r="K2230" s="80"/>
      <c r="L2230" s="150">
        <v>0</v>
      </c>
      <c r="M2230" s="80"/>
      <c r="N2230" s="150"/>
      <c r="O2230" s="75">
        <v>0</v>
      </c>
      <c r="P2230" s="999">
        <f t="shared" si="280"/>
        <v>0</v>
      </c>
      <c r="Q2230" s="81"/>
      <c r="R2230" s="150"/>
      <c r="S2230" s="75">
        <v>0</v>
      </c>
      <c r="T2230" s="999"/>
      <c r="U2230" s="81"/>
      <c r="V2230" s="150"/>
      <c r="W2230" s="81"/>
      <c r="X2230" s="150"/>
      <c r="Y2230" s="60">
        <f t="shared" si="277"/>
        <v>5</v>
      </c>
      <c r="Z2230" s="999">
        <v>1722.6</v>
      </c>
      <c r="AA2230" s="81"/>
      <c r="AB2230" s="150"/>
      <c r="AC2230" s="63">
        <v>0</v>
      </c>
      <c r="AD2230" s="78">
        <f t="shared" si="281"/>
        <v>0</v>
      </c>
      <c r="AE2230" s="63">
        <v>0</v>
      </c>
      <c r="AF2230" s="150">
        <v>0</v>
      </c>
      <c r="AG2230" s="81"/>
      <c r="AH2230" s="150"/>
      <c r="AI2230" s="998">
        <f t="shared" si="279"/>
        <v>1722.6</v>
      </c>
      <c r="AJ2230" s="1025"/>
      <c r="AK2230" s="518"/>
      <c r="AL2230" s="518"/>
      <c r="AM2230" s="518"/>
      <c r="AN2230" s="518"/>
      <c r="AO2230" s="518"/>
      <c r="AP2230" s="518"/>
      <c r="AQ2230" s="518"/>
      <c r="AR2230" s="518"/>
      <c r="AS2230" s="518"/>
      <c r="AT2230" s="518"/>
      <c r="AU2230" s="518"/>
      <c r="AV2230" s="518"/>
      <c r="AW2230" s="518"/>
      <c r="AX2230" s="518"/>
      <c r="AY2230" s="518"/>
      <c r="AZ2230" s="518"/>
      <c r="BA2230" s="518"/>
      <c r="BB2230" s="518"/>
      <c r="BC2230" s="518"/>
      <c r="BD2230" s="518"/>
      <c r="BE2230" s="518"/>
      <c r="BF2230" s="518"/>
      <c r="BG2230" s="518"/>
      <c r="BH2230" s="518"/>
      <c r="BI2230" s="518"/>
      <c r="BJ2230" s="518"/>
      <c r="BK2230" s="518"/>
      <c r="BL2230" s="518"/>
      <c r="BM2230" s="518"/>
      <c r="BN2230" s="518"/>
      <c r="BO2230" s="518"/>
      <c r="BP2230" s="518"/>
      <c r="BQ2230" s="518"/>
      <c r="BR2230" s="518"/>
      <c r="BS2230" s="518"/>
      <c r="BT2230" s="518"/>
      <c r="BU2230" s="518"/>
      <c r="BV2230" s="518"/>
      <c r="BW2230" s="518"/>
      <c r="BX2230" s="518"/>
      <c r="BY2230" s="518"/>
      <c r="BZ2230" s="518"/>
      <c r="CA2230" s="518"/>
      <c r="CB2230" s="518"/>
      <c r="CC2230" s="518"/>
      <c r="CD2230" s="518"/>
      <c r="CE2230" s="518"/>
      <c r="CF2230" s="518"/>
      <c r="CG2230" s="518"/>
      <c r="CH2230" s="518"/>
      <c r="CI2230" s="518"/>
      <c r="CJ2230" s="518"/>
      <c r="CK2230" s="518"/>
      <c r="CL2230" s="518"/>
      <c r="CM2230" s="518"/>
      <c r="CN2230" s="518"/>
      <c r="CO2230" s="518"/>
      <c r="CP2230" s="518"/>
      <c r="CQ2230" s="518"/>
      <c r="CR2230" s="518"/>
      <c r="CS2230" s="518"/>
      <c r="CT2230" s="518"/>
      <c r="CU2230" s="518"/>
      <c r="CV2230" s="518"/>
      <c r="CW2230" s="518"/>
      <c r="CX2230" s="518"/>
      <c r="CY2230" s="518"/>
      <c r="CZ2230" s="518"/>
      <c r="DA2230" s="518"/>
      <c r="DB2230" s="518"/>
      <c r="DC2230" s="518"/>
      <c r="DD2230" s="518"/>
      <c r="DE2230" s="518"/>
      <c r="DF2230" s="518"/>
      <c r="DG2230" s="518"/>
      <c r="DH2230" s="518"/>
      <c r="DI2230" s="518"/>
      <c r="DJ2230" s="518"/>
      <c r="DK2230" s="518"/>
      <c r="DL2230" s="518"/>
      <c r="DM2230" s="518"/>
      <c r="DN2230" s="518"/>
    </row>
    <row r="2231" spans="1:118" s="131" customFormat="1" ht="66" x14ac:dyDescent="0.2">
      <c r="A2231" s="408"/>
      <c r="B2231" s="130" t="s">
        <v>2034</v>
      </c>
      <c r="C2231" s="51"/>
      <c r="D2231" s="51">
        <v>11</v>
      </c>
      <c r="E2231" s="100" t="s">
        <v>30</v>
      </c>
      <c r="F2231" s="55" t="s">
        <v>31</v>
      </c>
      <c r="G2231" s="56" t="s">
        <v>32</v>
      </c>
      <c r="H2231" s="55" t="s">
        <v>33</v>
      </c>
      <c r="I2231" s="57">
        <v>344.52</v>
      </c>
      <c r="J2231" s="807">
        <v>3789.72</v>
      </c>
      <c r="K2231" s="80"/>
      <c r="L2231" s="150">
        <v>0</v>
      </c>
      <c r="M2231" s="80"/>
      <c r="N2231" s="150"/>
      <c r="O2231" s="75">
        <v>0</v>
      </c>
      <c r="P2231" s="999">
        <f t="shared" si="280"/>
        <v>0</v>
      </c>
      <c r="Q2231" s="81"/>
      <c r="R2231" s="150"/>
      <c r="S2231" s="75">
        <v>0</v>
      </c>
      <c r="T2231" s="999"/>
      <c r="U2231" s="81"/>
      <c r="V2231" s="150"/>
      <c r="W2231" s="81"/>
      <c r="X2231" s="150"/>
      <c r="Y2231" s="60">
        <f t="shared" si="277"/>
        <v>11</v>
      </c>
      <c r="Z2231" s="999">
        <v>3789.72</v>
      </c>
      <c r="AA2231" s="81"/>
      <c r="AB2231" s="150"/>
      <c r="AC2231" s="63">
        <v>0</v>
      </c>
      <c r="AD2231" s="78">
        <f t="shared" si="281"/>
        <v>0</v>
      </c>
      <c r="AE2231" s="63">
        <v>0</v>
      </c>
      <c r="AF2231" s="150">
        <v>0</v>
      </c>
      <c r="AG2231" s="81"/>
      <c r="AH2231" s="150"/>
      <c r="AI2231" s="998">
        <f t="shared" si="279"/>
        <v>3789.72</v>
      </c>
      <c r="AJ2231" s="1025"/>
      <c r="AK2231" s="518"/>
      <c r="AL2231" s="518"/>
      <c r="AM2231" s="518"/>
      <c r="AN2231" s="518"/>
      <c r="AO2231" s="518"/>
      <c r="AP2231" s="518"/>
      <c r="AQ2231" s="518"/>
      <c r="AR2231" s="518"/>
      <c r="AS2231" s="518"/>
      <c r="AT2231" s="518"/>
      <c r="AU2231" s="518"/>
      <c r="AV2231" s="518"/>
      <c r="AW2231" s="518"/>
      <c r="AX2231" s="518"/>
      <c r="AY2231" s="518"/>
      <c r="AZ2231" s="518"/>
      <c r="BA2231" s="518"/>
      <c r="BB2231" s="518"/>
      <c r="BC2231" s="518"/>
      <c r="BD2231" s="518"/>
      <c r="BE2231" s="518"/>
      <c r="BF2231" s="518"/>
      <c r="BG2231" s="518"/>
      <c r="BH2231" s="518"/>
      <c r="BI2231" s="518"/>
      <c r="BJ2231" s="518"/>
      <c r="BK2231" s="518"/>
      <c r="BL2231" s="518"/>
      <c r="BM2231" s="518"/>
      <c r="BN2231" s="518"/>
      <c r="BO2231" s="518"/>
      <c r="BP2231" s="518"/>
      <c r="BQ2231" s="518"/>
      <c r="BR2231" s="518"/>
      <c r="BS2231" s="518"/>
      <c r="BT2231" s="518"/>
      <c r="BU2231" s="518"/>
      <c r="BV2231" s="518"/>
      <c r="BW2231" s="518"/>
      <c r="BX2231" s="518"/>
      <c r="BY2231" s="518"/>
      <c r="BZ2231" s="518"/>
      <c r="CA2231" s="518"/>
      <c r="CB2231" s="518"/>
      <c r="CC2231" s="518"/>
      <c r="CD2231" s="518"/>
      <c r="CE2231" s="518"/>
      <c r="CF2231" s="518"/>
      <c r="CG2231" s="518"/>
      <c r="CH2231" s="518"/>
      <c r="CI2231" s="518"/>
      <c r="CJ2231" s="518"/>
      <c r="CK2231" s="518"/>
      <c r="CL2231" s="518"/>
      <c r="CM2231" s="518"/>
      <c r="CN2231" s="518"/>
      <c r="CO2231" s="518"/>
      <c r="CP2231" s="518"/>
      <c r="CQ2231" s="518"/>
      <c r="CR2231" s="518"/>
      <c r="CS2231" s="518"/>
      <c r="CT2231" s="518"/>
      <c r="CU2231" s="518"/>
      <c r="CV2231" s="518"/>
      <c r="CW2231" s="518"/>
      <c r="CX2231" s="518"/>
      <c r="CY2231" s="518"/>
      <c r="CZ2231" s="518"/>
      <c r="DA2231" s="518"/>
      <c r="DB2231" s="518"/>
      <c r="DC2231" s="518"/>
      <c r="DD2231" s="518"/>
      <c r="DE2231" s="518"/>
      <c r="DF2231" s="518"/>
      <c r="DG2231" s="518"/>
      <c r="DH2231" s="518"/>
      <c r="DI2231" s="518"/>
      <c r="DJ2231" s="518"/>
      <c r="DK2231" s="518"/>
      <c r="DL2231" s="518"/>
      <c r="DM2231" s="518"/>
      <c r="DN2231" s="518"/>
    </row>
    <row r="2232" spans="1:118" s="131" customFormat="1" ht="39.75" customHeight="1" x14ac:dyDescent="0.2">
      <c r="A2232" s="408"/>
      <c r="B2232" s="130" t="s">
        <v>2035</v>
      </c>
      <c r="C2232" s="51"/>
      <c r="D2232" s="51">
        <v>16</v>
      </c>
      <c r="E2232" s="100" t="s">
        <v>30</v>
      </c>
      <c r="F2232" s="55" t="s">
        <v>31</v>
      </c>
      <c r="G2232" s="56" t="s">
        <v>32</v>
      </c>
      <c r="H2232" s="55" t="s">
        <v>33</v>
      </c>
      <c r="I2232" s="57">
        <v>344.52</v>
      </c>
      <c r="J2232" s="807">
        <v>5512.32</v>
      </c>
      <c r="K2232" s="80"/>
      <c r="L2232" s="150">
        <v>0</v>
      </c>
      <c r="M2232" s="80"/>
      <c r="N2232" s="150"/>
      <c r="O2232" s="75">
        <v>0</v>
      </c>
      <c r="P2232" s="999">
        <f t="shared" si="280"/>
        <v>0</v>
      </c>
      <c r="Q2232" s="81"/>
      <c r="R2232" s="150"/>
      <c r="S2232" s="75">
        <v>0</v>
      </c>
      <c r="T2232" s="999"/>
      <c r="U2232" s="81"/>
      <c r="V2232" s="150"/>
      <c r="W2232" s="81"/>
      <c r="X2232" s="150"/>
      <c r="Y2232" s="60">
        <f t="shared" si="277"/>
        <v>16</v>
      </c>
      <c r="Z2232" s="999">
        <v>5512.32</v>
      </c>
      <c r="AA2232" s="81"/>
      <c r="AB2232" s="150"/>
      <c r="AC2232" s="63">
        <v>0</v>
      </c>
      <c r="AD2232" s="78">
        <f t="shared" si="281"/>
        <v>0</v>
      </c>
      <c r="AE2232" s="63">
        <v>0</v>
      </c>
      <c r="AF2232" s="150">
        <v>0</v>
      </c>
      <c r="AG2232" s="81"/>
      <c r="AH2232" s="150"/>
      <c r="AI2232" s="998">
        <f t="shared" si="279"/>
        <v>5512.32</v>
      </c>
      <c r="AJ2232" s="1025"/>
      <c r="AK2232" s="518"/>
      <c r="AL2232" s="518"/>
      <c r="AM2232" s="518"/>
      <c r="AN2232" s="518"/>
      <c r="AO2232" s="518"/>
      <c r="AP2232" s="518"/>
      <c r="AQ2232" s="518"/>
      <c r="AR2232" s="518"/>
      <c r="AS2232" s="518"/>
      <c r="AT2232" s="518"/>
      <c r="AU2232" s="518"/>
      <c r="AV2232" s="518"/>
      <c r="AW2232" s="518"/>
      <c r="AX2232" s="518"/>
      <c r="AY2232" s="518"/>
      <c r="AZ2232" s="518"/>
      <c r="BA2232" s="518"/>
      <c r="BB2232" s="518"/>
      <c r="BC2232" s="518"/>
      <c r="BD2232" s="518"/>
      <c r="BE2232" s="518"/>
      <c r="BF2232" s="518"/>
      <c r="BG2232" s="518"/>
      <c r="BH2232" s="518"/>
      <c r="BI2232" s="518"/>
      <c r="BJ2232" s="518"/>
      <c r="BK2232" s="518"/>
      <c r="BL2232" s="518"/>
      <c r="BM2232" s="518"/>
      <c r="BN2232" s="518"/>
      <c r="BO2232" s="518"/>
      <c r="BP2232" s="518"/>
      <c r="BQ2232" s="518"/>
      <c r="BR2232" s="518"/>
      <c r="BS2232" s="518"/>
      <c r="BT2232" s="518"/>
      <c r="BU2232" s="518"/>
      <c r="BV2232" s="518"/>
      <c r="BW2232" s="518"/>
      <c r="BX2232" s="518"/>
      <c r="BY2232" s="518"/>
      <c r="BZ2232" s="518"/>
      <c r="CA2232" s="518"/>
      <c r="CB2232" s="518"/>
      <c r="CC2232" s="518"/>
      <c r="CD2232" s="518"/>
      <c r="CE2232" s="518"/>
      <c r="CF2232" s="518"/>
      <c r="CG2232" s="518"/>
      <c r="CH2232" s="518"/>
      <c r="CI2232" s="518"/>
      <c r="CJ2232" s="518"/>
      <c r="CK2232" s="518"/>
      <c r="CL2232" s="518"/>
      <c r="CM2232" s="518"/>
      <c r="CN2232" s="518"/>
      <c r="CO2232" s="518"/>
      <c r="CP2232" s="518"/>
      <c r="CQ2232" s="518"/>
      <c r="CR2232" s="518"/>
      <c r="CS2232" s="518"/>
      <c r="CT2232" s="518"/>
      <c r="CU2232" s="518"/>
      <c r="CV2232" s="518"/>
      <c r="CW2232" s="518"/>
      <c r="CX2232" s="518"/>
      <c r="CY2232" s="518"/>
      <c r="CZ2232" s="518"/>
      <c r="DA2232" s="518"/>
      <c r="DB2232" s="518"/>
      <c r="DC2232" s="518"/>
      <c r="DD2232" s="518"/>
      <c r="DE2232" s="518"/>
      <c r="DF2232" s="518"/>
      <c r="DG2232" s="518"/>
      <c r="DH2232" s="518"/>
      <c r="DI2232" s="518"/>
      <c r="DJ2232" s="518"/>
      <c r="DK2232" s="518"/>
      <c r="DL2232" s="518"/>
      <c r="DM2232" s="518"/>
      <c r="DN2232" s="518"/>
    </row>
    <row r="2233" spans="1:118" s="131" customFormat="1" ht="39.75" customHeight="1" x14ac:dyDescent="0.2">
      <c r="A2233" s="408"/>
      <c r="B2233" s="130" t="s">
        <v>2036</v>
      </c>
      <c r="C2233" s="51"/>
      <c r="D2233" s="51">
        <v>2</v>
      </c>
      <c r="E2233" s="100" t="s">
        <v>30</v>
      </c>
      <c r="F2233" s="55" t="s">
        <v>31</v>
      </c>
      <c r="G2233" s="56" t="s">
        <v>32</v>
      </c>
      <c r="H2233" s="55" t="s">
        <v>33</v>
      </c>
      <c r="I2233" s="57">
        <v>344.52</v>
      </c>
      <c r="J2233" s="807">
        <v>689.04</v>
      </c>
      <c r="K2233" s="80"/>
      <c r="L2233" s="150">
        <v>0</v>
      </c>
      <c r="M2233" s="80"/>
      <c r="N2233" s="150"/>
      <c r="O2233" s="75">
        <v>0</v>
      </c>
      <c r="P2233" s="999">
        <f t="shared" si="280"/>
        <v>0</v>
      </c>
      <c r="Q2233" s="81"/>
      <c r="R2233" s="150"/>
      <c r="S2233" s="75">
        <v>0</v>
      </c>
      <c r="T2233" s="999"/>
      <c r="U2233" s="81"/>
      <c r="V2233" s="150"/>
      <c r="W2233" s="81"/>
      <c r="X2233" s="150"/>
      <c r="Y2233" s="60">
        <f t="shared" si="277"/>
        <v>2</v>
      </c>
      <c r="Z2233" s="999">
        <v>689.04</v>
      </c>
      <c r="AA2233" s="81"/>
      <c r="AB2233" s="150"/>
      <c r="AC2233" s="63">
        <v>0</v>
      </c>
      <c r="AD2233" s="78">
        <f t="shared" si="281"/>
        <v>0</v>
      </c>
      <c r="AE2233" s="63">
        <v>0</v>
      </c>
      <c r="AF2233" s="150">
        <v>0</v>
      </c>
      <c r="AG2233" s="81"/>
      <c r="AH2233" s="150"/>
      <c r="AI2233" s="998">
        <f t="shared" si="279"/>
        <v>689.04</v>
      </c>
      <c r="AJ2233" s="1025"/>
      <c r="AK2233" s="518"/>
      <c r="AL2233" s="518"/>
      <c r="AM2233" s="518"/>
      <c r="AN2233" s="518"/>
      <c r="AO2233" s="518"/>
      <c r="AP2233" s="518"/>
      <c r="AQ2233" s="518"/>
      <c r="AR2233" s="518"/>
      <c r="AS2233" s="518"/>
      <c r="AT2233" s="518"/>
      <c r="AU2233" s="518"/>
      <c r="AV2233" s="518"/>
      <c r="AW2233" s="518"/>
      <c r="AX2233" s="518"/>
      <c r="AY2233" s="518"/>
      <c r="AZ2233" s="518"/>
      <c r="BA2233" s="518"/>
      <c r="BB2233" s="518"/>
      <c r="BC2233" s="518"/>
      <c r="BD2233" s="518"/>
      <c r="BE2233" s="518"/>
      <c r="BF2233" s="518"/>
      <c r="BG2233" s="518"/>
      <c r="BH2233" s="518"/>
      <c r="BI2233" s="518"/>
      <c r="BJ2233" s="518"/>
      <c r="BK2233" s="518"/>
      <c r="BL2233" s="518"/>
      <c r="BM2233" s="518"/>
      <c r="BN2233" s="518"/>
      <c r="BO2233" s="518"/>
      <c r="BP2233" s="518"/>
      <c r="BQ2233" s="518"/>
      <c r="BR2233" s="518"/>
      <c r="BS2233" s="518"/>
      <c r="BT2233" s="518"/>
      <c r="BU2233" s="518"/>
      <c r="BV2233" s="518"/>
      <c r="BW2233" s="518"/>
      <c r="BX2233" s="518"/>
      <c r="BY2233" s="518"/>
      <c r="BZ2233" s="518"/>
      <c r="CA2233" s="518"/>
      <c r="CB2233" s="518"/>
      <c r="CC2233" s="518"/>
      <c r="CD2233" s="518"/>
      <c r="CE2233" s="518"/>
      <c r="CF2233" s="518"/>
      <c r="CG2233" s="518"/>
      <c r="CH2233" s="518"/>
      <c r="CI2233" s="518"/>
      <c r="CJ2233" s="518"/>
      <c r="CK2233" s="518"/>
      <c r="CL2233" s="518"/>
      <c r="CM2233" s="518"/>
      <c r="CN2233" s="518"/>
      <c r="CO2233" s="518"/>
      <c r="CP2233" s="518"/>
      <c r="CQ2233" s="518"/>
      <c r="CR2233" s="518"/>
      <c r="CS2233" s="518"/>
      <c r="CT2233" s="518"/>
      <c r="CU2233" s="518"/>
      <c r="CV2233" s="518"/>
      <c r="CW2233" s="518"/>
      <c r="CX2233" s="518"/>
      <c r="CY2233" s="518"/>
      <c r="CZ2233" s="518"/>
      <c r="DA2233" s="518"/>
      <c r="DB2233" s="518"/>
      <c r="DC2233" s="518"/>
      <c r="DD2233" s="518"/>
      <c r="DE2233" s="518"/>
      <c r="DF2233" s="518"/>
      <c r="DG2233" s="518"/>
      <c r="DH2233" s="518"/>
      <c r="DI2233" s="518"/>
      <c r="DJ2233" s="518"/>
      <c r="DK2233" s="518"/>
      <c r="DL2233" s="518"/>
      <c r="DM2233" s="518"/>
      <c r="DN2233" s="518"/>
    </row>
    <row r="2234" spans="1:118" s="131" customFormat="1" ht="66" x14ac:dyDescent="0.2">
      <c r="A2234" s="408"/>
      <c r="B2234" s="130" t="s">
        <v>2037</v>
      </c>
      <c r="C2234" s="51"/>
      <c r="D2234" s="51">
        <v>7</v>
      </c>
      <c r="E2234" s="100" t="s">
        <v>30</v>
      </c>
      <c r="F2234" s="55" t="s">
        <v>31</v>
      </c>
      <c r="G2234" s="56" t="s">
        <v>32</v>
      </c>
      <c r="H2234" s="55" t="s">
        <v>33</v>
      </c>
      <c r="I2234" s="57">
        <v>399.64285714285717</v>
      </c>
      <c r="J2234" s="807">
        <v>2797.5</v>
      </c>
      <c r="K2234" s="80"/>
      <c r="L2234" s="150">
        <v>0</v>
      </c>
      <c r="M2234" s="80"/>
      <c r="N2234" s="150"/>
      <c r="O2234" s="75">
        <v>0</v>
      </c>
      <c r="P2234" s="999">
        <f t="shared" si="280"/>
        <v>0</v>
      </c>
      <c r="Q2234" s="81"/>
      <c r="R2234" s="150"/>
      <c r="S2234" s="75">
        <v>0</v>
      </c>
      <c r="T2234" s="999"/>
      <c r="U2234" s="81"/>
      <c r="V2234" s="150"/>
      <c r="W2234" s="81"/>
      <c r="X2234" s="150"/>
      <c r="Y2234" s="60">
        <f t="shared" si="277"/>
        <v>7</v>
      </c>
      <c r="Z2234" s="999">
        <v>2797.5</v>
      </c>
      <c r="AA2234" s="81"/>
      <c r="AB2234" s="150"/>
      <c r="AC2234" s="63">
        <v>0</v>
      </c>
      <c r="AD2234" s="78">
        <f t="shared" si="281"/>
        <v>0</v>
      </c>
      <c r="AE2234" s="63">
        <v>0</v>
      </c>
      <c r="AF2234" s="150">
        <v>0</v>
      </c>
      <c r="AG2234" s="81"/>
      <c r="AH2234" s="150"/>
      <c r="AI2234" s="998">
        <f t="shared" si="279"/>
        <v>2797.5</v>
      </c>
      <c r="AJ2234" s="1025"/>
      <c r="AK2234" s="518"/>
      <c r="AL2234" s="518"/>
      <c r="AM2234" s="518"/>
      <c r="AN2234" s="518"/>
      <c r="AO2234" s="518"/>
      <c r="AP2234" s="518"/>
      <c r="AQ2234" s="518"/>
      <c r="AR2234" s="518"/>
      <c r="AS2234" s="518"/>
      <c r="AT2234" s="518"/>
      <c r="AU2234" s="518"/>
      <c r="AV2234" s="518"/>
      <c r="AW2234" s="518"/>
      <c r="AX2234" s="518"/>
      <c r="AY2234" s="518"/>
      <c r="AZ2234" s="518"/>
      <c r="BA2234" s="518"/>
      <c r="BB2234" s="518"/>
      <c r="BC2234" s="518"/>
      <c r="BD2234" s="518"/>
      <c r="BE2234" s="518"/>
      <c r="BF2234" s="518"/>
      <c r="BG2234" s="518"/>
      <c r="BH2234" s="518"/>
      <c r="BI2234" s="518"/>
      <c r="BJ2234" s="518"/>
      <c r="BK2234" s="518"/>
      <c r="BL2234" s="518"/>
      <c r="BM2234" s="518"/>
      <c r="BN2234" s="518"/>
      <c r="BO2234" s="518"/>
      <c r="BP2234" s="518"/>
      <c r="BQ2234" s="518"/>
      <c r="BR2234" s="518"/>
      <c r="BS2234" s="518"/>
      <c r="BT2234" s="518"/>
      <c r="BU2234" s="518"/>
      <c r="BV2234" s="518"/>
      <c r="BW2234" s="518"/>
      <c r="BX2234" s="518"/>
      <c r="BY2234" s="518"/>
      <c r="BZ2234" s="518"/>
      <c r="CA2234" s="518"/>
      <c r="CB2234" s="518"/>
      <c r="CC2234" s="518"/>
      <c r="CD2234" s="518"/>
      <c r="CE2234" s="518"/>
      <c r="CF2234" s="518"/>
      <c r="CG2234" s="518"/>
      <c r="CH2234" s="518"/>
      <c r="CI2234" s="518"/>
      <c r="CJ2234" s="518"/>
      <c r="CK2234" s="518"/>
      <c r="CL2234" s="518"/>
      <c r="CM2234" s="518"/>
      <c r="CN2234" s="518"/>
      <c r="CO2234" s="518"/>
      <c r="CP2234" s="518"/>
      <c r="CQ2234" s="518"/>
      <c r="CR2234" s="518"/>
      <c r="CS2234" s="518"/>
      <c r="CT2234" s="518"/>
      <c r="CU2234" s="518"/>
      <c r="CV2234" s="518"/>
      <c r="CW2234" s="518"/>
      <c r="CX2234" s="518"/>
      <c r="CY2234" s="518"/>
      <c r="CZ2234" s="518"/>
      <c r="DA2234" s="518"/>
      <c r="DB2234" s="518"/>
      <c r="DC2234" s="518"/>
      <c r="DD2234" s="518"/>
      <c r="DE2234" s="518"/>
      <c r="DF2234" s="518"/>
      <c r="DG2234" s="518"/>
      <c r="DH2234" s="518"/>
      <c r="DI2234" s="518"/>
      <c r="DJ2234" s="518"/>
      <c r="DK2234" s="518"/>
      <c r="DL2234" s="518"/>
      <c r="DM2234" s="518"/>
      <c r="DN2234" s="518"/>
    </row>
    <row r="2235" spans="1:118" s="131" customFormat="1" ht="66" x14ac:dyDescent="0.2">
      <c r="A2235" s="408"/>
      <c r="B2235" s="130" t="s">
        <v>2038</v>
      </c>
      <c r="C2235" s="51"/>
      <c r="D2235" s="51">
        <v>45</v>
      </c>
      <c r="E2235" s="100" t="s">
        <v>30</v>
      </c>
      <c r="F2235" s="55" t="s">
        <v>31</v>
      </c>
      <c r="G2235" s="56" t="s">
        <v>32</v>
      </c>
      <c r="H2235" s="55" t="s">
        <v>33</v>
      </c>
      <c r="I2235" s="57">
        <v>476.81577777777778</v>
      </c>
      <c r="J2235" s="807">
        <v>21456.71</v>
      </c>
      <c r="K2235" s="80"/>
      <c r="L2235" s="150">
        <v>0</v>
      </c>
      <c r="M2235" s="80"/>
      <c r="N2235" s="150"/>
      <c r="O2235" s="75">
        <v>0</v>
      </c>
      <c r="P2235" s="999">
        <f t="shared" si="280"/>
        <v>0</v>
      </c>
      <c r="Q2235" s="81"/>
      <c r="R2235" s="150"/>
      <c r="S2235" s="75">
        <v>0</v>
      </c>
      <c r="T2235" s="999"/>
      <c r="U2235" s="81"/>
      <c r="V2235" s="150"/>
      <c r="W2235" s="81"/>
      <c r="X2235" s="150"/>
      <c r="Y2235" s="60">
        <f t="shared" si="277"/>
        <v>45</v>
      </c>
      <c r="Z2235" s="999">
        <v>21456.71</v>
      </c>
      <c r="AA2235" s="81"/>
      <c r="AB2235" s="150"/>
      <c r="AC2235" s="63">
        <v>0</v>
      </c>
      <c r="AD2235" s="78">
        <f t="shared" si="281"/>
        <v>0</v>
      </c>
      <c r="AE2235" s="63">
        <v>0</v>
      </c>
      <c r="AF2235" s="150">
        <v>0</v>
      </c>
      <c r="AG2235" s="81"/>
      <c r="AH2235" s="150"/>
      <c r="AI2235" s="998">
        <f t="shared" si="279"/>
        <v>21456.71</v>
      </c>
      <c r="AJ2235" s="1025"/>
      <c r="AK2235" s="518"/>
      <c r="AL2235" s="518"/>
      <c r="AM2235" s="518"/>
      <c r="AN2235" s="518"/>
      <c r="AO2235" s="518"/>
      <c r="AP2235" s="518"/>
      <c r="AQ2235" s="518"/>
      <c r="AR2235" s="518"/>
      <c r="AS2235" s="518"/>
      <c r="AT2235" s="518"/>
      <c r="AU2235" s="518"/>
      <c r="AV2235" s="518"/>
      <c r="AW2235" s="518"/>
      <c r="AX2235" s="518"/>
      <c r="AY2235" s="518"/>
      <c r="AZ2235" s="518"/>
      <c r="BA2235" s="518"/>
      <c r="BB2235" s="518"/>
      <c r="BC2235" s="518"/>
      <c r="BD2235" s="518"/>
      <c r="BE2235" s="518"/>
      <c r="BF2235" s="518"/>
      <c r="BG2235" s="518"/>
      <c r="BH2235" s="518"/>
      <c r="BI2235" s="518"/>
      <c r="BJ2235" s="518"/>
      <c r="BK2235" s="518"/>
      <c r="BL2235" s="518"/>
      <c r="BM2235" s="518"/>
      <c r="BN2235" s="518"/>
      <c r="BO2235" s="518"/>
      <c r="BP2235" s="518"/>
      <c r="BQ2235" s="518"/>
      <c r="BR2235" s="518"/>
      <c r="BS2235" s="518"/>
      <c r="BT2235" s="518"/>
      <c r="BU2235" s="518"/>
      <c r="BV2235" s="518"/>
      <c r="BW2235" s="518"/>
      <c r="BX2235" s="518"/>
      <c r="BY2235" s="518"/>
      <c r="BZ2235" s="518"/>
      <c r="CA2235" s="518"/>
      <c r="CB2235" s="518"/>
      <c r="CC2235" s="518"/>
      <c r="CD2235" s="518"/>
      <c r="CE2235" s="518"/>
      <c r="CF2235" s="518"/>
      <c r="CG2235" s="518"/>
      <c r="CH2235" s="518"/>
      <c r="CI2235" s="518"/>
      <c r="CJ2235" s="518"/>
      <c r="CK2235" s="518"/>
      <c r="CL2235" s="518"/>
      <c r="CM2235" s="518"/>
      <c r="CN2235" s="518"/>
      <c r="CO2235" s="518"/>
      <c r="CP2235" s="518"/>
      <c r="CQ2235" s="518"/>
      <c r="CR2235" s="518"/>
      <c r="CS2235" s="518"/>
      <c r="CT2235" s="518"/>
      <c r="CU2235" s="518"/>
      <c r="CV2235" s="518"/>
      <c r="CW2235" s="518"/>
      <c r="CX2235" s="518"/>
      <c r="CY2235" s="518"/>
      <c r="CZ2235" s="518"/>
      <c r="DA2235" s="518"/>
      <c r="DB2235" s="518"/>
      <c r="DC2235" s="518"/>
      <c r="DD2235" s="518"/>
      <c r="DE2235" s="518"/>
      <c r="DF2235" s="518"/>
      <c r="DG2235" s="518"/>
      <c r="DH2235" s="518"/>
      <c r="DI2235" s="518"/>
      <c r="DJ2235" s="518"/>
      <c r="DK2235" s="518"/>
      <c r="DL2235" s="518"/>
      <c r="DM2235" s="518"/>
      <c r="DN2235" s="518"/>
    </row>
    <row r="2236" spans="1:118" s="131" customFormat="1" ht="66" x14ac:dyDescent="0.2">
      <c r="A2236" s="408"/>
      <c r="B2236" s="130" t="s">
        <v>2039</v>
      </c>
      <c r="C2236" s="51"/>
      <c r="D2236" s="51">
        <v>8</v>
      </c>
      <c r="E2236" s="100" t="s">
        <v>30</v>
      </c>
      <c r="F2236" s="55" t="s">
        <v>31</v>
      </c>
      <c r="G2236" s="56" t="s">
        <v>32</v>
      </c>
      <c r="H2236" s="55" t="s">
        <v>33</v>
      </c>
      <c r="I2236" s="57">
        <v>1104.53125</v>
      </c>
      <c r="J2236" s="807">
        <v>8836.25</v>
      </c>
      <c r="K2236" s="80"/>
      <c r="L2236" s="150">
        <v>0</v>
      </c>
      <c r="M2236" s="80"/>
      <c r="N2236" s="150"/>
      <c r="O2236" s="75">
        <v>0</v>
      </c>
      <c r="P2236" s="999">
        <f t="shared" si="280"/>
        <v>0</v>
      </c>
      <c r="Q2236" s="81"/>
      <c r="R2236" s="150"/>
      <c r="S2236" s="75">
        <v>0</v>
      </c>
      <c r="T2236" s="999"/>
      <c r="U2236" s="81"/>
      <c r="V2236" s="150"/>
      <c r="W2236" s="81"/>
      <c r="X2236" s="150"/>
      <c r="Y2236" s="60">
        <f t="shared" si="277"/>
        <v>8</v>
      </c>
      <c r="Z2236" s="999">
        <v>8836.25</v>
      </c>
      <c r="AA2236" s="81"/>
      <c r="AB2236" s="150"/>
      <c r="AC2236" s="63">
        <v>0</v>
      </c>
      <c r="AD2236" s="78">
        <f t="shared" si="281"/>
        <v>0</v>
      </c>
      <c r="AE2236" s="63">
        <v>0</v>
      </c>
      <c r="AF2236" s="150">
        <v>0</v>
      </c>
      <c r="AG2236" s="81"/>
      <c r="AH2236" s="150"/>
      <c r="AI2236" s="998">
        <f t="shared" si="279"/>
        <v>8836.25</v>
      </c>
      <c r="AJ2236" s="1025"/>
      <c r="AK2236" s="518"/>
      <c r="AL2236" s="518"/>
      <c r="AM2236" s="518"/>
      <c r="AN2236" s="518"/>
      <c r="AO2236" s="518"/>
      <c r="AP2236" s="518"/>
      <c r="AQ2236" s="518"/>
      <c r="AR2236" s="518"/>
      <c r="AS2236" s="518"/>
      <c r="AT2236" s="518"/>
      <c r="AU2236" s="518"/>
      <c r="AV2236" s="518"/>
      <c r="AW2236" s="518"/>
      <c r="AX2236" s="518"/>
      <c r="AY2236" s="518"/>
      <c r="AZ2236" s="518"/>
      <c r="BA2236" s="518"/>
      <c r="BB2236" s="518"/>
      <c r="BC2236" s="518"/>
      <c r="BD2236" s="518"/>
      <c r="BE2236" s="518"/>
      <c r="BF2236" s="518"/>
      <c r="BG2236" s="518"/>
      <c r="BH2236" s="518"/>
      <c r="BI2236" s="518"/>
      <c r="BJ2236" s="518"/>
      <c r="BK2236" s="518"/>
      <c r="BL2236" s="518"/>
      <c r="BM2236" s="518"/>
      <c r="BN2236" s="518"/>
      <c r="BO2236" s="518"/>
      <c r="BP2236" s="518"/>
      <c r="BQ2236" s="518"/>
      <c r="BR2236" s="518"/>
      <c r="BS2236" s="518"/>
      <c r="BT2236" s="518"/>
      <c r="BU2236" s="518"/>
      <c r="BV2236" s="518"/>
      <c r="BW2236" s="518"/>
      <c r="BX2236" s="518"/>
      <c r="BY2236" s="518"/>
      <c r="BZ2236" s="518"/>
      <c r="CA2236" s="518"/>
      <c r="CB2236" s="518"/>
      <c r="CC2236" s="518"/>
      <c r="CD2236" s="518"/>
      <c r="CE2236" s="518"/>
      <c r="CF2236" s="518"/>
      <c r="CG2236" s="518"/>
      <c r="CH2236" s="518"/>
      <c r="CI2236" s="518"/>
      <c r="CJ2236" s="518"/>
      <c r="CK2236" s="518"/>
      <c r="CL2236" s="518"/>
      <c r="CM2236" s="518"/>
      <c r="CN2236" s="518"/>
      <c r="CO2236" s="518"/>
      <c r="CP2236" s="518"/>
      <c r="CQ2236" s="518"/>
      <c r="CR2236" s="518"/>
      <c r="CS2236" s="518"/>
      <c r="CT2236" s="518"/>
      <c r="CU2236" s="518"/>
      <c r="CV2236" s="518"/>
      <c r="CW2236" s="518"/>
      <c r="CX2236" s="518"/>
      <c r="CY2236" s="518"/>
      <c r="CZ2236" s="518"/>
      <c r="DA2236" s="518"/>
      <c r="DB2236" s="518"/>
      <c r="DC2236" s="518"/>
      <c r="DD2236" s="518"/>
      <c r="DE2236" s="518"/>
      <c r="DF2236" s="518"/>
      <c r="DG2236" s="518"/>
      <c r="DH2236" s="518"/>
      <c r="DI2236" s="518"/>
      <c r="DJ2236" s="518"/>
      <c r="DK2236" s="518"/>
      <c r="DL2236" s="518"/>
      <c r="DM2236" s="518"/>
      <c r="DN2236" s="518"/>
    </row>
    <row r="2237" spans="1:118" s="131" customFormat="1" ht="66" x14ac:dyDescent="0.2">
      <c r="A2237" s="408"/>
      <c r="B2237" s="130" t="s">
        <v>2040</v>
      </c>
      <c r="C2237" s="51"/>
      <c r="D2237" s="51">
        <v>1</v>
      </c>
      <c r="E2237" s="100" t="s">
        <v>30</v>
      </c>
      <c r="F2237" s="55" t="s">
        <v>31</v>
      </c>
      <c r="G2237" s="56" t="s">
        <v>32</v>
      </c>
      <c r="H2237" s="55" t="s">
        <v>33</v>
      </c>
      <c r="I2237" s="57">
        <v>165.37</v>
      </c>
      <c r="J2237" s="807">
        <v>165.37</v>
      </c>
      <c r="K2237" s="80"/>
      <c r="L2237" s="150">
        <v>0</v>
      </c>
      <c r="M2237" s="80"/>
      <c r="N2237" s="150"/>
      <c r="O2237" s="75">
        <v>0</v>
      </c>
      <c r="P2237" s="999">
        <f t="shared" si="280"/>
        <v>0</v>
      </c>
      <c r="Q2237" s="81"/>
      <c r="R2237" s="150"/>
      <c r="S2237" s="75">
        <v>0</v>
      </c>
      <c r="T2237" s="999"/>
      <c r="U2237" s="81"/>
      <c r="V2237" s="150"/>
      <c r="W2237" s="81"/>
      <c r="X2237" s="150"/>
      <c r="Y2237" s="60">
        <f t="shared" si="277"/>
        <v>1</v>
      </c>
      <c r="Z2237" s="999">
        <v>165.37</v>
      </c>
      <c r="AA2237" s="81"/>
      <c r="AB2237" s="150"/>
      <c r="AC2237" s="63">
        <v>0</v>
      </c>
      <c r="AD2237" s="78">
        <f t="shared" si="281"/>
        <v>0</v>
      </c>
      <c r="AE2237" s="63">
        <v>0</v>
      </c>
      <c r="AF2237" s="150">
        <v>0</v>
      </c>
      <c r="AG2237" s="81"/>
      <c r="AH2237" s="150"/>
      <c r="AI2237" s="998">
        <f t="shared" si="279"/>
        <v>165.37</v>
      </c>
      <c r="AJ2237" s="1025"/>
      <c r="AK2237" s="518"/>
      <c r="AL2237" s="518"/>
      <c r="AM2237" s="518"/>
      <c r="AN2237" s="518"/>
      <c r="AO2237" s="518"/>
      <c r="AP2237" s="518"/>
      <c r="AQ2237" s="518"/>
      <c r="AR2237" s="518"/>
      <c r="AS2237" s="518"/>
      <c r="AT2237" s="518"/>
      <c r="AU2237" s="518"/>
      <c r="AV2237" s="518"/>
      <c r="AW2237" s="518"/>
      <c r="AX2237" s="518"/>
      <c r="AY2237" s="518"/>
      <c r="AZ2237" s="518"/>
      <c r="BA2237" s="518"/>
      <c r="BB2237" s="518"/>
      <c r="BC2237" s="518"/>
      <c r="BD2237" s="518"/>
      <c r="BE2237" s="518"/>
      <c r="BF2237" s="518"/>
      <c r="BG2237" s="518"/>
      <c r="BH2237" s="518"/>
      <c r="BI2237" s="518"/>
      <c r="BJ2237" s="518"/>
      <c r="BK2237" s="518"/>
      <c r="BL2237" s="518"/>
      <c r="BM2237" s="518"/>
      <c r="BN2237" s="518"/>
      <c r="BO2237" s="518"/>
      <c r="BP2237" s="518"/>
      <c r="BQ2237" s="518"/>
      <c r="BR2237" s="518"/>
      <c r="BS2237" s="518"/>
      <c r="BT2237" s="518"/>
      <c r="BU2237" s="518"/>
      <c r="BV2237" s="518"/>
      <c r="BW2237" s="518"/>
      <c r="BX2237" s="518"/>
      <c r="BY2237" s="518"/>
      <c r="BZ2237" s="518"/>
      <c r="CA2237" s="518"/>
      <c r="CB2237" s="518"/>
      <c r="CC2237" s="518"/>
      <c r="CD2237" s="518"/>
      <c r="CE2237" s="518"/>
      <c r="CF2237" s="518"/>
      <c r="CG2237" s="518"/>
      <c r="CH2237" s="518"/>
      <c r="CI2237" s="518"/>
      <c r="CJ2237" s="518"/>
      <c r="CK2237" s="518"/>
      <c r="CL2237" s="518"/>
      <c r="CM2237" s="518"/>
      <c r="CN2237" s="518"/>
      <c r="CO2237" s="518"/>
      <c r="CP2237" s="518"/>
      <c r="CQ2237" s="518"/>
      <c r="CR2237" s="518"/>
      <c r="CS2237" s="518"/>
      <c r="CT2237" s="518"/>
      <c r="CU2237" s="518"/>
      <c r="CV2237" s="518"/>
      <c r="CW2237" s="518"/>
      <c r="CX2237" s="518"/>
      <c r="CY2237" s="518"/>
      <c r="CZ2237" s="518"/>
      <c r="DA2237" s="518"/>
      <c r="DB2237" s="518"/>
      <c r="DC2237" s="518"/>
      <c r="DD2237" s="518"/>
      <c r="DE2237" s="518"/>
      <c r="DF2237" s="518"/>
      <c r="DG2237" s="518"/>
      <c r="DH2237" s="518"/>
      <c r="DI2237" s="518"/>
      <c r="DJ2237" s="518"/>
      <c r="DK2237" s="518"/>
      <c r="DL2237" s="518"/>
      <c r="DM2237" s="518"/>
      <c r="DN2237" s="518"/>
    </row>
    <row r="2238" spans="1:118" s="131" customFormat="1" ht="66" x14ac:dyDescent="0.2">
      <c r="A2238" s="408"/>
      <c r="B2238" s="130" t="s">
        <v>2041</v>
      </c>
      <c r="C2238" s="51"/>
      <c r="D2238" s="51">
        <v>5</v>
      </c>
      <c r="E2238" s="100" t="s">
        <v>30</v>
      </c>
      <c r="F2238" s="55" t="s">
        <v>31</v>
      </c>
      <c r="G2238" s="56" t="s">
        <v>32</v>
      </c>
      <c r="H2238" s="55" t="s">
        <v>33</v>
      </c>
      <c r="I2238" s="57">
        <v>440.98599999999999</v>
      </c>
      <c r="J2238" s="807">
        <v>2204.9299999999998</v>
      </c>
      <c r="K2238" s="80"/>
      <c r="L2238" s="150">
        <v>0</v>
      </c>
      <c r="M2238" s="80"/>
      <c r="N2238" s="150"/>
      <c r="O2238" s="75">
        <v>0</v>
      </c>
      <c r="P2238" s="999">
        <f t="shared" si="280"/>
        <v>0</v>
      </c>
      <c r="Q2238" s="81"/>
      <c r="R2238" s="150"/>
      <c r="S2238" s="75">
        <v>0</v>
      </c>
      <c r="T2238" s="999"/>
      <c r="U2238" s="81"/>
      <c r="V2238" s="150"/>
      <c r="W2238" s="81"/>
      <c r="X2238" s="150"/>
      <c r="Y2238" s="60">
        <f t="shared" si="277"/>
        <v>5</v>
      </c>
      <c r="Z2238" s="999">
        <v>2204.9299999999998</v>
      </c>
      <c r="AA2238" s="81"/>
      <c r="AB2238" s="150"/>
      <c r="AC2238" s="63">
        <v>0</v>
      </c>
      <c r="AD2238" s="78">
        <f t="shared" si="281"/>
        <v>0</v>
      </c>
      <c r="AE2238" s="63">
        <v>0</v>
      </c>
      <c r="AF2238" s="150">
        <v>0</v>
      </c>
      <c r="AG2238" s="81"/>
      <c r="AH2238" s="150"/>
      <c r="AI2238" s="998">
        <f t="shared" si="279"/>
        <v>2204.9299999999998</v>
      </c>
      <c r="AJ2238" s="1025"/>
      <c r="AK2238" s="518"/>
      <c r="AL2238" s="518"/>
      <c r="AM2238" s="518"/>
      <c r="AN2238" s="518"/>
      <c r="AO2238" s="518"/>
      <c r="AP2238" s="518"/>
      <c r="AQ2238" s="518"/>
      <c r="AR2238" s="518"/>
      <c r="AS2238" s="518"/>
      <c r="AT2238" s="518"/>
      <c r="AU2238" s="518"/>
      <c r="AV2238" s="518"/>
      <c r="AW2238" s="518"/>
      <c r="AX2238" s="518"/>
      <c r="AY2238" s="518"/>
      <c r="AZ2238" s="518"/>
      <c r="BA2238" s="518"/>
      <c r="BB2238" s="518"/>
      <c r="BC2238" s="518"/>
      <c r="BD2238" s="518"/>
      <c r="BE2238" s="518"/>
      <c r="BF2238" s="518"/>
      <c r="BG2238" s="518"/>
      <c r="BH2238" s="518"/>
      <c r="BI2238" s="518"/>
      <c r="BJ2238" s="518"/>
      <c r="BK2238" s="518"/>
      <c r="BL2238" s="518"/>
      <c r="BM2238" s="518"/>
      <c r="BN2238" s="518"/>
      <c r="BO2238" s="518"/>
      <c r="BP2238" s="518"/>
      <c r="BQ2238" s="518"/>
      <c r="BR2238" s="518"/>
      <c r="BS2238" s="518"/>
      <c r="BT2238" s="518"/>
      <c r="BU2238" s="518"/>
      <c r="BV2238" s="518"/>
      <c r="BW2238" s="518"/>
      <c r="BX2238" s="518"/>
      <c r="BY2238" s="518"/>
      <c r="BZ2238" s="518"/>
      <c r="CA2238" s="518"/>
      <c r="CB2238" s="518"/>
      <c r="CC2238" s="518"/>
      <c r="CD2238" s="518"/>
      <c r="CE2238" s="518"/>
      <c r="CF2238" s="518"/>
      <c r="CG2238" s="518"/>
      <c r="CH2238" s="518"/>
      <c r="CI2238" s="518"/>
      <c r="CJ2238" s="518"/>
      <c r="CK2238" s="518"/>
      <c r="CL2238" s="518"/>
      <c r="CM2238" s="518"/>
      <c r="CN2238" s="518"/>
      <c r="CO2238" s="518"/>
      <c r="CP2238" s="518"/>
      <c r="CQ2238" s="518"/>
      <c r="CR2238" s="518"/>
      <c r="CS2238" s="518"/>
      <c r="CT2238" s="518"/>
      <c r="CU2238" s="518"/>
      <c r="CV2238" s="518"/>
      <c r="CW2238" s="518"/>
      <c r="CX2238" s="518"/>
      <c r="CY2238" s="518"/>
      <c r="CZ2238" s="518"/>
      <c r="DA2238" s="518"/>
      <c r="DB2238" s="518"/>
      <c r="DC2238" s="518"/>
      <c r="DD2238" s="518"/>
      <c r="DE2238" s="518"/>
      <c r="DF2238" s="518"/>
      <c r="DG2238" s="518"/>
      <c r="DH2238" s="518"/>
      <c r="DI2238" s="518"/>
      <c r="DJ2238" s="518"/>
      <c r="DK2238" s="518"/>
      <c r="DL2238" s="518"/>
      <c r="DM2238" s="518"/>
      <c r="DN2238" s="518"/>
    </row>
    <row r="2239" spans="1:118" s="131" customFormat="1" ht="66" x14ac:dyDescent="0.2">
      <c r="A2239" s="408"/>
      <c r="B2239" s="258" t="s">
        <v>2042</v>
      </c>
      <c r="C2239" s="51"/>
      <c r="D2239" s="51">
        <v>0</v>
      </c>
      <c r="E2239" s="100" t="s">
        <v>734</v>
      </c>
      <c r="F2239" s="55" t="s">
        <v>31</v>
      </c>
      <c r="G2239" s="56" t="s">
        <v>32</v>
      </c>
      <c r="H2239" s="55" t="s">
        <v>33</v>
      </c>
      <c r="I2239" s="57">
        <v>32480</v>
      </c>
      <c r="J2239" s="807">
        <v>0</v>
      </c>
      <c r="K2239" s="80"/>
      <c r="L2239" s="150">
        <v>0</v>
      </c>
      <c r="M2239" s="80"/>
      <c r="N2239" s="150"/>
      <c r="O2239" s="75">
        <v>0</v>
      </c>
      <c r="P2239" s="999">
        <f t="shared" si="280"/>
        <v>0</v>
      </c>
      <c r="Q2239" s="81"/>
      <c r="R2239" s="150"/>
      <c r="S2239" s="75">
        <v>0</v>
      </c>
      <c r="T2239" s="999"/>
      <c r="U2239" s="81"/>
      <c r="V2239" s="150"/>
      <c r="W2239" s="81"/>
      <c r="X2239" s="150"/>
      <c r="Y2239" s="60">
        <f t="shared" si="277"/>
        <v>0</v>
      </c>
      <c r="Z2239" s="999">
        <v>0</v>
      </c>
      <c r="AA2239" s="81"/>
      <c r="AB2239" s="150"/>
      <c r="AC2239" s="63">
        <v>0</v>
      </c>
      <c r="AD2239" s="78">
        <f t="shared" si="281"/>
        <v>0</v>
      </c>
      <c r="AE2239" s="63">
        <v>0</v>
      </c>
      <c r="AF2239" s="150">
        <v>0</v>
      </c>
      <c r="AG2239" s="81"/>
      <c r="AH2239" s="150"/>
      <c r="AI2239" s="998">
        <f t="shared" si="279"/>
        <v>0</v>
      </c>
      <c r="AJ2239" s="1025"/>
      <c r="AK2239" s="518"/>
      <c r="AL2239" s="518"/>
      <c r="AM2239" s="518"/>
      <c r="AN2239" s="518"/>
      <c r="AO2239" s="518"/>
      <c r="AP2239" s="518"/>
      <c r="AQ2239" s="518"/>
      <c r="AR2239" s="518"/>
      <c r="AS2239" s="518"/>
      <c r="AT2239" s="518"/>
      <c r="AU2239" s="518"/>
      <c r="AV2239" s="518"/>
      <c r="AW2239" s="518"/>
      <c r="AX2239" s="518"/>
      <c r="AY2239" s="518"/>
      <c r="AZ2239" s="518"/>
      <c r="BA2239" s="518"/>
      <c r="BB2239" s="518"/>
      <c r="BC2239" s="518"/>
      <c r="BD2239" s="518"/>
      <c r="BE2239" s="518"/>
      <c r="BF2239" s="518"/>
      <c r="BG2239" s="518"/>
      <c r="BH2239" s="518"/>
      <c r="BI2239" s="518"/>
      <c r="BJ2239" s="518"/>
      <c r="BK2239" s="518"/>
      <c r="BL2239" s="518"/>
      <c r="BM2239" s="518"/>
      <c r="BN2239" s="518"/>
      <c r="BO2239" s="518"/>
      <c r="BP2239" s="518"/>
      <c r="BQ2239" s="518"/>
      <c r="BR2239" s="518"/>
      <c r="BS2239" s="518"/>
      <c r="BT2239" s="518"/>
      <c r="BU2239" s="518"/>
      <c r="BV2239" s="518"/>
      <c r="BW2239" s="518"/>
      <c r="BX2239" s="518"/>
      <c r="BY2239" s="518"/>
      <c r="BZ2239" s="518"/>
      <c r="CA2239" s="518"/>
      <c r="CB2239" s="518"/>
      <c r="CC2239" s="518"/>
      <c r="CD2239" s="518"/>
      <c r="CE2239" s="518"/>
      <c r="CF2239" s="518"/>
      <c r="CG2239" s="518"/>
      <c r="CH2239" s="518"/>
      <c r="CI2239" s="518"/>
      <c r="CJ2239" s="518"/>
      <c r="CK2239" s="518"/>
      <c r="CL2239" s="518"/>
      <c r="CM2239" s="518"/>
      <c r="CN2239" s="518"/>
      <c r="CO2239" s="518"/>
      <c r="CP2239" s="518"/>
      <c r="CQ2239" s="518"/>
      <c r="CR2239" s="518"/>
      <c r="CS2239" s="518"/>
      <c r="CT2239" s="518"/>
      <c r="CU2239" s="518"/>
      <c r="CV2239" s="518"/>
      <c r="CW2239" s="518"/>
      <c r="CX2239" s="518"/>
      <c r="CY2239" s="518"/>
      <c r="CZ2239" s="518"/>
      <c r="DA2239" s="518"/>
      <c r="DB2239" s="518"/>
      <c r="DC2239" s="518"/>
      <c r="DD2239" s="518"/>
      <c r="DE2239" s="518"/>
      <c r="DF2239" s="518"/>
      <c r="DG2239" s="518"/>
      <c r="DH2239" s="518"/>
      <c r="DI2239" s="518"/>
      <c r="DJ2239" s="518"/>
      <c r="DK2239" s="518"/>
      <c r="DL2239" s="518"/>
      <c r="DM2239" s="518"/>
      <c r="DN2239" s="518"/>
    </row>
    <row r="2240" spans="1:118" s="877" customFormat="1" ht="47.25" customHeight="1" x14ac:dyDescent="0.2">
      <c r="A2240" s="272">
        <v>352</v>
      </c>
      <c r="B2240" s="273" t="s">
        <v>2043</v>
      </c>
      <c r="C2240" s="272"/>
      <c r="D2240" s="272"/>
      <c r="E2240" s="282"/>
      <c r="F2240" s="283"/>
      <c r="G2240" s="283"/>
      <c r="H2240" s="283"/>
      <c r="I2240" s="277"/>
      <c r="J2240" s="806">
        <v>48280</v>
      </c>
      <c r="K2240" s="278"/>
      <c r="L2240" s="919">
        <v>0</v>
      </c>
      <c r="M2240" s="278"/>
      <c r="N2240" s="919"/>
      <c r="O2240" s="875">
        <v>0</v>
      </c>
      <c r="P2240" s="284">
        <f>P2241</f>
        <v>0</v>
      </c>
      <c r="Q2240" s="279"/>
      <c r="R2240" s="919"/>
      <c r="S2240" s="875">
        <v>0</v>
      </c>
      <c r="T2240" s="284">
        <v>0</v>
      </c>
      <c r="U2240" s="279"/>
      <c r="V2240" s="919"/>
      <c r="W2240" s="279"/>
      <c r="X2240" s="919"/>
      <c r="Y2240" s="373">
        <f t="shared" si="277"/>
        <v>0</v>
      </c>
      <c r="Z2240" s="284">
        <v>48280</v>
      </c>
      <c r="AA2240" s="279"/>
      <c r="AB2240" s="919"/>
      <c r="AC2240" s="930">
        <v>0</v>
      </c>
      <c r="AD2240" s="284">
        <f>AD2241</f>
        <v>0</v>
      </c>
      <c r="AE2240" s="950">
        <f>AE2241</f>
        <v>0</v>
      </c>
      <c r="AF2240" s="876">
        <v>0</v>
      </c>
      <c r="AG2240" s="279"/>
      <c r="AH2240" s="919"/>
      <c r="AI2240" s="1027">
        <f t="shared" si="279"/>
        <v>48280</v>
      </c>
      <c r="AJ2240" s="1025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4"/>
      <c r="BV2240" s="24"/>
      <c r="BW2240" s="24"/>
      <c r="BX2240" s="24"/>
      <c r="BY2240" s="24"/>
      <c r="BZ2240" s="24"/>
      <c r="CA2240" s="24"/>
      <c r="CB2240" s="24"/>
      <c r="CC2240" s="24"/>
      <c r="CD2240" s="24"/>
      <c r="CE2240" s="24"/>
      <c r="CF2240" s="24"/>
      <c r="CG2240" s="24"/>
      <c r="CH2240" s="24"/>
      <c r="CI2240" s="24"/>
      <c r="CJ2240" s="24"/>
      <c r="CK2240" s="24"/>
      <c r="CL2240" s="24"/>
      <c r="CM2240" s="24"/>
      <c r="CN2240" s="24"/>
      <c r="CO2240" s="24"/>
      <c r="CP2240" s="24"/>
      <c r="CQ2240" s="24"/>
      <c r="CR2240" s="24"/>
      <c r="CS2240" s="24"/>
      <c r="CT2240" s="24"/>
      <c r="CU2240" s="24"/>
      <c r="CV2240" s="24"/>
      <c r="CW2240" s="24"/>
      <c r="CX2240" s="24"/>
      <c r="CY2240" s="24"/>
      <c r="CZ2240" s="24"/>
      <c r="DA2240" s="24"/>
      <c r="DB2240" s="24"/>
      <c r="DC2240" s="24"/>
      <c r="DD2240" s="24"/>
      <c r="DE2240" s="24"/>
      <c r="DF2240" s="24"/>
      <c r="DG2240" s="24"/>
      <c r="DH2240" s="24"/>
      <c r="DI2240" s="24"/>
      <c r="DJ2240" s="24"/>
      <c r="DK2240" s="24"/>
      <c r="DL2240" s="24"/>
      <c r="DM2240" s="24"/>
      <c r="DN2240" s="24"/>
    </row>
    <row r="2241" spans="1:118" s="884" customFormat="1" ht="50.25" customHeight="1" x14ac:dyDescent="0.2">
      <c r="A2241" s="42">
        <v>35201</v>
      </c>
      <c r="B2241" s="340" t="s">
        <v>2044</v>
      </c>
      <c r="C2241" s="584"/>
      <c r="D2241" s="584"/>
      <c r="E2241" s="45"/>
      <c r="F2241" s="46"/>
      <c r="G2241" s="46"/>
      <c r="H2241" s="46"/>
      <c r="I2241" s="47"/>
      <c r="J2241" s="841">
        <v>48280</v>
      </c>
      <c r="K2241" s="264"/>
      <c r="L2241" s="921">
        <v>0</v>
      </c>
      <c r="M2241" s="264"/>
      <c r="N2241" s="921"/>
      <c r="O2241" s="238">
        <v>0</v>
      </c>
      <c r="P2241" s="475">
        <f>SUM(P2242:P2245)</f>
        <v>0</v>
      </c>
      <c r="Q2241" s="265"/>
      <c r="R2241" s="921"/>
      <c r="S2241" s="238">
        <v>0</v>
      </c>
      <c r="T2241" s="475">
        <v>0</v>
      </c>
      <c r="U2241" s="265"/>
      <c r="V2241" s="921"/>
      <c r="W2241" s="265"/>
      <c r="X2241" s="921"/>
      <c r="Y2241" s="376">
        <f t="shared" si="277"/>
        <v>0</v>
      </c>
      <c r="Z2241" s="475">
        <v>48280</v>
      </c>
      <c r="AA2241" s="265"/>
      <c r="AB2241" s="921"/>
      <c r="AC2241" s="931">
        <v>0</v>
      </c>
      <c r="AD2241" s="475">
        <f>SUM(AD2242:AD2245)</f>
        <v>0</v>
      </c>
      <c r="AE2241" s="971">
        <f>SUM(AE2242:AE2245)</f>
        <v>0</v>
      </c>
      <c r="AF2241" s="882">
        <v>0</v>
      </c>
      <c r="AG2241" s="265"/>
      <c r="AH2241" s="921"/>
      <c r="AI2241" s="926">
        <f t="shared" si="279"/>
        <v>48280</v>
      </c>
      <c r="AJ2241" s="1025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4"/>
      <c r="BV2241" s="24"/>
      <c r="BW2241" s="24"/>
      <c r="BX2241" s="24"/>
      <c r="BY2241" s="24"/>
      <c r="BZ2241" s="24"/>
      <c r="CA2241" s="24"/>
      <c r="CB2241" s="24"/>
      <c r="CC2241" s="24"/>
      <c r="CD2241" s="24"/>
      <c r="CE2241" s="24"/>
      <c r="CF2241" s="24"/>
      <c r="CG2241" s="24"/>
      <c r="CH2241" s="24"/>
      <c r="CI2241" s="24"/>
      <c r="CJ2241" s="24"/>
      <c r="CK2241" s="24"/>
      <c r="CL2241" s="24"/>
      <c r="CM2241" s="24"/>
      <c r="CN2241" s="24"/>
      <c r="CO2241" s="24"/>
      <c r="CP2241" s="24"/>
      <c r="CQ2241" s="24"/>
      <c r="CR2241" s="24"/>
      <c r="CS2241" s="24"/>
      <c r="CT2241" s="24"/>
      <c r="CU2241" s="24"/>
      <c r="CV2241" s="24"/>
      <c r="CW2241" s="24"/>
      <c r="CX2241" s="24"/>
      <c r="CY2241" s="24"/>
      <c r="CZ2241" s="24"/>
      <c r="DA2241" s="24"/>
      <c r="DB2241" s="24"/>
      <c r="DC2241" s="24"/>
      <c r="DD2241" s="24"/>
      <c r="DE2241" s="24"/>
      <c r="DF2241" s="24"/>
      <c r="DG2241" s="24"/>
      <c r="DH2241" s="24"/>
      <c r="DI2241" s="24"/>
      <c r="DJ2241" s="24"/>
      <c r="DK2241" s="24"/>
      <c r="DL2241" s="24"/>
      <c r="DM2241" s="24"/>
      <c r="DN2241" s="24"/>
    </row>
    <row r="2242" spans="1:118" ht="66" x14ac:dyDescent="0.2">
      <c r="A2242" s="458"/>
      <c r="B2242" s="52" t="s">
        <v>2045</v>
      </c>
      <c r="C2242" s="51"/>
      <c r="D2242" s="51">
        <v>5</v>
      </c>
      <c r="E2242" s="79" t="s">
        <v>734</v>
      </c>
      <c r="F2242" s="55" t="s">
        <v>31</v>
      </c>
      <c r="G2242" s="56" t="s">
        <v>32</v>
      </c>
      <c r="H2242" s="55" t="s">
        <v>33</v>
      </c>
      <c r="I2242" s="57">
        <v>2160</v>
      </c>
      <c r="J2242" s="807">
        <v>10800</v>
      </c>
      <c r="K2242" s="136"/>
      <c r="L2242" s="469">
        <v>0</v>
      </c>
      <c r="M2242" s="136"/>
      <c r="N2242" s="469"/>
      <c r="O2242" s="75">
        <v>0</v>
      </c>
      <c r="P2242" s="1002">
        <f>O2242*I2242</f>
        <v>0</v>
      </c>
      <c r="Q2242" s="138"/>
      <c r="R2242" s="469"/>
      <c r="S2242" s="75">
        <v>0</v>
      </c>
      <c r="T2242" s="1002"/>
      <c r="U2242" s="138"/>
      <c r="V2242" s="469"/>
      <c r="W2242" s="138"/>
      <c r="X2242" s="469"/>
      <c r="Y2242" s="60">
        <f t="shared" si="277"/>
        <v>5</v>
      </c>
      <c r="Z2242" s="1002">
        <v>10800</v>
      </c>
      <c r="AA2242" s="138"/>
      <c r="AB2242" s="469"/>
      <c r="AC2242" s="63">
        <v>0</v>
      </c>
      <c r="AD2242" s="137">
        <f>AC2242*I2242</f>
        <v>0</v>
      </c>
      <c r="AE2242" s="942">
        <v>0</v>
      </c>
      <c r="AF2242" s="150">
        <v>0</v>
      </c>
      <c r="AG2242" s="138"/>
      <c r="AH2242" s="469"/>
      <c r="AI2242" s="998">
        <f t="shared" si="279"/>
        <v>10800</v>
      </c>
      <c r="AJ2242" s="1025"/>
    </row>
    <row r="2243" spans="1:118" ht="66" x14ac:dyDescent="0.2">
      <c r="A2243" s="458"/>
      <c r="B2243" s="102" t="s">
        <v>2046</v>
      </c>
      <c r="C2243" s="569"/>
      <c r="D2243" s="569">
        <v>1</v>
      </c>
      <c r="E2243" s="100" t="s">
        <v>734</v>
      </c>
      <c r="F2243" s="55" t="s">
        <v>31</v>
      </c>
      <c r="G2243" s="56" t="s">
        <v>32</v>
      </c>
      <c r="H2243" s="55" t="s">
        <v>33</v>
      </c>
      <c r="I2243" s="57">
        <v>5000</v>
      </c>
      <c r="J2243" s="837">
        <v>5000</v>
      </c>
      <c r="K2243" s="136"/>
      <c r="L2243" s="469">
        <v>0</v>
      </c>
      <c r="M2243" s="136"/>
      <c r="N2243" s="469"/>
      <c r="O2243" s="75">
        <v>0</v>
      </c>
      <c r="P2243" s="1002">
        <f>O2243*I2243</f>
        <v>0</v>
      </c>
      <c r="Q2243" s="138"/>
      <c r="R2243" s="469"/>
      <c r="S2243" s="75">
        <v>0</v>
      </c>
      <c r="T2243" s="1002"/>
      <c r="U2243" s="138"/>
      <c r="V2243" s="469"/>
      <c r="W2243" s="138"/>
      <c r="X2243" s="469"/>
      <c r="Y2243" s="60">
        <f t="shared" si="277"/>
        <v>1</v>
      </c>
      <c r="Z2243" s="1002">
        <v>5000</v>
      </c>
      <c r="AA2243" s="138"/>
      <c r="AB2243" s="469"/>
      <c r="AC2243" s="63">
        <v>0</v>
      </c>
      <c r="AD2243" s="137">
        <f>AC2243*I2243</f>
        <v>0</v>
      </c>
      <c r="AE2243" s="942">
        <v>0</v>
      </c>
      <c r="AF2243" s="150">
        <v>0</v>
      </c>
      <c r="AG2243" s="138"/>
      <c r="AH2243" s="469"/>
      <c r="AI2243" s="998">
        <f t="shared" si="279"/>
        <v>5000</v>
      </c>
      <c r="AJ2243" s="1025"/>
    </row>
    <row r="2244" spans="1:118" ht="66" x14ac:dyDescent="0.2">
      <c r="A2244" s="458"/>
      <c r="B2244" s="87" t="s">
        <v>2047</v>
      </c>
      <c r="C2244" s="569"/>
      <c r="D2244" s="569">
        <v>10</v>
      </c>
      <c r="E2244" s="100" t="s">
        <v>734</v>
      </c>
      <c r="F2244" s="55" t="s">
        <v>31</v>
      </c>
      <c r="G2244" s="56" t="s">
        <v>32</v>
      </c>
      <c r="H2244" s="55" t="s">
        <v>33</v>
      </c>
      <c r="I2244" s="57">
        <v>1392</v>
      </c>
      <c r="J2244" s="837">
        <v>13920</v>
      </c>
      <c r="K2244" s="136"/>
      <c r="L2244" s="469">
        <v>0</v>
      </c>
      <c r="M2244" s="136"/>
      <c r="N2244" s="469"/>
      <c r="O2244" s="75">
        <v>0</v>
      </c>
      <c r="P2244" s="1002">
        <f>O2244*I2244</f>
        <v>0</v>
      </c>
      <c r="Q2244" s="138"/>
      <c r="R2244" s="469"/>
      <c r="S2244" s="75">
        <v>0</v>
      </c>
      <c r="T2244" s="1002"/>
      <c r="U2244" s="138"/>
      <c r="V2244" s="469"/>
      <c r="W2244" s="138"/>
      <c r="X2244" s="469"/>
      <c r="Y2244" s="60">
        <f t="shared" si="277"/>
        <v>10</v>
      </c>
      <c r="Z2244" s="1002">
        <v>13920</v>
      </c>
      <c r="AA2244" s="138"/>
      <c r="AB2244" s="469"/>
      <c r="AC2244" s="63">
        <v>0</v>
      </c>
      <c r="AD2244" s="137">
        <f>AC2244*I2244</f>
        <v>0</v>
      </c>
      <c r="AE2244" s="942">
        <v>0</v>
      </c>
      <c r="AF2244" s="150">
        <v>0</v>
      </c>
      <c r="AG2244" s="138"/>
      <c r="AH2244" s="469"/>
      <c r="AI2244" s="998">
        <f t="shared" si="279"/>
        <v>13920</v>
      </c>
      <c r="AJ2244" s="1025"/>
    </row>
    <row r="2245" spans="1:118" ht="66" x14ac:dyDescent="0.2">
      <c r="A2245" s="408"/>
      <c r="B2245" s="87" t="s">
        <v>2048</v>
      </c>
      <c r="C2245" s="569"/>
      <c r="D2245" s="569">
        <v>20</v>
      </c>
      <c r="E2245" s="100" t="s">
        <v>734</v>
      </c>
      <c r="F2245" s="55" t="s">
        <v>31</v>
      </c>
      <c r="G2245" s="56" t="s">
        <v>32</v>
      </c>
      <c r="H2245" s="55" t="s">
        <v>33</v>
      </c>
      <c r="I2245" s="57">
        <v>928</v>
      </c>
      <c r="J2245" s="837">
        <v>18560</v>
      </c>
      <c r="K2245" s="136"/>
      <c r="L2245" s="469">
        <v>0</v>
      </c>
      <c r="M2245" s="136"/>
      <c r="N2245" s="469"/>
      <c r="O2245" s="75">
        <v>0</v>
      </c>
      <c r="P2245" s="1002">
        <f>O2245*I2245</f>
        <v>0</v>
      </c>
      <c r="Q2245" s="138"/>
      <c r="R2245" s="469"/>
      <c r="S2245" s="75">
        <v>0</v>
      </c>
      <c r="T2245" s="1002"/>
      <c r="U2245" s="138"/>
      <c r="V2245" s="469"/>
      <c r="W2245" s="138"/>
      <c r="X2245" s="469"/>
      <c r="Y2245" s="60">
        <f t="shared" si="277"/>
        <v>20</v>
      </c>
      <c r="Z2245" s="1002">
        <v>18560</v>
      </c>
      <c r="AA2245" s="138"/>
      <c r="AB2245" s="469"/>
      <c r="AC2245" s="63">
        <v>0</v>
      </c>
      <c r="AD2245" s="137">
        <f>AC2245*I2245</f>
        <v>0</v>
      </c>
      <c r="AE2245" s="942">
        <v>0</v>
      </c>
      <c r="AF2245" s="150">
        <v>0</v>
      </c>
      <c r="AG2245" s="138"/>
      <c r="AH2245" s="469"/>
      <c r="AI2245" s="998">
        <f t="shared" si="279"/>
        <v>18560</v>
      </c>
      <c r="AJ2245" s="1025"/>
    </row>
    <row r="2246" spans="1:118" s="877" customFormat="1" ht="48" x14ac:dyDescent="0.2">
      <c r="A2246" s="272">
        <v>353</v>
      </c>
      <c r="B2246" s="273" t="s">
        <v>2049</v>
      </c>
      <c r="C2246" s="272"/>
      <c r="D2246" s="272"/>
      <c r="E2246" s="570"/>
      <c r="F2246" s="571"/>
      <c r="G2246" s="571"/>
      <c r="H2246" s="571"/>
      <c r="I2246" s="277"/>
      <c r="J2246" s="806">
        <v>69837.989999999991</v>
      </c>
      <c r="K2246" s="278"/>
      <c r="L2246" s="919">
        <v>0</v>
      </c>
      <c r="M2246" s="278"/>
      <c r="N2246" s="919"/>
      <c r="O2246" s="875">
        <v>0</v>
      </c>
      <c r="P2246" s="572">
        <f>P2247</f>
        <v>0</v>
      </c>
      <c r="Q2246" s="279"/>
      <c r="R2246" s="919"/>
      <c r="S2246" s="875">
        <v>0</v>
      </c>
      <c r="T2246" s="572">
        <v>4590</v>
      </c>
      <c r="U2246" s="279"/>
      <c r="V2246" s="919"/>
      <c r="W2246" s="279"/>
      <c r="X2246" s="919"/>
      <c r="Y2246" s="373">
        <f t="shared" ref="Y2246:Y2309" si="282">D2246</f>
        <v>0</v>
      </c>
      <c r="Z2246" s="572">
        <v>65247.99</v>
      </c>
      <c r="AA2246" s="279"/>
      <c r="AB2246" s="919"/>
      <c r="AC2246" s="930">
        <v>0</v>
      </c>
      <c r="AD2246" s="572">
        <f>AD2247</f>
        <v>0</v>
      </c>
      <c r="AE2246" s="978">
        <f>AE2247</f>
        <v>0</v>
      </c>
      <c r="AF2246" s="876">
        <v>0</v>
      </c>
      <c r="AG2246" s="279"/>
      <c r="AH2246" s="919"/>
      <c r="AI2246" s="1027">
        <f t="shared" si="279"/>
        <v>69837.989999999991</v>
      </c>
      <c r="AJ2246" s="1025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4"/>
      <c r="BV2246" s="24"/>
      <c r="BW2246" s="24"/>
      <c r="BX2246" s="24"/>
      <c r="BY2246" s="24"/>
      <c r="BZ2246" s="24"/>
      <c r="CA2246" s="24"/>
      <c r="CB2246" s="24"/>
      <c r="CC2246" s="24"/>
      <c r="CD2246" s="24"/>
      <c r="CE2246" s="24"/>
      <c r="CF2246" s="24"/>
      <c r="CG2246" s="24"/>
      <c r="CH2246" s="24"/>
      <c r="CI2246" s="24"/>
      <c r="CJ2246" s="24"/>
      <c r="CK2246" s="24"/>
      <c r="CL2246" s="24"/>
      <c r="CM2246" s="24"/>
      <c r="CN2246" s="24"/>
      <c r="CO2246" s="24"/>
      <c r="CP2246" s="24"/>
      <c r="CQ2246" s="24"/>
      <c r="CR2246" s="24"/>
      <c r="CS2246" s="24"/>
      <c r="CT2246" s="24"/>
      <c r="CU2246" s="24"/>
      <c r="CV2246" s="24"/>
      <c r="CW2246" s="24"/>
      <c r="CX2246" s="24"/>
      <c r="CY2246" s="24"/>
      <c r="CZ2246" s="24"/>
      <c r="DA2246" s="24"/>
      <c r="DB2246" s="24"/>
      <c r="DC2246" s="24"/>
      <c r="DD2246" s="24"/>
      <c r="DE2246" s="24"/>
      <c r="DF2246" s="24"/>
      <c r="DG2246" s="24"/>
      <c r="DH2246" s="24"/>
      <c r="DI2246" s="24"/>
      <c r="DJ2246" s="24"/>
      <c r="DK2246" s="24"/>
      <c r="DL2246" s="24"/>
      <c r="DM2246" s="24"/>
      <c r="DN2246" s="24"/>
    </row>
    <row r="2247" spans="1:118" s="884" customFormat="1" ht="48" x14ac:dyDescent="0.2">
      <c r="A2247" s="42">
        <v>35301</v>
      </c>
      <c r="B2247" s="341" t="s">
        <v>2050</v>
      </c>
      <c r="C2247" s="44"/>
      <c r="D2247" s="44"/>
      <c r="E2247" s="45"/>
      <c r="F2247" s="46"/>
      <c r="G2247" s="46"/>
      <c r="H2247" s="46"/>
      <c r="I2247" s="47"/>
      <c r="J2247" s="787">
        <v>69837.989999999991</v>
      </c>
      <c r="K2247" s="264"/>
      <c r="L2247" s="921">
        <v>0</v>
      </c>
      <c r="M2247" s="264"/>
      <c r="N2247" s="921"/>
      <c r="O2247" s="238">
        <v>0</v>
      </c>
      <c r="P2247" s="475">
        <f>SUM(P2248:P2250)</f>
        <v>0</v>
      </c>
      <c r="Q2247" s="265"/>
      <c r="R2247" s="921"/>
      <c r="S2247" s="238">
        <v>0</v>
      </c>
      <c r="T2247" s="475">
        <v>4590</v>
      </c>
      <c r="U2247" s="265"/>
      <c r="V2247" s="921"/>
      <c r="W2247" s="265"/>
      <c r="X2247" s="921"/>
      <c r="Y2247" s="376">
        <f t="shared" si="282"/>
        <v>0</v>
      </c>
      <c r="Z2247" s="475">
        <v>65247.99</v>
      </c>
      <c r="AA2247" s="265"/>
      <c r="AB2247" s="921"/>
      <c r="AC2247" s="931">
        <v>0</v>
      </c>
      <c r="AD2247" s="475">
        <f>SUM(AD2248:AD2250)</f>
        <v>0</v>
      </c>
      <c r="AE2247" s="971">
        <f>SUM(AE2248:AE2250)</f>
        <v>0</v>
      </c>
      <c r="AF2247" s="882">
        <v>0</v>
      </c>
      <c r="AG2247" s="265"/>
      <c r="AH2247" s="921"/>
      <c r="AI2247" s="926">
        <f t="shared" si="279"/>
        <v>69837.989999999991</v>
      </c>
      <c r="AJ2247" s="1025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4"/>
      <c r="BV2247" s="24"/>
      <c r="BW2247" s="24"/>
      <c r="BX2247" s="24"/>
      <c r="BY2247" s="24"/>
      <c r="BZ2247" s="24"/>
      <c r="CA2247" s="24"/>
      <c r="CB2247" s="24"/>
      <c r="CC2247" s="24"/>
      <c r="CD2247" s="24"/>
      <c r="CE2247" s="24"/>
      <c r="CF2247" s="24"/>
      <c r="CG2247" s="24"/>
      <c r="CH2247" s="24"/>
      <c r="CI2247" s="24"/>
      <c r="CJ2247" s="24"/>
      <c r="CK2247" s="24"/>
      <c r="CL2247" s="24"/>
      <c r="CM2247" s="24"/>
      <c r="CN2247" s="24"/>
      <c r="CO2247" s="24"/>
      <c r="CP2247" s="24"/>
      <c r="CQ2247" s="24"/>
      <c r="CR2247" s="24"/>
      <c r="CS2247" s="24"/>
      <c r="CT2247" s="24"/>
      <c r="CU2247" s="24"/>
      <c r="CV2247" s="24"/>
      <c r="CW2247" s="24"/>
      <c r="CX2247" s="24"/>
      <c r="CY2247" s="24"/>
      <c r="CZ2247" s="24"/>
      <c r="DA2247" s="24"/>
      <c r="DB2247" s="24"/>
      <c r="DC2247" s="24"/>
      <c r="DD2247" s="24"/>
      <c r="DE2247" s="24"/>
      <c r="DF2247" s="24"/>
      <c r="DG2247" s="24"/>
      <c r="DH2247" s="24"/>
      <c r="DI2247" s="24"/>
      <c r="DJ2247" s="24"/>
      <c r="DK2247" s="24"/>
      <c r="DL2247" s="24"/>
      <c r="DM2247" s="24"/>
      <c r="DN2247" s="24"/>
    </row>
    <row r="2248" spans="1:118" ht="66" x14ac:dyDescent="0.2">
      <c r="A2248" s="574"/>
      <c r="B2248" s="101" t="s">
        <v>2051</v>
      </c>
      <c r="C2248" s="74"/>
      <c r="D2248" s="74">
        <v>2</v>
      </c>
      <c r="E2248" s="79" t="s">
        <v>1963</v>
      </c>
      <c r="F2248" s="55" t="s">
        <v>31</v>
      </c>
      <c r="G2248" s="56" t="s">
        <v>32</v>
      </c>
      <c r="H2248" s="55" t="s">
        <v>33</v>
      </c>
      <c r="I2248" s="57">
        <v>3480</v>
      </c>
      <c r="J2248" s="766">
        <v>6960</v>
      </c>
      <c r="K2248" s="136"/>
      <c r="L2248" s="469">
        <v>0</v>
      </c>
      <c r="M2248" s="136"/>
      <c r="N2248" s="469"/>
      <c r="O2248" s="75">
        <v>0</v>
      </c>
      <c r="P2248" s="1002">
        <f>O2248*I2248</f>
        <v>0</v>
      </c>
      <c r="Q2248" s="138"/>
      <c r="R2248" s="469"/>
      <c r="S2248" s="75">
        <v>0</v>
      </c>
      <c r="T2248" s="1002"/>
      <c r="U2248" s="138"/>
      <c r="V2248" s="469"/>
      <c r="W2248" s="138"/>
      <c r="X2248" s="469"/>
      <c r="Y2248" s="60">
        <f t="shared" si="282"/>
        <v>2</v>
      </c>
      <c r="Z2248" s="1002">
        <v>6960</v>
      </c>
      <c r="AA2248" s="138"/>
      <c r="AB2248" s="469"/>
      <c r="AC2248" s="63">
        <v>0</v>
      </c>
      <c r="AD2248" s="137">
        <f>AC2248*I2248</f>
        <v>0</v>
      </c>
      <c r="AE2248" s="942">
        <v>0</v>
      </c>
      <c r="AF2248" s="150">
        <v>0</v>
      </c>
      <c r="AG2248" s="138"/>
      <c r="AH2248" s="469"/>
      <c r="AI2248" s="998">
        <f t="shared" si="279"/>
        <v>6960</v>
      </c>
      <c r="AJ2248" s="1025"/>
    </row>
    <row r="2249" spans="1:118" ht="66" x14ac:dyDescent="0.2">
      <c r="A2249" s="574"/>
      <c r="B2249" s="82" t="s">
        <v>2052</v>
      </c>
      <c r="C2249" s="74"/>
      <c r="D2249" s="74">
        <v>2</v>
      </c>
      <c r="E2249" s="79" t="s">
        <v>1963</v>
      </c>
      <c r="F2249" s="55" t="s">
        <v>31</v>
      </c>
      <c r="G2249" s="56" t="s">
        <v>32</v>
      </c>
      <c r="H2249" s="55" t="s">
        <v>33</v>
      </c>
      <c r="I2249" s="57">
        <v>7000</v>
      </c>
      <c r="J2249" s="766">
        <v>14000</v>
      </c>
      <c r="K2249" s="136"/>
      <c r="L2249" s="469">
        <v>0</v>
      </c>
      <c r="M2249" s="136"/>
      <c r="N2249" s="469"/>
      <c r="O2249" s="75">
        <v>0</v>
      </c>
      <c r="P2249" s="1002">
        <f>O2249*I2249</f>
        <v>0</v>
      </c>
      <c r="Q2249" s="138"/>
      <c r="R2249" s="469"/>
      <c r="S2249" s="75">
        <v>0</v>
      </c>
      <c r="T2249" s="1002">
        <v>4590</v>
      </c>
      <c r="U2249" s="138"/>
      <c r="V2249" s="469"/>
      <c r="W2249" s="138"/>
      <c r="X2249" s="469"/>
      <c r="Y2249" s="60">
        <f t="shared" si="282"/>
        <v>2</v>
      </c>
      <c r="Z2249" s="1002">
        <v>9410</v>
      </c>
      <c r="AA2249" s="138"/>
      <c r="AB2249" s="469"/>
      <c r="AC2249" s="63">
        <v>0</v>
      </c>
      <c r="AD2249" s="137">
        <f>AC2249*I2249</f>
        <v>0</v>
      </c>
      <c r="AE2249" s="942">
        <v>0</v>
      </c>
      <c r="AF2249" s="150">
        <v>0</v>
      </c>
      <c r="AG2249" s="138"/>
      <c r="AH2249" s="469"/>
      <c r="AI2249" s="998">
        <f t="shared" si="279"/>
        <v>14000</v>
      </c>
      <c r="AJ2249" s="1025"/>
    </row>
    <row r="2250" spans="1:118" ht="66" x14ac:dyDescent="0.2">
      <c r="A2250" s="575"/>
      <c r="B2250" s="93" t="s">
        <v>2053</v>
      </c>
      <c r="C2250" s="74"/>
      <c r="D2250" s="74">
        <v>2</v>
      </c>
      <c r="E2250" s="79" t="s">
        <v>1963</v>
      </c>
      <c r="F2250" s="55" t="s">
        <v>31</v>
      </c>
      <c r="G2250" s="56" t="s">
        <v>32</v>
      </c>
      <c r="H2250" s="55" t="s">
        <v>33</v>
      </c>
      <c r="I2250" s="57">
        <v>2900</v>
      </c>
      <c r="J2250" s="766">
        <v>5800</v>
      </c>
      <c r="K2250" s="136"/>
      <c r="L2250" s="469">
        <v>0</v>
      </c>
      <c r="M2250" s="136"/>
      <c r="N2250" s="469"/>
      <c r="O2250" s="75">
        <v>0</v>
      </c>
      <c r="P2250" s="1002">
        <f>O2250*I2250</f>
        <v>0</v>
      </c>
      <c r="Q2250" s="138"/>
      <c r="R2250" s="469"/>
      <c r="S2250" s="75">
        <v>0</v>
      </c>
      <c r="T2250" s="1002"/>
      <c r="U2250" s="138"/>
      <c r="V2250" s="469"/>
      <c r="W2250" s="138"/>
      <c r="X2250" s="469"/>
      <c r="Y2250" s="60">
        <f t="shared" si="282"/>
        <v>2</v>
      </c>
      <c r="Z2250" s="1002">
        <v>5800</v>
      </c>
      <c r="AA2250" s="138"/>
      <c r="AB2250" s="469"/>
      <c r="AC2250" s="63">
        <v>0</v>
      </c>
      <c r="AD2250" s="137">
        <f>AC2250*I2250</f>
        <v>0</v>
      </c>
      <c r="AE2250" s="942">
        <v>0</v>
      </c>
      <c r="AF2250" s="150">
        <v>0</v>
      </c>
      <c r="AG2250" s="138"/>
      <c r="AH2250" s="469"/>
      <c r="AI2250" s="998">
        <f t="shared" si="279"/>
        <v>5800</v>
      </c>
      <c r="AJ2250" s="1025"/>
    </row>
    <row r="2251" spans="1:118" ht="24" x14ac:dyDescent="0.2">
      <c r="A2251" s="575"/>
      <c r="B2251" s="93" t="s">
        <v>2054</v>
      </c>
      <c r="C2251" s="74"/>
      <c r="D2251" s="711">
        <v>1</v>
      </c>
      <c r="E2251" s="79"/>
      <c r="F2251" s="325"/>
      <c r="G2251" s="324"/>
      <c r="H2251" s="325"/>
      <c r="I2251" s="57"/>
      <c r="J2251" s="838">
        <v>43077.99</v>
      </c>
      <c r="K2251" s="136"/>
      <c r="L2251" s="469">
        <v>0</v>
      </c>
      <c r="M2251" s="136"/>
      <c r="N2251" s="469"/>
      <c r="O2251" s="75">
        <v>0</v>
      </c>
      <c r="P2251" s="1002"/>
      <c r="Q2251" s="138"/>
      <c r="R2251" s="469"/>
      <c r="S2251" s="75">
        <v>0</v>
      </c>
      <c r="T2251" s="1002"/>
      <c r="U2251" s="138"/>
      <c r="V2251" s="469"/>
      <c r="W2251" s="138"/>
      <c r="X2251" s="469"/>
      <c r="Y2251" s="60">
        <f t="shared" si="282"/>
        <v>1</v>
      </c>
      <c r="Z2251" s="1002">
        <v>43077.99</v>
      </c>
      <c r="AA2251" s="138"/>
      <c r="AB2251" s="469"/>
      <c r="AC2251" s="63">
        <v>0</v>
      </c>
      <c r="AD2251" s="137"/>
      <c r="AE2251" s="942"/>
      <c r="AF2251" s="150">
        <v>0</v>
      </c>
      <c r="AG2251" s="138"/>
      <c r="AH2251" s="469"/>
      <c r="AI2251" s="998">
        <f t="shared" si="279"/>
        <v>43077.99</v>
      </c>
      <c r="AJ2251" s="1025"/>
    </row>
    <row r="2252" spans="1:118" s="877" customFormat="1" ht="42.75" customHeight="1" x14ac:dyDescent="0.2">
      <c r="A2252" s="272">
        <v>354</v>
      </c>
      <c r="B2252" s="273" t="s">
        <v>2055</v>
      </c>
      <c r="C2252" s="272"/>
      <c r="D2252" s="747"/>
      <c r="E2252" s="282"/>
      <c r="F2252" s="283"/>
      <c r="G2252" s="283"/>
      <c r="H2252" s="283"/>
      <c r="I2252" s="277"/>
      <c r="J2252" s="825">
        <v>32611</v>
      </c>
      <c r="K2252" s="278"/>
      <c r="L2252" s="919">
        <v>0</v>
      </c>
      <c r="M2252" s="278"/>
      <c r="N2252" s="919"/>
      <c r="O2252" s="875">
        <v>0</v>
      </c>
      <c r="P2252" s="284">
        <f>P2253</f>
        <v>0</v>
      </c>
      <c r="Q2252" s="279"/>
      <c r="R2252" s="919"/>
      <c r="S2252" s="875">
        <v>0</v>
      </c>
      <c r="T2252" s="284">
        <v>0</v>
      </c>
      <c r="U2252" s="279"/>
      <c r="V2252" s="919"/>
      <c r="W2252" s="279"/>
      <c r="X2252" s="919"/>
      <c r="Y2252" s="373">
        <f t="shared" si="282"/>
        <v>0</v>
      </c>
      <c r="Z2252" s="284">
        <v>32611</v>
      </c>
      <c r="AA2252" s="279"/>
      <c r="AB2252" s="919"/>
      <c r="AC2252" s="930">
        <v>0</v>
      </c>
      <c r="AD2252" s="284">
        <f>AD2253</f>
        <v>0</v>
      </c>
      <c r="AE2252" s="950">
        <f>AE2253</f>
        <v>0</v>
      </c>
      <c r="AF2252" s="876">
        <v>0</v>
      </c>
      <c r="AG2252" s="279"/>
      <c r="AH2252" s="919"/>
      <c r="AI2252" s="1027">
        <f t="shared" si="279"/>
        <v>32611</v>
      </c>
      <c r="AJ2252" s="1025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4"/>
      <c r="BV2252" s="24"/>
      <c r="BW2252" s="24"/>
      <c r="BX2252" s="24"/>
      <c r="BY2252" s="24"/>
      <c r="BZ2252" s="24"/>
      <c r="CA2252" s="24"/>
      <c r="CB2252" s="24"/>
      <c r="CC2252" s="24"/>
      <c r="CD2252" s="24"/>
      <c r="CE2252" s="24"/>
      <c r="CF2252" s="24"/>
      <c r="CG2252" s="24"/>
      <c r="CH2252" s="24"/>
      <c r="CI2252" s="24"/>
      <c r="CJ2252" s="24"/>
      <c r="CK2252" s="24"/>
      <c r="CL2252" s="24"/>
      <c r="CM2252" s="24"/>
      <c r="CN2252" s="24"/>
      <c r="CO2252" s="24"/>
      <c r="CP2252" s="24"/>
      <c r="CQ2252" s="24"/>
      <c r="CR2252" s="24"/>
      <c r="CS2252" s="24"/>
      <c r="CT2252" s="24"/>
      <c r="CU2252" s="24"/>
      <c r="CV2252" s="24"/>
      <c r="CW2252" s="24"/>
      <c r="CX2252" s="24"/>
      <c r="CY2252" s="24"/>
      <c r="CZ2252" s="24"/>
      <c r="DA2252" s="24"/>
      <c r="DB2252" s="24"/>
      <c r="DC2252" s="24"/>
      <c r="DD2252" s="24"/>
      <c r="DE2252" s="24"/>
      <c r="DF2252" s="24"/>
      <c r="DG2252" s="24"/>
      <c r="DH2252" s="24"/>
      <c r="DI2252" s="24"/>
      <c r="DJ2252" s="24"/>
      <c r="DK2252" s="24"/>
      <c r="DL2252" s="24"/>
      <c r="DM2252" s="24"/>
      <c r="DN2252" s="24"/>
    </row>
    <row r="2253" spans="1:118" s="884" customFormat="1" ht="53.25" customHeight="1" x14ac:dyDescent="0.2">
      <c r="A2253" s="42">
        <v>35401</v>
      </c>
      <c r="B2253" s="341" t="s">
        <v>2056</v>
      </c>
      <c r="C2253" s="44"/>
      <c r="D2253" s="540"/>
      <c r="E2253" s="45"/>
      <c r="F2253" s="46"/>
      <c r="G2253" s="46"/>
      <c r="H2253" s="46"/>
      <c r="I2253" s="47"/>
      <c r="J2253" s="832">
        <v>32611</v>
      </c>
      <c r="K2253" s="264"/>
      <c r="L2253" s="921">
        <v>0</v>
      </c>
      <c r="M2253" s="264"/>
      <c r="N2253" s="921"/>
      <c r="O2253" s="238">
        <v>0</v>
      </c>
      <c r="P2253" s="475">
        <f>SUM(P2254:P2256)</f>
        <v>0</v>
      </c>
      <c r="Q2253" s="265"/>
      <c r="R2253" s="921"/>
      <c r="S2253" s="238">
        <v>0</v>
      </c>
      <c r="T2253" s="475">
        <v>0</v>
      </c>
      <c r="U2253" s="265"/>
      <c r="V2253" s="921"/>
      <c r="W2253" s="265"/>
      <c r="X2253" s="921"/>
      <c r="Y2253" s="376">
        <f t="shared" si="282"/>
        <v>0</v>
      </c>
      <c r="Z2253" s="475">
        <v>32611</v>
      </c>
      <c r="AA2253" s="265"/>
      <c r="AB2253" s="921"/>
      <c r="AC2253" s="931">
        <v>0</v>
      </c>
      <c r="AD2253" s="475">
        <f>SUM(AD2254:AD2256)</f>
        <v>0</v>
      </c>
      <c r="AE2253" s="971">
        <f>SUM(AE2254:AE2256)</f>
        <v>0</v>
      </c>
      <c r="AF2253" s="882">
        <v>0</v>
      </c>
      <c r="AG2253" s="265"/>
      <c r="AH2253" s="921"/>
      <c r="AI2253" s="926">
        <f t="shared" si="279"/>
        <v>32611</v>
      </c>
      <c r="AJ2253" s="1025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4"/>
      <c r="BV2253" s="24"/>
      <c r="BW2253" s="24"/>
      <c r="BX2253" s="24"/>
      <c r="BY2253" s="24"/>
      <c r="BZ2253" s="24"/>
      <c r="CA2253" s="24"/>
      <c r="CB2253" s="24"/>
      <c r="CC2253" s="24"/>
      <c r="CD2253" s="24"/>
      <c r="CE2253" s="24"/>
      <c r="CF2253" s="24"/>
      <c r="CG2253" s="24"/>
      <c r="CH2253" s="24"/>
      <c r="CI2253" s="24"/>
      <c r="CJ2253" s="24"/>
      <c r="CK2253" s="24"/>
      <c r="CL2253" s="24"/>
      <c r="CM2253" s="24"/>
      <c r="CN2253" s="24"/>
      <c r="CO2253" s="24"/>
      <c r="CP2253" s="24"/>
      <c r="CQ2253" s="24"/>
      <c r="CR2253" s="24"/>
      <c r="CS2253" s="24"/>
      <c r="CT2253" s="24"/>
      <c r="CU2253" s="24"/>
      <c r="CV2253" s="24"/>
      <c r="CW2253" s="24"/>
      <c r="CX2253" s="24"/>
      <c r="CY2253" s="24"/>
      <c r="CZ2253" s="24"/>
      <c r="DA2253" s="24"/>
      <c r="DB2253" s="24"/>
      <c r="DC2253" s="24"/>
      <c r="DD2253" s="24"/>
      <c r="DE2253" s="24"/>
      <c r="DF2253" s="24"/>
      <c r="DG2253" s="24"/>
      <c r="DH2253" s="24"/>
      <c r="DI2253" s="24"/>
      <c r="DJ2253" s="24"/>
      <c r="DK2253" s="24"/>
      <c r="DL2253" s="24"/>
      <c r="DM2253" s="24"/>
      <c r="DN2253" s="24"/>
    </row>
    <row r="2254" spans="1:118" ht="66" x14ac:dyDescent="0.2">
      <c r="A2254" s="408"/>
      <c r="B2254" s="576" t="s">
        <v>2057</v>
      </c>
      <c r="C2254" s="51"/>
      <c r="D2254" s="51">
        <v>2</v>
      </c>
      <c r="E2254" s="109" t="s">
        <v>734</v>
      </c>
      <c r="F2254" s="55" t="s">
        <v>31</v>
      </c>
      <c r="G2254" s="56" t="s">
        <v>32</v>
      </c>
      <c r="H2254" s="55" t="s">
        <v>33</v>
      </c>
      <c r="I2254" s="57">
        <v>2500</v>
      </c>
      <c r="J2254" s="807">
        <v>5000</v>
      </c>
      <c r="K2254" s="136"/>
      <c r="L2254" s="469">
        <v>0</v>
      </c>
      <c r="M2254" s="136"/>
      <c r="N2254" s="469"/>
      <c r="O2254" s="75">
        <v>0</v>
      </c>
      <c r="P2254" s="1002">
        <f>O2254*I2254</f>
        <v>0</v>
      </c>
      <c r="Q2254" s="138"/>
      <c r="R2254" s="469"/>
      <c r="S2254" s="75">
        <v>0</v>
      </c>
      <c r="T2254" s="1002"/>
      <c r="U2254" s="138"/>
      <c r="V2254" s="469"/>
      <c r="W2254" s="138"/>
      <c r="X2254" s="469"/>
      <c r="Y2254" s="60">
        <f t="shared" si="282"/>
        <v>2</v>
      </c>
      <c r="Z2254" s="1002">
        <v>5000</v>
      </c>
      <c r="AA2254" s="138"/>
      <c r="AB2254" s="469"/>
      <c r="AC2254" s="63">
        <v>0</v>
      </c>
      <c r="AD2254" s="137">
        <f>AC2254*I2254</f>
        <v>0</v>
      </c>
      <c r="AE2254" s="942">
        <v>0</v>
      </c>
      <c r="AF2254" s="150">
        <v>0</v>
      </c>
      <c r="AG2254" s="138"/>
      <c r="AH2254" s="469"/>
      <c r="AI2254" s="998">
        <f t="shared" si="279"/>
        <v>5000</v>
      </c>
      <c r="AJ2254" s="1025"/>
    </row>
    <row r="2255" spans="1:118" ht="66" x14ac:dyDescent="0.2">
      <c r="A2255" s="408"/>
      <c r="B2255" s="84" t="s">
        <v>2058</v>
      </c>
      <c r="C2255" s="51"/>
      <c r="D2255" s="51">
        <v>2</v>
      </c>
      <c r="E2255" s="109" t="s">
        <v>734</v>
      </c>
      <c r="F2255" s="55" t="s">
        <v>31</v>
      </c>
      <c r="G2255" s="56" t="s">
        <v>32</v>
      </c>
      <c r="H2255" s="55" t="s">
        <v>33</v>
      </c>
      <c r="I2255" s="57">
        <v>13805.5</v>
      </c>
      <c r="J2255" s="807">
        <v>27611</v>
      </c>
      <c r="K2255" s="136"/>
      <c r="L2255" s="469">
        <v>0</v>
      </c>
      <c r="M2255" s="136"/>
      <c r="N2255" s="469"/>
      <c r="O2255" s="75">
        <v>0</v>
      </c>
      <c r="P2255" s="1002">
        <f>O2255*I2255</f>
        <v>0</v>
      </c>
      <c r="Q2255" s="138"/>
      <c r="R2255" s="469"/>
      <c r="S2255" s="75">
        <v>0</v>
      </c>
      <c r="T2255" s="1002"/>
      <c r="U2255" s="138"/>
      <c r="V2255" s="469"/>
      <c r="W2255" s="138"/>
      <c r="X2255" s="469"/>
      <c r="Y2255" s="60">
        <f t="shared" si="282"/>
        <v>2</v>
      </c>
      <c r="Z2255" s="1002">
        <v>27611</v>
      </c>
      <c r="AA2255" s="138"/>
      <c r="AB2255" s="469"/>
      <c r="AC2255" s="63">
        <v>0</v>
      </c>
      <c r="AD2255" s="137">
        <f>AC2255*I2255</f>
        <v>0</v>
      </c>
      <c r="AE2255" s="942">
        <v>0</v>
      </c>
      <c r="AF2255" s="150">
        <v>0</v>
      </c>
      <c r="AG2255" s="138"/>
      <c r="AH2255" s="469"/>
      <c r="AI2255" s="998">
        <f t="shared" si="279"/>
        <v>27611</v>
      </c>
      <c r="AJ2255" s="1025"/>
    </row>
    <row r="2256" spans="1:118" x14ac:dyDescent="0.2">
      <c r="A2256" s="408"/>
      <c r="B2256" s="577"/>
      <c r="C2256" s="51"/>
      <c r="D2256" s="51"/>
      <c r="E2256" s="109"/>
      <c r="F2256" s="55"/>
      <c r="G2256" s="56"/>
      <c r="H2256" s="55"/>
      <c r="I2256" s="57"/>
      <c r="J2256" s="807"/>
      <c r="K2256" s="136"/>
      <c r="L2256" s="469">
        <v>0</v>
      </c>
      <c r="M2256" s="136"/>
      <c r="N2256" s="469"/>
      <c r="O2256" s="75">
        <v>0</v>
      </c>
      <c r="P2256" s="1002"/>
      <c r="Q2256" s="138"/>
      <c r="R2256" s="469"/>
      <c r="S2256" s="75">
        <v>0</v>
      </c>
      <c r="T2256" s="1002"/>
      <c r="U2256" s="138"/>
      <c r="V2256" s="469"/>
      <c r="W2256" s="138"/>
      <c r="X2256" s="469"/>
      <c r="Y2256" s="60">
        <f t="shared" si="282"/>
        <v>0</v>
      </c>
      <c r="Z2256" s="1002">
        <v>0</v>
      </c>
      <c r="AA2256" s="138"/>
      <c r="AB2256" s="469"/>
      <c r="AC2256" s="63">
        <v>0</v>
      </c>
      <c r="AD2256" s="137"/>
      <c r="AE2256" s="942"/>
      <c r="AF2256" s="150">
        <v>0</v>
      </c>
      <c r="AG2256" s="138"/>
      <c r="AH2256" s="469"/>
      <c r="AI2256" s="998">
        <f t="shared" ref="AI2256:AI2287" si="283">AF2256+AH2256+AD2256+AB2256+Z2256+X2256+V2256+T2256+R2256+P2256+N2256+L2256</f>
        <v>0</v>
      </c>
      <c r="AJ2256" s="1025"/>
    </row>
    <row r="2257" spans="1:118" s="877" customFormat="1" ht="26.25" customHeight="1" x14ac:dyDescent="0.2">
      <c r="A2257" s="272">
        <v>355</v>
      </c>
      <c r="B2257" s="273" t="s">
        <v>2059</v>
      </c>
      <c r="C2257" s="272"/>
      <c r="D2257" s="747"/>
      <c r="E2257" s="282"/>
      <c r="F2257" s="283"/>
      <c r="G2257" s="283"/>
      <c r="H2257" s="283"/>
      <c r="I2257" s="277"/>
      <c r="J2257" s="825">
        <v>1137412.05</v>
      </c>
      <c r="K2257" s="278"/>
      <c r="L2257" s="919">
        <v>0</v>
      </c>
      <c r="M2257" s="278"/>
      <c r="N2257" s="919"/>
      <c r="O2257" s="875">
        <v>0</v>
      </c>
      <c r="P2257" s="284">
        <f>P2258</f>
        <v>0</v>
      </c>
      <c r="Q2257" s="279"/>
      <c r="R2257" s="919"/>
      <c r="S2257" s="875">
        <v>0</v>
      </c>
      <c r="T2257" s="284">
        <v>219720.69</v>
      </c>
      <c r="U2257" s="279"/>
      <c r="V2257" s="919"/>
      <c r="W2257" s="279"/>
      <c r="X2257" s="919"/>
      <c r="Y2257" s="373">
        <f t="shared" si="282"/>
        <v>0</v>
      </c>
      <c r="Z2257" s="284">
        <v>917691.36</v>
      </c>
      <c r="AA2257" s="279"/>
      <c r="AB2257" s="919"/>
      <c r="AC2257" s="930">
        <v>0</v>
      </c>
      <c r="AD2257" s="284">
        <f>AD2258</f>
        <v>0</v>
      </c>
      <c r="AE2257" s="950">
        <f>AE2258</f>
        <v>0</v>
      </c>
      <c r="AF2257" s="876">
        <v>0</v>
      </c>
      <c r="AG2257" s="279"/>
      <c r="AH2257" s="919"/>
      <c r="AI2257" s="1027">
        <f t="shared" si="283"/>
        <v>1137412.05</v>
      </c>
      <c r="AJ2257" s="1025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  <c r="BJ2257" s="24"/>
      <c r="BK2257" s="24"/>
      <c r="BL2257" s="24"/>
      <c r="BM2257" s="24"/>
      <c r="BN2257" s="24"/>
      <c r="BO2257" s="24"/>
      <c r="BP2257" s="24"/>
      <c r="BQ2257" s="24"/>
      <c r="BR2257" s="24"/>
      <c r="BS2257" s="24"/>
      <c r="BT2257" s="24"/>
      <c r="BU2257" s="24"/>
      <c r="BV2257" s="24"/>
      <c r="BW2257" s="24"/>
      <c r="BX2257" s="24"/>
      <c r="BY2257" s="24"/>
      <c r="BZ2257" s="24"/>
      <c r="CA2257" s="24"/>
      <c r="CB2257" s="24"/>
      <c r="CC2257" s="24"/>
      <c r="CD2257" s="24"/>
      <c r="CE2257" s="24"/>
      <c r="CF2257" s="24"/>
      <c r="CG2257" s="24"/>
      <c r="CH2257" s="24"/>
      <c r="CI2257" s="24"/>
      <c r="CJ2257" s="24"/>
      <c r="CK2257" s="24"/>
      <c r="CL2257" s="24"/>
      <c r="CM2257" s="24"/>
      <c r="CN2257" s="24"/>
      <c r="CO2257" s="24"/>
      <c r="CP2257" s="24"/>
      <c r="CQ2257" s="24"/>
      <c r="CR2257" s="24"/>
      <c r="CS2257" s="24"/>
      <c r="CT2257" s="24"/>
      <c r="CU2257" s="24"/>
      <c r="CV2257" s="24"/>
      <c r="CW2257" s="24"/>
      <c r="CX2257" s="24"/>
      <c r="CY2257" s="24"/>
      <c r="CZ2257" s="24"/>
      <c r="DA2257" s="24"/>
      <c r="DB2257" s="24"/>
      <c r="DC2257" s="24"/>
      <c r="DD2257" s="24"/>
      <c r="DE2257" s="24"/>
      <c r="DF2257" s="24"/>
      <c r="DG2257" s="24"/>
      <c r="DH2257" s="24"/>
      <c r="DI2257" s="24"/>
      <c r="DJ2257" s="24"/>
      <c r="DK2257" s="24"/>
      <c r="DL2257" s="24"/>
      <c r="DM2257" s="24"/>
      <c r="DN2257" s="24"/>
    </row>
    <row r="2258" spans="1:118" s="884" customFormat="1" ht="28.5" customHeight="1" x14ac:dyDescent="0.2">
      <c r="A2258" s="42">
        <v>35501</v>
      </c>
      <c r="B2258" s="341" t="s">
        <v>2060</v>
      </c>
      <c r="C2258" s="44"/>
      <c r="D2258" s="540"/>
      <c r="E2258" s="45"/>
      <c r="F2258" s="46"/>
      <c r="G2258" s="46"/>
      <c r="H2258" s="46"/>
      <c r="I2258" s="47"/>
      <c r="J2258" s="832">
        <v>1137412.05</v>
      </c>
      <c r="K2258" s="264"/>
      <c r="L2258" s="921">
        <v>0</v>
      </c>
      <c r="M2258" s="264"/>
      <c r="N2258" s="921"/>
      <c r="O2258" s="238">
        <v>0</v>
      </c>
      <c r="P2258" s="475">
        <f>SUM(P2259:P2268)</f>
        <v>0</v>
      </c>
      <c r="Q2258" s="265"/>
      <c r="R2258" s="921"/>
      <c r="S2258" s="238">
        <v>0</v>
      </c>
      <c r="T2258" s="475">
        <v>219720.69</v>
      </c>
      <c r="U2258" s="265"/>
      <c r="V2258" s="921"/>
      <c r="W2258" s="265"/>
      <c r="X2258" s="921"/>
      <c r="Y2258" s="376">
        <f t="shared" si="282"/>
        <v>0</v>
      </c>
      <c r="Z2258" s="475">
        <v>917691.36</v>
      </c>
      <c r="AA2258" s="265"/>
      <c r="AB2258" s="921"/>
      <c r="AC2258" s="931">
        <v>0</v>
      </c>
      <c r="AD2258" s="475">
        <f>SUM(AD2259:AD2268)</f>
        <v>0</v>
      </c>
      <c r="AE2258" s="971">
        <f>SUM(AE2259:AE2268)</f>
        <v>0</v>
      </c>
      <c r="AF2258" s="882">
        <v>0</v>
      </c>
      <c r="AG2258" s="265"/>
      <c r="AH2258" s="921"/>
      <c r="AI2258" s="926">
        <f t="shared" si="283"/>
        <v>1137412.05</v>
      </c>
      <c r="AJ2258" s="1025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4"/>
      <c r="BV2258" s="24"/>
      <c r="BW2258" s="24"/>
      <c r="BX2258" s="24"/>
      <c r="BY2258" s="24"/>
      <c r="BZ2258" s="24"/>
      <c r="CA2258" s="24"/>
      <c r="CB2258" s="24"/>
      <c r="CC2258" s="24"/>
      <c r="CD2258" s="24"/>
      <c r="CE2258" s="24"/>
      <c r="CF2258" s="24"/>
      <c r="CG2258" s="24"/>
      <c r="CH2258" s="24"/>
      <c r="CI2258" s="24"/>
      <c r="CJ2258" s="24"/>
      <c r="CK2258" s="24"/>
      <c r="CL2258" s="24"/>
      <c r="CM2258" s="24"/>
      <c r="CN2258" s="24"/>
      <c r="CO2258" s="24"/>
      <c r="CP2258" s="24"/>
      <c r="CQ2258" s="24"/>
      <c r="CR2258" s="24"/>
      <c r="CS2258" s="24"/>
      <c r="CT2258" s="24"/>
      <c r="CU2258" s="24"/>
      <c r="CV2258" s="24"/>
      <c r="CW2258" s="24"/>
      <c r="CX2258" s="24"/>
      <c r="CY2258" s="24"/>
      <c r="CZ2258" s="24"/>
      <c r="DA2258" s="24"/>
      <c r="DB2258" s="24"/>
      <c r="DC2258" s="24"/>
      <c r="DD2258" s="24"/>
      <c r="DE2258" s="24"/>
      <c r="DF2258" s="24"/>
      <c r="DG2258" s="24"/>
      <c r="DH2258" s="24"/>
      <c r="DI2258" s="24"/>
      <c r="DJ2258" s="24"/>
      <c r="DK2258" s="24"/>
      <c r="DL2258" s="24"/>
      <c r="DM2258" s="24"/>
      <c r="DN2258" s="24"/>
    </row>
    <row r="2259" spans="1:118" ht="66" x14ac:dyDescent="0.2">
      <c r="A2259" s="427"/>
      <c r="B2259" s="424" t="s">
        <v>2061</v>
      </c>
      <c r="C2259" s="74"/>
      <c r="D2259" s="74">
        <v>12</v>
      </c>
      <c r="E2259" s="79" t="s">
        <v>734</v>
      </c>
      <c r="F2259" s="55" t="s">
        <v>31</v>
      </c>
      <c r="G2259" s="56" t="s">
        <v>32</v>
      </c>
      <c r="H2259" s="55" t="s">
        <v>33</v>
      </c>
      <c r="I2259" s="57">
        <v>216</v>
      </c>
      <c r="J2259" s="766">
        <v>2592</v>
      </c>
      <c r="K2259" s="80"/>
      <c r="L2259" s="150">
        <v>0</v>
      </c>
      <c r="M2259" s="80"/>
      <c r="N2259" s="150"/>
      <c r="O2259" s="75">
        <v>0</v>
      </c>
      <c r="P2259" s="999">
        <f t="shared" ref="P2259:P2267" si="284">O2259*I2259</f>
        <v>0</v>
      </c>
      <c r="Q2259" s="81"/>
      <c r="R2259" s="150"/>
      <c r="S2259" s="75">
        <v>0</v>
      </c>
      <c r="T2259" s="999"/>
      <c r="U2259" s="81"/>
      <c r="V2259" s="150"/>
      <c r="W2259" s="81"/>
      <c r="X2259" s="150"/>
      <c r="Y2259" s="60">
        <f t="shared" si="282"/>
        <v>12</v>
      </c>
      <c r="Z2259" s="999">
        <v>2592</v>
      </c>
      <c r="AA2259" s="81"/>
      <c r="AB2259" s="150"/>
      <c r="AC2259" s="63">
        <v>0</v>
      </c>
      <c r="AD2259" s="78">
        <f t="shared" ref="AD2259:AD2267" si="285">AC2259*I2259</f>
        <v>0</v>
      </c>
      <c r="AE2259" s="63">
        <v>0</v>
      </c>
      <c r="AF2259" s="150">
        <v>0</v>
      </c>
      <c r="AG2259" s="81"/>
      <c r="AH2259" s="150"/>
      <c r="AI2259" s="998">
        <f t="shared" si="283"/>
        <v>2592</v>
      </c>
      <c r="AJ2259" s="1025"/>
    </row>
    <row r="2260" spans="1:118" ht="66" x14ac:dyDescent="0.2">
      <c r="A2260" s="427"/>
      <c r="B2260" s="578" t="s">
        <v>2062</v>
      </c>
      <c r="C2260" s="51"/>
      <c r="D2260" s="51">
        <v>33</v>
      </c>
      <c r="E2260" s="109" t="s">
        <v>734</v>
      </c>
      <c r="F2260" s="55" t="s">
        <v>31</v>
      </c>
      <c r="G2260" s="56" t="s">
        <v>32</v>
      </c>
      <c r="H2260" s="55" t="s">
        <v>33</v>
      </c>
      <c r="I2260" s="57">
        <v>10800</v>
      </c>
      <c r="J2260" s="807">
        <v>356400</v>
      </c>
      <c r="K2260" s="80"/>
      <c r="L2260" s="150">
        <v>0</v>
      </c>
      <c r="M2260" s="80"/>
      <c r="N2260" s="150"/>
      <c r="O2260" s="75">
        <v>0</v>
      </c>
      <c r="P2260" s="999">
        <f t="shared" si="284"/>
        <v>0</v>
      </c>
      <c r="Q2260" s="81"/>
      <c r="R2260" s="150"/>
      <c r="S2260" s="75">
        <v>0</v>
      </c>
      <c r="T2260" s="999">
        <v>115079.95999999999</v>
      </c>
      <c r="U2260" s="60">
        <v>3</v>
      </c>
      <c r="V2260" s="150">
        <f>4870+3280+4849.99</f>
        <v>12999.99</v>
      </c>
      <c r="W2260" s="81"/>
      <c r="X2260" s="150"/>
      <c r="Y2260" s="60">
        <f t="shared" si="282"/>
        <v>33</v>
      </c>
      <c r="Z2260" s="999">
        <f>241320.04-12999.99</f>
        <v>228320.05000000002</v>
      </c>
      <c r="AA2260" s="81"/>
      <c r="AB2260" s="150"/>
      <c r="AC2260" s="63">
        <v>0</v>
      </c>
      <c r="AD2260" s="78">
        <f t="shared" si="285"/>
        <v>0</v>
      </c>
      <c r="AE2260" s="63">
        <v>0</v>
      </c>
      <c r="AF2260" s="150">
        <v>0</v>
      </c>
      <c r="AG2260" s="81"/>
      <c r="AH2260" s="150"/>
      <c r="AI2260" s="998">
        <f t="shared" si="283"/>
        <v>356400</v>
      </c>
      <c r="AJ2260" s="1025"/>
    </row>
    <row r="2261" spans="1:118" ht="66" x14ac:dyDescent="0.2">
      <c r="A2261" s="408"/>
      <c r="B2261" s="578" t="s">
        <v>2063</v>
      </c>
      <c r="C2261" s="51"/>
      <c r="D2261" s="51">
        <v>30</v>
      </c>
      <c r="E2261" s="109" t="s">
        <v>734</v>
      </c>
      <c r="F2261" s="55" t="s">
        <v>31</v>
      </c>
      <c r="G2261" s="56" t="s">
        <v>32</v>
      </c>
      <c r="H2261" s="55" t="s">
        <v>33</v>
      </c>
      <c r="I2261" s="57">
        <v>2700</v>
      </c>
      <c r="J2261" s="807">
        <v>81000</v>
      </c>
      <c r="K2261" s="80"/>
      <c r="L2261" s="150">
        <v>0</v>
      </c>
      <c r="M2261" s="80"/>
      <c r="N2261" s="150"/>
      <c r="O2261" s="75">
        <v>0</v>
      </c>
      <c r="P2261" s="999">
        <f t="shared" si="284"/>
        <v>0</v>
      </c>
      <c r="Q2261" s="81"/>
      <c r="R2261" s="150"/>
      <c r="S2261" s="75">
        <v>0</v>
      </c>
      <c r="T2261" s="999">
        <v>73909.930000000008</v>
      </c>
      <c r="U2261" s="81"/>
      <c r="V2261" s="150"/>
      <c r="W2261" s="81"/>
      <c r="X2261" s="150"/>
      <c r="Y2261" s="60">
        <f t="shared" si="282"/>
        <v>30</v>
      </c>
      <c r="Z2261" s="999">
        <v>7090.0699999999924</v>
      </c>
      <c r="AA2261" s="81"/>
      <c r="AB2261" s="150"/>
      <c r="AC2261" s="63">
        <v>0</v>
      </c>
      <c r="AD2261" s="78">
        <f t="shared" si="285"/>
        <v>0</v>
      </c>
      <c r="AE2261" s="63">
        <v>0</v>
      </c>
      <c r="AF2261" s="150">
        <v>0</v>
      </c>
      <c r="AG2261" s="81"/>
      <c r="AH2261" s="150"/>
      <c r="AI2261" s="998">
        <f t="shared" si="283"/>
        <v>81000</v>
      </c>
      <c r="AJ2261" s="1025"/>
    </row>
    <row r="2262" spans="1:118" ht="66" x14ac:dyDescent="0.2">
      <c r="A2262" s="408"/>
      <c r="B2262" s="73" t="s">
        <v>2064</v>
      </c>
      <c r="C2262" s="51"/>
      <c r="D2262" s="583">
        <v>10</v>
      </c>
      <c r="E2262" s="109" t="s">
        <v>734</v>
      </c>
      <c r="F2262" s="55" t="s">
        <v>31</v>
      </c>
      <c r="G2262" s="56" t="s">
        <v>32</v>
      </c>
      <c r="H2262" s="55" t="s">
        <v>33</v>
      </c>
      <c r="I2262" s="57">
        <v>18000</v>
      </c>
      <c r="J2262" s="811">
        <v>180000</v>
      </c>
      <c r="K2262" s="80"/>
      <c r="L2262" s="150">
        <v>0</v>
      </c>
      <c r="M2262" s="80"/>
      <c r="N2262" s="150"/>
      <c r="O2262" s="75">
        <v>0</v>
      </c>
      <c r="P2262" s="999">
        <f t="shared" si="284"/>
        <v>0</v>
      </c>
      <c r="Q2262" s="81"/>
      <c r="R2262" s="150"/>
      <c r="S2262" s="75">
        <v>0</v>
      </c>
      <c r="T2262" s="999">
        <v>14360</v>
      </c>
      <c r="U2262" s="81"/>
      <c r="V2262" s="150"/>
      <c r="W2262" s="81"/>
      <c r="X2262" s="150"/>
      <c r="Y2262" s="60">
        <f t="shared" si="282"/>
        <v>10</v>
      </c>
      <c r="Z2262" s="999">
        <v>165640</v>
      </c>
      <c r="AA2262" s="81"/>
      <c r="AB2262" s="150"/>
      <c r="AC2262" s="63">
        <v>0</v>
      </c>
      <c r="AD2262" s="78">
        <f t="shared" si="285"/>
        <v>0</v>
      </c>
      <c r="AE2262" s="63">
        <v>0</v>
      </c>
      <c r="AF2262" s="150">
        <v>0</v>
      </c>
      <c r="AG2262" s="81"/>
      <c r="AH2262" s="150"/>
      <c r="AI2262" s="998">
        <f t="shared" si="283"/>
        <v>180000</v>
      </c>
      <c r="AJ2262" s="1025"/>
    </row>
    <row r="2263" spans="1:118" ht="66" x14ac:dyDescent="0.2">
      <c r="A2263" s="408"/>
      <c r="B2263" s="102" t="s">
        <v>2065</v>
      </c>
      <c r="C2263" s="74"/>
      <c r="D2263" s="401">
        <v>1</v>
      </c>
      <c r="E2263" s="79" t="s">
        <v>734</v>
      </c>
      <c r="F2263" s="55" t="s">
        <v>31</v>
      </c>
      <c r="G2263" s="56" t="s">
        <v>32</v>
      </c>
      <c r="H2263" s="55" t="s">
        <v>33</v>
      </c>
      <c r="I2263" s="57">
        <v>4420.05</v>
      </c>
      <c r="J2263" s="768">
        <v>4420.05</v>
      </c>
      <c r="K2263" s="80"/>
      <c r="L2263" s="150">
        <v>0</v>
      </c>
      <c r="M2263" s="80"/>
      <c r="N2263" s="150"/>
      <c r="O2263" s="75">
        <v>0</v>
      </c>
      <c r="P2263" s="999">
        <f t="shared" si="284"/>
        <v>0</v>
      </c>
      <c r="Q2263" s="81"/>
      <c r="R2263" s="150"/>
      <c r="S2263" s="75">
        <v>0</v>
      </c>
      <c r="T2263" s="999">
        <v>2450</v>
      </c>
      <c r="U2263" s="81"/>
      <c r="V2263" s="150"/>
      <c r="W2263" s="81"/>
      <c r="X2263" s="150"/>
      <c r="Y2263" s="60">
        <f t="shared" si="282"/>
        <v>1</v>
      </c>
      <c r="Z2263" s="999">
        <v>1970.0500000000002</v>
      </c>
      <c r="AA2263" s="81"/>
      <c r="AB2263" s="150"/>
      <c r="AC2263" s="63">
        <v>0</v>
      </c>
      <c r="AD2263" s="78">
        <f t="shared" si="285"/>
        <v>0</v>
      </c>
      <c r="AE2263" s="63">
        <v>0</v>
      </c>
      <c r="AF2263" s="150">
        <v>0</v>
      </c>
      <c r="AG2263" s="81"/>
      <c r="AH2263" s="150"/>
      <c r="AI2263" s="998">
        <f t="shared" si="283"/>
        <v>4420.05</v>
      </c>
      <c r="AJ2263" s="1025"/>
    </row>
    <row r="2264" spans="1:118" ht="66" x14ac:dyDescent="0.2">
      <c r="A2264" s="408"/>
      <c r="B2264" s="73" t="s">
        <v>2066</v>
      </c>
      <c r="C2264" s="51"/>
      <c r="D2264" s="583">
        <v>20</v>
      </c>
      <c r="E2264" s="109" t="s">
        <v>734</v>
      </c>
      <c r="F2264" s="55" t="s">
        <v>31</v>
      </c>
      <c r="G2264" s="56" t="s">
        <v>32</v>
      </c>
      <c r="H2264" s="55" t="s">
        <v>33</v>
      </c>
      <c r="I2264" s="57">
        <v>1620</v>
      </c>
      <c r="J2264" s="811">
        <v>32400</v>
      </c>
      <c r="K2264" s="80"/>
      <c r="L2264" s="150">
        <v>0</v>
      </c>
      <c r="M2264" s="80"/>
      <c r="N2264" s="150"/>
      <c r="O2264" s="75">
        <v>0</v>
      </c>
      <c r="P2264" s="999">
        <f t="shared" si="284"/>
        <v>0</v>
      </c>
      <c r="Q2264" s="81"/>
      <c r="R2264" s="150"/>
      <c r="S2264" s="75">
        <v>0</v>
      </c>
      <c r="T2264" s="999">
        <v>2760.8</v>
      </c>
      <c r="U2264" s="81"/>
      <c r="V2264" s="150"/>
      <c r="W2264" s="81"/>
      <c r="X2264" s="150"/>
      <c r="Y2264" s="60">
        <f t="shared" si="282"/>
        <v>20</v>
      </c>
      <c r="Z2264" s="999">
        <v>29639.200000000001</v>
      </c>
      <c r="AA2264" s="81"/>
      <c r="AB2264" s="150"/>
      <c r="AC2264" s="63">
        <v>0</v>
      </c>
      <c r="AD2264" s="78">
        <f t="shared" si="285"/>
        <v>0</v>
      </c>
      <c r="AE2264" s="63">
        <v>0</v>
      </c>
      <c r="AF2264" s="150">
        <v>0</v>
      </c>
      <c r="AG2264" s="81"/>
      <c r="AH2264" s="150"/>
      <c r="AI2264" s="998">
        <f t="shared" si="283"/>
        <v>32400</v>
      </c>
      <c r="AJ2264" s="1025"/>
    </row>
    <row r="2265" spans="1:118" ht="66" x14ac:dyDescent="0.2">
      <c r="A2265" s="408"/>
      <c r="B2265" s="73" t="s">
        <v>2067</v>
      </c>
      <c r="C2265" s="51"/>
      <c r="D2265" s="583">
        <v>10</v>
      </c>
      <c r="E2265" s="109" t="s">
        <v>734</v>
      </c>
      <c r="F2265" s="55" t="s">
        <v>31</v>
      </c>
      <c r="G2265" s="56" t="s">
        <v>32</v>
      </c>
      <c r="H2265" s="55" t="s">
        <v>33</v>
      </c>
      <c r="I2265" s="57">
        <v>18360</v>
      </c>
      <c r="J2265" s="811">
        <v>183600</v>
      </c>
      <c r="K2265" s="80"/>
      <c r="L2265" s="150">
        <v>0</v>
      </c>
      <c r="M2265" s="80"/>
      <c r="N2265" s="150"/>
      <c r="O2265" s="75">
        <v>0</v>
      </c>
      <c r="P2265" s="999">
        <f t="shared" si="284"/>
        <v>0</v>
      </c>
      <c r="Q2265" s="81"/>
      <c r="R2265" s="150"/>
      <c r="S2265" s="75">
        <v>0</v>
      </c>
      <c r="T2265" s="999">
        <v>11160</v>
      </c>
      <c r="U2265" s="81"/>
      <c r="V2265" s="150"/>
      <c r="W2265" s="81"/>
      <c r="X2265" s="150"/>
      <c r="Y2265" s="60">
        <f t="shared" si="282"/>
        <v>10</v>
      </c>
      <c r="Z2265" s="999">
        <v>172440</v>
      </c>
      <c r="AA2265" s="81"/>
      <c r="AB2265" s="150"/>
      <c r="AC2265" s="63">
        <v>0</v>
      </c>
      <c r="AD2265" s="78">
        <f t="shared" si="285"/>
        <v>0</v>
      </c>
      <c r="AE2265" s="63">
        <v>0</v>
      </c>
      <c r="AF2265" s="150">
        <v>0</v>
      </c>
      <c r="AG2265" s="81"/>
      <c r="AH2265" s="150"/>
      <c r="AI2265" s="998">
        <f t="shared" si="283"/>
        <v>183600</v>
      </c>
      <c r="AJ2265" s="1025"/>
    </row>
    <row r="2266" spans="1:118" ht="66" x14ac:dyDescent="0.2">
      <c r="A2266" s="408"/>
      <c r="B2266" s="73" t="s">
        <v>2068</v>
      </c>
      <c r="C2266" s="51"/>
      <c r="D2266" s="583">
        <v>7</v>
      </c>
      <c r="E2266" s="109" t="s">
        <v>734</v>
      </c>
      <c r="F2266" s="55" t="s">
        <v>31</v>
      </c>
      <c r="G2266" s="56" t="s">
        <v>32</v>
      </c>
      <c r="H2266" s="55" t="s">
        <v>33</v>
      </c>
      <c r="I2266" s="57">
        <v>5400</v>
      </c>
      <c r="J2266" s="811">
        <v>37800</v>
      </c>
      <c r="K2266" s="80"/>
      <c r="L2266" s="150">
        <v>0</v>
      </c>
      <c r="M2266" s="80"/>
      <c r="N2266" s="150"/>
      <c r="O2266" s="75">
        <v>0</v>
      </c>
      <c r="P2266" s="999">
        <f t="shared" si="284"/>
        <v>0</v>
      </c>
      <c r="Q2266" s="81"/>
      <c r="R2266" s="150"/>
      <c r="S2266" s="75">
        <v>0</v>
      </c>
      <c r="T2266" s="999"/>
      <c r="U2266" s="81"/>
      <c r="V2266" s="150"/>
      <c r="W2266" s="81"/>
      <c r="X2266" s="150"/>
      <c r="Y2266" s="60">
        <f t="shared" si="282"/>
        <v>7</v>
      </c>
      <c r="Z2266" s="999">
        <v>37800</v>
      </c>
      <c r="AA2266" s="81"/>
      <c r="AB2266" s="150"/>
      <c r="AC2266" s="63">
        <v>0</v>
      </c>
      <c r="AD2266" s="78">
        <f t="shared" si="285"/>
        <v>0</v>
      </c>
      <c r="AE2266" s="63">
        <v>0</v>
      </c>
      <c r="AF2266" s="150">
        <v>0</v>
      </c>
      <c r="AG2266" s="81"/>
      <c r="AH2266" s="150"/>
      <c r="AI2266" s="998">
        <f t="shared" si="283"/>
        <v>37800</v>
      </c>
      <c r="AJ2266" s="1025"/>
    </row>
    <row r="2267" spans="1:118" ht="48" customHeight="1" x14ac:dyDescent="0.2">
      <c r="A2267" s="408"/>
      <c r="B2267" s="73" t="s">
        <v>2069</v>
      </c>
      <c r="C2267" s="51"/>
      <c r="D2267" s="583">
        <v>24</v>
      </c>
      <c r="E2267" s="109" t="s">
        <v>734</v>
      </c>
      <c r="F2267" s="55" t="s">
        <v>31</v>
      </c>
      <c r="G2267" s="56" t="s">
        <v>32</v>
      </c>
      <c r="H2267" s="55" t="s">
        <v>33</v>
      </c>
      <c r="I2267" s="57">
        <v>10800</v>
      </c>
      <c r="J2267" s="811">
        <v>259200</v>
      </c>
      <c r="K2267" s="80"/>
      <c r="L2267" s="150">
        <v>0</v>
      </c>
      <c r="M2267" s="80"/>
      <c r="N2267" s="150"/>
      <c r="O2267" s="75">
        <v>0</v>
      </c>
      <c r="P2267" s="999">
        <f t="shared" si="284"/>
        <v>0</v>
      </c>
      <c r="Q2267" s="81"/>
      <c r="R2267" s="150"/>
      <c r="S2267" s="75">
        <v>0</v>
      </c>
      <c r="T2267" s="999"/>
      <c r="U2267" s="81"/>
      <c r="V2267" s="150"/>
      <c r="W2267" s="81"/>
      <c r="X2267" s="150"/>
      <c r="Y2267" s="60">
        <f t="shared" si="282"/>
        <v>24</v>
      </c>
      <c r="Z2267" s="999">
        <v>259200</v>
      </c>
      <c r="AA2267" s="81"/>
      <c r="AB2267" s="150"/>
      <c r="AC2267" s="63">
        <v>0</v>
      </c>
      <c r="AD2267" s="78">
        <f t="shared" si="285"/>
        <v>0</v>
      </c>
      <c r="AE2267" s="63">
        <v>0</v>
      </c>
      <c r="AF2267" s="150">
        <v>0</v>
      </c>
      <c r="AG2267" s="81"/>
      <c r="AH2267" s="150"/>
      <c r="AI2267" s="998">
        <f t="shared" si="283"/>
        <v>259200</v>
      </c>
      <c r="AJ2267" s="1025"/>
    </row>
    <row r="2268" spans="1:118" x14ac:dyDescent="0.2">
      <c r="A2268" s="408"/>
      <c r="B2268" s="579"/>
      <c r="C2268" s="74"/>
      <c r="D2268" s="74"/>
      <c r="E2268" s="79"/>
      <c r="F2268" s="55"/>
      <c r="G2268" s="56"/>
      <c r="H2268" s="55"/>
      <c r="I2268" s="580"/>
      <c r="J2268" s="766"/>
      <c r="K2268" s="136"/>
      <c r="L2268" s="469">
        <v>0</v>
      </c>
      <c r="M2268" s="136"/>
      <c r="N2268" s="469"/>
      <c r="O2268" s="75">
        <v>0</v>
      </c>
      <c r="P2268" s="1002"/>
      <c r="Q2268" s="138"/>
      <c r="R2268" s="469"/>
      <c r="S2268" s="75">
        <v>0</v>
      </c>
      <c r="T2268" s="1002"/>
      <c r="U2268" s="138"/>
      <c r="V2268" s="469"/>
      <c r="W2268" s="138"/>
      <c r="X2268" s="469"/>
      <c r="Y2268" s="60">
        <f t="shared" si="282"/>
        <v>0</v>
      </c>
      <c r="Z2268" s="1002">
        <v>0</v>
      </c>
      <c r="AA2268" s="138"/>
      <c r="AB2268" s="469"/>
      <c r="AC2268" s="63">
        <v>0</v>
      </c>
      <c r="AD2268" s="137"/>
      <c r="AE2268" s="942"/>
      <c r="AF2268" s="150">
        <v>0</v>
      </c>
      <c r="AG2268" s="138"/>
      <c r="AH2268" s="469"/>
      <c r="AI2268" s="998">
        <f t="shared" si="283"/>
        <v>0</v>
      </c>
      <c r="AJ2268" s="1025"/>
    </row>
    <row r="2269" spans="1:118" s="877" customFormat="1" ht="24" x14ac:dyDescent="0.2">
      <c r="A2269" s="272">
        <v>356</v>
      </c>
      <c r="B2269" s="273" t="s">
        <v>2070</v>
      </c>
      <c r="C2269" s="272"/>
      <c r="D2269" s="272"/>
      <c r="E2269" s="282"/>
      <c r="F2269" s="283"/>
      <c r="G2269" s="283"/>
      <c r="H2269" s="283"/>
      <c r="I2269" s="277"/>
      <c r="J2269" s="806">
        <v>0</v>
      </c>
      <c r="K2269" s="278"/>
      <c r="L2269" s="919">
        <v>0</v>
      </c>
      <c r="M2269" s="278"/>
      <c r="N2269" s="919"/>
      <c r="O2269" s="875">
        <v>0</v>
      </c>
      <c r="P2269" s="928"/>
      <c r="Q2269" s="279"/>
      <c r="R2269" s="919"/>
      <c r="S2269" s="875">
        <v>0</v>
      </c>
      <c r="T2269" s="928">
        <v>0</v>
      </c>
      <c r="U2269" s="279"/>
      <c r="V2269" s="919"/>
      <c r="W2269" s="279"/>
      <c r="X2269" s="919"/>
      <c r="Y2269" s="373">
        <f t="shared" si="282"/>
        <v>0</v>
      </c>
      <c r="Z2269" s="928">
        <v>0</v>
      </c>
      <c r="AA2269" s="279"/>
      <c r="AB2269" s="919"/>
      <c r="AC2269" s="930">
        <v>0</v>
      </c>
      <c r="AD2269" s="316"/>
      <c r="AE2269" s="944"/>
      <c r="AF2269" s="876">
        <v>0</v>
      </c>
      <c r="AG2269" s="279"/>
      <c r="AH2269" s="919"/>
      <c r="AI2269" s="1027">
        <f t="shared" si="283"/>
        <v>0</v>
      </c>
      <c r="AJ2269" s="1025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4"/>
      <c r="BV2269" s="24"/>
      <c r="BW2269" s="24"/>
      <c r="BX2269" s="24"/>
      <c r="BY2269" s="24"/>
      <c r="BZ2269" s="24"/>
      <c r="CA2269" s="24"/>
      <c r="CB2269" s="24"/>
      <c r="CC2269" s="24"/>
      <c r="CD2269" s="24"/>
      <c r="CE2269" s="24"/>
      <c r="CF2269" s="24"/>
      <c r="CG2269" s="24"/>
      <c r="CH2269" s="24"/>
      <c r="CI2269" s="24"/>
      <c r="CJ2269" s="24"/>
      <c r="CK2269" s="24"/>
      <c r="CL2269" s="24"/>
      <c r="CM2269" s="24"/>
      <c r="CN2269" s="24"/>
      <c r="CO2269" s="24"/>
      <c r="CP2269" s="24"/>
      <c r="CQ2269" s="24"/>
      <c r="CR2269" s="24"/>
      <c r="CS2269" s="24"/>
      <c r="CT2269" s="24"/>
      <c r="CU2269" s="24"/>
      <c r="CV2269" s="24"/>
      <c r="CW2269" s="24"/>
      <c r="CX2269" s="24"/>
      <c r="CY2269" s="24"/>
      <c r="CZ2269" s="24"/>
      <c r="DA2269" s="24"/>
      <c r="DB2269" s="24"/>
      <c r="DC2269" s="24"/>
      <c r="DD2269" s="24"/>
      <c r="DE2269" s="24"/>
      <c r="DF2269" s="24"/>
      <c r="DG2269" s="24"/>
      <c r="DH2269" s="24"/>
      <c r="DI2269" s="24"/>
      <c r="DJ2269" s="24"/>
      <c r="DK2269" s="24"/>
      <c r="DL2269" s="24"/>
      <c r="DM2269" s="24"/>
      <c r="DN2269" s="24"/>
    </row>
    <row r="2270" spans="1:118" s="884" customFormat="1" ht="24" x14ac:dyDescent="0.2">
      <c r="A2270" s="42">
        <v>35601</v>
      </c>
      <c r="B2270" s="341" t="s">
        <v>2071</v>
      </c>
      <c r="C2270" s="44"/>
      <c r="D2270" s="44"/>
      <c r="E2270" s="45"/>
      <c r="F2270" s="46"/>
      <c r="G2270" s="46"/>
      <c r="H2270" s="46"/>
      <c r="I2270" s="47"/>
      <c r="J2270" s="787">
        <v>0</v>
      </c>
      <c r="K2270" s="264"/>
      <c r="L2270" s="921">
        <v>0</v>
      </c>
      <c r="M2270" s="264"/>
      <c r="N2270" s="921"/>
      <c r="O2270" s="238">
        <v>0</v>
      </c>
      <c r="P2270" s="1008"/>
      <c r="Q2270" s="265"/>
      <c r="R2270" s="921"/>
      <c r="S2270" s="238">
        <v>0</v>
      </c>
      <c r="T2270" s="1008">
        <v>0</v>
      </c>
      <c r="U2270" s="265"/>
      <c r="V2270" s="921"/>
      <c r="W2270" s="265"/>
      <c r="X2270" s="921"/>
      <c r="Y2270" s="376">
        <f t="shared" si="282"/>
        <v>0</v>
      </c>
      <c r="Z2270" s="1008">
        <v>0</v>
      </c>
      <c r="AA2270" s="265"/>
      <c r="AB2270" s="921"/>
      <c r="AC2270" s="931">
        <v>0</v>
      </c>
      <c r="AD2270" s="281"/>
      <c r="AE2270" s="958"/>
      <c r="AF2270" s="882">
        <v>0</v>
      </c>
      <c r="AG2270" s="265"/>
      <c r="AH2270" s="921"/>
      <c r="AI2270" s="926">
        <f t="shared" si="283"/>
        <v>0</v>
      </c>
      <c r="AJ2270" s="1025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4"/>
      <c r="BV2270" s="24"/>
      <c r="BW2270" s="24"/>
      <c r="BX2270" s="24"/>
      <c r="BY2270" s="24"/>
      <c r="BZ2270" s="24"/>
      <c r="CA2270" s="24"/>
      <c r="CB2270" s="24"/>
      <c r="CC2270" s="24"/>
      <c r="CD2270" s="24"/>
      <c r="CE2270" s="24"/>
      <c r="CF2270" s="24"/>
      <c r="CG2270" s="24"/>
      <c r="CH2270" s="24"/>
      <c r="CI2270" s="24"/>
      <c r="CJ2270" s="24"/>
      <c r="CK2270" s="24"/>
      <c r="CL2270" s="24"/>
      <c r="CM2270" s="24"/>
      <c r="CN2270" s="24"/>
      <c r="CO2270" s="24"/>
      <c r="CP2270" s="24"/>
      <c r="CQ2270" s="24"/>
      <c r="CR2270" s="24"/>
      <c r="CS2270" s="24"/>
      <c r="CT2270" s="24"/>
      <c r="CU2270" s="24"/>
      <c r="CV2270" s="24"/>
      <c r="CW2270" s="24"/>
      <c r="CX2270" s="24"/>
      <c r="CY2270" s="24"/>
      <c r="CZ2270" s="24"/>
      <c r="DA2270" s="24"/>
      <c r="DB2270" s="24"/>
      <c r="DC2270" s="24"/>
      <c r="DD2270" s="24"/>
      <c r="DE2270" s="24"/>
      <c r="DF2270" s="24"/>
      <c r="DG2270" s="24"/>
      <c r="DH2270" s="24"/>
      <c r="DI2270" s="24"/>
      <c r="DJ2270" s="24"/>
      <c r="DK2270" s="24"/>
      <c r="DL2270" s="24"/>
      <c r="DM2270" s="24"/>
      <c r="DN2270" s="24"/>
    </row>
    <row r="2271" spans="1:118" x14ac:dyDescent="0.2">
      <c r="A2271" s="408"/>
      <c r="B2271" s="484"/>
      <c r="C2271" s="51"/>
      <c r="D2271" s="583"/>
      <c r="E2271" s="470"/>
      <c r="F2271" s="471"/>
      <c r="G2271" s="471"/>
      <c r="H2271" s="471"/>
      <c r="I2271" s="57"/>
      <c r="J2271" s="811"/>
      <c r="K2271" s="136"/>
      <c r="L2271" s="469">
        <v>0</v>
      </c>
      <c r="M2271" s="136"/>
      <c r="N2271" s="469"/>
      <c r="O2271" s="75">
        <v>0</v>
      </c>
      <c r="P2271" s="1002"/>
      <c r="Q2271" s="138"/>
      <c r="R2271" s="469"/>
      <c r="S2271" s="75">
        <v>0</v>
      </c>
      <c r="T2271" s="1002"/>
      <c r="U2271" s="138"/>
      <c r="V2271" s="469"/>
      <c r="W2271" s="138"/>
      <c r="X2271" s="469"/>
      <c r="Y2271" s="60">
        <f t="shared" si="282"/>
        <v>0</v>
      </c>
      <c r="Z2271" s="1002"/>
      <c r="AA2271" s="138"/>
      <c r="AB2271" s="469"/>
      <c r="AC2271" s="63">
        <v>0</v>
      </c>
      <c r="AD2271" s="137"/>
      <c r="AE2271" s="942"/>
      <c r="AF2271" s="150">
        <v>0</v>
      </c>
      <c r="AG2271" s="138"/>
      <c r="AH2271" s="469"/>
      <c r="AI2271" s="998">
        <f t="shared" si="283"/>
        <v>0</v>
      </c>
      <c r="AJ2271" s="1025"/>
    </row>
    <row r="2272" spans="1:118" s="877" customFormat="1" ht="32.25" customHeight="1" x14ac:dyDescent="0.2">
      <c r="A2272" s="272">
        <v>357</v>
      </c>
      <c r="B2272" s="273" t="s">
        <v>2072</v>
      </c>
      <c r="C2272" s="272"/>
      <c r="D2272" s="747"/>
      <c r="E2272" s="282"/>
      <c r="F2272" s="283"/>
      <c r="G2272" s="283"/>
      <c r="H2272" s="283"/>
      <c r="I2272" s="277"/>
      <c r="J2272" s="825">
        <v>42639.679999999993</v>
      </c>
      <c r="K2272" s="278"/>
      <c r="L2272" s="919">
        <v>0</v>
      </c>
      <c r="M2272" s="278"/>
      <c r="N2272" s="919"/>
      <c r="O2272" s="875">
        <v>0</v>
      </c>
      <c r="P2272" s="284">
        <f>P2273+P2283</f>
        <v>0</v>
      </c>
      <c r="Q2272" s="279"/>
      <c r="R2272" s="919"/>
      <c r="S2272" s="875">
        <v>0</v>
      </c>
      <c r="T2272" s="284">
        <v>0</v>
      </c>
      <c r="U2272" s="279"/>
      <c r="V2272" s="919"/>
      <c r="W2272" s="279"/>
      <c r="X2272" s="919"/>
      <c r="Y2272" s="373">
        <f t="shared" si="282"/>
        <v>0</v>
      </c>
      <c r="Z2272" s="284">
        <v>42639.679999999993</v>
      </c>
      <c r="AA2272" s="279"/>
      <c r="AB2272" s="919"/>
      <c r="AC2272" s="930">
        <v>0</v>
      </c>
      <c r="AD2272" s="284">
        <f>AD2273+AD2283</f>
        <v>0</v>
      </c>
      <c r="AE2272" s="950">
        <f>AE2273+AE2283</f>
        <v>0</v>
      </c>
      <c r="AF2272" s="876">
        <v>0</v>
      </c>
      <c r="AG2272" s="279"/>
      <c r="AH2272" s="919"/>
      <c r="AI2272" s="1027">
        <f t="shared" si="283"/>
        <v>42639.679999999993</v>
      </c>
      <c r="AJ2272" s="1025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4"/>
      <c r="BV2272" s="24"/>
      <c r="BW2272" s="24"/>
      <c r="BX2272" s="24"/>
      <c r="BY2272" s="24"/>
      <c r="BZ2272" s="24"/>
      <c r="CA2272" s="24"/>
      <c r="CB2272" s="24"/>
      <c r="CC2272" s="24"/>
      <c r="CD2272" s="24"/>
      <c r="CE2272" s="24"/>
      <c r="CF2272" s="24"/>
      <c r="CG2272" s="24"/>
      <c r="CH2272" s="24"/>
      <c r="CI2272" s="24"/>
      <c r="CJ2272" s="24"/>
      <c r="CK2272" s="24"/>
      <c r="CL2272" s="24"/>
      <c r="CM2272" s="24"/>
      <c r="CN2272" s="24"/>
      <c r="CO2272" s="24"/>
      <c r="CP2272" s="24"/>
      <c r="CQ2272" s="24"/>
      <c r="CR2272" s="24"/>
      <c r="CS2272" s="24"/>
      <c r="CT2272" s="24"/>
      <c r="CU2272" s="24"/>
      <c r="CV2272" s="24"/>
      <c r="CW2272" s="24"/>
      <c r="CX2272" s="24"/>
      <c r="CY2272" s="24"/>
      <c r="CZ2272" s="24"/>
      <c r="DA2272" s="24"/>
      <c r="DB2272" s="24"/>
      <c r="DC2272" s="24"/>
      <c r="DD2272" s="24"/>
      <c r="DE2272" s="24"/>
      <c r="DF2272" s="24"/>
      <c r="DG2272" s="24"/>
      <c r="DH2272" s="24"/>
      <c r="DI2272" s="24"/>
      <c r="DJ2272" s="24"/>
      <c r="DK2272" s="24"/>
      <c r="DL2272" s="24"/>
      <c r="DM2272" s="24"/>
      <c r="DN2272" s="24"/>
    </row>
    <row r="2273" spans="1:118" s="884" customFormat="1" ht="37.5" customHeight="1" x14ac:dyDescent="0.2">
      <c r="A2273" s="42">
        <v>35701</v>
      </c>
      <c r="B2273" s="341" t="s">
        <v>2073</v>
      </c>
      <c r="C2273" s="44"/>
      <c r="D2273" s="540"/>
      <c r="E2273" s="45"/>
      <c r="F2273" s="46"/>
      <c r="G2273" s="46"/>
      <c r="H2273" s="46"/>
      <c r="I2273" s="47"/>
      <c r="J2273" s="832">
        <v>42639.679999999993</v>
      </c>
      <c r="K2273" s="264"/>
      <c r="L2273" s="921">
        <v>0</v>
      </c>
      <c r="M2273" s="264"/>
      <c r="N2273" s="921"/>
      <c r="O2273" s="238">
        <v>0</v>
      </c>
      <c r="P2273" s="475">
        <f>SUM(P2274:P2282)</f>
        <v>0</v>
      </c>
      <c r="Q2273" s="265"/>
      <c r="R2273" s="921"/>
      <c r="S2273" s="238">
        <v>0</v>
      </c>
      <c r="T2273" s="475">
        <v>0</v>
      </c>
      <c r="U2273" s="265"/>
      <c r="V2273" s="921"/>
      <c r="W2273" s="265"/>
      <c r="X2273" s="921"/>
      <c r="Y2273" s="376">
        <f t="shared" si="282"/>
        <v>0</v>
      </c>
      <c r="Z2273" s="475">
        <v>42639.679999999993</v>
      </c>
      <c r="AA2273" s="265"/>
      <c r="AB2273" s="921"/>
      <c r="AC2273" s="931">
        <v>0</v>
      </c>
      <c r="AD2273" s="475">
        <f>SUM(AD2274:AD2282)</f>
        <v>0</v>
      </c>
      <c r="AE2273" s="971">
        <f>SUM(AE2274:AE2282)</f>
        <v>0</v>
      </c>
      <c r="AF2273" s="882">
        <v>0</v>
      </c>
      <c r="AG2273" s="265"/>
      <c r="AH2273" s="921"/>
      <c r="AI2273" s="926">
        <f t="shared" si="283"/>
        <v>42639.679999999993</v>
      </c>
      <c r="AJ2273" s="1025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4"/>
      <c r="BV2273" s="24"/>
      <c r="BW2273" s="24"/>
      <c r="BX2273" s="24"/>
      <c r="BY2273" s="24"/>
      <c r="BZ2273" s="24"/>
      <c r="CA2273" s="24"/>
      <c r="CB2273" s="24"/>
      <c r="CC2273" s="24"/>
      <c r="CD2273" s="24"/>
      <c r="CE2273" s="24"/>
      <c r="CF2273" s="24"/>
      <c r="CG2273" s="24"/>
      <c r="CH2273" s="24"/>
      <c r="CI2273" s="24"/>
      <c r="CJ2273" s="24"/>
      <c r="CK2273" s="24"/>
      <c r="CL2273" s="24"/>
      <c r="CM2273" s="24"/>
      <c r="CN2273" s="24"/>
      <c r="CO2273" s="24"/>
      <c r="CP2273" s="24"/>
      <c r="CQ2273" s="24"/>
      <c r="CR2273" s="24"/>
      <c r="CS2273" s="24"/>
      <c r="CT2273" s="24"/>
      <c r="CU2273" s="24"/>
      <c r="CV2273" s="24"/>
      <c r="CW2273" s="24"/>
      <c r="CX2273" s="24"/>
      <c r="CY2273" s="24"/>
      <c r="CZ2273" s="24"/>
      <c r="DA2273" s="24"/>
      <c r="DB2273" s="24"/>
      <c r="DC2273" s="24"/>
      <c r="DD2273" s="24"/>
      <c r="DE2273" s="24"/>
      <c r="DF2273" s="24"/>
      <c r="DG2273" s="24"/>
      <c r="DH2273" s="24"/>
      <c r="DI2273" s="24"/>
      <c r="DJ2273" s="24"/>
      <c r="DK2273" s="24"/>
      <c r="DL2273" s="24"/>
      <c r="DM2273" s="24"/>
      <c r="DN2273" s="24"/>
    </row>
    <row r="2274" spans="1:118" ht="66" x14ac:dyDescent="0.2">
      <c r="A2274" s="427"/>
      <c r="B2274" s="130" t="s">
        <v>2074</v>
      </c>
      <c r="C2274" s="74"/>
      <c r="D2274" s="74">
        <v>0</v>
      </c>
      <c r="E2274" s="79" t="s">
        <v>734</v>
      </c>
      <c r="F2274" s="88" t="s">
        <v>31</v>
      </c>
      <c r="G2274" s="56" t="s">
        <v>32</v>
      </c>
      <c r="H2274" s="55" t="s">
        <v>33</v>
      </c>
      <c r="I2274" s="57">
        <v>556.79999999999995</v>
      </c>
      <c r="J2274" s="766">
        <v>0</v>
      </c>
      <c r="K2274" s="136"/>
      <c r="L2274" s="469">
        <v>0</v>
      </c>
      <c r="M2274" s="136"/>
      <c r="N2274" s="469"/>
      <c r="O2274" s="75">
        <v>0</v>
      </c>
      <c r="P2274" s="1002">
        <f t="shared" ref="P2274:P2282" si="286">O2274*I2274</f>
        <v>0</v>
      </c>
      <c r="Q2274" s="138"/>
      <c r="R2274" s="469"/>
      <c r="S2274" s="75">
        <v>0</v>
      </c>
      <c r="T2274" s="1002"/>
      <c r="U2274" s="138"/>
      <c r="V2274" s="469"/>
      <c r="W2274" s="138"/>
      <c r="X2274" s="469"/>
      <c r="Y2274" s="60">
        <f t="shared" si="282"/>
        <v>0</v>
      </c>
      <c r="Z2274" s="1002">
        <v>0</v>
      </c>
      <c r="AA2274" s="138"/>
      <c r="AB2274" s="469"/>
      <c r="AC2274" s="63">
        <v>0</v>
      </c>
      <c r="AD2274" s="137">
        <f t="shared" ref="AD2274:AD2282" si="287">AC2274*I2274</f>
        <v>0</v>
      </c>
      <c r="AE2274" s="942">
        <v>0</v>
      </c>
      <c r="AF2274" s="150">
        <v>0</v>
      </c>
      <c r="AG2274" s="138"/>
      <c r="AH2274" s="469"/>
      <c r="AI2274" s="998">
        <f t="shared" si="283"/>
        <v>0</v>
      </c>
      <c r="AJ2274" s="1025"/>
    </row>
    <row r="2275" spans="1:118" ht="66" x14ac:dyDescent="0.2">
      <c r="A2275" s="427"/>
      <c r="B2275" s="130" t="s">
        <v>2075</v>
      </c>
      <c r="C2275" s="74"/>
      <c r="D2275" s="74">
        <v>0</v>
      </c>
      <c r="E2275" s="79" t="s">
        <v>734</v>
      </c>
      <c r="F2275" s="88" t="s">
        <v>31</v>
      </c>
      <c r="G2275" s="56" t="s">
        <v>32</v>
      </c>
      <c r="H2275" s="55" t="s">
        <v>33</v>
      </c>
      <c r="I2275" s="57">
        <v>869.99999999999989</v>
      </c>
      <c r="J2275" s="766">
        <v>-4.5474735088646412E-13</v>
      </c>
      <c r="K2275" s="136"/>
      <c r="L2275" s="469">
        <v>0</v>
      </c>
      <c r="M2275" s="136"/>
      <c r="N2275" s="469"/>
      <c r="O2275" s="75">
        <v>0</v>
      </c>
      <c r="P2275" s="1002">
        <f t="shared" si="286"/>
        <v>0</v>
      </c>
      <c r="Q2275" s="138"/>
      <c r="R2275" s="469"/>
      <c r="S2275" s="75">
        <v>0</v>
      </c>
      <c r="T2275" s="1002"/>
      <c r="U2275" s="138"/>
      <c r="V2275" s="469"/>
      <c r="W2275" s="138"/>
      <c r="X2275" s="469"/>
      <c r="Y2275" s="60">
        <f t="shared" si="282"/>
        <v>0</v>
      </c>
      <c r="Z2275" s="1002">
        <v>-4.5474735088646412E-13</v>
      </c>
      <c r="AA2275" s="138"/>
      <c r="AB2275" s="469"/>
      <c r="AC2275" s="63">
        <v>0</v>
      </c>
      <c r="AD2275" s="137">
        <f t="shared" si="287"/>
        <v>0</v>
      </c>
      <c r="AE2275" s="942">
        <v>0</v>
      </c>
      <c r="AF2275" s="150">
        <v>0</v>
      </c>
      <c r="AG2275" s="138"/>
      <c r="AH2275" s="469"/>
      <c r="AI2275" s="998">
        <f t="shared" si="283"/>
        <v>-4.5474735088646412E-13</v>
      </c>
      <c r="AJ2275" s="1025"/>
    </row>
    <row r="2276" spans="1:118" ht="66" x14ac:dyDescent="0.2">
      <c r="A2276" s="427"/>
      <c r="B2276" s="581" t="s">
        <v>2076</v>
      </c>
      <c r="C2276" s="74"/>
      <c r="D2276" s="74">
        <v>1</v>
      </c>
      <c r="E2276" s="79" t="s">
        <v>734</v>
      </c>
      <c r="F2276" s="88" t="s">
        <v>31</v>
      </c>
      <c r="G2276" s="56" t="s">
        <v>32</v>
      </c>
      <c r="H2276" s="55" t="s">
        <v>33</v>
      </c>
      <c r="I2276" s="57">
        <v>28999.999999999996</v>
      </c>
      <c r="J2276" s="766">
        <v>28999.999999999996</v>
      </c>
      <c r="K2276" s="136"/>
      <c r="L2276" s="469">
        <v>0</v>
      </c>
      <c r="M2276" s="136"/>
      <c r="N2276" s="469"/>
      <c r="O2276" s="75">
        <v>0</v>
      </c>
      <c r="P2276" s="1002">
        <f t="shared" si="286"/>
        <v>0</v>
      </c>
      <c r="Q2276" s="138"/>
      <c r="R2276" s="469"/>
      <c r="S2276" s="75">
        <v>0</v>
      </c>
      <c r="T2276" s="1002"/>
      <c r="U2276" s="138"/>
      <c r="V2276" s="469"/>
      <c r="W2276" s="138"/>
      <c r="X2276" s="469"/>
      <c r="Y2276" s="60">
        <f t="shared" si="282"/>
        <v>1</v>
      </c>
      <c r="Z2276" s="1002">
        <v>28999.999999999996</v>
      </c>
      <c r="AA2276" s="138"/>
      <c r="AB2276" s="469"/>
      <c r="AC2276" s="63">
        <v>0</v>
      </c>
      <c r="AD2276" s="137">
        <f t="shared" si="287"/>
        <v>0</v>
      </c>
      <c r="AE2276" s="942">
        <v>0</v>
      </c>
      <c r="AF2276" s="150">
        <v>0</v>
      </c>
      <c r="AG2276" s="138"/>
      <c r="AH2276" s="469"/>
      <c r="AI2276" s="998">
        <f t="shared" si="283"/>
        <v>28999.999999999996</v>
      </c>
      <c r="AJ2276" s="1025"/>
    </row>
    <row r="2277" spans="1:118" ht="66" x14ac:dyDescent="0.2">
      <c r="A2277" s="427"/>
      <c r="B2277" s="322" t="s">
        <v>2077</v>
      </c>
      <c r="C2277" s="74"/>
      <c r="D2277" s="74">
        <v>2</v>
      </c>
      <c r="E2277" s="79" t="s">
        <v>734</v>
      </c>
      <c r="F2277" s="55" t="s">
        <v>31</v>
      </c>
      <c r="G2277" s="56" t="s">
        <v>32</v>
      </c>
      <c r="H2277" s="55" t="s">
        <v>33</v>
      </c>
      <c r="I2277" s="57">
        <v>2875.84</v>
      </c>
      <c r="J2277" s="766">
        <v>5751.68</v>
      </c>
      <c r="K2277" s="136"/>
      <c r="L2277" s="469">
        <v>0</v>
      </c>
      <c r="M2277" s="136"/>
      <c r="N2277" s="469"/>
      <c r="O2277" s="75">
        <v>0</v>
      </c>
      <c r="P2277" s="1002">
        <f t="shared" si="286"/>
        <v>0</v>
      </c>
      <c r="Q2277" s="138"/>
      <c r="R2277" s="469"/>
      <c r="S2277" s="75">
        <v>0</v>
      </c>
      <c r="T2277" s="1002"/>
      <c r="U2277" s="138"/>
      <c r="V2277" s="469"/>
      <c r="W2277" s="138"/>
      <c r="X2277" s="469"/>
      <c r="Y2277" s="60">
        <f t="shared" si="282"/>
        <v>2</v>
      </c>
      <c r="Z2277" s="1002">
        <v>5751.68</v>
      </c>
      <c r="AA2277" s="138"/>
      <c r="AB2277" s="469"/>
      <c r="AC2277" s="63">
        <v>0</v>
      </c>
      <c r="AD2277" s="137">
        <f t="shared" si="287"/>
        <v>0</v>
      </c>
      <c r="AE2277" s="942">
        <v>0</v>
      </c>
      <c r="AF2277" s="150">
        <v>0</v>
      </c>
      <c r="AG2277" s="138"/>
      <c r="AH2277" s="469"/>
      <c r="AI2277" s="998">
        <f t="shared" si="283"/>
        <v>5751.68</v>
      </c>
      <c r="AJ2277" s="1025"/>
    </row>
    <row r="2278" spans="1:118" ht="66" x14ac:dyDescent="0.2">
      <c r="A2278" s="427"/>
      <c r="B2278" s="322" t="s">
        <v>2078</v>
      </c>
      <c r="C2278" s="74"/>
      <c r="D2278" s="74">
        <v>2</v>
      </c>
      <c r="E2278" s="79" t="s">
        <v>734</v>
      </c>
      <c r="F2278" s="55" t="s">
        <v>31</v>
      </c>
      <c r="G2278" s="56" t="s">
        <v>32</v>
      </c>
      <c r="H2278" s="55" t="s">
        <v>33</v>
      </c>
      <c r="I2278" s="57">
        <v>1740</v>
      </c>
      <c r="J2278" s="766">
        <v>3480</v>
      </c>
      <c r="K2278" s="136"/>
      <c r="L2278" s="469">
        <v>0</v>
      </c>
      <c r="M2278" s="136"/>
      <c r="N2278" s="469"/>
      <c r="O2278" s="75">
        <v>0</v>
      </c>
      <c r="P2278" s="1002">
        <f t="shared" si="286"/>
        <v>0</v>
      </c>
      <c r="Q2278" s="138"/>
      <c r="R2278" s="469"/>
      <c r="S2278" s="75">
        <v>0</v>
      </c>
      <c r="T2278" s="1002"/>
      <c r="U2278" s="138"/>
      <c r="V2278" s="469"/>
      <c r="W2278" s="138"/>
      <c r="X2278" s="469"/>
      <c r="Y2278" s="60">
        <f t="shared" si="282"/>
        <v>2</v>
      </c>
      <c r="Z2278" s="1002">
        <v>3480</v>
      </c>
      <c r="AA2278" s="138"/>
      <c r="AB2278" s="469"/>
      <c r="AC2278" s="63">
        <v>0</v>
      </c>
      <c r="AD2278" s="137">
        <f t="shared" si="287"/>
        <v>0</v>
      </c>
      <c r="AE2278" s="942">
        <v>0</v>
      </c>
      <c r="AF2278" s="150">
        <v>0</v>
      </c>
      <c r="AG2278" s="138"/>
      <c r="AH2278" s="469"/>
      <c r="AI2278" s="998">
        <f t="shared" si="283"/>
        <v>3480</v>
      </c>
      <c r="AJ2278" s="1025"/>
    </row>
    <row r="2279" spans="1:118" ht="66" x14ac:dyDescent="0.2">
      <c r="A2279" s="427"/>
      <c r="B2279" s="322" t="s">
        <v>2079</v>
      </c>
      <c r="C2279" s="74"/>
      <c r="D2279" s="74">
        <v>2</v>
      </c>
      <c r="E2279" s="79" t="s">
        <v>734</v>
      </c>
      <c r="F2279" s="55" t="s">
        <v>31</v>
      </c>
      <c r="G2279" s="56" t="s">
        <v>32</v>
      </c>
      <c r="H2279" s="55" t="s">
        <v>33</v>
      </c>
      <c r="I2279" s="57">
        <v>1856</v>
      </c>
      <c r="J2279" s="766">
        <v>3712</v>
      </c>
      <c r="K2279" s="136"/>
      <c r="L2279" s="469">
        <v>0</v>
      </c>
      <c r="M2279" s="136"/>
      <c r="N2279" s="469"/>
      <c r="O2279" s="75">
        <v>0</v>
      </c>
      <c r="P2279" s="1002">
        <f t="shared" si="286"/>
        <v>0</v>
      </c>
      <c r="Q2279" s="138"/>
      <c r="R2279" s="469"/>
      <c r="S2279" s="75">
        <v>0</v>
      </c>
      <c r="T2279" s="1002"/>
      <c r="U2279" s="138"/>
      <c r="V2279" s="469"/>
      <c r="W2279" s="138"/>
      <c r="X2279" s="469"/>
      <c r="Y2279" s="60">
        <f t="shared" si="282"/>
        <v>2</v>
      </c>
      <c r="Z2279" s="1002">
        <v>3712</v>
      </c>
      <c r="AA2279" s="138"/>
      <c r="AB2279" s="469"/>
      <c r="AC2279" s="63">
        <v>0</v>
      </c>
      <c r="AD2279" s="137">
        <f t="shared" si="287"/>
        <v>0</v>
      </c>
      <c r="AE2279" s="942">
        <v>0</v>
      </c>
      <c r="AF2279" s="150">
        <v>0</v>
      </c>
      <c r="AG2279" s="138"/>
      <c r="AH2279" s="469"/>
      <c r="AI2279" s="998">
        <f t="shared" si="283"/>
        <v>3712</v>
      </c>
      <c r="AJ2279" s="1025"/>
    </row>
    <row r="2280" spans="1:118" ht="66" x14ac:dyDescent="0.2">
      <c r="A2280" s="427"/>
      <c r="B2280" s="322" t="s">
        <v>2080</v>
      </c>
      <c r="C2280" s="74"/>
      <c r="D2280" s="74">
        <v>0</v>
      </c>
      <c r="E2280" s="79" t="s">
        <v>734</v>
      </c>
      <c r="F2280" s="55" t="s">
        <v>31</v>
      </c>
      <c r="G2280" s="56" t="s">
        <v>32</v>
      </c>
      <c r="H2280" s="55" t="s">
        <v>33</v>
      </c>
      <c r="I2280" s="57">
        <v>928</v>
      </c>
      <c r="J2280" s="766">
        <v>0</v>
      </c>
      <c r="K2280" s="136"/>
      <c r="L2280" s="469">
        <v>0</v>
      </c>
      <c r="M2280" s="136"/>
      <c r="N2280" s="469"/>
      <c r="O2280" s="75">
        <v>0</v>
      </c>
      <c r="P2280" s="1002">
        <f t="shared" si="286"/>
        <v>0</v>
      </c>
      <c r="Q2280" s="138"/>
      <c r="R2280" s="469"/>
      <c r="S2280" s="75">
        <v>0</v>
      </c>
      <c r="T2280" s="1002"/>
      <c r="U2280" s="138"/>
      <c r="V2280" s="469"/>
      <c r="W2280" s="138"/>
      <c r="X2280" s="469"/>
      <c r="Y2280" s="60">
        <f t="shared" si="282"/>
        <v>0</v>
      </c>
      <c r="Z2280" s="1002">
        <v>0</v>
      </c>
      <c r="AA2280" s="138"/>
      <c r="AB2280" s="469"/>
      <c r="AC2280" s="63">
        <v>0</v>
      </c>
      <c r="AD2280" s="137">
        <f t="shared" si="287"/>
        <v>0</v>
      </c>
      <c r="AE2280" s="942">
        <v>0</v>
      </c>
      <c r="AF2280" s="150">
        <v>0</v>
      </c>
      <c r="AG2280" s="138"/>
      <c r="AH2280" s="469"/>
      <c r="AI2280" s="998">
        <f t="shared" si="283"/>
        <v>0</v>
      </c>
      <c r="AJ2280" s="1025"/>
    </row>
    <row r="2281" spans="1:118" ht="66" x14ac:dyDescent="0.2">
      <c r="A2281" s="427"/>
      <c r="B2281" s="322" t="s">
        <v>2081</v>
      </c>
      <c r="C2281" s="74"/>
      <c r="D2281" s="74">
        <v>0</v>
      </c>
      <c r="E2281" s="79" t="s">
        <v>734</v>
      </c>
      <c r="F2281" s="55" t="s">
        <v>31</v>
      </c>
      <c r="G2281" s="56" t="s">
        <v>32</v>
      </c>
      <c r="H2281" s="55" t="s">
        <v>33</v>
      </c>
      <c r="I2281" s="57">
        <v>568.4</v>
      </c>
      <c r="J2281" s="766">
        <v>1.8189894035458565E-12</v>
      </c>
      <c r="K2281" s="136"/>
      <c r="L2281" s="469">
        <v>0</v>
      </c>
      <c r="M2281" s="136"/>
      <c r="N2281" s="469"/>
      <c r="O2281" s="75">
        <v>0</v>
      </c>
      <c r="P2281" s="1002">
        <f t="shared" si="286"/>
        <v>0</v>
      </c>
      <c r="Q2281" s="138"/>
      <c r="R2281" s="469"/>
      <c r="S2281" s="75">
        <v>0</v>
      </c>
      <c r="T2281" s="1002"/>
      <c r="U2281" s="138"/>
      <c r="V2281" s="469"/>
      <c r="W2281" s="138"/>
      <c r="X2281" s="469"/>
      <c r="Y2281" s="60">
        <f t="shared" si="282"/>
        <v>0</v>
      </c>
      <c r="Z2281" s="1002">
        <v>1.8189894035458565E-12</v>
      </c>
      <c r="AA2281" s="138"/>
      <c r="AB2281" s="469"/>
      <c r="AC2281" s="63">
        <v>0</v>
      </c>
      <c r="AD2281" s="137">
        <f t="shared" si="287"/>
        <v>0</v>
      </c>
      <c r="AE2281" s="942">
        <v>0</v>
      </c>
      <c r="AF2281" s="150">
        <v>0</v>
      </c>
      <c r="AG2281" s="138"/>
      <c r="AH2281" s="469"/>
      <c r="AI2281" s="998">
        <f t="shared" si="283"/>
        <v>1.8189894035458565E-12</v>
      </c>
      <c r="AJ2281" s="1025"/>
    </row>
    <row r="2282" spans="1:118" ht="66" x14ac:dyDescent="0.2">
      <c r="A2282" s="427"/>
      <c r="B2282" s="322" t="s">
        <v>2082</v>
      </c>
      <c r="C2282" s="74"/>
      <c r="D2282" s="74">
        <v>1</v>
      </c>
      <c r="E2282" s="79" t="s">
        <v>734</v>
      </c>
      <c r="F2282" s="55" t="s">
        <v>31</v>
      </c>
      <c r="G2282" s="56" t="s">
        <v>32</v>
      </c>
      <c r="H2282" s="55" t="s">
        <v>33</v>
      </c>
      <c r="I2282" s="57">
        <v>696</v>
      </c>
      <c r="J2282" s="766">
        <v>696</v>
      </c>
      <c r="K2282" s="136"/>
      <c r="L2282" s="469">
        <v>0</v>
      </c>
      <c r="M2282" s="136"/>
      <c r="N2282" s="469"/>
      <c r="O2282" s="75">
        <v>0</v>
      </c>
      <c r="P2282" s="1002">
        <f t="shared" si="286"/>
        <v>0</v>
      </c>
      <c r="Q2282" s="138"/>
      <c r="R2282" s="469"/>
      <c r="S2282" s="75">
        <v>0</v>
      </c>
      <c r="T2282" s="1002"/>
      <c r="U2282" s="138"/>
      <c r="V2282" s="469"/>
      <c r="W2282" s="138"/>
      <c r="X2282" s="469"/>
      <c r="Y2282" s="60">
        <f t="shared" si="282"/>
        <v>1</v>
      </c>
      <c r="Z2282" s="1002">
        <v>696</v>
      </c>
      <c r="AA2282" s="138"/>
      <c r="AB2282" s="469"/>
      <c r="AC2282" s="63">
        <v>0</v>
      </c>
      <c r="AD2282" s="137">
        <f t="shared" si="287"/>
        <v>0</v>
      </c>
      <c r="AE2282" s="942">
        <v>0</v>
      </c>
      <c r="AF2282" s="150">
        <v>0</v>
      </c>
      <c r="AG2282" s="138"/>
      <c r="AH2282" s="469"/>
      <c r="AI2282" s="998">
        <f t="shared" si="283"/>
        <v>696</v>
      </c>
      <c r="AJ2282" s="1025"/>
    </row>
    <row r="2283" spans="1:118" s="884" customFormat="1" ht="36" x14ac:dyDescent="0.2">
      <c r="A2283" s="42">
        <v>35702</v>
      </c>
      <c r="B2283" s="341" t="s">
        <v>2083</v>
      </c>
      <c r="C2283" s="44"/>
      <c r="D2283" s="44"/>
      <c r="E2283" s="45"/>
      <c r="F2283" s="46"/>
      <c r="G2283" s="46"/>
      <c r="H2283" s="46"/>
      <c r="I2283" s="47"/>
      <c r="J2283" s="787">
        <v>0</v>
      </c>
      <c r="K2283" s="264"/>
      <c r="L2283" s="921">
        <v>0</v>
      </c>
      <c r="M2283" s="264"/>
      <c r="N2283" s="921"/>
      <c r="O2283" s="238">
        <v>0</v>
      </c>
      <c r="P2283" s="1008"/>
      <c r="Q2283" s="265"/>
      <c r="R2283" s="921"/>
      <c r="S2283" s="238">
        <v>0</v>
      </c>
      <c r="T2283" s="1008">
        <v>0</v>
      </c>
      <c r="U2283" s="265"/>
      <c r="V2283" s="921"/>
      <c r="W2283" s="265"/>
      <c r="X2283" s="921"/>
      <c r="Y2283" s="376">
        <f t="shared" si="282"/>
        <v>0</v>
      </c>
      <c r="Z2283" s="1008">
        <v>0</v>
      </c>
      <c r="AA2283" s="265"/>
      <c r="AB2283" s="921"/>
      <c r="AC2283" s="931">
        <v>0</v>
      </c>
      <c r="AD2283" s="281"/>
      <c r="AE2283" s="958"/>
      <c r="AF2283" s="882">
        <v>0</v>
      </c>
      <c r="AG2283" s="265"/>
      <c r="AH2283" s="921"/>
      <c r="AI2283" s="926">
        <f t="shared" si="283"/>
        <v>0</v>
      </c>
      <c r="AJ2283" s="1025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4"/>
      <c r="BV2283" s="24"/>
      <c r="BW2283" s="24"/>
      <c r="BX2283" s="24"/>
      <c r="BY2283" s="24"/>
      <c r="BZ2283" s="24"/>
      <c r="CA2283" s="24"/>
      <c r="CB2283" s="24"/>
      <c r="CC2283" s="24"/>
      <c r="CD2283" s="24"/>
      <c r="CE2283" s="24"/>
      <c r="CF2283" s="24"/>
      <c r="CG2283" s="24"/>
      <c r="CH2283" s="24"/>
      <c r="CI2283" s="24"/>
      <c r="CJ2283" s="24"/>
      <c r="CK2283" s="24"/>
      <c r="CL2283" s="24"/>
      <c r="CM2283" s="24"/>
      <c r="CN2283" s="24"/>
      <c r="CO2283" s="24"/>
      <c r="CP2283" s="24"/>
      <c r="CQ2283" s="24"/>
      <c r="CR2283" s="24"/>
      <c r="CS2283" s="24"/>
      <c r="CT2283" s="24"/>
      <c r="CU2283" s="24"/>
      <c r="CV2283" s="24"/>
      <c r="CW2283" s="24"/>
      <c r="CX2283" s="24"/>
      <c r="CY2283" s="24"/>
      <c r="CZ2283" s="24"/>
      <c r="DA2283" s="24"/>
      <c r="DB2283" s="24"/>
      <c r="DC2283" s="24"/>
      <c r="DD2283" s="24"/>
      <c r="DE2283" s="24"/>
      <c r="DF2283" s="24"/>
      <c r="DG2283" s="24"/>
      <c r="DH2283" s="24"/>
      <c r="DI2283" s="24"/>
      <c r="DJ2283" s="24"/>
      <c r="DK2283" s="24"/>
      <c r="DL2283" s="24"/>
      <c r="DM2283" s="24"/>
      <c r="DN2283" s="24"/>
    </row>
    <row r="2284" spans="1:118" x14ac:dyDescent="0.2">
      <c r="A2284" s="408"/>
      <c r="B2284" s="484"/>
      <c r="C2284" s="582"/>
      <c r="D2284" s="582"/>
      <c r="E2284" s="109"/>
      <c r="F2284" s="302"/>
      <c r="G2284" s="302"/>
      <c r="H2284" s="302"/>
      <c r="I2284" s="57"/>
      <c r="J2284" s="840"/>
      <c r="K2284" s="136"/>
      <c r="L2284" s="469">
        <v>0</v>
      </c>
      <c r="M2284" s="136"/>
      <c r="N2284" s="469"/>
      <c r="O2284" s="75">
        <v>0</v>
      </c>
      <c r="P2284" s="1002"/>
      <c r="Q2284" s="138"/>
      <c r="R2284" s="469"/>
      <c r="S2284" s="75">
        <v>0</v>
      </c>
      <c r="T2284" s="1002"/>
      <c r="U2284" s="138"/>
      <c r="V2284" s="469"/>
      <c r="W2284" s="138"/>
      <c r="X2284" s="469"/>
      <c r="Y2284" s="60">
        <f t="shared" si="282"/>
        <v>0</v>
      </c>
      <c r="Z2284" s="1002"/>
      <c r="AA2284" s="138"/>
      <c r="AB2284" s="469"/>
      <c r="AC2284" s="63">
        <v>0</v>
      </c>
      <c r="AD2284" s="137"/>
      <c r="AE2284" s="942"/>
      <c r="AF2284" s="150">
        <v>0</v>
      </c>
      <c r="AG2284" s="138"/>
      <c r="AH2284" s="469"/>
      <c r="AI2284" s="998">
        <f t="shared" si="283"/>
        <v>0</v>
      </c>
      <c r="AJ2284" s="1025"/>
    </row>
    <row r="2285" spans="1:118" ht="18" customHeight="1" x14ac:dyDescent="0.2">
      <c r="A2285" s="272">
        <v>358</v>
      </c>
      <c r="B2285" s="273" t="s">
        <v>2084</v>
      </c>
      <c r="C2285" s="272"/>
      <c r="D2285" s="747"/>
      <c r="E2285" s="282"/>
      <c r="F2285" s="283"/>
      <c r="G2285" s="283"/>
      <c r="H2285" s="283"/>
      <c r="I2285" s="277"/>
      <c r="J2285" s="825">
        <v>14619</v>
      </c>
      <c r="K2285" s="278"/>
      <c r="L2285" s="919">
        <v>0</v>
      </c>
      <c r="M2285" s="278"/>
      <c r="N2285" s="919"/>
      <c r="O2285" s="75">
        <v>0</v>
      </c>
      <c r="P2285" s="437">
        <f>P2286+P2289</f>
        <v>0</v>
      </c>
      <c r="Q2285" s="279"/>
      <c r="R2285" s="919"/>
      <c r="S2285" s="75">
        <v>0</v>
      </c>
      <c r="T2285" s="437">
        <v>0</v>
      </c>
      <c r="U2285" s="279"/>
      <c r="V2285" s="919"/>
      <c r="W2285" s="279"/>
      <c r="X2285" s="919"/>
      <c r="Y2285" s="60">
        <f t="shared" si="282"/>
        <v>0</v>
      </c>
      <c r="Z2285" s="437">
        <v>14619</v>
      </c>
      <c r="AA2285" s="279"/>
      <c r="AB2285" s="919"/>
      <c r="AC2285" s="63">
        <v>0</v>
      </c>
      <c r="AD2285" s="437">
        <f>AD2286+AD2289</f>
        <v>0</v>
      </c>
      <c r="AE2285" s="974">
        <f>AE2286+AE2289</f>
        <v>0</v>
      </c>
      <c r="AF2285" s="150">
        <v>0</v>
      </c>
      <c r="AG2285" s="279"/>
      <c r="AH2285" s="919"/>
      <c r="AI2285" s="998">
        <f t="shared" si="283"/>
        <v>14619</v>
      </c>
      <c r="AJ2285" s="1025"/>
    </row>
    <row r="2286" spans="1:118" s="884" customFormat="1" ht="21.75" customHeight="1" x14ac:dyDescent="0.2">
      <c r="A2286" s="42">
        <v>35801</v>
      </c>
      <c r="B2286" s="341" t="s">
        <v>2085</v>
      </c>
      <c r="C2286" s="44"/>
      <c r="D2286" s="736"/>
      <c r="E2286" s="45"/>
      <c r="F2286" s="46"/>
      <c r="G2286" s="46"/>
      <c r="H2286" s="46"/>
      <c r="I2286" s="47"/>
      <c r="J2286" s="763">
        <v>14619</v>
      </c>
      <c r="K2286" s="264"/>
      <c r="L2286" s="921">
        <v>0</v>
      </c>
      <c r="M2286" s="264"/>
      <c r="N2286" s="921"/>
      <c r="O2286" s="238">
        <v>0</v>
      </c>
      <c r="P2286" s="326">
        <f>P2287+P2288</f>
        <v>0</v>
      </c>
      <c r="Q2286" s="265"/>
      <c r="R2286" s="921"/>
      <c r="S2286" s="238">
        <v>0</v>
      </c>
      <c r="T2286" s="326">
        <v>0</v>
      </c>
      <c r="U2286" s="265"/>
      <c r="V2286" s="921"/>
      <c r="W2286" s="265"/>
      <c r="X2286" s="921"/>
      <c r="Y2286" s="376">
        <f t="shared" si="282"/>
        <v>0</v>
      </c>
      <c r="Z2286" s="326">
        <v>14619</v>
      </c>
      <c r="AA2286" s="265"/>
      <c r="AB2286" s="921"/>
      <c r="AC2286" s="931">
        <v>0</v>
      </c>
      <c r="AD2286" s="326">
        <f>AD2287+AD2288</f>
        <v>0</v>
      </c>
      <c r="AE2286" s="972">
        <f>AE2287+AE2288</f>
        <v>0</v>
      </c>
      <c r="AF2286" s="882">
        <v>0</v>
      </c>
      <c r="AG2286" s="265"/>
      <c r="AH2286" s="921"/>
      <c r="AI2286" s="926">
        <f t="shared" si="283"/>
        <v>14619</v>
      </c>
      <c r="AJ2286" s="1025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4"/>
      <c r="BV2286" s="24"/>
      <c r="BW2286" s="24"/>
      <c r="BX2286" s="24"/>
      <c r="BY2286" s="24"/>
      <c r="BZ2286" s="24"/>
      <c r="CA2286" s="24"/>
      <c r="CB2286" s="24"/>
      <c r="CC2286" s="24"/>
      <c r="CD2286" s="24"/>
      <c r="CE2286" s="24"/>
      <c r="CF2286" s="24"/>
      <c r="CG2286" s="24"/>
      <c r="CH2286" s="24"/>
      <c r="CI2286" s="24"/>
      <c r="CJ2286" s="24"/>
      <c r="CK2286" s="24"/>
      <c r="CL2286" s="24"/>
      <c r="CM2286" s="24"/>
      <c r="CN2286" s="24"/>
      <c r="CO2286" s="24"/>
      <c r="CP2286" s="24"/>
      <c r="CQ2286" s="24"/>
      <c r="CR2286" s="24"/>
      <c r="CS2286" s="24"/>
      <c r="CT2286" s="24"/>
      <c r="CU2286" s="24"/>
      <c r="CV2286" s="24"/>
      <c r="CW2286" s="24"/>
      <c r="CX2286" s="24"/>
      <c r="CY2286" s="24"/>
      <c r="CZ2286" s="24"/>
      <c r="DA2286" s="24"/>
      <c r="DB2286" s="24"/>
      <c r="DC2286" s="24"/>
      <c r="DD2286" s="24"/>
      <c r="DE2286" s="24"/>
      <c r="DF2286" s="24"/>
      <c r="DG2286" s="24"/>
      <c r="DH2286" s="24"/>
      <c r="DI2286" s="24"/>
      <c r="DJ2286" s="24"/>
      <c r="DK2286" s="24"/>
      <c r="DL2286" s="24"/>
      <c r="DM2286" s="24"/>
      <c r="DN2286" s="24"/>
    </row>
    <row r="2287" spans="1:118" s="131" customFormat="1" ht="44.25" customHeight="1" x14ac:dyDescent="0.2">
      <c r="A2287" s="427"/>
      <c r="B2287" s="487" t="s">
        <v>2086</v>
      </c>
      <c r="C2287" s="74"/>
      <c r="D2287" s="74">
        <v>25</v>
      </c>
      <c r="E2287" s="79" t="s">
        <v>734</v>
      </c>
      <c r="F2287" s="55" t="s">
        <v>31</v>
      </c>
      <c r="G2287" s="56" t="s">
        <v>32</v>
      </c>
      <c r="H2287" s="55" t="s">
        <v>33</v>
      </c>
      <c r="I2287" s="57">
        <v>380.8</v>
      </c>
      <c r="J2287" s="766">
        <v>9520</v>
      </c>
      <c r="K2287" s="80"/>
      <c r="L2287" s="150">
        <v>0</v>
      </c>
      <c r="M2287" s="80"/>
      <c r="N2287" s="150"/>
      <c r="O2287" s="75">
        <v>0</v>
      </c>
      <c r="P2287" s="999">
        <f>O2287*I2287</f>
        <v>0</v>
      </c>
      <c r="Q2287" s="81"/>
      <c r="R2287" s="150"/>
      <c r="S2287" s="75">
        <v>0</v>
      </c>
      <c r="T2287" s="999"/>
      <c r="U2287" s="81"/>
      <c r="V2287" s="150"/>
      <c r="W2287" s="81"/>
      <c r="X2287" s="150"/>
      <c r="Y2287" s="60">
        <f t="shared" si="282"/>
        <v>25</v>
      </c>
      <c r="Z2287" s="999">
        <v>9520</v>
      </c>
      <c r="AA2287" s="81"/>
      <c r="AB2287" s="150"/>
      <c r="AC2287" s="63">
        <v>0</v>
      </c>
      <c r="AD2287" s="78">
        <f>AC2287*I2287</f>
        <v>0</v>
      </c>
      <c r="AE2287" s="63">
        <v>0</v>
      </c>
      <c r="AF2287" s="150">
        <v>0</v>
      </c>
      <c r="AG2287" s="81"/>
      <c r="AH2287" s="150"/>
      <c r="AI2287" s="998">
        <f t="shared" si="283"/>
        <v>9520</v>
      </c>
      <c r="AJ2287" s="1025"/>
      <c r="AK2287" s="518"/>
      <c r="AL2287" s="518"/>
      <c r="AM2287" s="518"/>
      <c r="AN2287" s="518"/>
      <c r="AO2287" s="518"/>
      <c r="AP2287" s="518"/>
      <c r="AQ2287" s="518"/>
      <c r="AR2287" s="518"/>
      <c r="AS2287" s="518"/>
      <c r="AT2287" s="518"/>
      <c r="AU2287" s="518"/>
      <c r="AV2287" s="518"/>
      <c r="AW2287" s="518"/>
      <c r="AX2287" s="518"/>
      <c r="AY2287" s="518"/>
      <c r="AZ2287" s="518"/>
      <c r="BA2287" s="518"/>
      <c r="BB2287" s="518"/>
      <c r="BC2287" s="518"/>
      <c r="BD2287" s="518"/>
      <c r="BE2287" s="518"/>
      <c r="BF2287" s="518"/>
      <c r="BG2287" s="518"/>
      <c r="BH2287" s="518"/>
      <c r="BI2287" s="518"/>
      <c r="BJ2287" s="518"/>
      <c r="BK2287" s="518"/>
      <c r="BL2287" s="518"/>
      <c r="BM2287" s="518"/>
      <c r="BN2287" s="518"/>
      <c r="BO2287" s="518"/>
      <c r="BP2287" s="518"/>
      <c r="BQ2287" s="518"/>
      <c r="BR2287" s="518"/>
      <c r="BS2287" s="518"/>
      <c r="BT2287" s="518"/>
      <c r="BU2287" s="518"/>
      <c r="BV2287" s="518"/>
      <c r="BW2287" s="518"/>
      <c r="BX2287" s="518"/>
      <c r="BY2287" s="518"/>
      <c r="BZ2287" s="518"/>
      <c r="CA2287" s="518"/>
      <c r="CB2287" s="518"/>
      <c r="CC2287" s="518"/>
      <c r="CD2287" s="518"/>
      <c r="CE2287" s="518"/>
      <c r="CF2287" s="518"/>
      <c r="CG2287" s="518"/>
      <c r="CH2287" s="518"/>
      <c r="CI2287" s="518"/>
      <c r="CJ2287" s="518"/>
      <c r="CK2287" s="518"/>
      <c r="CL2287" s="518"/>
      <c r="CM2287" s="518"/>
      <c r="CN2287" s="518"/>
      <c r="CO2287" s="518"/>
      <c r="CP2287" s="518"/>
      <c r="CQ2287" s="518"/>
      <c r="CR2287" s="518"/>
      <c r="CS2287" s="518"/>
      <c r="CT2287" s="518"/>
      <c r="CU2287" s="518"/>
      <c r="CV2287" s="518"/>
      <c r="CW2287" s="518"/>
      <c r="CX2287" s="518"/>
      <c r="CY2287" s="518"/>
      <c r="CZ2287" s="518"/>
      <c r="DA2287" s="518"/>
      <c r="DB2287" s="518"/>
      <c r="DC2287" s="518"/>
      <c r="DD2287" s="518"/>
      <c r="DE2287" s="518"/>
      <c r="DF2287" s="518"/>
      <c r="DG2287" s="518"/>
      <c r="DH2287" s="518"/>
      <c r="DI2287" s="518"/>
      <c r="DJ2287" s="518"/>
      <c r="DK2287" s="518"/>
      <c r="DL2287" s="518"/>
      <c r="DM2287" s="518"/>
      <c r="DN2287" s="518"/>
    </row>
    <row r="2288" spans="1:118" s="131" customFormat="1" ht="44.25" customHeight="1" x14ac:dyDescent="0.2">
      <c r="A2288" s="427"/>
      <c r="B2288" s="576" t="s">
        <v>2087</v>
      </c>
      <c r="C2288" s="74"/>
      <c r="D2288" s="74">
        <v>10</v>
      </c>
      <c r="E2288" s="79" t="s">
        <v>734</v>
      </c>
      <c r="F2288" s="55" t="s">
        <v>31</v>
      </c>
      <c r="G2288" s="56" t="s">
        <v>32</v>
      </c>
      <c r="H2288" s="55" t="s">
        <v>33</v>
      </c>
      <c r="I2288" s="57">
        <v>509.9</v>
      </c>
      <c r="J2288" s="766">
        <v>5099</v>
      </c>
      <c r="K2288" s="80"/>
      <c r="L2288" s="150">
        <v>0</v>
      </c>
      <c r="M2288" s="80"/>
      <c r="N2288" s="150"/>
      <c r="O2288" s="75">
        <v>0</v>
      </c>
      <c r="P2288" s="999">
        <f>O2288*I2288</f>
        <v>0</v>
      </c>
      <c r="Q2288" s="81"/>
      <c r="R2288" s="150"/>
      <c r="S2288" s="75">
        <v>0</v>
      </c>
      <c r="T2288" s="999"/>
      <c r="U2288" s="81"/>
      <c r="V2288" s="150"/>
      <c r="W2288" s="81"/>
      <c r="X2288" s="150"/>
      <c r="Y2288" s="60">
        <f t="shared" si="282"/>
        <v>10</v>
      </c>
      <c r="Z2288" s="999">
        <v>5099</v>
      </c>
      <c r="AA2288" s="81"/>
      <c r="AB2288" s="150"/>
      <c r="AC2288" s="63">
        <v>0</v>
      </c>
      <c r="AD2288" s="78">
        <f>AC2288*I2288</f>
        <v>0</v>
      </c>
      <c r="AE2288" s="63">
        <v>0</v>
      </c>
      <c r="AF2288" s="150">
        <v>0</v>
      </c>
      <c r="AG2288" s="81"/>
      <c r="AH2288" s="150"/>
      <c r="AI2288" s="998">
        <f t="shared" ref="AI2288:AI2310" si="288">AF2288+AH2288+AD2288+AB2288+Z2288+X2288+V2288+T2288+R2288+P2288+N2288+L2288</f>
        <v>5099</v>
      </c>
      <c r="AJ2288" s="1025"/>
      <c r="AK2288" s="518"/>
      <c r="AL2288" s="518"/>
      <c r="AM2288" s="518"/>
      <c r="AN2288" s="518"/>
      <c r="AO2288" s="518"/>
      <c r="AP2288" s="518"/>
      <c r="AQ2288" s="518"/>
      <c r="AR2288" s="518"/>
      <c r="AS2288" s="518"/>
      <c r="AT2288" s="518"/>
      <c r="AU2288" s="518"/>
      <c r="AV2288" s="518"/>
      <c r="AW2288" s="518"/>
      <c r="AX2288" s="518"/>
      <c r="AY2288" s="518"/>
      <c r="AZ2288" s="518"/>
      <c r="BA2288" s="518"/>
      <c r="BB2288" s="518"/>
      <c r="BC2288" s="518"/>
      <c r="BD2288" s="518"/>
      <c r="BE2288" s="518"/>
      <c r="BF2288" s="518"/>
      <c r="BG2288" s="518"/>
      <c r="BH2288" s="518"/>
      <c r="BI2288" s="518"/>
      <c r="BJ2288" s="518"/>
      <c r="BK2288" s="518"/>
      <c r="BL2288" s="518"/>
      <c r="BM2288" s="518"/>
      <c r="BN2288" s="518"/>
      <c r="BO2288" s="518"/>
      <c r="BP2288" s="518"/>
      <c r="BQ2288" s="518"/>
      <c r="BR2288" s="518"/>
      <c r="BS2288" s="518"/>
      <c r="BT2288" s="518"/>
      <c r="BU2288" s="518"/>
      <c r="BV2288" s="518"/>
      <c r="BW2288" s="518"/>
      <c r="BX2288" s="518"/>
      <c r="BY2288" s="518"/>
      <c r="BZ2288" s="518"/>
      <c r="CA2288" s="518"/>
      <c r="CB2288" s="518"/>
      <c r="CC2288" s="518"/>
      <c r="CD2288" s="518"/>
      <c r="CE2288" s="518"/>
      <c r="CF2288" s="518"/>
      <c r="CG2288" s="518"/>
      <c r="CH2288" s="518"/>
      <c r="CI2288" s="518"/>
      <c r="CJ2288" s="518"/>
      <c r="CK2288" s="518"/>
      <c r="CL2288" s="518"/>
      <c r="CM2288" s="518"/>
      <c r="CN2288" s="518"/>
      <c r="CO2288" s="518"/>
      <c r="CP2288" s="518"/>
      <c r="CQ2288" s="518"/>
      <c r="CR2288" s="518"/>
      <c r="CS2288" s="518"/>
      <c r="CT2288" s="518"/>
      <c r="CU2288" s="518"/>
      <c r="CV2288" s="518"/>
      <c r="CW2288" s="518"/>
      <c r="CX2288" s="518"/>
      <c r="CY2288" s="518"/>
      <c r="CZ2288" s="518"/>
      <c r="DA2288" s="518"/>
      <c r="DB2288" s="518"/>
      <c r="DC2288" s="518"/>
      <c r="DD2288" s="518"/>
      <c r="DE2288" s="518"/>
      <c r="DF2288" s="518"/>
      <c r="DG2288" s="518"/>
      <c r="DH2288" s="518"/>
      <c r="DI2288" s="518"/>
      <c r="DJ2288" s="518"/>
      <c r="DK2288" s="518"/>
      <c r="DL2288" s="518"/>
      <c r="DM2288" s="518"/>
      <c r="DN2288" s="518"/>
    </row>
    <row r="2289" spans="1:118" ht="24" x14ac:dyDescent="0.2">
      <c r="A2289" s="42">
        <v>35802</v>
      </c>
      <c r="B2289" s="341" t="s">
        <v>2088</v>
      </c>
      <c r="C2289" s="44"/>
      <c r="D2289" s="44"/>
      <c r="E2289" s="45"/>
      <c r="F2289" s="46"/>
      <c r="G2289" s="46"/>
      <c r="H2289" s="46"/>
      <c r="I2289" s="47"/>
      <c r="J2289" s="787">
        <v>0</v>
      </c>
      <c r="K2289" s="264"/>
      <c r="L2289" s="921">
        <v>0</v>
      </c>
      <c r="M2289" s="264"/>
      <c r="N2289" s="921"/>
      <c r="O2289" s="75">
        <v>0</v>
      </c>
      <c r="P2289" s="1008"/>
      <c r="Q2289" s="265"/>
      <c r="R2289" s="921"/>
      <c r="S2289" s="75">
        <v>0</v>
      </c>
      <c r="T2289" s="1008">
        <v>0</v>
      </c>
      <c r="U2289" s="265"/>
      <c r="V2289" s="921"/>
      <c r="W2289" s="265"/>
      <c r="X2289" s="921"/>
      <c r="Y2289" s="60">
        <f t="shared" si="282"/>
        <v>0</v>
      </c>
      <c r="Z2289" s="1008">
        <v>0</v>
      </c>
      <c r="AA2289" s="265"/>
      <c r="AB2289" s="921"/>
      <c r="AC2289" s="63">
        <v>0</v>
      </c>
      <c r="AD2289" s="281"/>
      <c r="AE2289" s="958"/>
      <c r="AF2289" s="150">
        <v>0</v>
      </c>
      <c r="AG2289" s="265"/>
      <c r="AH2289" s="921"/>
      <c r="AI2289" s="998">
        <f t="shared" si="288"/>
        <v>0</v>
      </c>
      <c r="AJ2289" s="1025"/>
    </row>
    <row r="2290" spans="1:118" x14ac:dyDescent="0.2">
      <c r="A2290" s="408"/>
      <c r="B2290" s="577"/>
      <c r="C2290" s="51"/>
      <c r="D2290" s="51"/>
      <c r="E2290" s="109"/>
      <c r="F2290" s="55"/>
      <c r="G2290" s="56"/>
      <c r="H2290" s="55"/>
      <c r="I2290" s="57"/>
      <c r="J2290" s="807"/>
      <c r="K2290" s="136"/>
      <c r="L2290" s="469">
        <v>0</v>
      </c>
      <c r="M2290" s="136"/>
      <c r="N2290" s="469"/>
      <c r="O2290" s="75">
        <v>0</v>
      </c>
      <c r="P2290" s="1002"/>
      <c r="Q2290" s="138"/>
      <c r="R2290" s="469"/>
      <c r="S2290" s="75">
        <v>0</v>
      </c>
      <c r="T2290" s="1002"/>
      <c r="U2290" s="138"/>
      <c r="V2290" s="469"/>
      <c r="W2290" s="138"/>
      <c r="X2290" s="469"/>
      <c r="Y2290" s="60">
        <f t="shared" si="282"/>
        <v>0</v>
      </c>
      <c r="Z2290" s="1002">
        <v>0</v>
      </c>
      <c r="AA2290" s="138"/>
      <c r="AB2290" s="469"/>
      <c r="AC2290" s="63">
        <v>0</v>
      </c>
      <c r="AD2290" s="137"/>
      <c r="AE2290" s="942"/>
      <c r="AF2290" s="150">
        <v>0</v>
      </c>
      <c r="AG2290" s="138"/>
      <c r="AH2290" s="469"/>
      <c r="AI2290" s="998">
        <f t="shared" si="288"/>
        <v>0</v>
      </c>
      <c r="AJ2290" s="1025"/>
    </row>
    <row r="2291" spans="1:118" s="877" customFormat="1" ht="21.75" customHeight="1" x14ac:dyDescent="0.2">
      <c r="A2291" s="272">
        <v>359</v>
      </c>
      <c r="B2291" s="273" t="s">
        <v>2089</v>
      </c>
      <c r="C2291" s="272"/>
      <c r="D2291" s="747"/>
      <c r="E2291" s="282"/>
      <c r="F2291" s="283"/>
      <c r="G2291" s="283"/>
      <c r="H2291" s="283"/>
      <c r="I2291" s="277"/>
      <c r="J2291" s="825">
        <v>297115.50999999989</v>
      </c>
      <c r="K2291" s="278"/>
      <c r="L2291" s="919">
        <v>0</v>
      </c>
      <c r="M2291" s="278"/>
      <c r="N2291" s="919"/>
      <c r="O2291" s="875">
        <v>0</v>
      </c>
      <c r="P2291" s="284">
        <f>P2292</f>
        <v>0</v>
      </c>
      <c r="Q2291" s="279"/>
      <c r="R2291" s="919"/>
      <c r="S2291" s="875">
        <v>0</v>
      </c>
      <c r="T2291" s="284"/>
      <c r="U2291" s="279"/>
      <c r="V2291" s="919"/>
      <c r="W2291" s="279"/>
      <c r="X2291" s="919"/>
      <c r="Y2291" s="373">
        <f t="shared" si="282"/>
        <v>0</v>
      </c>
      <c r="Z2291" s="284">
        <v>297115.50999999989</v>
      </c>
      <c r="AA2291" s="279"/>
      <c r="AB2291" s="919"/>
      <c r="AC2291" s="930">
        <v>0</v>
      </c>
      <c r="AD2291" s="284">
        <f>AD2292</f>
        <v>0</v>
      </c>
      <c r="AE2291" s="950">
        <f>AE2292</f>
        <v>0</v>
      </c>
      <c r="AF2291" s="876">
        <v>0</v>
      </c>
      <c r="AG2291" s="279"/>
      <c r="AH2291" s="919"/>
      <c r="AI2291" s="1027">
        <f t="shared" si="288"/>
        <v>297115.50999999989</v>
      </c>
      <c r="AJ2291" s="1025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4"/>
      <c r="BV2291" s="24"/>
      <c r="BW2291" s="24"/>
      <c r="BX2291" s="24"/>
      <c r="BY2291" s="24"/>
      <c r="BZ2291" s="24"/>
      <c r="CA2291" s="24"/>
      <c r="CB2291" s="24"/>
      <c r="CC2291" s="24"/>
      <c r="CD2291" s="24"/>
      <c r="CE2291" s="24"/>
      <c r="CF2291" s="24"/>
      <c r="CG2291" s="24"/>
      <c r="CH2291" s="24"/>
      <c r="CI2291" s="24"/>
      <c r="CJ2291" s="24"/>
      <c r="CK2291" s="24"/>
      <c r="CL2291" s="24"/>
      <c r="CM2291" s="24"/>
      <c r="CN2291" s="24"/>
      <c r="CO2291" s="24"/>
      <c r="CP2291" s="24"/>
      <c r="CQ2291" s="24"/>
      <c r="CR2291" s="24"/>
      <c r="CS2291" s="24"/>
      <c r="CT2291" s="24"/>
      <c r="CU2291" s="24"/>
      <c r="CV2291" s="24"/>
      <c r="CW2291" s="24"/>
      <c r="CX2291" s="24"/>
      <c r="CY2291" s="24"/>
      <c r="CZ2291" s="24"/>
      <c r="DA2291" s="24"/>
      <c r="DB2291" s="24"/>
      <c r="DC2291" s="24"/>
      <c r="DD2291" s="24"/>
      <c r="DE2291" s="24"/>
      <c r="DF2291" s="24"/>
      <c r="DG2291" s="24"/>
      <c r="DH2291" s="24"/>
      <c r="DI2291" s="24"/>
      <c r="DJ2291" s="24"/>
      <c r="DK2291" s="24"/>
      <c r="DL2291" s="24"/>
      <c r="DM2291" s="24"/>
      <c r="DN2291" s="24"/>
    </row>
    <row r="2292" spans="1:118" s="884" customFormat="1" ht="18.75" customHeight="1" x14ac:dyDescent="0.2">
      <c r="A2292" s="42">
        <v>35901</v>
      </c>
      <c r="B2292" s="341" t="s">
        <v>2090</v>
      </c>
      <c r="C2292" s="44"/>
      <c r="D2292" s="736"/>
      <c r="E2292" s="45"/>
      <c r="F2292" s="46"/>
      <c r="G2292" s="46"/>
      <c r="H2292" s="46"/>
      <c r="I2292" s="47"/>
      <c r="J2292" s="763">
        <v>297115.50999999989</v>
      </c>
      <c r="K2292" s="264"/>
      <c r="L2292" s="921">
        <v>0</v>
      </c>
      <c r="M2292" s="264"/>
      <c r="N2292" s="921"/>
      <c r="O2292" s="238">
        <v>0</v>
      </c>
      <c r="P2292" s="251">
        <f>SUM(P2293:P2310)</f>
        <v>0</v>
      </c>
      <c r="Q2292" s="265"/>
      <c r="R2292" s="921"/>
      <c r="S2292" s="238">
        <v>0</v>
      </c>
      <c r="T2292" s="251"/>
      <c r="U2292" s="265"/>
      <c r="V2292" s="921"/>
      <c r="W2292" s="265"/>
      <c r="X2292" s="921"/>
      <c r="Y2292" s="376">
        <f t="shared" si="282"/>
        <v>0</v>
      </c>
      <c r="Z2292" s="251">
        <v>297115.50999999989</v>
      </c>
      <c r="AA2292" s="265"/>
      <c r="AB2292" s="921"/>
      <c r="AC2292" s="931">
        <v>0</v>
      </c>
      <c r="AD2292" s="251">
        <f>SUM(AD2293:AD2310)</f>
        <v>0</v>
      </c>
      <c r="AE2292" s="565">
        <f>SUM(AE2293:AE2310)</f>
        <v>0</v>
      </c>
      <c r="AF2292" s="882">
        <v>0</v>
      </c>
      <c r="AG2292" s="265"/>
      <c r="AH2292" s="921"/>
      <c r="AI2292" s="926">
        <f t="shared" si="288"/>
        <v>297115.50999999989</v>
      </c>
      <c r="AJ2292" s="1025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4"/>
      <c r="BV2292" s="24"/>
      <c r="BW2292" s="24"/>
      <c r="BX2292" s="24"/>
      <c r="BY2292" s="24"/>
      <c r="BZ2292" s="24"/>
      <c r="CA2292" s="24"/>
      <c r="CB2292" s="24"/>
      <c r="CC2292" s="24"/>
      <c r="CD2292" s="24"/>
      <c r="CE2292" s="24"/>
      <c r="CF2292" s="24"/>
      <c r="CG2292" s="24"/>
      <c r="CH2292" s="24"/>
      <c r="CI2292" s="24"/>
      <c r="CJ2292" s="24"/>
      <c r="CK2292" s="24"/>
      <c r="CL2292" s="24"/>
      <c r="CM2292" s="24"/>
      <c r="CN2292" s="24"/>
      <c r="CO2292" s="24"/>
      <c r="CP2292" s="24"/>
      <c r="CQ2292" s="24"/>
      <c r="CR2292" s="24"/>
      <c r="CS2292" s="24"/>
      <c r="CT2292" s="24"/>
      <c r="CU2292" s="24"/>
      <c r="CV2292" s="24"/>
      <c r="CW2292" s="24"/>
      <c r="CX2292" s="24"/>
      <c r="CY2292" s="24"/>
      <c r="CZ2292" s="24"/>
      <c r="DA2292" s="24"/>
      <c r="DB2292" s="24"/>
      <c r="DC2292" s="24"/>
      <c r="DD2292" s="24"/>
      <c r="DE2292" s="24"/>
      <c r="DF2292" s="24"/>
      <c r="DG2292" s="24"/>
      <c r="DH2292" s="24"/>
      <c r="DI2292" s="24"/>
      <c r="DJ2292" s="24"/>
      <c r="DK2292" s="24"/>
      <c r="DL2292" s="24"/>
      <c r="DM2292" s="24"/>
      <c r="DN2292" s="24"/>
    </row>
    <row r="2293" spans="1:118" ht="24.75" customHeight="1" x14ac:dyDescent="0.2">
      <c r="A2293" s="583"/>
      <c r="B2293" s="424" t="s">
        <v>2091</v>
      </c>
      <c r="C2293" s="74"/>
      <c r="D2293" s="74">
        <v>24</v>
      </c>
      <c r="E2293" s="79" t="s">
        <v>734</v>
      </c>
      <c r="F2293" s="55" t="s">
        <v>31</v>
      </c>
      <c r="G2293" s="56" t="s">
        <v>32</v>
      </c>
      <c r="H2293" s="55" t="s">
        <v>33</v>
      </c>
      <c r="I2293" s="57">
        <v>5081.5762499999992</v>
      </c>
      <c r="J2293" s="766">
        <v>121957.82999999999</v>
      </c>
      <c r="K2293" s="136"/>
      <c r="L2293" s="469">
        <v>0</v>
      </c>
      <c r="M2293" s="136"/>
      <c r="N2293" s="469"/>
      <c r="O2293" s="75">
        <v>0</v>
      </c>
      <c r="P2293" s="1002">
        <f t="shared" ref="P2293:P2310" si="289">O2293*I2293</f>
        <v>0</v>
      </c>
      <c r="Q2293" s="138"/>
      <c r="R2293" s="469"/>
      <c r="S2293" s="75">
        <v>0</v>
      </c>
      <c r="T2293" s="1002"/>
      <c r="U2293" s="138"/>
      <c r="V2293" s="469"/>
      <c r="W2293" s="138"/>
      <c r="X2293" s="469"/>
      <c r="Y2293" s="60">
        <f t="shared" si="282"/>
        <v>24</v>
      </c>
      <c r="Z2293" s="1002">
        <v>121957.82999999999</v>
      </c>
      <c r="AA2293" s="138"/>
      <c r="AB2293" s="469"/>
      <c r="AC2293" s="63">
        <v>0</v>
      </c>
      <c r="AD2293" s="137">
        <f t="shared" ref="AD2293:AD2310" si="290">AC2293*I2293</f>
        <v>0</v>
      </c>
      <c r="AE2293" s="942">
        <v>0</v>
      </c>
      <c r="AF2293" s="150">
        <v>0</v>
      </c>
      <c r="AG2293" s="138"/>
      <c r="AH2293" s="469"/>
      <c r="AI2293" s="998">
        <f t="shared" si="288"/>
        <v>121957.82999999999</v>
      </c>
      <c r="AJ2293" s="1025"/>
    </row>
    <row r="2294" spans="1:118" ht="66" x14ac:dyDescent="0.2">
      <c r="A2294" s="583"/>
      <c r="B2294" s="424" t="s">
        <v>2092</v>
      </c>
      <c r="C2294" s="74"/>
      <c r="D2294" s="74">
        <v>3</v>
      </c>
      <c r="E2294" s="171" t="s">
        <v>734</v>
      </c>
      <c r="F2294" s="55" t="s">
        <v>31</v>
      </c>
      <c r="G2294" s="56" t="s">
        <v>32</v>
      </c>
      <c r="H2294" s="55" t="s">
        <v>33</v>
      </c>
      <c r="I2294" s="57">
        <v>3132</v>
      </c>
      <c r="J2294" s="766">
        <v>9396</v>
      </c>
      <c r="K2294" s="136"/>
      <c r="L2294" s="469">
        <v>0</v>
      </c>
      <c r="M2294" s="136"/>
      <c r="N2294" s="469"/>
      <c r="O2294" s="75">
        <v>0</v>
      </c>
      <c r="P2294" s="1002">
        <f t="shared" si="289"/>
        <v>0</v>
      </c>
      <c r="Q2294" s="138"/>
      <c r="R2294" s="469"/>
      <c r="S2294" s="75">
        <v>0</v>
      </c>
      <c r="T2294" s="1002"/>
      <c r="U2294" s="138"/>
      <c r="V2294" s="469"/>
      <c r="W2294" s="138"/>
      <c r="X2294" s="469"/>
      <c r="Y2294" s="60">
        <f t="shared" si="282"/>
        <v>3</v>
      </c>
      <c r="Z2294" s="1002">
        <v>9396</v>
      </c>
      <c r="AA2294" s="138"/>
      <c r="AB2294" s="469"/>
      <c r="AC2294" s="63">
        <v>0</v>
      </c>
      <c r="AD2294" s="137">
        <f t="shared" si="290"/>
        <v>0</v>
      </c>
      <c r="AE2294" s="942">
        <v>0</v>
      </c>
      <c r="AF2294" s="150">
        <v>0</v>
      </c>
      <c r="AG2294" s="138"/>
      <c r="AH2294" s="469"/>
      <c r="AI2294" s="998">
        <f t="shared" si="288"/>
        <v>9396</v>
      </c>
      <c r="AJ2294" s="1025"/>
    </row>
    <row r="2295" spans="1:118" ht="66" x14ac:dyDescent="0.2">
      <c r="A2295" s="583"/>
      <c r="B2295" s="424" t="s">
        <v>2093</v>
      </c>
      <c r="C2295" s="74"/>
      <c r="D2295" s="74">
        <v>4</v>
      </c>
      <c r="E2295" s="171" t="s">
        <v>734</v>
      </c>
      <c r="F2295" s="55" t="s">
        <v>31</v>
      </c>
      <c r="G2295" s="56" t="s">
        <v>32</v>
      </c>
      <c r="H2295" s="55" t="s">
        <v>33</v>
      </c>
      <c r="I2295" s="57">
        <v>1879.1999999999998</v>
      </c>
      <c r="J2295" s="766">
        <v>7516.7999999999993</v>
      </c>
      <c r="K2295" s="136"/>
      <c r="L2295" s="469">
        <v>0</v>
      </c>
      <c r="M2295" s="136"/>
      <c r="N2295" s="469"/>
      <c r="O2295" s="75">
        <v>0</v>
      </c>
      <c r="P2295" s="1002">
        <f t="shared" si="289"/>
        <v>0</v>
      </c>
      <c r="Q2295" s="138"/>
      <c r="R2295" s="469"/>
      <c r="S2295" s="75">
        <v>0</v>
      </c>
      <c r="T2295" s="1002"/>
      <c r="U2295" s="138"/>
      <c r="V2295" s="469"/>
      <c r="W2295" s="138"/>
      <c r="X2295" s="469"/>
      <c r="Y2295" s="60">
        <f t="shared" si="282"/>
        <v>4</v>
      </c>
      <c r="Z2295" s="1002">
        <v>7516.7999999999993</v>
      </c>
      <c r="AA2295" s="138"/>
      <c r="AB2295" s="469"/>
      <c r="AC2295" s="63">
        <v>0</v>
      </c>
      <c r="AD2295" s="137">
        <f t="shared" si="290"/>
        <v>0</v>
      </c>
      <c r="AE2295" s="942">
        <v>0</v>
      </c>
      <c r="AF2295" s="150">
        <v>0</v>
      </c>
      <c r="AG2295" s="138"/>
      <c r="AH2295" s="469"/>
      <c r="AI2295" s="998">
        <f t="shared" si="288"/>
        <v>7516.7999999999993</v>
      </c>
      <c r="AJ2295" s="1025"/>
    </row>
    <row r="2296" spans="1:118" ht="66" x14ac:dyDescent="0.2">
      <c r="A2296" s="583"/>
      <c r="B2296" s="424" t="s">
        <v>2094</v>
      </c>
      <c r="C2296" s="74"/>
      <c r="D2296" s="74">
        <v>3</v>
      </c>
      <c r="E2296" s="171" t="s">
        <v>734</v>
      </c>
      <c r="F2296" s="55" t="s">
        <v>31</v>
      </c>
      <c r="G2296" s="56" t="s">
        <v>32</v>
      </c>
      <c r="H2296" s="55" t="s">
        <v>33</v>
      </c>
      <c r="I2296" s="57">
        <v>3132</v>
      </c>
      <c r="J2296" s="766">
        <v>9396</v>
      </c>
      <c r="K2296" s="136"/>
      <c r="L2296" s="469">
        <v>0</v>
      </c>
      <c r="M2296" s="136"/>
      <c r="N2296" s="469"/>
      <c r="O2296" s="75">
        <v>0</v>
      </c>
      <c r="P2296" s="1002">
        <f t="shared" si="289"/>
        <v>0</v>
      </c>
      <c r="Q2296" s="138"/>
      <c r="R2296" s="469"/>
      <c r="S2296" s="75">
        <v>0</v>
      </c>
      <c r="T2296" s="1002"/>
      <c r="U2296" s="138"/>
      <c r="V2296" s="469"/>
      <c r="W2296" s="138"/>
      <c r="X2296" s="469"/>
      <c r="Y2296" s="60">
        <f t="shared" si="282"/>
        <v>3</v>
      </c>
      <c r="Z2296" s="1002">
        <v>9396</v>
      </c>
      <c r="AA2296" s="138"/>
      <c r="AB2296" s="469"/>
      <c r="AC2296" s="63">
        <v>0</v>
      </c>
      <c r="AD2296" s="137">
        <f t="shared" si="290"/>
        <v>0</v>
      </c>
      <c r="AE2296" s="942">
        <v>0</v>
      </c>
      <c r="AF2296" s="150">
        <v>0</v>
      </c>
      <c r="AG2296" s="138"/>
      <c r="AH2296" s="469"/>
      <c r="AI2296" s="998">
        <f t="shared" si="288"/>
        <v>9396</v>
      </c>
      <c r="AJ2296" s="1025"/>
    </row>
    <row r="2297" spans="1:118" ht="66" x14ac:dyDescent="0.2">
      <c r="A2297" s="583"/>
      <c r="B2297" s="424" t="s">
        <v>2095</v>
      </c>
      <c r="C2297" s="74"/>
      <c r="D2297" s="74">
        <v>3</v>
      </c>
      <c r="E2297" s="171" t="s">
        <v>734</v>
      </c>
      <c r="F2297" s="55" t="s">
        <v>31</v>
      </c>
      <c r="G2297" s="56" t="s">
        <v>32</v>
      </c>
      <c r="H2297" s="55" t="s">
        <v>33</v>
      </c>
      <c r="I2297" s="57">
        <v>4384.7999999999993</v>
      </c>
      <c r="J2297" s="766">
        <v>13154.399999999998</v>
      </c>
      <c r="K2297" s="136"/>
      <c r="L2297" s="469">
        <v>0</v>
      </c>
      <c r="M2297" s="136"/>
      <c r="N2297" s="469"/>
      <c r="O2297" s="75">
        <v>0</v>
      </c>
      <c r="P2297" s="1002">
        <f t="shared" si="289"/>
        <v>0</v>
      </c>
      <c r="Q2297" s="138"/>
      <c r="R2297" s="469"/>
      <c r="S2297" s="75">
        <v>0</v>
      </c>
      <c r="T2297" s="1002"/>
      <c r="U2297" s="138"/>
      <c r="V2297" s="469"/>
      <c r="W2297" s="138"/>
      <c r="X2297" s="469"/>
      <c r="Y2297" s="60">
        <f t="shared" si="282"/>
        <v>3</v>
      </c>
      <c r="Z2297" s="1002">
        <v>13154.399999999998</v>
      </c>
      <c r="AA2297" s="138"/>
      <c r="AB2297" s="469"/>
      <c r="AC2297" s="63">
        <v>0</v>
      </c>
      <c r="AD2297" s="137">
        <f t="shared" si="290"/>
        <v>0</v>
      </c>
      <c r="AE2297" s="942">
        <v>0</v>
      </c>
      <c r="AF2297" s="150">
        <v>0</v>
      </c>
      <c r="AG2297" s="138"/>
      <c r="AH2297" s="469"/>
      <c r="AI2297" s="998">
        <f t="shared" si="288"/>
        <v>13154.399999999998</v>
      </c>
      <c r="AJ2297" s="1025"/>
    </row>
    <row r="2298" spans="1:118" ht="66" x14ac:dyDescent="0.2">
      <c r="A2298" s="583"/>
      <c r="B2298" s="424" t="s">
        <v>2096</v>
      </c>
      <c r="C2298" s="74"/>
      <c r="D2298" s="74">
        <v>3</v>
      </c>
      <c r="E2298" s="171" t="s">
        <v>734</v>
      </c>
      <c r="F2298" s="55" t="s">
        <v>31</v>
      </c>
      <c r="G2298" s="56" t="s">
        <v>32</v>
      </c>
      <c r="H2298" s="55" t="s">
        <v>33</v>
      </c>
      <c r="I2298" s="57">
        <v>1879.1999999999998</v>
      </c>
      <c r="J2298" s="766">
        <v>5637.5999999999995</v>
      </c>
      <c r="K2298" s="136"/>
      <c r="L2298" s="469">
        <v>0</v>
      </c>
      <c r="M2298" s="136"/>
      <c r="N2298" s="469"/>
      <c r="O2298" s="75">
        <v>0</v>
      </c>
      <c r="P2298" s="1002">
        <f t="shared" si="289"/>
        <v>0</v>
      </c>
      <c r="Q2298" s="138"/>
      <c r="R2298" s="469"/>
      <c r="S2298" s="75">
        <v>0</v>
      </c>
      <c r="T2298" s="1002"/>
      <c r="U2298" s="138"/>
      <c r="V2298" s="469"/>
      <c r="W2298" s="138"/>
      <c r="X2298" s="469"/>
      <c r="Y2298" s="60">
        <f t="shared" si="282"/>
        <v>3</v>
      </c>
      <c r="Z2298" s="1002">
        <v>5637.5999999999995</v>
      </c>
      <c r="AA2298" s="138"/>
      <c r="AB2298" s="469"/>
      <c r="AC2298" s="63">
        <v>0</v>
      </c>
      <c r="AD2298" s="137">
        <f t="shared" si="290"/>
        <v>0</v>
      </c>
      <c r="AE2298" s="942">
        <v>0</v>
      </c>
      <c r="AF2298" s="150">
        <v>0</v>
      </c>
      <c r="AG2298" s="138"/>
      <c r="AH2298" s="469"/>
      <c r="AI2298" s="998">
        <f t="shared" si="288"/>
        <v>5637.5999999999995</v>
      </c>
      <c r="AJ2298" s="1025"/>
    </row>
    <row r="2299" spans="1:118" ht="66" x14ac:dyDescent="0.2">
      <c r="A2299" s="583"/>
      <c r="B2299" s="424" t="s">
        <v>2097</v>
      </c>
      <c r="C2299" s="74"/>
      <c r="D2299" s="74">
        <v>4</v>
      </c>
      <c r="E2299" s="171" t="s">
        <v>734</v>
      </c>
      <c r="F2299" s="55" t="s">
        <v>31</v>
      </c>
      <c r="G2299" s="56" t="s">
        <v>32</v>
      </c>
      <c r="H2299" s="55" t="s">
        <v>33</v>
      </c>
      <c r="I2299" s="57">
        <v>3132</v>
      </c>
      <c r="J2299" s="766">
        <v>12528</v>
      </c>
      <c r="K2299" s="136"/>
      <c r="L2299" s="469">
        <v>0</v>
      </c>
      <c r="M2299" s="136"/>
      <c r="N2299" s="469"/>
      <c r="O2299" s="75">
        <v>0</v>
      </c>
      <c r="P2299" s="1002">
        <f t="shared" si="289"/>
        <v>0</v>
      </c>
      <c r="Q2299" s="138"/>
      <c r="R2299" s="469"/>
      <c r="S2299" s="75">
        <v>0</v>
      </c>
      <c r="T2299" s="1002"/>
      <c r="U2299" s="138"/>
      <c r="V2299" s="469"/>
      <c r="W2299" s="138"/>
      <c r="X2299" s="469"/>
      <c r="Y2299" s="60">
        <f t="shared" si="282"/>
        <v>4</v>
      </c>
      <c r="Z2299" s="1002">
        <v>12528</v>
      </c>
      <c r="AA2299" s="138"/>
      <c r="AB2299" s="469"/>
      <c r="AC2299" s="63">
        <v>0</v>
      </c>
      <c r="AD2299" s="137">
        <f t="shared" si="290"/>
        <v>0</v>
      </c>
      <c r="AE2299" s="942">
        <v>0</v>
      </c>
      <c r="AF2299" s="150">
        <v>0</v>
      </c>
      <c r="AG2299" s="138"/>
      <c r="AH2299" s="469"/>
      <c r="AI2299" s="998">
        <f t="shared" si="288"/>
        <v>12528</v>
      </c>
      <c r="AJ2299" s="1025"/>
    </row>
    <row r="2300" spans="1:118" ht="66" x14ac:dyDescent="0.2">
      <c r="A2300" s="583"/>
      <c r="B2300" s="424" t="s">
        <v>2098</v>
      </c>
      <c r="C2300" s="74"/>
      <c r="D2300" s="74">
        <v>3</v>
      </c>
      <c r="E2300" s="171" t="s">
        <v>734</v>
      </c>
      <c r="F2300" s="55" t="s">
        <v>31</v>
      </c>
      <c r="G2300" s="56" t="s">
        <v>32</v>
      </c>
      <c r="H2300" s="55" t="s">
        <v>33</v>
      </c>
      <c r="I2300" s="57">
        <v>3132</v>
      </c>
      <c r="J2300" s="766">
        <v>9396</v>
      </c>
      <c r="K2300" s="136"/>
      <c r="L2300" s="469">
        <v>0</v>
      </c>
      <c r="M2300" s="136"/>
      <c r="N2300" s="469"/>
      <c r="O2300" s="75">
        <v>0</v>
      </c>
      <c r="P2300" s="1002">
        <f t="shared" si="289"/>
        <v>0</v>
      </c>
      <c r="Q2300" s="138"/>
      <c r="R2300" s="469"/>
      <c r="S2300" s="75">
        <v>0</v>
      </c>
      <c r="T2300" s="1002"/>
      <c r="U2300" s="138"/>
      <c r="V2300" s="469"/>
      <c r="W2300" s="138"/>
      <c r="X2300" s="469"/>
      <c r="Y2300" s="60">
        <f t="shared" si="282"/>
        <v>3</v>
      </c>
      <c r="Z2300" s="1002">
        <v>9396</v>
      </c>
      <c r="AA2300" s="138"/>
      <c r="AB2300" s="469"/>
      <c r="AC2300" s="63">
        <v>0</v>
      </c>
      <c r="AD2300" s="137">
        <f t="shared" si="290"/>
        <v>0</v>
      </c>
      <c r="AE2300" s="942">
        <v>0</v>
      </c>
      <c r="AF2300" s="150">
        <v>0</v>
      </c>
      <c r="AG2300" s="138"/>
      <c r="AH2300" s="469"/>
      <c r="AI2300" s="998">
        <f t="shared" si="288"/>
        <v>9396</v>
      </c>
      <c r="AJ2300" s="1025"/>
    </row>
    <row r="2301" spans="1:118" ht="33.75" customHeight="1" x14ac:dyDescent="0.2">
      <c r="A2301" s="583"/>
      <c r="B2301" s="424" t="s">
        <v>2099</v>
      </c>
      <c r="C2301" s="74"/>
      <c r="D2301" s="74">
        <v>2</v>
      </c>
      <c r="E2301" s="171" t="s">
        <v>734</v>
      </c>
      <c r="F2301" s="55" t="s">
        <v>31</v>
      </c>
      <c r="G2301" s="56" t="s">
        <v>32</v>
      </c>
      <c r="H2301" s="55" t="s">
        <v>33</v>
      </c>
      <c r="I2301" s="57">
        <v>1624</v>
      </c>
      <c r="J2301" s="766">
        <v>3248</v>
      </c>
      <c r="K2301" s="136"/>
      <c r="L2301" s="469">
        <v>0</v>
      </c>
      <c r="M2301" s="136"/>
      <c r="N2301" s="469"/>
      <c r="O2301" s="75">
        <v>0</v>
      </c>
      <c r="P2301" s="1002">
        <f t="shared" si="289"/>
        <v>0</v>
      </c>
      <c r="Q2301" s="138"/>
      <c r="R2301" s="469"/>
      <c r="S2301" s="75">
        <v>0</v>
      </c>
      <c r="T2301" s="1002"/>
      <c r="U2301" s="138"/>
      <c r="V2301" s="469"/>
      <c r="W2301" s="138"/>
      <c r="X2301" s="469"/>
      <c r="Y2301" s="60">
        <f t="shared" si="282"/>
        <v>2</v>
      </c>
      <c r="Z2301" s="1002">
        <v>3248</v>
      </c>
      <c r="AA2301" s="138"/>
      <c r="AB2301" s="469"/>
      <c r="AC2301" s="63">
        <v>0</v>
      </c>
      <c r="AD2301" s="137">
        <f t="shared" si="290"/>
        <v>0</v>
      </c>
      <c r="AE2301" s="942">
        <v>0</v>
      </c>
      <c r="AF2301" s="150">
        <v>0</v>
      </c>
      <c r="AG2301" s="138"/>
      <c r="AH2301" s="469"/>
      <c r="AI2301" s="998">
        <f t="shared" si="288"/>
        <v>3248</v>
      </c>
      <c r="AJ2301" s="1025"/>
    </row>
    <row r="2302" spans="1:118" ht="66" x14ac:dyDescent="0.2">
      <c r="A2302" s="583"/>
      <c r="B2302" s="424" t="s">
        <v>2100</v>
      </c>
      <c r="C2302" s="74"/>
      <c r="D2302" s="74">
        <v>11</v>
      </c>
      <c r="E2302" s="171" t="s">
        <v>734</v>
      </c>
      <c r="F2302" s="55" t="s">
        <v>31</v>
      </c>
      <c r="G2302" s="56" t="s">
        <v>32</v>
      </c>
      <c r="H2302" s="55" t="s">
        <v>33</v>
      </c>
      <c r="I2302" s="57">
        <v>2615.7999999999997</v>
      </c>
      <c r="J2302" s="766">
        <v>16019.599999999999</v>
      </c>
      <c r="K2302" s="136"/>
      <c r="L2302" s="469">
        <v>0</v>
      </c>
      <c r="M2302" s="136"/>
      <c r="N2302" s="469"/>
      <c r="O2302" s="75">
        <v>0</v>
      </c>
      <c r="P2302" s="1002">
        <f t="shared" si="289"/>
        <v>0</v>
      </c>
      <c r="Q2302" s="138"/>
      <c r="R2302" s="469"/>
      <c r="S2302" s="75">
        <v>0</v>
      </c>
      <c r="T2302" s="1002"/>
      <c r="U2302" s="138"/>
      <c r="V2302" s="469"/>
      <c r="W2302" s="138"/>
      <c r="X2302" s="469"/>
      <c r="Y2302" s="60">
        <f t="shared" si="282"/>
        <v>11</v>
      </c>
      <c r="Z2302" s="1002">
        <v>16019.599999999999</v>
      </c>
      <c r="AA2302" s="138"/>
      <c r="AB2302" s="469"/>
      <c r="AC2302" s="63">
        <v>0</v>
      </c>
      <c r="AD2302" s="137">
        <f t="shared" si="290"/>
        <v>0</v>
      </c>
      <c r="AE2302" s="942">
        <v>0</v>
      </c>
      <c r="AF2302" s="150">
        <v>0</v>
      </c>
      <c r="AG2302" s="138"/>
      <c r="AH2302" s="469"/>
      <c r="AI2302" s="998">
        <f t="shared" si="288"/>
        <v>16019.599999999999</v>
      </c>
      <c r="AJ2302" s="1025"/>
    </row>
    <row r="2303" spans="1:118" ht="21.75" customHeight="1" x14ac:dyDescent="0.2">
      <c r="A2303" s="583"/>
      <c r="B2303" s="424" t="s">
        <v>2101</v>
      </c>
      <c r="C2303" s="74"/>
      <c r="D2303" s="74">
        <v>8</v>
      </c>
      <c r="E2303" s="171" t="s">
        <v>734</v>
      </c>
      <c r="F2303" s="55" t="s">
        <v>31</v>
      </c>
      <c r="G2303" s="56" t="s">
        <v>32</v>
      </c>
      <c r="H2303" s="55" t="s">
        <v>33</v>
      </c>
      <c r="I2303" s="57">
        <v>3653.9999999999995</v>
      </c>
      <c r="J2303" s="766">
        <v>29231.999999999996</v>
      </c>
      <c r="K2303" s="136"/>
      <c r="L2303" s="469">
        <v>0</v>
      </c>
      <c r="M2303" s="136"/>
      <c r="N2303" s="469"/>
      <c r="O2303" s="75">
        <v>0</v>
      </c>
      <c r="P2303" s="1002">
        <f t="shared" si="289"/>
        <v>0</v>
      </c>
      <c r="Q2303" s="138"/>
      <c r="R2303" s="469"/>
      <c r="S2303" s="75">
        <v>0</v>
      </c>
      <c r="T2303" s="1002"/>
      <c r="U2303" s="138"/>
      <c r="V2303" s="469"/>
      <c r="W2303" s="138"/>
      <c r="X2303" s="469"/>
      <c r="Y2303" s="60">
        <f t="shared" si="282"/>
        <v>8</v>
      </c>
      <c r="Z2303" s="1002">
        <v>29231.999999999996</v>
      </c>
      <c r="AA2303" s="138"/>
      <c r="AB2303" s="469"/>
      <c r="AC2303" s="63">
        <v>0</v>
      </c>
      <c r="AD2303" s="137">
        <f t="shared" si="290"/>
        <v>0</v>
      </c>
      <c r="AE2303" s="942">
        <v>0</v>
      </c>
      <c r="AF2303" s="150">
        <v>0</v>
      </c>
      <c r="AG2303" s="138"/>
      <c r="AH2303" s="469"/>
      <c r="AI2303" s="998">
        <f t="shared" si="288"/>
        <v>29231.999999999996</v>
      </c>
      <c r="AJ2303" s="1025"/>
    </row>
    <row r="2304" spans="1:118" ht="24.75" customHeight="1" x14ac:dyDescent="0.2">
      <c r="A2304" s="583"/>
      <c r="B2304" s="424" t="s">
        <v>2102</v>
      </c>
      <c r="C2304" s="74"/>
      <c r="D2304" s="74">
        <v>2</v>
      </c>
      <c r="E2304" s="171" t="s">
        <v>734</v>
      </c>
      <c r="F2304" s="55" t="s">
        <v>31</v>
      </c>
      <c r="G2304" s="56" t="s">
        <v>32</v>
      </c>
      <c r="H2304" s="55" t="s">
        <v>33</v>
      </c>
      <c r="I2304" s="57">
        <v>1378.08</v>
      </c>
      <c r="J2304" s="766">
        <v>2756.16</v>
      </c>
      <c r="K2304" s="136"/>
      <c r="L2304" s="469">
        <v>0</v>
      </c>
      <c r="M2304" s="136"/>
      <c r="N2304" s="469"/>
      <c r="O2304" s="75">
        <v>0</v>
      </c>
      <c r="P2304" s="1002">
        <f t="shared" si="289"/>
        <v>0</v>
      </c>
      <c r="Q2304" s="138"/>
      <c r="R2304" s="469"/>
      <c r="S2304" s="75">
        <v>0</v>
      </c>
      <c r="T2304" s="1002"/>
      <c r="U2304" s="138"/>
      <c r="V2304" s="469"/>
      <c r="W2304" s="138"/>
      <c r="X2304" s="469"/>
      <c r="Y2304" s="60">
        <f t="shared" si="282"/>
        <v>2</v>
      </c>
      <c r="Z2304" s="1002">
        <v>2756.16</v>
      </c>
      <c r="AA2304" s="138"/>
      <c r="AB2304" s="469"/>
      <c r="AC2304" s="63">
        <v>0</v>
      </c>
      <c r="AD2304" s="137">
        <f t="shared" si="290"/>
        <v>0</v>
      </c>
      <c r="AE2304" s="942">
        <v>0</v>
      </c>
      <c r="AF2304" s="150">
        <v>0</v>
      </c>
      <c r="AG2304" s="138"/>
      <c r="AH2304" s="469"/>
      <c r="AI2304" s="998">
        <f t="shared" si="288"/>
        <v>2756.16</v>
      </c>
      <c r="AJ2304" s="1025"/>
    </row>
    <row r="2305" spans="1:118" ht="66" x14ac:dyDescent="0.2">
      <c r="A2305" s="583"/>
      <c r="B2305" s="424" t="s">
        <v>2103</v>
      </c>
      <c r="C2305" s="74"/>
      <c r="D2305" s="74">
        <v>12</v>
      </c>
      <c r="E2305" s="171" t="s">
        <v>734</v>
      </c>
      <c r="F2305" s="55" t="s">
        <v>31</v>
      </c>
      <c r="G2305" s="56" t="s">
        <v>32</v>
      </c>
      <c r="H2305" s="55" t="s">
        <v>33</v>
      </c>
      <c r="I2305" s="57">
        <v>2505.6</v>
      </c>
      <c r="J2305" s="766">
        <v>30067.199999999997</v>
      </c>
      <c r="K2305" s="136"/>
      <c r="L2305" s="469">
        <v>0</v>
      </c>
      <c r="M2305" s="136"/>
      <c r="N2305" s="469"/>
      <c r="O2305" s="75">
        <v>0</v>
      </c>
      <c r="P2305" s="1002">
        <f t="shared" si="289"/>
        <v>0</v>
      </c>
      <c r="Q2305" s="138"/>
      <c r="R2305" s="469"/>
      <c r="S2305" s="75">
        <v>0</v>
      </c>
      <c r="T2305" s="1002"/>
      <c r="U2305" s="138"/>
      <c r="V2305" s="469"/>
      <c r="W2305" s="138"/>
      <c r="X2305" s="469"/>
      <c r="Y2305" s="60">
        <f t="shared" si="282"/>
        <v>12</v>
      </c>
      <c r="Z2305" s="1002">
        <v>30067.199999999997</v>
      </c>
      <c r="AA2305" s="138"/>
      <c r="AB2305" s="469"/>
      <c r="AC2305" s="63">
        <v>0</v>
      </c>
      <c r="AD2305" s="137">
        <f t="shared" si="290"/>
        <v>0</v>
      </c>
      <c r="AE2305" s="942">
        <v>0</v>
      </c>
      <c r="AF2305" s="150">
        <v>0</v>
      </c>
      <c r="AG2305" s="138"/>
      <c r="AH2305" s="469"/>
      <c r="AI2305" s="998">
        <f t="shared" si="288"/>
        <v>30067.199999999997</v>
      </c>
      <c r="AJ2305" s="1025"/>
    </row>
    <row r="2306" spans="1:118" ht="39.75" customHeight="1" x14ac:dyDescent="0.2">
      <c r="A2306" s="583"/>
      <c r="B2306" s="424" t="s">
        <v>2104</v>
      </c>
      <c r="C2306" s="74"/>
      <c r="D2306" s="74">
        <v>4</v>
      </c>
      <c r="E2306" s="171" t="s">
        <v>734</v>
      </c>
      <c r="F2306" s="55" t="s">
        <v>31</v>
      </c>
      <c r="G2306" s="56" t="s">
        <v>32</v>
      </c>
      <c r="H2306" s="55" t="s">
        <v>33</v>
      </c>
      <c r="I2306" s="57">
        <v>3132</v>
      </c>
      <c r="J2306" s="766">
        <v>12528</v>
      </c>
      <c r="K2306" s="136"/>
      <c r="L2306" s="469">
        <v>0</v>
      </c>
      <c r="M2306" s="136"/>
      <c r="N2306" s="469"/>
      <c r="O2306" s="75">
        <v>0</v>
      </c>
      <c r="P2306" s="1002">
        <f t="shared" si="289"/>
        <v>0</v>
      </c>
      <c r="Q2306" s="138"/>
      <c r="R2306" s="469"/>
      <c r="S2306" s="75">
        <v>0</v>
      </c>
      <c r="T2306" s="1002"/>
      <c r="U2306" s="138"/>
      <c r="V2306" s="469"/>
      <c r="W2306" s="138"/>
      <c r="X2306" s="469"/>
      <c r="Y2306" s="60">
        <f t="shared" si="282"/>
        <v>4</v>
      </c>
      <c r="Z2306" s="1002">
        <v>12528</v>
      </c>
      <c r="AA2306" s="138"/>
      <c r="AB2306" s="469"/>
      <c r="AC2306" s="63">
        <v>0</v>
      </c>
      <c r="AD2306" s="137">
        <f t="shared" si="290"/>
        <v>0</v>
      </c>
      <c r="AE2306" s="942">
        <v>0</v>
      </c>
      <c r="AF2306" s="150">
        <v>0</v>
      </c>
      <c r="AG2306" s="138"/>
      <c r="AH2306" s="469"/>
      <c r="AI2306" s="998">
        <f t="shared" si="288"/>
        <v>12528</v>
      </c>
      <c r="AJ2306" s="1025"/>
    </row>
    <row r="2307" spans="1:118" ht="39.75" customHeight="1" x14ac:dyDescent="0.2">
      <c r="A2307" s="583"/>
      <c r="B2307" s="424" t="s">
        <v>2105</v>
      </c>
      <c r="C2307" s="74"/>
      <c r="D2307" s="74">
        <v>2</v>
      </c>
      <c r="E2307" s="171" t="s">
        <v>734</v>
      </c>
      <c r="F2307" s="55" t="s">
        <v>31</v>
      </c>
      <c r="G2307" s="56" t="s">
        <v>32</v>
      </c>
      <c r="H2307" s="55" t="s">
        <v>33</v>
      </c>
      <c r="I2307" s="57">
        <v>2876.7999999999997</v>
      </c>
      <c r="J2307" s="766">
        <v>5753.5999999999995</v>
      </c>
      <c r="K2307" s="136"/>
      <c r="L2307" s="469">
        <v>0</v>
      </c>
      <c r="M2307" s="136"/>
      <c r="N2307" s="469"/>
      <c r="O2307" s="75">
        <v>0</v>
      </c>
      <c r="P2307" s="1002">
        <f t="shared" si="289"/>
        <v>0</v>
      </c>
      <c r="Q2307" s="138"/>
      <c r="R2307" s="469"/>
      <c r="S2307" s="75">
        <v>0</v>
      </c>
      <c r="T2307" s="1002"/>
      <c r="U2307" s="138"/>
      <c r="V2307" s="469"/>
      <c r="W2307" s="138"/>
      <c r="X2307" s="469"/>
      <c r="Y2307" s="60">
        <f t="shared" si="282"/>
        <v>2</v>
      </c>
      <c r="Z2307" s="1002">
        <v>5753.5999999999995</v>
      </c>
      <c r="AA2307" s="138"/>
      <c r="AB2307" s="469"/>
      <c r="AC2307" s="63">
        <v>0</v>
      </c>
      <c r="AD2307" s="137">
        <f t="shared" si="290"/>
        <v>0</v>
      </c>
      <c r="AE2307" s="942">
        <v>0</v>
      </c>
      <c r="AF2307" s="150">
        <v>0</v>
      </c>
      <c r="AG2307" s="138"/>
      <c r="AH2307" s="469"/>
      <c r="AI2307" s="998">
        <f t="shared" si="288"/>
        <v>5753.5999999999995</v>
      </c>
      <c r="AJ2307" s="1025"/>
    </row>
    <row r="2308" spans="1:118" ht="32.25" customHeight="1" x14ac:dyDescent="0.2">
      <c r="A2308" s="583"/>
      <c r="B2308" s="424" t="s">
        <v>2106</v>
      </c>
      <c r="C2308" s="74"/>
      <c r="D2308" s="74">
        <v>2</v>
      </c>
      <c r="E2308" s="171" t="s">
        <v>734</v>
      </c>
      <c r="F2308" s="55" t="s">
        <v>31</v>
      </c>
      <c r="G2308" s="56" t="s">
        <v>32</v>
      </c>
      <c r="H2308" s="55" t="s">
        <v>33</v>
      </c>
      <c r="I2308" s="57">
        <v>1378.08</v>
      </c>
      <c r="J2308" s="766">
        <v>2756.16</v>
      </c>
      <c r="K2308" s="136"/>
      <c r="L2308" s="469">
        <v>0</v>
      </c>
      <c r="M2308" s="136"/>
      <c r="N2308" s="469"/>
      <c r="O2308" s="75">
        <v>0</v>
      </c>
      <c r="P2308" s="1002">
        <f t="shared" si="289"/>
        <v>0</v>
      </c>
      <c r="Q2308" s="138"/>
      <c r="R2308" s="469"/>
      <c r="S2308" s="75">
        <v>0</v>
      </c>
      <c r="T2308" s="1002"/>
      <c r="U2308" s="138"/>
      <c r="V2308" s="469"/>
      <c r="W2308" s="138"/>
      <c r="X2308" s="469"/>
      <c r="Y2308" s="60">
        <f t="shared" si="282"/>
        <v>2</v>
      </c>
      <c r="Z2308" s="1002">
        <v>2756.16</v>
      </c>
      <c r="AA2308" s="138"/>
      <c r="AB2308" s="469"/>
      <c r="AC2308" s="63">
        <v>0</v>
      </c>
      <c r="AD2308" s="137">
        <f t="shared" si="290"/>
        <v>0</v>
      </c>
      <c r="AE2308" s="942">
        <v>0</v>
      </c>
      <c r="AF2308" s="150">
        <v>0</v>
      </c>
      <c r="AG2308" s="138"/>
      <c r="AH2308" s="469"/>
      <c r="AI2308" s="998">
        <f t="shared" si="288"/>
        <v>2756.16</v>
      </c>
      <c r="AJ2308" s="1025"/>
    </row>
    <row r="2309" spans="1:118" ht="46.5" customHeight="1" x14ac:dyDescent="0.2">
      <c r="A2309" s="583"/>
      <c r="B2309" s="424" t="s">
        <v>2107</v>
      </c>
      <c r="C2309" s="74"/>
      <c r="D2309" s="74">
        <v>2</v>
      </c>
      <c r="E2309" s="171" t="s">
        <v>734</v>
      </c>
      <c r="F2309" s="55" t="s">
        <v>31</v>
      </c>
      <c r="G2309" s="56" t="s">
        <v>32</v>
      </c>
      <c r="H2309" s="55" t="s">
        <v>33</v>
      </c>
      <c r="I2309" s="57">
        <v>1378.08</v>
      </c>
      <c r="J2309" s="766">
        <v>2756.16</v>
      </c>
      <c r="K2309" s="136"/>
      <c r="L2309" s="469">
        <v>0</v>
      </c>
      <c r="M2309" s="136"/>
      <c r="N2309" s="469"/>
      <c r="O2309" s="75">
        <v>0</v>
      </c>
      <c r="P2309" s="1002">
        <f t="shared" si="289"/>
        <v>0</v>
      </c>
      <c r="Q2309" s="138"/>
      <c r="R2309" s="469"/>
      <c r="S2309" s="75">
        <v>0</v>
      </c>
      <c r="T2309" s="1002"/>
      <c r="U2309" s="138"/>
      <c r="V2309" s="469"/>
      <c r="W2309" s="138"/>
      <c r="X2309" s="469"/>
      <c r="Y2309" s="60">
        <f t="shared" si="282"/>
        <v>2</v>
      </c>
      <c r="Z2309" s="1002">
        <v>2756.16</v>
      </c>
      <c r="AA2309" s="138"/>
      <c r="AB2309" s="469"/>
      <c r="AC2309" s="63">
        <v>0</v>
      </c>
      <c r="AD2309" s="137">
        <f t="shared" si="290"/>
        <v>0</v>
      </c>
      <c r="AE2309" s="942">
        <v>0</v>
      </c>
      <c r="AF2309" s="150">
        <v>0</v>
      </c>
      <c r="AG2309" s="138"/>
      <c r="AH2309" s="469"/>
      <c r="AI2309" s="998">
        <f t="shared" si="288"/>
        <v>2756.16</v>
      </c>
      <c r="AJ2309" s="1025"/>
    </row>
    <row r="2310" spans="1:118" ht="47.25" customHeight="1" x14ac:dyDescent="0.2">
      <c r="A2310" s="583"/>
      <c r="B2310" s="424" t="s">
        <v>2108</v>
      </c>
      <c r="C2310" s="74"/>
      <c r="D2310" s="74">
        <v>2</v>
      </c>
      <c r="E2310" s="171" t="s">
        <v>734</v>
      </c>
      <c r="F2310" s="55" t="s">
        <v>31</v>
      </c>
      <c r="G2310" s="56" t="s">
        <v>32</v>
      </c>
      <c r="H2310" s="55" t="s">
        <v>33</v>
      </c>
      <c r="I2310" s="57">
        <v>1508</v>
      </c>
      <c r="J2310" s="766">
        <v>3016</v>
      </c>
      <c r="K2310" s="136"/>
      <c r="L2310" s="469">
        <v>0</v>
      </c>
      <c r="M2310" s="136"/>
      <c r="N2310" s="469"/>
      <c r="O2310" s="75">
        <v>0</v>
      </c>
      <c r="P2310" s="1002">
        <f t="shared" si="289"/>
        <v>0</v>
      </c>
      <c r="Q2310" s="138"/>
      <c r="R2310" s="469"/>
      <c r="S2310" s="75">
        <v>0</v>
      </c>
      <c r="T2310" s="1002"/>
      <c r="U2310" s="138"/>
      <c r="V2310" s="469"/>
      <c r="W2310" s="138"/>
      <c r="X2310" s="469"/>
      <c r="Y2310" s="60">
        <f t="shared" ref="Y2310:Y2373" si="291">D2310</f>
        <v>2</v>
      </c>
      <c r="Z2310" s="1002">
        <v>3016</v>
      </c>
      <c r="AA2310" s="138"/>
      <c r="AB2310" s="469"/>
      <c r="AC2310" s="63">
        <v>0</v>
      </c>
      <c r="AD2310" s="137">
        <f t="shared" si="290"/>
        <v>0</v>
      </c>
      <c r="AE2310" s="942"/>
      <c r="AF2310" s="150">
        <v>0</v>
      </c>
      <c r="AG2310" s="138"/>
      <c r="AH2310" s="469"/>
      <c r="AI2310" s="998">
        <f t="shared" si="288"/>
        <v>3016</v>
      </c>
      <c r="AJ2310" s="1025"/>
    </row>
    <row r="2311" spans="1:118" s="608" customFormat="1" ht="28.5" customHeight="1" x14ac:dyDescent="0.2">
      <c r="A2311" s="25">
        <v>3600</v>
      </c>
      <c r="B2311" s="26" t="s">
        <v>2109</v>
      </c>
      <c r="C2311" s="25"/>
      <c r="D2311" s="746"/>
      <c r="E2311" s="28"/>
      <c r="F2311" s="29"/>
      <c r="G2311" s="29"/>
      <c r="H2311" s="29"/>
      <c r="I2311" s="30"/>
      <c r="J2311" s="824">
        <v>43339.92</v>
      </c>
      <c r="K2311" s="249"/>
      <c r="L2311" s="922">
        <f>L2312+L2323+L2327+L2330+L2333+L2336+L2340</f>
        <v>0</v>
      </c>
      <c r="M2311" s="249"/>
      <c r="N2311" s="922">
        <f>N2312+N2323+N2327+N2330+N2333+N2336+N2340</f>
        <v>0</v>
      </c>
      <c r="O2311" s="885">
        <v>0</v>
      </c>
      <c r="P2311" s="922">
        <f>P2312+P2323+P2327+P2330+P2333+P2336+P2340</f>
        <v>0</v>
      </c>
      <c r="Q2311" s="250"/>
      <c r="R2311" s="922">
        <f>R2312+R2323+R2327+R2330+R2333+R2336+R2340</f>
        <v>0</v>
      </c>
      <c r="S2311" s="885">
        <v>0</v>
      </c>
      <c r="T2311" s="922">
        <f>T2312+T2323+T2327+T2330+T2333+T2336+T2340</f>
        <v>0</v>
      </c>
      <c r="U2311" s="250"/>
      <c r="V2311" s="922">
        <f>V2312+V2323+V2327+V2330+V2333+V2336+V2340</f>
        <v>0</v>
      </c>
      <c r="W2311" s="250"/>
      <c r="X2311" s="922">
        <v>0</v>
      </c>
      <c r="Y2311" s="368">
        <f t="shared" si="291"/>
        <v>0</v>
      </c>
      <c r="Z2311" s="922">
        <f>Z2312+Z2323+Z2327+Z2330+Z2333+Z2336+Z2340</f>
        <v>43339.92</v>
      </c>
      <c r="AA2311" s="250"/>
      <c r="AB2311" s="922">
        <f>AB2312+AB2323+AB2327+AB2330+AB2333+AB2336+AB2340</f>
        <v>0</v>
      </c>
      <c r="AC2311" s="929">
        <v>0</v>
      </c>
      <c r="AD2311" s="249">
        <f>AD2312+AD2323+AD2327+AD2330+AD2333+AD2336+AD2340</f>
        <v>0</v>
      </c>
      <c r="AE2311" s="554">
        <f>AE2312+AE2323+AE2327+AE2330+AE2333+AE2336+AE2340</f>
        <v>0</v>
      </c>
      <c r="AF2311" s="249">
        <f>AF2312+AF2323+AF2327+AF2330+AF2333+AF2336+AF2340</f>
        <v>0</v>
      </c>
      <c r="AG2311" s="250"/>
      <c r="AH2311" s="922">
        <f>AH2312+AH2323+AH2327+AH2330+AH2333+AH2336+AH2340</f>
        <v>0</v>
      </c>
      <c r="AI2311" s="922">
        <f>AI2312+AI2323+AI2327+AI2330+AI2333+AI2336+AI2340</f>
        <v>43339.92</v>
      </c>
      <c r="AJ2311" s="1025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4"/>
      <c r="BV2311" s="24"/>
      <c r="BW2311" s="24"/>
      <c r="BX2311" s="24"/>
      <c r="BY2311" s="24"/>
      <c r="BZ2311" s="24"/>
      <c r="CA2311" s="24"/>
      <c r="CB2311" s="24"/>
      <c r="CC2311" s="24"/>
      <c r="CD2311" s="24"/>
      <c r="CE2311" s="24"/>
      <c r="CF2311" s="24"/>
      <c r="CG2311" s="24"/>
      <c r="CH2311" s="24"/>
      <c r="CI2311" s="24"/>
      <c r="CJ2311" s="24"/>
      <c r="CK2311" s="24"/>
      <c r="CL2311" s="24"/>
      <c r="CM2311" s="24"/>
      <c r="CN2311" s="24"/>
      <c r="CO2311" s="24"/>
      <c r="CP2311" s="24"/>
      <c r="CQ2311" s="24"/>
      <c r="CR2311" s="24"/>
      <c r="CS2311" s="24"/>
      <c r="CT2311" s="24"/>
      <c r="CU2311" s="24"/>
      <c r="CV2311" s="24"/>
      <c r="CW2311" s="24"/>
      <c r="CX2311" s="24"/>
      <c r="CY2311" s="24"/>
      <c r="CZ2311" s="24"/>
      <c r="DA2311" s="24"/>
      <c r="DB2311" s="24"/>
      <c r="DC2311" s="24"/>
      <c r="DD2311" s="24"/>
      <c r="DE2311" s="24"/>
      <c r="DF2311" s="24"/>
      <c r="DG2311" s="24"/>
      <c r="DH2311" s="24"/>
      <c r="DI2311" s="24"/>
      <c r="DJ2311" s="24"/>
      <c r="DK2311" s="24"/>
      <c r="DL2311" s="24"/>
      <c r="DM2311" s="24"/>
      <c r="DN2311" s="24"/>
    </row>
    <row r="2312" spans="1:118" s="877" customFormat="1" ht="43.5" customHeight="1" x14ac:dyDescent="0.2">
      <c r="A2312" s="272">
        <v>361</v>
      </c>
      <c r="B2312" s="273" t="s">
        <v>2110</v>
      </c>
      <c r="C2312" s="272"/>
      <c r="D2312" s="747"/>
      <c r="E2312" s="282"/>
      <c r="F2312" s="283"/>
      <c r="G2312" s="283"/>
      <c r="H2312" s="283"/>
      <c r="I2312" s="277"/>
      <c r="J2312" s="825">
        <v>11692</v>
      </c>
      <c r="K2312" s="278"/>
      <c r="L2312" s="919">
        <f>L2313</f>
        <v>0</v>
      </c>
      <c r="M2312" s="278"/>
      <c r="N2312" s="919">
        <f>N2313</f>
        <v>0</v>
      </c>
      <c r="O2312" s="875">
        <v>0</v>
      </c>
      <c r="P2312" s="919">
        <f>P2313</f>
        <v>0</v>
      </c>
      <c r="Q2312" s="279"/>
      <c r="R2312" s="919">
        <f>R2313</f>
        <v>0</v>
      </c>
      <c r="S2312" s="875">
        <v>0</v>
      </c>
      <c r="T2312" s="919">
        <f>T2313</f>
        <v>0</v>
      </c>
      <c r="U2312" s="279"/>
      <c r="V2312" s="919">
        <f>V2313</f>
        <v>0</v>
      </c>
      <c r="W2312" s="279"/>
      <c r="X2312" s="919">
        <v>0</v>
      </c>
      <c r="Y2312" s="373">
        <f t="shared" si="291"/>
        <v>0</v>
      </c>
      <c r="Z2312" s="284">
        <f>Z2313</f>
        <v>11692</v>
      </c>
      <c r="AA2312" s="279"/>
      <c r="AB2312" s="284">
        <f>AB2313</f>
        <v>0</v>
      </c>
      <c r="AC2312" s="930">
        <v>0</v>
      </c>
      <c r="AD2312" s="284">
        <f>AD2313</f>
        <v>0</v>
      </c>
      <c r="AE2312" s="950">
        <f>AE2313</f>
        <v>0</v>
      </c>
      <c r="AF2312" s="284">
        <f>AF2313</f>
        <v>0</v>
      </c>
      <c r="AG2312" s="279"/>
      <c r="AH2312" s="284">
        <f>AH2313</f>
        <v>0</v>
      </c>
      <c r="AI2312" s="284">
        <f>AI2313</f>
        <v>11692</v>
      </c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4"/>
      <c r="BV2312" s="24"/>
      <c r="BW2312" s="24"/>
      <c r="BX2312" s="24"/>
      <c r="BY2312" s="24"/>
      <c r="BZ2312" s="24"/>
      <c r="CA2312" s="24"/>
      <c r="CB2312" s="24"/>
      <c r="CC2312" s="24"/>
      <c r="CD2312" s="24"/>
      <c r="CE2312" s="24"/>
      <c r="CF2312" s="24"/>
      <c r="CG2312" s="24"/>
      <c r="CH2312" s="24"/>
      <c r="CI2312" s="24"/>
      <c r="CJ2312" s="24"/>
      <c r="CK2312" s="24"/>
      <c r="CL2312" s="24"/>
      <c r="CM2312" s="24"/>
      <c r="CN2312" s="24"/>
      <c r="CO2312" s="24"/>
      <c r="CP2312" s="24"/>
      <c r="CQ2312" s="24"/>
      <c r="CR2312" s="24"/>
      <c r="CS2312" s="24"/>
      <c r="CT2312" s="24"/>
      <c r="CU2312" s="24"/>
      <c r="CV2312" s="24"/>
      <c r="CW2312" s="24"/>
      <c r="CX2312" s="24"/>
      <c r="CY2312" s="24"/>
      <c r="CZ2312" s="24"/>
      <c r="DA2312" s="24"/>
      <c r="DB2312" s="24"/>
      <c r="DC2312" s="24"/>
      <c r="DD2312" s="24"/>
      <c r="DE2312" s="24"/>
      <c r="DF2312" s="24"/>
      <c r="DG2312" s="24"/>
      <c r="DH2312" s="24"/>
      <c r="DI2312" s="24"/>
      <c r="DJ2312" s="24"/>
      <c r="DK2312" s="24"/>
      <c r="DL2312" s="24"/>
      <c r="DM2312" s="24"/>
      <c r="DN2312" s="24"/>
    </row>
    <row r="2313" spans="1:118" s="884" customFormat="1" ht="42.75" customHeight="1" x14ac:dyDescent="0.2">
      <c r="A2313" s="42">
        <v>36101</v>
      </c>
      <c r="B2313" s="341" t="s">
        <v>2110</v>
      </c>
      <c r="C2313" s="540"/>
      <c r="D2313" s="540"/>
      <c r="E2313" s="45"/>
      <c r="F2313" s="46"/>
      <c r="G2313" s="46"/>
      <c r="H2313" s="46"/>
      <c r="I2313" s="47"/>
      <c r="J2313" s="832">
        <v>11692</v>
      </c>
      <c r="K2313" s="264"/>
      <c r="L2313" s="921">
        <v>0</v>
      </c>
      <c r="M2313" s="264"/>
      <c r="N2313" s="921">
        <v>0</v>
      </c>
      <c r="O2313" s="238">
        <v>0</v>
      </c>
      <c r="P2313" s="921">
        <v>0</v>
      </c>
      <c r="Q2313" s="265"/>
      <c r="R2313" s="921">
        <v>0</v>
      </c>
      <c r="S2313" s="238">
        <v>0</v>
      </c>
      <c r="T2313" s="921">
        <v>0</v>
      </c>
      <c r="U2313" s="265"/>
      <c r="V2313" s="921">
        <v>0</v>
      </c>
      <c r="W2313" s="265"/>
      <c r="X2313" s="921">
        <v>0</v>
      </c>
      <c r="Y2313" s="376">
        <f t="shared" si="291"/>
        <v>0</v>
      </c>
      <c r="Z2313" s="251">
        <f>SUM(Z2314:Z2322)</f>
        <v>11692</v>
      </c>
      <c r="AA2313" s="265"/>
      <c r="AB2313" s="251">
        <f>SUM(AB2314:AB2322)</f>
        <v>0</v>
      </c>
      <c r="AC2313" s="931">
        <v>0</v>
      </c>
      <c r="AD2313" s="251">
        <f>SUM(AD2314:AD2322)</f>
        <v>0</v>
      </c>
      <c r="AE2313" s="565">
        <f>SUM(AE2314:AE2322)</f>
        <v>0</v>
      </c>
      <c r="AF2313" s="251">
        <f>SUM(AF2314:AF2322)</f>
        <v>0</v>
      </c>
      <c r="AG2313" s="265"/>
      <c r="AH2313" s="251">
        <f>SUM(AH2314:AH2322)</f>
        <v>0</v>
      </c>
      <c r="AI2313" s="251">
        <f>SUM(AI2314:AI2322)</f>
        <v>11692</v>
      </c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  <c r="BW2313" s="24"/>
      <c r="BX2313" s="24"/>
      <c r="BY2313" s="24"/>
      <c r="BZ2313" s="24"/>
      <c r="CA2313" s="24"/>
      <c r="CB2313" s="24"/>
      <c r="CC2313" s="24"/>
      <c r="CD2313" s="24"/>
      <c r="CE2313" s="24"/>
      <c r="CF2313" s="24"/>
      <c r="CG2313" s="24"/>
      <c r="CH2313" s="24"/>
      <c r="CI2313" s="24"/>
      <c r="CJ2313" s="24"/>
      <c r="CK2313" s="24"/>
      <c r="CL2313" s="24"/>
      <c r="CM2313" s="24"/>
      <c r="CN2313" s="24"/>
      <c r="CO2313" s="24"/>
      <c r="CP2313" s="24"/>
      <c r="CQ2313" s="24"/>
      <c r="CR2313" s="24"/>
      <c r="CS2313" s="24"/>
      <c r="CT2313" s="24"/>
      <c r="CU2313" s="24"/>
      <c r="CV2313" s="24"/>
      <c r="CW2313" s="24"/>
      <c r="CX2313" s="24"/>
      <c r="CY2313" s="24"/>
      <c r="CZ2313" s="24"/>
      <c r="DA2313" s="24"/>
      <c r="DB2313" s="24"/>
      <c r="DC2313" s="24"/>
      <c r="DD2313" s="24"/>
      <c r="DE2313" s="24"/>
      <c r="DF2313" s="24"/>
      <c r="DG2313" s="24"/>
      <c r="DH2313" s="24"/>
      <c r="DI2313" s="24"/>
      <c r="DJ2313" s="24"/>
      <c r="DK2313" s="24"/>
      <c r="DL2313" s="24"/>
      <c r="DM2313" s="24"/>
      <c r="DN2313" s="24"/>
    </row>
    <row r="2314" spans="1:118" ht="66" x14ac:dyDescent="0.2">
      <c r="A2314" s="408"/>
      <c r="B2314" s="130" t="s">
        <v>2111</v>
      </c>
      <c r="C2314" s="74"/>
      <c r="D2314" s="74">
        <v>9</v>
      </c>
      <c r="E2314" s="79" t="s">
        <v>30</v>
      </c>
      <c r="F2314" s="55" t="s">
        <v>31</v>
      </c>
      <c r="G2314" s="56" t="s">
        <v>32</v>
      </c>
      <c r="H2314" s="55" t="s">
        <v>33</v>
      </c>
      <c r="I2314" s="57">
        <v>251.54000000000002</v>
      </c>
      <c r="J2314" s="766">
        <v>811.58000000000015</v>
      </c>
      <c r="K2314" s="136"/>
      <c r="L2314" s="469">
        <v>0</v>
      </c>
      <c r="M2314" s="136"/>
      <c r="N2314" s="469"/>
      <c r="O2314" s="75">
        <v>0</v>
      </c>
      <c r="P2314" s="1002">
        <f t="shared" ref="P2314:P2322" si="292">O2314*I2314</f>
        <v>0</v>
      </c>
      <c r="Q2314" s="138"/>
      <c r="R2314" s="469"/>
      <c r="S2314" s="75">
        <v>0</v>
      </c>
      <c r="T2314" s="1002"/>
      <c r="U2314" s="138"/>
      <c r="V2314" s="469"/>
      <c r="W2314" s="138"/>
      <c r="X2314" s="469"/>
      <c r="Y2314" s="60">
        <f t="shared" si="291"/>
        <v>9</v>
      </c>
      <c r="Z2314" s="1002">
        <v>811.58000000000015</v>
      </c>
      <c r="AA2314" s="138"/>
      <c r="AB2314" s="469"/>
      <c r="AC2314" s="63">
        <v>0</v>
      </c>
      <c r="AD2314" s="137">
        <f t="shared" ref="AD2314:AD2322" si="293">AC2314*I2314</f>
        <v>0</v>
      </c>
      <c r="AE2314" s="942">
        <v>0</v>
      </c>
      <c r="AF2314" s="150">
        <v>0</v>
      </c>
      <c r="AG2314" s="138"/>
      <c r="AH2314" s="469"/>
      <c r="AI2314" s="998">
        <f t="shared" ref="AI2314:AI2345" si="294">AF2314+AH2314+AD2314+AB2314+Z2314+X2314+V2314+T2314+R2314+P2314+N2314+L2314</f>
        <v>811.58000000000015</v>
      </c>
    </row>
    <row r="2315" spans="1:118" ht="66" x14ac:dyDescent="0.2">
      <c r="A2315" s="408"/>
      <c r="B2315" s="73" t="s">
        <v>2112</v>
      </c>
      <c r="C2315" s="74"/>
      <c r="D2315" s="74">
        <v>800</v>
      </c>
      <c r="E2315" s="79" t="s">
        <v>30</v>
      </c>
      <c r="F2315" s="55" t="s">
        <v>31</v>
      </c>
      <c r="G2315" s="56" t="s">
        <v>32</v>
      </c>
      <c r="H2315" s="55" t="s">
        <v>33</v>
      </c>
      <c r="I2315" s="57">
        <v>2.3199999999999998</v>
      </c>
      <c r="J2315" s="766">
        <v>1856</v>
      </c>
      <c r="K2315" s="136"/>
      <c r="L2315" s="469">
        <v>0</v>
      </c>
      <c r="M2315" s="136"/>
      <c r="N2315" s="469"/>
      <c r="O2315" s="75">
        <v>0</v>
      </c>
      <c r="P2315" s="1002">
        <f t="shared" si="292"/>
        <v>0</v>
      </c>
      <c r="Q2315" s="138"/>
      <c r="R2315" s="469"/>
      <c r="S2315" s="75">
        <v>0</v>
      </c>
      <c r="T2315" s="1002"/>
      <c r="U2315" s="138"/>
      <c r="V2315" s="469"/>
      <c r="W2315" s="138"/>
      <c r="X2315" s="469"/>
      <c r="Y2315" s="60">
        <f t="shared" si="291"/>
        <v>800</v>
      </c>
      <c r="Z2315" s="1002">
        <v>1856</v>
      </c>
      <c r="AA2315" s="138"/>
      <c r="AB2315" s="469"/>
      <c r="AC2315" s="63">
        <v>0</v>
      </c>
      <c r="AD2315" s="137">
        <f t="shared" si="293"/>
        <v>0</v>
      </c>
      <c r="AE2315" s="942">
        <v>0</v>
      </c>
      <c r="AF2315" s="150">
        <v>0</v>
      </c>
      <c r="AG2315" s="138"/>
      <c r="AH2315" s="469"/>
      <c r="AI2315" s="998">
        <f t="shared" si="294"/>
        <v>1856</v>
      </c>
    </row>
    <row r="2316" spans="1:118" ht="66" x14ac:dyDescent="0.2">
      <c r="A2316" s="408"/>
      <c r="B2316" s="101" t="s">
        <v>2113</v>
      </c>
      <c r="C2316" s="74"/>
      <c r="D2316" s="74">
        <v>1</v>
      </c>
      <c r="E2316" s="79" t="s">
        <v>30</v>
      </c>
      <c r="F2316" s="88" t="s">
        <v>31</v>
      </c>
      <c r="G2316" s="56" t="s">
        <v>32</v>
      </c>
      <c r="H2316" s="55" t="s">
        <v>33</v>
      </c>
      <c r="I2316" s="57">
        <v>480</v>
      </c>
      <c r="J2316" s="766">
        <v>480</v>
      </c>
      <c r="K2316" s="136"/>
      <c r="L2316" s="469">
        <v>0</v>
      </c>
      <c r="M2316" s="136"/>
      <c r="N2316" s="469"/>
      <c r="O2316" s="75">
        <v>0</v>
      </c>
      <c r="P2316" s="1002">
        <f t="shared" si="292"/>
        <v>0</v>
      </c>
      <c r="Q2316" s="138"/>
      <c r="R2316" s="469"/>
      <c r="S2316" s="75">
        <v>0</v>
      </c>
      <c r="T2316" s="1002"/>
      <c r="U2316" s="138"/>
      <c r="V2316" s="469"/>
      <c r="W2316" s="138"/>
      <c r="X2316" s="469"/>
      <c r="Y2316" s="60">
        <f t="shared" si="291"/>
        <v>1</v>
      </c>
      <c r="Z2316" s="1002">
        <v>480</v>
      </c>
      <c r="AA2316" s="138"/>
      <c r="AB2316" s="469"/>
      <c r="AC2316" s="63">
        <v>0</v>
      </c>
      <c r="AD2316" s="137">
        <f t="shared" si="293"/>
        <v>0</v>
      </c>
      <c r="AE2316" s="942">
        <v>0</v>
      </c>
      <c r="AF2316" s="150">
        <v>0</v>
      </c>
      <c r="AG2316" s="138"/>
      <c r="AH2316" s="469"/>
      <c r="AI2316" s="998">
        <f t="shared" si="294"/>
        <v>480</v>
      </c>
    </row>
    <row r="2317" spans="1:118" ht="66" x14ac:dyDescent="0.2">
      <c r="A2317" s="408"/>
      <c r="B2317" s="130" t="s">
        <v>2114</v>
      </c>
      <c r="C2317" s="98"/>
      <c r="D2317" s="98">
        <v>0</v>
      </c>
      <c r="E2317" s="79" t="s">
        <v>30</v>
      </c>
      <c r="F2317" s="55" t="s">
        <v>31</v>
      </c>
      <c r="G2317" s="56" t="s">
        <v>32</v>
      </c>
      <c r="H2317" s="55" t="s">
        <v>33</v>
      </c>
      <c r="I2317" s="57">
        <v>2800</v>
      </c>
      <c r="J2317" s="767">
        <v>0</v>
      </c>
      <c r="K2317" s="136"/>
      <c r="L2317" s="469">
        <v>0</v>
      </c>
      <c r="M2317" s="136"/>
      <c r="N2317" s="469"/>
      <c r="O2317" s="75">
        <v>0</v>
      </c>
      <c r="P2317" s="1002">
        <f t="shared" si="292"/>
        <v>0</v>
      </c>
      <c r="Q2317" s="138"/>
      <c r="R2317" s="469"/>
      <c r="S2317" s="75">
        <v>0</v>
      </c>
      <c r="T2317" s="1002"/>
      <c r="U2317" s="138"/>
      <c r="V2317" s="469"/>
      <c r="W2317" s="138"/>
      <c r="X2317" s="469"/>
      <c r="Y2317" s="60">
        <f t="shared" si="291"/>
        <v>0</v>
      </c>
      <c r="Z2317" s="1002">
        <v>0</v>
      </c>
      <c r="AA2317" s="138"/>
      <c r="AB2317" s="469"/>
      <c r="AC2317" s="63">
        <v>0</v>
      </c>
      <c r="AD2317" s="137">
        <f t="shared" si="293"/>
        <v>0</v>
      </c>
      <c r="AE2317" s="942">
        <v>0</v>
      </c>
      <c r="AF2317" s="150">
        <v>0</v>
      </c>
      <c r="AG2317" s="138"/>
      <c r="AH2317" s="469"/>
      <c r="AI2317" s="998">
        <f t="shared" si="294"/>
        <v>0</v>
      </c>
    </row>
    <row r="2318" spans="1:118" ht="66" x14ac:dyDescent="0.2">
      <c r="A2318" s="408"/>
      <c r="B2318" s="130" t="s">
        <v>2115</v>
      </c>
      <c r="C2318" s="74"/>
      <c r="D2318" s="74">
        <v>3</v>
      </c>
      <c r="E2318" s="79" t="s">
        <v>30</v>
      </c>
      <c r="F2318" s="55" t="s">
        <v>31</v>
      </c>
      <c r="G2318" s="56" t="s">
        <v>32</v>
      </c>
      <c r="H2318" s="55" t="s">
        <v>33</v>
      </c>
      <c r="I2318" s="57">
        <v>213.74</v>
      </c>
      <c r="J2318" s="766">
        <v>641.22</v>
      </c>
      <c r="K2318" s="136"/>
      <c r="L2318" s="469">
        <v>0</v>
      </c>
      <c r="M2318" s="136"/>
      <c r="N2318" s="469"/>
      <c r="O2318" s="75">
        <v>0</v>
      </c>
      <c r="P2318" s="1002">
        <f t="shared" si="292"/>
        <v>0</v>
      </c>
      <c r="Q2318" s="138"/>
      <c r="R2318" s="469"/>
      <c r="S2318" s="75">
        <v>0</v>
      </c>
      <c r="T2318" s="1002"/>
      <c r="U2318" s="138"/>
      <c r="V2318" s="469"/>
      <c r="W2318" s="138"/>
      <c r="X2318" s="469"/>
      <c r="Y2318" s="60">
        <f t="shared" si="291"/>
        <v>3</v>
      </c>
      <c r="Z2318" s="1002">
        <v>641.22</v>
      </c>
      <c r="AA2318" s="138"/>
      <c r="AB2318" s="469"/>
      <c r="AC2318" s="63">
        <v>0</v>
      </c>
      <c r="AD2318" s="137">
        <f t="shared" si="293"/>
        <v>0</v>
      </c>
      <c r="AE2318" s="942">
        <v>0</v>
      </c>
      <c r="AF2318" s="150">
        <v>0</v>
      </c>
      <c r="AG2318" s="138"/>
      <c r="AH2318" s="469"/>
      <c r="AI2318" s="998">
        <f t="shared" si="294"/>
        <v>641.22</v>
      </c>
    </row>
    <row r="2319" spans="1:118" ht="66" x14ac:dyDescent="0.2">
      <c r="A2319" s="408"/>
      <c r="B2319" s="130" t="s">
        <v>2116</v>
      </c>
      <c r="C2319" s="74"/>
      <c r="D2319" s="74">
        <v>3</v>
      </c>
      <c r="E2319" s="79" t="s">
        <v>30</v>
      </c>
      <c r="F2319" s="55" t="s">
        <v>31</v>
      </c>
      <c r="G2319" s="56" t="s">
        <v>32</v>
      </c>
      <c r="H2319" s="55" t="s">
        <v>33</v>
      </c>
      <c r="I2319" s="57">
        <v>213.74</v>
      </c>
      <c r="J2319" s="766">
        <v>641.22</v>
      </c>
      <c r="K2319" s="136"/>
      <c r="L2319" s="469">
        <v>0</v>
      </c>
      <c r="M2319" s="136"/>
      <c r="N2319" s="469"/>
      <c r="O2319" s="75">
        <v>0</v>
      </c>
      <c r="P2319" s="1002">
        <f t="shared" si="292"/>
        <v>0</v>
      </c>
      <c r="Q2319" s="138"/>
      <c r="R2319" s="469"/>
      <c r="S2319" s="75">
        <v>0</v>
      </c>
      <c r="T2319" s="1002"/>
      <c r="U2319" s="138"/>
      <c r="V2319" s="469"/>
      <c r="W2319" s="138"/>
      <c r="X2319" s="469"/>
      <c r="Y2319" s="60">
        <f t="shared" si="291"/>
        <v>3</v>
      </c>
      <c r="Z2319" s="1002">
        <v>641.22</v>
      </c>
      <c r="AA2319" s="138"/>
      <c r="AB2319" s="469"/>
      <c r="AC2319" s="63">
        <v>0</v>
      </c>
      <c r="AD2319" s="137">
        <f t="shared" si="293"/>
        <v>0</v>
      </c>
      <c r="AE2319" s="942">
        <v>0</v>
      </c>
      <c r="AF2319" s="150">
        <v>0</v>
      </c>
      <c r="AG2319" s="138"/>
      <c r="AH2319" s="469"/>
      <c r="AI2319" s="998">
        <f t="shared" si="294"/>
        <v>641.22</v>
      </c>
    </row>
    <row r="2320" spans="1:118" ht="66" x14ac:dyDescent="0.2">
      <c r="A2320" s="408"/>
      <c r="B2320" s="73" t="s">
        <v>1985</v>
      </c>
      <c r="C2320" s="51"/>
      <c r="D2320" s="51">
        <v>8</v>
      </c>
      <c r="E2320" s="109" t="s">
        <v>734</v>
      </c>
      <c r="F2320" s="55" t="s">
        <v>31</v>
      </c>
      <c r="G2320" s="56" t="s">
        <v>32</v>
      </c>
      <c r="H2320" s="55" t="s">
        <v>33</v>
      </c>
      <c r="I2320" s="57">
        <v>1276.22</v>
      </c>
      <c r="J2320" s="807">
        <v>5405.98</v>
      </c>
      <c r="K2320" s="136"/>
      <c r="L2320" s="469">
        <v>0</v>
      </c>
      <c r="M2320" s="136"/>
      <c r="N2320" s="469"/>
      <c r="O2320" s="75">
        <v>0</v>
      </c>
      <c r="P2320" s="1002">
        <f t="shared" si="292"/>
        <v>0</v>
      </c>
      <c r="Q2320" s="138"/>
      <c r="R2320" s="469"/>
      <c r="S2320" s="75">
        <v>0</v>
      </c>
      <c r="T2320" s="1002"/>
      <c r="U2320" s="138"/>
      <c r="V2320" s="469"/>
      <c r="W2320" s="138"/>
      <c r="X2320" s="469"/>
      <c r="Y2320" s="60">
        <f t="shared" si="291"/>
        <v>8</v>
      </c>
      <c r="Z2320" s="1002">
        <v>5405.98</v>
      </c>
      <c r="AA2320" s="138"/>
      <c r="AB2320" s="469"/>
      <c r="AC2320" s="63">
        <v>0</v>
      </c>
      <c r="AD2320" s="137">
        <f t="shared" si="293"/>
        <v>0</v>
      </c>
      <c r="AE2320" s="942">
        <v>0</v>
      </c>
      <c r="AF2320" s="150">
        <v>0</v>
      </c>
      <c r="AG2320" s="138"/>
      <c r="AH2320" s="469"/>
      <c r="AI2320" s="998">
        <f t="shared" si="294"/>
        <v>5405.98</v>
      </c>
    </row>
    <row r="2321" spans="1:118" ht="66" x14ac:dyDescent="0.2">
      <c r="A2321" s="408"/>
      <c r="B2321" s="73" t="s">
        <v>2117</v>
      </c>
      <c r="C2321" s="74"/>
      <c r="D2321" s="74">
        <v>2</v>
      </c>
      <c r="E2321" s="109" t="s">
        <v>2118</v>
      </c>
      <c r="F2321" s="55" t="s">
        <v>31</v>
      </c>
      <c r="G2321" s="56" t="s">
        <v>32</v>
      </c>
      <c r="H2321" s="55" t="s">
        <v>33</v>
      </c>
      <c r="I2321" s="57">
        <v>928</v>
      </c>
      <c r="J2321" s="766">
        <v>1856</v>
      </c>
      <c r="K2321" s="136"/>
      <c r="L2321" s="469">
        <v>0</v>
      </c>
      <c r="M2321" s="136"/>
      <c r="N2321" s="469"/>
      <c r="O2321" s="75">
        <v>0</v>
      </c>
      <c r="P2321" s="1002">
        <f t="shared" si="292"/>
        <v>0</v>
      </c>
      <c r="Q2321" s="138"/>
      <c r="R2321" s="469"/>
      <c r="S2321" s="75">
        <v>0</v>
      </c>
      <c r="T2321" s="1002"/>
      <c r="U2321" s="138"/>
      <c r="V2321" s="469"/>
      <c r="W2321" s="138"/>
      <c r="X2321" s="469"/>
      <c r="Y2321" s="60">
        <f t="shared" si="291"/>
        <v>2</v>
      </c>
      <c r="Z2321" s="1002">
        <v>1856</v>
      </c>
      <c r="AA2321" s="138"/>
      <c r="AB2321" s="469"/>
      <c r="AC2321" s="63">
        <v>0</v>
      </c>
      <c r="AD2321" s="137">
        <f t="shared" si="293"/>
        <v>0</v>
      </c>
      <c r="AE2321" s="942">
        <v>0</v>
      </c>
      <c r="AF2321" s="150">
        <v>0</v>
      </c>
      <c r="AG2321" s="138"/>
      <c r="AH2321" s="469"/>
      <c r="AI2321" s="998">
        <f t="shared" si="294"/>
        <v>1856</v>
      </c>
    </row>
    <row r="2322" spans="1:118" ht="66" x14ac:dyDescent="0.2">
      <c r="A2322" s="408"/>
      <c r="B2322" s="73" t="s">
        <v>2119</v>
      </c>
      <c r="C2322" s="74"/>
      <c r="D2322" s="74">
        <v>0</v>
      </c>
      <c r="E2322" s="109" t="s">
        <v>1017</v>
      </c>
      <c r="F2322" s="55" t="s">
        <v>31</v>
      </c>
      <c r="G2322" s="56" t="s">
        <v>32</v>
      </c>
      <c r="H2322" s="55" t="s">
        <v>33</v>
      </c>
      <c r="I2322" s="57">
        <v>2088</v>
      </c>
      <c r="J2322" s="766">
        <v>0</v>
      </c>
      <c r="K2322" s="136"/>
      <c r="L2322" s="469">
        <v>0</v>
      </c>
      <c r="M2322" s="136"/>
      <c r="N2322" s="469"/>
      <c r="O2322" s="75">
        <v>0</v>
      </c>
      <c r="P2322" s="1002">
        <f t="shared" si="292"/>
        <v>0</v>
      </c>
      <c r="Q2322" s="138"/>
      <c r="R2322" s="469"/>
      <c r="S2322" s="75">
        <v>0</v>
      </c>
      <c r="T2322" s="1002"/>
      <c r="U2322" s="138"/>
      <c r="V2322" s="469"/>
      <c r="W2322" s="138"/>
      <c r="X2322" s="469"/>
      <c r="Y2322" s="60">
        <f t="shared" si="291"/>
        <v>0</v>
      </c>
      <c r="Z2322" s="1002">
        <v>0</v>
      </c>
      <c r="AA2322" s="138"/>
      <c r="AB2322" s="469"/>
      <c r="AC2322" s="63">
        <v>0</v>
      </c>
      <c r="AD2322" s="137">
        <f t="shared" si="293"/>
        <v>0</v>
      </c>
      <c r="AE2322" s="942">
        <v>0</v>
      </c>
      <c r="AF2322" s="150">
        <v>0</v>
      </c>
      <c r="AG2322" s="138"/>
      <c r="AH2322" s="469"/>
      <c r="AI2322" s="998">
        <f t="shared" si="294"/>
        <v>0</v>
      </c>
    </row>
    <row r="2323" spans="1:118" s="877" customFormat="1" ht="43.5" customHeight="1" x14ac:dyDescent="0.2">
      <c r="A2323" s="272">
        <v>362</v>
      </c>
      <c r="B2323" s="273" t="s">
        <v>2120</v>
      </c>
      <c r="C2323" s="272"/>
      <c r="D2323" s="272"/>
      <c r="E2323" s="274"/>
      <c r="F2323" s="313"/>
      <c r="G2323" s="313"/>
      <c r="H2323" s="313"/>
      <c r="I2323" s="277"/>
      <c r="J2323" s="806">
        <v>3128</v>
      </c>
      <c r="K2323" s="278"/>
      <c r="L2323" s="919">
        <v>0</v>
      </c>
      <c r="M2323" s="278"/>
      <c r="N2323" s="919"/>
      <c r="O2323" s="875">
        <v>0</v>
      </c>
      <c r="P2323" s="284">
        <f>P2324</f>
        <v>0</v>
      </c>
      <c r="Q2323" s="279"/>
      <c r="R2323" s="919"/>
      <c r="S2323" s="875">
        <v>0</v>
      </c>
      <c r="T2323" s="284"/>
      <c r="U2323" s="279"/>
      <c r="V2323" s="919"/>
      <c r="W2323" s="279"/>
      <c r="X2323" s="919"/>
      <c r="Y2323" s="373">
        <f t="shared" si="291"/>
        <v>0</v>
      </c>
      <c r="Z2323" s="284">
        <v>3128</v>
      </c>
      <c r="AA2323" s="279"/>
      <c r="AB2323" s="919"/>
      <c r="AC2323" s="930">
        <v>0</v>
      </c>
      <c r="AD2323" s="284">
        <f>AD2324</f>
        <v>0</v>
      </c>
      <c r="AE2323" s="950">
        <f>AE2324</f>
        <v>0</v>
      </c>
      <c r="AF2323" s="876">
        <v>0</v>
      </c>
      <c r="AG2323" s="279"/>
      <c r="AH2323" s="919"/>
      <c r="AI2323" s="1027">
        <f t="shared" si="294"/>
        <v>3128</v>
      </c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4"/>
      <c r="BV2323" s="24"/>
      <c r="BW2323" s="24"/>
      <c r="BX2323" s="24"/>
      <c r="BY2323" s="24"/>
      <c r="BZ2323" s="24"/>
      <c r="CA2323" s="24"/>
      <c r="CB2323" s="24"/>
      <c r="CC2323" s="24"/>
      <c r="CD2323" s="24"/>
      <c r="CE2323" s="24"/>
      <c r="CF2323" s="24"/>
      <c r="CG2323" s="24"/>
      <c r="CH2323" s="24"/>
      <c r="CI2323" s="24"/>
      <c r="CJ2323" s="24"/>
      <c r="CK2323" s="24"/>
      <c r="CL2323" s="24"/>
      <c r="CM2323" s="24"/>
      <c r="CN2323" s="24"/>
      <c r="CO2323" s="24"/>
      <c r="CP2323" s="24"/>
      <c r="CQ2323" s="24"/>
      <c r="CR2323" s="24"/>
      <c r="CS2323" s="24"/>
      <c r="CT2323" s="24"/>
      <c r="CU2323" s="24"/>
      <c r="CV2323" s="24"/>
      <c r="CW2323" s="24"/>
      <c r="CX2323" s="24"/>
      <c r="CY2323" s="24"/>
      <c r="CZ2323" s="24"/>
      <c r="DA2323" s="24"/>
      <c r="DB2323" s="24"/>
      <c r="DC2323" s="24"/>
      <c r="DD2323" s="24"/>
      <c r="DE2323" s="24"/>
      <c r="DF2323" s="24"/>
      <c r="DG2323" s="24"/>
      <c r="DH2323" s="24"/>
      <c r="DI2323" s="24"/>
      <c r="DJ2323" s="24"/>
      <c r="DK2323" s="24"/>
      <c r="DL2323" s="24"/>
      <c r="DM2323" s="24"/>
      <c r="DN2323" s="24"/>
    </row>
    <row r="2324" spans="1:118" s="884" customFormat="1" ht="46.5" customHeight="1" x14ac:dyDescent="0.2">
      <c r="A2324" s="544">
        <v>36201</v>
      </c>
      <c r="B2324" s="341" t="s">
        <v>2121</v>
      </c>
      <c r="C2324" s="44"/>
      <c r="D2324" s="44"/>
      <c r="E2324" s="44"/>
      <c r="F2324" s="239"/>
      <c r="G2324" s="239"/>
      <c r="H2324" s="239"/>
      <c r="I2324" s="47"/>
      <c r="J2324" s="787">
        <v>3128</v>
      </c>
      <c r="K2324" s="264"/>
      <c r="L2324" s="921">
        <v>0</v>
      </c>
      <c r="M2324" s="264"/>
      <c r="N2324" s="921"/>
      <c r="O2324" s="238">
        <v>0</v>
      </c>
      <c r="P2324" s="251">
        <f>P2325+P2326</f>
        <v>0</v>
      </c>
      <c r="Q2324" s="265"/>
      <c r="R2324" s="921"/>
      <c r="S2324" s="238">
        <v>0</v>
      </c>
      <c r="T2324" s="251"/>
      <c r="U2324" s="265"/>
      <c r="V2324" s="921"/>
      <c r="W2324" s="265"/>
      <c r="X2324" s="921"/>
      <c r="Y2324" s="376">
        <f t="shared" si="291"/>
        <v>0</v>
      </c>
      <c r="Z2324" s="251">
        <v>3128</v>
      </c>
      <c r="AA2324" s="265"/>
      <c r="AB2324" s="921"/>
      <c r="AC2324" s="931">
        <v>0</v>
      </c>
      <c r="AD2324" s="251">
        <f>AD2325+AD2326</f>
        <v>0</v>
      </c>
      <c r="AE2324" s="565">
        <f>AE2325+AE2326</f>
        <v>0</v>
      </c>
      <c r="AF2324" s="882">
        <v>0</v>
      </c>
      <c r="AG2324" s="265"/>
      <c r="AH2324" s="921"/>
      <c r="AI2324" s="926">
        <f t="shared" si="294"/>
        <v>3128</v>
      </c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4"/>
      <c r="BV2324" s="24"/>
      <c r="BW2324" s="24"/>
      <c r="BX2324" s="24"/>
      <c r="BY2324" s="24"/>
      <c r="BZ2324" s="24"/>
      <c r="CA2324" s="24"/>
      <c r="CB2324" s="24"/>
      <c r="CC2324" s="24"/>
      <c r="CD2324" s="24"/>
      <c r="CE2324" s="24"/>
      <c r="CF2324" s="24"/>
      <c r="CG2324" s="24"/>
      <c r="CH2324" s="24"/>
      <c r="CI2324" s="24"/>
      <c r="CJ2324" s="24"/>
      <c r="CK2324" s="24"/>
      <c r="CL2324" s="24"/>
      <c r="CM2324" s="24"/>
      <c r="CN2324" s="24"/>
      <c r="CO2324" s="24"/>
      <c r="CP2324" s="24"/>
      <c r="CQ2324" s="24"/>
      <c r="CR2324" s="24"/>
      <c r="CS2324" s="24"/>
      <c r="CT2324" s="24"/>
      <c r="CU2324" s="24"/>
      <c r="CV2324" s="24"/>
      <c r="CW2324" s="24"/>
      <c r="CX2324" s="24"/>
      <c r="CY2324" s="24"/>
      <c r="CZ2324" s="24"/>
      <c r="DA2324" s="24"/>
      <c r="DB2324" s="24"/>
      <c r="DC2324" s="24"/>
      <c r="DD2324" s="24"/>
      <c r="DE2324" s="24"/>
      <c r="DF2324" s="24"/>
      <c r="DG2324" s="24"/>
      <c r="DH2324" s="24"/>
      <c r="DI2324" s="24"/>
      <c r="DJ2324" s="24"/>
      <c r="DK2324" s="24"/>
      <c r="DL2324" s="24"/>
      <c r="DM2324" s="24"/>
      <c r="DN2324" s="24"/>
    </row>
    <row r="2325" spans="1:118" ht="66" x14ac:dyDescent="0.2">
      <c r="A2325" s="51"/>
      <c r="B2325" s="455" t="s">
        <v>2122</v>
      </c>
      <c r="C2325" s="74"/>
      <c r="D2325" s="74">
        <v>4</v>
      </c>
      <c r="E2325" s="74" t="s">
        <v>30</v>
      </c>
      <c r="F2325" s="55" t="s">
        <v>31</v>
      </c>
      <c r="G2325" s="56" t="s">
        <v>32</v>
      </c>
      <c r="H2325" s="55" t="s">
        <v>33</v>
      </c>
      <c r="I2325" s="57">
        <v>350</v>
      </c>
      <c r="J2325" s="766">
        <v>1400</v>
      </c>
      <c r="K2325" s="136"/>
      <c r="L2325" s="469">
        <v>0</v>
      </c>
      <c r="M2325" s="136"/>
      <c r="N2325" s="469"/>
      <c r="O2325" s="75">
        <v>0</v>
      </c>
      <c r="P2325" s="1002">
        <f>O2325*I2325</f>
        <v>0</v>
      </c>
      <c r="Q2325" s="138"/>
      <c r="R2325" s="469"/>
      <c r="S2325" s="75">
        <v>0</v>
      </c>
      <c r="T2325" s="1002"/>
      <c r="U2325" s="138"/>
      <c r="V2325" s="469"/>
      <c r="W2325" s="138"/>
      <c r="X2325" s="469"/>
      <c r="Y2325" s="60">
        <f t="shared" si="291"/>
        <v>4</v>
      </c>
      <c r="Z2325" s="1002">
        <v>1400</v>
      </c>
      <c r="AA2325" s="138"/>
      <c r="AB2325" s="469"/>
      <c r="AC2325" s="63">
        <v>0</v>
      </c>
      <c r="AD2325" s="137">
        <f>AC2325*I2325</f>
        <v>0</v>
      </c>
      <c r="AE2325" s="942">
        <v>0</v>
      </c>
      <c r="AF2325" s="150">
        <v>0</v>
      </c>
      <c r="AG2325" s="138"/>
      <c r="AH2325" s="469"/>
      <c r="AI2325" s="998">
        <f t="shared" si="294"/>
        <v>1400</v>
      </c>
    </row>
    <row r="2326" spans="1:118" ht="66" x14ac:dyDescent="0.2">
      <c r="A2326" s="51"/>
      <c r="B2326" s="455" t="s">
        <v>2123</v>
      </c>
      <c r="C2326" s="74"/>
      <c r="D2326" s="74">
        <v>4</v>
      </c>
      <c r="E2326" s="79" t="s">
        <v>30</v>
      </c>
      <c r="F2326" s="55" t="s">
        <v>31</v>
      </c>
      <c r="G2326" s="56" t="s">
        <v>32</v>
      </c>
      <c r="H2326" s="55" t="s">
        <v>33</v>
      </c>
      <c r="I2326" s="57">
        <v>432</v>
      </c>
      <c r="J2326" s="766">
        <v>1728</v>
      </c>
      <c r="K2326" s="136"/>
      <c r="L2326" s="469">
        <v>0</v>
      </c>
      <c r="M2326" s="136"/>
      <c r="N2326" s="469"/>
      <c r="O2326" s="75">
        <v>0</v>
      </c>
      <c r="P2326" s="1002">
        <f>O2326*I2326</f>
        <v>0</v>
      </c>
      <c r="Q2326" s="138"/>
      <c r="R2326" s="469"/>
      <c r="S2326" s="75">
        <v>0</v>
      </c>
      <c r="T2326" s="1002"/>
      <c r="U2326" s="138"/>
      <c r="V2326" s="469"/>
      <c r="W2326" s="138"/>
      <c r="X2326" s="469"/>
      <c r="Y2326" s="60">
        <f t="shared" si="291"/>
        <v>4</v>
      </c>
      <c r="Z2326" s="1002">
        <v>1728</v>
      </c>
      <c r="AA2326" s="138"/>
      <c r="AB2326" s="469"/>
      <c r="AC2326" s="63">
        <v>0</v>
      </c>
      <c r="AD2326" s="137">
        <f>AC2326*I2326</f>
        <v>0</v>
      </c>
      <c r="AE2326" s="942">
        <v>0</v>
      </c>
      <c r="AF2326" s="150">
        <v>0</v>
      </c>
      <c r="AG2326" s="138"/>
      <c r="AH2326" s="469"/>
      <c r="AI2326" s="998">
        <f t="shared" si="294"/>
        <v>1728</v>
      </c>
    </row>
    <row r="2327" spans="1:118" s="877" customFormat="1" ht="36" x14ac:dyDescent="0.2">
      <c r="A2327" s="272">
        <v>363</v>
      </c>
      <c r="B2327" s="273" t="s">
        <v>2124</v>
      </c>
      <c r="C2327" s="272"/>
      <c r="D2327" s="272"/>
      <c r="E2327" s="282"/>
      <c r="F2327" s="283"/>
      <c r="G2327" s="283"/>
      <c r="H2327" s="283"/>
      <c r="I2327" s="277"/>
      <c r="J2327" s="806">
        <v>0</v>
      </c>
      <c r="K2327" s="278"/>
      <c r="L2327" s="919">
        <v>0</v>
      </c>
      <c r="M2327" s="278"/>
      <c r="N2327" s="919"/>
      <c r="O2327" s="875">
        <v>0</v>
      </c>
      <c r="P2327" s="928"/>
      <c r="Q2327" s="279"/>
      <c r="R2327" s="919"/>
      <c r="S2327" s="875">
        <v>0</v>
      </c>
      <c r="T2327" s="928"/>
      <c r="U2327" s="279"/>
      <c r="V2327" s="919"/>
      <c r="W2327" s="279"/>
      <c r="X2327" s="919"/>
      <c r="Y2327" s="373">
        <f t="shared" si="291"/>
        <v>0</v>
      </c>
      <c r="Z2327" s="928">
        <v>0</v>
      </c>
      <c r="AA2327" s="279"/>
      <c r="AB2327" s="919"/>
      <c r="AC2327" s="930">
        <v>0</v>
      </c>
      <c r="AD2327" s="316"/>
      <c r="AE2327" s="944"/>
      <c r="AF2327" s="876">
        <v>0</v>
      </c>
      <c r="AG2327" s="279"/>
      <c r="AH2327" s="919"/>
      <c r="AI2327" s="1027">
        <f t="shared" si="294"/>
        <v>0</v>
      </c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4"/>
      <c r="BV2327" s="24"/>
      <c r="BW2327" s="24"/>
      <c r="BX2327" s="24"/>
      <c r="BY2327" s="24"/>
      <c r="BZ2327" s="24"/>
      <c r="CA2327" s="24"/>
      <c r="CB2327" s="24"/>
      <c r="CC2327" s="24"/>
      <c r="CD2327" s="24"/>
      <c r="CE2327" s="24"/>
      <c r="CF2327" s="24"/>
      <c r="CG2327" s="24"/>
      <c r="CH2327" s="24"/>
      <c r="CI2327" s="24"/>
      <c r="CJ2327" s="24"/>
      <c r="CK2327" s="24"/>
      <c r="CL2327" s="24"/>
      <c r="CM2327" s="24"/>
      <c r="CN2327" s="24"/>
      <c r="CO2327" s="24"/>
      <c r="CP2327" s="24"/>
      <c r="CQ2327" s="24"/>
      <c r="CR2327" s="24"/>
      <c r="CS2327" s="24"/>
      <c r="CT2327" s="24"/>
      <c r="CU2327" s="24"/>
      <c r="CV2327" s="24"/>
      <c r="CW2327" s="24"/>
      <c r="CX2327" s="24"/>
      <c r="CY2327" s="24"/>
      <c r="CZ2327" s="24"/>
      <c r="DA2327" s="24"/>
      <c r="DB2327" s="24"/>
      <c r="DC2327" s="24"/>
      <c r="DD2327" s="24"/>
      <c r="DE2327" s="24"/>
      <c r="DF2327" s="24"/>
      <c r="DG2327" s="24"/>
      <c r="DH2327" s="24"/>
      <c r="DI2327" s="24"/>
      <c r="DJ2327" s="24"/>
      <c r="DK2327" s="24"/>
      <c r="DL2327" s="24"/>
      <c r="DM2327" s="24"/>
      <c r="DN2327" s="24"/>
    </row>
    <row r="2328" spans="1:118" s="884" customFormat="1" ht="36" x14ac:dyDescent="0.2">
      <c r="A2328" s="42">
        <v>36301</v>
      </c>
      <c r="B2328" s="341" t="s">
        <v>2124</v>
      </c>
      <c r="C2328" s="540"/>
      <c r="D2328" s="540"/>
      <c r="E2328" s="45"/>
      <c r="F2328" s="46"/>
      <c r="G2328" s="46"/>
      <c r="H2328" s="46"/>
      <c r="I2328" s="47"/>
      <c r="J2328" s="832">
        <v>0</v>
      </c>
      <c r="K2328" s="264"/>
      <c r="L2328" s="921">
        <v>0</v>
      </c>
      <c r="M2328" s="264"/>
      <c r="N2328" s="921"/>
      <c r="O2328" s="238">
        <v>0</v>
      </c>
      <c r="P2328" s="1008"/>
      <c r="Q2328" s="265"/>
      <c r="R2328" s="921"/>
      <c r="S2328" s="238">
        <v>0</v>
      </c>
      <c r="T2328" s="1008"/>
      <c r="U2328" s="265"/>
      <c r="V2328" s="921"/>
      <c r="W2328" s="265"/>
      <c r="X2328" s="921"/>
      <c r="Y2328" s="376">
        <f t="shared" si="291"/>
        <v>0</v>
      </c>
      <c r="Z2328" s="1008">
        <v>0</v>
      </c>
      <c r="AA2328" s="265"/>
      <c r="AB2328" s="921"/>
      <c r="AC2328" s="931">
        <v>0</v>
      </c>
      <c r="AD2328" s="281"/>
      <c r="AE2328" s="958"/>
      <c r="AF2328" s="882">
        <v>0</v>
      </c>
      <c r="AG2328" s="265"/>
      <c r="AH2328" s="921"/>
      <c r="AI2328" s="926">
        <f t="shared" si="294"/>
        <v>0</v>
      </c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4"/>
      <c r="BV2328" s="24"/>
      <c r="BW2328" s="24"/>
      <c r="BX2328" s="24"/>
      <c r="BY2328" s="24"/>
      <c r="BZ2328" s="24"/>
      <c r="CA2328" s="24"/>
      <c r="CB2328" s="24"/>
      <c r="CC2328" s="24"/>
      <c r="CD2328" s="24"/>
      <c r="CE2328" s="24"/>
      <c r="CF2328" s="24"/>
      <c r="CG2328" s="24"/>
      <c r="CH2328" s="24"/>
      <c r="CI2328" s="24"/>
      <c r="CJ2328" s="24"/>
      <c r="CK2328" s="24"/>
      <c r="CL2328" s="24"/>
      <c r="CM2328" s="24"/>
      <c r="CN2328" s="24"/>
      <c r="CO2328" s="24"/>
      <c r="CP2328" s="24"/>
      <c r="CQ2328" s="24"/>
      <c r="CR2328" s="24"/>
      <c r="CS2328" s="24"/>
      <c r="CT2328" s="24"/>
      <c r="CU2328" s="24"/>
      <c r="CV2328" s="24"/>
      <c r="CW2328" s="24"/>
      <c r="CX2328" s="24"/>
      <c r="CY2328" s="24"/>
      <c r="CZ2328" s="24"/>
      <c r="DA2328" s="24"/>
      <c r="DB2328" s="24"/>
      <c r="DC2328" s="24"/>
      <c r="DD2328" s="24"/>
      <c r="DE2328" s="24"/>
      <c r="DF2328" s="24"/>
      <c r="DG2328" s="24"/>
      <c r="DH2328" s="24"/>
      <c r="DI2328" s="24"/>
      <c r="DJ2328" s="24"/>
      <c r="DK2328" s="24"/>
      <c r="DL2328" s="24"/>
      <c r="DM2328" s="24"/>
      <c r="DN2328" s="24"/>
    </row>
    <row r="2329" spans="1:118" s="24" customFormat="1" x14ac:dyDescent="0.2">
      <c r="A2329" s="408"/>
      <c r="B2329" s="548"/>
      <c r="C2329" s="51"/>
      <c r="D2329" s="583"/>
      <c r="E2329" s="401"/>
      <c r="F2329" s="549"/>
      <c r="G2329" s="549"/>
      <c r="H2329" s="549"/>
      <c r="I2329" s="108"/>
      <c r="J2329" s="811"/>
      <c r="K2329" s="142"/>
      <c r="L2329" s="918">
        <v>0</v>
      </c>
      <c r="M2329" s="142"/>
      <c r="N2329" s="918"/>
      <c r="O2329" s="75">
        <v>0</v>
      </c>
      <c r="P2329" s="1007"/>
      <c r="Q2329" s="144"/>
      <c r="R2329" s="918"/>
      <c r="S2329" s="75">
        <v>0</v>
      </c>
      <c r="T2329" s="1007"/>
      <c r="U2329" s="144"/>
      <c r="V2329" s="918"/>
      <c r="W2329" s="144"/>
      <c r="X2329" s="918"/>
      <c r="Y2329" s="60">
        <f t="shared" si="291"/>
        <v>0</v>
      </c>
      <c r="Z2329" s="1007"/>
      <c r="AA2329" s="144"/>
      <c r="AB2329" s="918"/>
      <c r="AC2329" s="63">
        <v>0</v>
      </c>
      <c r="AD2329" s="135"/>
      <c r="AE2329" s="945"/>
      <c r="AF2329" s="150">
        <v>0</v>
      </c>
      <c r="AG2329" s="144"/>
      <c r="AH2329" s="918"/>
      <c r="AI2329" s="998">
        <f t="shared" si="294"/>
        <v>0</v>
      </c>
    </row>
    <row r="2330" spans="1:118" s="877" customFormat="1" ht="24" x14ac:dyDescent="0.2">
      <c r="A2330" s="272">
        <v>364</v>
      </c>
      <c r="B2330" s="273" t="s">
        <v>2125</v>
      </c>
      <c r="C2330" s="272"/>
      <c r="D2330" s="272"/>
      <c r="E2330" s="282"/>
      <c r="F2330" s="283"/>
      <c r="G2330" s="283"/>
      <c r="H2330" s="283"/>
      <c r="I2330" s="277"/>
      <c r="J2330" s="806">
        <v>0</v>
      </c>
      <c r="K2330" s="278"/>
      <c r="L2330" s="919">
        <v>0</v>
      </c>
      <c r="M2330" s="278"/>
      <c r="N2330" s="919"/>
      <c r="O2330" s="875">
        <v>0</v>
      </c>
      <c r="P2330" s="928"/>
      <c r="Q2330" s="279"/>
      <c r="R2330" s="919"/>
      <c r="S2330" s="875">
        <v>0</v>
      </c>
      <c r="T2330" s="928"/>
      <c r="U2330" s="279"/>
      <c r="V2330" s="919"/>
      <c r="W2330" s="279"/>
      <c r="X2330" s="919"/>
      <c r="Y2330" s="373">
        <f t="shared" si="291"/>
        <v>0</v>
      </c>
      <c r="Z2330" s="928">
        <v>0</v>
      </c>
      <c r="AA2330" s="279"/>
      <c r="AB2330" s="919"/>
      <c r="AC2330" s="930">
        <v>0</v>
      </c>
      <c r="AD2330" s="316"/>
      <c r="AE2330" s="944"/>
      <c r="AF2330" s="876">
        <v>0</v>
      </c>
      <c r="AG2330" s="279"/>
      <c r="AH2330" s="919"/>
      <c r="AI2330" s="1027">
        <f t="shared" si="294"/>
        <v>0</v>
      </c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4"/>
      <c r="BV2330" s="24"/>
      <c r="BW2330" s="24"/>
      <c r="BX2330" s="24"/>
      <c r="BY2330" s="24"/>
      <c r="BZ2330" s="24"/>
      <c r="CA2330" s="24"/>
      <c r="CB2330" s="24"/>
      <c r="CC2330" s="24"/>
      <c r="CD2330" s="24"/>
      <c r="CE2330" s="24"/>
      <c r="CF2330" s="24"/>
      <c r="CG2330" s="24"/>
      <c r="CH2330" s="24"/>
      <c r="CI2330" s="24"/>
      <c r="CJ2330" s="24"/>
      <c r="CK2330" s="24"/>
      <c r="CL2330" s="24"/>
      <c r="CM2330" s="24"/>
      <c r="CN2330" s="24"/>
      <c r="CO2330" s="24"/>
      <c r="CP2330" s="24"/>
      <c r="CQ2330" s="24"/>
      <c r="CR2330" s="24"/>
      <c r="CS2330" s="24"/>
      <c r="CT2330" s="24"/>
      <c r="CU2330" s="24"/>
      <c r="CV2330" s="24"/>
      <c r="CW2330" s="24"/>
      <c r="CX2330" s="24"/>
      <c r="CY2330" s="24"/>
      <c r="CZ2330" s="24"/>
      <c r="DA2330" s="24"/>
      <c r="DB2330" s="24"/>
      <c r="DC2330" s="24"/>
      <c r="DD2330" s="24"/>
      <c r="DE2330" s="24"/>
      <c r="DF2330" s="24"/>
      <c r="DG2330" s="24"/>
      <c r="DH2330" s="24"/>
      <c r="DI2330" s="24"/>
      <c r="DJ2330" s="24"/>
      <c r="DK2330" s="24"/>
      <c r="DL2330" s="24"/>
      <c r="DM2330" s="24"/>
      <c r="DN2330" s="24"/>
    </row>
    <row r="2331" spans="1:118" s="884" customFormat="1" ht="24" x14ac:dyDescent="0.2">
      <c r="A2331" s="42">
        <v>36401</v>
      </c>
      <c r="B2331" s="341" t="s">
        <v>2126</v>
      </c>
      <c r="C2331" s="44"/>
      <c r="D2331" s="44"/>
      <c r="E2331" s="45"/>
      <c r="F2331" s="46"/>
      <c r="G2331" s="46"/>
      <c r="H2331" s="46"/>
      <c r="I2331" s="47"/>
      <c r="J2331" s="787">
        <v>0</v>
      </c>
      <c r="K2331" s="264"/>
      <c r="L2331" s="921">
        <v>0</v>
      </c>
      <c r="M2331" s="264"/>
      <c r="N2331" s="921"/>
      <c r="O2331" s="238">
        <v>0</v>
      </c>
      <c r="P2331" s="1008"/>
      <c r="Q2331" s="265"/>
      <c r="R2331" s="921"/>
      <c r="S2331" s="238">
        <v>0</v>
      </c>
      <c r="T2331" s="1008"/>
      <c r="U2331" s="265"/>
      <c r="V2331" s="921"/>
      <c r="W2331" s="265"/>
      <c r="X2331" s="921"/>
      <c r="Y2331" s="376">
        <f t="shared" si="291"/>
        <v>0</v>
      </c>
      <c r="Z2331" s="1008">
        <v>0</v>
      </c>
      <c r="AA2331" s="265"/>
      <c r="AB2331" s="921"/>
      <c r="AC2331" s="931">
        <v>0</v>
      </c>
      <c r="AD2331" s="281"/>
      <c r="AE2331" s="958"/>
      <c r="AF2331" s="882">
        <v>0</v>
      </c>
      <c r="AG2331" s="265"/>
      <c r="AH2331" s="921"/>
      <c r="AI2331" s="926">
        <f t="shared" si="294"/>
        <v>0</v>
      </c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4"/>
      <c r="BV2331" s="24"/>
      <c r="BW2331" s="24"/>
      <c r="BX2331" s="24"/>
      <c r="BY2331" s="24"/>
      <c r="BZ2331" s="24"/>
      <c r="CA2331" s="24"/>
      <c r="CB2331" s="24"/>
      <c r="CC2331" s="24"/>
      <c r="CD2331" s="24"/>
      <c r="CE2331" s="24"/>
      <c r="CF2331" s="24"/>
      <c r="CG2331" s="24"/>
      <c r="CH2331" s="24"/>
      <c r="CI2331" s="24"/>
      <c r="CJ2331" s="24"/>
      <c r="CK2331" s="24"/>
      <c r="CL2331" s="24"/>
      <c r="CM2331" s="24"/>
      <c r="CN2331" s="24"/>
      <c r="CO2331" s="24"/>
      <c r="CP2331" s="24"/>
      <c r="CQ2331" s="24"/>
      <c r="CR2331" s="24"/>
      <c r="CS2331" s="24"/>
      <c r="CT2331" s="24"/>
      <c r="CU2331" s="24"/>
      <c r="CV2331" s="24"/>
      <c r="CW2331" s="24"/>
      <c r="CX2331" s="24"/>
      <c r="CY2331" s="24"/>
      <c r="CZ2331" s="24"/>
      <c r="DA2331" s="24"/>
      <c r="DB2331" s="24"/>
      <c r="DC2331" s="24"/>
      <c r="DD2331" s="24"/>
      <c r="DE2331" s="24"/>
      <c r="DF2331" s="24"/>
      <c r="DG2331" s="24"/>
      <c r="DH2331" s="24"/>
      <c r="DI2331" s="24"/>
      <c r="DJ2331" s="24"/>
      <c r="DK2331" s="24"/>
      <c r="DL2331" s="24"/>
      <c r="DM2331" s="24"/>
      <c r="DN2331" s="24"/>
    </row>
    <row r="2332" spans="1:118" s="24" customFormat="1" x14ac:dyDescent="0.2">
      <c r="A2332" s="406"/>
      <c r="B2332" s="82"/>
      <c r="C2332" s="51"/>
      <c r="D2332" s="51"/>
      <c r="E2332" s="79"/>
      <c r="F2332" s="133"/>
      <c r="G2332" s="133"/>
      <c r="H2332" s="133"/>
      <c r="I2332" s="108"/>
      <c r="J2332" s="807"/>
      <c r="K2332" s="142"/>
      <c r="L2332" s="918">
        <v>0</v>
      </c>
      <c r="M2332" s="142"/>
      <c r="N2332" s="918"/>
      <c r="O2332" s="75">
        <v>0</v>
      </c>
      <c r="P2332" s="1007"/>
      <c r="Q2332" s="144"/>
      <c r="R2332" s="918"/>
      <c r="S2332" s="75">
        <v>0</v>
      </c>
      <c r="T2332" s="1007"/>
      <c r="U2332" s="144"/>
      <c r="V2332" s="918"/>
      <c r="W2332" s="144"/>
      <c r="X2332" s="918"/>
      <c r="Y2332" s="60">
        <f t="shared" si="291"/>
        <v>0</v>
      </c>
      <c r="Z2332" s="1007"/>
      <c r="AA2332" s="144"/>
      <c r="AB2332" s="918"/>
      <c r="AC2332" s="63">
        <v>0</v>
      </c>
      <c r="AD2332" s="135"/>
      <c r="AE2332" s="945"/>
      <c r="AF2332" s="150">
        <v>0</v>
      </c>
      <c r="AG2332" s="144"/>
      <c r="AH2332" s="918"/>
      <c r="AI2332" s="998">
        <f t="shared" si="294"/>
        <v>0</v>
      </c>
    </row>
    <row r="2333" spans="1:118" s="877" customFormat="1" ht="24" x14ac:dyDescent="0.2">
      <c r="A2333" s="272">
        <v>365</v>
      </c>
      <c r="B2333" s="273" t="s">
        <v>2127</v>
      </c>
      <c r="C2333" s="272"/>
      <c r="D2333" s="272"/>
      <c r="E2333" s="282"/>
      <c r="F2333" s="283"/>
      <c r="G2333" s="283"/>
      <c r="H2333" s="283"/>
      <c r="I2333" s="277"/>
      <c r="J2333" s="806">
        <v>0</v>
      </c>
      <c r="K2333" s="278"/>
      <c r="L2333" s="919">
        <v>0</v>
      </c>
      <c r="M2333" s="278"/>
      <c r="N2333" s="919"/>
      <c r="O2333" s="875">
        <v>0</v>
      </c>
      <c r="P2333" s="928"/>
      <c r="Q2333" s="279"/>
      <c r="R2333" s="919"/>
      <c r="S2333" s="875">
        <v>0</v>
      </c>
      <c r="T2333" s="928"/>
      <c r="U2333" s="279"/>
      <c r="V2333" s="919"/>
      <c r="W2333" s="279"/>
      <c r="X2333" s="919"/>
      <c r="Y2333" s="373">
        <f t="shared" si="291"/>
        <v>0</v>
      </c>
      <c r="Z2333" s="928">
        <v>0</v>
      </c>
      <c r="AA2333" s="279"/>
      <c r="AB2333" s="919"/>
      <c r="AC2333" s="930">
        <v>0</v>
      </c>
      <c r="AD2333" s="316"/>
      <c r="AE2333" s="944"/>
      <c r="AF2333" s="876">
        <v>0</v>
      </c>
      <c r="AG2333" s="279"/>
      <c r="AH2333" s="919"/>
      <c r="AI2333" s="1027">
        <f t="shared" si="294"/>
        <v>0</v>
      </c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4"/>
      <c r="BV2333" s="24"/>
      <c r="BW2333" s="24"/>
      <c r="BX2333" s="24"/>
      <c r="BY2333" s="24"/>
      <c r="BZ2333" s="24"/>
      <c r="CA2333" s="24"/>
      <c r="CB2333" s="24"/>
      <c r="CC2333" s="24"/>
      <c r="CD2333" s="24"/>
      <c r="CE2333" s="24"/>
      <c r="CF2333" s="24"/>
      <c r="CG2333" s="24"/>
      <c r="CH2333" s="24"/>
      <c r="CI2333" s="24"/>
      <c r="CJ2333" s="24"/>
      <c r="CK2333" s="24"/>
      <c r="CL2333" s="24"/>
      <c r="CM2333" s="24"/>
      <c r="CN2333" s="24"/>
      <c r="CO2333" s="24"/>
      <c r="CP2333" s="24"/>
      <c r="CQ2333" s="24"/>
      <c r="CR2333" s="24"/>
      <c r="CS2333" s="24"/>
      <c r="CT2333" s="24"/>
      <c r="CU2333" s="24"/>
      <c r="CV2333" s="24"/>
      <c r="CW2333" s="24"/>
      <c r="CX2333" s="24"/>
      <c r="CY2333" s="24"/>
      <c r="CZ2333" s="24"/>
      <c r="DA2333" s="24"/>
      <c r="DB2333" s="24"/>
      <c r="DC2333" s="24"/>
      <c r="DD2333" s="24"/>
      <c r="DE2333" s="24"/>
      <c r="DF2333" s="24"/>
      <c r="DG2333" s="24"/>
      <c r="DH2333" s="24"/>
      <c r="DI2333" s="24"/>
      <c r="DJ2333" s="24"/>
      <c r="DK2333" s="24"/>
      <c r="DL2333" s="24"/>
      <c r="DM2333" s="24"/>
      <c r="DN2333" s="24"/>
    </row>
    <row r="2334" spans="1:118" s="884" customFormat="1" ht="24" x14ac:dyDescent="0.2">
      <c r="A2334" s="42">
        <v>36501</v>
      </c>
      <c r="B2334" s="341" t="s">
        <v>2127</v>
      </c>
      <c r="C2334" s="584"/>
      <c r="D2334" s="584"/>
      <c r="E2334" s="45"/>
      <c r="F2334" s="46"/>
      <c r="G2334" s="46"/>
      <c r="H2334" s="46"/>
      <c r="I2334" s="47"/>
      <c r="J2334" s="841">
        <v>0</v>
      </c>
      <c r="K2334" s="264"/>
      <c r="L2334" s="921">
        <v>0</v>
      </c>
      <c r="M2334" s="264"/>
      <c r="N2334" s="921"/>
      <c r="O2334" s="238">
        <v>0</v>
      </c>
      <c r="P2334" s="1008"/>
      <c r="Q2334" s="265"/>
      <c r="R2334" s="921"/>
      <c r="S2334" s="238">
        <v>0</v>
      </c>
      <c r="T2334" s="1008"/>
      <c r="U2334" s="265"/>
      <c r="V2334" s="921"/>
      <c r="W2334" s="265"/>
      <c r="X2334" s="921"/>
      <c r="Y2334" s="376">
        <f t="shared" si="291"/>
        <v>0</v>
      </c>
      <c r="Z2334" s="1008">
        <v>0</v>
      </c>
      <c r="AA2334" s="265"/>
      <c r="AB2334" s="921"/>
      <c r="AC2334" s="931">
        <v>0</v>
      </c>
      <c r="AD2334" s="281"/>
      <c r="AE2334" s="958"/>
      <c r="AF2334" s="882">
        <v>0</v>
      </c>
      <c r="AG2334" s="265"/>
      <c r="AH2334" s="921"/>
      <c r="AI2334" s="926">
        <f t="shared" si="294"/>
        <v>0</v>
      </c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4"/>
      <c r="BV2334" s="24"/>
      <c r="BW2334" s="24"/>
      <c r="BX2334" s="24"/>
      <c r="BY2334" s="24"/>
      <c r="BZ2334" s="24"/>
      <c r="CA2334" s="24"/>
      <c r="CB2334" s="24"/>
      <c r="CC2334" s="24"/>
      <c r="CD2334" s="24"/>
      <c r="CE2334" s="24"/>
      <c r="CF2334" s="24"/>
      <c r="CG2334" s="24"/>
      <c r="CH2334" s="24"/>
      <c r="CI2334" s="24"/>
      <c r="CJ2334" s="24"/>
      <c r="CK2334" s="24"/>
      <c r="CL2334" s="24"/>
      <c r="CM2334" s="24"/>
      <c r="CN2334" s="24"/>
      <c r="CO2334" s="24"/>
      <c r="CP2334" s="24"/>
      <c r="CQ2334" s="24"/>
      <c r="CR2334" s="24"/>
      <c r="CS2334" s="24"/>
      <c r="CT2334" s="24"/>
      <c r="CU2334" s="24"/>
      <c r="CV2334" s="24"/>
      <c r="CW2334" s="24"/>
      <c r="CX2334" s="24"/>
      <c r="CY2334" s="24"/>
      <c r="CZ2334" s="24"/>
      <c r="DA2334" s="24"/>
      <c r="DB2334" s="24"/>
      <c r="DC2334" s="24"/>
      <c r="DD2334" s="24"/>
      <c r="DE2334" s="24"/>
      <c r="DF2334" s="24"/>
      <c r="DG2334" s="24"/>
      <c r="DH2334" s="24"/>
      <c r="DI2334" s="24"/>
      <c r="DJ2334" s="24"/>
      <c r="DK2334" s="24"/>
      <c r="DL2334" s="24"/>
      <c r="DM2334" s="24"/>
      <c r="DN2334" s="24"/>
    </row>
    <row r="2335" spans="1:118" s="24" customFormat="1" x14ac:dyDescent="0.2">
      <c r="A2335" s="406"/>
      <c r="B2335" s="585"/>
      <c r="C2335" s="51"/>
      <c r="D2335" s="51"/>
      <c r="E2335" s="447"/>
      <c r="F2335" s="586"/>
      <c r="G2335" s="586"/>
      <c r="H2335" s="586"/>
      <c r="I2335" s="108"/>
      <c r="J2335" s="807"/>
      <c r="K2335" s="142"/>
      <c r="L2335" s="918">
        <v>0</v>
      </c>
      <c r="M2335" s="142"/>
      <c r="N2335" s="918"/>
      <c r="O2335" s="75">
        <v>0</v>
      </c>
      <c r="P2335" s="1007"/>
      <c r="Q2335" s="144"/>
      <c r="R2335" s="918"/>
      <c r="S2335" s="75">
        <v>0</v>
      </c>
      <c r="T2335" s="1007"/>
      <c r="U2335" s="144"/>
      <c r="V2335" s="918"/>
      <c r="W2335" s="144"/>
      <c r="X2335" s="918"/>
      <c r="Y2335" s="60">
        <f t="shared" si="291"/>
        <v>0</v>
      </c>
      <c r="Z2335" s="1007"/>
      <c r="AA2335" s="144"/>
      <c r="AB2335" s="918"/>
      <c r="AC2335" s="63">
        <v>0</v>
      </c>
      <c r="AD2335" s="135"/>
      <c r="AE2335" s="945"/>
      <c r="AF2335" s="150">
        <v>0</v>
      </c>
      <c r="AG2335" s="144"/>
      <c r="AH2335" s="918"/>
      <c r="AI2335" s="998">
        <f t="shared" si="294"/>
        <v>0</v>
      </c>
    </row>
    <row r="2336" spans="1:118" s="877" customFormat="1" ht="36" x14ac:dyDescent="0.2">
      <c r="A2336" s="272">
        <v>366</v>
      </c>
      <c r="B2336" s="273" t="s">
        <v>2128</v>
      </c>
      <c r="C2336" s="272"/>
      <c r="D2336" s="747"/>
      <c r="E2336" s="282"/>
      <c r="F2336" s="283"/>
      <c r="G2336" s="283"/>
      <c r="H2336" s="283"/>
      <c r="I2336" s="277"/>
      <c r="J2336" s="825">
        <v>28519.919999999998</v>
      </c>
      <c r="K2336" s="278"/>
      <c r="L2336" s="919">
        <v>0</v>
      </c>
      <c r="M2336" s="278"/>
      <c r="N2336" s="919"/>
      <c r="O2336" s="875">
        <v>0</v>
      </c>
      <c r="P2336" s="284">
        <f>P2337</f>
        <v>0</v>
      </c>
      <c r="Q2336" s="279"/>
      <c r="R2336" s="919"/>
      <c r="S2336" s="875">
        <v>0</v>
      </c>
      <c r="T2336" s="284"/>
      <c r="U2336" s="279"/>
      <c r="V2336" s="919"/>
      <c r="W2336" s="279"/>
      <c r="X2336" s="919"/>
      <c r="Y2336" s="373">
        <f t="shared" si="291"/>
        <v>0</v>
      </c>
      <c r="Z2336" s="284">
        <v>28519.919999999998</v>
      </c>
      <c r="AA2336" s="279"/>
      <c r="AB2336" s="919"/>
      <c r="AC2336" s="930">
        <v>0</v>
      </c>
      <c r="AD2336" s="284">
        <f t="shared" ref="AD2336:AE2337" si="295">AD2337</f>
        <v>0</v>
      </c>
      <c r="AE2336" s="950">
        <f t="shared" si="295"/>
        <v>0</v>
      </c>
      <c r="AF2336" s="876">
        <v>0</v>
      </c>
      <c r="AG2336" s="279"/>
      <c r="AH2336" s="919"/>
      <c r="AI2336" s="1027">
        <f t="shared" si="294"/>
        <v>28519.919999999998</v>
      </c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4"/>
      <c r="BV2336" s="24"/>
      <c r="BW2336" s="24"/>
      <c r="BX2336" s="24"/>
      <c r="BY2336" s="24"/>
      <c r="BZ2336" s="24"/>
      <c r="CA2336" s="24"/>
      <c r="CB2336" s="24"/>
      <c r="CC2336" s="24"/>
      <c r="CD2336" s="24"/>
      <c r="CE2336" s="24"/>
      <c r="CF2336" s="24"/>
      <c r="CG2336" s="24"/>
      <c r="CH2336" s="24"/>
      <c r="CI2336" s="24"/>
      <c r="CJ2336" s="24"/>
      <c r="CK2336" s="24"/>
      <c r="CL2336" s="24"/>
      <c r="CM2336" s="24"/>
      <c r="CN2336" s="24"/>
      <c r="CO2336" s="24"/>
      <c r="CP2336" s="24"/>
      <c r="CQ2336" s="24"/>
      <c r="CR2336" s="24"/>
      <c r="CS2336" s="24"/>
      <c r="CT2336" s="24"/>
      <c r="CU2336" s="24"/>
      <c r="CV2336" s="24"/>
      <c r="CW2336" s="24"/>
      <c r="CX2336" s="24"/>
      <c r="CY2336" s="24"/>
      <c r="CZ2336" s="24"/>
      <c r="DA2336" s="24"/>
      <c r="DB2336" s="24"/>
      <c r="DC2336" s="24"/>
      <c r="DD2336" s="24"/>
      <c r="DE2336" s="24"/>
      <c r="DF2336" s="24"/>
      <c r="DG2336" s="24"/>
      <c r="DH2336" s="24"/>
      <c r="DI2336" s="24"/>
      <c r="DJ2336" s="24"/>
      <c r="DK2336" s="24"/>
      <c r="DL2336" s="24"/>
      <c r="DM2336" s="24"/>
      <c r="DN2336" s="24"/>
    </row>
    <row r="2337" spans="1:118" s="884" customFormat="1" ht="48" x14ac:dyDescent="0.2">
      <c r="A2337" s="42">
        <v>36601</v>
      </c>
      <c r="B2337" s="341" t="s">
        <v>2129</v>
      </c>
      <c r="C2337" s="44"/>
      <c r="D2337" s="736"/>
      <c r="E2337" s="45"/>
      <c r="F2337" s="46"/>
      <c r="G2337" s="46"/>
      <c r="H2337" s="46"/>
      <c r="I2337" s="47"/>
      <c r="J2337" s="763">
        <v>28519.919999999998</v>
      </c>
      <c r="K2337" s="264"/>
      <c r="L2337" s="921">
        <v>0</v>
      </c>
      <c r="M2337" s="264"/>
      <c r="N2337" s="921"/>
      <c r="O2337" s="238">
        <v>0</v>
      </c>
      <c r="P2337" s="251">
        <f>P2338</f>
        <v>0</v>
      </c>
      <c r="Q2337" s="265"/>
      <c r="R2337" s="921"/>
      <c r="S2337" s="238">
        <v>0</v>
      </c>
      <c r="T2337" s="251"/>
      <c r="U2337" s="265"/>
      <c r="V2337" s="921"/>
      <c r="W2337" s="265"/>
      <c r="X2337" s="921"/>
      <c r="Y2337" s="376">
        <f t="shared" si="291"/>
        <v>0</v>
      </c>
      <c r="Z2337" s="251">
        <v>28519.919999999998</v>
      </c>
      <c r="AA2337" s="265"/>
      <c r="AB2337" s="921"/>
      <c r="AC2337" s="931">
        <v>0</v>
      </c>
      <c r="AD2337" s="251">
        <f t="shared" si="295"/>
        <v>0</v>
      </c>
      <c r="AE2337" s="565">
        <f t="shared" si="295"/>
        <v>0</v>
      </c>
      <c r="AF2337" s="882">
        <v>0</v>
      </c>
      <c r="AG2337" s="265"/>
      <c r="AH2337" s="921"/>
      <c r="AI2337" s="926">
        <f t="shared" si="294"/>
        <v>28519.919999999998</v>
      </c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4"/>
      <c r="BV2337" s="24"/>
      <c r="BW2337" s="24"/>
      <c r="BX2337" s="24"/>
      <c r="BY2337" s="24"/>
      <c r="BZ2337" s="24"/>
      <c r="CA2337" s="24"/>
      <c r="CB2337" s="24"/>
      <c r="CC2337" s="24"/>
      <c r="CD2337" s="24"/>
      <c r="CE2337" s="24"/>
      <c r="CF2337" s="24"/>
      <c r="CG2337" s="24"/>
      <c r="CH2337" s="24"/>
      <c r="CI2337" s="24"/>
      <c r="CJ2337" s="24"/>
      <c r="CK2337" s="24"/>
      <c r="CL2337" s="24"/>
      <c r="CM2337" s="24"/>
      <c r="CN2337" s="24"/>
      <c r="CO2337" s="24"/>
      <c r="CP2337" s="24"/>
      <c r="CQ2337" s="24"/>
      <c r="CR2337" s="24"/>
      <c r="CS2337" s="24"/>
      <c r="CT2337" s="24"/>
      <c r="CU2337" s="24"/>
      <c r="CV2337" s="24"/>
      <c r="CW2337" s="24"/>
      <c r="CX2337" s="24"/>
      <c r="CY2337" s="24"/>
      <c r="CZ2337" s="24"/>
      <c r="DA2337" s="24"/>
      <c r="DB2337" s="24"/>
      <c r="DC2337" s="24"/>
      <c r="DD2337" s="24"/>
      <c r="DE2337" s="24"/>
      <c r="DF2337" s="24"/>
      <c r="DG2337" s="24"/>
      <c r="DH2337" s="24"/>
      <c r="DI2337" s="24"/>
      <c r="DJ2337" s="24"/>
      <c r="DK2337" s="24"/>
      <c r="DL2337" s="24"/>
      <c r="DM2337" s="24"/>
      <c r="DN2337" s="24"/>
    </row>
    <row r="2338" spans="1:118" ht="66" x14ac:dyDescent="0.2">
      <c r="A2338" s="575"/>
      <c r="B2338" s="73" t="s">
        <v>2130</v>
      </c>
      <c r="C2338" s="171"/>
      <c r="D2338" s="171">
        <v>12</v>
      </c>
      <c r="E2338" s="225" t="s">
        <v>1963</v>
      </c>
      <c r="F2338" s="55" t="s">
        <v>31</v>
      </c>
      <c r="G2338" s="56" t="s">
        <v>32</v>
      </c>
      <c r="H2338" s="55" t="s">
        <v>33</v>
      </c>
      <c r="I2338" s="57">
        <v>2376.66</v>
      </c>
      <c r="J2338" s="446">
        <v>28519.919999999998</v>
      </c>
      <c r="K2338" s="136"/>
      <c r="L2338" s="469">
        <v>0</v>
      </c>
      <c r="M2338" s="136"/>
      <c r="N2338" s="469"/>
      <c r="O2338" s="75">
        <v>0</v>
      </c>
      <c r="P2338" s="999">
        <f>O2338*I2338</f>
        <v>0</v>
      </c>
      <c r="Q2338" s="81"/>
      <c r="R2338" s="150"/>
      <c r="S2338" s="75">
        <v>0</v>
      </c>
      <c r="T2338" s="999"/>
      <c r="U2338" s="81"/>
      <c r="V2338" s="150"/>
      <c r="W2338" s="81"/>
      <c r="X2338" s="150"/>
      <c r="Y2338" s="60">
        <f t="shared" si="291"/>
        <v>12</v>
      </c>
      <c r="Z2338" s="999">
        <v>28519.919999999998</v>
      </c>
      <c r="AA2338" s="81"/>
      <c r="AB2338" s="150"/>
      <c r="AC2338" s="63">
        <v>0</v>
      </c>
      <c r="AD2338" s="78">
        <f>AC2338*I2338</f>
        <v>0</v>
      </c>
      <c r="AE2338" s="63">
        <v>0</v>
      </c>
      <c r="AF2338" s="150">
        <v>0</v>
      </c>
      <c r="AG2338" s="81"/>
      <c r="AH2338" s="150"/>
      <c r="AI2338" s="998">
        <f t="shared" si="294"/>
        <v>28519.919999999998</v>
      </c>
    </row>
    <row r="2339" spans="1:118" s="24" customFormat="1" x14ac:dyDescent="0.2">
      <c r="A2339" s="575"/>
      <c r="B2339" s="82"/>
      <c r="C2339" s="51"/>
      <c r="D2339" s="583"/>
      <c r="E2339" s="470"/>
      <c r="F2339" s="471"/>
      <c r="G2339" s="471"/>
      <c r="H2339" s="471"/>
      <c r="I2339" s="108"/>
      <c r="J2339" s="811"/>
      <c r="K2339" s="142"/>
      <c r="L2339" s="918">
        <v>0</v>
      </c>
      <c r="M2339" s="142"/>
      <c r="N2339" s="918"/>
      <c r="O2339" s="75">
        <v>0</v>
      </c>
      <c r="P2339" s="1007"/>
      <c r="Q2339" s="144"/>
      <c r="R2339" s="918"/>
      <c r="S2339" s="75">
        <v>0</v>
      </c>
      <c r="T2339" s="1007"/>
      <c r="U2339" s="144"/>
      <c r="V2339" s="918"/>
      <c r="W2339" s="144"/>
      <c r="X2339" s="918"/>
      <c r="Y2339" s="60">
        <f t="shared" si="291"/>
        <v>0</v>
      </c>
      <c r="Z2339" s="1007">
        <v>0</v>
      </c>
      <c r="AA2339" s="144"/>
      <c r="AB2339" s="918"/>
      <c r="AC2339" s="63">
        <v>0</v>
      </c>
      <c r="AD2339" s="135"/>
      <c r="AE2339" s="945"/>
      <c r="AF2339" s="150">
        <v>0</v>
      </c>
      <c r="AG2339" s="144"/>
      <c r="AH2339" s="918"/>
      <c r="AI2339" s="998">
        <f t="shared" si="294"/>
        <v>0</v>
      </c>
    </row>
    <row r="2340" spans="1:118" s="877" customFormat="1" ht="24" x14ac:dyDescent="0.2">
      <c r="A2340" s="272">
        <v>369</v>
      </c>
      <c r="B2340" s="273" t="s">
        <v>2131</v>
      </c>
      <c r="C2340" s="272"/>
      <c r="D2340" s="272"/>
      <c r="E2340" s="282"/>
      <c r="F2340" s="283"/>
      <c r="G2340" s="283"/>
      <c r="H2340" s="283"/>
      <c r="I2340" s="277"/>
      <c r="J2340" s="806">
        <v>0</v>
      </c>
      <c r="K2340" s="278"/>
      <c r="L2340" s="919">
        <v>0</v>
      </c>
      <c r="M2340" s="278"/>
      <c r="N2340" s="919"/>
      <c r="O2340" s="875">
        <v>0</v>
      </c>
      <c r="P2340" s="928"/>
      <c r="Q2340" s="279"/>
      <c r="R2340" s="919"/>
      <c r="S2340" s="875">
        <v>0</v>
      </c>
      <c r="T2340" s="928">
        <v>0</v>
      </c>
      <c r="U2340" s="279"/>
      <c r="V2340" s="919"/>
      <c r="W2340" s="279"/>
      <c r="X2340" s="919"/>
      <c r="Y2340" s="373">
        <f t="shared" si="291"/>
        <v>0</v>
      </c>
      <c r="Z2340" s="928">
        <v>0</v>
      </c>
      <c r="AA2340" s="279"/>
      <c r="AB2340" s="919"/>
      <c r="AC2340" s="930">
        <v>0</v>
      </c>
      <c r="AD2340" s="316"/>
      <c r="AE2340" s="944"/>
      <c r="AF2340" s="876">
        <v>0</v>
      </c>
      <c r="AG2340" s="279"/>
      <c r="AH2340" s="919"/>
      <c r="AI2340" s="1027">
        <f t="shared" si="294"/>
        <v>0</v>
      </c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4"/>
      <c r="BV2340" s="24"/>
      <c r="BW2340" s="24"/>
      <c r="BX2340" s="24"/>
      <c r="BY2340" s="24"/>
      <c r="BZ2340" s="24"/>
      <c r="CA2340" s="24"/>
      <c r="CB2340" s="24"/>
      <c r="CC2340" s="24"/>
      <c r="CD2340" s="24"/>
      <c r="CE2340" s="24"/>
      <c r="CF2340" s="24"/>
      <c r="CG2340" s="24"/>
      <c r="CH2340" s="24"/>
      <c r="CI2340" s="24"/>
      <c r="CJ2340" s="24"/>
      <c r="CK2340" s="24"/>
      <c r="CL2340" s="24"/>
      <c r="CM2340" s="24"/>
      <c r="CN2340" s="24"/>
      <c r="CO2340" s="24"/>
      <c r="CP2340" s="24"/>
      <c r="CQ2340" s="24"/>
      <c r="CR2340" s="24"/>
      <c r="CS2340" s="24"/>
      <c r="CT2340" s="24"/>
      <c r="CU2340" s="24"/>
      <c r="CV2340" s="24"/>
      <c r="CW2340" s="24"/>
      <c r="CX2340" s="24"/>
      <c r="CY2340" s="24"/>
      <c r="CZ2340" s="24"/>
      <c r="DA2340" s="24"/>
      <c r="DB2340" s="24"/>
      <c r="DC2340" s="24"/>
      <c r="DD2340" s="24"/>
      <c r="DE2340" s="24"/>
      <c r="DF2340" s="24"/>
      <c r="DG2340" s="24"/>
      <c r="DH2340" s="24"/>
      <c r="DI2340" s="24"/>
      <c r="DJ2340" s="24"/>
      <c r="DK2340" s="24"/>
      <c r="DL2340" s="24"/>
      <c r="DM2340" s="24"/>
      <c r="DN2340" s="24"/>
    </row>
    <row r="2341" spans="1:118" x14ac:dyDescent="0.2">
      <c r="A2341" s="42">
        <v>36901</v>
      </c>
      <c r="B2341" s="341" t="s">
        <v>2132</v>
      </c>
      <c r="C2341" s="44"/>
      <c r="D2341" s="44"/>
      <c r="E2341" s="45"/>
      <c r="F2341" s="46"/>
      <c r="G2341" s="46"/>
      <c r="H2341" s="46"/>
      <c r="I2341" s="47"/>
      <c r="J2341" s="787">
        <v>0</v>
      </c>
      <c r="K2341" s="264"/>
      <c r="L2341" s="921">
        <v>0</v>
      </c>
      <c r="M2341" s="264"/>
      <c r="N2341" s="921"/>
      <c r="O2341" s="75">
        <v>0</v>
      </c>
      <c r="P2341" s="1008"/>
      <c r="Q2341" s="265"/>
      <c r="R2341" s="921"/>
      <c r="S2341" s="75">
        <v>0</v>
      </c>
      <c r="T2341" s="1008">
        <v>0</v>
      </c>
      <c r="U2341" s="265"/>
      <c r="V2341" s="921"/>
      <c r="W2341" s="265"/>
      <c r="X2341" s="921"/>
      <c r="Y2341" s="60">
        <f t="shared" si="291"/>
        <v>0</v>
      </c>
      <c r="Z2341" s="1008">
        <v>0</v>
      </c>
      <c r="AA2341" s="265"/>
      <c r="AB2341" s="921"/>
      <c r="AC2341" s="63">
        <v>0</v>
      </c>
      <c r="AD2341" s="281"/>
      <c r="AE2341" s="958"/>
      <c r="AF2341" s="150">
        <v>0</v>
      </c>
      <c r="AG2341" s="265"/>
      <c r="AH2341" s="921"/>
      <c r="AI2341" s="998">
        <f t="shared" si="294"/>
        <v>0</v>
      </c>
    </row>
    <row r="2342" spans="1:118" s="24" customFormat="1" x14ac:dyDescent="0.2">
      <c r="A2342" s="406"/>
      <c r="B2342" s="82"/>
      <c r="C2342" s="51"/>
      <c r="D2342" s="51"/>
      <c r="E2342" s="79"/>
      <c r="F2342" s="133"/>
      <c r="G2342" s="133"/>
      <c r="H2342" s="133"/>
      <c r="I2342" s="108"/>
      <c r="J2342" s="807"/>
      <c r="K2342" s="142"/>
      <c r="L2342" s="918">
        <v>0</v>
      </c>
      <c r="M2342" s="142"/>
      <c r="N2342" s="918"/>
      <c r="O2342" s="75">
        <v>0</v>
      </c>
      <c r="P2342" s="1007"/>
      <c r="Q2342" s="144"/>
      <c r="R2342" s="918"/>
      <c r="S2342" s="75">
        <v>0</v>
      </c>
      <c r="T2342" s="1007"/>
      <c r="U2342" s="144"/>
      <c r="V2342" s="918"/>
      <c r="W2342" s="144"/>
      <c r="X2342" s="918"/>
      <c r="Y2342" s="60">
        <f t="shared" si="291"/>
        <v>0</v>
      </c>
      <c r="Z2342" s="1007"/>
      <c r="AA2342" s="144"/>
      <c r="AB2342" s="918"/>
      <c r="AC2342" s="63">
        <v>0</v>
      </c>
      <c r="AD2342" s="135"/>
      <c r="AE2342" s="945"/>
      <c r="AF2342" s="150">
        <v>0</v>
      </c>
      <c r="AG2342" s="144"/>
      <c r="AH2342" s="918"/>
      <c r="AI2342" s="998">
        <f t="shared" si="294"/>
        <v>0</v>
      </c>
    </row>
    <row r="2343" spans="1:118" ht="24" x14ac:dyDescent="0.2">
      <c r="A2343" s="25">
        <v>3700</v>
      </c>
      <c r="B2343" s="26" t="s">
        <v>2133</v>
      </c>
      <c r="C2343" s="25"/>
      <c r="D2343" s="746"/>
      <c r="E2343" s="28"/>
      <c r="F2343" s="29"/>
      <c r="G2343" s="29"/>
      <c r="H2343" s="29"/>
      <c r="I2343" s="30"/>
      <c r="J2343" s="824">
        <v>0</v>
      </c>
      <c r="K2343" s="249"/>
      <c r="L2343" s="922">
        <v>0</v>
      </c>
      <c r="M2343" s="249"/>
      <c r="N2343" s="922"/>
      <c r="O2343" s="75">
        <v>0</v>
      </c>
      <c r="P2343" s="248">
        <f>P2344+P2347+P2352+P2356+P2359+P2367+P2370+P2373+P2378</f>
        <v>0</v>
      </c>
      <c r="Q2343" s="250"/>
      <c r="R2343" s="922"/>
      <c r="S2343" s="75">
        <v>0</v>
      </c>
      <c r="T2343" s="248">
        <v>0</v>
      </c>
      <c r="U2343" s="250"/>
      <c r="V2343" s="922"/>
      <c r="W2343" s="250"/>
      <c r="X2343" s="922"/>
      <c r="Y2343" s="60">
        <f t="shared" si="291"/>
        <v>0</v>
      </c>
      <c r="Z2343" s="248">
        <v>0</v>
      </c>
      <c r="AA2343" s="250"/>
      <c r="AB2343" s="922"/>
      <c r="AC2343" s="63">
        <v>0</v>
      </c>
      <c r="AD2343" s="248">
        <f>AD2344+AD2347+AD2352+AD2356+AD2359+AD2367+AD2370+AD2373+AD2378</f>
        <v>0</v>
      </c>
      <c r="AE2343" s="554">
        <f>AE2344+AE2347+AE2352+AE2356+AE2359+AE2367+AE2370+AE2373+AE2378</f>
        <v>0</v>
      </c>
      <c r="AF2343" s="150">
        <v>0</v>
      </c>
      <c r="AG2343" s="250"/>
      <c r="AH2343" s="922"/>
      <c r="AI2343" s="998">
        <f t="shared" si="294"/>
        <v>0</v>
      </c>
    </row>
    <row r="2344" spans="1:118" s="877" customFormat="1" x14ac:dyDescent="0.2">
      <c r="A2344" s="272">
        <v>371</v>
      </c>
      <c r="B2344" s="273" t="s">
        <v>2134</v>
      </c>
      <c r="C2344" s="272"/>
      <c r="D2344" s="747"/>
      <c r="E2344" s="282"/>
      <c r="F2344" s="283"/>
      <c r="G2344" s="283"/>
      <c r="H2344" s="283"/>
      <c r="I2344" s="277"/>
      <c r="J2344" s="825">
        <v>0</v>
      </c>
      <c r="K2344" s="278"/>
      <c r="L2344" s="919">
        <v>0</v>
      </c>
      <c r="M2344" s="278"/>
      <c r="N2344" s="919"/>
      <c r="O2344" s="875">
        <v>0</v>
      </c>
      <c r="P2344" s="284">
        <f>P2345</f>
        <v>0</v>
      </c>
      <c r="Q2344" s="279"/>
      <c r="R2344" s="919"/>
      <c r="S2344" s="875">
        <v>0</v>
      </c>
      <c r="T2344" s="284">
        <v>0</v>
      </c>
      <c r="U2344" s="279"/>
      <c r="V2344" s="919"/>
      <c r="W2344" s="279"/>
      <c r="X2344" s="919"/>
      <c r="Y2344" s="373">
        <f t="shared" si="291"/>
        <v>0</v>
      </c>
      <c r="Z2344" s="284">
        <v>0</v>
      </c>
      <c r="AA2344" s="279"/>
      <c r="AB2344" s="919"/>
      <c r="AC2344" s="930">
        <v>0</v>
      </c>
      <c r="AD2344" s="284">
        <f t="shared" ref="AD2344:AE2345" si="296">AD2345</f>
        <v>0</v>
      </c>
      <c r="AE2344" s="950">
        <f t="shared" si="296"/>
        <v>0</v>
      </c>
      <c r="AF2344" s="876">
        <v>0</v>
      </c>
      <c r="AG2344" s="279"/>
      <c r="AH2344" s="919"/>
      <c r="AI2344" s="1027">
        <f t="shared" si="294"/>
        <v>0</v>
      </c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4"/>
      <c r="BV2344" s="24"/>
      <c r="BW2344" s="24"/>
      <c r="BX2344" s="24"/>
      <c r="BY2344" s="24"/>
      <c r="BZ2344" s="24"/>
      <c r="CA2344" s="24"/>
      <c r="CB2344" s="24"/>
      <c r="CC2344" s="24"/>
      <c r="CD2344" s="24"/>
      <c r="CE2344" s="24"/>
      <c r="CF2344" s="24"/>
      <c r="CG2344" s="24"/>
      <c r="CH2344" s="24"/>
      <c r="CI2344" s="24"/>
      <c r="CJ2344" s="24"/>
      <c r="CK2344" s="24"/>
      <c r="CL2344" s="24"/>
      <c r="CM2344" s="24"/>
      <c r="CN2344" s="24"/>
      <c r="CO2344" s="24"/>
      <c r="CP2344" s="24"/>
      <c r="CQ2344" s="24"/>
      <c r="CR2344" s="24"/>
      <c r="CS2344" s="24"/>
      <c r="CT2344" s="24"/>
      <c r="CU2344" s="24"/>
      <c r="CV2344" s="24"/>
      <c r="CW2344" s="24"/>
      <c r="CX2344" s="24"/>
      <c r="CY2344" s="24"/>
      <c r="CZ2344" s="24"/>
      <c r="DA2344" s="24"/>
      <c r="DB2344" s="24"/>
      <c r="DC2344" s="24"/>
      <c r="DD2344" s="24"/>
      <c r="DE2344" s="24"/>
      <c r="DF2344" s="24"/>
      <c r="DG2344" s="24"/>
      <c r="DH2344" s="24"/>
      <c r="DI2344" s="24"/>
      <c r="DJ2344" s="24"/>
      <c r="DK2344" s="24"/>
      <c r="DL2344" s="24"/>
      <c r="DM2344" s="24"/>
      <c r="DN2344" s="24"/>
    </row>
    <row r="2345" spans="1:118" x14ac:dyDescent="0.2">
      <c r="A2345" s="42">
        <v>37101</v>
      </c>
      <c r="B2345" s="341" t="s">
        <v>2134</v>
      </c>
      <c r="C2345" s="44"/>
      <c r="D2345" s="736"/>
      <c r="E2345" s="45"/>
      <c r="F2345" s="46"/>
      <c r="G2345" s="46"/>
      <c r="H2345" s="46"/>
      <c r="I2345" s="47"/>
      <c r="J2345" s="763">
        <v>0</v>
      </c>
      <c r="K2345" s="264"/>
      <c r="L2345" s="921">
        <v>0</v>
      </c>
      <c r="M2345" s="264"/>
      <c r="N2345" s="921"/>
      <c r="O2345" s="75">
        <v>0</v>
      </c>
      <c r="P2345" s="251">
        <f>P2346</f>
        <v>0</v>
      </c>
      <c r="Q2345" s="265"/>
      <c r="R2345" s="921"/>
      <c r="S2345" s="75">
        <v>0</v>
      </c>
      <c r="T2345" s="251">
        <v>0</v>
      </c>
      <c r="U2345" s="265"/>
      <c r="V2345" s="921"/>
      <c r="W2345" s="265"/>
      <c r="X2345" s="921"/>
      <c r="Y2345" s="60">
        <f t="shared" si="291"/>
        <v>0</v>
      </c>
      <c r="Z2345" s="251">
        <v>0</v>
      </c>
      <c r="AA2345" s="265"/>
      <c r="AB2345" s="921"/>
      <c r="AC2345" s="63">
        <v>0</v>
      </c>
      <c r="AD2345" s="251">
        <f t="shared" si="296"/>
        <v>0</v>
      </c>
      <c r="AE2345" s="565">
        <f t="shared" si="296"/>
        <v>0</v>
      </c>
      <c r="AF2345" s="150">
        <v>0</v>
      </c>
      <c r="AG2345" s="265"/>
      <c r="AH2345" s="921"/>
      <c r="AI2345" s="998">
        <f t="shared" si="294"/>
        <v>0</v>
      </c>
    </row>
    <row r="2346" spans="1:118" s="24" customFormat="1" x14ac:dyDescent="0.2">
      <c r="A2346" s="575"/>
      <c r="B2346" s="587"/>
      <c r="C2346" s="51"/>
      <c r="D2346" s="51"/>
      <c r="E2346" s="79"/>
      <c r="F2346" s="55"/>
      <c r="G2346" s="56"/>
      <c r="H2346" s="55"/>
      <c r="I2346" s="57"/>
      <c r="J2346" s="807"/>
      <c r="K2346" s="142"/>
      <c r="L2346" s="918">
        <v>0</v>
      </c>
      <c r="M2346" s="142"/>
      <c r="N2346" s="918"/>
      <c r="O2346" s="75">
        <v>0</v>
      </c>
      <c r="P2346" s="999"/>
      <c r="Q2346" s="81"/>
      <c r="R2346" s="150"/>
      <c r="S2346" s="75">
        <v>0</v>
      </c>
      <c r="T2346" s="999"/>
      <c r="U2346" s="81"/>
      <c r="V2346" s="150"/>
      <c r="W2346" s="81"/>
      <c r="X2346" s="150"/>
      <c r="Y2346" s="60">
        <f t="shared" si="291"/>
        <v>0</v>
      </c>
      <c r="Z2346" s="999"/>
      <c r="AA2346" s="81"/>
      <c r="AB2346" s="150"/>
      <c r="AC2346" s="63">
        <v>0</v>
      </c>
      <c r="AD2346" s="78"/>
      <c r="AE2346" s="63"/>
      <c r="AF2346" s="150">
        <v>0</v>
      </c>
      <c r="AG2346" s="81"/>
      <c r="AH2346" s="150"/>
      <c r="AI2346" s="998">
        <f t="shared" ref="AI2346:AI2377" si="297">AF2346+AH2346+AD2346+AB2346+Z2346+X2346+V2346+T2346+R2346+P2346+N2346+L2346</f>
        <v>0</v>
      </c>
    </row>
    <row r="2347" spans="1:118" x14ac:dyDescent="0.2">
      <c r="A2347" s="272">
        <v>372</v>
      </c>
      <c r="B2347" s="273" t="s">
        <v>2135</v>
      </c>
      <c r="C2347" s="272"/>
      <c r="D2347" s="747"/>
      <c r="E2347" s="282"/>
      <c r="F2347" s="283"/>
      <c r="G2347" s="283"/>
      <c r="H2347" s="283"/>
      <c r="I2347" s="277"/>
      <c r="J2347" s="825">
        <v>0</v>
      </c>
      <c r="K2347" s="278"/>
      <c r="L2347" s="919">
        <v>0</v>
      </c>
      <c r="M2347" s="278"/>
      <c r="N2347" s="919"/>
      <c r="O2347" s="75">
        <v>0</v>
      </c>
      <c r="P2347" s="284">
        <f>P2348</f>
        <v>0</v>
      </c>
      <c r="Q2347" s="279"/>
      <c r="R2347" s="919"/>
      <c r="S2347" s="75">
        <v>0</v>
      </c>
      <c r="T2347" s="284">
        <v>0</v>
      </c>
      <c r="U2347" s="279"/>
      <c r="V2347" s="919"/>
      <c r="W2347" s="279"/>
      <c r="X2347" s="919"/>
      <c r="Y2347" s="60">
        <f t="shared" si="291"/>
        <v>0</v>
      </c>
      <c r="Z2347" s="284">
        <v>0</v>
      </c>
      <c r="AA2347" s="279"/>
      <c r="AB2347" s="919"/>
      <c r="AC2347" s="63">
        <v>0</v>
      </c>
      <c r="AD2347" s="284">
        <f>AD2348</f>
        <v>0</v>
      </c>
      <c r="AE2347" s="950">
        <f>AE2348</f>
        <v>0</v>
      </c>
      <c r="AF2347" s="150">
        <v>0</v>
      </c>
      <c r="AG2347" s="279"/>
      <c r="AH2347" s="919"/>
      <c r="AI2347" s="998">
        <f t="shared" si="297"/>
        <v>0</v>
      </c>
    </row>
    <row r="2348" spans="1:118" x14ac:dyDescent="0.2">
      <c r="A2348" s="42">
        <v>37201</v>
      </c>
      <c r="B2348" s="341" t="s">
        <v>2135</v>
      </c>
      <c r="C2348" s="44"/>
      <c r="D2348" s="540"/>
      <c r="E2348" s="45"/>
      <c r="F2348" s="46"/>
      <c r="G2348" s="46"/>
      <c r="H2348" s="46"/>
      <c r="I2348" s="47"/>
      <c r="J2348" s="832">
        <v>0</v>
      </c>
      <c r="K2348" s="264"/>
      <c r="L2348" s="921">
        <v>0</v>
      </c>
      <c r="M2348" s="264"/>
      <c r="N2348" s="921"/>
      <c r="O2348" s="75">
        <v>0</v>
      </c>
      <c r="P2348" s="475">
        <f>P2349+P2350+P2351</f>
        <v>0</v>
      </c>
      <c r="Q2348" s="265"/>
      <c r="R2348" s="921"/>
      <c r="S2348" s="75">
        <v>0</v>
      </c>
      <c r="T2348" s="475">
        <v>0</v>
      </c>
      <c r="U2348" s="265"/>
      <c r="V2348" s="921"/>
      <c r="W2348" s="265"/>
      <c r="X2348" s="921"/>
      <c r="Y2348" s="60">
        <f t="shared" si="291"/>
        <v>0</v>
      </c>
      <c r="Z2348" s="475">
        <v>0</v>
      </c>
      <c r="AA2348" s="265"/>
      <c r="AB2348" s="921"/>
      <c r="AC2348" s="63">
        <v>0</v>
      </c>
      <c r="AD2348" s="475">
        <f>AD2349+AD2350+AD2351</f>
        <v>0</v>
      </c>
      <c r="AE2348" s="971">
        <f>AE2349+AE2350+AE2351</f>
        <v>0</v>
      </c>
      <c r="AF2348" s="150">
        <v>0</v>
      </c>
      <c r="AG2348" s="265"/>
      <c r="AH2348" s="921"/>
      <c r="AI2348" s="998">
        <f t="shared" si="297"/>
        <v>0</v>
      </c>
    </row>
    <row r="2349" spans="1:118" x14ac:dyDescent="0.2">
      <c r="A2349" s="51"/>
      <c r="B2349" s="581"/>
      <c r="C2349" s="171"/>
      <c r="D2349" s="171"/>
      <c r="E2349" s="225"/>
      <c r="F2349" s="55"/>
      <c r="G2349" s="56"/>
      <c r="H2349" s="55"/>
      <c r="I2349" s="57"/>
      <c r="J2349" s="446"/>
      <c r="K2349" s="136"/>
      <c r="L2349" s="469">
        <v>0</v>
      </c>
      <c r="M2349" s="136"/>
      <c r="N2349" s="469"/>
      <c r="O2349" s="75">
        <v>0</v>
      </c>
      <c r="P2349" s="999"/>
      <c r="Q2349" s="81"/>
      <c r="R2349" s="150"/>
      <c r="S2349" s="75">
        <v>0</v>
      </c>
      <c r="T2349" s="999"/>
      <c r="U2349" s="81"/>
      <c r="V2349" s="150"/>
      <c r="W2349" s="81"/>
      <c r="X2349" s="150"/>
      <c r="Y2349" s="60">
        <f t="shared" si="291"/>
        <v>0</v>
      </c>
      <c r="Z2349" s="999"/>
      <c r="AA2349" s="81"/>
      <c r="AB2349" s="150"/>
      <c r="AC2349" s="63">
        <v>0</v>
      </c>
      <c r="AD2349" s="78"/>
      <c r="AE2349" s="63"/>
      <c r="AF2349" s="150">
        <v>0</v>
      </c>
      <c r="AG2349" s="81"/>
      <c r="AH2349" s="150"/>
      <c r="AI2349" s="998">
        <f t="shared" si="297"/>
        <v>0</v>
      </c>
    </row>
    <row r="2350" spans="1:118" x14ac:dyDescent="0.2">
      <c r="A2350" s="575"/>
      <c r="B2350" s="52"/>
      <c r="C2350" s="74"/>
      <c r="D2350" s="74"/>
      <c r="E2350" s="79"/>
      <c r="F2350" s="55"/>
      <c r="G2350" s="56"/>
      <c r="H2350" s="55"/>
      <c r="I2350" s="57"/>
      <c r="J2350" s="766"/>
      <c r="K2350" s="136"/>
      <c r="L2350" s="469">
        <v>0</v>
      </c>
      <c r="M2350" s="136"/>
      <c r="N2350" s="469"/>
      <c r="O2350" s="75">
        <v>0</v>
      </c>
      <c r="P2350" s="999"/>
      <c r="Q2350" s="81"/>
      <c r="R2350" s="150"/>
      <c r="S2350" s="75">
        <v>0</v>
      </c>
      <c r="T2350" s="999"/>
      <c r="U2350" s="81"/>
      <c r="V2350" s="150"/>
      <c r="W2350" s="81"/>
      <c r="X2350" s="150"/>
      <c r="Y2350" s="60">
        <f t="shared" si="291"/>
        <v>0</v>
      </c>
      <c r="Z2350" s="999"/>
      <c r="AA2350" s="81"/>
      <c r="AB2350" s="150"/>
      <c r="AC2350" s="63">
        <v>0</v>
      </c>
      <c r="AD2350" s="78"/>
      <c r="AE2350" s="63"/>
      <c r="AF2350" s="150">
        <v>0</v>
      </c>
      <c r="AG2350" s="81"/>
      <c r="AH2350" s="150"/>
      <c r="AI2350" s="998">
        <f t="shared" si="297"/>
        <v>0</v>
      </c>
    </row>
    <row r="2351" spans="1:118" x14ac:dyDescent="0.2">
      <c r="A2351" s="575"/>
      <c r="B2351" s="581"/>
      <c r="C2351" s="171"/>
      <c r="D2351" s="171"/>
      <c r="E2351" s="225"/>
      <c r="F2351" s="55"/>
      <c r="G2351" s="56"/>
      <c r="H2351" s="55"/>
      <c r="I2351" s="57"/>
      <c r="J2351" s="446"/>
      <c r="K2351" s="136"/>
      <c r="L2351" s="469">
        <v>0</v>
      </c>
      <c r="M2351" s="136"/>
      <c r="N2351" s="469"/>
      <c r="O2351" s="75">
        <v>0</v>
      </c>
      <c r="P2351" s="999"/>
      <c r="Q2351" s="81"/>
      <c r="R2351" s="150"/>
      <c r="S2351" s="75">
        <v>0</v>
      </c>
      <c r="T2351" s="999"/>
      <c r="U2351" s="81"/>
      <c r="V2351" s="150"/>
      <c r="W2351" s="81"/>
      <c r="X2351" s="150"/>
      <c r="Y2351" s="60">
        <f t="shared" si="291"/>
        <v>0</v>
      </c>
      <c r="Z2351" s="999"/>
      <c r="AA2351" s="81"/>
      <c r="AB2351" s="150"/>
      <c r="AC2351" s="63">
        <v>0</v>
      </c>
      <c r="AD2351" s="78"/>
      <c r="AE2351" s="63"/>
      <c r="AF2351" s="150">
        <v>0</v>
      </c>
      <c r="AG2351" s="81"/>
      <c r="AH2351" s="150"/>
      <c r="AI2351" s="998">
        <f t="shared" si="297"/>
        <v>0</v>
      </c>
    </row>
    <row r="2352" spans="1:118" ht="24" x14ac:dyDescent="0.2">
      <c r="A2352" s="272">
        <v>373</v>
      </c>
      <c r="B2352" s="273" t="s">
        <v>2136</v>
      </c>
      <c r="C2352" s="272"/>
      <c r="D2352" s="747"/>
      <c r="E2352" s="282"/>
      <c r="F2352" s="283"/>
      <c r="G2352" s="283"/>
      <c r="H2352" s="283"/>
      <c r="I2352" s="277"/>
      <c r="J2352" s="825">
        <v>0</v>
      </c>
      <c r="K2352" s="278"/>
      <c r="L2352" s="919">
        <v>0</v>
      </c>
      <c r="M2352" s="278"/>
      <c r="N2352" s="919"/>
      <c r="O2352" s="75">
        <v>0</v>
      </c>
      <c r="P2352" s="284">
        <f>P2353</f>
        <v>0</v>
      </c>
      <c r="Q2352" s="279"/>
      <c r="R2352" s="919"/>
      <c r="S2352" s="75">
        <v>0</v>
      </c>
      <c r="T2352" s="284">
        <v>0</v>
      </c>
      <c r="U2352" s="279"/>
      <c r="V2352" s="919"/>
      <c r="W2352" s="279"/>
      <c r="X2352" s="919"/>
      <c r="Y2352" s="60">
        <f t="shared" si="291"/>
        <v>0</v>
      </c>
      <c r="Z2352" s="284">
        <v>0</v>
      </c>
      <c r="AA2352" s="279"/>
      <c r="AB2352" s="919"/>
      <c r="AC2352" s="63">
        <v>0</v>
      </c>
      <c r="AD2352" s="284">
        <f t="shared" ref="AD2352:AE2353" si="298">AD2353</f>
        <v>0</v>
      </c>
      <c r="AE2352" s="950">
        <f t="shared" si="298"/>
        <v>0</v>
      </c>
      <c r="AF2352" s="150">
        <v>0</v>
      </c>
      <c r="AG2352" s="279"/>
      <c r="AH2352" s="919"/>
      <c r="AI2352" s="998">
        <f t="shared" si="297"/>
        <v>0</v>
      </c>
    </row>
    <row r="2353" spans="1:35" ht="24" x14ac:dyDescent="0.2">
      <c r="A2353" s="117">
        <v>37301</v>
      </c>
      <c r="B2353" s="573" t="s">
        <v>2137</v>
      </c>
      <c r="C2353" s="119"/>
      <c r="D2353" s="738"/>
      <c r="E2353" s="126"/>
      <c r="F2353" s="127"/>
      <c r="G2353" s="127"/>
      <c r="H2353" s="127"/>
      <c r="I2353" s="176"/>
      <c r="J2353" s="770">
        <v>0</v>
      </c>
      <c r="K2353" s="136"/>
      <c r="L2353" s="469">
        <v>0</v>
      </c>
      <c r="M2353" s="136"/>
      <c r="N2353" s="469"/>
      <c r="O2353" s="75">
        <v>0</v>
      </c>
      <c r="P2353" s="128">
        <f>P2354</f>
        <v>0</v>
      </c>
      <c r="Q2353" s="138"/>
      <c r="R2353" s="469"/>
      <c r="S2353" s="75">
        <v>0</v>
      </c>
      <c r="T2353" s="128">
        <v>0</v>
      </c>
      <c r="U2353" s="138"/>
      <c r="V2353" s="469"/>
      <c r="W2353" s="138"/>
      <c r="X2353" s="469"/>
      <c r="Y2353" s="60">
        <f t="shared" si="291"/>
        <v>0</v>
      </c>
      <c r="Z2353" s="128">
        <v>0</v>
      </c>
      <c r="AA2353" s="138"/>
      <c r="AB2353" s="469"/>
      <c r="AC2353" s="63">
        <v>0</v>
      </c>
      <c r="AD2353" s="128">
        <f t="shared" si="298"/>
        <v>0</v>
      </c>
      <c r="AE2353" s="121">
        <f t="shared" si="298"/>
        <v>0</v>
      </c>
      <c r="AF2353" s="150">
        <v>0</v>
      </c>
      <c r="AG2353" s="138"/>
      <c r="AH2353" s="469"/>
      <c r="AI2353" s="998">
        <f t="shared" si="297"/>
        <v>0</v>
      </c>
    </row>
    <row r="2354" spans="1:35" x14ac:dyDescent="0.2">
      <c r="A2354" s="51"/>
      <c r="B2354" s="102"/>
      <c r="C2354" s="74"/>
      <c r="D2354" s="74"/>
      <c r="E2354" s="79"/>
      <c r="F2354" s="55"/>
      <c r="G2354" s="56"/>
      <c r="H2354" s="55"/>
      <c r="I2354" s="57"/>
      <c r="J2354" s="766"/>
      <c r="K2354" s="136"/>
      <c r="L2354" s="469">
        <v>0</v>
      </c>
      <c r="M2354" s="136"/>
      <c r="N2354" s="469"/>
      <c r="O2354" s="75">
        <v>0</v>
      </c>
      <c r="P2354" s="999"/>
      <c r="Q2354" s="81"/>
      <c r="R2354" s="150"/>
      <c r="S2354" s="75">
        <v>0</v>
      </c>
      <c r="T2354" s="999"/>
      <c r="U2354" s="81"/>
      <c r="V2354" s="150"/>
      <c r="W2354" s="81"/>
      <c r="X2354" s="150"/>
      <c r="Y2354" s="60">
        <f t="shared" si="291"/>
        <v>0</v>
      </c>
      <c r="Z2354" s="999"/>
      <c r="AA2354" s="81"/>
      <c r="AB2354" s="150"/>
      <c r="AC2354" s="63">
        <v>0</v>
      </c>
      <c r="AD2354" s="78"/>
      <c r="AE2354" s="63"/>
      <c r="AF2354" s="150">
        <v>0</v>
      </c>
      <c r="AG2354" s="81"/>
      <c r="AH2354" s="150"/>
      <c r="AI2354" s="998">
        <f t="shared" si="297"/>
        <v>0</v>
      </c>
    </row>
    <row r="2355" spans="1:35" s="24" customFormat="1" x14ac:dyDescent="0.2">
      <c r="A2355" s="406"/>
      <c r="B2355" s="82"/>
      <c r="C2355" s="51"/>
      <c r="D2355" s="51"/>
      <c r="E2355" s="79"/>
      <c r="F2355" s="133"/>
      <c r="G2355" s="133"/>
      <c r="H2355" s="133"/>
      <c r="I2355" s="108"/>
      <c r="J2355" s="807"/>
      <c r="K2355" s="142"/>
      <c r="L2355" s="918">
        <v>0</v>
      </c>
      <c r="M2355" s="142"/>
      <c r="N2355" s="918"/>
      <c r="O2355" s="75">
        <v>0</v>
      </c>
      <c r="P2355" s="1007"/>
      <c r="Q2355" s="144"/>
      <c r="R2355" s="918"/>
      <c r="S2355" s="75">
        <v>0</v>
      </c>
      <c r="T2355" s="1007"/>
      <c r="U2355" s="144"/>
      <c r="V2355" s="918"/>
      <c r="W2355" s="144"/>
      <c r="X2355" s="918"/>
      <c r="Y2355" s="60">
        <f t="shared" si="291"/>
        <v>0</v>
      </c>
      <c r="Z2355" s="1007"/>
      <c r="AA2355" s="144"/>
      <c r="AB2355" s="918"/>
      <c r="AC2355" s="63">
        <v>0</v>
      </c>
      <c r="AD2355" s="135"/>
      <c r="AE2355" s="945"/>
      <c r="AF2355" s="150">
        <v>0</v>
      </c>
      <c r="AG2355" s="144"/>
      <c r="AH2355" s="918"/>
      <c r="AI2355" s="998">
        <f t="shared" si="297"/>
        <v>0</v>
      </c>
    </row>
    <row r="2356" spans="1:35" x14ac:dyDescent="0.2">
      <c r="A2356" s="272">
        <v>374</v>
      </c>
      <c r="B2356" s="273" t="s">
        <v>2138</v>
      </c>
      <c r="C2356" s="272"/>
      <c r="D2356" s="272"/>
      <c r="E2356" s="282"/>
      <c r="F2356" s="283"/>
      <c r="G2356" s="283"/>
      <c r="H2356" s="283"/>
      <c r="I2356" s="277"/>
      <c r="J2356" s="806">
        <v>0</v>
      </c>
      <c r="K2356" s="278"/>
      <c r="L2356" s="919">
        <v>0</v>
      </c>
      <c r="M2356" s="278"/>
      <c r="N2356" s="919"/>
      <c r="O2356" s="75">
        <v>0</v>
      </c>
      <c r="P2356" s="928"/>
      <c r="Q2356" s="279"/>
      <c r="R2356" s="919"/>
      <c r="S2356" s="75">
        <v>0</v>
      </c>
      <c r="T2356" s="928">
        <v>0</v>
      </c>
      <c r="U2356" s="279"/>
      <c r="V2356" s="919"/>
      <c r="W2356" s="279"/>
      <c r="X2356" s="919"/>
      <c r="Y2356" s="60">
        <f t="shared" si="291"/>
        <v>0</v>
      </c>
      <c r="Z2356" s="928">
        <v>0</v>
      </c>
      <c r="AA2356" s="279"/>
      <c r="AB2356" s="919"/>
      <c r="AC2356" s="63">
        <v>0</v>
      </c>
      <c r="AD2356" s="316"/>
      <c r="AE2356" s="944"/>
      <c r="AF2356" s="150">
        <v>0</v>
      </c>
      <c r="AG2356" s="279"/>
      <c r="AH2356" s="919"/>
      <c r="AI2356" s="998">
        <f t="shared" si="297"/>
        <v>0</v>
      </c>
    </row>
    <row r="2357" spans="1:35" x14ac:dyDescent="0.2">
      <c r="A2357" s="353">
        <v>37401</v>
      </c>
      <c r="B2357" s="354" t="s">
        <v>2138</v>
      </c>
      <c r="C2357" s="355"/>
      <c r="D2357" s="355"/>
      <c r="E2357" s="356"/>
      <c r="F2357" s="357"/>
      <c r="G2357" s="357"/>
      <c r="H2357" s="357"/>
      <c r="I2357" s="358"/>
      <c r="J2357" s="842">
        <v>0</v>
      </c>
      <c r="K2357" s="360"/>
      <c r="L2357" s="932">
        <v>0</v>
      </c>
      <c r="M2357" s="360"/>
      <c r="N2357" s="932"/>
      <c r="O2357" s="75">
        <v>0</v>
      </c>
      <c r="P2357" s="1011"/>
      <c r="Q2357" s="361"/>
      <c r="R2357" s="932"/>
      <c r="S2357" s="75">
        <v>0</v>
      </c>
      <c r="T2357" s="1011">
        <v>0</v>
      </c>
      <c r="U2357" s="361"/>
      <c r="V2357" s="932"/>
      <c r="W2357" s="361"/>
      <c r="X2357" s="932"/>
      <c r="Y2357" s="60">
        <f t="shared" si="291"/>
        <v>0</v>
      </c>
      <c r="Z2357" s="1011">
        <v>0</v>
      </c>
      <c r="AA2357" s="361"/>
      <c r="AB2357" s="932"/>
      <c r="AC2357" s="63">
        <v>0</v>
      </c>
      <c r="AD2357" s="589"/>
      <c r="AE2357" s="979"/>
      <c r="AF2357" s="150">
        <v>0</v>
      </c>
      <c r="AG2357" s="361"/>
      <c r="AH2357" s="932"/>
      <c r="AI2357" s="998">
        <f t="shared" si="297"/>
        <v>0</v>
      </c>
    </row>
    <row r="2358" spans="1:35" s="24" customFormat="1" x14ac:dyDescent="0.2">
      <c r="A2358" s="406"/>
      <c r="B2358" s="82"/>
      <c r="C2358" s="51"/>
      <c r="D2358" s="51"/>
      <c r="E2358" s="79"/>
      <c r="F2358" s="133"/>
      <c r="G2358" s="133"/>
      <c r="H2358" s="133"/>
      <c r="I2358" s="108"/>
      <c r="J2358" s="807"/>
      <c r="K2358" s="142"/>
      <c r="L2358" s="918">
        <v>0</v>
      </c>
      <c r="M2358" s="142"/>
      <c r="N2358" s="918"/>
      <c r="O2358" s="75">
        <v>0</v>
      </c>
      <c r="P2358" s="1007"/>
      <c r="Q2358" s="144"/>
      <c r="R2358" s="918"/>
      <c r="S2358" s="75">
        <v>0</v>
      </c>
      <c r="T2358" s="1007"/>
      <c r="U2358" s="144"/>
      <c r="V2358" s="918"/>
      <c r="W2358" s="144"/>
      <c r="X2358" s="918"/>
      <c r="Y2358" s="60">
        <f t="shared" si="291"/>
        <v>0</v>
      </c>
      <c r="Z2358" s="1007"/>
      <c r="AA2358" s="144"/>
      <c r="AB2358" s="918"/>
      <c r="AC2358" s="63">
        <v>0</v>
      </c>
      <c r="AD2358" s="135"/>
      <c r="AE2358" s="945"/>
      <c r="AF2358" s="150">
        <v>0</v>
      </c>
      <c r="AG2358" s="144"/>
      <c r="AH2358" s="918"/>
      <c r="AI2358" s="998">
        <f t="shared" si="297"/>
        <v>0</v>
      </c>
    </row>
    <row r="2359" spans="1:35" x14ac:dyDescent="0.2">
      <c r="A2359" s="272">
        <v>375</v>
      </c>
      <c r="B2359" s="273" t="s">
        <v>2139</v>
      </c>
      <c r="C2359" s="272"/>
      <c r="D2359" s="747"/>
      <c r="E2359" s="282"/>
      <c r="F2359" s="283"/>
      <c r="G2359" s="283"/>
      <c r="H2359" s="283"/>
      <c r="I2359" s="277"/>
      <c r="J2359" s="825">
        <v>0</v>
      </c>
      <c r="K2359" s="278"/>
      <c r="L2359" s="919">
        <v>0</v>
      </c>
      <c r="M2359" s="278"/>
      <c r="N2359" s="919"/>
      <c r="O2359" s="75">
        <v>0</v>
      </c>
      <c r="P2359" s="284">
        <f>P2360</f>
        <v>0</v>
      </c>
      <c r="Q2359" s="279"/>
      <c r="R2359" s="919"/>
      <c r="S2359" s="75">
        <v>0</v>
      </c>
      <c r="T2359" s="284">
        <v>0</v>
      </c>
      <c r="U2359" s="279"/>
      <c r="V2359" s="919"/>
      <c r="W2359" s="279"/>
      <c r="X2359" s="919"/>
      <c r="Y2359" s="60">
        <f t="shared" si="291"/>
        <v>0</v>
      </c>
      <c r="Z2359" s="284">
        <v>0</v>
      </c>
      <c r="AA2359" s="279"/>
      <c r="AB2359" s="919"/>
      <c r="AC2359" s="63">
        <v>0</v>
      </c>
      <c r="AD2359" s="284">
        <f>AD2360</f>
        <v>0</v>
      </c>
      <c r="AE2359" s="950">
        <f>AE2360</f>
        <v>0</v>
      </c>
      <c r="AF2359" s="150">
        <v>0</v>
      </c>
      <c r="AG2359" s="279"/>
      <c r="AH2359" s="919"/>
      <c r="AI2359" s="998">
        <f t="shared" si="297"/>
        <v>0</v>
      </c>
    </row>
    <row r="2360" spans="1:35" x14ac:dyDescent="0.2">
      <c r="A2360" s="117">
        <v>37501</v>
      </c>
      <c r="B2360" s="573" t="s">
        <v>2139</v>
      </c>
      <c r="C2360" s="119"/>
      <c r="D2360" s="750"/>
      <c r="E2360" s="126"/>
      <c r="F2360" s="127"/>
      <c r="G2360" s="127"/>
      <c r="H2360" s="127"/>
      <c r="I2360" s="176"/>
      <c r="J2360" s="839">
        <v>0</v>
      </c>
      <c r="K2360" s="136"/>
      <c r="L2360" s="469">
        <v>0</v>
      </c>
      <c r="M2360" s="136"/>
      <c r="N2360" s="469"/>
      <c r="O2360" s="75">
        <v>0</v>
      </c>
      <c r="P2360" s="568">
        <f>P2361+P2362+P2363+P2364+P2365+P2366</f>
        <v>0</v>
      </c>
      <c r="Q2360" s="138"/>
      <c r="R2360" s="469"/>
      <c r="S2360" s="75">
        <v>0</v>
      </c>
      <c r="T2360" s="568">
        <v>0</v>
      </c>
      <c r="U2360" s="138"/>
      <c r="V2360" s="469"/>
      <c r="W2360" s="138"/>
      <c r="X2360" s="469"/>
      <c r="Y2360" s="60">
        <f t="shared" si="291"/>
        <v>0</v>
      </c>
      <c r="Z2360" s="568">
        <v>0</v>
      </c>
      <c r="AA2360" s="138"/>
      <c r="AB2360" s="469"/>
      <c r="AC2360" s="63">
        <v>0</v>
      </c>
      <c r="AD2360" s="568">
        <f>AD2361+AD2362+AD2363+AD2364+AD2365+AD2366</f>
        <v>0</v>
      </c>
      <c r="AE2360" s="980">
        <f>AE2361+AE2362+AE2363+AE2364+AE2365+AE2366</f>
        <v>0</v>
      </c>
      <c r="AF2360" s="150">
        <v>0</v>
      </c>
      <c r="AG2360" s="138"/>
      <c r="AH2360" s="469"/>
      <c r="AI2360" s="998">
        <f t="shared" si="297"/>
        <v>0</v>
      </c>
    </row>
    <row r="2361" spans="1:35" x14ac:dyDescent="0.2">
      <c r="A2361" s="467"/>
      <c r="B2361" s="82"/>
      <c r="C2361" s="51"/>
      <c r="D2361" s="51"/>
      <c r="E2361" s="79"/>
      <c r="F2361" s="88"/>
      <c r="G2361" s="56"/>
      <c r="H2361" s="55"/>
      <c r="I2361" s="57"/>
      <c r="J2361" s="807"/>
      <c r="K2361" s="136"/>
      <c r="L2361" s="469">
        <v>0</v>
      </c>
      <c r="M2361" s="136"/>
      <c r="N2361" s="469"/>
      <c r="O2361" s="75">
        <v>0</v>
      </c>
      <c r="P2361" s="999"/>
      <c r="Q2361" s="81"/>
      <c r="R2361" s="150"/>
      <c r="S2361" s="75">
        <v>0</v>
      </c>
      <c r="T2361" s="999"/>
      <c r="U2361" s="81"/>
      <c r="V2361" s="150"/>
      <c r="W2361" s="81"/>
      <c r="X2361" s="150"/>
      <c r="Y2361" s="60">
        <f t="shared" si="291"/>
        <v>0</v>
      </c>
      <c r="Z2361" s="999"/>
      <c r="AA2361" s="81"/>
      <c r="AB2361" s="150"/>
      <c r="AC2361" s="63">
        <v>0</v>
      </c>
      <c r="AD2361" s="78"/>
      <c r="AE2361" s="63"/>
      <c r="AF2361" s="150">
        <v>0</v>
      </c>
      <c r="AG2361" s="81"/>
      <c r="AH2361" s="150"/>
      <c r="AI2361" s="998">
        <f t="shared" si="297"/>
        <v>0</v>
      </c>
    </row>
    <row r="2362" spans="1:35" x14ac:dyDescent="0.2">
      <c r="A2362" s="467"/>
      <c r="B2362" s="82"/>
      <c r="C2362" s="51"/>
      <c r="D2362" s="51"/>
      <c r="E2362" s="79"/>
      <c r="F2362" s="55"/>
      <c r="G2362" s="56"/>
      <c r="H2362" s="55"/>
      <c r="I2362" s="57"/>
      <c r="J2362" s="807"/>
      <c r="K2362" s="136"/>
      <c r="L2362" s="469">
        <v>0</v>
      </c>
      <c r="M2362" s="136"/>
      <c r="N2362" s="469"/>
      <c r="O2362" s="75">
        <v>0</v>
      </c>
      <c r="P2362" s="999"/>
      <c r="Q2362" s="81"/>
      <c r="R2362" s="150"/>
      <c r="S2362" s="75">
        <v>0</v>
      </c>
      <c r="T2362" s="999"/>
      <c r="U2362" s="81"/>
      <c r="V2362" s="150"/>
      <c r="W2362" s="81"/>
      <c r="X2362" s="150"/>
      <c r="Y2362" s="60">
        <f t="shared" si="291"/>
        <v>0</v>
      </c>
      <c r="Z2362" s="999"/>
      <c r="AA2362" s="81"/>
      <c r="AB2362" s="150"/>
      <c r="AC2362" s="63">
        <v>0</v>
      </c>
      <c r="AD2362" s="78"/>
      <c r="AE2362" s="63"/>
      <c r="AF2362" s="150">
        <v>0</v>
      </c>
      <c r="AG2362" s="81"/>
      <c r="AH2362" s="150"/>
      <c r="AI2362" s="998">
        <f t="shared" si="297"/>
        <v>0</v>
      </c>
    </row>
    <row r="2363" spans="1:35" x14ac:dyDescent="0.2">
      <c r="A2363" s="467"/>
      <c r="B2363" s="260"/>
      <c r="C2363" s="51"/>
      <c r="D2363" s="51"/>
      <c r="E2363" s="590"/>
      <c r="F2363" s="55"/>
      <c r="G2363" s="56"/>
      <c r="H2363" s="55"/>
      <c r="I2363" s="57"/>
      <c r="J2363" s="807"/>
      <c r="K2363" s="136"/>
      <c r="L2363" s="469">
        <v>0</v>
      </c>
      <c r="M2363" s="136"/>
      <c r="N2363" s="469"/>
      <c r="O2363" s="75">
        <v>0</v>
      </c>
      <c r="P2363" s="999"/>
      <c r="Q2363" s="81"/>
      <c r="R2363" s="150"/>
      <c r="S2363" s="75">
        <v>0</v>
      </c>
      <c r="T2363" s="999"/>
      <c r="U2363" s="81"/>
      <c r="V2363" s="150"/>
      <c r="W2363" s="81"/>
      <c r="X2363" s="150"/>
      <c r="Y2363" s="60">
        <f t="shared" si="291"/>
        <v>0</v>
      </c>
      <c r="Z2363" s="999"/>
      <c r="AA2363" s="81"/>
      <c r="AB2363" s="150"/>
      <c r="AC2363" s="63">
        <v>0</v>
      </c>
      <c r="AD2363" s="78"/>
      <c r="AE2363" s="63"/>
      <c r="AF2363" s="150">
        <v>0</v>
      </c>
      <c r="AG2363" s="81"/>
      <c r="AH2363" s="150"/>
      <c r="AI2363" s="998">
        <f t="shared" si="297"/>
        <v>0</v>
      </c>
    </row>
    <row r="2364" spans="1:35" x14ac:dyDescent="0.2">
      <c r="A2364" s="467"/>
      <c r="B2364" s="236"/>
      <c r="C2364" s="51"/>
      <c r="D2364" s="51"/>
      <c r="E2364" s="590"/>
      <c r="F2364" s="55"/>
      <c r="G2364" s="56"/>
      <c r="H2364" s="55"/>
      <c r="I2364" s="57"/>
      <c r="J2364" s="807"/>
      <c r="K2364" s="136"/>
      <c r="L2364" s="469">
        <v>0</v>
      </c>
      <c r="M2364" s="136"/>
      <c r="N2364" s="469"/>
      <c r="O2364" s="75">
        <v>0</v>
      </c>
      <c r="P2364" s="999"/>
      <c r="Q2364" s="81"/>
      <c r="R2364" s="150"/>
      <c r="S2364" s="75">
        <v>0</v>
      </c>
      <c r="T2364" s="999"/>
      <c r="U2364" s="81"/>
      <c r="V2364" s="150"/>
      <c r="W2364" s="81"/>
      <c r="X2364" s="150"/>
      <c r="Y2364" s="60">
        <f t="shared" si="291"/>
        <v>0</v>
      </c>
      <c r="Z2364" s="999"/>
      <c r="AA2364" s="81"/>
      <c r="AB2364" s="150"/>
      <c r="AC2364" s="63">
        <v>0</v>
      </c>
      <c r="AD2364" s="78"/>
      <c r="AE2364" s="63"/>
      <c r="AF2364" s="150">
        <v>0</v>
      </c>
      <c r="AG2364" s="81"/>
      <c r="AH2364" s="150"/>
      <c r="AI2364" s="998">
        <f t="shared" si="297"/>
        <v>0</v>
      </c>
    </row>
    <row r="2365" spans="1:35" x14ac:dyDescent="0.2">
      <c r="A2365" s="467"/>
      <c r="B2365" s="236"/>
      <c r="C2365" s="51"/>
      <c r="D2365" s="51"/>
      <c r="E2365" s="590"/>
      <c r="F2365" s="55"/>
      <c r="G2365" s="56"/>
      <c r="H2365" s="55"/>
      <c r="I2365" s="57"/>
      <c r="J2365" s="807"/>
      <c r="K2365" s="136"/>
      <c r="L2365" s="469">
        <v>0</v>
      </c>
      <c r="M2365" s="136"/>
      <c r="N2365" s="469"/>
      <c r="O2365" s="75">
        <v>0</v>
      </c>
      <c r="P2365" s="999"/>
      <c r="Q2365" s="81"/>
      <c r="R2365" s="150"/>
      <c r="S2365" s="75">
        <v>0</v>
      </c>
      <c r="T2365" s="999"/>
      <c r="U2365" s="81"/>
      <c r="V2365" s="150"/>
      <c r="W2365" s="81"/>
      <c r="X2365" s="150"/>
      <c r="Y2365" s="60">
        <f t="shared" si="291"/>
        <v>0</v>
      </c>
      <c r="Z2365" s="999"/>
      <c r="AA2365" s="81"/>
      <c r="AB2365" s="150"/>
      <c r="AC2365" s="63">
        <v>0</v>
      </c>
      <c r="AD2365" s="78"/>
      <c r="AE2365" s="63"/>
      <c r="AF2365" s="150">
        <v>0</v>
      </c>
      <c r="AG2365" s="81"/>
      <c r="AH2365" s="150"/>
      <c r="AI2365" s="998">
        <f t="shared" si="297"/>
        <v>0</v>
      </c>
    </row>
    <row r="2366" spans="1:35" x14ac:dyDescent="0.2">
      <c r="A2366" s="467"/>
      <c r="B2366" s="236"/>
      <c r="C2366" s="51"/>
      <c r="D2366" s="51"/>
      <c r="E2366" s="590"/>
      <c r="F2366" s="55"/>
      <c r="G2366" s="56"/>
      <c r="H2366" s="55"/>
      <c r="I2366" s="57"/>
      <c r="J2366" s="807"/>
      <c r="K2366" s="136"/>
      <c r="L2366" s="469">
        <v>0</v>
      </c>
      <c r="M2366" s="136"/>
      <c r="N2366" s="469"/>
      <c r="O2366" s="75">
        <v>0</v>
      </c>
      <c r="P2366" s="999"/>
      <c r="Q2366" s="81"/>
      <c r="R2366" s="150"/>
      <c r="S2366" s="75">
        <v>0</v>
      </c>
      <c r="T2366" s="999"/>
      <c r="U2366" s="81"/>
      <c r="V2366" s="150"/>
      <c r="W2366" s="81"/>
      <c r="X2366" s="150"/>
      <c r="Y2366" s="60">
        <f t="shared" si="291"/>
        <v>0</v>
      </c>
      <c r="Z2366" s="999"/>
      <c r="AA2366" s="81"/>
      <c r="AB2366" s="150"/>
      <c r="AC2366" s="63">
        <v>0</v>
      </c>
      <c r="AD2366" s="78"/>
      <c r="AE2366" s="63"/>
      <c r="AF2366" s="150">
        <v>0</v>
      </c>
      <c r="AG2366" s="81"/>
      <c r="AH2366" s="150"/>
      <c r="AI2366" s="998">
        <f t="shared" si="297"/>
        <v>0</v>
      </c>
    </row>
    <row r="2367" spans="1:35" x14ac:dyDescent="0.2">
      <c r="A2367" s="272">
        <v>376</v>
      </c>
      <c r="B2367" s="273" t="s">
        <v>2140</v>
      </c>
      <c r="C2367" s="272"/>
      <c r="D2367" s="751"/>
      <c r="E2367" s="591"/>
      <c r="F2367" s="592"/>
      <c r="G2367" s="592"/>
      <c r="H2367" s="592"/>
      <c r="I2367" s="277"/>
      <c r="J2367" s="843">
        <v>0</v>
      </c>
      <c r="K2367" s="278"/>
      <c r="L2367" s="919">
        <v>0</v>
      </c>
      <c r="M2367" s="278"/>
      <c r="N2367" s="919"/>
      <c r="O2367" s="75">
        <v>0</v>
      </c>
      <c r="P2367" s="593">
        <f>P2368</f>
        <v>0</v>
      </c>
      <c r="Q2367" s="138"/>
      <c r="R2367" s="469"/>
      <c r="S2367" s="75">
        <v>0</v>
      </c>
      <c r="T2367" s="593">
        <v>0</v>
      </c>
      <c r="U2367" s="138"/>
      <c r="V2367" s="469"/>
      <c r="W2367" s="138"/>
      <c r="X2367" s="469"/>
      <c r="Y2367" s="60">
        <f t="shared" si="291"/>
        <v>0</v>
      </c>
      <c r="Z2367" s="593">
        <v>0</v>
      </c>
      <c r="AA2367" s="138"/>
      <c r="AB2367" s="469"/>
      <c r="AC2367" s="63">
        <v>0</v>
      </c>
      <c r="AD2367" s="593">
        <f t="shared" ref="AD2367:AE2368" si="299">AD2368</f>
        <v>0</v>
      </c>
      <c r="AE2367" s="560">
        <f t="shared" si="299"/>
        <v>0</v>
      </c>
      <c r="AF2367" s="150">
        <v>0</v>
      </c>
      <c r="AG2367" s="138"/>
      <c r="AH2367" s="469"/>
      <c r="AI2367" s="998">
        <f t="shared" si="297"/>
        <v>0</v>
      </c>
    </row>
    <row r="2368" spans="1:35" x14ac:dyDescent="0.2">
      <c r="A2368" s="353">
        <v>37601</v>
      </c>
      <c r="B2368" s="354" t="s">
        <v>2140</v>
      </c>
      <c r="C2368" s="355"/>
      <c r="D2368" s="743"/>
      <c r="E2368" s="355"/>
      <c r="F2368" s="594"/>
      <c r="G2368" s="594"/>
      <c r="H2368" s="594"/>
      <c r="I2368" s="358"/>
      <c r="J2368" s="810">
        <v>0</v>
      </c>
      <c r="K2368" s="360"/>
      <c r="L2368" s="932">
        <v>0</v>
      </c>
      <c r="M2368" s="360"/>
      <c r="N2368" s="932"/>
      <c r="O2368" s="75">
        <v>0</v>
      </c>
      <c r="P2368" s="359">
        <f>P2369</f>
        <v>0</v>
      </c>
      <c r="Q2368" s="361"/>
      <c r="R2368" s="932"/>
      <c r="S2368" s="75">
        <v>0</v>
      </c>
      <c r="T2368" s="359">
        <v>0</v>
      </c>
      <c r="U2368" s="361"/>
      <c r="V2368" s="932"/>
      <c r="W2368" s="361"/>
      <c r="X2368" s="932"/>
      <c r="Y2368" s="60">
        <f t="shared" si="291"/>
        <v>0</v>
      </c>
      <c r="Z2368" s="359">
        <v>0</v>
      </c>
      <c r="AA2368" s="361"/>
      <c r="AB2368" s="932"/>
      <c r="AC2368" s="63">
        <v>0</v>
      </c>
      <c r="AD2368" s="359">
        <f t="shared" si="299"/>
        <v>0</v>
      </c>
      <c r="AE2368" s="981">
        <f t="shared" si="299"/>
        <v>0</v>
      </c>
      <c r="AF2368" s="150">
        <v>0</v>
      </c>
      <c r="AG2368" s="361"/>
      <c r="AH2368" s="932"/>
      <c r="AI2368" s="998">
        <f t="shared" si="297"/>
        <v>0</v>
      </c>
    </row>
    <row r="2369" spans="1:35" x14ac:dyDescent="0.2">
      <c r="A2369" s="408"/>
      <c r="B2369" s="595"/>
      <c r="E2369" s="465"/>
      <c r="F2369" s="55"/>
      <c r="G2369" s="56"/>
      <c r="H2369" s="55"/>
      <c r="I2369" s="57"/>
      <c r="K2369" s="136"/>
      <c r="L2369" s="469">
        <v>0</v>
      </c>
      <c r="M2369" s="136"/>
      <c r="N2369" s="469"/>
      <c r="O2369" s="75">
        <v>0</v>
      </c>
      <c r="P2369" s="999"/>
      <c r="Q2369" s="81"/>
      <c r="R2369" s="150"/>
      <c r="S2369" s="75">
        <v>0</v>
      </c>
      <c r="T2369" s="999"/>
      <c r="U2369" s="81"/>
      <c r="V2369" s="150"/>
      <c r="W2369" s="81"/>
      <c r="X2369" s="150"/>
      <c r="Y2369" s="60">
        <f t="shared" si="291"/>
        <v>0</v>
      </c>
      <c r="Z2369" s="999"/>
      <c r="AA2369" s="81"/>
      <c r="AB2369" s="150"/>
      <c r="AC2369" s="63">
        <v>0</v>
      </c>
      <c r="AD2369" s="78"/>
      <c r="AE2369" s="63"/>
      <c r="AF2369" s="150">
        <v>0</v>
      </c>
      <c r="AG2369" s="81"/>
      <c r="AH2369" s="150"/>
      <c r="AI2369" s="998">
        <f t="shared" si="297"/>
        <v>0</v>
      </c>
    </row>
    <row r="2370" spans="1:35" ht="24" x14ac:dyDescent="0.2">
      <c r="A2370" s="272">
        <v>377</v>
      </c>
      <c r="B2370" s="273" t="s">
        <v>2141</v>
      </c>
      <c r="C2370" s="272"/>
      <c r="D2370" s="272"/>
      <c r="E2370" s="282"/>
      <c r="F2370" s="283"/>
      <c r="G2370" s="283"/>
      <c r="H2370" s="283"/>
      <c r="I2370" s="277"/>
      <c r="J2370" s="806">
        <v>0</v>
      </c>
      <c r="K2370" s="278"/>
      <c r="L2370" s="919">
        <v>0</v>
      </c>
      <c r="M2370" s="278"/>
      <c r="N2370" s="919"/>
      <c r="O2370" s="75">
        <v>0</v>
      </c>
      <c r="P2370" s="928"/>
      <c r="Q2370" s="279"/>
      <c r="R2370" s="919"/>
      <c r="S2370" s="75">
        <v>0</v>
      </c>
      <c r="T2370" s="928">
        <v>0</v>
      </c>
      <c r="U2370" s="279"/>
      <c r="V2370" s="919"/>
      <c r="W2370" s="279"/>
      <c r="X2370" s="919"/>
      <c r="Y2370" s="60">
        <f t="shared" si="291"/>
        <v>0</v>
      </c>
      <c r="Z2370" s="928">
        <v>0</v>
      </c>
      <c r="AA2370" s="279"/>
      <c r="AB2370" s="919"/>
      <c r="AC2370" s="63">
        <v>0</v>
      </c>
      <c r="AD2370" s="316"/>
      <c r="AE2370" s="944"/>
      <c r="AF2370" s="150">
        <v>0</v>
      </c>
      <c r="AG2370" s="279"/>
      <c r="AH2370" s="919"/>
      <c r="AI2370" s="998">
        <f t="shared" si="297"/>
        <v>0</v>
      </c>
    </row>
    <row r="2371" spans="1:35" ht="24" x14ac:dyDescent="0.2">
      <c r="A2371" s="353">
        <v>37701</v>
      </c>
      <c r="B2371" s="354" t="s">
        <v>2141</v>
      </c>
      <c r="C2371" s="353"/>
      <c r="D2371" s="353"/>
      <c r="E2371" s="356"/>
      <c r="F2371" s="357"/>
      <c r="G2371" s="357"/>
      <c r="H2371" s="357"/>
      <c r="I2371" s="358"/>
      <c r="J2371" s="844">
        <v>0</v>
      </c>
      <c r="K2371" s="360"/>
      <c r="L2371" s="932">
        <v>0</v>
      </c>
      <c r="M2371" s="360"/>
      <c r="N2371" s="932"/>
      <c r="O2371" s="75">
        <v>0</v>
      </c>
      <c r="P2371" s="1011"/>
      <c r="Q2371" s="361"/>
      <c r="R2371" s="932"/>
      <c r="S2371" s="75">
        <v>0</v>
      </c>
      <c r="T2371" s="1011">
        <v>0</v>
      </c>
      <c r="U2371" s="361"/>
      <c r="V2371" s="932"/>
      <c r="W2371" s="361"/>
      <c r="X2371" s="932"/>
      <c r="Y2371" s="60">
        <f t="shared" si="291"/>
        <v>0</v>
      </c>
      <c r="Z2371" s="1011">
        <v>0</v>
      </c>
      <c r="AA2371" s="361"/>
      <c r="AB2371" s="932"/>
      <c r="AC2371" s="63">
        <v>0</v>
      </c>
      <c r="AD2371" s="589"/>
      <c r="AE2371" s="979"/>
      <c r="AF2371" s="150">
        <v>0</v>
      </c>
      <c r="AG2371" s="361"/>
      <c r="AH2371" s="932"/>
      <c r="AI2371" s="998">
        <f t="shared" si="297"/>
        <v>0</v>
      </c>
    </row>
    <row r="2372" spans="1:35" x14ac:dyDescent="0.2">
      <c r="A2372" s="408"/>
      <c r="B2372" s="581"/>
      <c r="E2372" s="225"/>
      <c r="F2372" s="325"/>
      <c r="G2372" s="325"/>
      <c r="H2372" s="325"/>
      <c r="I2372" s="57"/>
      <c r="K2372" s="136"/>
      <c r="L2372" s="469">
        <v>0</v>
      </c>
      <c r="M2372" s="136"/>
      <c r="N2372" s="469"/>
      <c r="O2372" s="75">
        <v>0</v>
      </c>
      <c r="P2372" s="1002"/>
      <c r="Q2372" s="138"/>
      <c r="R2372" s="469"/>
      <c r="S2372" s="75">
        <v>0</v>
      </c>
      <c r="T2372" s="1002"/>
      <c r="U2372" s="138"/>
      <c r="V2372" s="469"/>
      <c r="W2372" s="138"/>
      <c r="X2372" s="469"/>
      <c r="Y2372" s="60">
        <f t="shared" si="291"/>
        <v>0</v>
      </c>
      <c r="Z2372" s="1002"/>
      <c r="AA2372" s="138"/>
      <c r="AB2372" s="469"/>
      <c r="AC2372" s="63">
        <v>0</v>
      </c>
      <c r="AD2372" s="137"/>
      <c r="AE2372" s="942"/>
      <c r="AF2372" s="150">
        <v>0</v>
      </c>
      <c r="AG2372" s="138"/>
      <c r="AH2372" s="469"/>
      <c r="AI2372" s="998">
        <f t="shared" si="297"/>
        <v>0</v>
      </c>
    </row>
    <row r="2373" spans="1:35" ht="24" x14ac:dyDescent="0.2">
      <c r="A2373" s="272">
        <v>378</v>
      </c>
      <c r="B2373" s="273" t="s">
        <v>2142</v>
      </c>
      <c r="C2373" s="272"/>
      <c r="D2373" s="272"/>
      <c r="E2373" s="282"/>
      <c r="F2373" s="283"/>
      <c r="G2373" s="283"/>
      <c r="H2373" s="283"/>
      <c r="I2373" s="277"/>
      <c r="J2373" s="806">
        <v>0</v>
      </c>
      <c r="K2373" s="278"/>
      <c r="L2373" s="919">
        <v>0</v>
      </c>
      <c r="M2373" s="278"/>
      <c r="N2373" s="919"/>
      <c r="O2373" s="75">
        <v>0</v>
      </c>
      <c r="P2373" s="928"/>
      <c r="Q2373" s="279"/>
      <c r="R2373" s="919"/>
      <c r="S2373" s="75">
        <v>0</v>
      </c>
      <c r="T2373" s="928">
        <v>0</v>
      </c>
      <c r="U2373" s="279"/>
      <c r="V2373" s="919"/>
      <c r="W2373" s="279"/>
      <c r="X2373" s="919"/>
      <c r="Y2373" s="60">
        <f t="shared" si="291"/>
        <v>0</v>
      </c>
      <c r="Z2373" s="928">
        <v>0</v>
      </c>
      <c r="AA2373" s="279"/>
      <c r="AB2373" s="919"/>
      <c r="AC2373" s="63">
        <v>0</v>
      </c>
      <c r="AD2373" s="316"/>
      <c r="AE2373" s="944"/>
      <c r="AF2373" s="150">
        <v>0</v>
      </c>
      <c r="AG2373" s="279"/>
      <c r="AH2373" s="919"/>
      <c r="AI2373" s="998">
        <f t="shared" si="297"/>
        <v>0</v>
      </c>
    </row>
    <row r="2374" spans="1:35" ht="60" x14ac:dyDescent="0.2">
      <c r="A2374" s="353">
        <v>37801</v>
      </c>
      <c r="B2374" s="354" t="s">
        <v>2143</v>
      </c>
      <c r="C2374" s="353"/>
      <c r="D2374" s="353"/>
      <c r="E2374" s="356"/>
      <c r="F2374" s="357"/>
      <c r="G2374" s="357"/>
      <c r="H2374" s="357"/>
      <c r="I2374" s="358"/>
      <c r="J2374" s="844">
        <v>0</v>
      </c>
      <c r="K2374" s="360"/>
      <c r="L2374" s="932">
        <v>0</v>
      </c>
      <c r="M2374" s="360"/>
      <c r="N2374" s="932"/>
      <c r="O2374" s="75">
        <v>0</v>
      </c>
      <c r="P2374" s="1011"/>
      <c r="Q2374" s="361"/>
      <c r="R2374" s="932"/>
      <c r="S2374" s="75">
        <v>0</v>
      </c>
      <c r="T2374" s="1011">
        <v>0</v>
      </c>
      <c r="U2374" s="361"/>
      <c r="V2374" s="932"/>
      <c r="W2374" s="361"/>
      <c r="X2374" s="932"/>
      <c r="Y2374" s="60">
        <f t="shared" ref="Y2374:Y2437" si="300">D2374</f>
        <v>0</v>
      </c>
      <c r="Z2374" s="1011">
        <v>0</v>
      </c>
      <c r="AA2374" s="361"/>
      <c r="AB2374" s="932"/>
      <c r="AC2374" s="63">
        <v>0</v>
      </c>
      <c r="AD2374" s="589"/>
      <c r="AE2374" s="979"/>
      <c r="AF2374" s="150">
        <v>0</v>
      </c>
      <c r="AG2374" s="361"/>
      <c r="AH2374" s="932"/>
      <c r="AI2374" s="998">
        <f t="shared" si="297"/>
        <v>0</v>
      </c>
    </row>
    <row r="2375" spans="1:35" s="24" customFormat="1" x14ac:dyDescent="0.2">
      <c r="A2375" s="51"/>
      <c r="B2375" s="407"/>
      <c r="C2375" s="51"/>
      <c r="D2375" s="51"/>
      <c r="E2375" s="79"/>
      <c r="F2375" s="133"/>
      <c r="G2375" s="133"/>
      <c r="H2375" s="133"/>
      <c r="I2375" s="108"/>
      <c r="J2375" s="807"/>
      <c r="K2375" s="142"/>
      <c r="L2375" s="918">
        <v>0</v>
      </c>
      <c r="M2375" s="142"/>
      <c r="N2375" s="918"/>
      <c r="O2375" s="75">
        <v>0</v>
      </c>
      <c r="P2375" s="1007"/>
      <c r="Q2375" s="144"/>
      <c r="R2375" s="918"/>
      <c r="S2375" s="75">
        <v>0</v>
      </c>
      <c r="T2375" s="1007"/>
      <c r="U2375" s="144"/>
      <c r="V2375" s="918"/>
      <c r="W2375" s="144"/>
      <c r="X2375" s="918"/>
      <c r="Y2375" s="60">
        <f t="shared" si="300"/>
        <v>0</v>
      </c>
      <c r="Z2375" s="1007"/>
      <c r="AA2375" s="144"/>
      <c r="AB2375" s="918"/>
      <c r="AC2375" s="63">
        <v>0</v>
      </c>
      <c r="AD2375" s="135"/>
      <c r="AE2375" s="945"/>
      <c r="AF2375" s="150">
        <v>0</v>
      </c>
      <c r="AG2375" s="144"/>
      <c r="AH2375" s="918"/>
      <c r="AI2375" s="998">
        <f t="shared" si="297"/>
        <v>0</v>
      </c>
    </row>
    <row r="2376" spans="1:35" ht="60" x14ac:dyDescent="0.2">
      <c r="A2376" s="353">
        <v>37802</v>
      </c>
      <c r="B2376" s="354" t="s">
        <v>2144</v>
      </c>
      <c r="C2376" s="353"/>
      <c r="D2376" s="353"/>
      <c r="E2376" s="356"/>
      <c r="F2376" s="357"/>
      <c r="G2376" s="357"/>
      <c r="H2376" s="357"/>
      <c r="I2376" s="358"/>
      <c r="J2376" s="844">
        <v>0</v>
      </c>
      <c r="K2376" s="360"/>
      <c r="L2376" s="932">
        <v>0</v>
      </c>
      <c r="M2376" s="360"/>
      <c r="N2376" s="932"/>
      <c r="O2376" s="75">
        <v>0</v>
      </c>
      <c r="P2376" s="1011"/>
      <c r="Q2376" s="361"/>
      <c r="R2376" s="932"/>
      <c r="S2376" s="75">
        <v>0</v>
      </c>
      <c r="T2376" s="1011">
        <v>0</v>
      </c>
      <c r="U2376" s="361"/>
      <c r="V2376" s="932"/>
      <c r="W2376" s="361"/>
      <c r="X2376" s="932"/>
      <c r="Y2376" s="60">
        <f t="shared" si="300"/>
        <v>0</v>
      </c>
      <c r="Z2376" s="1011">
        <v>0</v>
      </c>
      <c r="AA2376" s="361"/>
      <c r="AB2376" s="932"/>
      <c r="AC2376" s="63">
        <v>0</v>
      </c>
      <c r="AD2376" s="589"/>
      <c r="AE2376" s="979"/>
      <c r="AF2376" s="150">
        <v>0</v>
      </c>
      <c r="AG2376" s="361"/>
      <c r="AH2376" s="932"/>
      <c r="AI2376" s="998">
        <f t="shared" si="297"/>
        <v>0</v>
      </c>
    </row>
    <row r="2377" spans="1:35" s="24" customFormat="1" x14ac:dyDescent="0.2">
      <c r="A2377" s="408"/>
      <c r="B2377" s="487"/>
      <c r="C2377" s="51"/>
      <c r="D2377" s="583"/>
      <c r="E2377" s="500"/>
      <c r="F2377" s="501"/>
      <c r="G2377" s="501"/>
      <c r="H2377" s="501"/>
      <c r="I2377" s="108"/>
      <c r="J2377" s="811"/>
      <c r="K2377" s="142"/>
      <c r="L2377" s="918">
        <v>0</v>
      </c>
      <c r="M2377" s="142"/>
      <c r="N2377" s="918"/>
      <c r="O2377" s="75">
        <v>0</v>
      </c>
      <c r="P2377" s="1007"/>
      <c r="Q2377" s="144"/>
      <c r="R2377" s="918"/>
      <c r="S2377" s="75">
        <v>0</v>
      </c>
      <c r="T2377" s="1007"/>
      <c r="U2377" s="144"/>
      <c r="V2377" s="918"/>
      <c r="W2377" s="144"/>
      <c r="X2377" s="918"/>
      <c r="Y2377" s="60">
        <f t="shared" si="300"/>
        <v>0</v>
      </c>
      <c r="Z2377" s="1007"/>
      <c r="AA2377" s="144"/>
      <c r="AB2377" s="918"/>
      <c r="AC2377" s="63">
        <v>0</v>
      </c>
      <c r="AD2377" s="135"/>
      <c r="AE2377" s="945"/>
      <c r="AF2377" s="150">
        <v>0</v>
      </c>
      <c r="AG2377" s="144"/>
      <c r="AH2377" s="918"/>
      <c r="AI2377" s="998">
        <f t="shared" si="297"/>
        <v>0</v>
      </c>
    </row>
    <row r="2378" spans="1:35" ht="24" x14ac:dyDescent="0.2">
      <c r="A2378" s="272">
        <v>379</v>
      </c>
      <c r="B2378" s="273" t="s">
        <v>2145</v>
      </c>
      <c r="C2378" s="272"/>
      <c r="D2378" s="747"/>
      <c r="E2378" s="282"/>
      <c r="F2378" s="283"/>
      <c r="G2378" s="283"/>
      <c r="H2378" s="283"/>
      <c r="I2378" s="277"/>
      <c r="J2378" s="825">
        <v>0</v>
      </c>
      <c r="K2378" s="278"/>
      <c r="L2378" s="919">
        <v>0</v>
      </c>
      <c r="M2378" s="278"/>
      <c r="N2378" s="919"/>
      <c r="O2378" s="75">
        <v>0</v>
      </c>
      <c r="P2378" s="284">
        <f>P2379</f>
        <v>0</v>
      </c>
      <c r="Q2378" s="279"/>
      <c r="R2378" s="919"/>
      <c r="S2378" s="75">
        <v>0</v>
      </c>
      <c r="T2378" s="284">
        <v>0</v>
      </c>
      <c r="U2378" s="279"/>
      <c r="V2378" s="919"/>
      <c r="W2378" s="279"/>
      <c r="X2378" s="919"/>
      <c r="Y2378" s="60">
        <f t="shared" si="300"/>
        <v>0</v>
      </c>
      <c r="Z2378" s="284">
        <v>0</v>
      </c>
      <c r="AA2378" s="279"/>
      <c r="AB2378" s="919"/>
      <c r="AC2378" s="63">
        <v>0</v>
      </c>
      <c r="AD2378" s="284">
        <f t="shared" ref="AD2378:AE2379" si="301">AD2379</f>
        <v>0</v>
      </c>
      <c r="AE2378" s="950">
        <f t="shared" si="301"/>
        <v>0</v>
      </c>
      <c r="AF2378" s="150">
        <v>0</v>
      </c>
      <c r="AG2378" s="279"/>
      <c r="AH2378" s="919"/>
      <c r="AI2378" s="998">
        <f t="shared" ref="AI2378:AI2384" si="302">AF2378+AH2378+AD2378+AB2378+Z2378+X2378+V2378+T2378+R2378+P2378+N2378+L2378</f>
        <v>0</v>
      </c>
    </row>
    <row r="2379" spans="1:35" s="24" customFormat="1" ht="24" x14ac:dyDescent="0.2">
      <c r="A2379" s="544">
        <v>37901</v>
      </c>
      <c r="B2379" s="340" t="s">
        <v>2146</v>
      </c>
      <c r="C2379" s="912"/>
      <c r="D2379" s="913"/>
      <c r="E2379" s="545"/>
      <c r="F2379" s="546"/>
      <c r="G2379" s="546"/>
      <c r="H2379" s="546"/>
      <c r="I2379" s="47"/>
      <c r="J2379" s="914">
        <v>0</v>
      </c>
      <c r="K2379" s="264"/>
      <c r="L2379" s="921">
        <v>0</v>
      </c>
      <c r="M2379" s="264"/>
      <c r="N2379" s="921"/>
      <c r="O2379" s="238">
        <v>0</v>
      </c>
      <c r="P2379" s="251">
        <f>P2380</f>
        <v>0</v>
      </c>
      <c r="Q2379" s="265"/>
      <c r="R2379" s="921"/>
      <c r="S2379" s="238">
        <v>0</v>
      </c>
      <c r="T2379" s="251">
        <v>0</v>
      </c>
      <c r="U2379" s="265"/>
      <c r="V2379" s="921"/>
      <c r="W2379" s="265"/>
      <c r="X2379" s="921"/>
      <c r="Y2379" s="376">
        <f t="shared" si="300"/>
        <v>0</v>
      </c>
      <c r="Z2379" s="251">
        <v>0</v>
      </c>
      <c r="AA2379" s="265"/>
      <c r="AB2379" s="921"/>
      <c r="AC2379" s="931">
        <v>0</v>
      </c>
      <c r="AD2379" s="251">
        <f t="shared" si="301"/>
        <v>0</v>
      </c>
      <c r="AE2379" s="565">
        <f t="shared" si="301"/>
        <v>0</v>
      </c>
      <c r="AF2379" s="882">
        <v>0</v>
      </c>
      <c r="AG2379" s="265"/>
      <c r="AH2379" s="921"/>
      <c r="AI2379" s="926">
        <f t="shared" si="302"/>
        <v>0</v>
      </c>
    </row>
    <row r="2380" spans="1:35" s="518" customFormat="1" ht="30" customHeight="1" x14ac:dyDescent="0.25">
      <c r="A2380" s="51"/>
      <c r="B2380" s="455"/>
      <c r="C2380" s="51"/>
      <c r="D2380" s="51"/>
      <c r="E2380" s="100"/>
      <c r="F2380" s="55"/>
      <c r="G2380" s="56"/>
      <c r="H2380" s="55"/>
      <c r="I2380" s="57"/>
      <c r="J2380" s="807"/>
      <c r="K2380" s="89"/>
      <c r="L2380" s="644">
        <v>0</v>
      </c>
      <c r="M2380" s="89"/>
      <c r="N2380" s="644"/>
      <c r="O2380" s="75">
        <v>0</v>
      </c>
      <c r="P2380" s="999"/>
      <c r="Q2380" s="81"/>
      <c r="R2380" s="150"/>
      <c r="S2380" s="75">
        <v>0</v>
      </c>
      <c r="T2380" s="999"/>
      <c r="U2380" s="81"/>
      <c r="V2380" s="150"/>
      <c r="W2380" s="81"/>
      <c r="X2380" s="150"/>
      <c r="Y2380" s="60">
        <f t="shared" si="300"/>
        <v>0</v>
      </c>
      <c r="Z2380" s="999"/>
      <c r="AA2380" s="81"/>
      <c r="AB2380" s="150"/>
      <c r="AC2380" s="63">
        <v>0</v>
      </c>
      <c r="AD2380" s="78"/>
      <c r="AE2380" s="63"/>
      <c r="AF2380" s="150">
        <v>0</v>
      </c>
      <c r="AG2380" s="81"/>
      <c r="AH2380" s="150"/>
      <c r="AI2380" s="998">
        <f t="shared" si="302"/>
        <v>0</v>
      </c>
    </row>
    <row r="2381" spans="1:35" s="24" customFormat="1" ht="22.5" customHeight="1" x14ac:dyDescent="0.2">
      <c r="A2381" s="25">
        <v>3800</v>
      </c>
      <c r="B2381" s="26" t="s">
        <v>2147</v>
      </c>
      <c r="C2381" s="25"/>
      <c r="D2381" s="746"/>
      <c r="E2381" s="28"/>
      <c r="F2381" s="29"/>
      <c r="G2381" s="29"/>
      <c r="H2381" s="29"/>
      <c r="I2381" s="30"/>
      <c r="J2381" s="824">
        <v>588391.48</v>
      </c>
      <c r="K2381" s="249"/>
      <c r="L2381" s="922">
        <v>0</v>
      </c>
      <c r="M2381" s="249"/>
      <c r="N2381" s="922"/>
      <c r="O2381" s="885">
        <v>0</v>
      </c>
      <c r="P2381" s="248">
        <f>P2382+P2385+P2408+P2411+P2414</f>
        <v>0</v>
      </c>
      <c r="Q2381" s="250"/>
      <c r="R2381" s="922"/>
      <c r="S2381" s="885">
        <v>0</v>
      </c>
      <c r="T2381" s="248">
        <v>0</v>
      </c>
      <c r="U2381" s="250"/>
      <c r="V2381" s="922"/>
      <c r="W2381" s="250"/>
      <c r="X2381" s="922"/>
      <c r="Y2381" s="368">
        <f t="shared" si="300"/>
        <v>0</v>
      </c>
      <c r="Z2381" s="248">
        <v>588391.48</v>
      </c>
      <c r="AA2381" s="250"/>
      <c r="AB2381" s="922"/>
      <c r="AC2381" s="929">
        <v>0</v>
      </c>
      <c r="AD2381" s="248">
        <f>AD2382+AD2385+AD2408+AD2411+AD2414</f>
        <v>0</v>
      </c>
      <c r="AE2381" s="554">
        <f>AE2382+AE2385+AE2408+AE2411+AE2414</f>
        <v>0</v>
      </c>
      <c r="AF2381" s="886">
        <v>0</v>
      </c>
      <c r="AG2381" s="250"/>
      <c r="AH2381" s="922"/>
      <c r="AI2381" s="1028">
        <f t="shared" si="302"/>
        <v>588391.48</v>
      </c>
    </row>
    <row r="2382" spans="1:35" s="24" customFormat="1" x14ac:dyDescent="0.2">
      <c r="A2382" s="272">
        <v>381</v>
      </c>
      <c r="B2382" s="273" t="s">
        <v>2148</v>
      </c>
      <c r="C2382" s="272"/>
      <c r="D2382" s="272"/>
      <c r="E2382" s="282"/>
      <c r="F2382" s="283"/>
      <c r="G2382" s="283"/>
      <c r="H2382" s="283"/>
      <c r="I2382" s="277"/>
      <c r="J2382" s="806">
        <v>0</v>
      </c>
      <c r="K2382" s="278"/>
      <c r="L2382" s="919">
        <v>0</v>
      </c>
      <c r="M2382" s="278"/>
      <c r="N2382" s="919"/>
      <c r="O2382" s="875">
        <v>0</v>
      </c>
      <c r="P2382" s="284">
        <f>P2383</f>
        <v>0</v>
      </c>
      <c r="Q2382" s="279"/>
      <c r="R2382" s="919"/>
      <c r="S2382" s="875">
        <v>0</v>
      </c>
      <c r="T2382" s="284">
        <v>0</v>
      </c>
      <c r="U2382" s="279"/>
      <c r="V2382" s="919"/>
      <c r="W2382" s="279"/>
      <c r="X2382" s="919"/>
      <c r="Y2382" s="373">
        <f t="shared" si="300"/>
        <v>0</v>
      </c>
      <c r="Z2382" s="284">
        <v>0</v>
      </c>
      <c r="AA2382" s="279"/>
      <c r="AB2382" s="919"/>
      <c r="AC2382" s="930">
        <v>0</v>
      </c>
      <c r="AD2382" s="284">
        <f>AD2383</f>
        <v>0</v>
      </c>
      <c r="AE2382" s="944"/>
      <c r="AF2382" s="876">
        <v>0</v>
      </c>
      <c r="AG2382" s="279"/>
      <c r="AH2382" s="919"/>
      <c r="AI2382" s="1027">
        <f t="shared" si="302"/>
        <v>0</v>
      </c>
    </row>
    <row r="2383" spans="1:35" s="24" customFormat="1" x14ac:dyDescent="0.2">
      <c r="A2383" s="42">
        <v>38101</v>
      </c>
      <c r="B2383" s="341" t="s">
        <v>2148</v>
      </c>
      <c r="C2383" s="44"/>
      <c r="D2383" s="44"/>
      <c r="E2383" s="45"/>
      <c r="F2383" s="46"/>
      <c r="G2383" s="46"/>
      <c r="H2383" s="46"/>
      <c r="I2383" s="47"/>
      <c r="J2383" s="787">
        <v>0</v>
      </c>
      <c r="K2383" s="264"/>
      <c r="L2383" s="921">
        <v>0</v>
      </c>
      <c r="M2383" s="264"/>
      <c r="N2383" s="921"/>
      <c r="O2383" s="238">
        <v>0</v>
      </c>
      <c r="P2383" s="280">
        <f>P2384</f>
        <v>0</v>
      </c>
      <c r="Q2383" s="265"/>
      <c r="R2383" s="921"/>
      <c r="S2383" s="238">
        <v>0</v>
      </c>
      <c r="T2383" s="280">
        <v>0</v>
      </c>
      <c r="U2383" s="265"/>
      <c r="V2383" s="921"/>
      <c r="W2383" s="265"/>
      <c r="X2383" s="921"/>
      <c r="Y2383" s="376">
        <f t="shared" si="300"/>
        <v>0</v>
      </c>
      <c r="Z2383" s="280">
        <v>0</v>
      </c>
      <c r="AA2383" s="265"/>
      <c r="AB2383" s="921"/>
      <c r="AC2383" s="931">
        <v>0</v>
      </c>
      <c r="AD2383" s="280">
        <f>AD2384</f>
        <v>0</v>
      </c>
      <c r="AE2383" s="958"/>
      <c r="AF2383" s="882">
        <v>0</v>
      </c>
      <c r="AG2383" s="265"/>
      <c r="AH2383" s="921"/>
      <c r="AI2383" s="926">
        <f t="shared" si="302"/>
        <v>0</v>
      </c>
    </row>
    <row r="2384" spans="1:35" s="24" customFormat="1" x14ac:dyDescent="0.2">
      <c r="A2384" s="408"/>
      <c r="B2384" s="487"/>
      <c r="C2384" s="51"/>
      <c r="D2384" s="51"/>
      <c r="E2384" s="79"/>
      <c r="F2384" s="133"/>
      <c r="G2384" s="133"/>
      <c r="H2384" s="133"/>
      <c r="I2384" s="108"/>
      <c r="J2384" s="807"/>
      <c r="K2384" s="142"/>
      <c r="L2384" s="918">
        <v>0</v>
      </c>
      <c r="M2384" s="142"/>
      <c r="N2384" s="918"/>
      <c r="O2384" s="75">
        <v>0</v>
      </c>
      <c r="P2384" s="483"/>
      <c r="Q2384" s="144"/>
      <c r="R2384" s="918"/>
      <c r="S2384" s="75">
        <v>0</v>
      </c>
      <c r="T2384" s="483"/>
      <c r="U2384" s="144"/>
      <c r="V2384" s="918"/>
      <c r="W2384" s="144"/>
      <c r="X2384" s="918"/>
      <c r="Y2384" s="60">
        <f t="shared" si="300"/>
        <v>0</v>
      </c>
      <c r="Z2384" s="483">
        <v>0</v>
      </c>
      <c r="AA2384" s="144"/>
      <c r="AB2384" s="918"/>
      <c r="AC2384" s="63">
        <v>0</v>
      </c>
      <c r="AD2384" s="483"/>
      <c r="AE2384" s="945"/>
      <c r="AF2384" s="150">
        <v>0</v>
      </c>
      <c r="AG2384" s="144"/>
      <c r="AH2384" s="918"/>
      <c r="AI2384" s="998">
        <f t="shared" si="302"/>
        <v>0</v>
      </c>
    </row>
    <row r="2385" spans="1:35" s="24" customFormat="1" ht="24" x14ac:dyDescent="0.2">
      <c r="A2385" s="272">
        <v>382</v>
      </c>
      <c r="B2385" s="273" t="s">
        <v>2149</v>
      </c>
      <c r="C2385" s="272"/>
      <c r="D2385" s="747"/>
      <c r="E2385" s="282"/>
      <c r="F2385" s="283"/>
      <c r="G2385" s="283"/>
      <c r="H2385" s="283"/>
      <c r="I2385" s="277"/>
      <c r="J2385" s="825">
        <v>588391.48</v>
      </c>
      <c r="K2385" s="278"/>
      <c r="L2385" s="919">
        <v>0</v>
      </c>
      <c r="M2385" s="278"/>
      <c r="N2385" s="919"/>
      <c r="O2385" s="875">
        <v>0</v>
      </c>
      <c r="P2385" s="284">
        <f>P2386</f>
        <v>0</v>
      </c>
      <c r="Q2385" s="279"/>
      <c r="R2385" s="919"/>
      <c r="S2385" s="875">
        <v>0</v>
      </c>
      <c r="T2385" s="284"/>
      <c r="U2385" s="279"/>
      <c r="V2385" s="919"/>
      <c r="W2385" s="279"/>
      <c r="X2385" s="919"/>
      <c r="Y2385" s="373">
        <f t="shared" si="300"/>
        <v>0</v>
      </c>
      <c r="Z2385" s="284">
        <f>Z2386</f>
        <v>588391.48</v>
      </c>
      <c r="AA2385" s="279"/>
      <c r="AB2385" s="284">
        <f>AB2386</f>
        <v>0</v>
      </c>
      <c r="AC2385" s="930">
        <v>0</v>
      </c>
      <c r="AD2385" s="284">
        <f>AD2386</f>
        <v>0</v>
      </c>
      <c r="AE2385" s="950">
        <f>AE2386</f>
        <v>0</v>
      </c>
      <c r="AF2385" s="876">
        <v>0</v>
      </c>
      <c r="AG2385" s="279"/>
      <c r="AH2385" s="919"/>
      <c r="AI2385" s="284">
        <f>AI2386</f>
        <v>588391.48</v>
      </c>
    </row>
    <row r="2386" spans="1:35" s="24" customFormat="1" ht="24" x14ac:dyDescent="0.2">
      <c r="A2386" s="42">
        <v>38201</v>
      </c>
      <c r="B2386" s="341" t="s">
        <v>2149</v>
      </c>
      <c r="C2386" s="44"/>
      <c r="D2386" s="540"/>
      <c r="E2386" s="45"/>
      <c r="F2386" s="46"/>
      <c r="G2386" s="46"/>
      <c r="H2386" s="46"/>
      <c r="I2386" s="47"/>
      <c r="J2386" s="832">
        <v>588391.48</v>
      </c>
      <c r="K2386" s="264"/>
      <c r="L2386" s="921">
        <v>0</v>
      </c>
      <c r="M2386" s="264"/>
      <c r="N2386" s="921"/>
      <c r="O2386" s="238">
        <v>0</v>
      </c>
      <c r="P2386" s="475">
        <f>P2387+P2388+P2389+P2392+P2397+P2398+P2399+P2400+P2401+P2402+P2403+P2404+P2405+P2407</f>
        <v>0</v>
      </c>
      <c r="Q2386" s="265"/>
      <c r="R2386" s="921"/>
      <c r="S2386" s="238">
        <v>0</v>
      </c>
      <c r="T2386" s="475"/>
      <c r="U2386" s="265"/>
      <c r="V2386" s="921"/>
      <c r="W2386" s="265"/>
      <c r="X2386" s="921"/>
      <c r="Y2386" s="376">
        <f t="shared" si="300"/>
        <v>0</v>
      </c>
      <c r="Z2386" s="475">
        <f>SUM(Z2387:Z2407)</f>
        <v>588391.48</v>
      </c>
      <c r="AA2386" s="265"/>
      <c r="AB2386" s="475">
        <f>SUM(AB2387:AB2407)</f>
        <v>0</v>
      </c>
      <c r="AC2386" s="931">
        <v>0</v>
      </c>
      <c r="AD2386" s="475">
        <f>SUM(AD2387:AD2407)</f>
        <v>0</v>
      </c>
      <c r="AE2386" s="971">
        <f>AE2387+AE2388+AE2389+AE2392+AE2397+AE2398+AE2399+AE2400+AE2401+AE2402+AE2403+AE2404+AE2405+AE2407</f>
        <v>0</v>
      </c>
      <c r="AF2386" s="882">
        <v>0</v>
      </c>
      <c r="AG2386" s="265"/>
      <c r="AH2386" s="921"/>
      <c r="AI2386" s="475">
        <f>SUM(AI2387:AI2407)</f>
        <v>588391.48</v>
      </c>
    </row>
    <row r="2387" spans="1:35" s="24" customFormat="1" ht="66" x14ac:dyDescent="0.2">
      <c r="A2387" s="408"/>
      <c r="B2387" s="82" t="s">
        <v>2150</v>
      </c>
      <c r="C2387" s="51"/>
      <c r="D2387" s="51">
        <v>0</v>
      </c>
      <c r="E2387" s="79" t="s">
        <v>2151</v>
      </c>
      <c r="F2387" s="88" t="s">
        <v>31</v>
      </c>
      <c r="G2387" s="56" t="s">
        <v>32</v>
      </c>
      <c r="H2387" s="55" t="s">
        <v>33</v>
      </c>
      <c r="I2387" s="57">
        <v>29000</v>
      </c>
      <c r="J2387" s="807">
        <v>8276.9599999999991</v>
      </c>
      <c r="K2387" s="142"/>
      <c r="L2387" s="918">
        <v>0</v>
      </c>
      <c r="M2387" s="142"/>
      <c r="N2387" s="918"/>
      <c r="O2387" s="75">
        <v>0</v>
      </c>
      <c r="P2387" s="999">
        <f>O2387*I2387</f>
        <v>0</v>
      </c>
      <c r="Q2387" s="81"/>
      <c r="R2387" s="150"/>
      <c r="S2387" s="75">
        <v>0</v>
      </c>
      <c r="T2387" s="999"/>
      <c r="U2387" s="81"/>
      <c r="V2387" s="150"/>
      <c r="W2387" s="81"/>
      <c r="X2387" s="150"/>
      <c r="Y2387" s="60">
        <f t="shared" si="300"/>
        <v>0</v>
      </c>
      <c r="Z2387" s="999">
        <v>8276.9599999999991</v>
      </c>
      <c r="AA2387" s="81"/>
      <c r="AB2387" s="150"/>
      <c r="AC2387" s="63">
        <v>0</v>
      </c>
      <c r="AD2387" s="78">
        <f>AC2387*I2387</f>
        <v>0</v>
      </c>
      <c r="AE2387" s="63">
        <v>0</v>
      </c>
      <c r="AF2387" s="150">
        <v>0</v>
      </c>
      <c r="AG2387" s="81"/>
      <c r="AH2387" s="150"/>
      <c r="AI2387" s="998">
        <f t="shared" ref="AI2387:AI2418" si="303">AF2387+AH2387+AD2387+AB2387+Z2387+X2387+V2387+T2387+R2387+P2387+N2387+L2387</f>
        <v>8276.9599999999991</v>
      </c>
    </row>
    <row r="2388" spans="1:35" s="24" customFormat="1" ht="66" x14ac:dyDescent="0.2">
      <c r="A2388" s="408"/>
      <c r="B2388" s="82" t="s">
        <v>2152</v>
      </c>
      <c r="C2388" s="51"/>
      <c r="D2388" s="51">
        <v>89</v>
      </c>
      <c r="E2388" s="79" t="s">
        <v>734</v>
      </c>
      <c r="F2388" s="55" t="s">
        <v>31</v>
      </c>
      <c r="G2388" s="56" t="s">
        <v>32</v>
      </c>
      <c r="H2388" s="55" t="s">
        <v>33</v>
      </c>
      <c r="I2388" s="57">
        <v>131.00460674157304</v>
      </c>
      <c r="J2388" s="807">
        <v>11659.41</v>
      </c>
      <c r="K2388" s="142"/>
      <c r="L2388" s="918">
        <v>0</v>
      </c>
      <c r="M2388" s="142"/>
      <c r="N2388" s="918"/>
      <c r="O2388" s="75">
        <v>0</v>
      </c>
      <c r="P2388" s="999">
        <f>O2388*I2388</f>
        <v>0</v>
      </c>
      <c r="Q2388" s="81"/>
      <c r="R2388" s="150"/>
      <c r="S2388" s="75">
        <v>0</v>
      </c>
      <c r="T2388" s="999"/>
      <c r="U2388" s="81"/>
      <c r="V2388" s="150"/>
      <c r="W2388" s="81"/>
      <c r="X2388" s="150"/>
      <c r="Y2388" s="60">
        <f t="shared" si="300"/>
        <v>89</v>
      </c>
      <c r="Z2388" s="999">
        <v>11659.41</v>
      </c>
      <c r="AA2388" s="81"/>
      <c r="AB2388" s="150"/>
      <c r="AC2388" s="63">
        <v>0</v>
      </c>
      <c r="AD2388" s="78">
        <f>AC2388*I2388</f>
        <v>0</v>
      </c>
      <c r="AE2388" s="63">
        <v>0</v>
      </c>
      <c r="AF2388" s="150">
        <v>0</v>
      </c>
      <c r="AG2388" s="81"/>
      <c r="AH2388" s="150"/>
      <c r="AI2388" s="998">
        <f t="shared" si="303"/>
        <v>11659.41</v>
      </c>
    </row>
    <row r="2389" spans="1:35" s="24" customFormat="1" ht="66" x14ac:dyDescent="0.2">
      <c r="A2389" s="408"/>
      <c r="B2389" s="82" t="s">
        <v>2153</v>
      </c>
      <c r="C2389" s="51"/>
      <c r="D2389" s="51">
        <v>899</v>
      </c>
      <c r="E2389" s="79" t="s">
        <v>734</v>
      </c>
      <c r="F2389" s="88" t="s">
        <v>31</v>
      </c>
      <c r="G2389" s="56" t="s">
        <v>32</v>
      </c>
      <c r="H2389" s="55" t="s">
        <v>33</v>
      </c>
      <c r="I2389" s="57">
        <v>118.4976692563818</v>
      </c>
      <c r="J2389" s="807">
        <v>0</v>
      </c>
      <c r="K2389" s="142"/>
      <c r="L2389" s="918">
        <v>0</v>
      </c>
      <c r="M2389" s="142"/>
      <c r="N2389" s="918"/>
      <c r="O2389" s="75">
        <v>0</v>
      </c>
      <c r="P2389" s="999">
        <f>O2389*I2389</f>
        <v>0</v>
      </c>
      <c r="Q2389" s="81"/>
      <c r="R2389" s="150"/>
      <c r="S2389" s="75">
        <v>0</v>
      </c>
      <c r="T2389" s="999"/>
      <c r="U2389" s="81"/>
      <c r="V2389" s="150"/>
      <c r="W2389" s="81"/>
      <c r="X2389" s="150"/>
      <c r="Y2389" s="60">
        <f t="shared" si="300"/>
        <v>899</v>
      </c>
      <c r="Z2389" s="999">
        <v>0</v>
      </c>
      <c r="AA2389" s="81"/>
      <c r="AB2389" s="150"/>
      <c r="AC2389" s="63">
        <v>0</v>
      </c>
      <c r="AD2389" s="78">
        <f>AC2389*I2389</f>
        <v>0</v>
      </c>
      <c r="AE2389" s="63">
        <v>0</v>
      </c>
      <c r="AF2389" s="150">
        <v>0</v>
      </c>
      <c r="AG2389" s="81"/>
      <c r="AH2389" s="150"/>
      <c r="AI2389" s="998">
        <f t="shared" si="303"/>
        <v>0</v>
      </c>
    </row>
    <row r="2390" spans="1:35" s="24" customFormat="1" x14ac:dyDescent="0.2">
      <c r="A2390" s="408"/>
      <c r="B2390" s="82"/>
      <c r="C2390" s="51"/>
      <c r="D2390" s="51"/>
      <c r="E2390" s="79"/>
      <c r="F2390" s="88"/>
      <c r="G2390" s="56"/>
      <c r="H2390" s="55"/>
      <c r="I2390" s="57"/>
      <c r="J2390" s="807"/>
      <c r="K2390" s="142"/>
      <c r="L2390" s="918">
        <v>0</v>
      </c>
      <c r="M2390" s="142"/>
      <c r="N2390" s="918"/>
      <c r="O2390" s="75">
        <v>0</v>
      </c>
      <c r="P2390" s="999"/>
      <c r="Q2390" s="81"/>
      <c r="R2390" s="150"/>
      <c r="S2390" s="75">
        <v>0</v>
      </c>
      <c r="T2390" s="999"/>
      <c r="U2390" s="81"/>
      <c r="V2390" s="150"/>
      <c r="W2390" s="81"/>
      <c r="X2390" s="150"/>
      <c r="Y2390" s="60">
        <f t="shared" si="300"/>
        <v>0</v>
      </c>
      <c r="Z2390" s="999"/>
      <c r="AA2390" s="81"/>
      <c r="AB2390" s="150"/>
      <c r="AC2390" s="63">
        <v>0</v>
      </c>
      <c r="AD2390" s="78"/>
      <c r="AE2390" s="63"/>
      <c r="AF2390" s="150">
        <v>0</v>
      </c>
      <c r="AG2390" s="81"/>
      <c r="AH2390" s="150"/>
      <c r="AI2390" s="998">
        <f t="shared" si="303"/>
        <v>0</v>
      </c>
    </row>
    <row r="2391" spans="1:35" s="24" customFormat="1" x14ac:dyDescent="0.2">
      <c r="A2391" s="408"/>
      <c r="B2391" s="82"/>
      <c r="C2391" s="51"/>
      <c r="D2391" s="51"/>
      <c r="E2391" s="79"/>
      <c r="F2391" s="88"/>
      <c r="G2391" s="56"/>
      <c r="H2391" s="55"/>
      <c r="I2391" s="57"/>
      <c r="J2391" s="807"/>
      <c r="K2391" s="142"/>
      <c r="L2391" s="918">
        <v>0</v>
      </c>
      <c r="M2391" s="142"/>
      <c r="N2391" s="918"/>
      <c r="O2391" s="75">
        <v>0</v>
      </c>
      <c r="P2391" s="999"/>
      <c r="Q2391" s="81"/>
      <c r="R2391" s="150"/>
      <c r="S2391" s="75">
        <v>0</v>
      </c>
      <c r="T2391" s="999"/>
      <c r="U2391" s="81"/>
      <c r="V2391" s="150"/>
      <c r="W2391" s="81"/>
      <c r="X2391" s="150"/>
      <c r="Y2391" s="60">
        <f t="shared" si="300"/>
        <v>0</v>
      </c>
      <c r="Z2391" s="999"/>
      <c r="AA2391" s="81"/>
      <c r="AB2391" s="150"/>
      <c r="AC2391" s="63">
        <v>0</v>
      </c>
      <c r="AD2391" s="78"/>
      <c r="AE2391" s="63"/>
      <c r="AF2391" s="150">
        <v>0</v>
      </c>
      <c r="AG2391" s="81"/>
      <c r="AH2391" s="150"/>
      <c r="AI2391" s="998">
        <f t="shared" si="303"/>
        <v>0</v>
      </c>
    </row>
    <row r="2392" spans="1:35" s="24" customFormat="1" ht="66" x14ac:dyDescent="0.2">
      <c r="A2392" s="408"/>
      <c r="B2392" s="82" t="s">
        <v>2154</v>
      </c>
      <c r="C2392" s="51"/>
      <c r="D2392" s="51">
        <v>2</v>
      </c>
      <c r="E2392" s="79" t="s">
        <v>2151</v>
      </c>
      <c r="F2392" s="88" t="s">
        <v>31</v>
      </c>
      <c r="G2392" s="56" t="s">
        <v>32</v>
      </c>
      <c r="H2392" s="55" t="s">
        <v>33</v>
      </c>
      <c r="I2392" s="57">
        <v>221710</v>
      </c>
      <c r="J2392" s="807">
        <v>434907.5</v>
      </c>
      <c r="K2392" s="142"/>
      <c r="L2392" s="918">
        <v>0</v>
      </c>
      <c r="M2392" s="142"/>
      <c r="N2392" s="918"/>
      <c r="O2392" s="75">
        <v>0</v>
      </c>
      <c r="P2392" s="999">
        <f>O2392*I2392</f>
        <v>0</v>
      </c>
      <c r="Q2392" s="81"/>
      <c r="R2392" s="150"/>
      <c r="S2392" s="75">
        <v>0</v>
      </c>
      <c r="T2392" s="999"/>
      <c r="U2392" s="81"/>
      <c r="V2392" s="150"/>
      <c r="W2392" s="81"/>
      <c r="X2392" s="150"/>
      <c r="Y2392" s="60">
        <f t="shared" si="300"/>
        <v>2</v>
      </c>
      <c r="Z2392" s="999">
        <v>434907.5</v>
      </c>
      <c r="AA2392" s="81"/>
      <c r="AB2392" s="150"/>
      <c r="AC2392" s="63">
        <v>0</v>
      </c>
      <c r="AD2392" s="78">
        <f>AC2392*I2392</f>
        <v>0</v>
      </c>
      <c r="AE2392" s="63">
        <v>0</v>
      </c>
      <c r="AF2392" s="150">
        <v>0</v>
      </c>
      <c r="AG2392" s="81"/>
      <c r="AH2392" s="150"/>
      <c r="AI2392" s="998">
        <f t="shared" si="303"/>
        <v>434907.5</v>
      </c>
    </row>
    <row r="2393" spans="1:35" s="24" customFormat="1" x14ac:dyDescent="0.2">
      <c r="A2393" s="408"/>
      <c r="B2393" s="82"/>
      <c r="C2393" s="51"/>
      <c r="D2393" s="51"/>
      <c r="E2393" s="79"/>
      <c r="F2393" s="88"/>
      <c r="G2393" s="56"/>
      <c r="H2393" s="55"/>
      <c r="I2393" s="57"/>
      <c r="J2393" s="807"/>
      <c r="K2393" s="142"/>
      <c r="L2393" s="918">
        <v>0</v>
      </c>
      <c r="M2393" s="142"/>
      <c r="N2393" s="918"/>
      <c r="O2393" s="75">
        <v>0</v>
      </c>
      <c r="P2393" s="999"/>
      <c r="Q2393" s="81"/>
      <c r="R2393" s="150"/>
      <c r="S2393" s="75">
        <v>0</v>
      </c>
      <c r="T2393" s="999"/>
      <c r="U2393" s="81"/>
      <c r="V2393" s="150"/>
      <c r="W2393" s="81"/>
      <c r="X2393" s="150"/>
      <c r="Y2393" s="60">
        <f t="shared" si="300"/>
        <v>0</v>
      </c>
      <c r="Z2393" s="999"/>
      <c r="AA2393" s="81"/>
      <c r="AB2393" s="150"/>
      <c r="AC2393" s="63">
        <v>0</v>
      </c>
      <c r="AD2393" s="78"/>
      <c r="AE2393" s="63"/>
      <c r="AF2393" s="150">
        <v>0</v>
      </c>
      <c r="AG2393" s="81"/>
      <c r="AH2393" s="150"/>
      <c r="AI2393" s="998">
        <f t="shared" si="303"/>
        <v>0</v>
      </c>
    </row>
    <row r="2394" spans="1:35" s="24" customFormat="1" x14ac:dyDescent="0.2">
      <c r="A2394" s="408"/>
      <c r="B2394" s="82"/>
      <c r="C2394" s="51"/>
      <c r="D2394" s="51"/>
      <c r="E2394" s="79"/>
      <c r="F2394" s="88"/>
      <c r="G2394" s="56"/>
      <c r="H2394" s="55"/>
      <c r="I2394" s="57"/>
      <c r="J2394" s="807"/>
      <c r="K2394" s="142"/>
      <c r="L2394" s="918">
        <v>0</v>
      </c>
      <c r="M2394" s="142"/>
      <c r="N2394" s="918"/>
      <c r="O2394" s="75">
        <v>0</v>
      </c>
      <c r="P2394" s="999"/>
      <c r="Q2394" s="81"/>
      <c r="R2394" s="150"/>
      <c r="S2394" s="75">
        <v>0</v>
      </c>
      <c r="T2394" s="999"/>
      <c r="U2394" s="81"/>
      <c r="V2394" s="150"/>
      <c r="W2394" s="81"/>
      <c r="X2394" s="150"/>
      <c r="Y2394" s="60">
        <f t="shared" si="300"/>
        <v>0</v>
      </c>
      <c r="Z2394" s="999"/>
      <c r="AA2394" s="81"/>
      <c r="AB2394" s="150"/>
      <c r="AC2394" s="63">
        <v>0</v>
      </c>
      <c r="AD2394" s="78"/>
      <c r="AE2394" s="63"/>
      <c r="AF2394" s="150">
        <v>0</v>
      </c>
      <c r="AG2394" s="81"/>
      <c r="AH2394" s="150"/>
      <c r="AI2394" s="998">
        <f t="shared" si="303"/>
        <v>0</v>
      </c>
    </row>
    <row r="2395" spans="1:35" s="24" customFormat="1" x14ac:dyDescent="0.2">
      <c r="A2395" s="408"/>
      <c r="B2395" s="82"/>
      <c r="C2395" s="51"/>
      <c r="D2395" s="51"/>
      <c r="E2395" s="79"/>
      <c r="F2395" s="88"/>
      <c r="G2395" s="56"/>
      <c r="H2395" s="55"/>
      <c r="I2395" s="57"/>
      <c r="J2395" s="807"/>
      <c r="K2395" s="142"/>
      <c r="L2395" s="918">
        <v>0</v>
      </c>
      <c r="M2395" s="142"/>
      <c r="N2395" s="918"/>
      <c r="O2395" s="75">
        <v>0</v>
      </c>
      <c r="P2395" s="999"/>
      <c r="Q2395" s="81"/>
      <c r="R2395" s="150"/>
      <c r="S2395" s="75">
        <v>0</v>
      </c>
      <c r="T2395" s="999"/>
      <c r="U2395" s="81"/>
      <c r="V2395" s="150"/>
      <c r="W2395" s="81"/>
      <c r="X2395" s="150"/>
      <c r="Y2395" s="60">
        <f t="shared" si="300"/>
        <v>0</v>
      </c>
      <c r="Z2395" s="999"/>
      <c r="AA2395" s="81"/>
      <c r="AB2395" s="150"/>
      <c r="AC2395" s="63">
        <v>0</v>
      </c>
      <c r="AD2395" s="78"/>
      <c r="AE2395" s="63"/>
      <c r="AF2395" s="150">
        <v>0</v>
      </c>
      <c r="AG2395" s="81"/>
      <c r="AH2395" s="150"/>
      <c r="AI2395" s="998">
        <f t="shared" si="303"/>
        <v>0</v>
      </c>
    </row>
    <row r="2396" spans="1:35" s="24" customFormat="1" x14ac:dyDescent="0.2">
      <c r="A2396" s="408"/>
      <c r="B2396" s="82"/>
      <c r="C2396" s="51"/>
      <c r="D2396" s="51"/>
      <c r="E2396" s="79"/>
      <c r="F2396" s="88"/>
      <c r="G2396" s="56"/>
      <c r="H2396" s="55"/>
      <c r="I2396" s="57"/>
      <c r="J2396" s="807"/>
      <c r="K2396" s="142"/>
      <c r="L2396" s="918">
        <v>0</v>
      </c>
      <c r="M2396" s="142"/>
      <c r="N2396" s="918"/>
      <c r="O2396" s="75">
        <v>0</v>
      </c>
      <c r="P2396" s="999"/>
      <c r="Q2396" s="81"/>
      <c r="R2396" s="150"/>
      <c r="S2396" s="75">
        <v>0</v>
      </c>
      <c r="T2396" s="999"/>
      <c r="U2396" s="81"/>
      <c r="V2396" s="150"/>
      <c r="W2396" s="81"/>
      <c r="X2396" s="150"/>
      <c r="Y2396" s="60">
        <f t="shared" si="300"/>
        <v>0</v>
      </c>
      <c r="Z2396" s="999"/>
      <c r="AA2396" s="81"/>
      <c r="AB2396" s="150"/>
      <c r="AC2396" s="63">
        <v>0</v>
      </c>
      <c r="AD2396" s="78"/>
      <c r="AE2396" s="63"/>
      <c r="AF2396" s="150">
        <v>0</v>
      </c>
      <c r="AG2396" s="81"/>
      <c r="AH2396" s="150"/>
      <c r="AI2396" s="998">
        <f t="shared" si="303"/>
        <v>0</v>
      </c>
    </row>
    <row r="2397" spans="1:35" s="24" customFormat="1" ht="66" x14ac:dyDescent="0.2">
      <c r="A2397" s="408"/>
      <c r="B2397" s="82" t="s">
        <v>2155</v>
      </c>
      <c r="C2397" s="51"/>
      <c r="D2397" s="51">
        <v>1</v>
      </c>
      <c r="E2397" s="79" t="s">
        <v>734</v>
      </c>
      <c r="F2397" s="55" t="s">
        <v>31</v>
      </c>
      <c r="G2397" s="56" t="s">
        <v>32</v>
      </c>
      <c r="H2397" s="55" t="s">
        <v>33</v>
      </c>
      <c r="I2397" s="57">
        <v>26709.17</v>
      </c>
      <c r="J2397" s="807">
        <v>26709.17</v>
      </c>
      <c r="K2397" s="142"/>
      <c r="L2397" s="918">
        <v>0</v>
      </c>
      <c r="M2397" s="142"/>
      <c r="N2397" s="918"/>
      <c r="O2397" s="75">
        <v>0</v>
      </c>
      <c r="P2397" s="999">
        <f t="shared" ref="P2397:P2405" si="304">O2397*I2397</f>
        <v>0</v>
      </c>
      <c r="Q2397" s="81"/>
      <c r="R2397" s="150"/>
      <c r="S2397" s="75">
        <v>0</v>
      </c>
      <c r="T2397" s="999"/>
      <c r="U2397" s="81"/>
      <c r="V2397" s="150"/>
      <c r="W2397" s="81"/>
      <c r="X2397" s="150"/>
      <c r="Y2397" s="60">
        <f t="shared" si="300"/>
        <v>1</v>
      </c>
      <c r="Z2397" s="999">
        <v>26709.17</v>
      </c>
      <c r="AA2397" s="81"/>
      <c r="AB2397" s="150"/>
      <c r="AC2397" s="63">
        <v>0</v>
      </c>
      <c r="AD2397" s="78">
        <f t="shared" ref="AD2397:AD2405" si="305">AC2397*I2397</f>
        <v>0</v>
      </c>
      <c r="AE2397" s="63">
        <v>0</v>
      </c>
      <c r="AF2397" s="150">
        <v>0</v>
      </c>
      <c r="AG2397" s="81"/>
      <c r="AH2397" s="150"/>
      <c r="AI2397" s="998">
        <f t="shared" si="303"/>
        <v>26709.17</v>
      </c>
    </row>
    <row r="2398" spans="1:35" s="24" customFormat="1" ht="66" x14ac:dyDescent="0.2">
      <c r="A2398" s="408"/>
      <c r="B2398" s="82" t="s">
        <v>2156</v>
      </c>
      <c r="C2398" s="51"/>
      <c r="D2398" s="51">
        <v>1</v>
      </c>
      <c r="E2398" s="79" t="s">
        <v>2151</v>
      </c>
      <c r="F2398" s="88" t="s">
        <v>31</v>
      </c>
      <c r="G2398" s="56" t="s">
        <v>32</v>
      </c>
      <c r="H2398" s="55" t="s">
        <v>33</v>
      </c>
      <c r="I2398" s="57">
        <v>20000</v>
      </c>
      <c r="J2398" s="807">
        <v>20000</v>
      </c>
      <c r="K2398" s="142"/>
      <c r="L2398" s="918">
        <v>0</v>
      </c>
      <c r="M2398" s="142"/>
      <c r="N2398" s="918"/>
      <c r="O2398" s="75">
        <v>0</v>
      </c>
      <c r="P2398" s="999">
        <f t="shared" si="304"/>
        <v>0</v>
      </c>
      <c r="Q2398" s="81"/>
      <c r="R2398" s="150"/>
      <c r="S2398" s="75">
        <v>0</v>
      </c>
      <c r="T2398" s="999"/>
      <c r="U2398" s="81"/>
      <c r="V2398" s="150"/>
      <c r="W2398" s="81"/>
      <c r="X2398" s="150"/>
      <c r="Y2398" s="60">
        <f t="shared" si="300"/>
        <v>1</v>
      </c>
      <c r="Z2398" s="999">
        <v>20000</v>
      </c>
      <c r="AA2398" s="81"/>
      <c r="AB2398" s="150"/>
      <c r="AC2398" s="63">
        <v>0</v>
      </c>
      <c r="AD2398" s="78">
        <f t="shared" si="305"/>
        <v>0</v>
      </c>
      <c r="AE2398" s="63">
        <v>0</v>
      </c>
      <c r="AF2398" s="150">
        <v>0</v>
      </c>
      <c r="AG2398" s="81"/>
      <c r="AH2398" s="150"/>
      <c r="AI2398" s="998">
        <f t="shared" si="303"/>
        <v>20000</v>
      </c>
    </row>
    <row r="2399" spans="1:35" s="24" customFormat="1" ht="66" x14ac:dyDescent="0.2">
      <c r="A2399" s="408"/>
      <c r="B2399" s="82" t="s">
        <v>2157</v>
      </c>
      <c r="C2399" s="51"/>
      <c r="D2399" s="51">
        <v>12</v>
      </c>
      <c r="E2399" s="79" t="s">
        <v>2151</v>
      </c>
      <c r="F2399" s="88" t="s">
        <v>31</v>
      </c>
      <c r="G2399" s="56" t="s">
        <v>32</v>
      </c>
      <c r="H2399" s="55" t="s">
        <v>33</v>
      </c>
      <c r="I2399" s="57">
        <v>3021.8700000000003</v>
      </c>
      <c r="J2399" s="807">
        <v>36262.44</v>
      </c>
      <c r="K2399" s="142"/>
      <c r="L2399" s="918">
        <v>0</v>
      </c>
      <c r="M2399" s="142"/>
      <c r="N2399" s="918"/>
      <c r="O2399" s="75">
        <v>0</v>
      </c>
      <c r="P2399" s="999">
        <f t="shared" si="304"/>
        <v>0</v>
      </c>
      <c r="Q2399" s="81"/>
      <c r="R2399" s="150"/>
      <c r="S2399" s="75">
        <v>0</v>
      </c>
      <c r="T2399" s="999"/>
      <c r="U2399" s="81"/>
      <c r="V2399" s="150"/>
      <c r="W2399" s="81"/>
      <c r="X2399" s="150"/>
      <c r="Y2399" s="60">
        <f t="shared" si="300"/>
        <v>12</v>
      </c>
      <c r="Z2399" s="999">
        <v>36262.44</v>
      </c>
      <c r="AA2399" s="81"/>
      <c r="AB2399" s="150"/>
      <c r="AC2399" s="63">
        <v>0</v>
      </c>
      <c r="AD2399" s="78">
        <f t="shared" si="305"/>
        <v>0</v>
      </c>
      <c r="AE2399" s="63">
        <v>0</v>
      </c>
      <c r="AF2399" s="150">
        <v>0</v>
      </c>
      <c r="AG2399" s="81"/>
      <c r="AH2399" s="150"/>
      <c r="AI2399" s="998">
        <f t="shared" si="303"/>
        <v>36262.44</v>
      </c>
    </row>
    <row r="2400" spans="1:35" s="24" customFormat="1" ht="66" x14ac:dyDescent="0.2">
      <c r="A2400" s="408"/>
      <c r="B2400" s="52" t="s">
        <v>2158</v>
      </c>
      <c r="C2400" s="51"/>
      <c r="D2400" s="51">
        <v>1</v>
      </c>
      <c r="E2400" s="149" t="s">
        <v>734</v>
      </c>
      <c r="F2400" s="55" t="s">
        <v>31</v>
      </c>
      <c r="G2400" s="56" t="s">
        <v>32</v>
      </c>
      <c r="H2400" s="55" t="s">
        <v>33</v>
      </c>
      <c r="I2400" s="57">
        <v>11600</v>
      </c>
      <c r="J2400" s="807">
        <v>11600</v>
      </c>
      <c r="K2400" s="142"/>
      <c r="L2400" s="918">
        <v>0</v>
      </c>
      <c r="M2400" s="142"/>
      <c r="N2400" s="918"/>
      <c r="O2400" s="75">
        <v>0</v>
      </c>
      <c r="P2400" s="999">
        <f t="shared" si="304"/>
        <v>0</v>
      </c>
      <c r="Q2400" s="81"/>
      <c r="R2400" s="150"/>
      <c r="S2400" s="75">
        <v>0</v>
      </c>
      <c r="T2400" s="999"/>
      <c r="U2400" s="81"/>
      <c r="V2400" s="150"/>
      <c r="W2400" s="81"/>
      <c r="X2400" s="150"/>
      <c r="Y2400" s="60">
        <f t="shared" si="300"/>
        <v>1</v>
      </c>
      <c r="Z2400" s="999">
        <v>11600</v>
      </c>
      <c r="AA2400" s="81"/>
      <c r="AB2400" s="150"/>
      <c r="AC2400" s="63">
        <v>0</v>
      </c>
      <c r="AD2400" s="78">
        <f t="shared" si="305"/>
        <v>0</v>
      </c>
      <c r="AE2400" s="63">
        <v>0</v>
      </c>
      <c r="AF2400" s="150">
        <v>0</v>
      </c>
      <c r="AG2400" s="81"/>
      <c r="AH2400" s="150"/>
      <c r="AI2400" s="998">
        <f t="shared" si="303"/>
        <v>11600</v>
      </c>
    </row>
    <row r="2401" spans="1:35" s="24" customFormat="1" ht="66" x14ac:dyDescent="0.2">
      <c r="A2401" s="408"/>
      <c r="B2401" s="82" t="s">
        <v>2159</v>
      </c>
      <c r="C2401" s="51"/>
      <c r="D2401" s="51">
        <v>25</v>
      </c>
      <c r="E2401" s="597" t="s">
        <v>59</v>
      </c>
      <c r="F2401" s="55" t="s">
        <v>31</v>
      </c>
      <c r="G2401" s="56" t="s">
        <v>32</v>
      </c>
      <c r="H2401" s="55" t="s">
        <v>33</v>
      </c>
      <c r="I2401" s="57">
        <v>290</v>
      </c>
      <c r="J2401" s="807">
        <v>7250</v>
      </c>
      <c r="K2401" s="142"/>
      <c r="L2401" s="918">
        <v>0</v>
      </c>
      <c r="M2401" s="142"/>
      <c r="N2401" s="918"/>
      <c r="O2401" s="75">
        <v>0</v>
      </c>
      <c r="P2401" s="999">
        <f t="shared" si="304"/>
        <v>0</v>
      </c>
      <c r="Q2401" s="81"/>
      <c r="R2401" s="150"/>
      <c r="S2401" s="75">
        <v>0</v>
      </c>
      <c r="T2401" s="999"/>
      <c r="U2401" s="81"/>
      <c r="V2401" s="150"/>
      <c r="W2401" s="81"/>
      <c r="X2401" s="150"/>
      <c r="Y2401" s="60">
        <f t="shared" si="300"/>
        <v>25</v>
      </c>
      <c r="Z2401" s="999">
        <v>7250</v>
      </c>
      <c r="AA2401" s="81"/>
      <c r="AB2401" s="150"/>
      <c r="AC2401" s="63">
        <v>0</v>
      </c>
      <c r="AD2401" s="78">
        <f t="shared" si="305"/>
        <v>0</v>
      </c>
      <c r="AE2401" s="63">
        <v>0</v>
      </c>
      <c r="AF2401" s="150">
        <v>0</v>
      </c>
      <c r="AG2401" s="81"/>
      <c r="AH2401" s="150"/>
      <c r="AI2401" s="998">
        <f t="shared" si="303"/>
        <v>7250</v>
      </c>
    </row>
    <row r="2402" spans="1:35" s="24" customFormat="1" ht="66" x14ac:dyDescent="0.2">
      <c r="A2402" s="408"/>
      <c r="B2402" s="82" t="s">
        <v>2160</v>
      </c>
      <c r="C2402" s="51"/>
      <c r="D2402" s="51">
        <v>25</v>
      </c>
      <c r="E2402" s="598" t="s">
        <v>59</v>
      </c>
      <c r="F2402" s="55" t="s">
        <v>31</v>
      </c>
      <c r="G2402" s="56" t="s">
        <v>32</v>
      </c>
      <c r="H2402" s="55" t="s">
        <v>33</v>
      </c>
      <c r="I2402" s="57">
        <v>197.2</v>
      </c>
      <c r="J2402" s="807">
        <v>4930</v>
      </c>
      <c r="K2402" s="142"/>
      <c r="L2402" s="918">
        <v>0</v>
      </c>
      <c r="M2402" s="142"/>
      <c r="N2402" s="918"/>
      <c r="O2402" s="75">
        <v>0</v>
      </c>
      <c r="P2402" s="999">
        <f t="shared" si="304"/>
        <v>0</v>
      </c>
      <c r="Q2402" s="81"/>
      <c r="R2402" s="150"/>
      <c r="S2402" s="75">
        <v>0</v>
      </c>
      <c r="T2402" s="999"/>
      <c r="U2402" s="81"/>
      <c r="V2402" s="150"/>
      <c r="W2402" s="81"/>
      <c r="X2402" s="150"/>
      <c r="Y2402" s="60">
        <f t="shared" si="300"/>
        <v>25</v>
      </c>
      <c r="Z2402" s="999">
        <v>4930</v>
      </c>
      <c r="AA2402" s="81"/>
      <c r="AB2402" s="150"/>
      <c r="AC2402" s="63">
        <v>0</v>
      </c>
      <c r="AD2402" s="78">
        <f t="shared" si="305"/>
        <v>0</v>
      </c>
      <c r="AE2402" s="63">
        <v>0</v>
      </c>
      <c r="AF2402" s="150">
        <v>0</v>
      </c>
      <c r="AG2402" s="81"/>
      <c r="AH2402" s="150"/>
      <c r="AI2402" s="998">
        <f t="shared" si="303"/>
        <v>4930</v>
      </c>
    </row>
    <row r="2403" spans="1:35" s="24" customFormat="1" ht="66" x14ac:dyDescent="0.2">
      <c r="A2403" s="408"/>
      <c r="B2403" s="82" t="s">
        <v>2161</v>
      </c>
      <c r="C2403" s="51"/>
      <c r="D2403" s="51">
        <v>35</v>
      </c>
      <c r="E2403" s="598" t="s">
        <v>59</v>
      </c>
      <c r="F2403" s="55" t="s">
        <v>31</v>
      </c>
      <c r="G2403" s="56" t="s">
        <v>32</v>
      </c>
      <c r="H2403" s="55" t="s">
        <v>33</v>
      </c>
      <c r="I2403" s="57">
        <v>220.4</v>
      </c>
      <c r="J2403" s="807">
        <v>7714</v>
      </c>
      <c r="K2403" s="142"/>
      <c r="L2403" s="918">
        <v>0</v>
      </c>
      <c r="M2403" s="142"/>
      <c r="N2403" s="918"/>
      <c r="O2403" s="75">
        <v>0</v>
      </c>
      <c r="P2403" s="999">
        <f t="shared" si="304"/>
        <v>0</v>
      </c>
      <c r="Q2403" s="81"/>
      <c r="R2403" s="150"/>
      <c r="S2403" s="75">
        <v>0</v>
      </c>
      <c r="T2403" s="999"/>
      <c r="U2403" s="81"/>
      <c r="V2403" s="150"/>
      <c r="W2403" s="81"/>
      <c r="X2403" s="150"/>
      <c r="Y2403" s="60">
        <f t="shared" si="300"/>
        <v>35</v>
      </c>
      <c r="Z2403" s="999">
        <v>7714</v>
      </c>
      <c r="AA2403" s="81"/>
      <c r="AB2403" s="150"/>
      <c r="AC2403" s="63">
        <v>0</v>
      </c>
      <c r="AD2403" s="78">
        <f t="shared" si="305"/>
        <v>0</v>
      </c>
      <c r="AE2403" s="63">
        <v>0</v>
      </c>
      <c r="AF2403" s="150">
        <v>0</v>
      </c>
      <c r="AG2403" s="81"/>
      <c r="AH2403" s="150"/>
      <c r="AI2403" s="998">
        <f t="shared" si="303"/>
        <v>7714</v>
      </c>
    </row>
    <row r="2404" spans="1:35" s="24" customFormat="1" ht="66" x14ac:dyDescent="0.2">
      <c r="A2404" s="408"/>
      <c r="B2404" s="82" t="s">
        <v>2162</v>
      </c>
      <c r="C2404" s="51"/>
      <c r="D2404" s="51">
        <v>35</v>
      </c>
      <c r="E2404" s="598" t="s">
        <v>59</v>
      </c>
      <c r="F2404" s="55" t="s">
        <v>31</v>
      </c>
      <c r="G2404" s="56" t="s">
        <v>32</v>
      </c>
      <c r="H2404" s="55" t="s">
        <v>33</v>
      </c>
      <c r="I2404" s="57">
        <v>232</v>
      </c>
      <c r="J2404" s="807">
        <v>8120</v>
      </c>
      <c r="K2404" s="142"/>
      <c r="L2404" s="918">
        <v>0</v>
      </c>
      <c r="M2404" s="142"/>
      <c r="N2404" s="918"/>
      <c r="O2404" s="75">
        <v>0</v>
      </c>
      <c r="P2404" s="999">
        <f t="shared" si="304"/>
        <v>0</v>
      </c>
      <c r="Q2404" s="81"/>
      <c r="R2404" s="150"/>
      <c r="S2404" s="75">
        <v>0</v>
      </c>
      <c r="T2404" s="999"/>
      <c r="U2404" s="81"/>
      <c r="V2404" s="150"/>
      <c r="W2404" s="81"/>
      <c r="X2404" s="150"/>
      <c r="Y2404" s="60">
        <f t="shared" si="300"/>
        <v>35</v>
      </c>
      <c r="Z2404" s="999">
        <v>8120</v>
      </c>
      <c r="AA2404" s="81"/>
      <c r="AB2404" s="150"/>
      <c r="AC2404" s="63">
        <v>0</v>
      </c>
      <c r="AD2404" s="78">
        <f t="shared" si="305"/>
        <v>0</v>
      </c>
      <c r="AE2404" s="63">
        <v>0</v>
      </c>
      <c r="AF2404" s="150">
        <v>0</v>
      </c>
      <c r="AG2404" s="81"/>
      <c r="AH2404" s="150"/>
      <c r="AI2404" s="998">
        <f t="shared" si="303"/>
        <v>8120</v>
      </c>
    </row>
    <row r="2405" spans="1:35" s="24" customFormat="1" ht="66" x14ac:dyDescent="0.2">
      <c r="A2405" s="408"/>
      <c r="B2405" s="82" t="s">
        <v>2163</v>
      </c>
      <c r="C2405" s="51"/>
      <c r="D2405" s="51">
        <v>35</v>
      </c>
      <c r="E2405" s="598" t="s">
        <v>59</v>
      </c>
      <c r="F2405" s="55" t="s">
        <v>31</v>
      </c>
      <c r="G2405" s="56" t="s">
        <v>32</v>
      </c>
      <c r="H2405" s="55" t="s">
        <v>33</v>
      </c>
      <c r="I2405" s="57">
        <v>81.2</v>
      </c>
      <c r="J2405" s="807">
        <v>2842</v>
      </c>
      <c r="K2405" s="142"/>
      <c r="L2405" s="918">
        <v>0</v>
      </c>
      <c r="M2405" s="142"/>
      <c r="N2405" s="918"/>
      <c r="O2405" s="75">
        <v>0</v>
      </c>
      <c r="P2405" s="999">
        <f t="shared" si="304"/>
        <v>0</v>
      </c>
      <c r="Q2405" s="81"/>
      <c r="R2405" s="150"/>
      <c r="S2405" s="75">
        <v>0</v>
      </c>
      <c r="T2405" s="999"/>
      <c r="U2405" s="81"/>
      <c r="V2405" s="150"/>
      <c r="W2405" s="81"/>
      <c r="X2405" s="150"/>
      <c r="Y2405" s="60">
        <f t="shared" si="300"/>
        <v>35</v>
      </c>
      <c r="Z2405" s="999">
        <v>2842</v>
      </c>
      <c r="AA2405" s="81"/>
      <c r="AB2405" s="150"/>
      <c r="AC2405" s="63">
        <v>0</v>
      </c>
      <c r="AD2405" s="78">
        <f t="shared" si="305"/>
        <v>0</v>
      </c>
      <c r="AE2405" s="63">
        <v>0</v>
      </c>
      <c r="AF2405" s="150">
        <v>0</v>
      </c>
      <c r="AG2405" s="81"/>
      <c r="AH2405" s="150"/>
      <c r="AI2405" s="998">
        <f t="shared" si="303"/>
        <v>2842</v>
      </c>
    </row>
    <row r="2406" spans="1:35" s="24" customFormat="1" x14ac:dyDescent="0.2">
      <c r="A2406" s="408"/>
      <c r="B2406" s="82"/>
      <c r="C2406" s="51"/>
      <c r="D2406" s="51"/>
      <c r="E2406" s="598"/>
      <c r="F2406" s="55"/>
      <c r="G2406" s="56"/>
      <c r="H2406" s="55"/>
      <c r="I2406" s="57"/>
      <c r="J2406" s="807"/>
      <c r="K2406" s="142"/>
      <c r="L2406" s="918">
        <v>0</v>
      </c>
      <c r="M2406" s="142"/>
      <c r="N2406" s="918"/>
      <c r="O2406" s="75">
        <v>0</v>
      </c>
      <c r="P2406" s="999"/>
      <c r="Q2406" s="81"/>
      <c r="R2406" s="150"/>
      <c r="S2406" s="75">
        <v>0</v>
      </c>
      <c r="T2406" s="999"/>
      <c r="U2406" s="81"/>
      <c r="V2406" s="150"/>
      <c r="W2406" s="81"/>
      <c r="X2406" s="150"/>
      <c r="Y2406" s="60">
        <f t="shared" si="300"/>
        <v>0</v>
      </c>
      <c r="Z2406" s="999"/>
      <c r="AA2406" s="81"/>
      <c r="AB2406" s="150"/>
      <c r="AC2406" s="63">
        <v>0</v>
      </c>
      <c r="AD2406" s="78"/>
      <c r="AE2406" s="63"/>
      <c r="AF2406" s="150">
        <v>0</v>
      </c>
      <c r="AG2406" s="81"/>
      <c r="AH2406" s="150"/>
      <c r="AI2406" s="998">
        <f t="shared" si="303"/>
        <v>0</v>
      </c>
    </row>
    <row r="2407" spans="1:35" s="24" customFormat="1" ht="66" x14ac:dyDescent="0.2">
      <c r="A2407" s="408"/>
      <c r="B2407" s="82" t="s">
        <v>2164</v>
      </c>
      <c r="C2407" s="51"/>
      <c r="D2407" s="51">
        <v>35</v>
      </c>
      <c r="E2407" s="598" t="s">
        <v>59</v>
      </c>
      <c r="F2407" s="55" t="s">
        <v>31</v>
      </c>
      <c r="G2407" s="56" t="s">
        <v>32</v>
      </c>
      <c r="H2407" s="55" t="s">
        <v>33</v>
      </c>
      <c r="I2407" s="57">
        <v>232</v>
      </c>
      <c r="J2407" s="807">
        <v>8120</v>
      </c>
      <c r="K2407" s="142"/>
      <c r="L2407" s="918">
        <v>0</v>
      </c>
      <c r="M2407" s="142"/>
      <c r="N2407" s="918"/>
      <c r="O2407" s="75">
        <v>0</v>
      </c>
      <c r="P2407" s="999">
        <f>O2407*I2407</f>
        <v>0</v>
      </c>
      <c r="Q2407" s="81"/>
      <c r="R2407" s="150"/>
      <c r="S2407" s="75">
        <v>0</v>
      </c>
      <c r="T2407" s="999"/>
      <c r="U2407" s="81"/>
      <c r="V2407" s="150"/>
      <c r="W2407" s="81"/>
      <c r="X2407" s="150"/>
      <c r="Y2407" s="60">
        <f t="shared" si="300"/>
        <v>35</v>
      </c>
      <c r="Z2407" s="999">
        <v>8120</v>
      </c>
      <c r="AA2407" s="81"/>
      <c r="AB2407" s="150"/>
      <c r="AC2407" s="63">
        <v>0</v>
      </c>
      <c r="AD2407" s="78">
        <f>AC2407*I2407</f>
        <v>0</v>
      </c>
      <c r="AE2407" s="63">
        <v>0</v>
      </c>
      <c r="AF2407" s="150">
        <v>0</v>
      </c>
      <c r="AG2407" s="81"/>
      <c r="AH2407" s="150"/>
      <c r="AI2407" s="998">
        <f t="shared" si="303"/>
        <v>8120</v>
      </c>
    </row>
    <row r="2408" spans="1:35" x14ac:dyDescent="0.2">
      <c r="A2408" s="272">
        <v>383</v>
      </c>
      <c r="B2408" s="599" t="s">
        <v>2165</v>
      </c>
      <c r="C2408" s="600"/>
      <c r="D2408" s="600"/>
      <c r="E2408" s="601"/>
      <c r="F2408" s="602"/>
      <c r="G2408" s="602"/>
      <c r="H2408" s="602"/>
      <c r="I2408" s="277"/>
      <c r="J2408" s="845">
        <v>0</v>
      </c>
      <c r="K2408" s="278"/>
      <c r="L2408" s="919">
        <v>0</v>
      </c>
      <c r="M2408" s="278"/>
      <c r="N2408" s="919"/>
      <c r="O2408" s="75">
        <v>0</v>
      </c>
      <c r="P2408" s="928"/>
      <c r="Q2408" s="279"/>
      <c r="R2408" s="919"/>
      <c r="S2408" s="75">
        <v>0</v>
      </c>
      <c r="T2408" s="928">
        <v>0</v>
      </c>
      <c r="U2408" s="279"/>
      <c r="V2408" s="919"/>
      <c r="W2408" s="279"/>
      <c r="X2408" s="919"/>
      <c r="Y2408" s="60">
        <f t="shared" si="300"/>
        <v>0</v>
      </c>
      <c r="Z2408" s="928">
        <v>0</v>
      </c>
      <c r="AA2408" s="279"/>
      <c r="AB2408" s="919"/>
      <c r="AC2408" s="63">
        <v>0</v>
      </c>
      <c r="AD2408" s="316"/>
      <c r="AE2408" s="944"/>
      <c r="AF2408" s="150">
        <v>0</v>
      </c>
      <c r="AG2408" s="279"/>
      <c r="AH2408" s="919"/>
      <c r="AI2408" s="998">
        <f t="shared" si="303"/>
        <v>0</v>
      </c>
    </row>
    <row r="2409" spans="1:35" x14ac:dyDescent="0.2">
      <c r="A2409" s="42">
        <v>38301</v>
      </c>
      <c r="B2409" s="341" t="s">
        <v>2165</v>
      </c>
      <c r="C2409" s="42"/>
      <c r="D2409" s="42"/>
      <c r="E2409" s="45"/>
      <c r="F2409" s="46"/>
      <c r="G2409" s="46"/>
      <c r="H2409" s="46"/>
      <c r="I2409" s="47"/>
      <c r="J2409" s="821">
        <v>0</v>
      </c>
      <c r="K2409" s="264"/>
      <c r="L2409" s="921">
        <v>0</v>
      </c>
      <c r="M2409" s="264"/>
      <c r="N2409" s="921"/>
      <c r="O2409" s="75">
        <v>0</v>
      </c>
      <c r="P2409" s="1008"/>
      <c r="Q2409" s="265"/>
      <c r="R2409" s="921"/>
      <c r="S2409" s="75">
        <v>0</v>
      </c>
      <c r="T2409" s="1008">
        <v>0</v>
      </c>
      <c r="U2409" s="265"/>
      <c r="V2409" s="921"/>
      <c r="W2409" s="265"/>
      <c r="X2409" s="921"/>
      <c r="Y2409" s="60">
        <f t="shared" si="300"/>
        <v>0</v>
      </c>
      <c r="Z2409" s="1008">
        <v>0</v>
      </c>
      <c r="AA2409" s="265"/>
      <c r="AB2409" s="921"/>
      <c r="AC2409" s="63">
        <v>0</v>
      </c>
      <c r="AD2409" s="281"/>
      <c r="AE2409" s="958"/>
      <c r="AF2409" s="150">
        <v>0</v>
      </c>
      <c r="AG2409" s="265"/>
      <c r="AH2409" s="921"/>
      <c r="AI2409" s="998">
        <f t="shared" si="303"/>
        <v>0</v>
      </c>
    </row>
    <row r="2410" spans="1:35" x14ac:dyDescent="0.2">
      <c r="A2410" s="408"/>
      <c r="B2410" s="581"/>
      <c r="C2410" s="171"/>
      <c r="D2410" s="171"/>
      <c r="E2410" s="225"/>
      <c r="F2410" s="325"/>
      <c r="G2410" s="325"/>
      <c r="H2410" s="325"/>
      <c r="I2410" s="57"/>
      <c r="J2410" s="446"/>
      <c r="K2410" s="136"/>
      <c r="L2410" s="469">
        <v>0</v>
      </c>
      <c r="M2410" s="136"/>
      <c r="N2410" s="469"/>
      <c r="O2410" s="75">
        <v>0</v>
      </c>
      <c r="P2410" s="1002"/>
      <c r="Q2410" s="138"/>
      <c r="R2410" s="469"/>
      <c r="S2410" s="75">
        <v>0</v>
      </c>
      <c r="T2410" s="1002"/>
      <c r="U2410" s="138"/>
      <c r="V2410" s="469"/>
      <c r="W2410" s="138"/>
      <c r="X2410" s="469"/>
      <c r="Y2410" s="60">
        <f t="shared" si="300"/>
        <v>0</v>
      </c>
      <c r="Z2410" s="1002"/>
      <c r="AA2410" s="138"/>
      <c r="AB2410" s="469"/>
      <c r="AC2410" s="63">
        <v>0</v>
      </c>
      <c r="AD2410" s="137"/>
      <c r="AE2410" s="942"/>
      <c r="AF2410" s="150">
        <v>0</v>
      </c>
      <c r="AG2410" s="138"/>
      <c r="AH2410" s="469"/>
      <c r="AI2410" s="998">
        <f t="shared" si="303"/>
        <v>0</v>
      </c>
    </row>
    <row r="2411" spans="1:35" x14ac:dyDescent="0.2">
      <c r="A2411" s="272">
        <v>384</v>
      </c>
      <c r="B2411" s="273" t="s">
        <v>2166</v>
      </c>
      <c r="C2411" s="272"/>
      <c r="D2411" s="272"/>
      <c r="E2411" s="282"/>
      <c r="F2411" s="283"/>
      <c r="G2411" s="283"/>
      <c r="H2411" s="283"/>
      <c r="I2411" s="277"/>
      <c r="J2411" s="806">
        <v>0</v>
      </c>
      <c r="K2411" s="278"/>
      <c r="L2411" s="919">
        <v>0</v>
      </c>
      <c r="M2411" s="278"/>
      <c r="N2411" s="919"/>
      <c r="O2411" s="75">
        <v>0</v>
      </c>
      <c r="P2411" s="928"/>
      <c r="Q2411" s="279"/>
      <c r="R2411" s="919"/>
      <c r="S2411" s="75">
        <v>0</v>
      </c>
      <c r="T2411" s="928">
        <v>0</v>
      </c>
      <c r="U2411" s="279"/>
      <c r="V2411" s="919"/>
      <c r="W2411" s="279"/>
      <c r="X2411" s="919"/>
      <c r="Y2411" s="60">
        <f t="shared" si="300"/>
        <v>0</v>
      </c>
      <c r="Z2411" s="928">
        <v>0</v>
      </c>
      <c r="AA2411" s="279"/>
      <c r="AB2411" s="919"/>
      <c r="AC2411" s="63">
        <v>0</v>
      </c>
      <c r="AD2411" s="316"/>
      <c r="AE2411" s="944"/>
      <c r="AF2411" s="150">
        <v>0</v>
      </c>
      <c r="AG2411" s="279"/>
      <c r="AH2411" s="919"/>
      <c r="AI2411" s="998">
        <f t="shared" si="303"/>
        <v>0</v>
      </c>
    </row>
    <row r="2412" spans="1:35" x14ac:dyDescent="0.2">
      <c r="A2412" s="42">
        <v>38401</v>
      </c>
      <c r="B2412" s="341" t="s">
        <v>2167</v>
      </c>
      <c r="C2412" s="42"/>
      <c r="D2412" s="42"/>
      <c r="E2412" s="45"/>
      <c r="F2412" s="46"/>
      <c r="G2412" s="46"/>
      <c r="H2412" s="46"/>
      <c r="I2412" s="47"/>
      <c r="J2412" s="821">
        <v>0</v>
      </c>
      <c r="K2412" s="264"/>
      <c r="L2412" s="921">
        <v>0</v>
      </c>
      <c r="M2412" s="264"/>
      <c r="N2412" s="921"/>
      <c r="O2412" s="75">
        <v>0</v>
      </c>
      <c r="P2412" s="1008"/>
      <c r="Q2412" s="265"/>
      <c r="R2412" s="921"/>
      <c r="S2412" s="75">
        <v>0</v>
      </c>
      <c r="T2412" s="1008">
        <v>0</v>
      </c>
      <c r="U2412" s="265"/>
      <c r="V2412" s="921"/>
      <c r="W2412" s="265"/>
      <c r="X2412" s="921"/>
      <c r="Y2412" s="60">
        <f t="shared" si="300"/>
        <v>0</v>
      </c>
      <c r="Z2412" s="1008">
        <v>0</v>
      </c>
      <c r="AA2412" s="265"/>
      <c r="AB2412" s="921"/>
      <c r="AC2412" s="63">
        <v>0</v>
      </c>
      <c r="AD2412" s="281"/>
      <c r="AE2412" s="958"/>
      <c r="AF2412" s="150">
        <v>0</v>
      </c>
      <c r="AG2412" s="265"/>
      <c r="AH2412" s="921"/>
      <c r="AI2412" s="998">
        <f t="shared" si="303"/>
        <v>0</v>
      </c>
    </row>
    <row r="2413" spans="1:35" x14ac:dyDescent="0.2">
      <c r="A2413" s="408"/>
      <c r="B2413" s="581"/>
      <c r="C2413" s="171"/>
      <c r="D2413" s="171"/>
      <c r="E2413" s="225"/>
      <c r="F2413" s="325"/>
      <c r="G2413" s="325"/>
      <c r="H2413" s="325"/>
      <c r="I2413" s="57"/>
      <c r="J2413" s="446"/>
      <c r="K2413" s="136"/>
      <c r="L2413" s="469">
        <v>0</v>
      </c>
      <c r="M2413" s="136"/>
      <c r="N2413" s="469"/>
      <c r="O2413" s="75">
        <v>0</v>
      </c>
      <c r="P2413" s="1002"/>
      <c r="Q2413" s="138"/>
      <c r="R2413" s="469"/>
      <c r="S2413" s="75">
        <v>0</v>
      </c>
      <c r="T2413" s="1002"/>
      <c r="U2413" s="138"/>
      <c r="V2413" s="469"/>
      <c r="W2413" s="138"/>
      <c r="X2413" s="469"/>
      <c r="Y2413" s="60">
        <f t="shared" si="300"/>
        <v>0</v>
      </c>
      <c r="Z2413" s="1002"/>
      <c r="AA2413" s="138"/>
      <c r="AB2413" s="469"/>
      <c r="AC2413" s="63">
        <v>0</v>
      </c>
      <c r="AD2413" s="137"/>
      <c r="AE2413" s="942"/>
      <c r="AF2413" s="150">
        <v>0</v>
      </c>
      <c r="AG2413" s="138"/>
      <c r="AH2413" s="469"/>
      <c r="AI2413" s="998">
        <f t="shared" si="303"/>
        <v>0</v>
      </c>
    </row>
    <row r="2414" spans="1:35" x14ac:dyDescent="0.2">
      <c r="A2414" s="272">
        <v>385</v>
      </c>
      <c r="B2414" s="273" t="s">
        <v>2168</v>
      </c>
      <c r="C2414" s="272"/>
      <c r="D2414" s="272"/>
      <c r="E2414" s="282"/>
      <c r="F2414" s="283"/>
      <c r="G2414" s="283"/>
      <c r="H2414" s="283"/>
      <c r="I2414" s="277"/>
      <c r="J2414" s="806">
        <v>0</v>
      </c>
      <c r="K2414" s="278"/>
      <c r="L2414" s="919">
        <v>0</v>
      </c>
      <c r="M2414" s="278"/>
      <c r="N2414" s="919"/>
      <c r="O2414" s="75">
        <v>0</v>
      </c>
      <c r="P2414" s="928"/>
      <c r="Q2414" s="279"/>
      <c r="R2414" s="919"/>
      <c r="S2414" s="75">
        <v>0</v>
      </c>
      <c r="T2414" s="928">
        <v>0</v>
      </c>
      <c r="U2414" s="279"/>
      <c r="V2414" s="919"/>
      <c r="W2414" s="279"/>
      <c r="X2414" s="919"/>
      <c r="Y2414" s="60">
        <f t="shared" si="300"/>
        <v>0</v>
      </c>
      <c r="Z2414" s="928">
        <v>0</v>
      </c>
      <c r="AA2414" s="279"/>
      <c r="AB2414" s="919"/>
      <c r="AC2414" s="63">
        <v>0</v>
      </c>
      <c r="AD2414" s="316"/>
      <c r="AE2414" s="944"/>
      <c r="AF2414" s="150">
        <v>0</v>
      </c>
      <c r="AG2414" s="279"/>
      <c r="AH2414" s="919"/>
      <c r="AI2414" s="998">
        <f t="shared" si="303"/>
        <v>0</v>
      </c>
    </row>
    <row r="2415" spans="1:35" x14ac:dyDescent="0.2">
      <c r="A2415" s="42">
        <v>38501</v>
      </c>
      <c r="B2415" s="341" t="s">
        <v>2168</v>
      </c>
      <c r="C2415" s="42"/>
      <c r="D2415" s="42"/>
      <c r="E2415" s="45"/>
      <c r="F2415" s="46"/>
      <c r="G2415" s="46"/>
      <c r="H2415" s="46"/>
      <c r="I2415" s="47"/>
      <c r="J2415" s="821">
        <v>0</v>
      </c>
      <c r="K2415" s="264"/>
      <c r="L2415" s="921">
        <v>0</v>
      </c>
      <c r="M2415" s="264"/>
      <c r="N2415" s="921"/>
      <c r="O2415" s="75">
        <v>0</v>
      </c>
      <c r="P2415" s="1008"/>
      <c r="Q2415" s="265"/>
      <c r="R2415" s="921"/>
      <c r="S2415" s="75">
        <v>0</v>
      </c>
      <c r="T2415" s="1008">
        <v>0</v>
      </c>
      <c r="U2415" s="265"/>
      <c r="V2415" s="921"/>
      <c r="W2415" s="265"/>
      <c r="X2415" s="921"/>
      <c r="Y2415" s="60">
        <f t="shared" si="300"/>
        <v>0</v>
      </c>
      <c r="Z2415" s="1008">
        <v>0</v>
      </c>
      <c r="AA2415" s="265"/>
      <c r="AB2415" s="921"/>
      <c r="AC2415" s="63">
        <v>0</v>
      </c>
      <c r="AD2415" s="281"/>
      <c r="AE2415" s="958"/>
      <c r="AF2415" s="150">
        <v>0</v>
      </c>
      <c r="AG2415" s="265"/>
      <c r="AH2415" s="921"/>
      <c r="AI2415" s="998">
        <f t="shared" si="303"/>
        <v>0</v>
      </c>
    </row>
    <row r="2416" spans="1:35" x14ac:dyDescent="0.2">
      <c r="A2416" s="408"/>
      <c r="B2416" s="581" t="s">
        <v>2169</v>
      </c>
      <c r="C2416" s="171"/>
      <c r="D2416" s="171">
        <v>0</v>
      </c>
      <c r="E2416" s="225"/>
      <c r="F2416" s="325"/>
      <c r="G2416" s="325"/>
      <c r="H2416" s="325"/>
      <c r="I2416" s="57"/>
      <c r="J2416" s="446">
        <v>0</v>
      </c>
      <c r="K2416" s="136"/>
      <c r="L2416" s="469">
        <v>0</v>
      </c>
      <c r="M2416" s="136"/>
      <c r="N2416" s="469"/>
      <c r="O2416" s="75">
        <v>0</v>
      </c>
      <c r="P2416" s="1002"/>
      <c r="Q2416" s="138"/>
      <c r="R2416" s="469"/>
      <c r="S2416" s="75">
        <v>0</v>
      </c>
      <c r="T2416" s="1002">
        <v>0</v>
      </c>
      <c r="U2416" s="138"/>
      <c r="V2416" s="469"/>
      <c r="W2416" s="138"/>
      <c r="X2416" s="469"/>
      <c r="Y2416" s="60">
        <f t="shared" si="300"/>
        <v>0</v>
      </c>
      <c r="Z2416" s="1002">
        <v>0</v>
      </c>
      <c r="AA2416" s="138"/>
      <c r="AB2416" s="469"/>
      <c r="AC2416" s="63">
        <v>0</v>
      </c>
      <c r="AD2416" s="137"/>
      <c r="AE2416" s="942"/>
      <c r="AF2416" s="150">
        <v>0</v>
      </c>
      <c r="AG2416" s="138"/>
      <c r="AH2416" s="469"/>
      <c r="AI2416" s="998">
        <f t="shared" si="303"/>
        <v>0</v>
      </c>
    </row>
    <row r="2417" spans="1:35" x14ac:dyDescent="0.2">
      <c r="A2417" s="25">
        <v>3900</v>
      </c>
      <c r="B2417" s="26" t="s">
        <v>2170</v>
      </c>
      <c r="C2417" s="25"/>
      <c r="D2417" s="746"/>
      <c r="E2417" s="28"/>
      <c r="F2417" s="29"/>
      <c r="G2417" s="29"/>
      <c r="H2417" s="29"/>
      <c r="I2417" s="30"/>
      <c r="J2417" s="824">
        <v>0</v>
      </c>
      <c r="K2417" s="249"/>
      <c r="L2417" s="922">
        <v>0</v>
      </c>
      <c r="M2417" s="249"/>
      <c r="N2417" s="922"/>
      <c r="O2417" s="75">
        <v>0</v>
      </c>
      <c r="P2417" s="248">
        <f>P2418+P2421+P2427+P2430+P2435+P2438+P2441+P2444+P2448</f>
        <v>0</v>
      </c>
      <c r="Q2417" s="250"/>
      <c r="R2417" s="922"/>
      <c r="S2417" s="75">
        <v>0</v>
      </c>
      <c r="T2417" s="248">
        <v>0</v>
      </c>
      <c r="U2417" s="250"/>
      <c r="V2417" s="922"/>
      <c r="W2417" s="250"/>
      <c r="X2417" s="922"/>
      <c r="Y2417" s="60">
        <f t="shared" si="300"/>
        <v>0</v>
      </c>
      <c r="Z2417" s="248">
        <v>0</v>
      </c>
      <c r="AA2417" s="250"/>
      <c r="AB2417" s="922"/>
      <c r="AC2417" s="63">
        <v>0</v>
      </c>
      <c r="AD2417" s="248">
        <f>AD2418+AD2421+AD2427+AD2430+AD2435+AD2438+AD2441+AD2444+AD2448</f>
        <v>0</v>
      </c>
      <c r="AE2417" s="554">
        <f>AE2418+AE2421+AE2427+AE2430+AE2435+AE2438+AE2441+AE2444+AE2448</f>
        <v>0</v>
      </c>
      <c r="AF2417" s="150">
        <v>0</v>
      </c>
      <c r="AG2417" s="250"/>
      <c r="AH2417" s="922"/>
      <c r="AI2417" s="998">
        <f t="shared" si="303"/>
        <v>0</v>
      </c>
    </row>
    <row r="2418" spans="1:35" ht="24" x14ac:dyDescent="0.2">
      <c r="A2418" s="272">
        <v>391</v>
      </c>
      <c r="B2418" s="273" t="s">
        <v>2171</v>
      </c>
      <c r="C2418" s="272"/>
      <c r="D2418" s="747"/>
      <c r="E2418" s="282"/>
      <c r="F2418" s="283"/>
      <c r="G2418" s="283"/>
      <c r="H2418" s="283"/>
      <c r="I2418" s="277"/>
      <c r="J2418" s="825">
        <v>0</v>
      </c>
      <c r="K2418" s="278"/>
      <c r="L2418" s="919">
        <v>0</v>
      </c>
      <c r="M2418" s="278"/>
      <c r="N2418" s="919"/>
      <c r="O2418" s="75">
        <v>0</v>
      </c>
      <c r="P2418" s="284">
        <f>P2419</f>
        <v>0</v>
      </c>
      <c r="Q2418" s="279"/>
      <c r="R2418" s="919"/>
      <c r="S2418" s="75">
        <v>0</v>
      </c>
      <c r="T2418" s="284">
        <v>0</v>
      </c>
      <c r="U2418" s="279"/>
      <c r="V2418" s="919"/>
      <c r="W2418" s="279"/>
      <c r="X2418" s="919"/>
      <c r="Y2418" s="60">
        <f t="shared" si="300"/>
        <v>0</v>
      </c>
      <c r="Z2418" s="284">
        <v>0</v>
      </c>
      <c r="AA2418" s="279"/>
      <c r="AB2418" s="919"/>
      <c r="AC2418" s="63">
        <v>0</v>
      </c>
      <c r="AD2418" s="284">
        <f t="shared" ref="AD2418:AE2419" si="306">AD2419</f>
        <v>0</v>
      </c>
      <c r="AE2418" s="950">
        <f t="shared" si="306"/>
        <v>0</v>
      </c>
      <c r="AF2418" s="150">
        <v>0</v>
      </c>
      <c r="AG2418" s="279"/>
      <c r="AH2418" s="919"/>
      <c r="AI2418" s="998">
        <f t="shared" si="303"/>
        <v>0</v>
      </c>
    </row>
    <row r="2419" spans="1:35" ht="24" x14ac:dyDescent="0.2">
      <c r="A2419" s="42">
        <v>39101</v>
      </c>
      <c r="B2419" s="341" t="s">
        <v>2171</v>
      </c>
      <c r="C2419" s="42"/>
      <c r="D2419" s="752"/>
      <c r="E2419" s="45"/>
      <c r="F2419" s="46"/>
      <c r="G2419" s="46"/>
      <c r="H2419" s="46"/>
      <c r="I2419" s="47"/>
      <c r="J2419" s="846">
        <v>0</v>
      </c>
      <c r="K2419" s="264"/>
      <c r="L2419" s="921">
        <v>0</v>
      </c>
      <c r="M2419" s="264"/>
      <c r="N2419" s="921"/>
      <c r="O2419" s="75">
        <v>0</v>
      </c>
      <c r="P2419" s="251">
        <f>P2420</f>
        <v>0</v>
      </c>
      <c r="Q2419" s="265"/>
      <c r="R2419" s="921"/>
      <c r="S2419" s="75">
        <v>0</v>
      </c>
      <c r="T2419" s="251">
        <v>0</v>
      </c>
      <c r="U2419" s="265"/>
      <c r="V2419" s="921"/>
      <c r="W2419" s="265"/>
      <c r="X2419" s="921"/>
      <c r="Y2419" s="60">
        <f t="shared" si="300"/>
        <v>0</v>
      </c>
      <c r="Z2419" s="251">
        <v>0</v>
      </c>
      <c r="AA2419" s="265"/>
      <c r="AB2419" s="921"/>
      <c r="AC2419" s="63">
        <v>0</v>
      </c>
      <c r="AD2419" s="251">
        <f t="shared" si="306"/>
        <v>0</v>
      </c>
      <c r="AE2419" s="565">
        <f t="shared" si="306"/>
        <v>0</v>
      </c>
      <c r="AF2419" s="150">
        <v>0</v>
      </c>
      <c r="AG2419" s="265"/>
      <c r="AH2419" s="921"/>
      <c r="AI2419" s="998">
        <f t="shared" ref="AI2419:AI2450" si="307">AF2419+AH2419+AD2419+AB2419+Z2419+X2419+V2419+T2419+R2419+P2419+N2419+L2419</f>
        <v>0</v>
      </c>
    </row>
    <row r="2420" spans="1:35" x14ac:dyDescent="0.2">
      <c r="A2420" s="408"/>
      <c r="B2420" s="581"/>
      <c r="C2420" s="171"/>
      <c r="D2420" s="753"/>
      <c r="E2420" s="225"/>
      <c r="F2420" s="325"/>
      <c r="G2420" s="325"/>
      <c r="H2420" s="325"/>
      <c r="I2420" s="57"/>
      <c r="J2420" s="847"/>
      <c r="K2420" s="136"/>
      <c r="L2420" s="469">
        <v>0</v>
      </c>
      <c r="M2420" s="136"/>
      <c r="N2420" s="469"/>
      <c r="O2420" s="75">
        <v>0</v>
      </c>
      <c r="P2420" s="547"/>
      <c r="Q2420" s="138"/>
      <c r="R2420" s="469"/>
      <c r="S2420" s="75">
        <v>0</v>
      </c>
      <c r="T2420" s="547"/>
      <c r="U2420" s="138"/>
      <c r="V2420" s="469"/>
      <c r="W2420" s="138"/>
      <c r="X2420" s="469"/>
      <c r="Y2420" s="60">
        <f t="shared" si="300"/>
        <v>0</v>
      </c>
      <c r="Z2420" s="547"/>
      <c r="AA2420" s="138"/>
      <c r="AB2420" s="469"/>
      <c r="AC2420" s="63">
        <v>0</v>
      </c>
      <c r="AD2420" s="547"/>
      <c r="AE2420" s="982"/>
      <c r="AF2420" s="150">
        <v>0</v>
      </c>
      <c r="AG2420" s="138"/>
      <c r="AH2420" s="469"/>
      <c r="AI2420" s="998">
        <f t="shared" si="307"/>
        <v>0</v>
      </c>
    </row>
    <row r="2421" spans="1:35" x14ac:dyDescent="0.2">
      <c r="A2421" s="272">
        <v>392</v>
      </c>
      <c r="B2421" s="273" t="s">
        <v>2172</v>
      </c>
      <c r="C2421" s="272"/>
      <c r="D2421" s="747"/>
      <c r="E2421" s="282"/>
      <c r="F2421" s="283"/>
      <c r="G2421" s="283"/>
      <c r="H2421" s="283"/>
      <c r="I2421" s="277"/>
      <c r="J2421" s="825">
        <v>0</v>
      </c>
      <c r="K2421" s="278"/>
      <c r="L2421" s="919">
        <v>0</v>
      </c>
      <c r="M2421" s="278"/>
      <c r="N2421" s="919"/>
      <c r="O2421" s="75">
        <v>0</v>
      </c>
      <c r="P2421" s="284">
        <f>P2422+P2424</f>
        <v>0</v>
      </c>
      <c r="Q2421" s="279"/>
      <c r="R2421" s="919"/>
      <c r="S2421" s="75">
        <v>0</v>
      </c>
      <c r="T2421" s="284">
        <v>0</v>
      </c>
      <c r="U2421" s="279"/>
      <c r="V2421" s="919"/>
      <c r="W2421" s="279"/>
      <c r="X2421" s="919"/>
      <c r="Y2421" s="60">
        <f t="shared" si="300"/>
        <v>0</v>
      </c>
      <c r="Z2421" s="284">
        <v>0</v>
      </c>
      <c r="AA2421" s="279"/>
      <c r="AB2421" s="919"/>
      <c r="AC2421" s="63">
        <v>0</v>
      </c>
      <c r="AD2421" s="284">
        <f>AD2422+AD2424</f>
        <v>0</v>
      </c>
      <c r="AE2421" s="950">
        <f>AE2422+AE2424</f>
        <v>0</v>
      </c>
      <c r="AF2421" s="150">
        <v>0</v>
      </c>
      <c r="AG2421" s="279"/>
      <c r="AH2421" s="919"/>
      <c r="AI2421" s="998">
        <f t="shared" si="307"/>
        <v>0</v>
      </c>
    </row>
    <row r="2422" spans="1:35" ht="24" x14ac:dyDescent="0.2">
      <c r="A2422" s="42">
        <v>39201</v>
      </c>
      <c r="B2422" s="341" t="s">
        <v>2173</v>
      </c>
      <c r="C2422" s="42"/>
      <c r="D2422" s="752"/>
      <c r="E2422" s="45"/>
      <c r="F2422" s="46"/>
      <c r="G2422" s="46"/>
      <c r="H2422" s="46"/>
      <c r="I2422" s="47"/>
      <c r="J2422" s="846">
        <v>0</v>
      </c>
      <c r="K2422" s="264"/>
      <c r="L2422" s="921">
        <v>0</v>
      </c>
      <c r="M2422" s="264"/>
      <c r="N2422" s="921"/>
      <c r="O2422" s="75">
        <v>0</v>
      </c>
      <c r="P2422" s="1008"/>
      <c r="Q2422" s="265"/>
      <c r="R2422" s="921"/>
      <c r="S2422" s="75">
        <v>0</v>
      </c>
      <c r="T2422" s="1008">
        <v>0</v>
      </c>
      <c r="U2422" s="265"/>
      <c r="V2422" s="921"/>
      <c r="W2422" s="265"/>
      <c r="X2422" s="921"/>
      <c r="Y2422" s="60">
        <f t="shared" si="300"/>
        <v>0</v>
      </c>
      <c r="Z2422" s="1008">
        <v>0</v>
      </c>
      <c r="AA2422" s="265"/>
      <c r="AB2422" s="921"/>
      <c r="AC2422" s="63">
        <v>0</v>
      </c>
      <c r="AD2422" s="281"/>
      <c r="AE2422" s="565">
        <f>AE2423</f>
        <v>0</v>
      </c>
      <c r="AF2422" s="150">
        <v>0</v>
      </c>
      <c r="AG2422" s="265"/>
      <c r="AH2422" s="921"/>
      <c r="AI2422" s="998">
        <f t="shared" si="307"/>
        <v>0</v>
      </c>
    </row>
    <row r="2423" spans="1:35" x14ac:dyDescent="0.2">
      <c r="A2423" s="408"/>
      <c r="B2423" s="581"/>
      <c r="C2423" s="171"/>
      <c r="D2423" s="753"/>
      <c r="E2423" s="225"/>
      <c r="F2423" s="325"/>
      <c r="G2423" s="325"/>
      <c r="H2423" s="325"/>
      <c r="I2423" s="57"/>
      <c r="J2423" s="847"/>
      <c r="K2423" s="136"/>
      <c r="L2423" s="469">
        <v>0</v>
      </c>
      <c r="M2423" s="136"/>
      <c r="N2423" s="469"/>
      <c r="O2423" s="75">
        <v>0</v>
      </c>
      <c r="P2423" s="1002"/>
      <c r="Q2423" s="138"/>
      <c r="R2423" s="469"/>
      <c r="S2423" s="75">
        <v>0</v>
      </c>
      <c r="T2423" s="1002"/>
      <c r="U2423" s="138"/>
      <c r="V2423" s="469"/>
      <c r="W2423" s="138"/>
      <c r="X2423" s="469"/>
      <c r="Y2423" s="60">
        <f t="shared" si="300"/>
        <v>0</v>
      </c>
      <c r="Z2423" s="1002"/>
      <c r="AA2423" s="138"/>
      <c r="AB2423" s="469"/>
      <c r="AC2423" s="63">
        <v>0</v>
      </c>
      <c r="AD2423" s="137"/>
      <c r="AE2423" s="982"/>
      <c r="AF2423" s="150">
        <v>0</v>
      </c>
      <c r="AG2423" s="138"/>
      <c r="AH2423" s="469"/>
      <c r="AI2423" s="998">
        <f t="shared" si="307"/>
        <v>0</v>
      </c>
    </row>
    <row r="2424" spans="1:35" x14ac:dyDescent="0.2">
      <c r="A2424" s="42">
        <v>39202</v>
      </c>
      <c r="B2424" s="341" t="s">
        <v>2174</v>
      </c>
      <c r="C2424" s="42"/>
      <c r="D2424" s="752"/>
      <c r="E2424" s="45"/>
      <c r="F2424" s="46"/>
      <c r="G2424" s="46"/>
      <c r="H2424" s="46"/>
      <c r="I2424" s="47"/>
      <c r="J2424" s="846">
        <v>0</v>
      </c>
      <c r="K2424" s="264"/>
      <c r="L2424" s="921">
        <v>0</v>
      </c>
      <c r="M2424" s="264"/>
      <c r="N2424" s="921"/>
      <c r="O2424" s="75">
        <v>0</v>
      </c>
      <c r="P2424" s="251">
        <f>P2425+P2426</f>
        <v>0</v>
      </c>
      <c r="Q2424" s="265"/>
      <c r="R2424" s="921"/>
      <c r="S2424" s="75">
        <v>0</v>
      </c>
      <c r="T2424" s="251">
        <v>0</v>
      </c>
      <c r="U2424" s="265"/>
      <c r="V2424" s="921"/>
      <c r="W2424" s="265"/>
      <c r="X2424" s="921"/>
      <c r="Y2424" s="60">
        <f t="shared" si="300"/>
        <v>0</v>
      </c>
      <c r="Z2424" s="251">
        <v>0</v>
      </c>
      <c r="AA2424" s="265"/>
      <c r="AB2424" s="921"/>
      <c r="AC2424" s="63">
        <v>0</v>
      </c>
      <c r="AD2424" s="251">
        <f>AD2425+AD2426</f>
        <v>0</v>
      </c>
      <c r="AE2424" s="565">
        <f>AE2425+AE2426</f>
        <v>0</v>
      </c>
      <c r="AF2424" s="150">
        <v>0</v>
      </c>
      <c r="AG2424" s="265"/>
      <c r="AH2424" s="921"/>
      <c r="AI2424" s="998">
        <f t="shared" si="307"/>
        <v>0</v>
      </c>
    </row>
    <row r="2425" spans="1:35" x14ac:dyDescent="0.2">
      <c r="A2425" s="51"/>
      <c r="B2425" s="102"/>
      <c r="C2425" s="74"/>
      <c r="D2425" s="74"/>
      <c r="E2425" s="74"/>
      <c r="F2425" s="55"/>
      <c r="G2425" s="56"/>
      <c r="H2425" s="55"/>
      <c r="I2425" s="57"/>
      <c r="J2425" s="766"/>
      <c r="K2425" s="136"/>
      <c r="L2425" s="469">
        <v>0</v>
      </c>
      <c r="M2425" s="136"/>
      <c r="N2425" s="469"/>
      <c r="O2425" s="75">
        <v>0</v>
      </c>
      <c r="P2425" s="999"/>
      <c r="Q2425" s="81"/>
      <c r="R2425" s="150"/>
      <c r="S2425" s="75">
        <v>0</v>
      </c>
      <c r="T2425" s="999"/>
      <c r="U2425" s="81"/>
      <c r="V2425" s="150"/>
      <c r="W2425" s="81"/>
      <c r="X2425" s="150"/>
      <c r="Y2425" s="60">
        <f t="shared" si="300"/>
        <v>0</v>
      </c>
      <c r="Z2425" s="999"/>
      <c r="AA2425" s="81"/>
      <c r="AB2425" s="150"/>
      <c r="AC2425" s="63">
        <v>0</v>
      </c>
      <c r="AD2425" s="78"/>
      <c r="AE2425" s="63"/>
      <c r="AF2425" s="150">
        <v>0</v>
      </c>
      <c r="AG2425" s="81"/>
      <c r="AH2425" s="150"/>
      <c r="AI2425" s="998">
        <f t="shared" si="307"/>
        <v>0</v>
      </c>
    </row>
    <row r="2426" spans="1:35" x14ac:dyDescent="0.2">
      <c r="A2426" s="406"/>
      <c r="B2426" s="73"/>
      <c r="C2426" s="604"/>
      <c r="D2426" s="604"/>
      <c r="E2426" s="465"/>
      <c r="F2426" s="55"/>
      <c r="G2426" s="56"/>
      <c r="H2426" s="55"/>
      <c r="I2426" s="57"/>
      <c r="J2426" s="848"/>
      <c r="K2426" s="136"/>
      <c r="L2426" s="469">
        <v>0</v>
      </c>
      <c r="M2426" s="136"/>
      <c r="N2426" s="469"/>
      <c r="O2426" s="75">
        <v>0</v>
      </c>
      <c r="P2426" s="999"/>
      <c r="Q2426" s="81"/>
      <c r="R2426" s="150"/>
      <c r="S2426" s="75">
        <v>0</v>
      </c>
      <c r="T2426" s="999"/>
      <c r="U2426" s="81"/>
      <c r="V2426" s="150"/>
      <c r="W2426" s="81"/>
      <c r="X2426" s="150"/>
      <c r="Y2426" s="60">
        <f t="shared" si="300"/>
        <v>0</v>
      </c>
      <c r="Z2426" s="999"/>
      <c r="AA2426" s="81"/>
      <c r="AB2426" s="150"/>
      <c r="AC2426" s="63">
        <v>0</v>
      </c>
      <c r="AD2426" s="78"/>
      <c r="AE2426" s="63"/>
      <c r="AF2426" s="150">
        <v>0</v>
      </c>
      <c r="AG2426" s="81"/>
      <c r="AH2426" s="150"/>
      <c r="AI2426" s="998">
        <f t="shared" si="307"/>
        <v>0</v>
      </c>
    </row>
    <row r="2427" spans="1:35" ht="24" x14ac:dyDescent="0.2">
      <c r="A2427" s="272">
        <v>393</v>
      </c>
      <c r="B2427" s="273" t="s">
        <v>2175</v>
      </c>
      <c r="C2427" s="272"/>
      <c r="D2427" s="272"/>
      <c r="E2427" s="282"/>
      <c r="F2427" s="283"/>
      <c r="G2427" s="283"/>
      <c r="H2427" s="283"/>
      <c r="I2427" s="277"/>
      <c r="J2427" s="806">
        <v>0</v>
      </c>
      <c r="K2427" s="278"/>
      <c r="L2427" s="919">
        <v>0</v>
      </c>
      <c r="M2427" s="278"/>
      <c r="N2427" s="919"/>
      <c r="O2427" s="75">
        <v>0</v>
      </c>
      <c r="P2427" s="928"/>
      <c r="Q2427" s="279"/>
      <c r="R2427" s="919"/>
      <c r="S2427" s="75">
        <v>0</v>
      </c>
      <c r="T2427" s="928">
        <v>0</v>
      </c>
      <c r="U2427" s="279"/>
      <c r="V2427" s="919"/>
      <c r="W2427" s="279"/>
      <c r="X2427" s="919"/>
      <c r="Y2427" s="60">
        <f t="shared" si="300"/>
        <v>0</v>
      </c>
      <c r="Z2427" s="928">
        <v>0</v>
      </c>
      <c r="AA2427" s="279"/>
      <c r="AB2427" s="919"/>
      <c r="AC2427" s="63">
        <v>0</v>
      </c>
      <c r="AD2427" s="316"/>
      <c r="AE2427" s="944"/>
      <c r="AF2427" s="150">
        <v>0</v>
      </c>
      <c r="AG2427" s="279"/>
      <c r="AH2427" s="919"/>
      <c r="AI2427" s="998">
        <f t="shared" si="307"/>
        <v>0</v>
      </c>
    </row>
    <row r="2428" spans="1:35" ht="24" x14ac:dyDescent="0.2">
      <c r="A2428" s="42">
        <v>39301</v>
      </c>
      <c r="B2428" s="341" t="s">
        <v>2175</v>
      </c>
      <c r="C2428" s="44"/>
      <c r="D2428" s="44"/>
      <c r="E2428" s="45"/>
      <c r="F2428" s="46"/>
      <c r="G2428" s="46"/>
      <c r="H2428" s="46"/>
      <c r="I2428" s="47"/>
      <c r="J2428" s="787">
        <v>0</v>
      </c>
      <c r="K2428" s="264"/>
      <c r="L2428" s="921">
        <v>0</v>
      </c>
      <c r="M2428" s="264"/>
      <c r="N2428" s="921"/>
      <c r="O2428" s="75">
        <v>0</v>
      </c>
      <c r="P2428" s="1008"/>
      <c r="Q2428" s="265"/>
      <c r="R2428" s="921"/>
      <c r="S2428" s="75">
        <v>0</v>
      </c>
      <c r="T2428" s="1008">
        <v>0</v>
      </c>
      <c r="U2428" s="265"/>
      <c r="V2428" s="921"/>
      <c r="W2428" s="265"/>
      <c r="X2428" s="921"/>
      <c r="Y2428" s="60">
        <f t="shared" si="300"/>
        <v>0</v>
      </c>
      <c r="Z2428" s="1008">
        <v>0</v>
      </c>
      <c r="AA2428" s="265"/>
      <c r="AB2428" s="921"/>
      <c r="AC2428" s="63">
        <v>0</v>
      </c>
      <c r="AD2428" s="281"/>
      <c r="AE2428" s="958"/>
      <c r="AF2428" s="150">
        <v>0</v>
      </c>
      <c r="AG2428" s="265"/>
      <c r="AH2428" s="921"/>
      <c r="AI2428" s="998">
        <f t="shared" si="307"/>
        <v>0</v>
      </c>
    </row>
    <row r="2429" spans="1:35" x14ac:dyDescent="0.2">
      <c r="A2429" s="408"/>
      <c r="B2429" s="581"/>
      <c r="I2429" s="57"/>
      <c r="K2429" s="136"/>
      <c r="L2429" s="469">
        <v>0</v>
      </c>
      <c r="M2429" s="136"/>
      <c r="N2429" s="469"/>
      <c r="O2429" s="75">
        <v>0</v>
      </c>
      <c r="P2429" s="1002"/>
      <c r="Q2429" s="138"/>
      <c r="R2429" s="469"/>
      <c r="S2429" s="75">
        <v>0</v>
      </c>
      <c r="T2429" s="1002"/>
      <c r="U2429" s="138"/>
      <c r="V2429" s="469"/>
      <c r="W2429" s="138"/>
      <c r="X2429" s="469"/>
      <c r="Y2429" s="60">
        <f t="shared" si="300"/>
        <v>0</v>
      </c>
      <c r="Z2429" s="1002"/>
      <c r="AA2429" s="138"/>
      <c r="AB2429" s="469"/>
      <c r="AC2429" s="63">
        <v>0</v>
      </c>
      <c r="AD2429" s="137"/>
      <c r="AE2429" s="942"/>
      <c r="AF2429" s="150">
        <v>0</v>
      </c>
      <c r="AG2429" s="138"/>
      <c r="AH2429" s="469"/>
      <c r="AI2429" s="998">
        <f t="shared" si="307"/>
        <v>0</v>
      </c>
    </row>
    <row r="2430" spans="1:35" ht="24" x14ac:dyDescent="0.2">
      <c r="A2430" s="272">
        <v>394</v>
      </c>
      <c r="B2430" s="273" t="s">
        <v>2176</v>
      </c>
      <c r="C2430" s="272"/>
      <c r="D2430" s="272"/>
      <c r="E2430" s="282"/>
      <c r="F2430" s="283"/>
      <c r="G2430" s="283"/>
      <c r="H2430" s="283"/>
      <c r="I2430" s="277"/>
      <c r="J2430" s="806">
        <v>0</v>
      </c>
      <c r="K2430" s="278"/>
      <c r="L2430" s="919">
        <v>0</v>
      </c>
      <c r="M2430" s="278"/>
      <c r="N2430" s="919"/>
      <c r="O2430" s="75">
        <v>0</v>
      </c>
      <c r="P2430" s="928"/>
      <c r="Q2430" s="279"/>
      <c r="R2430" s="919"/>
      <c r="S2430" s="75">
        <v>0</v>
      </c>
      <c r="T2430" s="928">
        <v>0</v>
      </c>
      <c r="U2430" s="279"/>
      <c r="V2430" s="919"/>
      <c r="W2430" s="279"/>
      <c r="X2430" s="919"/>
      <c r="Y2430" s="60">
        <f t="shared" si="300"/>
        <v>0</v>
      </c>
      <c r="Z2430" s="928">
        <v>0</v>
      </c>
      <c r="AA2430" s="279"/>
      <c r="AB2430" s="919"/>
      <c r="AC2430" s="63">
        <v>0</v>
      </c>
      <c r="AD2430" s="316"/>
      <c r="AE2430" s="944"/>
      <c r="AF2430" s="150">
        <v>0</v>
      </c>
      <c r="AG2430" s="279"/>
      <c r="AH2430" s="919"/>
      <c r="AI2430" s="998">
        <f t="shared" si="307"/>
        <v>0</v>
      </c>
    </row>
    <row r="2431" spans="1:35" ht="24" x14ac:dyDescent="0.2">
      <c r="A2431" s="42">
        <v>39401</v>
      </c>
      <c r="B2431" s="341" t="s">
        <v>2177</v>
      </c>
      <c r="C2431" s="42"/>
      <c r="D2431" s="42"/>
      <c r="E2431" s="45"/>
      <c r="F2431" s="46"/>
      <c r="G2431" s="46"/>
      <c r="H2431" s="46"/>
      <c r="I2431" s="47"/>
      <c r="J2431" s="821">
        <v>0</v>
      </c>
      <c r="K2431" s="264"/>
      <c r="L2431" s="921">
        <v>0</v>
      </c>
      <c r="M2431" s="264"/>
      <c r="N2431" s="921"/>
      <c r="O2431" s="75">
        <v>0</v>
      </c>
      <c r="P2431" s="1008"/>
      <c r="Q2431" s="265"/>
      <c r="R2431" s="921"/>
      <c r="S2431" s="75">
        <v>0</v>
      </c>
      <c r="T2431" s="1008">
        <v>0</v>
      </c>
      <c r="U2431" s="265"/>
      <c r="V2431" s="921"/>
      <c r="W2431" s="265"/>
      <c r="X2431" s="921"/>
      <c r="Y2431" s="60">
        <f t="shared" si="300"/>
        <v>0</v>
      </c>
      <c r="Z2431" s="1008">
        <v>0</v>
      </c>
      <c r="AA2431" s="265"/>
      <c r="AB2431" s="921"/>
      <c r="AC2431" s="63">
        <v>0</v>
      </c>
      <c r="AD2431" s="281"/>
      <c r="AE2431" s="958"/>
      <c r="AF2431" s="150">
        <v>0</v>
      </c>
      <c r="AG2431" s="265"/>
      <c r="AH2431" s="921"/>
      <c r="AI2431" s="998">
        <f t="shared" si="307"/>
        <v>0</v>
      </c>
    </row>
    <row r="2432" spans="1:35" x14ac:dyDescent="0.2">
      <c r="A2432" s="408"/>
      <c r="B2432" s="581"/>
      <c r="C2432" s="171"/>
      <c r="D2432" s="171"/>
      <c r="E2432" s="225"/>
      <c r="F2432" s="325"/>
      <c r="G2432" s="325"/>
      <c r="H2432" s="325"/>
      <c r="I2432" s="57"/>
      <c r="J2432" s="446"/>
      <c r="K2432" s="136"/>
      <c r="L2432" s="469">
        <v>0</v>
      </c>
      <c r="M2432" s="136"/>
      <c r="N2432" s="469"/>
      <c r="O2432" s="75">
        <v>0</v>
      </c>
      <c r="P2432" s="1002"/>
      <c r="Q2432" s="138"/>
      <c r="R2432" s="469"/>
      <c r="S2432" s="75">
        <v>0</v>
      </c>
      <c r="T2432" s="1002"/>
      <c r="U2432" s="138"/>
      <c r="V2432" s="469"/>
      <c r="W2432" s="138"/>
      <c r="X2432" s="469"/>
      <c r="Y2432" s="60">
        <f t="shared" si="300"/>
        <v>0</v>
      </c>
      <c r="Z2432" s="1002"/>
      <c r="AA2432" s="138"/>
      <c r="AB2432" s="469"/>
      <c r="AC2432" s="63">
        <v>0</v>
      </c>
      <c r="AD2432" s="137"/>
      <c r="AE2432" s="942"/>
      <c r="AF2432" s="150">
        <v>0</v>
      </c>
      <c r="AG2432" s="138"/>
      <c r="AH2432" s="469"/>
      <c r="AI2432" s="998">
        <f t="shared" si="307"/>
        <v>0</v>
      </c>
    </row>
    <row r="2433" spans="1:35" ht="24" x14ac:dyDescent="0.2">
      <c r="A2433" s="42">
        <v>39402</v>
      </c>
      <c r="B2433" s="341" t="s">
        <v>2178</v>
      </c>
      <c r="C2433" s="42"/>
      <c r="D2433" s="42"/>
      <c r="E2433" s="45"/>
      <c r="F2433" s="46"/>
      <c r="G2433" s="46"/>
      <c r="H2433" s="46"/>
      <c r="I2433" s="47"/>
      <c r="J2433" s="821">
        <v>0</v>
      </c>
      <c r="K2433" s="264"/>
      <c r="L2433" s="921">
        <v>0</v>
      </c>
      <c r="M2433" s="264"/>
      <c r="N2433" s="921"/>
      <c r="O2433" s="75">
        <v>0</v>
      </c>
      <c r="P2433" s="1008"/>
      <c r="Q2433" s="265"/>
      <c r="R2433" s="921"/>
      <c r="S2433" s="75">
        <v>0</v>
      </c>
      <c r="T2433" s="1008">
        <v>0</v>
      </c>
      <c r="U2433" s="265"/>
      <c r="V2433" s="921"/>
      <c r="W2433" s="265"/>
      <c r="X2433" s="921"/>
      <c r="Y2433" s="60">
        <f t="shared" si="300"/>
        <v>0</v>
      </c>
      <c r="Z2433" s="1008">
        <v>0</v>
      </c>
      <c r="AA2433" s="265"/>
      <c r="AB2433" s="921"/>
      <c r="AC2433" s="63">
        <v>0</v>
      </c>
      <c r="AD2433" s="281"/>
      <c r="AE2433" s="958"/>
      <c r="AF2433" s="150">
        <v>0</v>
      </c>
      <c r="AG2433" s="265"/>
      <c r="AH2433" s="921"/>
      <c r="AI2433" s="998">
        <f t="shared" si="307"/>
        <v>0</v>
      </c>
    </row>
    <row r="2434" spans="1:35" x14ac:dyDescent="0.2">
      <c r="A2434" s="408"/>
      <c r="B2434" s="581"/>
      <c r="C2434" s="171"/>
      <c r="D2434" s="171"/>
      <c r="E2434" s="225"/>
      <c r="F2434" s="325"/>
      <c r="G2434" s="325"/>
      <c r="H2434" s="325"/>
      <c r="I2434" s="57"/>
      <c r="J2434" s="446"/>
      <c r="K2434" s="136"/>
      <c r="L2434" s="469">
        <v>0</v>
      </c>
      <c r="M2434" s="136"/>
      <c r="N2434" s="469"/>
      <c r="O2434" s="75">
        <v>0</v>
      </c>
      <c r="P2434" s="1002"/>
      <c r="Q2434" s="138"/>
      <c r="R2434" s="469"/>
      <c r="S2434" s="75">
        <v>0</v>
      </c>
      <c r="T2434" s="1002"/>
      <c r="U2434" s="138"/>
      <c r="V2434" s="469"/>
      <c r="W2434" s="138"/>
      <c r="X2434" s="469"/>
      <c r="Y2434" s="60">
        <f t="shared" si="300"/>
        <v>0</v>
      </c>
      <c r="Z2434" s="1002"/>
      <c r="AA2434" s="138"/>
      <c r="AB2434" s="469"/>
      <c r="AC2434" s="63">
        <v>0</v>
      </c>
      <c r="AD2434" s="137"/>
      <c r="AE2434" s="942"/>
      <c r="AF2434" s="150">
        <v>0</v>
      </c>
      <c r="AG2434" s="138"/>
      <c r="AH2434" s="469"/>
      <c r="AI2434" s="998">
        <f t="shared" si="307"/>
        <v>0</v>
      </c>
    </row>
    <row r="2435" spans="1:35" ht="24" x14ac:dyDescent="0.2">
      <c r="A2435" s="272">
        <v>395</v>
      </c>
      <c r="B2435" s="273" t="s">
        <v>2179</v>
      </c>
      <c r="C2435" s="272"/>
      <c r="D2435" s="272"/>
      <c r="E2435" s="282"/>
      <c r="F2435" s="283"/>
      <c r="G2435" s="283"/>
      <c r="H2435" s="283"/>
      <c r="I2435" s="277"/>
      <c r="J2435" s="806">
        <v>0</v>
      </c>
      <c r="K2435" s="278"/>
      <c r="L2435" s="919">
        <v>0</v>
      </c>
      <c r="M2435" s="278"/>
      <c r="N2435" s="919"/>
      <c r="O2435" s="75">
        <v>0</v>
      </c>
      <c r="P2435" s="928"/>
      <c r="Q2435" s="279"/>
      <c r="R2435" s="919"/>
      <c r="S2435" s="75">
        <v>0</v>
      </c>
      <c r="T2435" s="928">
        <v>0</v>
      </c>
      <c r="U2435" s="279"/>
      <c r="V2435" s="919"/>
      <c r="W2435" s="279"/>
      <c r="X2435" s="919"/>
      <c r="Y2435" s="60">
        <f t="shared" si="300"/>
        <v>0</v>
      </c>
      <c r="Z2435" s="928">
        <v>0</v>
      </c>
      <c r="AA2435" s="279"/>
      <c r="AB2435" s="919"/>
      <c r="AC2435" s="63">
        <v>0</v>
      </c>
      <c r="AD2435" s="316"/>
      <c r="AE2435" s="944"/>
      <c r="AF2435" s="150">
        <v>0</v>
      </c>
      <c r="AG2435" s="279"/>
      <c r="AH2435" s="919"/>
      <c r="AI2435" s="998">
        <f t="shared" si="307"/>
        <v>0</v>
      </c>
    </row>
    <row r="2436" spans="1:35" ht="24" x14ac:dyDescent="0.2">
      <c r="A2436" s="42">
        <v>39501</v>
      </c>
      <c r="B2436" s="341" t="s">
        <v>2179</v>
      </c>
      <c r="C2436" s="42"/>
      <c r="D2436" s="42"/>
      <c r="E2436" s="45"/>
      <c r="F2436" s="46"/>
      <c r="G2436" s="46"/>
      <c r="H2436" s="46"/>
      <c r="I2436" s="47"/>
      <c r="J2436" s="821">
        <v>0</v>
      </c>
      <c r="K2436" s="264"/>
      <c r="L2436" s="921">
        <v>0</v>
      </c>
      <c r="M2436" s="264"/>
      <c r="N2436" s="921"/>
      <c r="O2436" s="75">
        <v>0</v>
      </c>
      <c r="P2436" s="1008"/>
      <c r="Q2436" s="265"/>
      <c r="R2436" s="921"/>
      <c r="S2436" s="75">
        <v>0</v>
      </c>
      <c r="T2436" s="1008">
        <v>0</v>
      </c>
      <c r="U2436" s="265"/>
      <c r="V2436" s="921"/>
      <c r="W2436" s="265"/>
      <c r="X2436" s="921"/>
      <c r="Y2436" s="60">
        <f t="shared" si="300"/>
        <v>0</v>
      </c>
      <c r="Z2436" s="1008">
        <v>0</v>
      </c>
      <c r="AA2436" s="265"/>
      <c r="AB2436" s="921"/>
      <c r="AC2436" s="63">
        <v>0</v>
      </c>
      <c r="AD2436" s="281"/>
      <c r="AE2436" s="958"/>
      <c r="AF2436" s="150">
        <v>0</v>
      </c>
      <c r="AG2436" s="265"/>
      <c r="AH2436" s="921"/>
      <c r="AI2436" s="998">
        <f t="shared" si="307"/>
        <v>0</v>
      </c>
    </row>
    <row r="2437" spans="1:35" x14ac:dyDescent="0.2">
      <c r="A2437" s="408"/>
      <c r="B2437" s="581"/>
      <c r="C2437" s="171"/>
      <c r="D2437" s="171"/>
      <c r="E2437" s="225"/>
      <c r="F2437" s="325"/>
      <c r="G2437" s="325"/>
      <c r="H2437" s="325"/>
      <c r="I2437" s="57"/>
      <c r="J2437" s="446"/>
      <c r="K2437" s="136"/>
      <c r="L2437" s="469">
        <v>0</v>
      </c>
      <c r="M2437" s="136"/>
      <c r="N2437" s="469"/>
      <c r="O2437" s="75">
        <v>0</v>
      </c>
      <c r="P2437" s="1002"/>
      <c r="Q2437" s="138"/>
      <c r="R2437" s="469"/>
      <c r="S2437" s="75">
        <v>0</v>
      </c>
      <c r="T2437" s="1002"/>
      <c r="U2437" s="138"/>
      <c r="V2437" s="469"/>
      <c r="W2437" s="138"/>
      <c r="X2437" s="469"/>
      <c r="Y2437" s="60">
        <f t="shared" si="300"/>
        <v>0</v>
      </c>
      <c r="Z2437" s="1002"/>
      <c r="AA2437" s="138"/>
      <c r="AB2437" s="469"/>
      <c r="AC2437" s="63">
        <v>0</v>
      </c>
      <c r="AD2437" s="137"/>
      <c r="AE2437" s="942"/>
      <c r="AF2437" s="150">
        <v>0</v>
      </c>
      <c r="AG2437" s="138"/>
      <c r="AH2437" s="469"/>
      <c r="AI2437" s="998">
        <f t="shared" si="307"/>
        <v>0</v>
      </c>
    </row>
    <row r="2438" spans="1:35" ht="24" x14ac:dyDescent="0.2">
      <c r="A2438" s="272">
        <v>396</v>
      </c>
      <c r="B2438" s="273" t="s">
        <v>2180</v>
      </c>
      <c r="C2438" s="272"/>
      <c r="D2438" s="747"/>
      <c r="E2438" s="282"/>
      <c r="F2438" s="283"/>
      <c r="G2438" s="283"/>
      <c r="H2438" s="283"/>
      <c r="I2438" s="277"/>
      <c r="J2438" s="825">
        <v>0</v>
      </c>
      <c r="K2438" s="278"/>
      <c r="L2438" s="919">
        <v>0</v>
      </c>
      <c r="M2438" s="278"/>
      <c r="N2438" s="919"/>
      <c r="O2438" s="75">
        <v>0</v>
      </c>
      <c r="P2438" s="284">
        <f>P2439</f>
        <v>0</v>
      </c>
      <c r="Q2438" s="279"/>
      <c r="R2438" s="919"/>
      <c r="S2438" s="75">
        <v>0</v>
      </c>
      <c r="T2438" s="284">
        <v>0</v>
      </c>
      <c r="U2438" s="279"/>
      <c r="V2438" s="919"/>
      <c r="W2438" s="279"/>
      <c r="X2438" s="919"/>
      <c r="Y2438" s="60">
        <f t="shared" ref="Y2438:Y2501" si="308">D2438</f>
        <v>0</v>
      </c>
      <c r="Z2438" s="284">
        <v>0</v>
      </c>
      <c r="AA2438" s="279"/>
      <c r="AB2438" s="919"/>
      <c r="AC2438" s="63">
        <v>0</v>
      </c>
      <c r="AD2438" s="284">
        <f t="shared" ref="AD2438:AE2439" si="309">AD2439</f>
        <v>0</v>
      </c>
      <c r="AE2438" s="950">
        <f t="shared" si="309"/>
        <v>0</v>
      </c>
      <c r="AF2438" s="150">
        <v>0</v>
      </c>
      <c r="AG2438" s="279"/>
      <c r="AH2438" s="919"/>
      <c r="AI2438" s="998">
        <f t="shared" si="307"/>
        <v>0</v>
      </c>
    </row>
    <row r="2439" spans="1:35" ht="24" x14ac:dyDescent="0.2">
      <c r="A2439" s="42">
        <v>39601</v>
      </c>
      <c r="B2439" s="341" t="s">
        <v>2180</v>
      </c>
      <c r="C2439" s="42"/>
      <c r="D2439" s="752"/>
      <c r="E2439" s="45"/>
      <c r="F2439" s="46"/>
      <c r="G2439" s="46"/>
      <c r="H2439" s="46"/>
      <c r="I2439" s="47"/>
      <c r="J2439" s="846">
        <v>0</v>
      </c>
      <c r="K2439" s="264"/>
      <c r="L2439" s="921">
        <v>0</v>
      </c>
      <c r="M2439" s="264"/>
      <c r="N2439" s="921"/>
      <c r="O2439" s="75">
        <v>0</v>
      </c>
      <c r="P2439" s="251">
        <f>P2440</f>
        <v>0</v>
      </c>
      <c r="Q2439" s="265"/>
      <c r="R2439" s="921"/>
      <c r="S2439" s="75">
        <v>0</v>
      </c>
      <c r="T2439" s="251">
        <v>0</v>
      </c>
      <c r="U2439" s="265"/>
      <c r="V2439" s="921"/>
      <c r="W2439" s="265"/>
      <c r="X2439" s="921"/>
      <c r="Y2439" s="60">
        <f t="shared" si="308"/>
        <v>0</v>
      </c>
      <c r="Z2439" s="251">
        <v>0</v>
      </c>
      <c r="AA2439" s="265"/>
      <c r="AB2439" s="921"/>
      <c r="AC2439" s="63">
        <v>0</v>
      </c>
      <c r="AD2439" s="251">
        <f t="shared" si="309"/>
        <v>0</v>
      </c>
      <c r="AE2439" s="565">
        <f t="shared" si="309"/>
        <v>0</v>
      </c>
      <c r="AF2439" s="150">
        <v>0</v>
      </c>
      <c r="AG2439" s="265"/>
      <c r="AH2439" s="921"/>
      <c r="AI2439" s="998">
        <f t="shared" si="307"/>
        <v>0</v>
      </c>
    </row>
    <row r="2440" spans="1:35" ht="42.75" customHeight="1" x14ac:dyDescent="0.2">
      <c r="A2440" s="408"/>
      <c r="B2440" s="606"/>
      <c r="C2440" s="171"/>
      <c r="D2440" s="171"/>
      <c r="E2440" s="225"/>
      <c r="F2440" s="55"/>
      <c r="G2440" s="56"/>
      <c r="H2440" s="55"/>
      <c r="I2440" s="57"/>
      <c r="J2440" s="446"/>
      <c r="K2440" s="136"/>
      <c r="L2440" s="469">
        <v>0</v>
      </c>
      <c r="M2440" s="136"/>
      <c r="N2440" s="469"/>
      <c r="O2440" s="75">
        <v>0</v>
      </c>
      <c r="P2440" s="1002"/>
      <c r="Q2440" s="138"/>
      <c r="R2440" s="469"/>
      <c r="S2440" s="75">
        <v>0</v>
      </c>
      <c r="T2440" s="1002"/>
      <c r="U2440" s="138"/>
      <c r="V2440" s="469"/>
      <c r="W2440" s="138"/>
      <c r="X2440" s="469"/>
      <c r="Y2440" s="60">
        <f t="shared" si="308"/>
        <v>0</v>
      </c>
      <c r="Z2440" s="1002"/>
      <c r="AA2440" s="138"/>
      <c r="AB2440" s="469"/>
      <c r="AC2440" s="63">
        <v>0</v>
      </c>
      <c r="AD2440" s="137"/>
      <c r="AE2440" s="942"/>
      <c r="AF2440" s="150">
        <v>0</v>
      </c>
      <c r="AG2440" s="138"/>
      <c r="AH2440" s="469"/>
      <c r="AI2440" s="998">
        <f t="shared" si="307"/>
        <v>0</v>
      </c>
    </row>
    <row r="2441" spans="1:35" x14ac:dyDescent="0.2">
      <c r="A2441" s="272">
        <v>397</v>
      </c>
      <c r="B2441" s="273" t="s">
        <v>2181</v>
      </c>
      <c r="C2441" s="272"/>
      <c r="D2441" s="272"/>
      <c r="E2441" s="282"/>
      <c r="F2441" s="283"/>
      <c r="G2441" s="283"/>
      <c r="H2441" s="283"/>
      <c r="I2441" s="277"/>
      <c r="J2441" s="806">
        <v>0</v>
      </c>
      <c r="K2441" s="278"/>
      <c r="L2441" s="919">
        <v>0</v>
      </c>
      <c r="M2441" s="278"/>
      <c r="N2441" s="919"/>
      <c r="O2441" s="75">
        <v>0</v>
      </c>
      <c r="P2441" s="928"/>
      <c r="Q2441" s="279"/>
      <c r="R2441" s="919"/>
      <c r="S2441" s="75">
        <v>0</v>
      </c>
      <c r="T2441" s="928">
        <v>0</v>
      </c>
      <c r="U2441" s="279"/>
      <c r="V2441" s="919"/>
      <c r="W2441" s="279"/>
      <c r="X2441" s="919"/>
      <c r="Y2441" s="60">
        <f t="shared" si="308"/>
        <v>0</v>
      </c>
      <c r="Z2441" s="928">
        <v>0</v>
      </c>
      <c r="AA2441" s="279"/>
      <c r="AB2441" s="919"/>
      <c r="AC2441" s="63">
        <v>0</v>
      </c>
      <c r="AD2441" s="316"/>
      <c r="AE2441" s="944"/>
      <c r="AF2441" s="150">
        <v>0</v>
      </c>
      <c r="AG2441" s="279"/>
      <c r="AH2441" s="919"/>
      <c r="AI2441" s="998">
        <f t="shared" si="307"/>
        <v>0</v>
      </c>
    </row>
    <row r="2442" spans="1:35" x14ac:dyDescent="0.2">
      <c r="A2442" s="42">
        <v>39701</v>
      </c>
      <c r="B2442" s="341" t="s">
        <v>2181</v>
      </c>
      <c r="C2442" s="42"/>
      <c r="D2442" s="42"/>
      <c r="E2442" s="45"/>
      <c r="F2442" s="46"/>
      <c r="G2442" s="46"/>
      <c r="H2442" s="46"/>
      <c r="I2442" s="47"/>
      <c r="J2442" s="821">
        <v>0</v>
      </c>
      <c r="K2442" s="264"/>
      <c r="L2442" s="921">
        <v>0</v>
      </c>
      <c r="M2442" s="264"/>
      <c r="N2442" s="921"/>
      <c r="O2442" s="75">
        <v>0</v>
      </c>
      <c r="P2442" s="1008"/>
      <c r="Q2442" s="265"/>
      <c r="R2442" s="921"/>
      <c r="S2442" s="75">
        <v>0</v>
      </c>
      <c r="T2442" s="1008">
        <v>0</v>
      </c>
      <c r="U2442" s="265"/>
      <c r="V2442" s="921"/>
      <c r="W2442" s="265"/>
      <c r="X2442" s="921"/>
      <c r="Y2442" s="60">
        <f t="shared" si="308"/>
        <v>0</v>
      </c>
      <c r="Z2442" s="1008">
        <v>0</v>
      </c>
      <c r="AA2442" s="265"/>
      <c r="AB2442" s="921"/>
      <c r="AC2442" s="63">
        <v>0</v>
      </c>
      <c r="AD2442" s="281"/>
      <c r="AE2442" s="958"/>
      <c r="AF2442" s="150">
        <v>0</v>
      </c>
      <c r="AG2442" s="265"/>
      <c r="AH2442" s="921"/>
      <c r="AI2442" s="998">
        <f t="shared" si="307"/>
        <v>0</v>
      </c>
    </row>
    <row r="2443" spans="1:35" x14ac:dyDescent="0.2">
      <c r="A2443" s="408"/>
      <c r="B2443" s="581"/>
      <c r="C2443" s="171"/>
      <c r="D2443" s="171"/>
      <c r="E2443" s="225"/>
      <c r="F2443" s="325"/>
      <c r="G2443" s="325"/>
      <c r="H2443" s="325"/>
      <c r="I2443" s="57"/>
      <c r="J2443" s="446"/>
      <c r="K2443" s="136"/>
      <c r="L2443" s="469">
        <v>0</v>
      </c>
      <c r="M2443" s="136"/>
      <c r="N2443" s="469"/>
      <c r="O2443" s="75">
        <v>0</v>
      </c>
      <c r="P2443" s="1002"/>
      <c r="Q2443" s="138"/>
      <c r="R2443" s="469"/>
      <c r="S2443" s="75">
        <v>0</v>
      </c>
      <c r="T2443" s="1002"/>
      <c r="U2443" s="138"/>
      <c r="V2443" s="469"/>
      <c r="W2443" s="138"/>
      <c r="X2443" s="469"/>
      <c r="Y2443" s="60">
        <f t="shared" si="308"/>
        <v>0</v>
      </c>
      <c r="Z2443" s="1002"/>
      <c r="AA2443" s="138"/>
      <c r="AB2443" s="469"/>
      <c r="AC2443" s="63">
        <v>0</v>
      </c>
      <c r="AD2443" s="137"/>
      <c r="AE2443" s="942"/>
      <c r="AF2443" s="150">
        <v>0</v>
      </c>
      <c r="AG2443" s="138"/>
      <c r="AH2443" s="469"/>
      <c r="AI2443" s="998">
        <f t="shared" si="307"/>
        <v>0</v>
      </c>
    </row>
    <row r="2444" spans="1:35" ht="36" x14ac:dyDescent="0.2">
      <c r="A2444" s="272">
        <v>398</v>
      </c>
      <c r="B2444" s="273" t="s">
        <v>2182</v>
      </c>
      <c r="C2444" s="272"/>
      <c r="D2444" s="747"/>
      <c r="E2444" s="282"/>
      <c r="F2444" s="283"/>
      <c r="G2444" s="283"/>
      <c r="H2444" s="283"/>
      <c r="I2444" s="277"/>
      <c r="J2444" s="825">
        <v>0</v>
      </c>
      <c r="K2444" s="278"/>
      <c r="L2444" s="919">
        <v>0</v>
      </c>
      <c r="M2444" s="278"/>
      <c r="N2444" s="919"/>
      <c r="O2444" s="75">
        <v>0</v>
      </c>
      <c r="P2444" s="284">
        <f>P2445</f>
        <v>0</v>
      </c>
      <c r="Q2444" s="279"/>
      <c r="R2444" s="919"/>
      <c r="S2444" s="75">
        <v>0</v>
      </c>
      <c r="T2444" s="284">
        <v>0</v>
      </c>
      <c r="U2444" s="279"/>
      <c r="V2444" s="919"/>
      <c r="W2444" s="279"/>
      <c r="X2444" s="919"/>
      <c r="Y2444" s="60">
        <f t="shared" si="308"/>
        <v>0</v>
      </c>
      <c r="Z2444" s="284">
        <v>0</v>
      </c>
      <c r="AA2444" s="279"/>
      <c r="AB2444" s="919"/>
      <c r="AC2444" s="63">
        <v>0</v>
      </c>
      <c r="AD2444" s="284">
        <f t="shared" ref="AD2444:AE2445" si="310">AD2445</f>
        <v>0</v>
      </c>
      <c r="AE2444" s="950">
        <f t="shared" si="310"/>
        <v>0</v>
      </c>
      <c r="AF2444" s="150">
        <v>0</v>
      </c>
      <c r="AG2444" s="279"/>
      <c r="AH2444" s="919"/>
      <c r="AI2444" s="998">
        <f t="shared" si="307"/>
        <v>0</v>
      </c>
    </row>
    <row r="2445" spans="1:35" ht="36" x14ac:dyDescent="0.2">
      <c r="A2445" s="42">
        <v>39801</v>
      </c>
      <c r="B2445" s="341" t="s">
        <v>2182</v>
      </c>
      <c r="C2445" s="44"/>
      <c r="D2445" s="736"/>
      <c r="E2445" s="45"/>
      <c r="F2445" s="46"/>
      <c r="G2445" s="46"/>
      <c r="H2445" s="46"/>
      <c r="I2445" s="47"/>
      <c r="J2445" s="763">
        <v>0</v>
      </c>
      <c r="K2445" s="264"/>
      <c r="L2445" s="921">
        <v>0</v>
      </c>
      <c r="M2445" s="264"/>
      <c r="N2445" s="921"/>
      <c r="O2445" s="75">
        <v>0</v>
      </c>
      <c r="P2445" s="251">
        <f>P2446</f>
        <v>0</v>
      </c>
      <c r="Q2445" s="265"/>
      <c r="R2445" s="921"/>
      <c r="S2445" s="75">
        <v>0</v>
      </c>
      <c r="T2445" s="251">
        <v>0</v>
      </c>
      <c r="U2445" s="265"/>
      <c r="V2445" s="921"/>
      <c r="W2445" s="265"/>
      <c r="X2445" s="921"/>
      <c r="Y2445" s="60">
        <f t="shared" si="308"/>
        <v>0</v>
      </c>
      <c r="Z2445" s="251">
        <v>0</v>
      </c>
      <c r="AA2445" s="265"/>
      <c r="AB2445" s="921"/>
      <c r="AC2445" s="63">
        <v>0</v>
      </c>
      <c r="AD2445" s="251">
        <f t="shared" si="310"/>
        <v>0</v>
      </c>
      <c r="AE2445" s="565">
        <f t="shared" si="310"/>
        <v>0</v>
      </c>
      <c r="AF2445" s="150">
        <v>0</v>
      </c>
      <c r="AG2445" s="265"/>
      <c r="AH2445" s="921"/>
      <c r="AI2445" s="998">
        <f t="shared" si="307"/>
        <v>0</v>
      </c>
    </row>
    <row r="2446" spans="1:35" x14ac:dyDescent="0.2">
      <c r="A2446" s="408"/>
      <c r="B2446" s="87"/>
      <c r="C2446" s="51"/>
      <c r="D2446" s="51"/>
      <c r="E2446" s="79"/>
      <c r="F2446" s="55"/>
      <c r="G2446" s="56"/>
      <c r="H2446" s="55"/>
      <c r="I2446" s="57"/>
      <c r="J2446" s="807"/>
      <c r="K2446" s="136"/>
      <c r="L2446" s="469">
        <v>0</v>
      </c>
      <c r="M2446" s="136"/>
      <c r="N2446" s="469"/>
      <c r="O2446" s="75">
        <v>0</v>
      </c>
      <c r="P2446" s="1002"/>
      <c r="Q2446" s="138"/>
      <c r="R2446" s="469"/>
      <c r="S2446" s="75">
        <v>0</v>
      </c>
      <c r="T2446" s="1002"/>
      <c r="U2446" s="138"/>
      <c r="V2446" s="469"/>
      <c r="W2446" s="138"/>
      <c r="X2446" s="469"/>
      <c r="Y2446" s="60">
        <f t="shared" si="308"/>
        <v>0</v>
      </c>
      <c r="Z2446" s="1002"/>
      <c r="AA2446" s="138"/>
      <c r="AB2446" s="469"/>
      <c r="AC2446" s="63">
        <v>0</v>
      </c>
      <c r="AD2446" s="137"/>
      <c r="AE2446" s="942"/>
      <c r="AF2446" s="150">
        <v>0</v>
      </c>
      <c r="AG2446" s="138"/>
      <c r="AH2446" s="469"/>
      <c r="AI2446" s="998">
        <f t="shared" si="307"/>
        <v>0</v>
      </c>
    </row>
    <row r="2447" spans="1:35" x14ac:dyDescent="0.2">
      <c r="A2447" s="408"/>
      <c r="B2447" s="87"/>
      <c r="C2447" s="51"/>
      <c r="D2447" s="51"/>
      <c r="E2447" s="79"/>
      <c r="F2447" s="133"/>
      <c r="G2447" s="133"/>
      <c r="H2447" s="133"/>
      <c r="I2447" s="57"/>
      <c r="J2447" s="807"/>
      <c r="K2447" s="136"/>
      <c r="L2447" s="469">
        <v>0</v>
      </c>
      <c r="M2447" s="136"/>
      <c r="N2447" s="469"/>
      <c r="O2447" s="75">
        <v>0</v>
      </c>
      <c r="P2447" s="1002"/>
      <c r="Q2447" s="138"/>
      <c r="R2447" s="469"/>
      <c r="S2447" s="75">
        <v>0</v>
      </c>
      <c r="T2447" s="1002"/>
      <c r="U2447" s="138"/>
      <c r="V2447" s="469"/>
      <c r="W2447" s="138"/>
      <c r="X2447" s="469"/>
      <c r="Y2447" s="60">
        <f t="shared" si="308"/>
        <v>0</v>
      </c>
      <c r="Z2447" s="1002"/>
      <c r="AA2447" s="138"/>
      <c r="AB2447" s="469"/>
      <c r="AC2447" s="63">
        <v>0</v>
      </c>
      <c r="AD2447" s="137"/>
      <c r="AE2447" s="942"/>
      <c r="AF2447" s="150">
        <v>0</v>
      </c>
      <c r="AG2447" s="138"/>
      <c r="AH2447" s="469"/>
      <c r="AI2447" s="998">
        <f t="shared" si="307"/>
        <v>0</v>
      </c>
    </row>
    <row r="2448" spans="1:35" x14ac:dyDescent="0.2">
      <c r="A2448" s="272">
        <v>399</v>
      </c>
      <c r="B2448" s="273" t="s">
        <v>2170</v>
      </c>
      <c r="C2448" s="272"/>
      <c r="D2448" s="272"/>
      <c r="E2448" s="282"/>
      <c r="F2448" s="283"/>
      <c r="G2448" s="283"/>
      <c r="H2448" s="283"/>
      <c r="I2448" s="277"/>
      <c r="J2448" s="806">
        <v>0</v>
      </c>
      <c r="K2448" s="278"/>
      <c r="L2448" s="919">
        <v>0</v>
      </c>
      <c r="M2448" s="278"/>
      <c r="N2448" s="919"/>
      <c r="O2448" s="75">
        <v>0</v>
      </c>
      <c r="P2448" s="928"/>
      <c r="Q2448" s="279"/>
      <c r="R2448" s="919"/>
      <c r="S2448" s="75">
        <v>0</v>
      </c>
      <c r="T2448" s="928">
        <v>0</v>
      </c>
      <c r="U2448" s="279"/>
      <c r="V2448" s="919"/>
      <c r="W2448" s="279"/>
      <c r="X2448" s="919"/>
      <c r="Y2448" s="60">
        <f t="shared" si="308"/>
        <v>0</v>
      </c>
      <c r="Z2448" s="928">
        <v>0</v>
      </c>
      <c r="AA2448" s="279"/>
      <c r="AB2448" s="919"/>
      <c r="AC2448" s="63">
        <v>0</v>
      </c>
      <c r="AD2448" s="316"/>
      <c r="AE2448" s="944"/>
      <c r="AF2448" s="150">
        <v>0</v>
      </c>
      <c r="AG2448" s="279"/>
      <c r="AH2448" s="919"/>
      <c r="AI2448" s="998">
        <f t="shared" si="307"/>
        <v>0</v>
      </c>
    </row>
    <row r="2449" spans="1:35" x14ac:dyDescent="0.2">
      <c r="A2449" s="42">
        <v>39901</v>
      </c>
      <c r="B2449" s="341" t="s">
        <v>2183</v>
      </c>
      <c r="C2449" s="44"/>
      <c r="D2449" s="44"/>
      <c r="E2449" s="45"/>
      <c r="F2449" s="46"/>
      <c r="G2449" s="46"/>
      <c r="H2449" s="46"/>
      <c r="I2449" s="47"/>
      <c r="J2449" s="787">
        <v>0</v>
      </c>
      <c r="K2449" s="264"/>
      <c r="L2449" s="921">
        <v>0</v>
      </c>
      <c r="M2449" s="264"/>
      <c r="N2449" s="921"/>
      <c r="O2449" s="75">
        <v>0</v>
      </c>
      <c r="P2449" s="1008"/>
      <c r="Q2449" s="265"/>
      <c r="R2449" s="921"/>
      <c r="S2449" s="75">
        <v>0</v>
      </c>
      <c r="T2449" s="1008">
        <v>0</v>
      </c>
      <c r="U2449" s="265"/>
      <c r="V2449" s="921"/>
      <c r="W2449" s="265"/>
      <c r="X2449" s="921"/>
      <c r="Y2449" s="60">
        <f t="shared" si="308"/>
        <v>0</v>
      </c>
      <c r="Z2449" s="1008">
        <v>0</v>
      </c>
      <c r="AA2449" s="265"/>
      <c r="AB2449" s="921"/>
      <c r="AC2449" s="63">
        <v>0</v>
      </c>
      <c r="AD2449" s="281"/>
      <c r="AE2449" s="958"/>
      <c r="AF2449" s="150">
        <v>0</v>
      </c>
      <c r="AG2449" s="265"/>
      <c r="AH2449" s="921"/>
      <c r="AI2449" s="998">
        <f t="shared" si="307"/>
        <v>0</v>
      </c>
    </row>
    <row r="2450" spans="1:35" s="24" customFormat="1" x14ac:dyDescent="0.2">
      <c r="A2450" s="408"/>
      <c r="B2450" s="487"/>
      <c r="C2450" s="51"/>
      <c r="D2450" s="51"/>
      <c r="E2450" s="79"/>
      <c r="F2450" s="133"/>
      <c r="G2450" s="133"/>
      <c r="H2450" s="133"/>
      <c r="I2450" s="108"/>
      <c r="J2450" s="807"/>
      <c r="K2450" s="142"/>
      <c r="L2450" s="918">
        <v>0</v>
      </c>
      <c r="M2450" s="142"/>
      <c r="N2450" s="918"/>
      <c r="O2450" s="75">
        <v>0</v>
      </c>
      <c r="P2450" s="1007"/>
      <c r="Q2450" s="144"/>
      <c r="R2450" s="918"/>
      <c r="S2450" s="75">
        <v>0</v>
      </c>
      <c r="T2450" s="1007"/>
      <c r="U2450" s="144"/>
      <c r="V2450" s="918"/>
      <c r="W2450" s="144"/>
      <c r="X2450" s="918"/>
      <c r="Y2450" s="60">
        <f t="shared" si="308"/>
        <v>0</v>
      </c>
      <c r="Z2450" s="1007"/>
      <c r="AA2450" s="144"/>
      <c r="AB2450" s="918"/>
      <c r="AC2450" s="63">
        <v>0</v>
      </c>
      <c r="AD2450" s="135"/>
      <c r="AE2450" s="945"/>
      <c r="AF2450" s="150">
        <v>0</v>
      </c>
      <c r="AG2450" s="144"/>
      <c r="AH2450" s="918"/>
      <c r="AI2450" s="998">
        <f t="shared" si="307"/>
        <v>0</v>
      </c>
    </row>
    <row r="2451" spans="1:35" x14ac:dyDescent="0.2">
      <c r="A2451" s="42">
        <v>39902</v>
      </c>
      <c r="B2451" s="341" t="s">
        <v>2170</v>
      </c>
      <c r="C2451" s="42"/>
      <c r="D2451" s="42"/>
      <c r="E2451" s="45"/>
      <c r="F2451" s="46"/>
      <c r="G2451" s="46"/>
      <c r="H2451" s="46"/>
      <c r="I2451" s="47"/>
      <c r="J2451" s="821">
        <v>0</v>
      </c>
      <c r="K2451" s="264"/>
      <c r="L2451" s="921">
        <v>0</v>
      </c>
      <c r="M2451" s="264"/>
      <c r="N2451" s="921"/>
      <c r="O2451" s="75">
        <v>0</v>
      </c>
      <c r="P2451" s="1008"/>
      <c r="Q2451" s="265"/>
      <c r="R2451" s="921"/>
      <c r="S2451" s="75">
        <v>0</v>
      </c>
      <c r="T2451" s="1008">
        <v>0</v>
      </c>
      <c r="U2451" s="265"/>
      <c r="V2451" s="921"/>
      <c r="W2451" s="265"/>
      <c r="X2451" s="921"/>
      <c r="Y2451" s="60">
        <f t="shared" si="308"/>
        <v>0</v>
      </c>
      <c r="Z2451" s="1008">
        <v>0</v>
      </c>
      <c r="AA2451" s="265"/>
      <c r="AB2451" s="921"/>
      <c r="AC2451" s="63">
        <v>0</v>
      </c>
      <c r="AD2451" s="281"/>
      <c r="AE2451" s="958"/>
      <c r="AF2451" s="150">
        <v>0</v>
      </c>
      <c r="AG2451" s="265"/>
      <c r="AH2451" s="921"/>
      <c r="AI2451" s="998">
        <f t="shared" ref="AI2451:AI2452" si="311">AF2451+AH2451+AD2451+AB2451+Z2451+X2451+V2451+T2451+R2451+P2451+N2451+L2451</f>
        <v>0</v>
      </c>
    </row>
    <row r="2452" spans="1:35" x14ac:dyDescent="0.2">
      <c r="A2452" s="51"/>
      <c r="B2452" s="476"/>
      <c r="C2452" s="607"/>
      <c r="D2452" s="754"/>
      <c r="I2452" s="57"/>
      <c r="J2452" s="849"/>
      <c r="K2452" s="136"/>
      <c r="L2452" s="469">
        <v>0</v>
      </c>
      <c r="M2452" s="136"/>
      <c r="N2452" s="469"/>
      <c r="O2452" s="75">
        <v>0</v>
      </c>
      <c r="P2452" s="1002"/>
      <c r="Q2452" s="138"/>
      <c r="R2452" s="469"/>
      <c r="S2452" s="75">
        <v>0</v>
      </c>
      <c r="T2452" s="1002"/>
      <c r="U2452" s="138"/>
      <c r="V2452" s="469"/>
      <c r="W2452" s="138"/>
      <c r="X2452" s="469"/>
      <c r="Y2452" s="60">
        <f t="shared" si="308"/>
        <v>0</v>
      </c>
      <c r="Z2452" s="1002"/>
      <c r="AA2452" s="138"/>
      <c r="AB2452" s="469"/>
      <c r="AC2452" s="63">
        <v>0</v>
      </c>
      <c r="AD2452" s="137"/>
      <c r="AE2452" s="942"/>
      <c r="AF2452" s="150">
        <v>0</v>
      </c>
      <c r="AG2452" s="138"/>
      <c r="AH2452" s="469"/>
      <c r="AI2452" s="998">
        <f t="shared" si="311"/>
        <v>0</v>
      </c>
    </row>
    <row r="2453" spans="1:35" ht="24" x14ac:dyDescent="0.2">
      <c r="A2453" s="16">
        <v>4000</v>
      </c>
      <c r="B2453" s="17" t="s">
        <v>2184</v>
      </c>
      <c r="C2453" s="16"/>
      <c r="D2453" s="733"/>
      <c r="E2453" s="18"/>
      <c r="F2453" s="19"/>
      <c r="G2453" s="19"/>
      <c r="H2453" s="19"/>
      <c r="I2453" s="20"/>
      <c r="J2453" s="760">
        <v>2057556.7189999989</v>
      </c>
      <c r="K2453" s="473"/>
      <c r="L2453" s="925">
        <f>L2454+L2496+L2522+L2549</f>
        <v>0</v>
      </c>
      <c r="M2453" s="473"/>
      <c r="N2453" s="925">
        <f>N2454+N2496+N2522+N2549</f>
        <v>0</v>
      </c>
      <c r="O2453" s="75">
        <v>0</v>
      </c>
      <c r="P2453" s="925">
        <f>P2454+P2496+P2522+P2549</f>
        <v>0</v>
      </c>
      <c r="Q2453" s="474"/>
      <c r="R2453" s="925">
        <f>R2454+R2496+R2522+R2549</f>
        <v>0</v>
      </c>
      <c r="S2453" s="75">
        <v>0</v>
      </c>
      <c r="T2453" s="925">
        <f>T2454+T2496+T2522+T2549</f>
        <v>4364.3500000000004</v>
      </c>
      <c r="U2453" s="474"/>
      <c r="V2453" s="925">
        <f>V2454+V2496+V2522+V2549</f>
        <v>0</v>
      </c>
      <c r="W2453" s="474"/>
      <c r="X2453" s="925">
        <f>X2454+X2496+X2522+X2549</f>
        <v>0</v>
      </c>
      <c r="Y2453" s="60">
        <f t="shared" si="308"/>
        <v>0</v>
      </c>
      <c r="Z2453" s="925">
        <f>Z2454+Z2496+Z2522+Z2549</f>
        <v>2053192.3689999988</v>
      </c>
      <c r="AA2453" s="474"/>
      <c r="AB2453" s="925">
        <f>AB2454+AB2496+AB2522+AB2549</f>
        <v>0</v>
      </c>
      <c r="AC2453" s="63">
        <v>0</v>
      </c>
      <c r="AD2453" s="473">
        <f>AD2454+AD2496+AD2522+AD2549</f>
        <v>0</v>
      </c>
      <c r="AE2453" s="983">
        <f>AE2454+AE2496+AE2522+AE2549</f>
        <v>0</v>
      </c>
      <c r="AF2453" s="473">
        <f>AF2454+AF2496+AF2522+AF2549</f>
        <v>0</v>
      </c>
      <c r="AG2453" s="474"/>
      <c r="AH2453" s="925">
        <f>AH2454+AH2496+AH2522+AH2549</f>
        <v>0</v>
      </c>
      <c r="AI2453" s="925">
        <f>AI2454+AI2496+AI2522+AI2549</f>
        <v>2057556.7189999989</v>
      </c>
    </row>
    <row r="2454" spans="1:35" s="24" customFormat="1" ht="36" x14ac:dyDescent="0.2">
      <c r="A2454" s="25">
        <v>4100</v>
      </c>
      <c r="B2454" s="26" t="s">
        <v>2185</v>
      </c>
      <c r="C2454" s="25"/>
      <c r="D2454" s="25"/>
      <c r="E2454" s="28"/>
      <c r="F2454" s="29"/>
      <c r="G2454" s="29"/>
      <c r="H2454" s="29"/>
      <c r="I2454" s="30"/>
      <c r="J2454" s="812">
        <v>0</v>
      </c>
      <c r="K2454" s="249"/>
      <c r="L2454" s="922">
        <f>L2455+L2458+L2463+L2466+L2471+L2476+L2481+L2486+L2491</f>
        <v>0</v>
      </c>
      <c r="M2454" s="249"/>
      <c r="N2454" s="922">
        <f>N2455+N2458+N2463+N2466+N2471+N2476+N2481+N2486+N2491</f>
        <v>0</v>
      </c>
      <c r="O2454" s="885">
        <v>0</v>
      </c>
      <c r="P2454" s="922">
        <f>P2455+P2458+P2463+P2466+P2471+P2476+P2481+P2486+P2491</f>
        <v>0</v>
      </c>
      <c r="Q2454" s="250"/>
      <c r="R2454" s="922">
        <f>R2455+R2458+R2463+R2466+R2471+R2476+R2481+R2486+R2491</f>
        <v>0</v>
      </c>
      <c r="S2454" s="885">
        <v>0</v>
      </c>
      <c r="T2454" s="1009">
        <v>0</v>
      </c>
      <c r="U2454" s="250"/>
      <c r="V2454" s="922">
        <f>V2455+V2458+V2463+V2466+V2471+V2476+V2481+V2486+V2491</f>
        <v>0</v>
      </c>
      <c r="W2454" s="250"/>
      <c r="X2454" s="922">
        <f>X2455+X2458+X2463+X2466+X2471+X2476+X2481+X2486+X2491</f>
        <v>0</v>
      </c>
      <c r="Y2454" s="368">
        <f t="shared" si="308"/>
        <v>0</v>
      </c>
      <c r="Z2454" s="922">
        <f>Z2455+Z2458+Z2463+Z2466+Z2471+Z2476+Z2481+Z2486+Z2491</f>
        <v>0</v>
      </c>
      <c r="AA2454" s="250"/>
      <c r="AB2454" s="922">
        <f>AB2455+AB2458+AB2463+AB2466+AB2471+AB2476+AB2481+AB2486+AB2491</f>
        <v>0</v>
      </c>
      <c r="AC2454" s="929">
        <v>0</v>
      </c>
      <c r="AD2454" s="249">
        <f>AD2455+AD2458+AD2463+AD2466+AD2471+AD2476+AD2481+AD2486+AD2491</f>
        <v>0</v>
      </c>
      <c r="AE2454" s="962"/>
      <c r="AF2454" s="249">
        <f>AF2455+AF2458+AF2463+AF2466+AF2471+AF2476+AF2481+AF2486+AF2491</f>
        <v>0</v>
      </c>
      <c r="AG2454" s="250"/>
      <c r="AH2454" s="922">
        <f>AH2455+AH2458+AH2463+AH2466+AH2471+AH2476+AH2481+AH2486+AH2491</f>
        <v>0</v>
      </c>
      <c r="AI2454" s="922">
        <f>AI2455+AI2458+AI2463+AI2466+AI2471+AI2476+AI2481+AI2486+AI2491</f>
        <v>0</v>
      </c>
    </row>
    <row r="2455" spans="1:35" ht="24" x14ac:dyDescent="0.2">
      <c r="A2455" s="272">
        <v>411</v>
      </c>
      <c r="B2455" s="273" t="s">
        <v>2186</v>
      </c>
      <c r="C2455" s="272"/>
      <c r="D2455" s="272"/>
      <c r="E2455" s="282"/>
      <c r="F2455" s="283"/>
      <c r="G2455" s="283"/>
      <c r="H2455" s="283"/>
      <c r="I2455" s="277"/>
      <c r="J2455" s="806">
        <v>0</v>
      </c>
      <c r="K2455" s="278"/>
      <c r="L2455" s="919">
        <f>L2456</f>
        <v>0</v>
      </c>
      <c r="M2455" s="278"/>
      <c r="N2455" s="919">
        <f>N2456</f>
        <v>0</v>
      </c>
      <c r="O2455" s="75">
        <v>0</v>
      </c>
      <c r="P2455" s="919">
        <f>P2456</f>
        <v>0</v>
      </c>
      <c r="Q2455" s="279"/>
      <c r="R2455" s="919">
        <f>R2456</f>
        <v>0</v>
      </c>
      <c r="S2455" s="75">
        <v>0</v>
      </c>
      <c r="T2455" s="928">
        <v>0</v>
      </c>
      <c r="U2455" s="279"/>
      <c r="V2455" s="919">
        <f>V2456</f>
        <v>0</v>
      </c>
      <c r="W2455" s="279"/>
      <c r="X2455" s="919">
        <f>X2456</f>
        <v>0</v>
      </c>
      <c r="Y2455" s="60">
        <f t="shared" si="308"/>
        <v>0</v>
      </c>
      <c r="Z2455" s="919">
        <f>Z2456</f>
        <v>0</v>
      </c>
      <c r="AA2455" s="279"/>
      <c r="AB2455" s="919">
        <f>AB2456</f>
        <v>0</v>
      </c>
      <c r="AC2455" s="63">
        <v>0</v>
      </c>
      <c r="AD2455" s="278">
        <f>AD2456</f>
        <v>0</v>
      </c>
      <c r="AE2455" s="944"/>
      <c r="AF2455" s="278">
        <f>AF2456</f>
        <v>0</v>
      </c>
      <c r="AG2455" s="279"/>
      <c r="AH2455" s="919">
        <f>AH2456</f>
        <v>0</v>
      </c>
      <c r="AI2455" s="919">
        <f>AI2456</f>
        <v>0</v>
      </c>
    </row>
    <row r="2456" spans="1:35" ht="24" x14ac:dyDescent="0.2">
      <c r="A2456" s="42">
        <v>41101</v>
      </c>
      <c r="B2456" s="341" t="s">
        <v>2186</v>
      </c>
      <c r="C2456" s="42"/>
      <c r="D2456" s="42"/>
      <c r="E2456" s="45"/>
      <c r="F2456" s="46"/>
      <c r="G2456" s="46"/>
      <c r="H2456" s="46"/>
      <c r="I2456" s="47"/>
      <c r="J2456" s="821">
        <v>0</v>
      </c>
      <c r="K2456" s="264"/>
      <c r="L2456" s="921">
        <f>L2457</f>
        <v>0</v>
      </c>
      <c r="M2456" s="264"/>
      <c r="N2456" s="921">
        <f>N2457</f>
        <v>0</v>
      </c>
      <c r="O2456" s="75">
        <v>0</v>
      </c>
      <c r="P2456" s="921">
        <f>P2457</f>
        <v>0</v>
      </c>
      <c r="Q2456" s="265"/>
      <c r="R2456" s="921">
        <f>R2457</f>
        <v>0</v>
      </c>
      <c r="S2456" s="75">
        <v>0</v>
      </c>
      <c r="T2456" s="1008">
        <v>0</v>
      </c>
      <c r="U2456" s="265"/>
      <c r="V2456" s="921">
        <f>V2457</f>
        <v>0</v>
      </c>
      <c r="W2456" s="265"/>
      <c r="X2456" s="921">
        <f>X2457</f>
        <v>0</v>
      </c>
      <c r="Y2456" s="60">
        <f t="shared" si="308"/>
        <v>0</v>
      </c>
      <c r="Z2456" s="921">
        <f>Z2457</f>
        <v>0</v>
      </c>
      <c r="AA2456" s="265"/>
      <c r="AB2456" s="921">
        <f>AB2457</f>
        <v>0</v>
      </c>
      <c r="AC2456" s="63">
        <v>0</v>
      </c>
      <c r="AD2456" s="264">
        <f>AD2457</f>
        <v>0</v>
      </c>
      <c r="AE2456" s="958"/>
      <c r="AF2456" s="264">
        <f>AF2457</f>
        <v>0</v>
      </c>
      <c r="AG2456" s="265"/>
      <c r="AH2456" s="921">
        <f>AH2457</f>
        <v>0</v>
      </c>
      <c r="AI2456" s="921">
        <f>AI2457</f>
        <v>0</v>
      </c>
    </row>
    <row r="2457" spans="1:35" s="24" customFormat="1" ht="15" x14ac:dyDescent="0.2">
      <c r="A2457" s="609"/>
      <c r="B2457" s="476"/>
      <c r="C2457" s="51"/>
      <c r="D2457" s="51"/>
      <c r="E2457" s="79"/>
      <c r="F2457" s="133"/>
      <c r="G2457" s="133"/>
      <c r="H2457" s="133"/>
      <c r="I2457" s="108"/>
      <c r="J2457" s="807"/>
      <c r="K2457" s="142"/>
      <c r="L2457" s="918">
        <v>0</v>
      </c>
      <c r="M2457" s="142"/>
      <c r="N2457" s="918">
        <v>0</v>
      </c>
      <c r="O2457" s="75">
        <v>0</v>
      </c>
      <c r="P2457" s="918">
        <v>0</v>
      </c>
      <c r="Q2457" s="144"/>
      <c r="R2457" s="918">
        <v>0</v>
      </c>
      <c r="S2457" s="75">
        <v>0</v>
      </c>
      <c r="T2457" s="1007"/>
      <c r="U2457" s="144"/>
      <c r="V2457" s="918">
        <v>0</v>
      </c>
      <c r="W2457" s="144"/>
      <c r="X2457" s="918">
        <v>0</v>
      </c>
      <c r="Y2457" s="60">
        <f t="shared" si="308"/>
        <v>0</v>
      </c>
      <c r="Z2457" s="1007"/>
      <c r="AA2457" s="144"/>
      <c r="AB2457" s="918">
        <v>0</v>
      </c>
      <c r="AC2457" s="63">
        <v>0</v>
      </c>
      <c r="AD2457" s="142">
        <v>0</v>
      </c>
      <c r="AE2457" s="945"/>
      <c r="AF2457" s="142">
        <v>0</v>
      </c>
      <c r="AG2457" s="144"/>
      <c r="AH2457" s="918">
        <v>0</v>
      </c>
      <c r="AI2457" s="918">
        <v>0</v>
      </c>
    </row>
    <row r="2458" spans="1:35" ht="24" x14ac:dyDescent="0.2">
      <c r="A2458" s="272">
        <v>412</v>
      </c>
      <c r="B2458" s="273" t="s">
        <v>2187</v>
      </c>
      <c r="C2458" s="272"/>
      <c r="D2458" s="272"/>
      <c r="E2458" s="282"/>
      <c r="F2458" s="283"/>
      <c r="G2458" s="283"/>
      <c r="H2458" s="283"/>
      <c r="I2458" s="277"/>
      <c r="J2458" s="806">
        <v>0</v>
      </c>
      <c r="K2458" s="278"/>
      <c r="L2458" s="919">
        <v>0</v>
      </c>
      <c r="M2458" s="278"/>
      <c r="N2458" s="919">
        <v>0</v>
      </c>
      <c r="O2458" s="75">
        <v>0</v>
      </c>
      <c r="P2458" s="919">
        <v>0</v>
      </c>
      <c r="Q2458" s="279"/>
      <c r="R2458" s="919">
        <v>0</v>
      </c>
      <c r="S2458" s="75">
        <v>0</v>
      </c>
      <c r="T2458" s="928">
        <v>0</v>
      </c>
      <c r="U2458" s="279"/>
      <c r="V2458" s="919">
        <v>0</v>
      </c>
      <c r="W2458" s="279"/>
      <c r="X2458" s="919">
        <v>0</v>
      </c>
      <c r="Y2458" s="60">
        <f t="shared" si="308"/>
        <v>0</v>
      </c>
      <c r="Z2458" s="928">
        <v>0</v>
      </c>
      <c r="AA2458" s="279"/>
      <c r="AB2458" s="919">
        <v>0</v>
      </c>
      <c r="AC2458" s="63">
        <v>0</v>
      </c>
      <c r="AD2458" s="278">
        <v>0</v>
      </c>
      <c r="AE2458" s="944"/>
      <c r="AF2458" s="278">
        <v>0</v>
      </c>
      <c r="AG2458" s="279"/>
      <c r="AH2458" s="919">
        <v>0</v>
      </c>
      <c r="AI2458" s="919">
        <v>0</v>
      </c>
    </row>
    <row r="2459" spans="1:35" ht="24" x14ac:dyDescent="0.2">
      <c r="A2459" s="42">
        <v>41201</v>
      </c>
      <c r="B2459" s="341" t="s">
        <v>2188</v>
      </c>
      <c r="C2459" s="42"/>
      <c r="D2459" s="42"/>
      <c r="E2459" s="45"/>
      <c r="F2459" s="46"/>
      <c r="G2459" s="46"/>
      <c r="H2459" s="46"/>
      <c r="I2459" s="47"/>
      <c r="J2459" s="821">
        <v>0</v>
      </c>
      <c r="K2459" s="264"/>
      <c r="L2459" s="921">
        <v>0</v>
      </c>
      <c r="M2459" s="264"/>
      <c r="N2459" s="921">
        <v>0</v>
      </c>
      <c r="O2459" s="75">
        <v>0</v>
      </c>
      <c r="P2459" s="921">
        <v>0</v>
      </c>
      <c r="Q2459" s="265"/>
      <c r="R2459" s="921">
        <v>0</v>
      </c>
      <c r="S2459" s="75">
        <v>0</v>
      </c>
      <c r="T2459" s="1008">
        <v>0</v>
      </c>
      <c r="U2459" s="265"/>
      <c r="V2459" s="921">
        <v>0</v>
      </c>
      <c r="W2459" s="265"/>
      <c r="X2459" s="921">
        <v>0</v>
      </c>
      <c r="Y2459" s="60">
        <f t="shared" si="308"/>
        <v>0</v>
      </c>
      <c r="Z2459" s="1008">
        <v>0</v>
      </c>
      <c r="AA2459" s="265"/>
      <c r="AB2459" s="921">
        <v>0</v>
      </c>
      <c r="AC2459" s="63">
        <v>0</v>
      </c>
      <c r="AD2459" s="264">
        <v>0</v>
      </c>
      <c r="AE2459" s="958"/>
      <c r="AF2459" s="264">
        <v>0</v>
      </c>
      <c r="AG2459" s="265"/>
      <c r="AH2459" s="921">
        <v>0</v>
      </c>
      <c r="AI2459" s="921">
        <v>0</v>
      </c>
    </row>
    <row r="2460" spans="1:35" s="24" customFormat="1" ht="15" x14ac:dyDescent="0.2">
      <c r="A2460" s="609"/>
      <c r="B2460" s="407"/>
      <c r="C2460" s="51"/>
      <c r="D2460" s="51"/>
      <c r="E2460" s="79"/>
      <c r="F2460" s="133"/>
      <c r="G2460" s="133"/>
      <c r="H2460" s="133"/>
      <c r="I2460" s="108"/>
      <c r="J2460" s="807"/>
      <c r="K2460" s="142"/>
      <c r="L2460" s="918">
        <v>0</v>
      </c>
      <c r="M2460" s="142"/>
      <c r="N2460" s="918">
        <v>0</v>
      </c>
      <c r="O2460" s="75">
        <v>0</v>
      </c>
      <c r="P2460" s="918">
        <v>0</v>
      </c>
      <c r="Q2460" s="144"/>
      <c r="R2460" s="918">
        <v>0</v>
      </c>
      <c r="S2460" s="75">
        <v>0</v>
      </c>
      <c r="T2460" s="1007"/>
      <c r="U2460" s="144"/>
      <c r="V2460" s="918">
        <v>0</v>
      </c>
      <c r="W2460" s="144"/>
      <c r="X2460" s="918">
        <v>0</v>
      </c>
      <c r="Y2460" s="60">
        <f t="shared" si="308"/>
        <v>0</v>
      </c>
      <c r="Z2460" s="1007"/>
      <c r="AA2460" s="144"/>
      <c r="AB2460" s="918">
        <v>0</v>
      </c>
      <c r="AC2460" s="63">
        <v>0</v>
      </c>
      <c r="AD2460" s="142">
        <v>0</v>
      </c>
      <c r="AE2460" s="945"/>
      <c r="AF2460" s="142">
        <v>0</v>
      </c>
      <c r="AG2460" s="144"/>
      <c r="AH2460" s="918">
        <v>0</v>
      </c>
      <c r="AI2460" s="918">
        <v>0</v>
      </c>
    </row>
    <row r="2461" spans="1:35" ht="24" x14ac:dyDescent="0.2">
      <c r="A2461" s="42">
        <v>41202</v>
      </c>
      <c r="B2461" s="341" t="s">
        <v>2189</v>
      </c>
      <c r="C2461" s="42"/>
      <c r="D2461" s="42"/>
      <c r="E2461" s="45"/>
      <c r="F2461" s="46"/>
      <c r="G2461" s="46"/>
      <c r="H2461" s="46"/>
      <c r="I2461" s="47"/>
      <c r="J2461" s="821">
        <v>0</v>
      </c>
      <c r="K2461" s="264"/>
      <c r="L2461" s="921">
        <v>0</v>
      </c>
      <c r="M2461" s="264"/>
      <c r="N2461" s="921">
        <v>0</v>
      </c>
      <c r="O2461" s="75">
        <v>0</v>
      </c>
      <c r="P2461" s="921">
        <v>0</v>
      </c>
      <c r="Q2461" s="265"/>
      <c r="R2461" s="921">
        <v>0</v>
      </c>
      <c r="S2461" s="75">
        <v>0</v>
      </c>
      <c r="T2461" s="1008">
        <v>0</v>
      </c>
      <c r="U2461" s="265"/>
      <c r="V2461" s="921">
        <v>0</v>
      </c>
      <c r="W2461" s="265"/>
      <c r="X2461" s="921">
        <v>0</v>
      </c>
      <c r="Y2461" s="60">
        <f t="shared" si="308"/>
        <v>0</v>
      </c>
      <c r="Z2461" s="1008">
        <v>0</v>
      </c>
      <c r="AA2461" s="265"/>
      <c r="AB2461" s="921">
        <v>0</v>
      </c>
      <c r="AC2461" s="63">
        <v>0</v>
      </c>
      <c r="AD2461" s="264">
        <v>0</v>
      </c>
      <c r="AE2461" s="958"/>
      <c r="AF2461" s="264">
        <v>0</v>
      </c>
      <c r="AG2461" s="265"/>
      <c r="AH2461" s="921">
        <v>0</v>
      </c>
      <c r="AI2461" s="921">
        <v>0</v>
      </c>
    </row>
    <row r="2462" spans="1:35" s="24" customFormat="1" ht="15" x14ac:dyDescent="0.2">
      <c r="A2462" s="609"/>
      <c r="B2462" s="407"/>
      <c r="C2462" s="51"/>
      <c r="D2462" s="51"/>
      <c r="E2462" s="79"/>
      <c r="F2462" s="133"/>
      <c r="G2462" s="133"/>
      <c r="H2462" s="133"/>
      <c r="I2462" s="108"/>
      <c r="J2462" s="807"/>
      <c r="K2462" s="142"/>
      <c r="L2462" s="918">
        <v>0</v>
      </c>
      <c r="M2462" s="142"/>
      <c r="N2462" s="918">
        <v>0</v>
      </c>
      <c r="O2462" s="75">
        <v>0</v>
      </c>
      <c r="P2462" s="918">
        <v>0</v>
      </c>
      <c r="Q2462" s="144"/>
      <c r="R2462" s="918">
        <v>0</v>
      </c>
      <c r="S2462" s="75">
        <v>0</v>
      </c>
      <c r="T2462" s="1007"/>
      <c r="U2462" s="144"/>
      <c r="V2462" s="918">
        <v>0</v>
      </c>
      <c r="W2462" s="144"/>
      <c r="X2462" s="918">
        <v>0</v>
      </c>
      <c r="Y2462" s="60">
        <f t="shared" si="308"/>
        <v>0</v>
      </c>
      <c r="Z2462" s="1007"/>
      <c r="AA2462" s="144"/>
      <c r="AB2462" s="918">
        <v>0</v>
      </c>
      <c r="AC2462" s="63">
        <v>0</v>
      </c>
      <c r="AD2462" s="142">
        <v>0</v>
      </c>
      <c r="AE2462" s="945"/>
      <c r="AF2462" s="142">
        <v>0</v>
      </c>
      <c r="AG2462" s="144"/>
      <c r="AH2462" s="918">
        <v>0</v>
      </c>
      <c r="AI2462" s="918">
        <v>0</v>
      </c>
    </row>
    <row r="2463" spans="1:35" ht="24" x14ac:dyDescent="0.2">
      <c r="A2463" s="272">
        <v>413</v>
      </c>
      <c r="B2463" s="273" t="s">
        <v>2190</v>
      </c>
      <c r="C2463" s="272"/>
      <c r="D2463" s="272"/>
      <c r="E2463" s="282"/>
      <c r="F2463" s="283"/>
      <c r="G2463" s="283"/>
      <c r="H2463" s="283"/>
      <c r="I2463" s="277"/>
      <c r="J2463" s="806">
        <v>0</v>
      </c>
      <c r="K2463" s="278"/>
      <c r="L2463" s="919">
        <v>0</v>
      </c>
      <c r="M2463" s="278"/>
      <c r="N2463" s="919">
        <v>0</v>
      </c>
      <c r="O2463" s="75">
        <v>0</v>
      </c>
      <c r="P2463" s="919">
        <v>0</v>
      </c>
      <c r="Q2463" s="279"/>
      <c r="R2463" s="919">
        <v>0</v>
      </c>
      <c r="S2463" s="75">
        <v>0</v>
      </c>
      <c r="T2463" s="928">
        <v>0</v>
      </c>
      <c r="U2463" s="279"/>
      <c r="V2463" s="919">
        <v>0</v>
      </c>
      <c r="W2463" s="279"/>
      <c r="X2463" s="919">
        <v>0</v>
      </c>
      <c r="Y2463" s="60">
        <f t="shared" si="308"/>
        <v>0</v>
      </c>
      <c r="Z2463" s="928">
        <v>0</v>
      </c>
      <c r="AA2463" s="279"/>
      <c r="AB2463" s="919">
        <v>0</v>
      </c>
      <c r="AC2463" s="63">
        <v>0</v>
      </c>
      <c r="AD2463" s="278">
        <v>0</v>
      </c>
      <c r="AE2463" s="944"/>
      <c r="AF2463" s="278">
        <v>0</v>
      </c>
      <c r="AG2463" s="279"/>
      <c r="AH2463" s="919">
        <v>0</v>
      </c>
      <c r="AI2463" s="919">
        <v>0</v>
      </c>
    </row>
    <row r="2464" spans="1:35" ht="24" x14ac:dyDescent="0.2">
      <c r="A2464" s="42">
        <v>41301</v>
      </c>
      <c r="B2464" s="341" t="s">
        <v>2190</v>
      </c>
      <c r="C2464" s="42"/>
      <c r="D2464" s="42"/>
      <c r="E2464" s="45"/>
      <c r="F2464" s="46"/>
      <c r="G2464" s="46"/>
      <c r="H2464" s="46"/>
      <c r="I2464" s="47"/>
      <c r="J2464" s="821">
        <v>0</v>
      </c>
      <c r="K2464" s="264"/>
      <c r="L2464" s="921">
        <v>0</v>
      </c>
      <c r="M2464" s="264"/>
      <c r="N2464" s="921">
        <v>0</v>
      </c>
      <c r="O2464" s="75">
        <v>0</v>
      </c>
      <c r="P2464" s="921">
        <v>0</v>
      </c>
      <c r="Q2464" s="265"/>
      <c r="R2464" s="921">
        <v>0</v>
      </c>
      <c r="S2464" s="75">
        <v>0</v>
      </c>
      <c r="T2464" s="1008">
        <v>0</v>
      </c>
      <c r="U2464" s="265"/>
      <c r="V2464" s="921">
        <v>0</v>
      </c>
      <c r="W2464" s="265"/>
      <c r="X2464" s="921">
        <v>0</v>
      </c>
      <c r="Y2464" s="60">
        <f t="shared" si="308"/>
        <v>0</v>
      </c>
      <c r="Z2464" s="1008">
        <v>0</v>
      </c>
      <c r="AA2464" s="265"/>
      <c r="AB2464" s="921">
        <v>0</v>
      </c>
      <c r="AC2464" s="63">
        <v>0</v>
      </c>
      <c r="AD2464" s="264">
        <v>0</v>
      </c>
      <c r="AE2464" s="958"/>
      <c r="AF2464" s="264">
        <v>0</v>
      </c>
      <c r="AG2464" s="265"/>
      <c r="AH2464" s="921">
        <v>0</v>
      </c>
      <c r="AI2464" s="921">
        <v>0</v>
      </c>
    </row>
    <row r="2465" spans="1:35" s="24" customFormat="1" x14ac:dyDescent="0.2">
      <c r="A2465" s="92"/>
      <c r="B2465" s="304"/>
      <c r="C2465" s="51"/>
      <c r="D2465" s="51"/>
      <c r="E2465" s="79"/>
      <c r="F2465" s="133"/>
      <c r="G2465" s="133"/>
      <c r="H2465" s="133"/>
      <c r="I2465" s="108"/>
      <c r="J2465" s="807"/>
      <c r="K2465" s="142"/>
      <c r="L2465" s="918">
        <v>0</v>
      </c>
      <c r="M2465" s="142"/>
      <c r="N2465" s="918">
        <v>0</v>
      </c>
      <c r="O2465" s="75">
        <v>0</v>
      </c>
      <c r="P2465" s="918">
        <v>0</v>
      </c>
      <c r="Q2465" s="144"/>
      <c r="R2465" s="918">
        <v>0</v>
      </c>
      <c r="S2465" s="75">
        <v>0</v>
      </c>
      <c r="T2465" s="1007"/>
      <c r="U2465" s="144"/>
      <c r="V2465" s="918">
        <v>0</v>
      </c>
      <c r="W2465" s="144"/>
      <c r="X2465" s="918">
        <v>0</v>
      </c>
      <c r="Y2465" s="60">
        <f t="shared" si="308"/>
        <v>0</v>
      </c>
      <c r="Z2465" s="1007"/>
      <c r="AA2465" s="144"/>
      <c r="AB2465" s="918">
        <v>0</v>
      </c>
      <c r="AC2465" s="63">
        <v>0</v>
      </c>
      <c r="AD2465" s="142">
        <v>0</v>
      </c>
      <c r="AE2465" s="945"/>
      <c r="AF2465" s="142">
        <v>0</v>
      </c>
      <c r="AG2465" s="144"/>
      <c r="AH2465" s="918">
        <v>0</v>
      </c>
      <c r="AI2465" s="918">
        <v>0</v>
      </c>
    </row>
    <row r="2466" spans="1:35" ht="24" x14ac:dyDescent="0.2">
      <c r="A2466" s="272">
        <v>414</v>
      </c>
      <c r="B2466" s="273" t="s">
        <v>2191</v>
      </c>
      <c r="C2466" s="272"/>
      <c r="D2466" s="272"/>
      <c r="E2466" s="282"/>
      <c r="F2466" s="283"/>
      <c r="G2466" s="283"/>
      <c r="H2466" s="283"/>
      <c r="I2466" s="277"/>
      <c r="J2466" s="806">
        <v>0</v>
      </c>
      <c r="K2466" s="278"/>
      <c r="L2466" s="919">
        <v>0</v>
      </c>
      <c r="M2466" s="278"/>
      <c r="N2466" s="919">
        <v>0</v>
      </c>
      <c r="O2466" s="75">
        <v>0</v>
      </c>
      <c r="P2466" s="919">
        <v>0</v>
      </c>
      <c r="Q2466" s="279"/>
      <c r="R2466" s="919">
        <v>0</v>
      </c>
      <c r="S2466" s="75">
        <v>0</v>
      </c>
      <c r="T2466" s="928">
        <v>0</v>
      </c>
      <c r="U2466" s="279"/>
      <c r="V2466" s="919">
        <v>0</v>
      </c>
      <c r="W2466" s="279"/>
      <c r="X2466" s="919">
        <v>0</v>
      </c>
      <c r="Y2466" s="60">
        <f t="shared" si="308"/>
        <v>0</v>
      </c>
      <c r="Z2466" s="928">
        <v>0</v>
      </c>
      <c r="AA2466" s="279"/>
      <c r="AB2466" s="919">
        <v>0</v>
      </c>
      <c r="AC2466" s="63">
        <v>0</v>
      </c>
      <c r="AD2466" s="278">
        <v>0</v>
      </c>
      <c r="AE2466" s="944"/>
      <c r="AF2466" s="278">
        <v>0</v>
      </c>
      <c r="AG2466" s="279"/>
      <c r="AH2466" s="919">
        <v>0</v>
      </c>
      <c r="AI2466" s="919">
        <v>0</v>
      </c>
    </row>
    <row r="2467" spans="1:35" x14ac:dyDescent="0.2">
      <c r="A2467" s="42">
        <v>41401</v>
      </c>
      <c r="B2467" s="341" t="s">
        <v>2192</v>
      </c>
      <c r="C2467" s="42"/>
      <c r="D2467" s="42"/>
      <c r="E2467" s="45"/>
      <c r="F2467" s="46"/>
      <c r="G2467" s="46"/>
      <c r="H2467" s="46"/>
      <c r="I2467" s="47"/>
      <c r="J2467" s="821">
        <v>0</v>
      </c>
      <c r="K2467" s="264"/>
      <c r="L2467" s="921">
        <v>0</v>
      </c>
      <c r="M2467" s="264"/>
      <c r="N2467" s="921">
        <v>0</v>
      </c>
      <c r="O2467" s="75">
        <v>0</v>
      </c>
      <c r="P2467" s="921">
        <v>0</v>
      </c>
      <c r="Q2467" s="265"/>
      <c r="R2467" s="921">
        <v>0</v>
      </c>
      <c r="S2467" s="75">
        <v>0</v>
      </c>
      <c r="T2467" s="1008">
        <v>0</v>
      </c>
      <c r="U2467" s="265"/>
      <c r="V2467" s="921">
        <v>0</v>
      </c>
      <c r="W2467" s="265"/>
      <c r="X2467" s="921">
        <v>0</v>
      </c>
      <c r="Y2467" s="60">
        <f t="shared" si="308"/>
        <v>0</v>
      </c>
      <c r="Z2467" s="1008">
        <v>0</v>
      </c>
      <c r="AA2467" s="265"/>
      <c r="AB2467" s="921">
        <v>0</v>
      </c>
      <c r="AC2467" s="63">
        <v>0</v>
      </c>
      <c r="AD2467" s="264">
        <v>0</v>
      </c>
      <c r="AE2467" s="958"/>
      <c r="AF2467" s="264">
        <v>0</v>
      </c>
      <c r="AG2467" s="265"/>
      <c r="AH2467" s="921">
        <v>0</v>
      </c>
      <c r="AI2467" s="921">
        <v>0</v>
      </c>
    </row>
    <row r="2468" spans="1:35" s="24" customFormat="1" x14ac:dyDescent="0.2">
      <c r="A2468" s="92"/>
      <c r="B2468" s="304"/>
      <c r="C2468" s="51"/>
      <c r="D2468" s="51"/>
      <c r="E2468" s="79"/>
      <c r="F2468" s="133"/>
      <c r="G2468" s="133"/>
      <c r="H2468" s="133"/>
      <c r="I2468" s="108"/>
      <c r="J2468" s="807"/>
      <c r="K2468" s="142"/>
      <c r="L2468" s="918">
        <v>0</v>
      </c>
      <c r="M2468" s="142"/>
      <c r="N2468" s="918">
        <v>0</v>
      </c>
      <c r="O2468" s="75">
        <v>0</v>
      </c>
      <c r="P2468" s="918">
        <v>0</v>
      </c>
      <c r="Q2468" s="144"/>
      <c r="R2468" s="918">
        <v>0</v>
      </c>
      <c r="S2468" s="75">
        <v>0</v>
      </c>
      <c r="T2468" s="1007"/>
      <c r="U2468" s="144"/>
      <c r="V2468" s="918">
        <v>0</v>
      </c>
      <c r="W2468" s="144"/>
      <c r="X2468" s="918">
        <v>0</v>
      </c>
      <c r="Y2468" s="60">
        <f t="shared" si="308"/>
        <v>0</v>
      </c>
      <c r="Z2468" s="1007"/>
      <c r="AA2468" s="144"/>
      <c r="AB2468" s="918">
        <v>0</v>
      </c>
      <c r="AC2468" s="63">
        <v>0</v>
      </c>
      <c r="AD2468" s="142">
        <v>0</v>
      </c>
      <c r="AE2468" s="945"/>
      <c r="AF2468" s="142">
        <v>0</v>
      </c>
      <c r="AG2468" s="144"/>
      <c r="AH2468" s="918">
        <v>0</v>
      </c>
      <c r="AI2468" s="918">
        <v>0</v>
      </c>
    </row>
    <row r="2469" spans="1:35" ht="24" x14ac:dyDescent="0.2">
      <c r="A2469" s="42">
        <v>41402</v>
      </c>
      <c r="B2469" s="341" t="s">
        <v>2193</v>
      </c>
      <c r="C2469" s="42"/>
      <c r="D2469" s="42"/>
      <c r="E2469" s="45"/>
      <c r="F2469" s="46"/>
      <c r="G2469" s="46"/>
      <c r="H2469" s="46"/>
      <c r="I2469" s="47"/>
      <c r="J2469" s="821">
        <v>0</v>
      </c>
      <c r="K2469" s="264"/>
      <c r="L2469" s="921">
        <v>0</v>
      </c>
      <c r="M2469" s="264"/>
      <c r="N2469" s="921">
        <v>0</v>
      </c>
      <c r="O2469" s="75">
        <v>0</v>
      </c>
      <c r="P2469" s="921">
        <v>0</v>
      </c>
      <c r="Q2469" s="265"/>
      <c r="R2469" s="921">
        <v>0</v>
      </c>
      <c r="S2469" s="75">
        <v>0</v>
      </c>
      <c r="T2469" s="1008">
        <v>0</v>
      </c>
      <c r="U2469" s="265"/>
      <c r="V2469" s="921">
        <v>0</v>
      </c>
      <c r="W2469" s="265"/>
      <c r="X2469" s="921">
        <v>0</v>
      </c>
      <c r="Y2469" s="60">
        <f t="shared" si="308"/>
        <v>0</v>
      </c>
      <c r="Z2469" s="1008">
        <v>0</v>
      </c>
      <c r="AA2469" s="265"/>
      <c r="AB2469" s="921">
        <v>0</v>
      </c>
      <c r="AC2469" s="63">
        <v>0</v>
      </c>
      <c r="AD2469" s="264">
        <v>0</v>
      </c>
      <c r="AE2469" s="958"/>
      <c r="AF2469" s="264">
        <v>0</v>
      </c>
      <c r="AG2469" s="265"/>
      <c r="AH2469" s="921">
        <v>0</v>
      </c>
      <c r="AI2469" s="921">
        <v>0</v>
      </c>
    </row>
    <row r="2470" spans="1:35" s="24" customFormat="1" x14ac:dyDescent="0.2">
      <c r="A2470" s="92"/>
      <c r="B2470" s="304"/>
      <c r="C2470" s="51"/>
      <c r="D2470" s="583"/>
      <c r="E2470" s="500"/>
      <c r="F2470" s="501"/>
      <c r="G2470" s="501"/>
      <c r="H2470" s="501"/>
      <c r="I2470" s="108"/>
      <c r="J2470" s="811"/>
      <c r="K2470" s="142"/>
      <c r="L2470" s="918">
        <v>0</v>
      </c>
      <c r="M2470" s="142"/>
      <c r="N2470" s="918">
        <v>0</v>
      </c>
      <c r="O2470" s="75">
        <v>0</v>
      </c>
      <c r="P2470" s="918">
        <v>0</v>
      </c>
      <c r="Q2470" s="144"/>
      <c r="R2470" s="918">
        <v>0</v>
      </c>
      <c r="S2470" s="75">
        <v>0</v>
      </c>
      <c r="T2470" s="1007"/>
      <c r="U2470" s="144"/>
      <c r="V2470" s="918">
        <v>0</v>
      </c>
      <c r="W2470" s="144"/>
      <c r="X2470" s="918">
        <v>0</v>
      </c>
      <c r="Y2470" s="60">
        <f t="shared" si="308"/>
        <v>0</v>
      </c>
      <c r="Z2470" s="1007"/>
      <c r="AA2470" s="144"/>
      <c r="AB2470" s="918">
        <v>0</v>
      </c>
      <c r="AC2470" s="63">
        <v>0</v>
      </c>
      <c r="AD2470" s="142">
        <v>0</v>
      </c>
      <c r="AE2470" s="945"/>
      <c r="AF2470" s="142">
        <v>0</v>
      </c>
      <c r="AG2470" s="144"/>
      <c r="AH2470" s="918">
        <v>0</v>
      </c>
      <c r="AI2470" s="918">
        <v>0</v>
      </c>
    </row>
    <row r="2471" spans="1:35" ht="48" x14ac:dyDescent="0.2">
      <c r="A2471" s="272">
        <v>415</v>
      </c>
      <c r="B2471" s="273" t="s">
        <v>2194</v>
      </c>
      <c r="C2471" s="272"/>
      <c r="D2471" s="272"/>
      <c r="E2471" s="282"/>
      <c r="F2471" s="283"/>
      <c r="G2471" s="283"/>
      <c r="H2471" s="283"/>
      <c r="I2471" s="277"/>
      <c r="J2471" s="806">
        <v>0</v>
      </c>
      <c r="K2471" s="278"/>
      <c r="L2471" s="919">
        <v>0</v>
      </c>
      <c r="M2471" s="278"/>
      <c r="N2471" s="919">
        <v>0</v>
      </c>
      <c r="O2471" s="75">
        <v>0</v>
      </c>
      <c r="P2471" s="919">
        <v>0</v>
      </c>
      <c r="Q2471" s="279"/>
      <c r="R2471" s="919">
        <v>0</v>
      </c>
      <c r="S2471" s="75">
        <v>0</v>
      </c>
      <c r="T2471" s="928">
        <v>0</v>
      </c>
      <c r="U2471" s="279"/>
      <c r="V2471" s="919">
        <v>0</v>
      </c>
      <c r="W2471" s="279"/>
      <c r="X2471" s="919">
        <v>0</v>
      </c>
      <c r="Y2471" s="60">
        <f t="shared" si="308"/>
        <v>0</v>
      </c>
      <c r="Z2471" s="928">
        <v>0</v>
      </c>
      <c r="AA2471" s="279"/>
      <c r="AB2471" s="919">
        <v>0</v>
      </c>
      <c r="AC2471" s="63">
        <v>0</v>
      </c>
      <c r="AD2471" s="278">
        <v>0</v>
      </c>
      <c r="AE2471" s="944"/>
      <c r="AF2471" s="278">
        <v>0</v>
      </c>
      <c r="AG2471" s="279"/>
      <c r="AH2471" s="919">
        <v>0</v>
      </c>
      <c r="AI2471" s="919">
        <v>0</v>
      </c>
    </row>
    <row r="2472" spans="1:35" ht="24" x14ac:dyDescent="0.2">
      <c r="A2472" s="42">
        <v>41501</v>
      </c>
      <c r="B2472" s="341" t="s">
        <v>2195</v>
      </c>
      <c r="C2472" s="42"/>
      <c r="D2472" s="42"/>
      <c r="E2472" s="45"/>
      <c r="F2472" s="46"/>
      <c r="G2472" s="46"/>
      <c r="H2472" s="46"/>
      <c r="I2472" s="47"/>
      <c r="J2472" s="821">
        <v>0</v>
      </c>
      <c r="K2472" s="264"/>
      <c r="L2472" s="921">
        <v>0</v>
      </c>
      <c r="M2472" s="264"/>
      <c r="N2472" s="921">
        <v>0</v>
      </c>
      <c r="O2472" s="75">
        <v>0</v>
      </c>
      <c r="P2472" s="921">
        <v>0</v>
      </c>
      <c r="Q2472" s="265"/>
      <c r="R2472" s="921">
        <v>0</v>
      </c>
      <c r="S2472" s="75">
        <v>0</v>
      </c>
      <c r="T2472" s="1008">
        <v>0</v>
      </c>
      <c r="U2472" s="265"/>
      <c r="V2472" s="921">
        <v>0</v>
      </c>
      <c r="W2472" s="265"/>
      <c r="X2472" s="921">
        <v>0</v>
      </c>
      <c r="Y2472" s="60">
        <f t="shared" si="308"/>
        <v>0</v>
      </c>
      <c r="Z2472" s="1008">
        <v>0</v>
      </c>
      <c r="AA2472" s="265"/>
      <c r="AB2472" s="921">
        <v>0</v>
      </c>
      <c r="AC2472" s="63">
        <v>0</v>
      </c>
      <c r="AD2472" s="264">
        <v>0</v>
      </c>
      <c r="AE2472" s="958"/>
      <c r="AF2472" s="264">
        <v>0</v>
      </c>
      <c r="AG2472" s="265"/>
      <c r="AH2472" s="921">
        <v>0</v>
      </c>
      <c r="AI2472" s="921">
        <v>0</v>
      </c>
    </row>
    <row r="2473" spans="1:35" s="24" customFormat="1" ht="15" x14ac:dyDescent="0.2">
      <c r="A2473" s="609"/>
      <c r="B2473" s="407"/>
      <c r="C2473" s="51"/>
      <c r="D2473" s="51"/>
      <c r="E2473" s="79"/>
      <c r="F2473" s="133"/>
      <c r="G2473" s="133"/>
      <c r="H2473" s="133"/>
      <c r="I2473" s="108"/>
      <c r="J2473" s="807"/>
      <c r="K2473" s="142"/>
      <c r="L2473" s="918">
        <v>0</v>
      </c>
      <c r="M2473" s="142"/>
      <c r="N2473" s="918">
        <v>0</v>
      </c>
      <c r="O2473" s="75">
        <v>0</v>
      </c>
      <c r="P2473" s="918">
        <v>0</v>
      </c>
      <c r="Q2473" s="144"/>
      <c r="R2473" s="918">
        <v>0</v>
      </c>
      <c r="S2473" s="75">
        <v>0</v>
      </c>
      <c r="T2473" s="1007"/>
      <c r="U2473" s="144"/>
      <c r="V2473" s="918">
        <v>0</v>
      </c>
      <c r="W2473" s="144"/>
      <c r="X2473" s="918">
        <v>0</v>
      </c>
      <c r="Y2473" s="60">
        <f t="shared" si="308"/>
        <v>0</v>
      </c>
      <c r="Z2473" s="1007"/>
      <c r="AA2473" s="144"/>
      <c r="AB2473" s="918">
        <v>0</v>
      </c>
      <c r="AC2473" s="63">
        <v>0</v>
      </c>
      <c r="AD2473" s="142">
        <v>0</v>
      </c>
      <c r="AE2473" s="945"/>
      <c r="AF2473" s="142">
        <v>0</v>
      </c>
      <c r="AG2473" s="144"/>
      <c r="AH2473" s="918">
        <v>0</v>
      </c>
      <c r="AI2473" s="918">
        <v>0</v>
      </c>
    </row>
    <row r="2474" spans="1:35" ht="24" x14ac:dyDescent="0.2">
      <c r="A2474" s="42">
        <v>41502</v>
      </c>
      <c r="B2474" s="341" t="s">
        <v>2196</v>
      </c>
      <c r="C2474" s="42"/>
      <c r="D2474" s="42"/>
      <c r="E2474" s="45"/>
      <c r="F2474" s="46"/>
      <c r="G2474" s="46"/>
      <c r="H2474" s="46"/>
      <c r="I2474" s="47"/>
      <c r="J2474" s="821">
        <v>0</v>
      </c>
      <c r="K2474" s="264"/>
      <c r="L2474" s="921">
        <v>0</v>
      </c>
      <c r="M2474" s="264"/>
      <c r="N2474" s="921">
        <v>0</v>
      </c>
      <c r="O2474" s="75">
        <v>0</v>
      </c>
      <c r="P2474" s="921">
        <v>0</v>
      </c>
      <c r="Q2474" s="265"/>
      <c r="R2474" s="921">
        <v>0</v>
      </c>
      <c r="S2474" s="75">
        <v>0</v>
      </c>
      <c r="T2474" s="1008">
        <v>0</v>
      </c>
      <c r="U2474" s="265"/>
      <c r="V2474" s="921">
        <v>0</v>
      </c>
      <c r="W2474" s="265"/>
      <c r="X2474" s="921">
        <v>0</v>
      </c>
      <c r="Y2474" s="60">
        <f t="shared" si="308"/>
        <v>0</v>
      </c>
      <c r="Z2474" s="1008">
        <v>0</v>
      </c>
      <c r="AA2474" s="265"/>
      <c r="AB2474" s="921">
        <v>0</v>
      </c>
      <c r="AC2474" s="63">
        <v>0</v>
      </c>
      <c r="AD2474" s="264">
        <v>0</v>
      </c>
      <c r="AE2474" s="958"/>
      <c r="AF2474" s="264">
        <v>0</v>
      </c>
      <c r="AG2474" s="265"/>
      <c r="AH2474" s="921">
        <v>0</v>
      </c>
      <c r="AI2474" s="921">
        <v>0</v>
      </c>
    </row>
    <row r="2475" spans="1:35" s="24" customFormat="1" x14ac:dyDescent="0.2">
      <c r="A2475" s="92"/>
      <c r="B2475" s="304"/>
      <c r="C2475" s="51"/>
      <c r="D2475" s="51"/>
      <c r="E2475" s="79"/>
      <c r="F2475" s="133"/>
      <c r="G2475" s="133"/>
      <c r="H2475" s="133"/>
      <c r="I2475" s="108"/>
      <c r="J2475" s="807"/>
      <c r="K2475" s="142"/>
      <c r="L2475" s="918">
        <v>0</v>
      </c>
      <c r="M2475" s="142"/>
      <c r="N2475" s="918">
        <v>0</v>
      </c>
      <c r="O2475" s="75">
        <v>0</v>
      </c>
      <c r="P2475" s="918">
        <v>0</v>
      </c>
      <c r="Q2475" s="144"/>
      <c r="R2475" s="918">
        <v>0</v>
      </c>
      <c r="S2475" s="75">
        <v>0</v>
      </c>
      <c r="T2475" s="1007"/>
      <c r="U2475" s="144"/>
      <c r="V2475" s="918">
        <v>0</v>
      </c>
      <c r="W2475" s="144"/>
      <c r="X2475" s="918">
        <v>0</v>
      </c>
      <c r="Y2475" s="60">
        <f t="shared" si="308"/>
        <v>0</v>
      </c>
      <c r="Z2475" s="1007"/>
      <c r="AA2475" s="144"/>
      <c r="AB2475" s="918">
        <v>0</v>
      </c>
      <c r="AC2475" s="63">
        <v>0</v>
      </c>
      <c r="AD2475" s="142">
        <v>0</v>
      </c>
      <c r="AE2475" s="945"/>
      <c r="AF2475" s="142">
        <v>0</v>
      </c>
      <c r="AG2475" s="144"/>
      <c r="AH2475" s="918">
        <v>0</v>
      </c>
      <c r="AI2475" s="918">
        <v>0</v>
      </c>
    </row>
    <row r="2476" spans="1:35" ht="48" x14ac:dyDescent="0.2">
      <c r="A2476" s="272">
        <v>416</v>
      </c>
      <c r="B2476" s="610" t="s">
        <v>2197</v>
      </c>
      <c r="C2476" s="272"/>
      <c r="D2476" s="272"/>
      <c r="E2476" s="282"/>
      <c r="F2476" s="283"/>
      <c r="G2476" s="283"/>
      <c r="H2476" s="283"/>
      <c r="I2476" s="277"/>
      <c r="J2476" s="806">
        <v>0</v>
      </c>
      <c r="K2476" s="278"/>
      <c r="L2476" s="919">
        <v>0</v>
      </c>
      <c r="M2476" s="278"/>
      <c r="N2476" s="919">
        <v>0</v>
      </c>
      <c r="O2476" s="75">
        <v>0</v>
      </c>
      <c r="P2476" s="919">
        <v>0</v>
      </c>
      <c r="Q2476" s="279"/>
      <c r="R2476" s="919">
        <v>0</v>
      </c>
      <c r="S2476" s="75">
        <v>0</v>
      </c>
      <c r="T2476" s="928">
        <v>0</v>
      </c>
      <c r="U2476" s="279"/>
      <c r="V2476" s="919">
        <v>0</v>
      </c>
      <c r="W2476" s="279"/>
      <c r="X2476" s="919">
        <v>0</v>
      </c>
      <c r="Y2476" s="60">
        <f t="shared" si="308"/>
        <v>0</v>
      </c>
      <c r="Z2476" s="928">
        <v>0</v>
      </c>
      <c r="AA2476" s="279"/>
      <c r="AB2476" s="919">
        <v>0</v>
      </c>
      <c r="AC2476" s="63">
        <v>0</v>
      </c>
      <c r="AD2476" s="278">
        <v>0</v>
      </c>
      <c r="AE2476" s="944"/>
      <c r="AF2476" s="278">
        <v>0</v>
      </c>
      <c r="AG2476" s="279"/>
      <c r="AH2476" s="919">
        <v>0</v>
      </c>
      <c r="AI2476" s="919">
        <v>0</v>
      </c>
    </row>
    <row r="2477" spans="1:35" ht="24" x14ac:dyDescent="0.2">
      <c r="A2477" s="42">
        <v>41601</v>
      </c>
      <c r="B2477" s="341" t="s">
        <v>2198</v>
      </c>
      <c r="C2477" s="42"/>
      <c r="D2477" s="42"/>
      <c r="E2477" s="45"/>
      <c r="F2477" s="46"/>
      <c r="G2477" s="46"/>
      <c r="H2477" s="46"/>
      <c r="I2477" s="47"/>
      <c r="J2477" s="821">
        <v>0</v>
      </c>
      <c r="K2477" s="264"/>
      <c r="L2477" s="921">
        <v>0</v>
      </c>
      <c r="M2477" s="264"/>
      <c r="N2477" s="921">
        <v>0</v>
      </c>
      <c r="O2477" s="75">
        <v>0</v>
      </c>
      <c r="P2477" s="921">
        <v>0</v>
      </c>
      <c r="Q2477" s="265"/>
      <c r="R2477" s="921">
        <v>0</v>
      </c>
      <c r="S2477" s="75">
        <v>0</v>
      </c>
      <c r="T2477" s="1008">
        <v>0</v>
      </c>
      <c r="U2477" s="265"/>
      <c r="V2477" s="921">
        <v>0</v>
      </c>
      <c r="W2477" s="265"/>
      <c r="X2477" s="921">
        <v>0</v>
      </c>
      <c r="Y2477" s="60">
        <f t="shared" si="308"/>
        <v>0</v>
      </c>
      <c r="Z2477" s="1008">
        <v>0</v>
      </c>
      <c r="AA2477" s="265"/>
      <c r="AB2477" s="921">
        <v>0</v>
      </c>
      <c r="AC2477" s="63">
        <v>0</v>
      </c>
      <c r="AD2477" s="264">
        <v>0</v>
      </c>
      <c r="AE2477" s="958"/>
      <c r="AF2477" s="264">
        <v>0</v>
      </c>
      <c r="AG2477" s="265"/>
      <c r="AH2477" s="921">
        <v>0</v>
      </c>
      <c r="AI2477" s="921">
        <v>0</v>
      </c>
    </row>
    <row r="2478" spans="1:35" s="24" customFormat="1" x14ac:dyDescent="0.2">
      <c r="A2478" s="92"/>
      <c r="B2478" s="304"/>
      <c r="C2478" s="51"/>
      <c r="D2478" s="51"/>
      <c r="E2478" s="79"/>
      <c r="F2478" s="133"/>
      <c r="G2478" s="133"/>
      <c r="H2478" s="133"/>
      <c r="I2478" s="108"/>
      <c r="J2478" s="807"/>
      <c r="K2478" s="142"/>
      <c r="L2478" s="918">
        <v>0</v>
      </c>
      <c r="M2478" s="142"/>
      <c r="N2478" s="918">
        <v>0</v>
      </c>
      <c r="O2478" s="75">
        <v>0</v>
      </c>
      <c r="P2478" s="918">
        <v>0</v>
      </c>
      <c r="Q2478" s="144"/>
      <c r="R2478" s="918">
        <v>0</v>
      </c>
      <c r="S2478" s="75">
        <v>0</v>
      </c>
      <c r="T2478" s="1007"/>
      <c r="U2478" s="144"/>
      <c r="V2478" s="918">
        <v>0</v>
      </c>
      <c r="W2478" s="144"/>
      <c r="X2478" s="918">
        <v>0</v>
      </c>
      <c r="Y2478" s="60">
        <f t="shared" si="308"/>
        <v>0</v>
      </c>
      <c r="Z2478" s="1007"/>
      <c r="AA2478" s="144"/>
      <c r="AB2478" s="918">
        <v>0</v>
      </c>
      <c r="AC2478" s="63">
        <v>0</v>
      </c>
      <c r="AD2478" s="142">
        <v>0</v>
      </c>
      <c r="AE2478" s="945"/>
      <c r="AF2478" s="142">
        <v>0</v>
      </c>
      <c r="AG2478" s="144"/>
      <c r="AH2478" s="918">
        <v>0</v>
      </c>
      <c r="AI2478" s="918">
        <v>0</v>
      </c>
    </row>
    <row r="2479" spans="1:35" ht="24" x14ac:dyDescent="0.2">
      <c r="A2479" s="42">
        <v>41602</v>
      </c>
      <c r="B2479" s="341" t="s">
        <v>2199</v>
      </c>
      <c r="C2479" s="42"/>
      <c r="D2479" s="42"/>
      <c r="E2479" s="45"/>
      <c r="F2479" s="46"/>
      <c r="G2479" s="46"/>
      <c r="H2479" s="46"/>
      <c r="I2479" s="47"/>
      <c r="J2479" s="821">
        <v>0</v>
      </c>
      <c r="K2479" s="264"/>
      <c r="L2479" s="921">
        <v>0</v>
      </c>
      <c r="M2479" s="264"/>
      <c r="N2479" s="921">
        <v>0</v>
      </c>
      <c r="O2479" s="75">
        <v>0</v>
      </c>
      <c r="P2479" s="921">
        <v>0</v>
      </c>
      <c r="Q2479" s="265"/>
      <c r="R2479" s="921">
        <v>0</v>
      </c>
      <c r="S2479" s="75">
        <v>0</v>
      </c>
      <c r="T2479" s="1008">
        <v>0</v>
      </c>
      <c r="U2479" s="265"/>
      <c r="V2479" s="921">
        <v>0</v>
      </c>
      <c r="W2479" s="265"/>
      <c r="X2479" s="921">
        <v>0</v>
      </c>
      <c r="Y2479" s="60">
        <f t="shared" si="308"/>
        <v>0</v>
      </c>
      <c r="Z2479" s="1008">
        <v>0</v>
      </c>
      <c r="AA2479" s="265"/>
      <c r="AB2479" s="921">
        <v>0</v>
      </c>
      <c r="AC2479" s="63">
        <v>0</v>
      </c>
      <c r="AD2479" s="264">
        <v>0</v>
      </c>
      <c r="AE2479" s="958"/>
      <c r="AF2479" s="264">
        <v>0</v>
      </c>
      <c r="AG2479" s="265"/>
      <c r="AH2479" s="921">
        <v>0</v>
      </c>
      <c r="AI2479" s="921">
        <v>0</v>
      </c>
    </row>
    <row r="2480" spans="1:35" s="24" customFormat="1" x14ac:dyDescent="0.2">
      <c r="A2480" s="92"/>
      <c r="B2480" s="304"/>
      <c r="C2480" s="51"/>
      <c r="D2480" s="51"/>
      <c r="E2480" s="79"/>
      <c r="F2480" s="133"/>
      <c r="G2480" s="133"/>
      <c r="H2480" s="133"/>
      <c r="I2480" s="108"/>
      <c r="J2480" s="807"/>
      <c r="K2480" s="142"/>
      <c r="L2480" s="918">
        <v>0</v>
      </c>
      <c r="M2480" s="142"/>
      <c r="N2480" s="918">
        <v>0</v>
      </c>
      <c r="O2480" s="75">
        <v>0</v>
      </c>
      <c r="P2480" s="918">
        <v>0</v>
      </c>
      <c r="Q2480" s="144"/>
      <c r="R2480" s="918">
        <v>0</v>
      </c>
      <c r="S2480" s="75">
        <v>0</v>
      </c>
      <c r="T2480" s="1007"/>
      <c r="U2480" s="144"/>
      <c r="V2480" s="918">
        <v>0</v>
      </c>
      <c r="W2480" s="144"/>
      <c r="X2480" s="918">
        <v>0</v>
      </c>
      <c r="Y2480" s="60">
        <f t="shared" si="308"/>
        <v>0</v>
      </c>
      <c r="Z2480" s="1007"/>
      <c r="AA2480" s="144"/>
      <c r="AB2480" s="918">
        <v>0</v>
      </c>
      <c r="AC2480" s="63">
        <v>0</v>
      </c>
      <c r="AD2480" s="142">
        <v>0</v>
      </c>
      <c r="AE2480" s="945"/>
      <c r="AF2480" s="142">
        <v>0</v>
      </c>
      <c r="AG2480" s="144"/>
      <c r="AH2480" s="918">
        <v>0</v>
      </c>
      <c r="AI2480" s="918">
        <v>0</v>
      </c>
    </row>
    <row r="2481" spans="1:35" ht="48" x14ac:dyDescent="0.2">
      <c r="A2481" s="272">
        <v>417</v>
      </c>
      <c r="B2481" s="610" t="s">
        <v>2200</v>
      </c>
      <c r="C2481" s="272"/>
      <c r="D2481" s="272"/>
      <c r="E2481" s="282"/>
      <c r="F2481" s="283"/>
      <c r="G2481" s="283"/>
      <c r="H2481" s="283"/>
      <c r="I2481" s="277"/>
      <c r="J2481" s="806">
        <v>0</v>
      </c>
      <c r="K2481" s="278"/>
      <c r="L2481" s="919">
        <v>0</v>
      </c>
      <c r="M2481" s="278"/>
      <c r="N2481" s="919">
        <v>0</v>
      </c>
      <c r="O2481" s="75">
        <v>0</v>
      </c>
      <c r="P2481" s="919">
        <v>0</v>
      </c>
      <c r="Q2481" s="279"/>
      <c r="R2481" s="919">
        <v>0</v>
      </c>
      <c r="S2481" s="75">
        <v>0</v>
      </c>
      <c r="T2481" s="928">
        <v>0</v>
      </c>
      <c r="U2481" s="279"/>
      <c r="V2481" s="919">
        <v>0</v>
      </c>
      <c r="W2481" s="279"/>
      <c r="X2481" s="919">
        <v>0</v>
      </c>
      <c r="Y2481" s="60">
        <f t="shared" si="308"/>
        <v>0</v>
      </c>
      <c r="Z2481" s="928">
        <v>0</v>
      </c>
      <c r="AA2481" s="279"/>
      <c r="AB2481" s="919">
        <v>0</v>
      </c>
      <c r="AC2481" s="63">
        <v>0</v>
      </c>
      <c r="AD2481" s="278">
        <v>0</v>
      </c>
      <c r="AE2481" s="944"/>
      <c r="AF2481" s="278">
        <v>0</v>
      </c>
      <c r="AG2481" s="279"/>
      <c r="AH2481" s="919">
        <v>0</v>
      </c>
      <c r="AI2481" s="919">
        <v>0</v>
      </c>
    </row>
    <row r="2482" spans="1:35" ht="48" x14ac:dyDescent="0.2">
      <c r="A2482" s="42">
        <v>41701</v>
      </c>
      <c r="B2482" s="341" t="s">
        <v>2201</v>
      </c>
      <c r="C2482" s="42"/>
      <c r="D2482" s="42"/>
      <c r="E2482" s="45"/>
      <c r="F2482" s="46"/>
      <c r="G2482" s="46"/>
      <c r="H2482" s="46"/>
      <c r="I2482" s="47"/>
      <c r="J2482" s="821">
        <v>0</v>
      </c>
      <c r="K2482" s="264"/>
      <c r="L2482" s="921">
        <v>0</v>
      </c>
      <c r="M2482" s="264"/>
      <c r="N2482" s="921">
        <v>0</v>
      </c>
      <c r="O2482" s="75">
        <v>0</v>
      </c>
      <c r="P2482" s="921">
        <v>0</v>
      </c>
      <c r="Q2482" s="265"/>
      <c r="R2482" s="921">
        <v>0</v>
      </c>
      <c r="S2482" s="75">
        <v>0</v>
      </c>
      <c r="T2482" s="1008">
        <v>0</v>
      </c>
      <c r="U2482" s="265"/>
      <c r="V2482" s="921">
        <v>0</v>
      </c>
      <c r="W2482" s="265"/>
      <c r="X2482" s="921">
        <v>0</v>
      </c>
      <c r="Y2482" s="60">
        <f t="shared" si="308"/>
        <v>0</v>
      </c>
      <c r="Z2482" s="1008">
        <v>0</v>
      </c>
      <c r="AA2482" s="265"/>
      <c r="AB2482" s="921">
        <v>0</v>
      </c>
      <c r="AC2482" s="63">
        <v>0</v>
      </c>
      <c r="AD2482" s="264">
        <v>0</v>
      </c>
      <c r="AE2482" s="958"/>
      <c r="AF2482" s="264">
        <v>0</v>
      </c>
      <c r="AG2482" s="265"/>
      <c r="AH2482" s="921">
        <v>0</v>
      </c>
      <c r="AI2482" s="921">
        <v>0</v>
      </c>
    </row>
    <row r="2483" spans="1:35" s="24" customFormat="1" x14ac:dyDescent="0.2">
      <c r="A2483" s="92"/>
      <c r="B2483" s="304"/>
      <c r="C2483" s="51"/>
      <c r="D2483" s="51"/>
      <c r="E2483" s="79"/>
      <c r="F2483" s="133"/>
      <c r="G2483" s="133"/>
      <c r="H2483" s="133"/>
      <c r="I2483" s="108"/>
      <c r="J2483" s="807"/>
      <c r="K2483" s="142"/>
      <c r="L2483" s="918">
        <v>0</v>
      </c>
      <c r="M2483" s="142"/>
      <c r="N2483" s="918">
        <v>0</v>
      </c>
      <c r="O2483" s="75">
        <v>0</v>
      </c>
      <c r="P2483" s="918">
        <v>0</v>
      </c>
      <c r="Q2483" s="144"/>
      <c r="R2483" s="918">
        <v>0</v>
      </c>
      <c r="S2483" s="75">
        <v>0</v>
      </c>
      <c r="T2483" s="1007"/>
      <c r="U2483" s="144"/>
      <c r="V2483" s="918">
        <v>0</v>
      </c>
      <c r="W2483" s="144"/>
      <c r="X2483" s="918">
        <v>0</v>
      </c>
      <c r="Y2483" s="60">
        <f t="shared" si="308"/>
        <v>0</v>
      </c>
      <c r="Z2483" s="1007"/>
      <c r="AA2483" s="144"/>
      <c r="AB2483" s="918">
        <v>0</v>
      </c>
      <c r="AC2483" s="63">
        <v>0</v>
      </c>
      <c r="AD2483" s="142">
        <v>0</v>
      </c>
      <c r="AE2483" s="945"/>
      <c r="AF2483" s="142">
        <v>0</v>
      </c>
      <c r="AG2483" s="144"/>
      <c r="AH2483" s="918">
        <v>0</v>
      </c>
      <c r="AI2483" s="918">
        <v>0</v>
      </c>
    </row>
    <row r="2484" spans="1:35" ht="48" x14ac:dyDescent="0.2">
      <c r="A2484" s="42">
        <v>41702</v>
      </c>
      <c r="B2484" s="341" t="s">
        <v>2202</v>
      </c>
      <c r="C2484" s="42"/>
      <c r="D2484" s="42"/>
      <c r="E2484" s="45"/>
      <c r="F2484" s="46"/>
      <c r="G2484" s="46"/>
      <c r="H2484" s="46"/>
      <c r="I2484" s="47"/>
      <c r="J2484" s="821">
        <v>0</v>
      </c>
      <c r="K2484" s="264"/>
      <c r="L2484" s="921">
        <v>0</v>
      </c>
      <c r="M2484" s="264"/>
      <c r="N2484" s="921">
        <v>0</v>
      </c>
      <c r="O2484" s="75">
        <v>0</v>
      </c>
      <c r="P2484" s="921">
        <v>0</v>
      </c>
      <c r="Q2484" s="265"/>
      <c r="R2484" s="921">
        <v>0</v>
      </c>
      <c r="S2484" s="75">
        <v>0</v>
      </c>
      <c r="T2484" s="1008">
        <v>0</v>
      </c>
      <c r="U2484" s="265"/>
      <c r="V2484" s="921">
        <v>0</v>
      </c>
      <c r="W2484" s="265"/>
      <c r="X2484" s="921">
        <v>0</v>
      </c>
      <c r="Y2484" s="60">
        <f t="shared" si="308"/>
        <v>0</v>
      </c>
      <c r="Z2484" s="1008">
        <v>0</v>
      </c>
      <c r="AA2484" s="265"/>
      <c r="AB2484" s="921">
        <v>0</v>
      </c>
      <c r="AC2484" s="63">
        <v>0</v>
      </c>
      <c r="AD2484" s="264">
        <v>0</v>
      </c>
      <c r="AE2484" s="958"/>
      <c r="AF2484" s="264">
        <v>0</v>
      </c>
      <c r="AG2484" s="265"/>
      <c r="AH2484" s="921">
        <v>0</v>
      </c>
      <c r="AI2484" s="921">
        <v>0</v>
      </c>
    </row>
    <row r="2485" spans="1:35" s="24" customFormat="1" x14ac:dyDescent="0.2">
      <c r="A2485" s="92"/>
      <c r="B2485" s="304"/>
      <c r="C2485" s="51"/>
      <c r="D2485" s="51"/>
      <c r="E2485" s="79"/>
      <c r="F2485" s="133"/>
      <c r="G2485" s="133"/>
      <c r="H2485" s="133"/>
      <c r="I2485" s="108"/>
      <c r="J2485" s="807"/>
      <c r="K2485" s="142"/>
      <c r="L2485" s="918">
        <v>0</v>
      </c>
      <c r="M2485" s="142"/>
      <c r="N2485" s="918">
        <v>0</v>
      </c>
      <c r="O2485" s="75">
        <v>0</v>
      </c>
      <c r="P2485" s="918">
        <v>0</v>
      </c>
      <c r="Q2485" s="144"/>
      <c r="R2485" s="918">
        <v>0</v>
      </c>
      <c r="S2485" s="75">
        <v>0</v>
      </c>
      <c r="T2485" s="1007"/>
      <c r="U2485" s="144"/>
      <c r="V2485" s="918">
        <v>0</v>
      </c>
      <c r="W2485" s="144"/>
      <c r="X2485" s="918">
        <v>0</v>
      </c>
      <c r="Y2485" s="60">
        <f t="shared" si="308"/>
        <v>0</v>
      </c>
      <c r="Z2485" s="1007"/>
      <c r="AA2485" s="144"/>
      <c r="AB2485" s="918">
        <v>0</v>
      </c>
      <c r="AC2485" s="63">
        <v>0</v>
      </c>
      <c r="AD2485" s="142">
        <v>0</v>
      </c>
      <c r="AE2485" s="945"/>
      <c r="AF2485" s="142">
        <v>0</v>
      </c>
      <c r="AG2485" s="144"/>
      <c r="AH2485" s="918">
        <v>0</v>
      </c>
      <c r="AI2485" s="918">
        <v>0</v>
      </c>
    </row>
    <row r="2486" spans="1:35" ht="48" x14ac:dyDescent="0.2">
      <c r="A2486" s="272">
        <v>418</v>
      </c>
      <c r="B2486" s="610" t="s">
        <v>2203</v>
      </c>
      <c r="C2486" s="272"/>
      <c r="D2486" s="272"/>
      <c r="E2486" s="282"/>
      <c r="F2486" s="283"/>
      <c r="G2486" s="283"/>
      <c r="H2486" s="283"/>
      <c r="I2486" s="277"/>
      <c r="J2486" s="806">
        <v>0</v>
      </c>
      <c r="K2486" s="278"/>
      <c r="L2486" s="919">
        <v>0</v>
      </c>
      <c r="M2486" s="278"/>
      <c r="N2486" s="919">
        <v>0</v>
      </c>
      <c r="O2486" s="75">
        <v>0</v>
      </c>
      <c r="P2486" s="919">
        <v>0</v>
      </c>
      <c r="Q2486" s="279"/>
      <c r="R2486" s="919">
        <v>0</v>
      </c>
      <c r="S2486" s="75">
        <v>0</v>
      </c>
      <c r="T2486" s="928">
        <v>0</v>
      </c>
      <c r="U2486" s="279"/>
      <c r="V2486" s="919">
        <v>0</v>
      </c>
      <c r="W2486" s="279"/>
      <c r="X2486" s="919">
        <v>0</v>
      </c>
      <c r="Y2486" s="60">
        <f t="shared" si="308"/>
        <v>0</v>
      </c>
      <c r="Z2486" s="928">
        <v>0</v>
      </c>
      <c r="AA2486" s="279"/>
      <c r="AB2486" s="919">
        <v>0</v>
      </c>
      <c r="AC2486" s="63">
        <v>0</v>
      </c>
      <c r="AD2486" s="278">
        <v>0</v>
      </c>
      <c r="AE2486" s="944"/>
      <c r="AF2486" s="278">
        <v>0</v>
      </c>
      <c r="AG2486" s="279"/>
      <c r="AH2486" s="919">
        <v>0</v>
      </c>
      <c r="AI2486" s="919">
        <v>0</v>
      </c>
    </row>
    <row r="2487" spans="1:35" ht="48" x14ac:dyDescent="0.2">
      <c r="A2487" s="42">
        <v>41801</v>
      </c>
      <c r="B2487" s="341" t="s">
        <v>2203</v>
      </c>
      <c r="C2487" s="42"/>
      <c r="D2487" s="42"/>
      <c r="E2487" s="45"/>
      <c r="F2487" s="46"/>
      <c r="G2487" s="46"/>
      <c r="H2487" s="46"/>
      <c r="I2487" s="47"/>
      <c r="J2487" s="821">
        <v>0</v>
      </c>
      <c r="K2487" s="264"/>
      <c r="L2487" s="921">
        <v>0</v>
      </c>
      <c r="M2487" s="264"/>
      <c r="N2487" s="921">
        <v>0</v>
      </c>
      <c r="O2487" s="75">
        <v>0</v>
      </c>
      <c r="P2487" s="921">
        <v>0</v>
      </c>
      <c r="Q2487" s="265"/>
      <c r="R2487" s="921">
        <v>0</v>
      </c>
      <c r="S2487" s="75">
        <v>0</v>
      </c>
      <c r="T2487" s="1008">
        <v>0</v>
      </c>
      <c r="U2487" s="265"/>
      <c r="V2487" s="921">
        <v>0</v>
      </c>
      <c r="W2487" s="265"/>
      <c r="X2487" s="921">
        <v>0</v>
      </c>
      <c r="Y2487" s="60">
        <f t="shared" si="308"/>
        <v>0</v>
      </c>
      <c r="Z2487" s="1008">
        <v>0</v>
      </c>
      <c r="AA2487" s="265"/>
      <c r="AB2487" s="921">
        <v>0</v>
      </c>
      <c r="AC2487" s="63">
        <v>0</v>
      </c>
      <c r="AD2487" s="264">
        <v>0</v>
      </c>
      <c r="AE2487" s="958"/>
      <c r="AF2487" s="264">
        <v>0</v>
      </c>
      <c r="AG2487" s="265"/>
      <c r="AH2487" s="921">
        <v>0</v>
      </c>
      <c r="AI2487" s="921">
        <v>0</v>
      </c>
    </row>
    <row r="2488" spans="1:35" s="24" customFormat="1" x14ac:dyDescent="0.2">
      <c r="A2488" s="92"/>
      <c r="B2488" s="304"/>
      <c r="C2488" s="51"/>
      <c r="D2488" s="51"/>
      <c r="E2488" s="79"/>
      <c r="F2488" s="133"/>
      <c r="G2488" s="133"/>
      <c r="H2488" s="133"/>
      <c r="I2488" s="108"/>
      <c r="J2488" s="807"/>
      <c r="K2488" s="142"/>
      <c r="L2488" s="918">
        <v>0</v>
      </c>
      <c r="M2488" s="142"/>
      <c r="N2488" s="918">
        <v>0</v>
      </c>
      <c r="O2488" s="75">
        <v>0</v>
      </c>
      <c r="P2488" s="918">
        <v>0</v>
      </c>
      <c r="Q2488" s="144"/>
      <c r="R2488" s="918">
        <v>0</v>
      </c>
      <c r="S2488" s="75">
        <v>0</v>
      </c>
      <c r="T2488" s="1007"/>
      <c r="U2488" s="144"/>
      <c r="V2488" s="918">
        <v>0</v>
      </c>
      <c r="W2488" s="144"/>
      <c r="X2488" s="918">
        <v>0</v>
      </c>
      <c r="Y2488" s="60">
        <f t="shared" si="308"/>
        <v>0</v>
      </c>
      <c r="Z2488" s="1007"/>
      <c r="AA2488" s="144"/>
      <c r="AB2488" s="918">
        <v>0</v>
      </c>
      <c r="AC2488" s="63">
        <v>0</v>
      </c>
      <c r="AD2488" s="142">
        <v>0</v>
      </c>
      <c r="AE2488" s="945"/>
      <c r="AF2488" s="142">
        <v>0</v>
      </c>
      <c r="AG2488" s="144"/>
      <c r="AH2488" s="918">
        <v>0</v>
      </c>
      <c r="AI2488" s="918">
        <v>0</v>
      </c>
    </row>
    <row r="2489" spans="1:35" ht="48" x14ac:dyDescent="0.2">
      <c r="A2489" s="42">
        <v>41802</v>
      </c>
      <c r="B2489" s="341" t="s">
        <v>2204</v>
      </c>
      <c r="C2489" s="42"/>
      <c r="D2489" s="42"/>
      <c r="E2489" s="45"/>
      <c r="F2489" s="46"/>
      <c r="G2489" s="46"/>
      <c r="H2489" s="46"/>
      <c r="I2489" s="47"/>
      <c r="J2489" s="821">
        <v>0</v>
      </c>
      <c r="K2489" s="264"/>
      <c r="L2489" s="921">
        <v>0</v>
      </c>
      <c r="M2489" s="264"/>
      <c r="N2489" s="921">
        <v>0</v>
      </c>
      <c r="O2489" s="75">
        <v>0</v>
      </c>
      <c r="P2489" s="921">
        <v>0</v>
      </c>
      <c r="Q2489" s="265"/>
      <c r="R2489" s="921">
        <v>0</v>
      </c>
      <c r="S2489" s="75">
        <v>0</v>
      </c>
      <c r="T2489" s="1008">
        <v>0</v>
      </c>
      <c r="U2489" s="265"/>
      <c r="V2489" s="921">
        <v>0</v>
      </c>
      <c r="W2489" s="265"/>
      <c r="X2489" s="921">
        <v>0</v>
      </c>
      <c r="Y2489" s="60">
        <f t="shared" si="308"/>
        <v>0</v>
      </c>
      <c r="Z2489" s="1008">
        <v>0</v>
      </c>
      <c r="AA2489" s="265"/>
      <c r="AB2489" s="921">
        <v>0</v>
      </c>
      <c r="AC2489" s="63">
        <v>0</v>
      </c>
      <c r="AD2489" s="264">
        <v>0</v>
      </c>
      <c r="AE2489" s="958"/>
      <c r="AF2489" s="264">
        <v>0</v>
      </c>
      <c r="AG2489" s="265"/>
      <c r="AH2489" s="921">
        <v>0</v>
      </c>
      <c r="AI2489" s="921">
        <v>0</v>
      </c>
    </row>
    <row r="2490" spans="1:35" s="24" customFormat="1" x14ac:dyDescent="0.2">
      <c r="A2490" s="92"/>
      <c r="B2490" s="304"/>
      <c r="C2490" s="51"/>
      <c r="D2490" s="583"/>
      <c r="E2490" s="500"/>
      <c r="F2490" s="501"/>
      <c r="G2490" s="501"/>
      <c r="H2490" s="501"/>
      <c r="I2490" s="108"/>
      <c r="J2490" s="811"/>
      <c r="K2490" s="142"/>
      <c r="L2490" s="918">
        <v>0</v>
      </c>
      <c r="M2490" s="142"/>
      <c r="N2490" s="918">
        <v>0</v>
      </c>
      <c r="O2490" s="75">
        <v>0</v>
      </c>
      <c r="P2490" s="918">
        <v>0</v>
      </c>
      <c r="Q2490" s="144"/>
      <c r="R2490" s="918">
        <v>0</v>
      </c>
      <c r="S2490" s="75">
        <v>0</v>
      </c>
      <c r="T2490" s="1007"/>
      <c r="U2490" s="144"/>
      <c r="V2490" s="918">
        <v>0</v>
      </c>
      <c r="W2490" s="144"/>
      <c r="X2490" s="918">
        <v>0</v>
      </c>
      <c r="Y2490" s="60">
        <f t="shared" si="308"/>
        <v>0</v>
      </c>
      <c r="Z2490" s="1007"/>
      <c r="AA2490" s="144"/>
      <c r="AB2490" s="918">
        <v>0</v>
      </c>
      <c r="AC2490" s="63">
        <v>0</v>
      </c>
      <c r="AD2490" s="142">
        <v>0</v>
      </c>
      <c r="AE2490" s="945"/>
      <c r="AF2490" s="142">
        <v>0</v>
      </c>
      <c r="AG2490" s="144"/>
      <c r="AH2490" s="918">
        <v>0</v>
      </c>
      <c r="AI2490" s="918">
        <v>0</v>
      </c>
    </row>
    <row r="2491" spans="1:35" ht="36" x14ac:dyDescent="0.2">
      <c r="A2491" s="272">
        <v>419</v>
      </c>
      <c r="B2491" s="610" t="s">
        <v>2205</v>
      </c>
      <c r="C2491" s="272"/>
      <c r="D2491" s="272"/>
      <c r="E2491" s="282"/>
      <c r="F2491" s="283"/>
      <c r="G2491" s="283"/>
      <c r="H2491" s="283"/>
      <c r="I2491" s="277"/>
      <c r="J2491" s="806">
        <v>0</v>
      </c>
      <c r="K2491" s="278"/>
      <c r="L2491" s="919">
        <v>0</v>
      </c>
      <c r="M2491" s="278"/>
      <c r="N2491" s="919">
        <v>0</v>
      </c>
      <c r="O2491" s="75">
        <v>0</v>
      </c>
      <c r="P2491" s="919">
        <v>0</v>
      </c>
      <c r="Q2491" s="279"/>
      <c r="R2491" s="919">
        <v>0</v>
      </c>
      <c r="S2491" s="75">
        <v>0</v>
      </c>
      <c r="T2491" s="928">
        <v>0</v>
      </c>
      <c r="U2491" s="279"/>
      <c r="V2491" s="919">
        <v>0</v>
      </c>
      <c r="W2491" s="279"/>
      <c r="X2491" s="919">
        <v>0</v>
      </c>
      <c r="Y2491" s="60">
        <f t="shared" si="308"/>
        <v>0</v>
      </c>
      <c r="Z2491" s="928">
        <v>0</v>
      </c>
      <c r="AA2491" s="279"/>
      <c r="AB2491" s="919">
        <v>0</v>
      </c>
      <c r="AC2491" s="63">
        <v>0</v>
      </c>
      <c r="AD2491" s="278">
        <v>0</v>
      </c>
      <c r="AE2491" s="944"/>
      <c r="AF2491" s="278">
        <v>0</v>
      </c>
      <c r="AG2491" s="279"/>
      <c r="AH2491" s="919">
        <v>0</v>
      </c>
      <c r="AI2491" s="919">
        <v>0</v>
      </c>
    </row>
    <row r="2492" spans="1:35" ht="48" x14ac:dyDescent="0.2">
      <c r="A2492" s="42">
        <v>41901</v>
      </c>
      <c r="B2492" s="341" t="s">
        <v>2206</v>
      </c>
      <c r="C2492" s="42"/>
      <c r="D2492" s="42"/>
      <c r="E2492" s="45"/>
      <c r="F2492" s="46"/>
      <c r="G2492" s="46"/>
      <c r="H2492" s="46"/>
      <c r="I2492" s="47"/>
      <c r="J2492" s="821">
        <v>0</v>
      </c>
      <c r="K2492" s="264"/>
      <c r="L2492" s="921">
        <v>0</v>
      </c>
      <c r="M2492" s="264"/>
      <c r="N2492" s="921">
        <v>0</v>
      </c>
      <c r="O2492" s="75">
        <v>0</v>
      </c>
      <c r="P2492" s="921">
        <v>0</v>
      </c>
      <c r="Q2492" s="265"/>
      <c r="R2492" s="921">
        <v>0</v>
      </c>
      <c r="S2492" s="75">
        <v>0</v>
      </c>
      <c r="T2492" s="1008">
        <v>0</v>
      </c>
      <c r="U2492" s="265"/>
      <c r="V2492" s="921">
        <v>0</v>
      </c>
      <c r="W2492" s="265"/>
      <c r="X2492" s="921">
        <v>0</v>
      </c>
      <c r="Y2492" s="60">
        <f t="shared" si="308"/>
        <v>0</v>
      </c>
      <c r="Z2492" s="1008">
        <v>0</v>
      </c>
      <c r="AA2492" s="265"/>
      <c r="AB2492" s="921">
        <v>0</v>
      </c>
      <c r="AC2492" s="63">
        <v>0</v>
      </c>
      <c r="AD2492" s="264">
        <v>0</v>
      </c>
      <c r="AE2492" s="958"/>
      <c r="AF2492" s="264">
        <v>0</v>
      </c>
      <c r="AG2492" s="265"/>
      <c r="AH2492" s="921">
        <v>0</v>
      </c>
      <c r="AI2492" s="921">
        <v>0</v>
      </c>
    </row>
    <row r="2493" spans="1:35" s="24" customFormat="1" x14ac:dyDescent="0.2">
      <c r="A2493" s="92"/>
      <c r="B2493" s="304"/>
      <c r="C2493" s="51"/>
      <c r="D2493" s="51"/>
      <c r="E2493" s="79"/>
      <c r="F2493" s="133"/>
      <c r="G2493" s="133"/>
      <c r="H2493" s="133"/>
      <c r="I2493" s="108"/>
      <c r="J2493" s="807"/>
      <c r="K2493" s="142"/>
      <c r="L2493" s="918">
        <v>0</v>
      </c>
      <c r="M2493" s="142"/>
      <c r="N2493" s="918">
        <v>0</v>
      </c>
      <c r="O2493" s="75">
        <v>0</v>
      </c>
      <c r="P2493" s="918">
        <v>0</v>
      </c>
      <c r="Q2493" s="144"/>
      <c r="R2493" s="918">
        <v>0</v>
      </c>
      <c r="S2493" s="75">
        <v>0</v>
      </c>
      <c r="T2493" s="1007"/>
      <c r="U2493" s="144"/>
      <c r="V2493" s="918">
        <v>0</v>
      </c>
      <c r="W2493" s="144"/>
      <c r="X2493" s="918">
        <v>0</v>
      </c>
      <c r="Y2493" s="60">
        <f t="shared" si="308"/>
        <v>0</v>
      </c>
      <c r="Z2493" s="1007"/>
      <c r="AA2493" s="144"/>
      <c r="AB2493" s="918">
        <v>0</v>
      </c>
      <c r="AC2493" s="63">
        <v>0</v>
      </c>
      <c r="AD2493" s="142">
        <v>0</v>
      </c>
      <c r="AE2493" s="945"/>
      <c r="AF2493" s="142">
        <v>0</v>
      </c>
      <c r="AG2493" s="144"/>
      <c r="AH2493" s="918">
        <v>0</v>
      </c>
      <c r="AI2493" s="918">
        <v>0</v>
      </c>
    </row>
    <row r="2494" spans="1:35" ht="48" x14ac:dyDescent="0.2">
      <c r="A2494" s="42">
        <v>41902</v>
      </c>
      <c r="B2494" s="341" t="s">
        <v>2207</v>
      </c>
      <c r="C2494" s="42"/>
      <c r="D2494" s="42"/>
      <c r="E2494" s="45"/>
      <c r="F2494" s="46"/>
      <c r="G2494" s="46"/>
      <c r="H2494" s="46"/>
      <c r="I2494" s="47"/>
      <c r="J2494" s="821">
        <v>0</v>
      </c>
      <c r="K2494" s="264"/>
      <c r="L2494" s="921">
        <v>0</v>
      </c>
      <c r="M2494" s="264"/>
      <c r="N2494" s="921">
        <v>0</v>
      </c>
      <c r="O2494" s="75">
        <v>0</v>
      </c>
      <c r="P2494" s="921">
        <v>0</v>
      </c>
      <c r="Q2494" s="265"/>
      <c r="R2494" s="921">
        <v>0</v>
      </c>
      <c r="S2494" s="75">
        <v>0</v>
      </c>
      <c r="T2494" s="1008">
        <v>0</v>
      </c>
      <c r="U2494" s="265"/>
      <c r="V2494" s="921">
        <v>0</v>
      </c>
      <c r="W2494" s="265"/>
      <c r="X2494" s="921">
        <v>0</v>
      </c>
      <c r="Y2494" s="60">
        <f t="shared" si="308"/>
        <v>0</v>
      </c>
      <c r="Z2494" s="1008">
        <v>0</v>
      </c>
      <c r="AA2494" s="265"/>
      <c r="AB2494" s="921">
        <v>0</v>
      </c>
      <c r="AC2494" s="63">
        <v>0</v>
      </c>
      <c r="AD2494" s="264">
        <v>0</v>
      </c>
      <c r="AE2494" s="958"/>
      <c r="AF2494" s="264">
        <v>0</v>
      </c>
      <c r="AG2494" s="265"/>
      <c r="AH2494" s="921">
        <v>0</v>
      </c>
      <c r="AI2494" s="921">
        <v>0</v>
      </c>
    </row>
    <row r="2495" spans="1:35" s="24" customFormat="1" x14ac:dyDescent="0.2">
      <c r="A2495" s="92"/>
      <c r="B2495" s="304"/>
      <c r="C2495" s="51"/>
      <c r="D2495" s="51"/>
      <c r="E2495" s="79"/>
      <c r="F2495" s="133"/>
      <c r="G2495" s="133"/>
      <c r="H2495" s="133"/>
      <c r="I2495" s="108"/>
      <c r="J2495" s="807"/>
      <c r="K2495" s="142"/>
      <c r="L2495" s="918">
        <v>0</v>
      </c>
      <c r="M2495" s="142"/>
      <c r="N2495" s="918">
        <v>0</v>
      </c>
      <c r="O2495" s="75">
        <v>0</v>
      </c>
      <c r="P2495" s="918">
        <v>0</v>
      </c>
      <c r="Q2495" s="144"/>
      <c r="R2495" s="918">
        <v>0</v>
      </c>
      <c r="S2495" s="75">
        <v>0</v>
      </c>
      <c r="T2495" s="1007"/>
      <c r="U2495" s="144"/>
      <c r="V2495" s="918">
        <v>0</v>
      </c>
      <c r="W2495" s="144"/>
      <c r="X2495" s="918">
        <v>0</v>
      </c>
      <c r="Y2495" s="60">
        <f t="shared" si="308"/>
        <v>0</v>
      </c>
      <c r="Z2495" s="1007"/>
      <c r="AA2495" s="144"/>
      <c r="AB2495" s="918">
        <v>0</v>
      </c>
      <c r="AC2495" s="63">
        <v>0</v>
      </c>
      <c r="AD2495" s="142">
        <v>0</v>
      </c>
      <c r="AE2495" s="945"/>
      <c r="AF2495" s="142">
        <v>0</v>
      </c>
      <c r="AG2495" s="144"/>
      <c r="AH2495" s="918">
        <v>0</v>
      </c>
      <c r="AI2495" s="918">
        <v>0</v>
      </c>
    </row>
    <row r="2496" spans="1:35" ht="24" x14ac:dyDescent="0.2">
      <c r="A2496" s="25">
        <v>4200</v>
      </c>
      <c r="B2496" s="26" t="s">
        <v>2208</v>
      </c>
      <c r="C2496" s="25"/>
      <c r="D2496" s="25"/>
      <c r="E2496" s="28"/>
      <c r="F2496" s="29"/>
      <c r="G2496" s="29"/>
      <c r="H2496" s="29"/>
      <c r="I2496" s="30"/>
      <c r="J2496" s="812">
        <v>0</v>
      </c>
      <c r="K2496" s="249"/>
      <c r="L2496" s="922">
        <v>0</v>
      </c>
      <c r="M2496" s="249"/>
      <c r="N2496" s="922"/>
      <c r="O2496" s="75">
        <v>0</v>
      </c>
      <c r="P2496" s="1009"/>
      <c r="Q2496" s="250"/>
      <c r="R2496" s="922"/>
      <c r="S2496" s="75">
        <v>0</v>
      </c>
      <c r="T2496" s="1009">
        <v>0</v>
      </c>
      <c r="U2496" s="250"/>
      <c r="V2496" s="922"/>
      <c r="W2496" s="250"/>
      <c r="X2496" s="922"/>
      <c r="Y2496" s="60">
        <f t="shared" si="308"/>
        <v>0</v>
      </c>
      <c r="Z2496" s="1009">
        <v>0</v>
      </c>
      <c r="AA2496" s="250"/>
      <c r="AB2496" s="922"/>
      <c r="AC2496" s="63">
        <v>0</v>
      </c>
      <c r="AD2496" s="292"/>
      <c r="AE2496" s="962"/>
      <c r="AF2496" s="150">
        <v>0</v>
      </c>
      <c r="AG2496" s="250"/>
      <c r="AH2496" s="922"/>
      <c r="AI2496" s="998">
        <f t="shared" ref="AI2496:AI2527" si="312">AF2496+AH2496+AD2496+AB2496+Z2496+X2496+V2496+T2496+R2496+P2496+N2496+L2496</f>
        <v>0</v>
      </c>
    </row>
    <row r="2497" spans="1:35" ht="36" x14ac:dyDescent="0.2">
      <c r="A2497" s="272">
        <v>421</v>
      </c>
      <c r="B2497" s="610" t="s">
        <v>2209</v>
      </c>
      <c r="C2497" s="272"/>
      <c r="D2497" s="272"/>
      <c r="E2497" s="282"/>
      <c r="F2497" s="283"/>
      <c r="G2497" s="283"/>
      <c r="H2497" s="283"/>
      <c r="I2497" s="277"/>
      <c r="J2497" s="806">
        <v>0</v>
      </c>
      <c r="K2497" s="278"/>
      <c r="L2497" s="919">
        <v>0</v>
      </c>
      <c r="M2497" s="278"/>
      <c r="N2497" s="919"/>
      <c r="O2497" s="75">
        <v>0</v>
      </c>
      <c r="P2497" s="928"/>
      <c r="Q2497" s="279"/>
      <c r="R2497" s="919"/>
      <c r="S2497" s="75">
        <v>0</v>
      </c>
      <c r="T2497" s="928">
        <v>0</v>
      </c>
      <c r="U2497" s="279"/>
      <c r="V2497" s="919"/>
      <c r="W2497" s="279"/>
      <c r="X2497" s="919"/>
      <c r="Y2497" s="60">
        <f t="shared" si="308"/>
        <v>0</v>
      </c>
      <c r="Z2497" s="928">
        <v>0</v>
      </c>
      <c r="AA2497" s="279"/>
      <c r="AB2497" s="919"/>
      <c r="AC2497" s="63">
        <v>0</v>
      </c>
      <c r="AD2497" s="316"/>
      <c r="AE2497" s="944"/>
      <c r="AF2497" s="150">
        <v>0</v>
      </c>
      <c r="AG2497" s="279"/>
      <c r="AH2497" s="919"/>
      <c r="AI2497" s="998">
        <f t="shared" si="312"/>
        <v>0</v>
      </c>
    </row>
    <row r="2498" spans="1:35" ht="36" x14ac:dyDescent="0.2">
      <c r="A2498" s="42">
        <v>42101</v>
      </c>
      <c r="B2498" s="341" t="s">
        <v>2209</v>
      </c>
      <c r="C2498" s="42"/>
      <c r="D2498" s="42"/>
      <c r="E2498" s="45"/>
      <c r="F2498" s="46"/>
      <c r="G2498" s="46"/>
      <c r="H2498" s="46"/>
      <c r="I2498" s="47"/>
      <c r="J2498" s="821">
        <v>0</v>
      </c>
      <c r="K2498" s="264"/>
      <c r="L2498" s="921">
        <v>0</v>
      </c>
      <c r="M2498" s="264"/>
      <c r="N2498" s="921"/>
      <c r="O2498" s="75">
        <v>0</v>
      </c>
      <c r="P2498" s="1008"/>
      <c r="Q2498" s="265"/>
      <c r="R2498" s="921"/>
      <c r="S2498" s="75">
        <v>0</v>
      </c>
      <c r="T2498" s="1008">
        <v>0</v>
      </c>
      <c r="U2498" s="265"/>
      <c r="V2498" s="921"/>
      <c r="W2498" s="265"/>
      <c r="X2498" s="921"/>
      <c r="Y2498" s="60">
        <f t="shared" si="308"/>
        <v>0</v>
      </c>
      <c r="Z2498" s="1008">
        <v>0</v>
      </c>
      <c r="AA2498" s="265"/>
      <c r="AB2498" s="921"/>
      <c r="AC2498" s="63">
        <v>0</v>
      </c>
      <c r="AD2498" s="281"/>
      <c r="AE2498" s="958"/>
      <c r="AF2498" s="150">
        <v>0</v>
      </c>
      <c r="AG2498" s="265"/>
      <c r="AH2498" s="921"/>
      <c r="AI2498" s="998">
        <f t="shared" si="312"/>
        <v>0</v>
      </c>
    </row>
    <row r="2499" spans="1:35" s="24" customFormat="1" x14ac:dyDescent="0.2">
      <c r="A2499" s="92"/>
      <c r="B2499" s="304"/>
      <c r="C2499" s="51"/>
      <c r="D2499" s="51"/>
      <c r="E2499" s="79"/>
      <c r="F2499" s="133"/>
      <c r="G2499" s="133"/>
      <c r="H2499" s="133"/>
      <c r="I2499" s="108"/>
      <c r="J2499" s="807"/>
      <c r="K2499" s="142"/>
      <c r="L2499" s="918">
        <v>0</v>
      </c>
      <c r="M2499" s="142"/>
      <c r="N2499" s="918"/>
      <c r="O2499" s="75">
        <v>0</v>
      </c>
      <c r="P2499" s="1007"/>
      <c r="Q2499" s="144"/>
      <c r="R2499" s="918"/>
      <c r="S2499" s="75">
        <v>0</v>
      </c>
      <c r="T2499" s="1007"/>
      <c r="U2499" s="144"/>
      <c r="V2499" s="918"/>
      <c r="W2499" s="144"/>
      <c r="X2499" s="918"/>
      <c r="Y2499" s="60">
        <f t="shared" si="308"/>
        <v>0</v>
      </c>
      <c r="Z2499" s="1007"/>
      <c r="AA2499" s="144"/>
      <c r="AB2499" s="918"/>
      <c r="AC2499" s="63">
        <v>0</v>
      </c>
      <c r="AD2499" s="135"/>
      <c r="AE2499" s="945"/>
      <c r="AF2499" s="150">
        <v>0</v>
      </c>
      <c r="AG2499" s="144"/>
      <c r="AH2499" s="918"/>
      <c r="AI2499" s="998">
        <f t="shared" si="312"/>
        <v>0</v>
      </c>
    </row>
    <row r="2500" spans="1:35" ht="36" x14ac:dyDescent="0.2">
      <c r="A2500" s="42">
        <v>42102</v>
      </c>
      <c r="B2500" s="341" t="s">
        <v>2210</v>
      </c>
      <c r="C2500" s="42"/>
      <c r="D2500" s="42"/>
      <c r="E2500" s="45"/>
      <c r="F2500" s="46"/>
      <c r="G2500" s="46"/>
      <c r="H2500" s="46"/>
      <c r="I2500" s="47"/>
      <c r="J2500" s="821">
        <v>0</v>
      </c>
      <c r="K2500" s="264"/>
      <c r="L2500" s="921">
        <v>0</v>
      </c>
      <c r="M2500" s="264"/>
      <c r="N2500" s="921"/>
      <c r="O2500" s="75">
        <v>0</v>
      </c>
      <c r="P2500" s="1008"/>
      <c r="Q2500" s="265"/>
      <c r="R2500" s="921"/>
      <c r="S2500" s="75">
        <v>0</v>
      </c>
      <c r="T2500" s="1008">
        <v>0</v>
      </c>
      <c r="U2500" s="265"/>
      <c r="V2500" s="921"/>
      <c r="W2500" s="265"/>
      <c r="X2500" s="921"/>
      <c r="Y2500" s="60">
        <f t="shared" si="308"/>
        <v>0</v>
      </c>
      <c r="Z2500" s="1008">
        <v>0</v>
      </c>
      <c r="AA2500" s="265"/>
      <c r="AB2500" s="921"/>
      <c r="AC2500" s="63">
        <v>0</v>
      </c>
      <c r="AD2500" s="281"/>
      <c r="AE2500" s="958"/>
      <c r="AF2500" s="150">
        <v>0</v>
      </c>
      <c r="AG2500" s="265"/>
      <c r="AH2500" s="921"/>
      <c r="AI2500" s="998">
        <f t="shared" si="312"/>
        <v>0</v>
      </c>
    </row>
    <row r="2501" spans="1:35" s="24" customFormat="1" x14ac:dyDescent="0.2">
      <c r="A2501" s="92"/>
      <c r="B2501" s="304"/>
      <c r="C2501" s="51"/>
      <c r="D2501" s="51"/>
      <c r="E2501" s="79"/>
      <c r="F2501" s="133"/>
      <c r="G2501" s="133"/>
      <c r="H2501" s="133"/>
      <c r="I2501" s="108"/>
      <c r="J2501" s="807"/>
      <c r="K2501" s="142"/>
      <c r="L2501" s="918">
        <v>0</v>
      </c>
      <c r="M2501" s="142"/>
      <c r="N2501" s="918"/>
      <c r="O2501" s="75">
        <v>0</v>
      </c>
      <c r="P2501" s="1007"/>
      <c r="Q2501" s="144"/>
      <c r="R2501" s="918"/>
      <c r="S2501" s="75">
        <v>0</v>
      </c>
      <c r="T2501" s="1007"/>
      <c r="U2501" s="144"/>
      <c r="V2501" s="918"/>
      <c r="W2501" s="144"/>
      <c r="X2501" s="918"/>
      <c r="Y2501" s="60">
        <f t="shared" si="308"/>
        <v>0</v>
      </c>
      <c r="Z2501" s="1007"/>
      <c r="AA2501" s="144"/>
      <c r="AB2501" s="918"/>
      <c r="AC2501" s="63">
        <v>0</v>
      </c>
      <c r="AD2501" s="135"/>
      <c r="AE2501" s="945"/>
      <c r="AF2501" s="150">
        <v>0</v>
      </c>
      <c r="AG2501" s="144"/>
      <c r="AH2501" s="918"/>
      <c r="AI2501" s="998">
        <f t="shared" si="312"/>
        <v>0</v>
      </c>
    </row>
    <row r="2502" spans="1:35" ht="36" x14ac:dyDescent="0.2">
      <c r="A2502" s="272">
        <v>422</v>
      </c>
      <c r="B2502" s="610" t="s">
        <v>2211</v>
      </c>
      <c r="C2502" s="272"/>
      <c r="D2502" s="272"/>
      <c r="E2502" s="282"/>
      <c r="F2502" s="283"/>
      <c r="G2502" s="283"/>
      <c r="H2502" s="283"/>
      <c r="I2502" s="277"/>
      <c r="J2502" s="806">
        <v>0</v>
      </c>
      <c r="K2502" s="278"/>
      <c r="L2502" s="919">
        <v>0</v>
      </c>
      <c r="M2502" s="278"/>
      <c r="N2502" s="919"/>
      <c r="O2502" s="75">
        <v>0</v>
      </c>
      <c r="P2502" s="928"/>
      <c r="Q2502" s="279"/>
      <c r="R2502" s="919"/>
      <c r="S2502" s="75">
        <v>0</v>
      </c>
      <c r="T2502" s="928">
        <v>0</v>
      </c>
      <c r="U2502" s="279"/>
      <c r="V2502" s="919"/>
      <c r="W2502" s="279"/>
      <c r="X2502" s="919"/>
      <c r="Y2502" s="60">
        <f t="shared" ref="Y2502:Y2565" si="313">D2502</f>
        <v>0</v>
      </c>
      <c r="Z2502" s="928">
        <v>0</v>
      </c>
      <c r="AA2502" s="279"/>
      <c r="AB2502" s="919"/>
      <c r="AC2502" s="63">
        <v>0</v>
      </c>
      <c r="AD2502" s="316"/>
      <c r="AE2502" s="944"/>
      <c r="AF2502" s="150">
        <v>0</v>
      </c>
      <c r="AG2502" s="279"/>
      <c r="AH2502" s="919"/>
      <c r="AI2502" s="998">
        <f t="shared" si="312"/>
        <v>0</v>
      </c>
    </row>
    <row r="2503" spans="1:35" ht="36" x14ac:dyDescent="0.2">
      <c r="A2503" s="42">
        <v>42201</v>
      </c>
      <c r="B2503" s="341" t="s">
        <v>2211</v>
      </c>
      <c r="C2503" s="42"/>
      <c r="D2503" s="42"/>
      <c r="E2503" s="45"/>
      <c r="F2503" s="46"/>
      <c r="G2503" s="46"/>
      <c r="H2503" s="46"/>
      <c r="I2503" s="47"/>
      <c r="J2503" s="821">
        <v>0</v>
      </c>
      <c r="K2503" s="264"/>
      <c r="L2503" s="921">
        <v>0</v>
      </c>
      <c r="M2503" s="264"/>
      <c r="N2503" s="921"/>
      <c r="O2503" s="75">
        <v>0</v>
      </c>
      <c r="P2503" s="1008"/>
      <c r="Q2503" s="265"/>
      <c r="R2503" s="921"/>
      <c r="S2503" s="75">
        <v>0</v>
      </c>
      <c r="T2503" s="1008">
        <v>0</v>
      </c>
      <c r="U2503" s="265"/>
      <c r="V2503" s="921"/>
      <c r="W2503" s="265"/>
      <c r="X2503" s="921"/>
      <c r="Y2503" s="60">
        <f t="shared" si="313"/>
        <v>0</v>
      </c>
      <c r="Z2503" s="1008">
        <v>0</v>
      </c>
      <c r="AA2503" s="265"/>
      <c r="AB2503" s="921"/>
      <c r="AC2503" s="63">
        <v>0</v>
      </c>
      <c r="AD2503" s="281"/>
      <c r="AE2503" s="958"/>
      <c r="AF2503" s="150">
        <v>0</v>
      </c>
      <c r="AG2503" s="265"/>
      <c r="AH2503" s="921"/>
      <c r="AI2503" s="998">
        <f t="shared" si="312"/>
        <v>0</v>
      </c>
    </row>
    <row r="2504" spans="1:35" s="24" customFormat="1" x14ac:dyDescent="0.2">
      <c r="A2504" s="92"/>
      <c r="B2504" s="304"/>
      <c r="C2504" s="51"/>
      <c r="D2504" s="583"/>
      <c r="E2504" s="500"/>
      <c r="F2504" s="501"/>
      <c r="G2504" s="501"/>
      <c r="H2504" s="501"/>
      <c r="I2504" s="108"/>
      <c r="J2504" s="811"/>
      <c r="K2504" s="142"/>
      <c r="L2504" s="918">
        <v>0</v>
      </c>
      <c r="M2504" s="142"/>
      <c r="N2504" s="918"/>
      <c r="O2504" s="75">
        <v>0</v>
      </c>
      <c r="P2504" s="1007"/>
      <c r="Q2504" s="144"/>
      <c r="R2504" s="918"/>
      <c r="S2504" s="75">
        <v>0</v>
      </c>
      <c r="T2504" s="1007"/>
      <c r="U2504" s="144"/>
      <c r="V2504" s="918"/>
      <c r="W2504" s="144"/>
      <c r="X2504" s="918"/>
      <c r="Y2504" s="60">
        <f t="shared" si="313"/>
        <v>0</v>
      </c>
      <c r="Z2504" s="1007"/>
      <c r="AA2504" s="144"/>
      <c r="AB2504" s="918"/>
      <c r="AC2504" s="63">
        <v>0</v>
      </c>
      <c r="AD2504" s="135"/>
      <c r="AE2504" s="945"/>
      <c r="AF2504" s="150">
        <v>0</v>
      </c>
      <c r="AG2504" s="144"/>
      <c r="AH2504" s="918"/>
      <c r="AI2504" s="998">
        <f t="shared" si="312"/>
        <v>0</v>
      </c>
    </row>
    <row r="2505" spans="1:35" ht="48" x14ac:dyDescent="0.2">
      <c r="A2505" s="42">
        <v>42202</v>
      </c>
      <c r="B2505" s="341" t="s">
        <v>2212</v>
      </c>
      <c r="C2505" s="42"/>
      <c r="D2505" s="42"/>
      <c r="E2505" s="45"/>
      <c r="F2505" s="46"/>
      <c r="G2505" s="46"/>
      <c r="H2505" s="46"/>
      <c r="I2505" s="47"/>
      <c r="J2505" s="821">
        <v>0</v>
      </c>
      <c r="K2505" s="264"/>
      <c r="L2505" s="921">
        <v>0</v>
      </c>
      <c r="M2505" s="264"/>
      <c r="N2505" s="921"/>
      <c r="O2505" s="75">
        <v>0</v>
      </c>
      <c r="P2505" s="1008"/>
      <c r="Q2505" s="265"/>
      <c r="R2505" s="921"/>
      <c r="S2505" s="75">
        <v>0</v>
      </c>
      <c r="T2505" s="1008">
        <v>0</v>
      </c>
      <c r="U2505" s="265"/>
      <c r="V2505" s="921"/>
      <c r="W2505" s="265"/>
      <c r="X2505" s="921"/>
      <c r="Y2505" s="60">
        <f t="shared" si="313"/>
        <v>0</v>
      </c>
      <c r="Z2505" s="1008">
        <v>0</v>
      </c>
      <c r="AA2505" s="265"/>
      <c r="AB2505" s="921"/>
      <c r="AC2505" s="63">
        <v>0</v>
      </c>
      <c r="AD2505" s="281"/>
      <c r="AE2505" s="958"/>
      <c r="AF2505" s="150">
        <v>0</v>
      </c>
      <c r="AG2505" s="265"/>
      <c r="AH2505" s="921"/>
      <c r="AI2505" s="998">
        <f t="shared" si="312"/>
        <v>0</v>
      </c>
    </row>
    <row r="2506" spans="1:35" s="24" customFormat="1" x14ac:dyDescent="0.2">
      <c r="A2506" s="92"/>
      <c r="B2506" s="304"/>
      <c r="C2506" s="51"/>
      <c r="D2506" s="583"/>
      <c r="E2506" s="500"/>
      <c r="F2506" s="501"/>
      <c r="G2506" s="501"/>
      <c r="H2506" s="501"/>
      <c r="I2506" s="108"/>
      <c r="J2506" s="811"/>
      <c r="K2506" s="142"/>
      <c r="L2506" s="918">
        <v>0</v>
      </c>
      <c r="M2506" s="142"/>
      <c r="N2506" s="918"/>
      <c r="O2506" s="75">
        <v>0</v>
      </c>
      <c r="P2506" s="1007"/>
      <c r="Q2506" s="144"/>
      <c r="R2506" s="918"/>
      <c r="S2506" s="75">
        <v>0</v>
      </c>
      <c r="T2506" s="1007"/>
      <c r="U2506" s="144"/>
      <c r="V2506" s="918"/>
      <c r="W2506" s="144"/>
      <c r="X2506" s="918"/>
      <c r="Y2506" s="60">
        <f t="shared" si="313"/>
        <v>0</v>
      </c>
      <c r="Z2506" s="1007"/>
      <c r="AA2506" s="144"/>
      <c r="AB2506" s="918"/>
      <c r="AC2506" s="63">
        <v>0</v>
      </c>
      <c r="AD2506" s="135"/>
      <c r="AE2506" s="945"/>
      <c r="AF2506" s="150">
        <v>0</v>
      </c>
      <c r="AG2506" s="144"/>
      <c r="AH2506" s="918"/>
      <c r="AI2506" s="998">
        <f t="shared" si="312"/>
        <v>0</v>
      </c>
    </row>
    <row r="2507" spans="1:35" ht="48" x14ac:dyDescent="0.2">
      <c r="A2507" s="272">
        <v>423</v>
      </c>
      <c r="B2507" s="610" t="s">
        <v>2213</v>
      </c>
      <c r="C2507" s="272"/>
      <c r="D2507" s="272"/>
      <c r="E2507" s="282"/>
      <c r="F2507" s="283"/>
      <c r="G2507" s="283"/>
      <c r="H2507" s="283"/>
      <c r="I2507" s="277"/>
      <c r="J2507" s="806">
        <v>0</v>
      </c>
      <c r="K2507" s="278"/>
      <c r="L2507" s="919">
        <v>0</v>
      </c>
      <c r="M2507" s="278"/>
      <c r="N2507" s="919"/>
      <c r="O2507" s="75">
        <v>0</v>
      </c>
      <c r="P2507" s="928"/>
      <c r="Q2507" s="279"/>
      <c r="R2507" s="919"/>
      <c r="S2507" s="75">
        <v>0</v>
      </c>
      <c r="T2507" s="928">
        <v>0</v>
      </c>
      <c r="U2507" s="279"/>
      <c r="V2507" s="919"/>
      <c r="W2507" s="279"/>
      <c r="X2507" s="919"/>
      <c r="Y2507" s="60">
        <f t="shared" si="313"/>
        <v>0</v>
      </c>
      <c r="Z2507" s="928">
        <v>0</v>
      </c>
      <c r="AA2507" s="279"/>
      <c r="AB2507" s="919"/>
      <c r="AC2507" s="63">
        <v>0</v>
      </c>
      <c r="AD2507" s="316"/>
      <c r="AE2507" s="944"/>
      <c r="AF2507" s="150">
        <v>0</v>
      </c>
      <c r="AG2507" s="279"/>
      <c r="AH2507" s="919"/>
      <c r="AI2507" s="998">
        <f t="shared" si="312"/>
        <v>0</v>
      </c>
    </row>
    <row r="2508" spans="1:35" ht="48" x14ac:dyDescent="0.2">
      <c r="A2508" s="42">
        <v>42301</v>
      </c>
      <c r="B2508" s="341" t="s">
        <v>2213</v>
      </c>
      <c r="C2508" s="42"/>
      <c r="D2508" s="42"/>
      <c r="E2508" s="45"/>
      <c r="F2508" s="46"/>
      <c r="G2508" s="46"/>
      <c r="H2508" s="46"/>
      <c r="I2508" s="47"/>
      <c r="J2508" s="821">
        <v>0</v>
      </c>
      <c r="K2508" s="264"/>
      <c r="L2508" s="921">
        <v>0</v>
      </c>
      <c r="M2508" s="264"/>
      <c r="N2508" s="921"/>
      <c r="O2508" s="75">
        <v>0</v>
      </c>
      <c r="P2508" s="1008"/>
      <c r="Q2508" s="265"/>
      <c r="R2508" s="921"/>
      <c r="S2508" s="75">
        <v>0</v>
      </c>
      <c r="T2508" s="1008">
        <v>0</v>
      </c>
      <c r="U2508" s="265"/>
      <c r="V2508" s="921"/>
      <c r="W2508" s="265"/>
      <c r="X2508" s="921"/>
      <c r="Y2508" s="60">
        <f t="shared" si="313"/>
        <v>0</v>
      </c>
      <c r="Z2508" s="1008">
        <v>0</v>
      </c>
      <c r="AA2508" s="265"/>
      <c r="AB2508" s="921"/>
      <c r="AC2508" s="63">
        <v>0</v>
      </c>
      <c r="AD2508" s="281"/>
      <c r="AE2508" s="958"/>
      <c r="AF2508" s="150">
        <v>0</v>
      </c>
      <c r="AG2508" s="265"/>
      <c r="AH2508" s="921"/>
      <c r="AI2508" s="998">
        <f t="shared" si="312"/>
        <v>0</v>
      </c>
    </row>
    <row r="2509" spans="1:35" s="24" customFormat="1" x14ac:dyDescent="0.2">
      <c r="A2509" s="92"/>
      <c r="B2509" s="304"/>
      <c r="C2509" s="51"/>
      <c r="D2509" s="51"/>
      <c r="E2509" s="79"/>
      <c r="F2509" s="133"/>
      <c r="G2509" s="133"/>
      <c r="H2509" s="133"/>
      <c r="I2509" s="108"/>
      <c r="J2509" s="807"/>
      <c r="K2509" s="142"/>
      <c r="L2509" s="918">
        <v>0</v>
      </c>
      <c r="M2509" s="142"/>
      <c r="N2509" s="918"/>
      <c r="O2509" s="75">
        <v>0</v>
      </c>
      <c r="P2509" s="1007"/>
      <c r="Q2509" s="144"/>
      <c r="R2509" s="918"/>
      <c r="S2509" s="75">
        <v>0</v>
      </c>
      <c r="T2509" s="1007"/>
      <c r="U2509" s="144"/>
      <c r="V2509" s="918"/>
      <c r="W2509" s="144"/>
      <c r="X2509" s="918"/>
      <c r="Y2509" s="60">
        <f t="shared" si="313"/>
        <v>0</v>
      </c>
      <c r="Z2509" s="1007"/>
      <c r="AA2509" s="144"/>
      <c r="AB2509" s="918"/>
      <c r="AC2509" s="63">
        <v>0</v>
      </c>
      <c r="AD2509" s="135"/>
      <c r="AE2509" s="945"/>
      <c r="AF2509" s="150">
        <v>0</v>
      </c>
      <c r="AG2509" s="144"/>
      <c r="AH2509" s="918"/>
      <c r="AI2509" s="998">
        <f t="shared" si="312"/>
        <v>0</v>
      </c>
    </row>
    <row r="2510" spans="1:35" ht="48" x14ac:dyDescent="0.2">
      <c r="A2510" s="42">
        <v>42302</v>
      </c>
      <c r="B2510" s="341" t="s">
        <v>2214</v>
      </c>
      <c r="C2510" s="42"/>
      <c r="D2510" s="42"/>
      <c r="E2510" s="45"/>
      <c r="F2510" s="46"/>
      <c r="G2510" s="46"/>
      <c r="H2510" s="46"/>
      <c r="I2510" s="47"/>
      <c r="J2510" s="821">
        <v>0</v>
      </c>
      <c r="K2510" s="264"/>
      <c r="L2510" s="921">
        <v>0</v>
      </c>
      <c r="M2510" s="264"/>
      <c r="N2510" s="921"/>
      <c r="O2510" s="75">
        <v>0</v>
      </c>
      <c r="P2510" s="1008"/>
      <c r="Q2510" s="265"/>
      <c r="R2510" s="921"/>
      <c r="S2510" s="75">
        <v>0</v>
      </c>
      <c r="T2510" s="1008">
        <v>0</v>
      </c>
      <c r="U2510" s="265"/>
      <c r="V2510" s="921"/>
      <c r="W2510" s="265"/>
      <c r="X2510" s="921"/>
      <c r="Y2510" s="60">
        <f t="shared" si="313"/>
        <v>0</v>
      </c>
      <c r="Z2510" s="1008">
        <v>0</v>
      </c>
      <c r="AA2510" s="265"/>
      <c r="AB2510" s="921"/>
      <c r="AC2510" s="63">
        <v>0</v>
      </c>
      <c r="AD2510" s="281"/>
      <c r="AE2510" s="958"/>
      <c r="AF2510" s="150">
        <v>0</v>
      </c>
      <c r="AG2510" s="265"/>
      <c r="AH2510" s="921"/>
      <c r="AI2510" s="998">
        <f t="shared" si="312"/>
        <v>0</v>
      </c>
    </row>
    <row r="2511" spans="1:35" s="24" customFormat="1" x14ac:dyDescent="0.2">
      <c r="A2511" s="92"/>
      <c r="B2511" s="304"/>
      <c r="C2511" s="51"/>
      <c r="D2511" s="51"/>
      <c r="E2511" s="79"/>
      <c r="F2511" s="133"/>
      <c r="G2511" s="133"/>
      <c r="H2511" s="133"/>
      <c r="I2511" s="108"/>
      <c r="J2511" s="807"/>
      <c r="K2511" s="142"/>
      <c r="L2511" s="918">
        <v>0</v>
      </c>
      <c r="M2511" s="142"/>
      <c r="N2511" s="918"/>
      <c r="O2511" s="75">
        <v>0</v>
      </c>
      <c r="P2511" s="1007"/>
      <c r="Q2511" s="144"/>
      <c r="R2511" s="918"/>
      <c r="S2511" s="75">
        <v>0</v>
      </c>
      <c r="T2511" s="1007"/>
      <c r="U2511" s="144"/>
      <c r="V2511" s="918"/>
      <c r="W2511" s="144"/>
      <c r="X2511" s="918"/>
      <c r="Y2511" s="60">
        <f t="shared" si="313"/>
        <v>0</v>
      </c>
      <c r="Z2511" s="1007"/>
      <c r="AA2511" s="144"/>
      <c r="AB2511" s="918"/>
      <c r="AC2511" s="63">
        <v>0</v>
      </c>
      <c r="AD2511" s="135"/>
      <c r="AE2511" s="945"/>
      <c r="AF2511" s="150">
        <v>0</v>
      </c>
      <c r="AG2511" s="144"/>
      <c r="AH2511" s="918"/>
      <c r="AI2511" s="998">
        <f t="shared" si="312"/>
        <v>0</v>
      </c>
    </row>
    <row r="2512" spans="1:35" ht="36" x14ac:dyDescent="0.2">
      <c r="A2512" s="272">
        <v>424</v>
      </c>
      <c r="B2512" s="610" t="s">
        <v>2215</v>
      </c>
      <c r="C2512" s="272"/>
      <c r="D2512" s="272"/>
      <c r="E2512" s="282"/>
      <c r="F2512" s="283"/>
      <c r="G2512" s="283"/>
      <c r="H2512" s="283"/>
      <c r="I2512" s="277"/>
      <c r="J2512" s="806">
        <v>0</v>
      </c>
      <c r="K2512" s="278"/>
      <c r="L2512" s="919">
        <v>0</v>
      </c>
      <c r="M2512" s="278"/>
      <c r="N2512" s="919"/>
      <c r="O2512" s="75">
        <v>0</v>
      </c>
      <c r="P2512" s="928"/>
      <c r="Q2512" s="279"/>
      <c r="R2512" s="919"/>
      <c r="S2512" s="75">
        <v>0</v>
      </c>
      <c r="T2512" s="928">
        <v>0</v>
      </c>
      <c r="U2512" s="279"/>
      <c r="V2512" s="919"/>
      <c r="W2512" s="279"/>
      <c r="X2512" s="919"/>
      <c r="Y2512" s="60">
        <f t="shared" si="313"/>
        <v>0</v>
      </c>
      <c r="Z2512" s="928">
        <v>0</v>
      </c>
      <c r="AA2512" s="279"/>
      <c r="AB2512" s="919"/>
      <c r="AC2512" s="63">
        <v>0</v>
      </c>
      <c r="AD2512" s="316"/>
      <c r="AE2512" s="944"/>
      <c r="AF2512" s="150">
        <v>0</v>
      </c>
      <c r="AG2512" s="279"/>
      <c r="AH2512" s="919"/>
      <c r="AI2512" s="998">
        <f t="shared" si="312"/>
        <v>0</v>
      </c>
    </row>
    <row r="2513" spans="1:35" ht="24" x14ac:dyDescent="0.2">
      <c r="A2513" s="42">
        <v>42401</v>
      </c>
      <c r="B2513" s="341" t="s">
        <v>2216</v>
      </c>
      <c r="C2513" s="42"/>
      <c r="D2513" s="42"/>
      <c r="E2513" s="45"/>
      <c r="F2513" s="46"/>
      <c r="G2513" s="46"/>
      <c r="H2513" s="46"/>
      <c r="I2513" s="47"/>
      <c r="J2513" s="821">
        <v>0</v>
      </c>
      <c r="K2513" s="264"/>
      <c r="L2513" s="921">
        <v>0</v>
      </c>
      <c r="M2513" s="264"/>
      <c r="N2513" s="921"/>
      <c r="O2513" s="75">
        <v>0</v>
      </c>
      <c r="P2513" s="1008"/>
      <c r="Q2513" s="265"/>
      <c r="R2513" s="921"/>
      <c r="S2513" s="75">
        <v>0</v>
      </c>
      <c r="T2513" s="1008">
        <v>0</v>
      </c>
      <c r="U2513" s="265"/>
      <c r="V2513" s="921"/>
      <c r="W2513" s="265"/>
      <c r="X2513" s="921"/>
      <c r="Y2513" s="60">
        <f t="shared" si="313"/>
        <v>0</v>
      </c>
      <c r="Z2513" s="1008">
        <v>0</v>
      </c>
      <c r="AA2513" s="265"/>
      <c r="AB2513" s="921"/>
      <c r="AC2513" s="63">
        <v>0</v>
      </c>
      <c r="AD2513" s="281"/>
      <c r="AE2513" s="958"/>
      <c r="AF2513" s="150">
        <v>0</v>
      </c>
      <c r="AG2513" s="265"/>
      <c r="AH2513" s="921"/>
      <c r="AI2513" s="998">
        <f t="shared" si="312"/>
        <v>0</v>
      </c>
    </row>
    <row r="2514" spans="1:35" s="24" customFormat="1" x14ac:dyDescent="0.2">
      <c r="A2514" s="92"/>
      <c r="B2514" s="304"/>
      <c r="C2514" s="51"/>
      <c r="D2514" s="583"/>
      <c r="E2514" s="500"/>
      <c r="F2514" s="501"/>
      <c r="G2514" s="501"/>
      <c r="H2514" s="501"/>
      <c r="I2514" s="108"/>
      <c r="J2514" s="811"/>
      <c r="K2514" s="142"/>
      <c r="L2514" s="918">
        <v>0</v>
      </c>
      <c r="M2514" s="142"/>
      <c r="N2514" s="918"/>
      <c r="O2514" s="75">
        <v>0</v>
      </c>
      <c r="P2514" s="1007"/>
      <c r="Q2514" s="144"/>
      <c r="R2514" s="918"/>
      <c r="S2514" s="75">
        <v>0</v>
      </c>
      <c r="T2514" s="1007"/>
      <c r="U2514" s="144"/>
      <c r="V2514" s="918"/>
      <c r="W2514" s="144"/>
      <c r="X2514" s="918"/>
      <c r="Y2514" s="60">
        <f t="shared" si="313"/>
        <v>0</v>
      </c>
      <c r="Z2514" s="1007"/>
      <c r="AA2514" s="144"/>
      <c r="AB2514" s="918"/>
      <c r="AC2514" s="63">
        <v>0</v>
      </c>
      <c r="AD2514" s="135"/>
      <c r="AE2514" s="945"/>
      <c r="AF2514" s="150">
        <v>0</v>
      </c>
      <c r="AG2514" s="144"/>
      <c r="AH2514" s="918"/>
      <c r="AI2514" s="998">
        <f t="shared" si="312"/>
        <v>0</v>
      </c>
    </row>
    <row r="2515" spans="1:35" ht="24" x14ac:dyDescent="0.2">
      <c r="A2515" s="42">
        <v>42402</v>
      </c>
      <c r="B2515" s="341" t="s">
        <v>2217</v>
      </c>
      <c r="C2515" s="42"/>
      <c r="D2515" s="42"/>
      <c r="E2515" s="45"/>
      <c r="F2515" s="46"/>
      <c r="G2515" s="46"/>
      <c r="H2515" s="46"/>
      <c r="I2515" s="47"/>
      <c r="J2515" s="821">
        <v>0</v>
      </c>
      <c r="K2515" s="264"/>
      <c r="L2515" s="921">
        <v>0</v>
      </c>
      <c r="M2515" s="264"/>
      <c r="N2515" s="921"/>
      <c r="O2515" s="75">
        <v>0</v>
      </c>
      <c r="P2515" s="1008"/>
      <c r="Q2515" s="265"/>
      <c r="R2515" s="921"/>
      <c r="S2515" s="75">
        <v>0</v>
      </c>
      <c r="T2515" s="1008">
        <v>0</v>
      </c>
      <c r="U2515" s="265"/>
      <c r="V2515" s="921"/>
      <c r="W2515" s="265"/>
      <c r="X2515" s="921"/>
      <c r="Y2515" s="60">
        <f t="shared" si="313"/>
        <v>0</v>
      </c>
      <c r="Z2515" s="1008">
        <v>0</v>
      </c>
      <c r="AA2515" s="265"/>
      <c r="AB2515" s="921"/>
      <c r="AC2515" s="63">
        <v>0</v>
      </c>
      <c r="AD2515" s="281"/>
      <c r="AE2515" s="958"/>
      <c r="AF2515" s="150">
        <v>0</v>
      </c>
      <c r="AG2515" s="265"/>
      <c r="AH2515" s="921"/>
      <c r="AI2515" s="998">
        <f t="shared" si="312"/>
        <v>0</v>
      </c>
    </row>
    <row r="2516" spans="1:35" s="24" customFormat="1" x14ac:dyDescent="0.2">
      <c r="A2516" s="92"/>
      <c r="B2516" s="304"/>
      <c r="C2516" s="51"/>
      <c r="D2516" s="51"/>
      <c r="E2516" s="79"/>
      <c r="F2516" s="133"/>
      <c r="G2516" s="133"/>
      <c r="H2516" s="133"/>
      <c r="I2516" s="108"/>
      <c r="J2516" s="807"/>
      <c r="K2516" s="142"/>
      <c r="L2516" s="918">
        <v>0</v>
      </c>
      <c r="M2516" s="142"/>
      <c r="N2516" s="918"/>
      <c r="O2516" s="75">
        <v>0</v>
      </c>
      <c r="P2516" s="1007"/>
      <c r="Q2516" s="144"/>
      <c r="R2516" s="918"/>
      <c r="S2516" s="75">
        <v>0</v>
      </c>
      <c r="T2516" s="1007"/>
      <c r="U2516" s="144"/>
      <c r="V2516" s="918"/>
      <c r="W2516" s="144"/>
      <c r="X2516" s="918"/>
      <c r="Y2516" s="60">
        <f t="shared" si="313"/>
        <v>0</v>
      </c>
      <c r="Z2516" s="1007"/>
      <c r="AA2516" s="144"/>
      <c r="AB2516" s="918"/>
      <c r="AC2516" s="63">
        <v>0</v>
      </c>
      <c r="AD2516" s="135"/>
      <c r="AE2516" s="945"/>
      <c r="AF2516" s="150">
        <v>0</v>
      </c>
      <c r="AG2516" s="144"/>
      <c r="AH2516" s="918"/>
      <c r="AI2516" s="998">
        <f t="shared" si="312"/>
        <v>0</v>
      </c>
    </row>
    <row r="2517" spans="1:35" ht="36" x14ac:dyDescent="0.2">
      <c r="A2517" s="272">
        <v>425</v>
      </c>
      <c r="B2517" s="610" t="s">
        <v>2218</v>
      </c>
      <c r="C2517" s="272"/>
      <c r="D2517" s="272"/>
      <c r="E2517" s="282"/>
      <c r="F2517" s="283"/>
      <c r="G2517" s="283"/>
      <c r="H2517" s="283"/>
      <c r="I2517" s="277"/>
      <c r="J2517" s="806">
        <v>0</v>
      </c>
      <c r="K2517" s="278"/>
      <c r="L2517" s="919">
        <v>0</v>
      </c>
      <c r="M2517" s="278"/>
      <c r="N2517" s="919"/>
      <c r="O2517" s="75">
        <v>0</v>
      </c>
      <c r="P2517" s="928"/>
      <c r="Q2517" s="279"/>
      <c r="R2517" s="919"/>
      <c r="S2517" s="75">
        <v>0</v>
      </c>
      <c r="T2517" s="928">
        <v>0</v>
      </c>
      <c r="U2517" s="279"/>
      <c r="V2517" s="919"/>
      <c r="W2517" s="279"/>
      <c r="X2517" s="919"/>
      <c r="Y2517" s="60">
        <f t="shared" si="313"/>
        <v>0</v>
      </c>
      <c r="Z2517" s="928">
        <v>0</v>
      </c>
      <c r="AA2517" s="279"/>
      <c r="AB2517" s="919"/>
      <c r="AC2517" s="63">
        <v>0</v>
      </c>
      <c r="AD2517" s="316"/>
      <c r="AE2517" s="944"/>
      <c r="AF2517" s="150">
        <v>0</v>
      </c>
      <c r="AG2517" s="279"/>
      <c r="AH2517" s="919"/>
      <c r="AI2517" s="998">
        <f t="shared" si="312"/>
        <v>0</v>
      </c>
    </row>
    <row r="2518" spans="1:35" ht="24" x14ac:dyDescent="0.2">
      <c r="A2518" s="42">
        <v>42501</v>
      </c>
      <c r="B2518" s="341" t="s">
        <v>2219</v>
      </c>
      <c r="C2518" s="42"/>
      <c r="D2518" s="42"/>
      <c r="E2518" s="45"/>
      <c r="F2518" s="46"/>
      <c r="G2518" s="46"/>
      <c r="H2518" s="46"/>
      <c r="I2518" s="47"/>
      <c r="J2518" s="821">
        <v>0</v>
      </c>
      <c r="K2518" s="264"/>
      <c r="L2518" s="921">
        <v>0</v>
      </c>
      <c r="M2518" s="264"/>
      <c r="N2518" s="921"/>
      <c r="O2518" s="75">
        <v>0</v>
      </c>
      <c r="P2518" s="1008"/>
      <c r="Q2518" s="265"/>
      <c r="R2518" s="921"/>
      <c r="S2518" s="75">
        <v>0</v>
      </c>
      <c r="T2518" s="1008">
        <v>0</v>
      </c>
      <c r="U2518" s="265"/>
      <c r="V2518" s="921"/>
      <c r="W2518" s="265"/>
      <c r="X2518" s="921"/>
      <c r="Y2518" s="60">
        <f t="shared" si="313"/>
        <v>0</v>
      </c>
      <c r="Z2518" s="1008">
        <v>0</v>
      </c>
      <c r="AA2518" s="265"/>
      <c r="AB2518" s="921"/>
      <c r="AC2518" s="63">
        <v>0</v>
      </c>
      <c r="AD2518" s="281"/>
      <c r="AE2518" s="958"/>
      <c r="AF2518" s="150">
        <v>0</v>
      </c>
      <c r="AG2518" s="265"/>
      <c r="AH2518" s="921"/>
      <c r="AI2518" s="998">
        <f t="shared" si="312"/>
        <v>0</v>
      </c>
    </row>
    <row r="2519" spans="1:35" s="24" customFormat="1" x14ac:dyDescent="0.2">
      <c r="A2519" s="92"/>
      <c r="B2519" s="304"/>
      <c r="C2519" s="51"/>
      <c r="D2519" s="583"/>
      <c r="E2519" s="500"/>
      <c r="F2519" s="501"/>
      <c r="G2519" s="501"/>
      <c r="H2519" s="501"/>
      <c r="I2519" s="108"/>
      <c r="J2519" s="811"/>
      <c r="K2519" s="142"/>
      <c r="L2519" s="918">
        <v>0</v>
      </c>
      <c r="M2519" s="142"/>
      <c r="N2519" s="918"/>
      <c r="O2519" s="75">
        <v>0</v>
      </c>
      <c r="P2519" s="1007"/>
      <c r="Q2519" s="144"/>
      <c r="R2519" s="918"/>
      <c r="S2519" s="75">
        <v>0</v>
      </c>
      <c r="T2519" s="1007"/>
      <c r="U2519" s="144"/>
      <c r="V2519" s="918"/>
      <c r="W2519" s="144"/>
      <c r="X2519" s="918"/>
      <c r="Y2519" s="60">
        <f t="shared" si="313"/>
        <v>0</v>
      </c>
      <c r="Z2519" s="1007"/>
      <c r="AA2519" s="144"/>
      <c r="AB2519" s="918"/>
      <c r="AC2519" s="63">
        <v>0</v>
      </c>
      <c r="AD2519" s="135"/>
      <c r="AE2519" s="945"/>
      <c r="AF2519" s="150">
        <v>0</v>
      </c>
      <c r="AG2519" s="144"/>
      <c r="AH2519" s="918"/>
      <c r="AI2519" s="998">
        <f t="shared" si="312"/>
        <v>0</v>
      </c>
    </row>
    <row r="2520" spans="1:35" ht="24" x14ac:dyDescent="0.2">
      <c r="A2520" s="42">
        <v>42502</v>
      </c>
      <c r="B2520" s="341" t="s">
        <v>2220</v>
      </c>
      <c r="C2520" s="42"/>
      <c r="D2520" s="42"/>
      <c r="E2520" s="45"/>
      <c r="F2520" s="46"/>
      <c r="G2520" s="46"/>
      <c r="H2520" s="46"/>
      <c r="I2520" s="47"/>
      <c r="J2520" s="821">
        <v>0</v>
      </c>
      <c r="K2520" s="264"/>
      <c r="L2520" s="921">
        <v>0</v>
      </c>
      <c r="M2520" s="264"/>
      <c r="N2520" s="921"/>
      <c r="O2520" s="75">
        <v>0</v>
      </c>
      <c r="P2520" s="1008"/>
      <c r="Q2520" s="265"/>
      <c r="R2520" s="921"/>
      <c r="S2520" s="75">
        <v>0</v>
      </c>
      <c r="T2520" s="1008">
        <v>0</v>
      </c>
      <c r="U2520" s="265"/>
      <c r="V2520" s="921"/>
      <c r="W2520" s="265"/>
      <c r="X2520" s="921"/>
      <c r="Y2520" s="60">
        <f t="shared" si="313"/>
        <v>0</v>
      </c>
      <c r="Z2520" s="1008">
        <v>0</v>
      </c>
      <c r="AA2520" s="265"/>
      <c r="AB2520" s="921"/>
      <c r="AC2520" s="63">
        <v>0</v>
      </c>
      <c r="AD2520" s="281"/>
      <c r="AE2520" s="958"/>
      <c r="AF2520" s="150">
        <v>0</v>
      </c>
      <c r="AG2520" s="265"/>
      <c r="AH2520" s="921"/>
      <c r="AI2520" s="998">
        <f t="shared" si="312"/>
        <v>0</v>
      </c>
    </row>
    <row r="2521" spans="1:35" s="24" customFormat="1" x14ac:dyDescent="0.2">
      <c r="A2521" s="92"/>
      <c r="B2521" s="304"/>
      <c r="C2521" s="51"/>
      <c r="D2521" s="51"/>
      <c r="E2521" s="79"/>
      <c r="F2521" s="133"/>
      <c r="G2521" s="133"/>
      <c r="H2521" s="133"/>
      <c r="I2521" s="108"/>
      <c r="J2521" s="807"/>
      <c r="K2521" s="142"/>
      <c r="L2521" s="918">
        <v>0</v>
      </c>
      <c r="M2521" s="142"/>
      <c r="N2521" s="918"/>
      <c r="O2521" s="75">
        <v>0</v>
      </c>
      <c r="P2521" s="1007"/>
      <c r="Q2521" s="144"/>
      <c r="R2521" s="918"/>
      <c r="S2521" s="75">
        <v>0</v>
      </c>
      <c r="T2521" s="1007"/>
      <c r="U2521" s="144"/>
      <c r="V2521" s="918"/>
      <c r="W2521" s="144"/>
      <c r="X2521" s="918"/>
      <c r="Y2521" s="60">
        <f t="shared" si="313"/>
        <v>0</v>
      </c>
      <c r="Z2521" s="1007"/>
      <c r="AA2521" s="144"/>
      <c r="AB2521" s="918"/>
      <c r="AC2521" s="63">
        <v>0</v>
      </c>
      <c r="AD2521" s="135"/>
      <c r="AE2521" s="945"/>
      <c r="AF2521" s="150">
        <v>0</v>
      </c>
      <c r="AG2521" s="144"/>
      <c r="AH2521" s="918"/>
      <c r="AI2521" s="998">
        <f t="shared" si="312"/>
        <v>0</v>
      </c>
    </row>
    <row r="2522" spans="1:35" x14ac:dyDescent="0.2">
      <c r="A2522" s="25">
        <v>4300</v>
      </c>
      <c r="B2522" s="26" t="s">
        <v>2221</v>
      </c>
      <c r="C2522" s="25"/>
      <c r="D2522" s="25"/>
      <c r="E2522" s="28"/>
      <c r="F2522" s="29"/>
      <c r="G2522" s="29"/>
      <c r="H2522" s="29"/>
      <c r="I2522" s="30"/>
      <c r="J2522" s="812">
        <v>0</v>
      </c>
      <c r="K2522" s="249"/>
      <c r="L2522" s="922">
        <v>0</v>
      </c>
      <c r="M2522" s="249"/>
      <c r="N2522" s="922"/>
      <c r="O2522" s="75">
        <v>0</v>
      </c>
      <c r="P2522" s="1009"/>
      <c r="Q2522" s="250"/>
      <c r="R2522" s="922"/>
      <c r="S2522" s="75">
        <v>0</v>
      </c>
      <c r="T2522" s="1009">
        <v>0</v>
      </c>
      <c r="U2522" s="250"/>
      <c r="V2522" s="922"/>
      <c r="W2522" s="250"/>
      <c r="X2522" s="922"/>
      <c r="Y2522" s="60">
        <f t="shared" si="313"/>
        <v>0</v>
      </c>
      <c r="Z2522" s="1009">
        <v>0</v>
      </c>
      <c r="AA2522" s="250"/>
      <c r="AB2522" s="922"/>
      <c r="AC2522" s="63">
        <v>0</v>
      </c>
      <c r="AD2522" s="292"/>
      <c r="AE2522" s="962"/>
      <c r="AF2522" s="150">
        <v>0</v>
      </c>
      <c r="AG2522" s="250"/>
      <c r="AH2522" s="922"/>
      <c r="AI2522" s="998">
        <f t="shared" si="312"/>
        <v>0</v>
      </c>
    </row>
    <row r="2523" spans="1:35" x14ac:dyDescent="0.2">
      <c r="A2523" s="293">
        <v>431</v>
      </c>
      <c r="B2523" s="611" t="s">
        <v>2222</v>
      </c>
      <c r="C2523" s="293"/>
      <c r="D2523" s="293"/>
      <c r="E2523" s="296"/>
      <c r="F2523" s="297"/>
      <c r="G2523" s="297"/>
      <c r="H2523" s="297"/>
      <c r="I2523" s="298"/>
      <c r="J2523" s="803">
        <v>0</v>
      </c>
      <c r="K2523" s="212"/>
      <c r="L2523" s="923">
        <v>0</v>
      </c>
      <c r="M2523" s="212"/>
      <c r="N2523" s="923"/>
      <c r="O2523" s="75">
        <v>0</v>
      </c>
      <c r="P2523" s="1012"/>
      <c r="Q2523" s="300"/>
      <c r="R2523" s="923"/>
      <c r="S2523" s="75">
        <v>0</v>
      </c>
      <c r="T2523" s="1012">
        <v>0</v>
      </c>
      <c r="U2523" s="300"/>
      <c r="V2523" s="923"/>
      <c r="W2523" s="300"/>
      <c r="X2523" s="923"/>
      <c r="Y2523" s="60">
        <f t="shared" si="313"/>
        <v>0</v>
      </c>
      <c r="Z2523" s="1012">
        <v>0</v>
      </c>
      <c r="AA2523" s="300"/>
      <c r="AB2523" s="923"/>
      <c r="AC2523" s="63">
        <v>0</v>
      </c>
      <c r="AD2523" s="299"/>
      <c r="AE2523" s="963"/>
      <c r="AF2523" s="150">
        <v>0</v>
      </c>
      <c r="AG2523" s="300"/>
      <c r="AH2523" s="923"/>
      <c r="AI2523" s="998">
        <f t="shared" si="312"/>
        <v>0</v>
      </c>
    </row>
    <row r="2524" spans="1:35" x14ac:dyDescent="0.2">
      <c r="A2524" s="42">
        <v>43101</v>
      </c>
      <c r="B2524" s="341" t="s">
        <v>2222</v>
      </c>
      <c r="C2524" s="42"/>
      <c r="D2524" s="42"/>
      <c r="E2524" s="45"/>
      <c r="F2524" s="46"/>
      <c r="G2524" s="46"/>
      <c r="H2524" s="46"/>
      <c r="I2524" s="47"/>
      <c r="J2524" s="821">
        <v>0</v>
      </c>
      <c r="K2524" s="264"/>
      <c r="L2524" s="921">
        <v>0</v>
      </c>
      <c r="M2524" s="264"/>
      <c r="N2524" s="921"/>
      <c r="O2524" s="75">
        <v>0</v>
      </c>
      <c r="P2524" s="1008"/>
      <c r="Q2524" s="265"/>
      <c r="R2524" s="921"/>
      <c r="S2524" s="75">
        <v>0</v>
      </c>
      <c r="T2524" s="1008">
        <v>0</v>
      </c>
      <c r="U2524" s="265"/>
      <c r="V2524" s="921"/>
      <c r="W2524" s="265"/>
      <c r="X2524" s="921"/>
      <c r="Y2524" s="60">
        <f t="shared" si="313"/>
        <v>0</v>
      </c>
      <c r="Z2524" s="1008">
        <v>0</v>
      </c>
      <c r="AA2524" s="265"/>
      <c r="AB2524" s="921"/>
      <c r="AC2524" s="63">
        <v>0</v>
      </c>
      <c r="AD2524" s="281"/>
      <c r="AE2524" s="958"/>
      <c r="AF2524" s="150">
        <v>0</v>
      </c>
      <c r="AG2524" s="265"/>
      <c r="AH2524" s="921"/>
      <c r="AI2524" s="998">
        <f t="shared" si="312"/>
        <v>0</v>
      </c>
    </row>
    <row r="2525" spans="1:35" s="24" customFormat="1" x14ac:dyDescent="0.2">
      <c r="A2525" s="92"/>
      <c r="B2525" s="304"/>
      <c r="C2525" s="51"/>
      <c r="D2525" s="51"/>
      <c r="E2525" s="79"/>
      <c r="F2525" s="133"/>
      <c r="G2525" s="133"/>
      <c r="H2525" s="133"/>
      <c r="I2525" s="108"/>
      <c r="J2525" s="807"/>
      <c r="K2525" s="142"/>
      <c r="L2525" s="918">
        <v>0</v>
      </c>
      <c r="M2525" s="142"/>
      <c r="N2525" s="918"/>
      <c r="O2525" s="75">
        <v>0</v>
      </c>
      <c r="P2525" s="1007"/>
      <c r="Q2525" s="144"/>
      <c r="R2525" s="918"/>
      <c r="S2525" s="75">
        <v>0</v>
      </c>
      <c r="T2525" s="1007"/>
      <c r="U2525" s="144"/>
      <c r="V2525" s="918"/>
      <c r="W2525" s="144"/>
      <c r="X2525" s="918"/>
      <c r="Y2525" s="60">
        <f t="shared" si="313"/>
        <v>0</v>
      </c>
      <c r="Z2525" s="1007"/>
      <c r="AA2525" s="144"/>
      <c r="AB2525" s="918"/>
      <c r="AC2525" s="63">
        <v>0</v>
      </c>
      <c r="AD2525" s="135"/>
      <c r="AE2525" s="945"/>
      <c r="AF2525" s="150">
        <v>0</v>
      </c>
      <c r="AG2525" s="144"/>
      <c r="AH2525" s="918"/>
      <c r="AI2525" s="998">
        <f t="shared" si="312"/>
        <v>0</v>
      </c>
    </row>
    <row r="2526" spans="1:35" x14ac:dyDescent="0.2">
      <c r="A2526" s="293">
        <v>432</v>
      </c>
      <c r="B2526" s="611" t="s">
        <v>2223</v>
      </c>
      <c r="C2526" s="293"/>
      <c r="D2526" s="293"/>
      <c r="E2526" s="296"/>
      <c r="F2526" s="297"/>
      <c r="G2526" s="297"/>
      <c r="H2526" s="297"/>
      <c r="I2526" s="298"/>
      <c r="J2526" s="803">
        <v>0</v>
      </c>
      <c r="K2526" s="212"/>
      <c r="L2526" s="923">
        <v>0</v>
      </c>
      <c r="M2526" s="212"/>
      <c r="N2526" s="923"/>
      <c r="O2526" s="75">
        <v>0</v>
      </c>
      <c r="P2526" s="1012"/>
      <c r="Q2526" s="300"/>
      <c r="R2526" s="923"/>
      <c r="S2526" s="75">
        <v>0</v>
      </c>
      <c r="T2526" s="1012">
        <v>0</v>
      </c>
      <c r="U2526" s="300"/>
      <c r="V2526" s="923"/>
      <c r="W2526" s="300"/>
      <c r="X2526" s="923"/>
      <c r="Y2526" s="60">
        <f t="shared" si="313"/>
        <v>0</v>
      </c>
      <c r="Z2526" s="1012">
        <v>0</v>
      </c>
      <c r="AA2526" s="300"/>
      <c r="AB2526" s="923"/>
      <c r="AC2526" s="63">
        <v>0</v>
      </c>
      <c r="AD2526" s="299"/>
      <c r="AE2526" s="963"/>
      <c r="AF2526" s="150">
        <v>0</v>
      </c>
      <c r="AG2526" s="300"/>
      <c r="AH2526" s="923"/>
      <c r="AI2526" s="998">
        <f t="shared" si="312"/>
        <v>0</v>
      </c>
    </row>
    <row r="2527" spans="1:35" x14ac:dyDescent="0.2">
      <c r="A2527" s="42">
        <v>43201</v>
      </c>
      <c r="B2527" s="341" t="s">
        <v>2223</v>
      </c>
      <c r="C2527" s="42"/>
      <c r="D2527" s="42"/>
      <c r="E2527" s="45"/>
      <c r="F2527" s="46"/>
      <c r="G2527" s="46"/>
      <c r="H2527" s="46"/>
      <c r="I2527" s="47"/>
      <c r="J2527" s="821">
        <v>0</v>
      </c>
      <c r="K2527" s="264"/>
      <c r="L2527" s="921">
        <v>0</v>
      </c>
      <c r="M2527" s="264"/>
      <c r="N2527" s="921"/>
      <c r="O2527" s="75">
        <v>0</v>
      </c>
      <c r="P2527" s="1008"/>
      <c r="Q2527" s="265"/>
      <c r="R2527" s="921"/>
      <c r="S2527" s="75">
        <v>0</v>
      </c>
      <c r="T2527" s="1008">
        <v>0</v>
      </c>
      <c r="U2527" s="265"/>
      <c r="V2527" s="921"/>
      <c r="W2527" s="265"/>
      <c r="X2527" s="921"/>
      <c r="Y2527" s="60">
        <f t="shared" si="313"/>
        <v>0</v>
      </c>
      <c r="Z2527" s="1008">
        <v>0</v>
      </c>
      <c r="AA2527" s="265"/>
      <c r="AB2527" s="921"/>
      <c r="AC2527" s="63">
        <v>0</v>
      </c>
      <c r="AD2527" s="281"/>
      <c r="AE2527" s="958"/>
      <c r="AF2527" s="150">
        <v>0</v>
      </c>
      <c r="AG2527" s="265"/>
      <c r="AH2527" s="921"/>
      <c r="AI2527" s="998">
        <f t="shared" si="312"/>
        <v>0</v>
      </c>
    </row>
    <row r="2528" spans="1:35" s="24" customFormat="1" x14ac:dyDescent="0.2">
      <c r="A2528" s="92"/>
      <c r="B2528" s="304"/>
      <c r="C2528" s="51"/>
      <c r="D2528" s="51"/>
      <c r="E2528" s="79"/>
      <c r="F2528" s="133"/>
      <c r="G2528" s="133"/>
      <c r="H2528" s="133"/>
      <c r="I2528" s="108"/>
      <c r="J2528" s="807"/>
      <c r="K2528" s="142"/>
      <c r="L2528" s="918">
        <v>0</v>
      </c>
      <c r="M2528" s="142"/>
      <c r="N2528" s="918"/>
      <c r="O2528" s="75">
        <v>0</v>
      </c>
      <c r="P2528" s="1007"/>
      <c r="Q2528" s="144"/>
      <c r="R2528" s="918"/>
      <c r="S2528" s="75">
        <v>0</v>
      </c>
      <c r="T2528" s="1007"/>
      <c r="U2528" s="144"/>
      <c r="V2528" s="918"/>
      <c r="W2528" s="144"/>
      <c r="X2528" s="918"/>
      <c r="Y2528" s="60">
        <f t="shared" si="313"/>
        <v>0</v>
      </c>
      <c r="Z2528" s="1007"/>
      <c r="AA2528" s="144"/>
      <c r="AB2528" s="918"/>
      <c r="AC2528" s="63">
        <v>0</v>
      </c>
      <c r="AD2528" s="135"/>
      <c r="AE2528" s="945"/>
      <c r="AF2528" s="150">
        <v>0</v>
      </c>
      <c r="AG2528" s="144"/>
      <c r="AH2528" s="918"/>
      <c r="AI2528" s="998">
        <f t="shared" ref="AI2528:AI2559" si="314">AF2528+AH2528+AD2528+AB2528+Z2528+X2528+V2528+T2528+R2528+P2528+N2528+L2528</f>
        <v>0</v>
      </c>
    </row>
    <row r="2529" spans="1:35" x14ac:dyDescent="0.2">
      <c r="A2529" s="293">
        <v>433</v>
      </c>
      <c r="B2529" s="611" t="s">
        <v>2224</v>
      </c>
      <c r="C2529" s="293"/>
      <c r="D2529" s="293"/>
      <c r="E2529" s="296"/>
      <c r="F2529" s="297"/>
      <c r="G2529" s="297"/>
      <c r="H2529" s="297"/>
      <c r="I2529" s="298"/>
      <c r="J2529" s="803">
        <v>0</v>
      </c>
      <c r="K2529" s="212"/>
      <c r="L2529" s="923">
        <v>0</v>
      </c>
      <c r="M2529" s="212"/>
      <c r="N2529" s="923"/>
      <c r="O2529" s="75">
        <v>0</v>
      </c>
      <c r="P2529" s="1012"/>
      <c r="Q2529" s="300"/>
      <c r="R2529" s="923"/>
      <c r="S2529" s="75">
        <v>0</v>
      </c>
      <c r="T2529" s="1012">
        <v>0</v>
      </c>
      <c r="U2529" s="300"/>
      <c r="V2529" s="923"/>
      <c r="W2529" s="300"/>
      <c r="X2529" s="923"/>
      <c r="Y2529" s="60">
        <f t="shared" si="313"/>
        <v>0</v>
      </c>
      <c r="Z2529" s="1012">
        <v>0</v>
      </c>
      <c r="AA2529" s="300"/>
      <c r="AB2529" s="923"/>
      <c r="AC2529" s="63">
        <v>0</v>
      </c>
      <c r="AD2529" s="299"/>
      <c r="AE2529" s="963"/>
      <c r="AF2529" s="150">
        <v>0</v>
      </c>
      <c r="AG2529" s="300"/>
      <c r="AH2529" s="923"/>
      <c r="AI2529" s="998">
        <f t="shared" si="314"/>
        <v>0</v>
      </c>
    </row>
    <row r="2530" spans="1:35" x14ac:dyDescent="0.2">
      <c r="A2530" s="42">
        <v>43301</v>
      </c>
      <c r="B2530" s="341" t="s">
        <v>2225</v>
      </c>
      <c r="C2530" s="42"/>
      <c r="D2530" s="42"/>
      <c r="E2530" s="45"/>
      <c r="F2530" s="46"/>
      <c r="G2530" s="46"/>
      <c r="H2530" s="46"/>
      <c r="I2530" s="47"/>
      <c r="J2530" s="821">
        <v>0</v>
      </c>
      <c r="K2530" s="264"/>
      <c r="L2530" s="921">
        <v>0</v>
      </c>
      <c r="M2530" s="264"/>
      <c r="N2530" s="921"/>
      <c r="O2530" s="75">
        <v>0</v>
      </c>
      <c r="P2530" s="1008"/>
      <c r="Q2530" s="265"/>
      <c r="R2530" s="921"/>
      <c r="S2530" s="75">
        <v>0</v>
      </c>
      <c r="T2530" s="1008">
        <v>0</v>
      </c>
      <c r="U2530" s="265"/>
      <c r="V2530" s="921"/>
      <c r="W2530" s="265"/>
      <c r="X2530" s="921"/>
      <c r="Y2530" s="60">
        <f t="shared" si="313"/>
        <v>0</v>
      </c>
      <c r="Z2530" s="1008">
        <v>0</v>
      </c>
      <c r="AA2530" s="265"/>
      <c r="AB2530" s="921"/>
      <c r="AC2530" s="63">
        <v>0</v>
      </c>
      <c r="AD2530" s="281"/>
      <c r="AE2530" s="958"/>
      <c r="AF2530" s="150">
        <v>0</v>
      </c>
      <c r="AG2530" s="265"/>
      <c r="AH2530" s="921"/>
      <c r="AI2530" s="998">
        <f t="shared" si="314"/>
        <v>0</v>
      </c>
    </row>
    <row r="2531" spans="1:35" s="24" customFormat="1" x14ac:dyDescent="0.2">
      <c r="A2531" s="92"/>
      <c r="B2531" s="304"/>
      <c r="C2531" s="51"/>
      <c r="D2531" s="583"/>
      <c r="E2531" s="500"/>
      <c r="F2531" s="501"/>
      <c r="G2531" s="501"/>
      <c r="H2531" s="501"/>
      <c r="I2531" s="108"/>
      <c r="J2531" s="811"/>
      <c r="K2531" s="142"/>
      <c r="L2531" s="918">
        <v>0</v>
      </c>
      <c r="M2531" s="142"/>
      <c r="N2531" s="918"/>
      <c r="O2531" s="75">
        <v>0</v>
      </c>
      <c r="P2531" s="1007"/>
      <c r="Q2531" s="144"/>
      <c r="R2531" s="918"/>
      <c r="S2531" s="75">
        <v>0</v>
      </c>
      <c r="T2531" s="1007"/>
      <c r="U2531" s="144"/>
      <c r="V2531" s="918"/>
      <c r="W2531" s="144"/>
      <c r="X2531" s="918"/>
      <c r="Y2531" s="60">
        <f t="shared" si="313"/>
        <v>0</v>
      </c>
      <c r="Z2531" s="1007"/>
      <c r="AA2531" s="144"/>
      <c r="AB2531" s="918"/>
      <c r="AC2531" s="63">
        <v>0</v>
      </c>
      <c r="AD2531" s="135"/>
      <c r="AE2531" s="945"/>
      <c r="AF2531" s="150">
        <v>0</v>
      </c>
      <c r="AG2531" s="144"/>
      <c r="AH2531" s="918"/>
      <c r="AI2531" s="998">
        <f t="shared" si="314"/>
        <v>0</v>
      </c>
    </row>
    <row r="2532" spans="1:35" ht="24" x14ac:dyDescent="0.2">
      <c r="A2532" s="293">
        <v>434</v>
      </c>
      <c r="B2532" s="611" t="s">
        <v>2226</v>
      </c>
      <c r="C2532" s="293"/>
      <c r="D2532" s="755"/>
      <c r="E2532" s="612"/>
      <c r="F2532" s="613"/>
      <c r="G2532" s="613"/>
      <c r="H2532" s="613"/>
      <c r="I2532" s="298"/>
      <c r="J2532" s="850">
        <v>0</v>
      </c>
      <c r="K2532" s="212"/>
      <c r="L2532" s="923">
        <v>0</v>
      </c>
      <c r="M2532" s="212"/>
      <c r="N2532" s="923"/>
      <c r="O2532" s="75">
        <v>0</v>
      </c>
      <c r="P2532" s="1012"/>
      <c r="Q2532" s="300"/>
      <c r="R2532" s="923"/>
      <c r="S2532" s="75">
        <v>0</v>
      </c>
      <c r="T2532" s="1012">
        <v>0</v>
      </c>
      <c r="U2532" s="300"/>
      <c r="V2532" s="923"/>
      <c r="W2532" s="300"/>
      <c r="X2532" s="923"/>
      <c r="Y2532" s="60">
        <f t="shared" si="313"/>
        <v>0</v>
      </c>
      <c r="Z2532" s="1012">
        <v>0</v>
      </c>
      <c r="AA2532" s="300"/>
      <c r="AB2532" s="923"/>
      <c r="AC2532" s="63">
        <v>0</v>
      </c>
      <c r="AD2532" s="299"/>
      <c r="AE2532" s="963"/>
      <c r="AF2532" s="150">
        <v>0</v>
      </c>
      <c r="AG2532" s="300"/>
      <c r="AH2532" s="923"/>
      <c r="AI2532" s="998">
        <f t="shared" si="314"/>
        <v>0</v>
      </c>
    </row>
    <row r="2533" spans="1:35" ht="24" x14ac:dyDescent="0.2">
      <c r="A2533" s="42">
        <v>43401</v>
      </c>
      <c r="B2533" s="341" t="s">
        <v>2226</v>
      </c>
      <c r="C2533" s="42"/>
      <c r="D2533" s="42"/>
      <c r="E2533" s="45"/>
      <c r="F2533" s="46"/>
      <c r="G2533" s="46"/>
      <c r="H2533" s="46"/>
      <c r="I2533" s="47"/>
      <c r="J2533" s="821">
        <v>0</v>
      </c>
      <c r="K2533" s="360"/>
      <c r="L2533" s="932">
        <v>0</v>
      </c>
      <c r="M2533" s="360"/>
      <c r="N2533" s="932"/>
      <c r="O2533" s="75">
        <v>0</v>
      </c>
      <c r="P2533" s="1011"/>
      <c r="Q2533" s="361"/>
      <c r="R2533" s="932"/>
      <c r="S2533" s="75">
        <v>0</v>
      </c>
      <c r="T2533" s="1011">
        <v>0</v>
      </c>
      <c r="U2533" s="361"/>
      <c r="V2533" s="932"/>
      <c r="W2533" s="361"/>
      <c r="X2533" s="932"/>
      <c r="Y2533" s="60">
        <f t="shared" si="313"/>
        <v>0</v>
      </c>
      <c r="Z2533" s="1011">
        <v>0</v>
      </c>
      <c r="AA2533" s="361"/>
      <c r="AB2533" s="932"/>
      <c r="AC2533" s="63">
        <v>0</v>
      </c>
      <c r="AD2533" s="589"/>
      <c r="AE2533" s="979"/>
      <c r="AF2533" s="150">
        <v>0</v>
      </c>
      <c r="AG2533" s="361"/>
      <c r="AH2533" s="932"/>
      <c r="AI2533" s="998">
        <f t="shared" si="314"/>
        <v>0</v>
      </c>
    </row>
    <row r="2534" spans="1:35" s="24" customFormat="1" x14ac:dyDescent="0.2">
      <c r="A2534" s="92"/>
      <c r="B2534" s="585"/>
      <c r="C2534" s="51"/>
      <c r="D2534" s="583"/>
      <c r="E2534" s="500"/>
      <c r="F2534" s="501"/>
      <c r="G2534" s="501"/>
      <c r="H2534" s="501"/>
      <c r="I2534" s="108"/>
      <c r="J2534" s="811"/>
      <c r="K2534" s="142"/>
      <c r="L2534" s="918">
        <v>0</v>
      </c>
      <c r="M2534" s="142"/>
      <c r="N2534" s="918"/>
      <c r="O2534" s="75">
        <v>0</v>
      </c>
      <c r="P2534" s="1007"/>
      <c r="Q2534" s="144"/>
      <c r="R2534" s="918"/>
      <c r="S2534" s="75">
        <v>0</v>
      </c>
      <c r="T2534" s="1007"/>
      <c r="U2534" s="144"/>
      <c r="V2534" s="918"/>
      <c r="W2534" s="144"/>
      <c r="X2534" s="918"/>
      <c r="Y2534" s="60">
        <f t="shared" si="313"/>
        <v>0</v>
      </c>
      <c r="Z2534" s="1007"/>
      <c r="AA2534" s="144"/>
      <c r="AB2534" s="918"/>
      <c r="AC2534" s="63">
        <v>0</v>
      </c>
      <c r="AD2534" s="135"/>
      <c r="AE2534" s="945"/>
      <c r="AF2534" s="150">
        <v>0</v>
      </c>
      <c r="AG2534" s="144"/>
      <c r="AH2534" s="918"/>
      <c r="AI2534" s="998">
        <f t="shared" si="314"/>
        <v>0</v>
      </c>
    </row>
    <row r="2535" spans="1:35" ht="36" x14ac:dyDescent="0.2">
      <c r="A2535" s="293">
        <v>435</v>
      </c>
      <c r="B2535" s="611" t="s">
        <v>2227</v>
      </c>
      <c r="C2535" s="293"/>
      <c r="D2535" s="293"/>
      <c r="E2535" s="296"/>
      <c r="F2535" s="297"/>
      <c r="G2535" s="297"/>
      <c r="H2535" s="297"/>
      <c r="I2535" s="298"/>
      <c r="J2535" s="803">
        <v>0</v>
      </c>
      <c r="K2535" s="212"/>
      <c r="L2535" s="923">
        <v>0</v>
      </c>
      <c r="M2535" s="212"/>
      <c r="N2535" s="923"/>
      <c r="O2535" s="75">
        <v>0</v>
      </c>
      <c r="P2535" s="1012"/>
      <c r="Q2535" s="300"/>
      <c r="R2535" s="923"/>
      <c r="S2535" s="75">
        <v>0</v>
      </c>
      <c r="T2535" s="1012">
        <v>0</v>
      </c>
      <c r="U2535" s="300"/>
      <c r="V2535" s="923"/>
      <c r="W2535" s="300"/>
      <c r="X2535" s="923"/>
      <c r="Y2535" s="60">
        <f t="shared" si="313"/>
        <v>0</v>
      </c>
      <c r="Z2535" s="1012">
        <v>0</v>
      </c>
      <c r="AA2535" s="300"/>
      <c r="AB2535" s="923"/>
      <c r="AC2535" s="63">
        <v>0</v>
      </c>
      <c r="AD2535" s="299"/>
      <c r="AE2535" s="963"/>
      <c r="AF2535" s="150">
        <v>0</v>
      </c>
      <c r="AG2535" s="300"/>
      <c r="AH2535" s="923"/>
      <c r="AI2535" s="998">
        <f t="shared" si="314"/>
        <v>0</v>
      </c>
    </row>
    <row r="2536" spans="1:35" ht="36" x14ac:dyDescent="0.2">
      <c r="A2536" s="42">
        <v>43501</v>
      </c>
      <c r="B2536" s="341" t="s">
        <v>2227</v>
      </c>
      <c r="C2536" s="42"/>
      <c r="D2536" s="42"/>
      <c r="E2536" s="45"/>
      <c r="F2536" s="46"/>
      <c r="G2536" s="46"/>
      <c r="H2536" s="46"/>
      <c r="I2536" s="47"/>
      <c r="J2536" s="821">
        <v>0</v>
      </c>
      <c r="K2536" s="264"/>
      <c r="L2536" s="921">
        <v>0</v>
      </c>
      <c r="M2536" s="264"/>
      <c r="N2536" s="921"/>
      <c r="O2536" s="75">
        <v>0</v>
      </c>
      <c r="P2536" s="1008"/>
      <c r="Q2536" s="265"/>
      <c r="R2536" s="921"/>
      <c r="S2536" s="75">
        <v>0</v>
      </c>
      <c r="T2536" s="1008">
        <v>0</v>
      </c>
      <c r="U2536" s="265"/>
      <c r="V2536" s="921"/>
      <c r="W2536" s="265"/>
      <c r="X2536" s="921"/>
      <c r="Y2536" s="60">
        <f t="shared" si="313"/>
        <v>0</v>
      </c>
      <c r="Z2536" s="1008">
        <v>0</v>
      </c>
      <c r="AA2536" s="265"/>
      <c r="AB2536" s="921"/>
      <c r="AC2536" s="63">
        <v>0</v>
      </c>
      <c r="AD2536" s="281"/>
      <c r="AE2536" s="958"/>
      <c r="AF2536" s="150">
        <v>0</v>
      </c>
      <c r="AG2536" s="265"/>
      <c r="AH2536" s="921"/>
      <c r="AI2536" s="998">
        <f t="shared" si="314"/>
        <v>0</v>
      </c>
    </row>
    <row r="2537" spans="1:35" s="24" customFormat="1" x14ac:dyDescent="0.2">
      <c r="A2537" s="92"/>
      <c r="B2537" s="304"/>
      <c r="C2537" s="51"/>
      <c r="D2537" s="51"/>
      <c r="E2537" s="79"/>
      <c r="F2537" s="133"/>
      <c r="G2537" s="133"/>
      <c r="H2537" s="133"/>
      <c r="I2537" s="108"/>
      <c r="J2537" s="807"/>
      <c r="K2537" s="142"/>
      <c r="L2537" s="918">
        <v>0</v>
      </c>
      <c r="M2537" s="142"/>
      <c r="N2537" s="918"/>
      <c r="O2537" s="75">
        <v>0</v>
      </c>
      <c r="P2537" s="1007"/>
      <c r="Q2537" s="144"/>
      <c r="R2537" s="918"/>
      <c r="S2537" s="75">
        <v>0</v>
      </c>
      <c r="T2537" s="1007"/>
      <c r="U2537" s="144"/>
      <c r="V2537" s="918"/>
      <c r="W2537" s="144"/>
      <c r="X2537" s="918"/>
      <c r="Y2537" s="60">
        <f t="shared" si="313"/>
        <v>0</v>
      </c>
      <c r="Z2537" s="1007"/>
      <c r="AA2537" s="144"/>
      <c r="AB2537" s="918"/>
      <c r="AC2537" s="63">
        <v>0</v>
      </c>
      <c r="AD2537" s="135"/>
      <c r="AE2537" s="945"/>
      <c r="AF2537" s="150">
        <v>0</v>
      </c>
      <c r="AG2537" s="144"/>
      <c r="AH2537" s="918"/>
      <c r="AI2537" s="998">
        <f t="shared" si="314"/>
        <v>0</v>
      </c>
    </row>
    <row r="2538" spans="1:35" x14ac:dyDescent="0.2">
      <c r="A2538" s="293">
        <v>436</v>
      </c>
      <c r="B2538" s="611" t="s">
        <v>2228</v>
      </c>
      <c r="C2538" s="293"/>
      <c r="D2538" s="293"/>
      <c r="E2538" s="296"/>
      <c r="F2538" s="297"/>
      <c r="G2538" s="297"/>
      <c r="H2538" s="297"/>
      <c r="I2538" s="298"/>
      <c r="J2538" s="803">
        <v>0</v>
      </c>
      <c r="K2538" s="212"/>
      <c r="L2538" s="923">
        <v>0</v>
      </c>
      <c r="M2538" s="212"/>
      <c r="N2538" s="923"/>
      <c r="O2538" s="75">
        <v>0</v>
      </c>
      <c r="P2538" s="1012"/>
      <c r="Q2538" s="300"/>
      <c r="R2538" s="923"/>
      <c r="S2538" s="75">
        <v>0</v>
      </c>
      <c r="T2538" s="1012">
        <v>0</v>
      </c>
      <c r="U2538" s="300"/>
      <c r="V2538" s="923"/>
      <c r="W2538" s="300"/>
      <c r="X2538" s="923"/>
      <c r="Y2538" s="60">
        <f t="shared" si="313"/>
        <v>0</v>
      </c>
      <c r="Z2538" s="1012">
        <v>0</v>
      </c>
      <c r="AA2538" s="300"/>
      <c r="AB2538" s="923"/>
      <c r="AC2538" s="63">
        <v>0</v>
      </c>
      <c r="AD2538" s="299"/>
      <c r="AE2538" s="963"/>
      <c r="AF2538" s="150">
        <v>0</v>
      </c>
      <c r="AG2538" s="300"/>
      <c r="AH2538" s="923"/>
      <c r="AI2538" s="998">
        <f t="shared" si="314"/>
        <v>0</v>
      </c>
    </row>
    <row r="2539" spans="1:35" x14ac:dyDescent="0.2">
      <c r="A2539" s="42">
        <v>43601</v>
      </c>
      <c r="B2539" s="341" t="s">
        <v>2228</v>
      </c>
      <c r="C2539" s="42"/>
      <c r="D2539" s="42"/>
      <c r="E2539" s="45"/>
      <c r="F2539" s="46"/>
      <c r="G2539" s="46"/>
      <c r="H2539" s="46"/>
      <c r="I2539" s="47"/>
      <c r="J2539" s="821">
        <v>0</v>
      </c>
      <c r="K2539" s="264"/>
      <c r="L2539" s="921">
        <v>0</v>
      </c>
      <c r="M2539" s="264"/>
      <c r="N2539" s="921"/>
      <c r="O2539" s="75">
        <v>0</v>
      </c>
      <c r="P2539" s="1008"/>
      <c r="Q2539" s="265"/>
      <c r="R2539" s="921"/>
      <c r="S2539" s="75">
        <v>0</v>
      </c>
      <c r="T2539" s="1008">
        <v>0</v>
      </c>
      <c r="U2539" s="265"/>
      <c r="V2539" s="921"/>
      <c r="W2539" s="265"/>
      <c r="X2539" s="921"/>
      <c r="Y2539" s="60">
        <f t="shared" si="313"/>
        <v>0</v>
      </c>
      <c r="Z2539" s="1008">
        <v>0</v>
      </c>
      <c r="AA2539" s="265"/>
      <c r="AB2539" s="921"/>
      <c r="AC2539" s="63">
        <v>0</v>
      </c>
      <c r="AD2539" s="281"/>
      <c r="AE2539" s="958"/>
      <c r="AF2539" s="150">
        <v>0</v>
      </c>
      <c r="AG2539" s="265"/>
      <c r="AH2539" s="921"/>
      <c r="AI2539" s="998">
        <f t="shared" si="314"/>
        <v>0</v>
      </c>
    </row>
    <row r="2540" spans="1:35" s="24" customFormat="1" x14ac:dyDescent="0.2">
      <c r="A2540" s="92"/>
      <c r="B2540" s="304"/>
      <c r="C2540" s="51"/>
      <c r="D2540" s="51"/>
      <c r="E2540" s="79"/>
      <c r="F2540" s="133"/>
      <c r="G2540" s="133"/>
      <c r="H2540" s="133"/>
      <c r="I2540" s="108"/>
      <c r="J2540" s="807"/>
      <c r="K2540" s="142"/>
      <c r="L2540" s="918">
        <v>0</v>
      </c>
      <c r="M2540" s="142"/>
      <c r="N2540" s="918"/>
      <c r="O2540" s="75">
        <v>0</v>
      </c>
      <c r="P2540" s="1007"/>
      <c r="Q2540" s="144"/>
      <c r="R2540" s="918"/>
      <c r="S2540" s="75">
        <v>0</v>
      </c>
      <c r="T2540" s="1007"/>
      <c r="U2540" s="144"/>
      <c r="V2540" s="918"/>
      <c r="W2540" s="144"/>
      <c r="X2540" s="918"/>
      <c r="Y2540" s="60">
        <f t="shared" si="313"/>
        <v>0</v>
      </c>
      <c r="Z2540" s="1007"/>
      <c r="AA2540" s="144"/>
      <c r="AB2540" s="918"/>
      <c r="AC2540" s="63">
        <v>0</v>
      </c>
      <c r="AD2540" s="135"/>
      <c r="AE2540" s="945"/>
      <c r="AF2540" s="150">
        <v>0</v>
      </c>
      <c r="AG2540" s="144"/>
      <c r="AH2540" s="918"/>
      <c r="AI2540" s="998">
        <f t="shared" si="314"/>
        <v>0</v>
      </c>
    </row>
    <row r="2541" spans="1:35" ht="24" x14ac:dyDescent="0.2">
      <c r="A2541" s="293">
        <v>438</v>
      </c>
      <c r="B2541" s="611" t="s">
        <v>2229</v>
      </c>
      <c r="C2541" s="293"/>
      <c r="D2541" s="293"/>
      <c r="E2541" s="296"/>
      <c r="F2541" s="297"/>
      <c r="G2541" s="297"/>
      <c r="H2541" s="297"/>
      <c r="I2541" s="298"/>
      <c r="J2541" s="803">
        <v>0</v>
      </c>
      <c r="K2541" s="212"/>
      <c r="L2541" s="923">
        <v>0</v>
      </c>
      <c r="M2541" s="212"/>
      <c r="N2541" s="923"/>
      <c r="O2541" s="75">
        <v>0</v>
      </c>
      <c r="P2541" s="1012"/>
      <c r="Q2541" s="300"/>
      <c r="R2541" s="923"/>
      <c r="S2541" s="75">
        <v>0</v>
      </c>
      <c r="T2541" s="1012">
        <v>0</v>
      </c>
      <c r="U2541" s="300"/>
      <c r="V2541" s="923"/>
      <c r="W2541" s="300"/>
      <c r="X2541" s="923"/>
      <c r="Y2541" s="60">
        <f t="shared" si="313"/>
        <v>0</v>
      </c>
      <c r="Z2541" s="1012">
        <v>0</v>
      </c>
      <c r="AA2541" s="300"/>
      <c r="AB2541" s="923"/>
      <c r="AC2541" s="63">
        <v>0</v>
      </c>
      <c r="AD2541" s="299"/>
      <c r="AE2541" s="963"/>
      <c r="AF2541" s="150">
        <v>0</v>
      </c>
      <c r="AG2541" s="300"/>
      <c r="AH2541" s="923"/>
      <c r="AI2541" s="998">
        <f t="shared" si="314"/>
        <v>0</v>
      </c>
    </row>
    <row r="2542" spans="1:35" ht="24" x14ac:dyDescent="0.2">
      <c r="A2542" s="42">
        <v>43801</v>
      </c>
      <c r="B2542" s="341" t="s">
        <v>2230</v>
      </c>
      <c r="C2542" s="42"/>
      <c r="D2542" s="42"/>
      <c r="E2542" s="45"/>
      <c r="F2542" s="46"/>
      <c r="G2542" s="46"/>
      <c r="H2542" s="46"/>
      <c r="I2542" s="47"/>
      <c r="J2542" s="821">
        <v>0</v>
      </c>
      <c r="K2542" s="264"/>
      <c r="L2542" s="921">
        <v>0</v>
      </c>
      <c r="M2542" s="264"/>
      <c r="N2542" s="921"/>
      <c r="O2542" s="75">
        <v>0</v>
      </c>
      <c r="P2542" s="1008"/>
      <c r="Q2542" s="265"/>
      <c r="R2542" s="921"/>
      <c r="S2542" s="75">
        <v>0</v>
      </c>
      <c r="T2542" s="1008">
        <v>0</v>
      </c>
      <c r="U2542" s="265"/>
      <c r="V2542" s="921"/>
      <c r="W2542" s="265"/>
      <c r="X2542" s="921"/>
      <c r="Y2542" s="60">
        <f t="shared" si="313"/>
        <v>0</v>
      </c>
      <c r="Z2542" s="1008">
        <v>0</v>
      </c>
      <c r="AA2542" s="265"/>
      <c r="AB2542" s="921"/>
      <c r="AC2542" s="63">
        <v>0</v>
      </c>
      <c r="AD2542" s="281"/>
      <c r="AE2542" s="958"/>
      <c r="AF2542" s="150">
        <v>0</v>
      </c>
      <c r="AG2542" s="265"/>
      <c r="AH2542" s="921"/>
      <c r="AI2542" s="998">
        <f t="shared" si="314"/>
        <v>0</v>
      </c>
    </row>
    <row r="2543" spans="1:35" s="24" customFormat="1" x14ac:dyDescent="0.2">
      <c r="A2543" s="92"/>
      <c r="B2543" s="304"/>
      <c r="C2543" s="51"/>
      <c r="D2543" s="51"/>
      <c r="E2543" s="79"/>
      <c r="F2543" s="133"/>
      <c r="G2543" s="133"/>
      <c r="H2543" s="133"/>
      <c r="I2543" s="108"/>
      <c r="J2543" s="807"/>
      <c r="K2543" s="142"/>
      <c r="L2543" s="918">
        <v>0</v>
      </c>
      <c r="M2543" s="142"/>
      <c r="N2543" s="918"/>
      <c r="O2543" s="75">
        <v>0</v>
      </c>
      <c r="P2543" s="1007"/>
      <c r="Q2543" s="144"/>
      <c r="R2543" s="918"/>
      <c r="S2543" s="75">
        <v>0</v>
      </c>
      <c r="T2543" s="1007"/>
      <c r="U2543" s="144"/>
      <c r="V2543" s="918"/>
      <c r="W2543" s="144"/>
      <c r="X2543" s="918"/>
      <c r="Y2543" s="60">
        <f t="shared" si="313"/>
        <v>0</v>
      </c>
      <c r="Z2543" s="1007"/>
      <c r="AA2543" s="144"/>
      <c r="AB2543" s="918"/>
      <c r="AC2543" s="63">
        <v>0</v>
      </c>
      <c r="AD2543" s="135"/>
      <c r="AE2543" s="945"/>
      <c r="AF2543" s="150">
        <v>0</v>
      </c>
      <c r="AG2543" s="144"/>
      <c r="AH2543" s="918"/>
      <c r="AI2543" s="998">
        <f t="shared" si="314"/>
        <v>0</v>
      </c>
    </row>
    <row r="2544" spans="1:35" x14ac:dyDescent="0.2">
      <c r="A2544" s="42">
        <v>43802</v>
      </c>
      <c r="B2544" s="341" t="s">
        <v>2231</v>
      </c>
      <c r="C2544" s="42"/>
      <c r="D2544" s="42"/>
      <c r="E2544" s="45"/>
      <c r="F2544" s="46"/>
      <c r="G2544" s="46"/>
      <c r="H2544" s="46"/>
      <c r="I2544" s="47"/>
      <c r="J2544" s="821">
        <v>0</v>
      </c>
      <c r="K2544" s="264"/>
      <c r="L2544" s="921">
        <v>0</v>
      </c>
      <c r="M2544" s="264"/>
      <c r="N2544" s="921"/>
      <c r="O2544" s="75">
        <v>0</v>
      </c>
      <c r="P2544" s="1008"/>
      <c r="Q2544" s="265"/>
      <c r="R2544" s="921"/>
      <c r="S2544" s="75">
        <v>0</v>
      </c>
      <c r="T2544" s="1008">
        <v>0</v>
      </c>
      <c r="U2544" s="265"/>
      <c r="V2544" s="921"/>
      <c r="W2544" s="265"/>
      <c r="X2544" s="921"/>
      <c r="Y2544" s="60">
        <f t="shared" si="313"/>
        <v>0</v>
      </c>
      <c r="Z2544" s="1008">
        <v>0</v>
      </c>
      <c r="AA2544" s="265"/>
      <c r="AB2544" s="921"/>
      <c r="AC2544" s="63">
        <v>0</v>
      </c>
      <c r="AD2544" s="281"/>
      <c r="AE2544" s="958"/>
      <c r="AF2544" s="150">
        <v>0</v>
      </c>
      <c r="AG2544" s="265"/>
      <c r="AH2544" s="921"/>
      <c r="AI2544" s="998">
        <f t="shared" si="314"/>
        <v>0</v>
      </c>
    </row>
    <row r="2545" spans="1:35" s="24" customFormat="1" x14ac:dyDescent="0.2">
      <c r="A2545" s="92"/>
      <c r="B2545" s="304"/>
      <c r="C2545" s="51"/>
      <c r="D2545" s="51"/>
      <c r="E2545" s="79"/>
      <c r="F2545" s="133"/>
      <c r="G2545" s="133"/>
      <c r="H2545" s="133"/>
      <c r="I2545" s="108"/>
      <c r="J2545" s="807"/>
      <c r="K2545" s="142"/>
      <c r="L2545" s="918">
        <v>0</v>
      </c>
      <c r="M2545" s="142"/>
      <c r="N2545" s="918"/>
      <c r="O2545" s="75">
        <v>0</v>
      </c>
      <c r="P2545" s="1007"/>
      <c r="Q2545" s="144"/>
      <c r="R2545" s="918"/>
      <c r="S2545" s="75">
        <v>0</v>
      </c>
      <c r="T2545" s="1007"/>
      <c r="U2545" s="144"/>
      <c r="V2545" s="918"/>
      <c r="W2545" s="144"/>
      <c r="X2545" s="918"/>
      <c r="Y2545" s="60">
        <f t="shared" si="313"/>
        <v>0</v>
      </c>
      <c r="Z2545" s="1007"/>
      <c r="AA2545" s="144"/>
      <c r="AB2545" s="918"/>
      <c r="AC2545" s="63">
        <v>0</v>
      </c>
      <c r="AD2545" s="135"/>
      <c r="AE2545" s="945"/>
      <c r="AF2545" s="150">
        <v>0</v>
      </c>
      <c r="AG2545" s="144"/>
      <c r="AH2545" s="918"/>
      <c r="AI2545" s="998">
        <f t="shared" si="314"/>
        <v>0</v>
      </c>
    </row>
    <row r="2546" spans="1:35" x14ac:dyDescent="0.2">
      <c r="A2546" s="293">
        <v>439</v>
      </c>
      <c r="B2546" s="611" t="s">
        <v>2232</v>
      </c>
      <c r="C2546" s="293"/>
      <c r="D2546" s="293"/>
      <c r="E2546" s="296"/>
      <c r="F2546" s="297"/>
      <c r="G2546" s="297"/>
      <c r="H2546" s="297"/>
      <c r="I2546" s="298"/>
      <c r="J2546" s="803">
        <v>0</v>
      </c>
      <c r="K2546" s="212"/>
      <c r="L2546" s="923">
        <v>0</v>
      </c>
      <c r="M2546" s="212"/>
      <c r="N2546" s="923"/>
      <c r="O2546" s="75">
        <v>0</v>
      </c>
      <c r="P2546" s="1012"/>
      <c r="Q2546" s="300"/>
      <c r="R2546" s="923"/>
      <c r="S2546" s="75">
        <v>0</v>
      </c>
      <c r="T2546" s="1012">
        <v>0</v>
      </c>
      <c r="U2546" s="300"/>
      <c r="V2546" s="923"/>
      <c r="W2546" s="300"/>
      <c r="X2546" s="923"/>
      <c r="Y2546" s="60">
        <f t="shared" si="313"/>
        <v>0</v>
      </c>
      <c r="Z2546" s="1012">
        <v>0</v>
      </c>
      <c r="AA2546" s="300"/>
      <c r="AB2546" s="923"/>
      <c r="AC2546" s="63">
        <v>0</v>
      </c>
      <c r="AD2546" s="299"/>
      <c r="AE2546" s="963"/>
      <c r="AF2546" s="150">
        <v>0</v>
      </c>
      <c r="AG2546" s="300"/>
      <c r="AH2546" s="923"/>
      <c r="AI2546" s="998">
        <f t="shared" si="314"/>
        <v>0</v>
      </c>
    </row>
    <row r="2547" spans="1:35" x14ac:dyDescent="0.2">
      <c r="A2547" s="42">
        <v>43901</v>
      </c>
      <c r="B2547" s="341" t="s">
        <v>2232</v>
      </c>
      <c r="C2547" s="42"/>
      <c r="D2547" s="42"/>
      <c r="E2547" s="45"/>
      <c r="F2547" s="46"/>
      <c r="G2547" s="46"/>
      <c r="H2547" s="46"/>
      <c r="I2547" s="47"/>
      <c r="J2547" s="821">
        <v>0</v>
      </c>
      <c r="K2547" s="264"/>
      <c r="L2547" s="921">
        <v>0</v>
      </c>
      <c r="M2547" s="264"/>
      <c r="N2547" s="921"/>
      <c r="O2547" s="75">
        <v>0</v>
      </c>
      <c r="P2547" s="1008"/>
      <c r="Q2547" s="265"/>
      <c r="R2547" s="921"/>
      <c r="S2547" s="75">
        <v>0</v>
      </c>
      <c r="T2547" s="1008">
        <v>0</v>
      </c>
      <c r="U2547" s="265"/>
      <c r="V2547" s="921"/>
      <c r="W2547" s="265"/>
      <c r="X2547" s="921"/>
      <c r="Y2547" s="60">
        <f t="shared" si="313"/>
        <v>0</v>
      </c>
      <c r="Z2547" s="1008">
        <v>0</v>
      </c>
      <c r="AA2547" s="265"/>
      <c r="AB2547" s="921"/>
      <c r="AC2547" s="63">
        <v>0</v>
      </c>
      <c r="AD2547" s="281"/>
      <c r="AE2547" s="958"/>
      <c r="AF2547" s="150">
        <v>0</v>
      </c>
      <c r="AG2547" s="265"/>
      <c r="AH2547" s="921"/>
      <c r="AI2547" s="998">
        <f t="shared" si="314"/>
        <v>0</v>
      </c>
    </row>
    <row r="2548" spans="1:35" s="24" customFormat="1" ht="15" x14ac:dyDescent="0.2">
      <c r="A2548" s="609"/>
      <c r="B2548" s="407"/>
      <c r="C2548" s="51"/>
      <c r="D2548" s="51"/>
      <c r="E2548" s="79"/>
      <c r="F2548" s="133"/>
      <c r="G2548" s="133"/>
      <c r="H2548" s="133"/>
      <c r="I2548" s="108"/>
      <c r="J2548" s="807"/>
      <c r="K2548" s="142"/>
      <c r="L2548" s="918">
        <v>0</v>
      </c>
      <c r="M2548" s="142"/>
      <c r="N2548" s="918"/>
      <c r="O2548" s="75">
        <v>0</v>
      </c>
      <c r="P2548" s="1007"/>
      <c r="Q2548" s="144"/>
      <c r="R2548" s="918"/>
      <c r="S2548" s="75">
        <v>0</v>
      </c>
      <c r="T2548" s="1007"/>
      <c r="U2548" s="144"/>
      <c r="V2548" s="918"/>
      <c r="W2548" s="144"/>
      <c r="X2548" s="918"/>
      <c r="Y2548" s="60">
        <f t="shared" si="313"/>
        <v>0</v>
      </c>
      <c r="Z2548" s="1007"/>
      <c r="AA2548" s="144"/>
      <c r="AB2548" s="918"/>
      <c r="AC2548" s="63">
        <v>0</v>
      </c>
      <c r="AD2548" s="135"/>
      <c r="AE2548" s="945"/>
      <c r="AF2548" s="150">
        <v>0</v>
      </c>
      <c r="AG2548" s="144"/>
      <c r="AH2548" s="918"/>
      <c r="AI2548" s="998">
        <f t="shared" si="314"/>
        <v>0</v>
      </c>
    </row>
    <row r="2549" spans="1:35" x14ac:dyDescent="0.2">
      <c r="A2549" s="25">
        <v>4400</v>
      </c>
      <c r="B2549" s="26" t="s">
        <v>2233</v>
      </c>
      <c r="C2549" s="25"/>
      <c r="D2549" s="25"/>
      <c r="E2549" s="27"/>
      <c r="F2549" s="246"/>
      <c r="G2549" s="246"/>
      <c r="H2549" s="246"/>
      <c r="I2549" s="30"/>
      <c r="J2549" s="812">
        <v>2057556.7189999989</v>
      </c>
      <c r="K2549" s="249"/>
      <c r="L2549" s="922">
        <v>0</v>
      </c>
      <c r="M2549" s="249"/>
      <c r="N2549" s="922"/>
      <c r="O2549" s="75">
        <v>0</v>
      </c>
      <c r="P2549" s="248">
        <f>P2550+P2625</f>
        <v>0</v>
      </c>
      <c r="Q2549" s="250"/>
      <c r="R2549" s="922"/>
      <c r="S2549" s="75">
        <v>0</v>
      </c>
      <c r="T2549" s="248">
        <v>4364.3500000000004</v>
      </c>
      <c r="U2549" s="250"/>
      <c r="V2549" s="922"/>
      <c r="W2549" s="250"/>
      <c r="X2549" s="922"/>
      <c r="Y2549" s="60">
        <f t="shared" si="313"/>
        <v>0</v>
      </c>
      <c r="Z2549" s="248">
        <v>2053192.3689999988</v>
      </c>
      <c r="AA2549" s="250"/>
      <c r="AB2549" s="922"/>
      <c r="AC2549" s="63">
        <v>0</v>
      </c>
      <c r="AD2549" s="248">
        <f>AD2550+AD2625</f>
        <v>0</v>
      </c>
      <c r="AE2549" s="554">
        <f>AE2550+AE2625</f>
        <v>0</v>
      </c>
      <c r="AF2549" s="150">
        <v>0</v>
      </c>
      <c r="AG2549" s="250"/>
      <c r="AH2549" s="922"/>
      <c r="AI2549" s="998">
        <f t="shared" si="314"/>
        <v>2057556.7189999989</v>
      </c>
    </row>
    <row r="2550" spans="1:35" x14ac:dyDescent="0.2">
      <c r="A2550" s="293">
        <v>441</v>
      </c>
      <c r="B2550" s="611" t="s">
        <v>2234</v>
      </c>
      <c r="C2550" s="293"/>
      <c r="D2550" s="293"/>
      <c r="E2550" s="295"/>
      <c r="F2550" s="305"/>
      <c r="G2550" s="305"/>
      <c r="H2550" s="305"/>
      <c r="I2550" s="298"/>
      <c r="J2550" s="803">
        <v>2057556.7189999989</v>
      </c>
      <c r="K2550" s="212"/>
      <c r="L2550" s="923">
        <v>0</v>
      </c>
      <c r="M2550" s="212"/>
      <c r="N2550" s="923"/>
      <c r="O2550" s="75">
        <v>0</v>
      </c>
      <c r="P2550" s="312">
        <f>P2551+P2553+P2619+P2621+P2623</f>
        <v>0</v>
      </c>
      <c r="Q2550" s="300"/>
      <c r="R2550" s="923"/>
      <c r="S2550" s="75">
        <v>0</v>
      </c>
      <c r="T2550" s="312">
        <v>4364.3500000000004</v>
      </c>
      <c r="U2550" s="300"/>
      <c r="V2550" s="923"/>
      <c r="W2550" s="300"/>
      <c r="X2550" s="923"/>
      <c r="Y2550" s="60">
        <f t="shared" si="313"/>
        <v>0</v>
      </c>
      <c r="Z2550" s="312">
        <v>2053192.3689999988</v>
      </c>
      <c r="AA2550" s="300"/>
      <c r="AB2550" s="923"/>
      <c r="AC2550" s="63">
        <v>0</v>
      </c>
      <c r="AD2550" s="312">
        <f>AD2551+AD2553+AD2619+AD2621+AD2623</f>
        <v>0</v>
      </c>
      <c r="AE2550" s="964">
        <f>AE2551+AE2553+AE2619+AE2621+AE2623</f>
        <v>0</v>
      </c>
      <c r="AF2550" s="150">
        <v>0</v>
      </c>
      <c r="AG2550" s="300"/>
      <c r="AH2550" s="923"/>
      <c r="AI2550" s="998">
        <f t="shared" si="314"/>
        <v>2057556.7189999989</v>
      </c>
    </row>
    <row r="2551" spans="1:35" x14ac:dyDescent="0.2">
      <c r="A2551" s="42">
        <v>44101</v>
      </c>
      <c r="B2551" s="341" t="s">
        <v>2235</v>
      </c>
      <c r="C2551" s="42"/>
      <c r="D2551" s="42"/>
      <c r="E2551" s="44"/>
      <c r="F2551" s="239"/>
      <c r="G2551" s="239"/>
      <c r="H2551" s="239"/>
      <c r="I2551" s="47"/>
      <c r="J2551" s="821">
        <v>0</v>
      </c>
      <c r="K2551" s="264"/>
      <c r="L2551" s="921">
        <v>0</v>
      </c>
      <c r="M2551" s="264"/>
      <c r="N2551" s="921"/>
      <c r="O2551" s="75">
        <v>0</v>
      </c>
      <c r="P2551" s="1008"/>
      <c r="Q2551" s="265"/>
      <c r="R2551" s="921"/>
      <c r="S2551" s="75">
        <v>0</v>
      </c>
      <c r="T2551" s="1008">
        <v>0</v>
      </c>
      <c r="U2551" s="265"/>
      <c r="V2551" s="921"/>
      <c r="W2551" s="265"/>
      <c r="X2551" s="921"/>
      <c r="Y2551" s="60">
        <f t="shared" si="313"/>
        <v>0</v>
      </c>
      <c r="Z2551" s="1008">
        <v>0</v>
      </c>
      <c r="AA2551" s="265"/>
      <c r="AB2551" s="921"/>
      <c r="AC2551" s="63">
        <v>0</v>
      </c>
      <c r="AD2551" s="281"/>
      <c r="AE2551" s="958"/>
      <c r="AF2551" s="150">
        <v>0</v>
      </c>
      <c r="AG2551" s="265"/>
      <c r="AH2551" s="921"/>
      <c r="AI2551" s="998">
        <f t="shared" si="314"/>
        <v>0</v>
      </c>
    </row>
    <row r="2552" spans="1:35" s="24" customFormat="1" x14ac:dyDescent="0.2">
      <c r="A2552" s="408"/>
      <c r="B2552" s="476"/>
      <c r="C2552" s="51"/>
      <c r="D2552" s="51"/>
      <c r="E2552" s="451"/>
      <c r="F2552" s="614"/>
      <c r="G2552" s="614"/>
      <c r="H2552" s="614"/>
      <c r="I2552" s="108"/>
      <c r="J2552" s="807"/>
      <c r="K2552" s="142"/>
      <c r="L2552" s="918">
        <v>0</v>
      </c>
      <c r="M2552" s="142"/>
      <c r="N2552" s="918"/>
      <c r="O2552" s="75">
        <v>0</v>
      </c>
      <c r="P2552" s="1007"/>
      <c r="Q2552" s="144"/>
      <c r="R2552" s="918"/>
      <c r="S2552" s="75">
        <v>0</v>
      </c>
      <c r="T2552" s="1007">
        <v>0</v>
      </c>
      <c r="U2552" s="144"/>
      <c r="V2552" s="918"/>
      <c r="W2552" s="144"/>
      <c r="X2552" s="918"/>
      <c r="Y2552" s="60">
        <f t="shared" si="313"/>
        <v>0</v>
      </c>
      <c r="Z2552" s="1007">
        <v>0</v>
      </c>
      <c r="AA2552" s="144"/>
      <c r="AB2552" s="918"/>
      <c r="AC2552" s="63">
        <v>0</v>
      </c>
      <c r="AD2552" s="135"/>
      <c r="AE2552" s="945"/>
      <c r="AF2552" s="150">
        <v>0</v>
      </c>
      <c r="AG2552" s="144"/>
      <c r="AH2552" s="918"/>
      <c r="AI2552" s="998">
        <f t="shared" si="314"/>
        <v>0</v>
      </c>
    </row>
    <row r="2553" spans="1:35" ht="24" x14ac:dyDescent="0.2">
      <c r="A2553" s="42">
        <v>44102</v>
      </c>
      <c r="B2553" s="341" t="s">
        <v>2236</v>
      </c>
      <c r="C2553" s="42"/>
      <c r="D2553" s="42"/>
      <c r="E2553" s="44"/>
      <c r="F2553" s="239"/>
      <c r="G2553" s="239"/>
      <c r="H2553" s="239"/>
      <c r="I2553" s="47"/>
      <c r="J2553" s="821">
        <v>2057556.7189999989</v>
      </c>
      <c r="K2553" s="264"/>
      <c r="L2553" s="921">
        <v>0</v>
      </c>
      <c r="M2553" s="264"/>
      <c r="N2553" s="921"/>
      <c r="O2553" s="75">
        <v>0</v>
      </c>
      <c r="P2553" s="251">
        <f>SUM(P2554:P2618)</f>
        <v>0</v>
      </c>
      <c r="Q2553" s="265"/>
      <c r="R2553" s="921"/>
      <c r="S2553" s="75">
        <v>0</v>
      </c>
      <c r="T2553" s="251">
        <v>4364.3500000000004</v>
      </c>
      <c r="U2553" s="265"/>
      <c r="V2553" s="921"/>
      <c r="W2553" s="265"/>
      <c r="X2553" s="921"/>
      <c r="Y2553" s="60">
        <f t="shared" si="313"/>
        <v>0</v>
      </c>
      <c r="Z2553" s="251">
        <v>2053192.3689999988</v>
      </c>
      <c r="AA2553" s="265"/>
      <c r="AB2553" s="921"/>
      <c r="AC2553" s="63">
        <v>0</v>
      </c>
      <c r="AD2553" s="251">
        <f>SUM(AD2554:AD2618)</f>
        <v>0</v>
      </c>
      <c r="AE2553" s="565">
        <f>SUM(AE2554:AE2618)</f>
        <v>0</v>
      </c>
      <c r="AF2553" s="150">
        <v>0</v>
      </c>
      <c r="AG2553" s="265"/>
      <c r="AH2553" s="921"/>
      <c r="AI2553" s="998">
        <f t="shared" si="314"/>
        <v>2057556.7189999989</v>
      </c>
    </row>
    <row r="2554" spans="1:35" s="24" customFormat="1" ht="66" x14ac:dyDescent="0.2">
      <c r="A2554" s="408"/>
      <c r="B2554" s="615" t="s">
        <v>2237</v>
      </c>
      <c r="C2554" s="440"/>
      <c r="D2554" s="440">
        <v>71</v>
      </c>
      <c r="E2554" s="74" t="s">
        <v>30</v>
      </c>
      <c r="F2554" s="55" t="s">
        <v>31</v>
      </c>
      <c r="G2554" s="56" t="s">
        <v>32</v>
      </c>
      <c r="H2554" s="55" t="s">
        <v>33</v>
      </c>
      <c r="I2554" s="57">
        <v>4043.8566666666666</v>
      </c>
      <c r="J2554" s="851">
        <v>288667</v>
      </c>
      <c r="K2554" s="142"/>
      <c r="L2554" s="918">
        <v>0</v>
      </c>
      <c r="M2554" s="142"/>
      <c r="N2554" s="918"/>
      <c r="O2554" s="75">
        <v>0</v>
      </c>
      <c r="P2554" s="999">
        <f t="shared" ref="P2554:P2585" si="315">O2554*I2554</f>
        <v>0</v>
      </c>
      <c r="Q2554" s="91"/>
      <c r="R2554" s="644"/>
      <c r="S2554" s="75">
        <v>0</v>
      </c>
      <c r="T2554" s="999"/>
      <c r="U2554" s="91"/>
      <c r="V2554" s="644"/>
      <c r="W2554" s="91"/>
      <c r="X2554" s="644"/>
      <c r="Y2554" s="60">
        <f t="shared" si="313"/>
        <v>71</v>
      </c>
      <c r="Z2554" s="999">
        <v>288667</v>
      </c>
      <c r="AA2554" s="91"/>
      <c r="AB2554" s="644"/>
      <c r="AC2554" s="63">
        <v>0</v>
      </c>
      <c r="AD2554" s="78">
        <f t="shared" ref="AD2554:AD2585" si="316">AC2554*I2554</f>
        <v>0</v>
      </c>
      <c r="AE2554" s="940">
        <v>0</v>
      </c>
      <c r="AF2554" s="150">
        <v>0</v>
      </c>
      <c r="AG2554" s="91"/>
      <c r="AH2554" s="644"/>
      <c r="AI2554" s="998">
        <f t="shared" si="314"/>
        <v>288667</v>
      </c>
    </row>
    <row r="2555" spans="1:35" s="24" customFormat="1" ht="46.5" customHeight="1" x14ac:dyDescent="0.2">
      <c r="A2555" s="408"/>
      <c r="B2555" s="102" t="s">
        <v>2236</v>
      </c>
      <c r="C2555" s="440"/>
      <c r="D2555" s="440">
        <v>344</v>
      </c>
      <c r="E2555" s="74" t="s">
        <v>734</v>
      </c>
      <c r="F2555" s="55" t="s">
        <v>31</v>
      </c>
      <c r="G2555" s="56" t="s">
        <v>32</v>
      </c>
      <c r="H2555" s="55" t="s">
        <v>33</v>
      </c>
      <c r="I2555" s="57">
        <v>2739.2948727272728</v>
      </c>
      <c r="J2555" s="851">
        <v>941482.38899999997</v>
      </c>
      <c r="K2555" s="142"/>
      <c r="L2555" s="918">
        <v>0</v>
      </c>
      <c r="M2555" s="142"/>
      <c r="N2555" s="918"/>
      <c r="O2555" s="75">
        <v>0</v>
      </c>
      <c r="P2555" s="999">
        <f t="shared" si="315"/>
        <v>0</v>
      </c>
      <c r="Q2555" s="91"/>
      <c r="R2555" s="644"/>
      <c r="S2555" s="75">
        <v>0</v>
      </c>
      <c r="T2555" s="999">
        <v>4364.3500000000004</v>
      </c>
      <c r="U2555" s="91"/>
      <c r="V2555" s="644"/>
      <c r="W2555" s="91"/>
      <c r="X2555" s="644"/>
      <c r="Y2555" s="60">
        <f t="shared" si="313"/>
        <v>344</v>
      </c>
      <c r="Z2555" s="999">
        <v>937118.03899999999</v>
      </c>
      <c r="AA2555" s="91"/>
      <c r="AB2555" s="644"/>
      <c r="AC2555" s="63">
        <v>0</v>
      </c>
      <c r="AD2555" s="78">
        <f t="shared" si="316"/>
        <v>0</v>
      </c>
      <c r="AE2555" s="940">
        <v>0</v>
      </c>
      <c r="AF2555" s="150">
        <v>0</v>
      </c>
      <c r="AG2555" s="91"/>
      <c r="AH2555" s="644"/>
      <c r="AI2555" s="998">
        <f t="shared" si="314"/>
        <v>941482.38899999997</v>
      </c>
    </row>
    <row r="2556" spans="1:35" s="24" customFormat="1" ht="36.75" customHeight="1" x14ac:dyDescent="0.2">
      <c r="A2556" s="408"/>
      <c r="B2556" s="52" t="s">
        <v>2238</v>
      </c>
      <c r="C2556" s="440"/>
      <c r="D2556" s="440">
        <v>1</v>
      </c>
      <c r="E2556" s="79" t="s">
        <v>30</v>
      </c>
      <c r="F2556" s="55" t="s">
        <v>31</v>
      </c>
      <c r="G2556" s="56" t="s">
        <v>32</v>
      </c>
      <c r="H2556" s="55" t="s">
        <v>33</v>
      </c>
      <c r="I2556" s="57">
        <v>1628.59</v>
      </c>
      <c r="J2556" s="851">
        <v>1628.59</v>
      </c>
      <c r="K2556" s="142"/>
      <c r="L2556" s="918">
        <v>0</v>
      </c>
      <c r="M2556" s="142"/>
      <c r="N2556" s="918"/>
      <c r="O2556" s="75">
        <v>0</v>
      </c>
      <c r="P2556" s="999">
        <f t="shared" si="315"/>
        <v>0</v>
      </c>
      <c r="Q2556" s="91"/>
      <c r="R2556" s="644"/>
      <c r="S2556" s="75">
        <v>0</v>
      </c>
      <c r="T2556" s="999"/>
      <c r="U2556" s="91"/>
      <c r="V2556" s="644"/>
      <c r="W2556" s="91"/>
      <c r="X2556" s="644"/>
      <c r="Y2556" s="60">
        <f t="shared" si="313"/>
        <v>1</v>
      </c>
      <c r="Z2556" s="999">
        <v>1628.59</v>
      </c>
      <c r="AA2556" s="91"/>
      <c r="AB2556" s="644"/>
      <c r="AC2556" s="63">
        <v>0</v>
      </c>
      <c r="AD2556" s="78">
        <f t="shared" si="316"/>
        <v>0</v>
      </c>
      <c r="AE2556" s="940">
        <v>0</v>
      </c>
      <c r="AF2556" s="150">
        <v>0</v>
      </c>
      <c r="AG2556" s="91"/>
      <c r="AH2556" s="644"/>
      <c r="AI2556" s="998">
        <f t="shared" si="314"/>
        <v>1628.59</v>
      </c>
    </row>
    <row r="2557" spans="1:35" ht="66" x14ac:dyDescent="0.2">
      <c r="A2557" s="408"/>
      <c r="B2557" s="101" t="s">
        <v>2239</v>
      </c>
      <c r="C2557" s="98"/>
      <c r="D2557" s="98">
        <v>40</v>
      </c>
      <c r="E2557" s="79" t="s">
        <v>30</v>
      </c>
      <c r="F2557" s="55" t="s">
        <v>31</v>
      </c>
      <c r="G2557" s="56" t="s">
        <v>32</v>
      </c>
      <c r="H2557" s="55" t="s">
        <v>33</v>
      </c>
      <c r="I2557" s="57">
        <v>81.222749999999991</v>
      </c>
      <c r="J2557" s="767">
        <v>3248.91</v>
      </c>
      <c r="K2557" s="136"/>
      <c r="L2557" s="469">
        <v>0</v>
      </c>
      <c r="M2557" s="136"/>
      <c r="N2557" s="469"/>
      <c r="O2557" s="75">
        <v>0</v>
      </c>
      <c r="P2557" s="999">
        <f t="shared" si="315"/>
        <v>0</v>
      </c>
      <c r="Q2557" s="91"/>
      <c r="R2557" s="644"/>
      <c r="S2557" s="75">
        <v>0</v>
      </c>
      <c r="T2557" s="999"/>
      <c r="U2557" s="91"/>
      <c r="V2557" s="644"/>
      <c r="W2557" s="91"/>
      <c r="X2557" s="644"/>
      <c r="Y2557" s="60">
        <f t="shared" si="313"/>
        <v>40</v>
      </c>
      <c r="Z2557" s="999">
        <v>3248.91</v>
      </c>
      <c r="AA2557" s="91"/>
      <c r="AB2557" s="644"/>
      <c r="AC2557" s="63">
        <v>0</v>
      </c>
      <c r="AD2557" s="78">
        <f t="shared" si="316"/>
        <v>0</v>
      </c>
      <c r="AE2557" s="940">
        <v>0</v>
      </c>
      <c r="AF2557" s="150">
        <v>0</v>
      </c>
      <c r="AG2557" s="91"/>
      <c r="AH2557" s="644"/>
      <c r="AI2557" s="998">
        <f t="shared" si="314"/>
        <v>3248.91</v>
      </c>
    </row>
    <row r="2558" spans="1:35" ht="66" x14ac:dyDescent="0.2">
      <c r="A2558" s="408"/>
      <c r="B2558" s="101" t="s">
        <v>2240</v>
      </c>
      <c r="C2558" s="98"/>
      <c r="D2558" s="98">
        <v>44</v>
      </c>
      <c r="E2558" s="79" t="s">
        <v>30</v>
      </c>
      <c r="F2558" s="55" t="s">
        <v>31</v>
      </c>
      <c r="G2558" s="56" t="s">
        <v>32</v>
      </c>
      <c r="H2558" s="55" t="s">
        <v>33</v>
      </c>
      <c r="I2558" s="57">
        <v>149.70957142857142</v>
      </c>
      <c r="J2558" s="767">
        <v>6479.67</v>
      </c>
      <c r="K2558" s="136"/>
      <c r="L2558" s="469">
        <v>0</v>
      </c>
      <c r="M2558" s="136"/>
      <c r="N2558" s="469"/>
      <c r="O2558" s="75">
        <v>0</v>
      </c>
      <c r="P2558" s="999">
        <f t="shared" si="315"/>
        <v>0</v>
      </c>
      <c r="Q2558" s="91"/>
      <c r="R2558" s="644"/>
      <c r="S2558" s="75">
        <v>0</v>
      </c>
      <c r="T2558" s="999"/>
      <c r="U2558" s="91"/>
      <c r="V2558" s="644"/>
      <c r="W2558" s="91"/>
      <c r="X2558" s="644"/>
      <c r="Y2558" s="60">
        <f t="shared" si="313"/>
        <v>44</v>
      </c>
      <c r="Z2558" s="999">
        <v>6479.67</v>
      </c>
      <c r="AA2558" s="91"/>
      <c r="AB2558" s="644"/>
      <c r="AC2558" s="63">
        <v>0</v>
      </c>
      <c r="AD2558" s="78">
        <f t="shared" si="316"/>
        <v>0</v>
      </c>
      <c r="AE2558" s="940">
        <v>0</v>
      </c>
      <c r="AF2558" s="150">
        <v>0</v>
      </c>
      <c r="AG2558" s="91"/>
      <c r="AH2558" s="644"/>
      <c r="AI2558" s="998">
        <f t="shared" si="314"/>
        <v>6479.67</v>
      </c>
    </row>
    <row r="2559" spans="1:35" ht="66" x14ac:dyDescent="0.2">
      <c r="A2559" s="408"/>
      <c r="B2559" s="462" t="s">
        <v>2241</v>
      </c>
      <c r="C2559" s="98"/>
      <c r="D2559" s="98">
        <v>10</v>
      </c>
      <c r="E2559" s="398" t="s">
        <v>30</v>
      </c>
      <c r="F2559" s="55" t="s">
        <v>31</v>
      </c>
      <c r="G2559" s="56" t="s">
        <v>32</v>
      </c>
      <c r="H2559" s="55" t="s">
        <v>33</v>
      </c>
      <c r="I2559" s="57">
        <v>395</v>
      </c>
      <c r="J2559" s="767">
        <v>3950</v>
      </c>
      <c r="K2559" s="136"/>
      <c r="L2559" s="469">
        <v>0</v>
      </c>
      <c r="M2559" s="136"/>
      <c r="N2559" s="469"/>
      <c r="O2559" s="75">
        <v>0</v>
      </c>
      <c r="P2559" s="999">
        <f t="shared" si="315"/>
        <v>0</v>
      </c>
      <c r="Q2559" s="91"/>
      <c r="R2559" s="644"/>
      <c r="S2559" s="75">
        <v>0</v>
      </c>
      <c r="T2559" s="999"/>
      <c r="U2559" s="91"/>
      <c r="V2559" s="644"/>
      <c r="W2559" s="91"/>
      <c r="X2559" s="644"/>
      <c r="Y2559" s="60">
        <f t="shared" si="313"/>
        <v>10</v>
      </c>
      <c r="Z2559" s="999">
        <v>3950</v>
      </c>
      <c r="AA2559" s="91"/>
      <c r="AB2559" s="644"/>
      <c r="AC2559" s="63">
        <v>0</v>
      </c>
      <c r="AD2559" s="78">
        <f t="shared" si="316"/>
        <v>0</v>
      </c>
      <c r="AE2559" s="940">
        <v>0</v>
      </c>
      <c r="AF2559" s="150">
        <v>0</v>
      </c>
      <c r="AG2559" s="91"/>
      <c r="AH2559" s="644"/>
      <c r="AI2559" s="998">
        <f t="shared" si="314"/>
        <v>3950</v>
      </c>
    </row>
    <row r="2560" spans="1:35" ht="66" x14ac:dyDescent="0.2">
      <c r="A2560" s="408"/>
      <c r="B2560" s="101" t="s">
        <v>2242</v>
      </c>
      <c r="C2560" s="98"/>
      <c r="D2560" s="98">
        <v>50</v>
      </c>
      <c r="E2560" s="79" t="s">
        <v>30</v>
      </c>
      <c r="F2560" s="55" t="s">
        <v>31</v>
      </c>
      <c r="G2560" s="56" t="s">
        <v>32</v>
      </c>
      <c r="H2560" s="55" t="s">
        <v>33</v>
      </c>
      <c r="I2560" s="57">
        <v>117.7632</v>
      </c>
      <c r="J2560" s="767">
        <v>5888.16</v>
      </c>
      <c r="K2560" s="136"/>
      <c r="L2560" s="469">
        <v>0</v>
      </c>
      <c r="M2560" s="136"/>
      <c r="N2560" s="469"/>
      <c r="O2560" s="75">
        <v>0</v>
      </c>
      <c r="P2560" s="999">
        <f t="shared" si="315"/>
        <v>0</v>
      </c>
      <c r="Q2560" s="91"/>
      <c r="R2560" s="644"/>
      <c r="S2560" s="75">
        <v>0</v>
      </c>
      <c r="T2560" s="999"/>
      <c r="U2560" s="91"/>
      <c r="V2560" s="644"/>
      <c r="W2560" s="91"/>
      <c r="X2560" s="644"/>
      <c r="Y2560" s="60">
        <f t="shared" si="313"/>
        <v>50</v>
      </c>
      <c r="Z2560" s="999">
        <v>5888.16</v>
      </c>
      <c r="AA2560" s="91"/>
      <c r="AB2560" s="644"/>
      <c r="AC2560" s="63">
        <v>0</v>
      </c>
      <c r="AD2560" s="78">
        <f t="shared" si="316"/>
        <v>0</v>
      </c>
      <c r="AE2560" s="940">
        <v>0</v>
      </c>
      <c r="AF2560" s="150">
        <v>0</v>
      </c>
      <c r="AG2560" s="91"/>
      <c r="AH2560" s="644"/>
      <c r="AI2560" s="998">
        <f t="shared" ref="AI2560:AI2591" si="317">AF2560+AH2560+AD2560+AB2560+Z2560+X2560+V2560+T2560+R2560+P2560+N2560+L2560</f>
        <v>5888.16</v>
      </c>
    </row>
    <row r="2561" spans="1:35" ht="66" x14ac:dyDescent="0.2">
      <c r="A2561" s="408"/>
      <c r="B2561" s="101" t="s">
        <v>2243</v>
      </c>
      <c r="C2561" s="98"/>
      <c r="D2561" s="98">
        <v>50</v>
      </c>
      <c r="E2561" s="79" t="s">
        <v>30</v>
      </c>
      <c r="F2561" s="55" t="s">
        <v>31</v>
      </c>
      <c r="G2561" s="56" t="s">
        <v>32</v>
      </c>
      <c r="H2561" s="55" t="s">
        <v>33</v>
      </c>
      <c r="I2561" s="57">
        <v>117.7632</v>
      </c>
      <c r="J2561" s="767">
        <v>5888.16</v>
      </c>
      <c r="K2561" s="136"/>
      <c r="L2561" s="469">
        <v>0</v>
      </c>
      <c r="M2561" s="136"/>
      <c r="N2561" s="469"/>
      <c r="O2561" s="75">
        <v>0</v>
      </c>
      <c r="P2561" s="999">
        <f t="shared" si="315"/>
        <v>0</v>
      </c>
      <c r="Q2561" s="91"/>
      <c r="R2561" s="644"/>
      <c r="S2561" s="75">
        <v>0</v>
      </c>
      <c r="T2561" s="999"/>
      <c r="U2561" s="91"/>
      <c r="V2561" s="644"/>
      <c r="W2561" s="91"/>
      <c r="X2561" s="644"/>
      <c r="Y2561" s="60">
        <f t="shared" si="313"/>
        <v>50</v>
      </c>
      <c r="Z2561" s="999">
        <v>5888.16</v>
      </c>
      <c r="AA2561" s="91"/>
      <c r="AB2561" s="644"/>
      <c r="AC2561" s="63">
        <v>0</v>
      </c>
      <c r="AD2561" s="78">
        <f t="shared" si="316"/>
        <v>0</v>
      </c>
      <c r="AE2561" s="940">
        <v>0</v>
      </c>
      <c r="AF2561" s="150">
        <v>0</v>
      </c>
      <c r="AG2561" s="91"/>
      <c r="AH2561" s="644"/>
      <c r="AI2561" s="998">
        <f t="shared" si="317"/>
        <v>5888.16</v>
      </c>
    </row>
    <row r="2562" spans="1:35" ht="66" x14ac:dyDescent="0.2">
      <c r="A2562" s="408"/>
      <c r="B2562" s="101" t="s">
        <v>2244</v>
      </c>
      <c r="C2562" s="98"/>
      <c r="D2562" s="98">
        <v>50</v>
      </c>
      <c r="E2562" s="79" t="s">
        <v>30</v>
      </c>
      <c r="F2562" s="55" t="s">
        <v>31</v>
      </c>
      <c r="G2562" s="56" t="s">
        <v>32</v>
      </c>
      <c r="H2562" s="55" t="s">
        <v>33</v>
      </c>
      <c r="I2562" s="57">
        <v>117.7632</v>
      </c>
      <c r="J2562" s="767">
        <v>5888.16</v>
      </c>
      <c r="K2562" s="136"/>
      <c r="L2562" s="469">
        <v>0</v>
      </c>
      <c r="M2562" s="136"/>
      <c r="N2562" s="469"/>
      <c r="O2562" s="75">
        <v>0</v>
      </c>
      <c r="P2562" s="999">
        <f t="shared" si="315"/>
        <v>0</v>
      </c>
      <c r="Q2562" s="91"/>
      <c r="R2562" s="644"/>
      <c r="S2562" s="75">
        <v>0</v>
      </c>
      <c r="T2562" s="999"/>
      <c r="U2562" s="91"/>
      <c r="V2562" s="644"/>
      <c r="W2562" s="91"/>
      <c r="X2562" s="644"/>
      <c r="Y2562" s="60">
        <f t="shared" si="313"/>
        <v>50</v>
      </c>
      <c r="Z2562" s="999">
        <v>5888.16</v>
      </c>
      <c r="AA2562" s="91"/>
      <c r="AB2562" s="644"/>
      <c r="AC2562" s="63">
        <v>0</v>
      </c>
      <c r="AD2562" s="78">
        <f t="shared" si="316"/>
        <v>0</v>
      </c>
      <c r="AE2562" s="940">
        <v>0</v>
      </c>
      <c r="AF2562" s="150">
        <v>0</v>
      </c>
      <c r="AG2562" s="91"/>
      <c r="AH2562" s="644"/>
      <c r="AI2562" s="998">
        <f t="shared" si="317"/>
        <v>5888.16</v>
      </c>
    </row>
    <row r="2563" spans="1:35" ht="66" x14ac:dyDescent="0.2">
      <c r="A2563" s="408"/>
      <c r="B2563" s="101" t="s">
        <v>2245</v>
      </c>
      <c r="C2563" s="98"/>
      <c r="D2563" s="98">
        <v>50</v>
      </c>
      <c r="E2563" s="79" t="s">
        <v>30</v>
      </c>
      <c r="F2563" s="55" t="s">
        <v>31</v>
      </c>
      <c r="G2563" s="56" t="s">
        <v>32</v>
      </c>
      <c r="H2563" s="55" t="s">
        <v>33</v>
      </c>
      <c r="I2563" s="57">
        <v>98.97120000000001</v>
      </c>
      <c r="J2563" s="767">
        <v>4948.5600000000004</v>
      </c>
      <c r="K2563" s="136"/>
      <c r="L2563" s="469">
        <v>0</v>
      </c>
      <c r="M2563" s="136"/>
      <c r="N2563" s="469"/>
      <c r="O2563" s="75">
        <v>0</v>
      </c>
      <c r="P2563" s="999">
        <f t="shared" si="315"/>
        <v>0</v>
      </c>
      <c r="Q2563" s="91"/>
      <c r="R2563" s="644"/>
      <c r="S2563" s="75">
        <v>0</v>
      </c>
      <c r="T2563" s="999"/>
      <c r="U2563" s="91"/>
      <c r="V2563" s="644"/>
      <c r="W2563" s="91"/>
      <c r="X2563" s="644"/>
      <c r="Y2563" s="60">
        <f t="shared" si="313"/>
        <v>50</v>
      </c>
      <c r="Z2563" s="999">
        <v>4948.5600000000004</v>
      </c>
      <c r="AA2563" s="91"/>
      <c r="AB2563" s="644"/>
      <c r="AC2563" s="63">
        <v>0</v>
      </c>
      <c r="AD2563" s="78">
        <f t="shared" si="316"/>
        <v>0</v>
      </c>
      <c r="AE2563" s="940">
        <v>0</v>
      </c>
      <c r="AF2563" s="150">
        <v>0</v>
      </c>
      <c r="AG2563" s="91"/>
      <c r="AH2563" s="644"/>
      <c r="AI2563" s="998">
        <f t="shared" si="317"/>
        <v>4948.5600000000004</v>
      </c>
    </row>
    <row r="2564" spans="1:35" ht="66" x14ac:dyDescent="0.2">
      <c r="A2564" s="408"/>
      <c r="B2564" s="101" t="s">
        <v>2246</v>
      </c>
      <c r="C2564" s="98"/>
      <c r="D2564" s="98">
        <v>50</v>
      </c>
      <c r="E2564" s="79" t="s">
        <v>30</v>
      </c>
      <c r="F2564" s="55" t="s">
        <v>31</v>
      </c>
      <c r="G2564" s="56" t="s">
        <v>32</v>
      </c>
      <c r="H2564" s="55" t="s">
        <v>33</v>
      </c>
      <c r="I2564" s="57">
        <v>98.97120000000001</v>
      </c>
      <c r="J2564" s="767">
        <v>4948.5600000000004</v>
      </c>
      <c r="K2564" s="136"/>
      <c r="L2564" s="469">
        <v>0</v>
      </c>
      <c r="M2564" s="136"/>
      <c r="N2564" s="469"/>
      <c r="O2564" s="75">
        <v>0</v>
      </c>
      <c r="P2564" s="999">
        <f t="shared" si="315"/>
        <v>0</v>
      </c>
      <c r="Q2564" s="91"/>
      <c r="R2564" s="644"/>
      <c r="S2564" s="75">
        <v>0</v>
      </c>
      <c r="T2564" s="999"/>
      <c r="U2564" s="91"/>
      <c r="V2564" s="644"/>
      <c r="W2564" s="91"/>
      <c r="X2564" s="644"/>
      <c r="Y2564" s="60">
        <f t="shared" si="313"/>
        <v>50</v>
      </c>
      <c r="Z2564" s="999">
        <v>4948.5600000000004</v>
      </c>
      <c r="AA2564" s="91"/>
      <c r="AB2564" s="644"/>
      <c r="AC2564" s="63">
        <v>0</v>
      </c>
      <c r="AD2564" s="78">
        <f t="shared" si="316"/>
        <v>0</v>
      </c>
      <c r="AE2564" s="940">
        <v>0</v>
      </c>
      <c r="AF2564" s="150">
        <v>0</v>
      </c>
      <c r="AG2564" s="91"/>
      <c r="AH2564" s="644"/>
      <c r="AI2564" s="998">
        <f t="shared" si="317"/>
        <v>4948.5600000000004</v>
      </c>
    </row>
    <row r="2565" spans="1:35" ht="66" x14ac:dyDescent="0.2">
      <c r="A2565" s="408"/>
      <c r="B2565" s="101" t="s">
        <v>2247</v>
      </c>
      <c r="C2565" s="98"/>
      <c r="D2565" s="98">
        <v>50</v>
      </c>
      <c r="E2565" s="79" t="s">
        <v>30</v>
      </c>
      <c r="F2565" s="55" t="s">
        <v>31</v>
      </c>
      <c r="G2565" s="56" t="s">
        <v>32</v>
      </c>
      <c r="H2565" s="55" t="s">
        <v>33</v>
      </c>
      <c r="I2565" s="57">
        <v>98.97120000000001</v>
      </c>
      <c r="J2565" s="767">
        <v>4948.5600000000004</v>
      </c>
      <c r="K2565" s="136"/>
      <c r="L2565" s="469">
        <v>0</v>
      </c>
      <c r="M2565" s="136"/>
      <c r="N2565" s="469"/>
      <c r="O2565" s="75">
        <v>0</v>
      </c>
      <c r="P2565" s="999">
        <f t="shared" si="315"/>
        <v>0</v>
      </c>
      <c r="Q2565" s="91"/>
      <c r="R2565" s="644"/>
      <c r="S2565" s="75">
        <v>0</v>
      </c>
      <c r="T2565" s="999"/>
      <c r="U2565" s="91"/>
      <c r="V2565" s="644"/>
      <c r="W2565" s="91"/>
      <c r="X2565" s="644"/>
      <c r="Y2565" s="60">
        <f t="shared" si="313"/>
        <v>50</v>
      </c>
      <c r="Z2565" s="999">
        <v>4948.5600000000004</v>
      </c>
      <c r="AA2565" s="91"/>
      <c r="AB2565" s="644"/>
      <c r="AC2565" s="63">
        <v>0</v>
      </c>
      <c r="AD2565" s="78">
        <f t="shared" si="316"/>
        <v>0</v>
      </c>
      <c r="AE2565" s="940">
        <v>0</v>
      </c>
      <c r="AF2565" s="150">
        <v>0</v>
      </c>
      <c r="AG2565" s="91"/>
      <c r="AH2565" s="644"/>
      <c r="AI2565" s="998">
        <f t="shared" si="317"/>
        <v>4948.5600000000004</v>
      </c>
    </row>
    <row r="2566" spans="1:35" ht="66" x14ac:dyDescent="0.2">
      <c r="A2566" s="408"/>
      <c r="B2566" s="101" t="s">
        <v>2248</v>
      </c>
      <c r="C2566" s="98"/>
      <c r="D2566" s="98">
        <v>30</v>
      </c>
      <c r="E2566" s="79" t="s">
        <v>30</v>
      </c>
      <c r="F2566" s="55" t="s">
        <v>31</v>
      </c>
      <c r="G2566" s="56" t="s">
        <v>32</v>
      </c>
      <c r="H2566" s="55" t="s">
        <v>33</v>
      </c>
      <c r="I2566" s="57">
        <v>111.49933333333334</v>
      </c>
      <c r="J2566" s="767">
        <v>3344.98</v>
      </c>
      <c r="K2566" s="136"/>
      <c r="L2566" s="469">
        <v>0</v>
      </c>
      <c r="M2566" s="136"/>
      <c r="N2566" s="469"/>
      <c r="O2566" s="75">
        <v>0</v>
      </c>
      <c r="P2566" s="999">
        <f t="shared" si="315"/>
        <v>0</v>
      </c>
      <c r="Q2566" s="91"/>
      <c r="R2566" s="644"/>
      <c r="S2566" s="75">
        <v>0</v>
      </c>
      <c r="T2566" s="999"/>
      <c r="U2566" s="91"/>
      <c r="V2566" s="644"/>
      <c r="W2566" s="91"/>
      <c r="X2566" s="644"/>
      <c r="Y2566" s="60">
        <f t="shared" ref="Y2566:Y2629" si="318">D2566</f>
        <v>30</v>
      </c>
      <c r="Z2566" s="999">
        <v>3344.98</v>
      </c>
      <c r="AA2566" s="91"/>
      <c r="AB2566" s="644"/>
      <c r="AC2566" s="63">
        <v>0</v>
      </c>
      <c r="AD2566" s="78">
        <f t="shared" si="316"/>
        <v>0</v>
      </c>
      <c r="AE2566" s="940">
        <v>0</v>
      </c>
      <c r="AF2566" s="150">
        <v>0</v>
      </c>
      <c r="AG2566" s="91"/>
      <c r="AH2566" s="644"/>
      <c r="AI2566" s="998">
        <f t="shared" si="317"/>
        <v>3344.98</v>
      </c>
    </row>
    <row r="2567" spans="1:35" ht="66" x14ac:dyDescent="0.2">
      <c r="A2567" s="408"/>
      <c r="B2567" s="101" t="s">
        <v>2249</v>
      </c>
      <c r="C2567" s="98"/>
      <c r="D2567" s="98">
        <v>30</v>
      </c>
      <c r="E2567" s="79" t="s">
        <v>30</v>
      </c>
      <c r="F2567" s="55" t="s">
        <v>31</v>
      </c>
      <c r="G2567" s="56" t="s">
        <v>32</v>
      </c>
      <c r="H2567" s="55" t="s">
        <v>33</v>
      </c>
      <c r="I2567" s="57">
        <v>111.49933333333334</v>
      </c>
      <c r="J2567" s="767">
        <v>3344.98</v>
      </c>
      <c r="K2567" s="136"/>
      <c r="L2567" s="469">
        <v>0</v>
      </c>
      <c r="M2567" s="136"/>
      <c r="N2567" s="469"/>
      <c r="O2567" s="75">
        <v>0</v>
      </c>
      <c r="P2567" s="999">
        <f t="shared" si="315"/>
        <v>0</v>
      </c>
      <c r="Q2567" s="91"/>
      <c r="R2567" s="644"/>
      <c r="S2567" s="75">
        <v>0</v>
      </c>
      <c r="T2567" s="999"/>
      <c r="U2567" s="91"/>
      <c r="V2567" s="644"/>
      <c r="W2567" s="91"/>
      <c r="X2567" s="644"/>
      <c r="Y2567" s="60">
        <f t="shared" si="318"/>
        <v>30</v>
      </c>
      <c r="Z2567" s="999">
        <v>3344.98</v>
      </c>
      <c r="AA2567" s="91"/>
      <c r="AB2567" s="644"/>
      <c r="AC2567" s="63">
        <v>0</v>
      </c>
      <c r="AD2567" s="78">
        <f t="shared" si="316"/>
        <v>0</v>
      </c>
      <c r="AE2567" s="940">
        <v>0</v>
      </c>
      <c r="AF2567" s="150">
        <v>0</v>
      </c>
      <c r="AG2567" s="91"/>
      <c r="AH2567" s="644"/>
      <c r="AI2567" s="998">
        <f t="shared" si="317"/>
        <v>3344.98</v>
      </c>
    </row>
    <row r="2568" spans="1:35" ht="66" x14ac:dyDescent="0.2">
      <c r="A2568" s="408"/>
      <c r="B2568" s="101" t="s">
        <v>2250</v>
      </c>
      <c r="C2568" s="98"/>
      <c r="D2568" s="98">
        <v>30</v>
      </c>
      <c r="E2568" s="79" t="s">
        <v>30</v>
      </c>
      <c r="F2568" s="55" t="s">
        <v>31</v>
      </c>
      <c r="G2568" s="56" t="s">
        <v>32</v>
      </c>
      <c r="H2568" s="55" t="s">
        <v>33</v>
      </c>
      <c r="I2568" s="57">
        <v>111.49933333333334</v>
      </c>
      <c r="J2568" s="767">
        <v>3344.98</v>
      </c>
      <c r="K2568" s="136"/>
      <c r="L2568" s="469">
        <v>0</v>
      </c>
      <c r="M2568" s="136"/>
      <c r="N2568" s="469"/>
      <c r="O2568" s="75">
        <v>0</v>
      </c>
      <c r="P2568" s="999">
        <f t="shared" si="315"/>
        <v>0</v>
      </c>
      <c r="Q2568" s="91"/>
      <c r="R2568" s="644"/>
      <c r="S2568" s="75">
        <v>0</v>
      </c>
      <c r="T2568" s="999"/>
      <c r="U2568" s="91"/>
      <c r="V2568" s="644"/>
      <c r="W2568" s="91"/>
      <c r="X2568" s="644"/>
      <c r="Y2568" s="60">
        <f t="shared" si="318"/>
        <v>30</v>
      </c>
      <c r="Z2568" s="999">
        <v>3344.98</v>
      </c>
      <c r="AA2568" s="91"/>
      <c r="AB2568" s="644"/>
      <c r="AC2568" s="63">
        <v>0</v>
      </c>
      <c r="AD2568" s="78">
        <f t="shared" si="316"/>
        <v>0</v>
      </c>
      <c r="AE2568" s="940">
        <v>0</v>
      </c>
      <c r="AF2568" s="150">
        <v>0</v>
      </c>
      <c r="AG2568" s="91"/>
      <c r="AH2568" s="644"/>
      <c r="AI2568" s="998">
        <f t="shared" si="317"/>
        <v>3344.98</v>
      </c>
    </row>
    <row r="2569" spans="1:35" ht="66" x14ac:dyDescent="0.2">
      <c r="A2569" s="408"/>
      <c r="B2569" s="101" t="s">
        <v>2251</v>
      </c>
      <c r="C2569" s="98"/>
      <c r="D2569" s="98">
        <v>30</v>
      </c>
      <c r="E2569" s="79" t="s">
        <v>30</v>
      </c>
      <c r="F2569" s="55" t="s">
        <v>31</v>
      </c>
      <c r="G2569" s="56" t="s">
        <v>32</v>
      </c>
      <c r="H2569" s="55" t="s">
        <v>33</v>
      </c>
      <c r="I2569" s="57">
        <v>111.49933333333334</v>
      </c>
      <c r="J2569" s="767">
        <v>3344.98</v>
      </c>
      <c r="K2569" s="136"/>
      <c r="L2569" s="469">
        <v>0</v>
      </c>
      <c r="M2569" s="136"/>
      <c r="N2569" s="469"/>
      <c r="O2569" s="75">
        <v>0</v>
      </c>
      <c r="P2569" s="999">
        <f t="shared" si="315"/>
        <v>0</v>
      </c>
      <c r="Q2569" s="91"/>
      <c r="R2569" s="644"/>
      <c r="S2569" s="75">
        <v>0</v>
      </c>
      <c r="T2569" s="999"/>
      <c r="U2569" s="91"/>
      <c r="V2569" s="644"/>
      <c r="W2569" s="91"/>
      <c r="X2569" s="644"/>
      <c r="Y2569" s="60">
        <f t="shared" si="318"/>
        <v>30</v>
      </c>
      <c r="Z2569" s="999">
        <v>3344.98</v>
      </c>
      <c r="AA2569" s="91"/>
      <c r="AB2569" s="644"/>
      <c r="AC2569" s="63">
        <v>0</v>
      </c>
      <c r="AD2569" s="78">
        <f t="shared" si="316"/>
        <v>0</v>
      </c>
      <c r="AE2569" s="940">
        <v>0</v>
      </c>
      <c r="AF2569" s="150">
        <v>0</v>
      </c>
      <c r="AG2569" s="91"/>
      <c r="AH2569" s="644"/>
      <c r="AI2569" s="998">
        <f t="shared" si="317"/>
        <v>3344.98</v>
      </c>
    </row>
    <row r="2570" spans="1:35" ht="66" x14ac:dyDescent="0.2">
      <c r="A2570" s="408"/>
      <c r="B2570" s="87" t="s">
        <v>2252</v>
      </c>
      <c r="C2570" s="98"/>
      <c r="D2570" s="98">
        <v>10</v>
      </c>
      <c r="E2570" s="79" t="s">
        <v>30</v>
      </c>
      <c r="F2570" s="55" t="s">
        <v>31</v>
      </c>
      <c r="G2570" s="56" t="s">
        <v>32</v>
      </c>
      <c r="H2570" s="55" t="s">
        <v>33</v>
      </c>
      <c r="I2570" s="57">
        <v>2088</v>
      </c>
      <c r="J2570" s="767">
        <v>20880</v>
      </c>
      <c r="K2570" s="136"/>
      <c r="L2570" s="469">
        <v>0</v>
      </c>
      <c r="M2570" s="136"/>
      <c r="N2570" s="469"/>
      <c r="O2570" s="75">
        <v>0</v>
      </c>
      <c r="P2570" s="999">
        <f t="shared" si="315"/>
        <v>0</v>
      </c>
      <c r="Q2570" s="91"/>
      <c r="R2570" s="644"/>
      <c r="S2570" s="75">
        <v>0</v>
      </c>
      <c r="T2570" s="999"/>
      <c r="U2570" s="91"/>
      <c r="V2570" s="644"/>
      <c r="W2570" s="91"/>
      <c r="X2570" s="644"/>
      <c r="Y2570" s="60">
        <f t="shared" si="318"/>
        <v>10</v>
      </c>
      <c r="Z2570" s="999">
        <v>20880</v>
      </c>
      <c r="AA2570" s="91"/>
      <c r="AB2570" s="644"/>
      <c r="AC2570" s="63">
        <v>0</v>
      </c>
      <c r="AD2570" s="78">
        <f t="shared" si="316"/>
        <v>0</v>
      </c>
      <c r="AE2570" s="940">
        <v>0</v>
      </c>
      <c r="AF2570" s="150">
        <v>0</v>
      </c>
      <c r="AG2570" s="91"/>
      <c r="AH2570" s="644"/>
      <c r="AI2570" s="998">
        <f t="shared" si="317"/>
        <v>20880</v>
      </c>
    </row>
    <row r="2571" spans="1:35" ht="66" x14ac:dyDescent="0.2">
      <c r="A2571" s="408"/>
      <c r="B2571" s="101" t="s">
        <v>2253</v>
      </c>
      <c r="C2571" s="98"/>
      <c r="D2571" s="98">
        <v>140</v>
      </c>
      <c r="E2571" s="79" t="s">
        <v>396</v>
      </c>
      <c r="F2571" s="55" t="s">
        <v>31</v>
      </c>
      <c r="G2571" s="56" t="s">
        <v>32</v>
      </c>
      <c r="H2571" s="55" t="s">
        <v>33</v>
      </c>
      <c r="I2571" s="57">
        <v>99.806428571428569</v>
      </c>
      <c r="J2571" s="767">
        <v>13972.9</v>
      </c>
      <c r="K2571" s="136"/>
      <c r="L2571" s="469">
        <v>0</v>
      </c>
      <c r="M2571" s="136"/>
      <c r="N2571" s="469"/>
      <c r="O2571" s="75">
        <v>0</v>
      </c>
      <c r="P2571" s="999">
        <f t="shared" si="315"/>
        <v>0</v>
      </c>
      <c r="Q2571" s="91"/>
      <c r="R2571" s="644"/>
      <c r="S2571" s="75">
        <v>0</v>
      </c>
      <c r="T2571" s="999"/>
      <c r="U2571" s="91"/>
      <c r="V2571" s="644"/>
      <c r="W2571" s="91"/>
      <c r="X2571" s="644"/>
      <c r="Y2571" s="60">
        <f t="shared" si="318"/>
        <v>140</v>
      </c>
      <c r="Z2571" s="999">
        <v>13972.9</v>
      </c>
      <c r="AA2571" s="91"/>
      <c r="AB2571" s="644"/>
      <c r="AC2571" s="63">
        <v>0</v>
      </c>
      <c r="AD2571" s="78">
        <f t="shared" si="316"/>
        <v>0</v>
      </c>
      <c r="AE2571" s="940">
        <v>0</v>
      </c>
      <c r="AF2571" s="150">
        <v>0</v>
      </c>
      <c r="AG2571" s="91"/>
      <c r="AH2571" s="644"/>
      <c r="AI2571" s="998">
        <f t="shared" si="317"/>
        <v>13972.9</v>
      </c>
    </row>
    <row r="2572" spans="1:35" ht="66" x14ac:dyDescent="0.2">
      <c r="A2572" s="408"/>
      <c r="B2572" s="101" t="s">
        <v>2254</v>
      </c>
      <c r="C2572" s="98"/>
      <c r="D2572" s="98">
        <v>100</v>
      </c>
      <c r="E2572" s="79" t="s">
        <v>30</v>
      </c>
      <c r="F2572" s="55" t="s">
        <v>31</v>
      </c>
      <c r="G2572" s="56" t="s">
        <v>32</v>
      </c>
      <c r="H2572" s="55" t="s">
        <v>33</v>
      </c>
      <c r="I2572" s="57">
        <v>73.915199999999999</v>
      </c>
      <c r="J2572" s="767">
        <v>7391.52</v>
      </c>
      <c r="K2572" s="136"/>
      <c r="L2572" s="469">
        <v>0</v>
      </c>
      <c r="M2572" s="136"/>
      <c r="N2572" s="469"/>
      <c r="O2572" s="75">
        <v>0</v>
      </c>
      <c r="P2572" s="999">
        <f t="shared" si="315"/>
        <v>0</v>
      </c>
      <c r="Q2572" s="91"/>
      <c r="R2572" s="644"/>
      <c r="S2572" s="75">
        <v>0</v>
      </c>
      <c r="T2572" s="999"/>
      <c r="U2572" s="91"/>
      <c r="V2572" s="644"/>
      <c r="W2572" s="91"/>
      <c r="X2572" s="644"/>
      <c r="Y2572" s="60">
        <f t="shared" si="318"/>
        <v>100</v>
      </c>
      <c r="Z2572" s="999">
        <v>7391.52</v>
      </c>
      <c r="AA2572" s="91"/>
      <c r="AB2572" s="644"/>
      <c r="AC2572" s="63">
        <v>0</v>
      </c>
      <c r="AD2572" s="78">
        <f t="shared" si="316"/>
        <v>0</v>
      </c>
      <c r="AE2572" s="940">
        <v>0</v>
      </c>
      <c r="AF2572" s="150">
        <v>0</v>
      </c>
      <c r="AG2572" s="91"/>
      <c r="AH2572" s="644"/>
      <c r="AI2572" s="998">
        <f t="shared" si="317"/>
        <v>7391.52</v>
      </c>
    </row>
    <row r="2573" spans="1:35" ht="66" x14ac:dyDescent="0.2">
      <c r="A2573" s="408"/>
      <c r="B2573" s="101" t="s">
        <v>2255</v>
      </c>
      <c r="C2573" s="98"/>
      <c r="D2573" s="98">
        <v>300</v>
      </c>
      <c r="E2573" s="79" t="s">
        <v>30</v>
      </c>
      <c r="F2573" s="55" t="s">
        <v>31</v>
      </c>
      <c r="G2573" s="56" t="s">
        <v>32</v>
      </c>
      <c r="H2573" s="55" t="s">
        <v>33</v>
      </c>
      <c r="I2573" s="57">
        <v>24.429600000000001</v>
      </c>
      <c r="J2573" s="767">
        <v>7328.88</v>
      </c>
      <c r="K2573" s="136"/>
      <c r="L2573" s="469">
        <v>0</v>
      </c>
      <c r="M2573" s="136"/>
      <c r="N2573" s="469"/>
      <c r="O2573" s="75">
        <v>0</v>
      </c>
      <c r="P2573" s="999">
        <f t="shared" si="315"/>
        <v>0</v>
      </c>
      <c r="Q2573" s="91"/>
      <c r="R2573" s="644"/>
      <c r="S2573" s="75">
        <v>0</v>
      </c>
      <c r="T2573" s="999"/>
      <c r="U2573" s="91"/>
      <c r="V2573" s="644"/>
      <c r="W2573" s="91"/>
      <c r="X2573" s="644"/>
      <c r="Y2573" s="60">
        <f t="shared" si="318"/>
        <v>300</v>
      </c>
      <c r="Z2573" s="999">
        <v>7328.88</v>
      </c>
      <c r="AA2573" s="91"/>
      <c r="AB2573" s="644"/>
      <c r="AC2573" s="63">
        <v>0</v>
      </c>
      <c r="AD2573" s="78">
        <f t="shared" si="316"/>
        <v>0</v>
      </c>
      <c r="AE2573" s="940">
        <v>0</v>
      </c>
      <c r="AF2573" s="150">
        <v>0</v>
      </c>
      <c r="AG2573" s="91"/>
      <c r="AH2573" s="644"/>
      <c r="AI2573" s="998">
        <f t="shared" si="317"/>
        <v>7328.88</v>
      </c>
    </row>
    <row r="2574" spans="1:35" ht="66" x14ac:dyDescent="0.2">
      <c r="A2574" s="408"/>
      <c r="B2574" s="101" t="s">
        <v>2256</v>
      </c>
      <c r="C2574" s="98"/>
      <c r="D2574" s="98">
        <v>300</v>
      </c>
      <c r="E2574" s="79" t="s">
        <v>30</v>
      </c>
      <c r="F2574" s="55" t="s">
        <v>31</v>
      </c>
      <c r="G2574" s="56" t="s">
        <v>32</v>
      </c>
      <c r="H2574" s="55" t="s">
        <v>33</v>
      </c>
      <c r="I2574" s="57">
        <v>24.429600000000001</v>
      </c>
      <c r="J2574" s="767">
        <v>7328.88</v>
      </c>
      <c r="K2574" s="136"/>
      <c r="L2574" s="469">
        <v>0</v>
      </c>
      <c r="M2574" s="136"/>
      <c r="N2574" s="469"/>
      <c r="O2574" s="75">
        <v>0</v>
      </c>
      <c r="P2574" s="999">
        <f t="shared" si="315"/>
        <v>0</v>
      </c>
      <c r="Q2574" s="91"/>
      <c r="R2574" s="644"/>
      <c r="S2574" s="75">
        <v>0</v>
      </c>
      <c r="T2574" s="999"/>
      <c r="U2574" s="91"/>
      <c r="V2574" s="644"/>
      <c r="W2574" s="91"/>
      <c r="X2574" s="644"/>
      <c r="Y2574" s="60">
        <f t="shared" si="318"/>
        <v>300</v>
      </c>
      <c r="Z2574" s="999">
        <v>7328.88</v>
      </c>
      <c r="AA2574" s="91"/>
      <c r="AB2574" s="644"/>
      <c r="AC2574" s="63">
        <v>0</v>
      </c>
      <c r="AD2574" s="78">
        <f t="shared" si="316"/>
        <v>0</v>
      </c>
      <c r="AE2574" s="940">
        <v>0</v>
      </c>
      <c r="AF2574" s="150">
        <v>0</v>
      </c>
      <c r="AG2574" s="91"/>
      <c r="AH2574" s="644"/>
      <c r="AI2574" s="998">
        <f t="shared" si="317"/>
        <v>7328.88</v>
      </c>
    </row>
    <row r="2575" spans="1:35" ht="66" x14ac:dyDescent="0.2">
      <c r="A2575" s="408"/>
      <c r="B2575" s="101" t="s">
        <v>2257</v>
      </c>
      <c r="C2575" s="98"/>
      <c r="D2575" s="98">
        <v>70</v>
      </c>
      <c r="E2575" s="79" t="s">
        <v>30</v>
      </c>
      <c r="F2575" s="55" t="s">
        <v>31</v>
      </c>
      <c r="G2575" s="56" t="s">
        <v>32</v>
      </c>
      <c r="H2575" s="55" t="s">
        <v>33</v>
      </c>
      <c r="I2575" s="57">
        <v>162.44642857142858</v>
      </c>
      <c r="J2575" s="767">
        <v>11371.25</v>
      </c>
      <c r="K2575" s="136"/>
      <c r="L2575" s="469">
        <v>0</v>
      </c>
      <c r="M2575" s="136"/>
      <c r="N2575" s="469"/>
      <c r="O2575" s="75">
        <v>0</v>
      </c>
      <c r="P2575" s="999">
        <f t="shared" si="315"/>
        <v>0</v>
      </c>
      <c r="Q2575" s="91"/>
      <c r="R2575" s="644"/>
      <c r="S2575" s="75">
        <v>0</v>
      </c>
      <c r="T2575" s="999"/>
      <c r="U2575" s="91"/>
      <c r="V2575" s="644"/>
      <c r="W2575" s="91"/>
      <c r="X2575" s="644"/>
      <c r="Y2575" s="60">
        <f t="shared" si="318"/>
        <v>70</v>
      </c>
      <c r="Z2575" s="999">
        <v>11371.25</v>
      </c>
      <c r="AA2575" s="91"/>
      <c r="AB2575" s="644"/>
      <c r="AC2575" s="63">
        <v>0</v>
      </c>
      <c r="AD2575" s="78">
        <f t="shared" si="316"/>
        <v>0</v>
      </c>
      <c r="AE2575" s="940">
        <v>0</v>
      </c>
      <c r="AF2575" s="150">
        <v>0</v>
      </c>
      <c r="AG2575" s="91"/>
      <c r="AH2575" s="644"/>
      <c r="AI2575" s="998">
        <f t="shared" si="317"/>
        <v>11371.25</v>
      </c>
    </row>
    <row r="2576" spans="1:35" ht="34.5" customHeight="1" x14ac:dyDescent="0.2">
      <c r="A2576" s="408"/>
      <c r="B2576" s="52" t="s">
        <v>2258</v>
      </c>
      <c r="C2576" s="98"/>
      <c r="D2576" s="98">
        <v>6</v>
      </c>
      <c r="E2576" s="79" t="s">
        <v>30</v>
      </c>
      <c r="F2576" s="55"/>
      <c r="G2576" s="56"/>
      <c r="H2576" s="55"/>
      <c r="I2576" s="57">
        <v>188</v>
      </c>
      <c r="J2576" s="767">
        <v>1128</v>
      </c>
      <c r="K2576" s="136"/>
      <c r="L2576" s="469">
        <v>0</v>
      </c>
      <c r="M2576" s="136"/>
      <c r="N2576" s="469"/>
      <c r="O2576" s="75">
        <v>0</v>
      </c>
      <c r="P2576" s="999">
        <f t="shared" si="315"/>
        <v>0</v>
      </c>
      <c r="Q2576" s="91"/>
      <c r="R2576" s="644"/>
      <c r="S2576" s="75">
        <v>0</v>
      </c>
      <c r="T2576" s="999"/>
      <c r="U2576" s="91"/>
      <c r="V2576" s="644"/>
      <c r="W2576" s="91"/>
      <c r="X2576" s="644"/>
      <c r="Y2576" s="60">
        <f t="shared" si="318"/>
        <v>6</v>
      </c>
      <c r="Z2576" s="999">
        <v>1128</v>
      </c>
      <c r="AA2576" s="91"/>
      <c r="AB2576" s="644"/>
      <c r="AC2576" s="63">
        <v>0</v>
      </c>
      <c r="AD2576" s="78">
        <f t="shared" si="316"/>
        <v>0</v>
      </c>
      <c r="AE2576" s="940">
        <v>0</v>
      </c>
      <c r="AF2576" s="150">
        <v>0</v>
      </c>
      <c r="AG2576" s="91"/>
      <c r="AH2576" s="644"/>
      <c r="AI2576" s="998">
        <f t="shared" si="317"/>
        <v>1128</v>
      </c>
    </row>
    <row r="2577" spans="1:35" ht="41.25" customHeight="1" x14ac:dyDescent="0.2">
      <c r="A2577" s="408"/>
      <c r="B2577" s="52" t="s">
        <v>2259</v>
      </c>
      <c r="C2577" s="98"/>
      <c r="D2577" s="98">
        <v>4</v>
      </c>
      <c r="E2577" s="79" t="s">
        <v>30</v>
      </c>
      <c r="F2577" s="55"/>
      <c r="G2577" s="56"/>
      <c r="H2577" s="55"/>
      <c r="I2577" s="57">
        <v>252</v>
      </c>
      <c r="J2577" s="767">
        <v>1008</v>
      </c>
      <c r="K2577" s="136"/>
      <c r="L2577" s="469">
        <v>0</v>
      </c>
      <c r="M2577" s="136"/>
      <c r="N2577" s="469"/>
      <c r="O2577" s="75">
        <v>0</v>
      </c>
      <c r="P2577" s="999">
        <f t="shared" si="315"/>
        <v>0</v>
      </c>
      <c r="Q2577" s="91"/>
      <c r="R2577" s="644"/>
      <c r="S2577" s="75">
        <v>0</v>
      </c>
      <c r="T2577" s="999"/>
      <c r="U2577" s="91"/>
      <c r="V2577" s="644"/>
      <c r="W2577" s="91"/>
      <c r="X2577" s="644"/>
      <c r="Y2577" s="60">
        <f t="shared" si="318"/>
        <v>4</v>
      </c>
      <c r="Z2577" s="999">
        <v>1008</v>
      </c>
      <c r="AA2577" s="91"/>
      <c r="AB2577" s="644"/>
      <c r="AC2577" s="63">
        <v>0</v>
      </c>
      <c r="AD2577" s="78">
        <f t="shared" si="316"/>
        <v>0</v>
      </c>
      <c r="AE2577" s="940">
        <v>0</v>
      </c>
      <c r="AF2577" s="150">
        <v>0</v>
      </c>
      <c r="AG2577" s="91"/>
      <c r="AH2577" s="644"/>
      <c r="AI2577" s="998">
        <f t="shared" si="317"/>
        <v>1008</v>
      </c>
    </row>
    <row r="2578" spans="1:35" ht="66" x14ac:dyDescent="0.2">
      <c r="A2578" s="408"/>
      <c r="B2578" s="87" t="s">
        <v>2260</v>
      </c>
      <c r="C2578" s="98"/>
      <c r="D2578" s="98">
        <v>20</v>
      </c>
      <c r="E2578" s="79" t="s">
        <v>30</v>
      </c>
      <c r="F2578" s="55" t="s">
        <v>31</v>
      </c>
      <c r="G2578" s="56" t="s">
        <v>32</v>
      </c>
      <c r="H2578" s="55" t="s">
        <v>33</v>
      </c>
      <c r="I2578" s="57">
        <v>2204</v>
      </c>
      <c r="J2578" s="767">
        <v>44080</v>
      </c>
      <c r="K2578" s="136"/>
      <c r="L2578" s="469">
        <v>0</v>
      </c>
      <c r="M2578" s="136"/>
      <c r="N2578" s="469"/>
      <c r="O2578" s="75">
        <v>0</v>
      </c>
      <c r="P2578" s="999">
        <f t="shared" si="315"/>
        <v>0</v>
      </c>
      <c r="Q2578" s="91"/>
      <c r="R2578" s="644"/>
      <c r="S2578" s="75">
        <v>0</v>
      </c>
      <c r="T2578" s="999"/>
      <c r="U2578" s="91"/>
      <c r="V2578" s="644"/>
      <c r="W2578" s="91"/>
      <c r="X2578" s="644"/>
      <c r="Y2578" s="60">
        <f t="shared" si="318"/>
        <v>20</v>
      </c>
      <c r="Z2578" s="999">
        <v>44080</v>
      </c>
      <c r="AA2578" s="91"/>
      <c r="AB2578" s="644"/>
      <c r="AC2578" s="63">
        <v>0</v>
      </c>
      <c r="AD2578" s="78">
        <f t="shared" si="316"/>
        <v>0</v>
      </c>
      <c r="AE2578" s="940">
        <v>0</v>
      </c>
      <c r="AF2578" s="150">
        <v>0</v>
      </c>
      <c r="AG2578" s="91"/>
      <c r="AH2578" s="644"/>
      <c r="AI2578" s="998">
        <f t="shared" si="317"/>
        <v>44080</v>
      </c>
    </row>
    <row r="2579" spans="1:35" ht="66" x14ac:dyDescent="0.2">
      <c r="A2579" s="408"/>
      <c r="B2579" s="101" t="s">
        <v>2261</v>
      </c>
      <c r="C2579" s="98"/>
      <c r="D2579" s="98">
        <v>50</v>
      </c>
      <c r="E2579" s="79" t="s">
        <v>30</v>
      </c>
      <c r="F2579" s="55" t="s">
        <v>31</v>
      </c>
      <c r="G2579" s="56" t="s">
        <v>32</v>
      </c>
      <c r="H2579" s="55" t="s">
        <v>33</v>
      </c>
      <c r="I2579" s="57">
        <v>77.673599999999993</v>
      </c>
      <c r="J2579" s="767">
        <v>3883.68</v>
      </c>
      <c r="K2579" s="136"/>
      <c r="L2579" s="469">
        <v>0</v>
      </c>
      <c r="M2579" s="136"/>
      <c r="N2579" s="469"/>
      <c r="O2579" s="75">
        <v>0</v>
      </c>
      <c r="P2579" s="999">
        <f t="shared" si="315"/>
        <v>0</v>
      </c>
      <c r="Q2579" s="91"/>
      <c r="R2579" s="644"/>
      <c r="S2579" s="75">
        <v>0</v>
      </c>
      <c r="T2579" s="999"/>
      <c r="U2579" s="91"/>
      <c r="V2579" s="644"/>
      <c r="W2579" s="91"/>
      <c r="X2579" s="644"/>
      <c r="Y2579" s="60">
        <f t="shared" si="318"/>
        <v>50</v>
      </c>
      <c r="Z2579" s="999">
        <v>3883.68</v>
      </c>
      <c r="AA2579" s="91"/>
      <c r="AB2579" s="644"/>
      <c r="AC2579" s="63">
        <v>0</v>
      </c>
      <c r="AD2579" s="78">
        <f t="shared" si="316"/>
        <v>0</v>
      </c>
      <c r="AE2579" s="940">
        <v>0</v>
      </c>
      <c r="AF2579" s="150">
        <v>0</v>
      </c>
      <c r="AG2579" s="91"/>
      <c r="AH2579" s="644"/>
      <c r="AI2579" s="998">
        <f t="shared" si="317"/>
        <v>3883.68</v>
      </c>
    </row>
    <row r="2580" spans="1:35" ht="66" x14ac:dyDescent="0.2">
      <c r="A2580" s="408"/>
      <c r="B2580" s="101" t="s">
        <v>2262</v>
      </c>
      <c r="C2580" s="98"/>
      <c r="D2580" s="98">
        <v>50</v>
      </c>
      <c r="E2580" s="79" t="s">
        <v>30</v>
      </c>
      <c r="F2580" s="55" t="s">
        <v>31</v>
      </c>
      <c r="G2580" s="56" t="s">
        <v>32</v>
      </c>
      <c r="H2580" s="55" t="s">
        <v>33</v>
      </c>
      <c r="I2580" s="57">
        <v>87.695999999999998</v>
      </c>
      <c r="J2580" s="767">
        <v>4384.8</v>
      </c>
      <c r="K2580" s="136"/>
      <c r="L2580" s="469">
        <v>0</v>
      </c>
      <c r="M2580" s="136"/>
      <c r="N2580" s="469"/>
      <c r="O2580" s="75">
        <v>0</v>
      </c>
      <c r="P2580" s="999">
        <f t="shared" si="315"/>
        <v>0</v>
      </c>
      <c r="Q2580" s="91"/>
      <c r="R2580" s="644"/>
      <c r="S2580" s="75">
        <v>0</v>
      </c>
      <c r="T2580" s="999"/>
      <c r="U2580" s="91"/>
      <c r="V2580" s="644"/>
      <c r="W2580" s="91"/>
      <c r="X2580" s="644"/>
      <c r="Y2580" s="60">
        <f t="shared" si="318"/>
        <v>50</v>
      </c>
      <c r="Z2580" s="999">
        <v>4384.8</v>
      </c>
      <c r="AA2580" s="91"/>
      <c r="AB2580" s="644"/>
      <c r="AC2580" s="63">
        <v>0</v>
      </c>
      <c r="AD2580" s="78">
        <f t="shared" si="316"/>
        <v>0</v>
      </c>
      <c r="AE2580" s="940">
        <v>0</v>
      </c>
      <c r="AF2580" s="150">
        <v>0</v>
      </c>
      <c r="AG2580" s="91"/>
      <c r="AH2580" s="644"/>
      <c r="AI2580" s="998">
        <f t="shared" si="317"/>
        <v>4384.8</v>
      </c>
    </row>
    <row r="2581" spans="1:35" ht="66" x14ac:dyDescent="0.2">
      <c r="A2581" s="408"/>
      <c r="B2581" s="101" t="s">
        <v>2263</v>
      </c>
      <c r="C2581" s="98"/>
      <c r="D2581" s="98">
        <v>50</v>
      </c>
      <c r="E2581" s="79" t="s">
        <v>30</v>
      </c>
      <c r="F2581" s="55" t="s">
        <v>31</v>
      </c>
      <c r="G2581" s="56" t="s">
        <v>32</v>
      </c>
      <c r="H2581" s="55" t="s">
        <v>33</v>
      </c>
      <c r="I2581" s="57">
        <v>77.673599999999993</v>
      </c>
      <c r="J2581" s="767">
        <v>3883.68</v>
      </c>
      <c r="K2581" s="136"/>
      <c r="L2581" s="469">
        <v>0</v>
      </c>
      <c r="M2581" s="136"/>
      <c r="N2581" s="469"/>
      <c r="O2581" s="75">
        <v>0</v>
      </c>
      <c r="P2581" s="999">
        <f t="shared" si="315"/>
        <v>0</v>
      </c>
      <c r="Q2581" s="91"/>
      <c r="R2581" s="644"/>
      <c r="S2581" s="75">
        <v>0</v>
      </c>
      <c r="T2581" s="999"/>
      <c r="U2581" s="91"/>
      <c r="V2581" s="644"/>
      <c r="W2581" s="91"/>
      <c r="X2581" s="644"/>
      <c r="Y2581" s="60">
        <f t="shared" si="318"/>
        <v>50</v>
      </c>
      <c r="Z2581" s="999">
        <v>3883.68</v>
      </c>
      <c r="AA2581" s="91"/>
      <c r="AB2581" s="644"/>
      <c r="AC2581" s="63">
        <v>0</v>
      </c>
      <c r="AD2581" s="78">
        <f t="shared" si="316"/>
        <v>0</v>
      </c>
      <c r="AE2581" s="940">
        <v>0</v>
      </c>
      <c r="AF2581" s="150">
        <v>0</v>
      </c>
      <c r="AG2581" s="91"/>
      <c r="AH2581" s="644"/>
      <c r="AI2581" s="998">
        <f t="shared" si="317"/>
        <v>3883.68</v>
      </c>
    </row>
    <row r="2582" spans="1:35" ht="66" x14ac:dyDescent="0.2">
      <c r="A2582" s="408"/>
      <c r="B2582" s="52" t="s">
        <v>2264</v>
      </c>
      <c r="C2582" s="98"/>
      <c r="D2582" s="98">
        <v>10</v>
      </c>
      <c r="E2582" s="79" t="s">
        <v>30</v>
      </c>
      <c r="F2582" s="55" t="s">
        <v>31</v>
      </c>
      <c r="G2582" s="56" t="s">
        <v>32</v>
      </c>
      <c r="H2582" s="55" t="s">
        <v>33</v>
      </c>
      <c r="I2582" s="57">
        <v>14546.4</v>
      </c>
      <c r="J2582" s="767">
        <v>145464</v>
      </c>
      <c r="K2582" s="136"/>
      <c r="L2582" s="469">
        <v>0</v>
      </c>
      <c r="M2582" s="136"/>
      <c r="N2582" s="469"/>
      <c r="O2582" s="75">
        <v>0</v>
      </c>
      <c r="P2582" s="999">
        <f t="shared" si="315"/>
        <v>0</v>
      </c>
      <c r="Q2582" s="91"/>
      <c r="R2582" s="644"/>
      <c r="S2582" s="75">
        <v>0</v>
      </c>
      <c r="T2582" s="999"/>
      <c r="U2582" s="91"/>
      <c r="V2582" s="644"/>
      <c r="W2582" s="91"/>
      <c r="X2582" s="644"/>
      <c r="Y2582" s="60">
        <f t="shared" si="318"/>
        <v>10</v>
      </c>
      <c r="Z2582" s="999">
        <v>145464</v>
      </c>
      <c r="AA2582" s="91"/>
      <c r="AB2582" s="644"/>
      <c r="AC2582" s="63">
        <v>0</v>
      </c>
      <c r="AD2582" s="78">
        <f t="shared" si="316"/>
        <v>0</v>
      </c>
      <c r="AE2582" s="940">
        <v>0</v>
      </c>
      <c r="AF2582" s="150">
        <v>0</v>
      </c>
      <c r="AG2582" s="91"/>
      <c r="AH2582" s="644"/>
      <c r="AI2582" s="998">
        <f t="shared" si="317"/>
        <v>145464</v>
      </c>
    </row>
    <row r="2583" spans="1:35" ht="66" x14ac:dyDescent="0.2">
      <c r="A2583" s="408"/>
      <c r="B2583" s="101" t="s">
        <v>2265</v>
      </c>
      <c r="C2583" s="98"/>
      <c r="D2583" s="98">
        <v>40</v>
      </c>
      <c r="E2583" s="79" t="s">
        <v>30</v>
      </c>
      <c r="F2583" s="55" t="s">
        <v>31</v>
      </c>
      <c r="G2583" s="56" t="s">
        <v>32</v>
      </c>
      <c r="H2583" s="55" t="s">
        <v>33</v>
      </c>
      <c r="I2583" s="57">
        <v>149.08324999999999</v>
      </c>
      <c r="J2583" s="767">
        <v>5963.33</v>
      </c>
      <c r="K2583" s="136"/>
      <c r="L2583" s="469">
        <v>0</v>
      </c>
      <c r="M2583" s="136"/>
      <c r="N2583" s="469"/>
      <c r="O2583" s="75">
        <v>0</v>
      </c>
      <c r="P2583" s="999">
        <f t="shared" si="315"/>
        <v>0</v>
      </c>
      <c r="Q2583" s="91"/>
      <c r="R2583" s="644"/>
      <c r="S2583" s="75">
        <v>0</v>
      </c>
      <c r="T2583" s="999"/>
      <c r="U2583" s="91"/>
      <c r="V2583" s="644"/>
      <c r="W2583" s="91"/>
      <c r="X2583" s="644"/>
      <c r="Y2583" s="60">
        <f t="shared" si="318"/>
        <v>40</v>
      </c>
      <c r="Z2583" s="999">
        <v>5963.33</v>
      </c>
      <c r="AA2583" s="91"/>
      <c r="AB2583" s="644"/>
      <c r="AC2583" s="63">
        <v>0</v>
      </c>
      <c r="AD2583" s="78">
        <f t="shared" si="316"/>
        <v>0</v>
      </c>
      <c r="AE2583" s="940">
        <v>0</v>
      </c>
      <c r="AF2583" s="150">
        <v>0</v>
      </c>
      <c r="AG2583" s="91"/>
      <c r="AH2583" s="644"/>
      <c r="AI2583" s="998">
        <f t="shared" si="317"/>
        <v>5963.33</v>
      </c>
    </row>
    <row r="2584" spans="1:35" ht="55.5" customHeight="1" x14ac:dyDescent="0.2">
      <c r="A2584" s="408"/>
      <c r="B2584" s="52" t="s">
        <v>2266</v>
      </c>
      <c r="C2584" s="98"/>
      <c r="D2584" s="98">
        <v>2</v>
      </c>
      <c r="E2584" s="79" t="s">
        <v>30</v>
      </c>
      <c r="F2584" s="55" t="s">
        <v>31</v>
      </c>
      <c r="G2584" s="56" t="s">
        <v>32</v>
      </c>
      <c r="H2584" s="55" t="s">
        <v>33</v>
      </c>
      <c r="I2584" s="57">
        <v>5707.69</v>
      </c>
      <c r="J2584" s="767">
        <v>11415.38</v>
      </c>
      <c r="K2584" s="136"/>
      <c r="L2584" s="469">
        <v>0</v>
      </c>
      <c r="M2584" s="136"/>
      <c r="N2584" s="469"/>
      <c r="O2584" s="75">
        <v>0</v>
      </c>
      <c r="P2584" s="999">
        <f t="shared" si="315"/>
        <v>0</v>
      </c>
      <c r="Q2584" s="91"/>
      <c r="R2584" s="644"/>
      <c r="S2584" s="75">
        <v>0</v>
      </c>
      <c r="T2584" s="999"/>
      <c r="U2584" s="91"/>
      <c r="V2584" s="644"/>
      <c r="W2584" s="91"/>
      <c r="X2584" s="644"/>
      <c r="Y2584" s="60">
        <f t="shared" si="318"/>
        <v>2</v>
      </c>
      <c r="Z2584" s="999">
        <v>11415.38</v>
      </c>
      <c r="AA2584" s="91"/>
      <c r="AB2584" s="644"/>
      <c r="AC2584" s="63">
        <v>0</v>
      </c>
      <c r="AD2584" s="78">
        <f t="shared" si="316"/>
        <v>0</v>
      </c>
      <c r="AE2584" s="940">
        <v>0</v>
      </c>
      <c r="AF2584" s="150">
        <v>0</v>
      </c>
      <c r="AG2584" s="91"/>
      <c r="AH2584" s="644"/>
      <c r="AI2584" s="998">
        <f t="shared" si="317"/>
        <v>11415.38</v>
      </c>
    </row>
    <row r="2585" spans="1:35" ht="32.25" customHeight="1" x14ac:dyDescent="0.2">
      <c r="A2585" s="408"/>
      <c r="B2585" s="52" t="s">
        <v>2267</v>
      </c>
      <c r="C2585" s="98"/>
      <c r="D2585" s="98">
        <v>1</v>
      </c>
      <c r="E2585" s="398" t="s">
        <v>30</v>
      </c>
      <c r="F2585" s="55" t="s">
        <v>31</v>
      </c>
      <c r="G2585" s="56" t="s">
        <v>32</v>
      </c>
      <c r="H2585" s="55" t="s">
        <v>33</v>
      </c>
      <c r="I2585" s="57">
        <v>2427.2199999999998</v>
      </c>
      <c r="J2585" s="767">
        <v>2427.2199999999998</v>
      </c>
      <c r="K2585" s="136"/>
      <c r="L2585" s="469">
        <v>0</v>
      </c>
      <c r="M2585" s="136"/>
      <c r="N2585" s="469"/>
      <c r="O2585" s="75">
        <v>0</v>
      </c>
      <c r="P2585" s="999">
        <f t="shared" si="315"/>
        <v>0</v>
      </c>
      <c r="Q2585" s="91"/>
      <c r="R2585" s="644"/>
      <c r="S2585" s="75">
        <v>0</v>
      </c>
      <c r="T2585" s="999"/>
      <c r="U2585" s="91"/>
      <c r="V2585" s="644"/>
      <c r="W2585" s="91"/>
      <c r="X2585" s="644"/>
      <c r="Y2585" s="60">
        <f t="shared" si="318"/>
        <v>1</v>
      </c>
      <c r="Z2585" s="999">
        <v>2427.2199999999998</v>
      </c>
      <c r="AA2585" s="91"/>
      <c r="AB2585" s="644"/>
      <c r="AC2585" s="63">
        <v>0</v>
      </c>
      <c r="AD2585" s="78">
        <f t="shared" si="316"/>
        <v>0</v>
      </c>
      <c r="AE2585" s="940">
        <v>0</v>
      </c>
      <c r="AF2585" s="150">
        <v>0</v>
      </c>
      <c r="AG2585" s="91"/>
      <c r="AH2585" s="644"/>
      <c r="AI2585" s="998">
        <f t="shared" si="317"/>
        <v>2427.2199999999998</v>
      </c>
    </row>
    <row r="2586" spans="1:35" ht="66" x14ac:dyDescent="0.2">
      <c r="A2586" s="408"/>
      <c r="B2586" s="52" t="s">
        <v>2268</v>
      </c>
      <c r="C2586" s="98"/>
      <c r="D2586" s="98">
        <v>2</v>
      </c>
      <c r="E2586" s="79" t="s">
        <v>30</v>
      </c>
      <c r="F2586" s="55" t="s">
        <v>31</v>
      </c>
      <c r="G2586" s="56" t="s">
        <v>32</v>
      </c>
      <c r="H2586" s="55" t="s">
        <v>33</v>
      </c>
      <c r="I2586" s="57">
        <v>13572</v>
      </c>
      <c r="J2586" s="767">
        <v>27144</v>
      </c>
      <c r="K2586" s="136"/>
      <c r="L2586" s="469">
        <v>0</v>
      </c>
      <c r="M2586" s="136"/>
      <c r="N2586" s="469"/>
      <c r="O2586" s="75">
        <v>0</v>
      </c>
      <c r="P2586" s="999">
        <f t="shared" ref="P2586:P2617" si="319">O2586*I2586</f>
        <v>0</v>
      </c>
      <c r="Q2586" s="91"/>
      <c r="R2586" s="644"/>
      <c r="S2586" s="75">
        <v>0</v>
      </c>
      <c r="T2586" s="999"/>
      <c r="U2586" s="91"/>
      <c r="V2586" s="644"/>
      <c r="W2586" s="91"/>
      <c r="X2586" s="644"/>
      <c r="Y2586" s="60">
        <f t="shared" si="318"/>
        <v>2</v>
      </c>
      <c r="Z2586" s="999">
        <v>27144</v>
      </c>
      <c r="AA2586" s="91"/>
      <c r="AB2586" s="644"/>
      <c r="AC2586" s="63">
        <v>0</v>
      </c>
      <c r="AD2586" s="78">
        <f t="shared" ref="AD2586:AD2617" si="320">AC2586*I2586</f>
        <v>0</v>
      </c>
      <c r="AE2586" s="940">
        <v>0</v>
      </c>
      <c r="AF2586" s="150">
        <v>0</v>
      </c>
      <c r="AG2586" s="91"/>
      <c r="AH2586" s="644"/>
      <c r="AI2586" s="998">
        <f t="shared" si="317"/>
        <v>27144</v>
      </c>
    </row>
    <row r="2587" spans="1:35" ht="66" x14ac:dyDescent="0.2">
      <c r="A2587" s="408"/>
      <c r="B2587" s="52" t="s">
        <v>2269</v>
      </c>
      <c r="C2587" s="98"/>
      <c r="D2587" s="98">
        <v>20</v>
      </c>
      <c r="E2587" s="79" t="s">
        <v>30</v>
      </c>
      <c r="F2587" s="55" t="s">
        <v>31</v>
      </c>
      <c r="G2587" s="56" t="s">
        <v>32</v>
      </c>
      <c r="H2587" s="55" t="s">
        <v>33</v>
      </c>
      <c r="I2587" s="57">
        <v>1972</v>
      </c>
      <c r="J2587" s="767">
        <v>39440</v>
      </c>
      <c r="K2587" s="136"/>
      <c r="L2587" s="469">
        <v>0</v>
      </c>
      <c r="M2587" s="136"/>
      <c r="N2587" s="469"/>
      <c r="O2587" s="75">
        <v>0</v>
      </c>
      <c r="P2587" s="999">
        <f t="shared" si="319"/>
        <v>0</v>
      </c>
      <c r="Q2587" s="91"/>
      <c r="R2587" s="644"/>
      <c r="S2587" s="75">
        <v>0</v>
      </c>
      <c r="T2587" s="999"/>
      <c r="U2587" s="91"/>
      <c r="V2587" s="644"/>
      <c r="W2587" s="91"/>
      <c r="X2587" s="644"/>
      <c r="Y2587" s="60">
        <f t="shared" si="318"/>
        <v>20</v>
      </c>
      <c r="Z2587" s="999">
        <v>39440</v>
      </c>
      <c r="AA2587" s="91"/>
      <c r="AB2587" s="644"/>
      <c r="AC2587" s="63">
        <v>0</v>
      </c>
      <c r="AD2587" s="78">
        <f t="shared" si="320"/>
        <v>0</v>
      </c>
      <c r="AE2587" s="940">
        <v>0</v>
      </c>
      <c r="AF2587" s="150">
        <v>0</v>
      </c>
      <c r="AG2587" s="91"/>
      <c r="AH2587" s="644"/>
      <c r="AI2587" s="998">
        <f t="shared" si="317"/>
        <v>39440</v>
      </c>
    </row>
    <row r="2588" spans="1:35" ht="66" x14ac:dyDescent="0.2">
      <c r="A2588" s="408"/>
      <c r="B2588" s="52" t="s">
        <v>2270</v>
      </c>
      <c r="C2588" s="98"/>
      <c r="D2588" s="98">
        <v>3</v>
      </c>
      <c r="E2588" s="79" t="s">
        <v>30</v>
      </c>
      <c r="F2588" s="55" t="s">
        <v>31</v>
      </c>
      <c r="G2588" s="56" t="s">
        <v>32</v>
      </c>
      <c r="H2588" s="55" t="s">
        <v>33</v>
      </c>
      <c r="I2588" s="57">
        <v>5800</v>
      </c>
      <c r="J2588" s="767">
        <v>17400</v>
      </c>
      <c r="K2588" s="136"/>
      <c r="L2588" s="469">
        <v>0</v>
      </c>
      <c r="M2588" s="136"/>
      <c r="N2588" s="469"/>
      <c r="O2588" s="75">
        <v>0</v>
      </c>
      <c r="P2588" s="999">
        <f t="shared" si="319"/>
        <v>0</v>
      </c>
      <c r="Q2588" s="91"/>
      <c r="R2588" s="644"/>
      <c r="S2588" s="75">
        <v>0</v>
      </c>
      <c r="T2588" s="999"/>
      <c r="U2588" s="91"/>
      <c r="V2588" s="644"/>
      <c r="W2588" s="91"/>
      <c r="X2588" s="644"/>
      <c r="Y2588" s="60">
        <f t="shared" si="318"/>
        <v>3</v>
      </c>
      <c r="Z2588" s="999">
        <v>17400</v>
      </c>
      <c r="AA2588" s="91"/>
      <c r="AB2588" s="644"/>
      <c r="AC2588" s="63">
        <v>0</v>
      </c>
      <c r="AD2588" s="78">
        <f t="shared" si="320"/>
        <v>0</v>
      </c>
      <c r="AE2588" s="940">
        <v>0</v>
      </c>
      <c r="AF2588" s="150">
        <v>0</v>
      </c>
      <c r="AG2588" s="91"/>
      <c r="AH2588" s="644"/>
      <c r="AI2588" s="998">
        <f t="shared" si="317"/>
        <v>17400</v>
      </c>
    </row>
    <row r="2589" spans="1:35" ht="37.5" customHeight="1" x14ac:dyDescent="0.2">
      <c r="A2589" s="408"/>
      <c r="B2589" s="52" t="s">
        <v>2271</v>
      </c>
      <c r="C2589" s="98"/>
      <c r="D2589" s="98">
        <v>6</v>
      </c>
      <c r="E2589" s="79" t="s">
        <v>30</v>
      </c>
      <c r="F2589" s="55"/>
      <c r="G2589" s="56"/>
      <c r="H2589" s="55"/>
      <c r="I2589" s="57">
        <v>239</v>
      </c>
      <c r="J2589" s="767">
        <v>1434</v>
      </c>
      <c r="K2589" s="136"/>
      <c r="L2589" s="469">
        <v>0</v>
      </c>
      <c r="M2589" s="136"/>
      <c r="N2589" s="469"/>
      <c r="O2589" s="75">
        <v>0</v>
      </c>
      <c r="P2589" s="999">
        <f t="shared" si="319"/>
        <v>0</v>
      </c>
      <c r="Q2589" s="91"/>
      <c r="R2589" s="644"/>
      <c r="S2589" s="75">
        <v>0</v>
      </c>
      <c r="T2589" s="999"/>
      <c r="U2589" s="91"/>
      <c r="V2589" s="644"/>
      <c r="W2589" s="91"/>
      <c r="X2589" s="644"/>
      <c r="Y2589" s="60">
        <f t="shared" si="318"/>
        <v>6</v>
      </c>
      <c r="Z2589" s="999">
        <v>1434</v>
      </c>
      <c r="AA2589" s="91"/>
      <c r="AB2589" s="644"/>
      <c r="AC2589" s="63">
        <v>0</v>
      </c>
      <c r="AD2589" s="78">
        <f t="shared" si="320"/>
        <v>0</v>
      </c>
      <c r="AE2589" s="940">
        <v>0</v>
      </c>
      <c r="AF2589" s="150">
        <v>0</v>
      </c>
      <c r="AG2589" s="91"/>
      <c r="AH2589" s="644"/>
      <c r="AI2589" s="998">
        <f t="shared" si="317"/>
        <v>1434</v>
      </c>
    </row>
    <row r="2590" spans="1:35" ht="66" x14ac:dyDescent="0.2">
      <c r="A2590" s="408"/>
      <c r="B2590" s="101" t="s">
        <v>2272</v>
      </c>
      <c r="C2590" s="98"/>
      <c r="D2590" s="98">
        <v>50</v>
      </c>
      <c r="E2590" s="79" t="s">
        <v>30</v>
      </c>
      <c r="F2590" s="55" t="s">
        <v>31</v>
      </c>
      <c r="G2590" s="56" t="s">
        <v>32</v>
      </c>
      <c r="H2590" s="55" t="s">
        <v>33</v>
      </c>
      <c r="I2590" s="57">
        <v>86.44319999999999</v>
      </c>
      <c r="J2590" s="767">
        <v>4322.16</v>
      </c>
      <c r="K2590" s="136"/>
      <c r="L2590" s="469">
        <v>0</v>
      </c>
      <c r="M2590" s="136"/>
      <c r="N2590" s="469"/>
      <c r="O2590" s="75">
        <v>0</v>
      </c>
      <c r="P2590" s="999">
        <f t="shared" si="319"/>
        <v>0</v>
      </c>
      <c r="Q2590" s="91"/>
      <c r="R2590" s="644"/>
      <c r="S2590" s="75">
        <v>0</v>
      </c>
      <c r="T2590" s="999"/>
      <c r="U2590" s="91"/>
      <c r="V2590" s="644"/>
      <c r="W2590" s="91"/>
      <c r="X2590" s="644"/>
      <c r="Y2590" s="60">
        <f t="shared" si="318"/>
        <v>50</v>
      </c>
      <c r="Z2590" s="999">
        <v>4322.16</v>
      </c>
      <c r="AA2590" s="91"/>
      <c r="AB2590" s="644"/>
      <c r="AC2590" s="63">
        <v>0</v>
      </c>
      <c r="AD2590" s="78">
        <f t="shared" si="320"/>
        <v>0</v>
      </c>
      <c r="AE2590" s="940">
        <v>0</v>
      </c>
      <c r="AF2590" s="150">
        <v>0</v>
      </c>
      <c r="AG2590" s="91"/>
      <c r="AH2590" s="644"/>
      <c r="AI2590" s="998">
        <f t="shared" si="317"/>
        <v>4322.16</v>
      </c>
    </row>
    <row r="2591" spans="1:35" ht="66" x14ac:dyDescent="0.2">
      <c r="A2591" s="408"/>
      <c r="B2591" s="101" t="s">
        <v>2273</v>
      </c>
      <c r="C2591" s="98"/>
      <c r="D2591" s="98">
        <v>50</v>
      </c>
      <c r="E2591" s="79" t="s">
        <v>30</v>
      </c>
      <c r="F2591" s="55" t="s">
        <v>31</v>
      </c>
      <c r="G2591" s="56" t="s">
        <v>32</v>
      </c>
      <c r="H2591" s="55" t="s">
        <v>33</v>
      </c>
      <c r="I2591" s="57">
        <v>86.44319999999999</v>
      </c>
      <c r="J2591" s="767">
        <v>4322.16</v>
      </c>
      <c r="K2591" s="136"/>
      <c r="L2591" s="469">
        <v>0</v>
      </c>
      <c r="M2591" s="136"/>
      <c r="N2591" s="469"/>
      <c r="O2591" s="75">
        <v>0</v>
      </c>
      <c r="P2591" s="999">
        <f t="shared" si="319"/>
        <v>0</v>
      </c>
      <c r="Q2591" s="91"/>
      <c r="R2591" s="644"/>
      <c r="S2591" s="75">
        <v>0</v>
      </c>
      <c r="T2591" s="999"/>
      <c r="U2591" s="91"/>
      <c r="V2591" s="644"/>
      <c r="W2591" s="91"/>
      <c r="X2591" s="644"/>
      <c r="Y2591" s="60">
        <f t="shared" si="318"/>
        <v>50</v>
      </c>
      <c r="Z2591" s="999">
        <v>4322.16</v>
      </c>
      <c r="AA2591" s="91"/>
      <c r="AB2591" s="644"/>
      <c r="AC2591" s="63">
        <v>0</v>
      </c>
      <c r="AD2591" s="78">
        <f t="shared" si="320"/>
        <v>0</v>
      </c>
      <c r="AE2591" s="940">
        <v>0</v>
      </c>
      <c r="AF2591" s="150">
        <v>0</v>
      </c>
      <c r="AG2591" s="91"/>
      <c r="AH2591" s="644"/>
      <c r="AI2591" s="998">
        <f t="shared" si="317"/>
        <v>4322.16</v>
      </c>
    </row>
    <row r="2592" spans="1:35" ht="66" x14ac:dyDescent="0.2">
      <c r="A2592" s="408"/>
      <c r="B2592" s="101" t="s">
        <v>2274</v>
      </c>
      <c r="C2592" s="98"/>
      <c r="D2592" s="98">
        <v>50</v>
      </c>
      <c r="E2592" s="79" t="s">
        <v>30</v>
      </c>
      <c r="F2592" s="55" t="s">
        <v>31</v>
      </c>
      <c r="G2592" s="56" t="s">
        <v>32</v>
      </c>
      <c r="H2592" s="55" t="s">
        <v>33</v>
      </c>
      <c r="I2592" s="57">
        <v>86.44319999999999</v>
      </c>
      <c r="J2592" s="767">
        <v>4322.16</v>
      </c>
      <c r="K2592" s="136"/>
      <c r="L2592" s="469">
        <v>0</v>
      </c>
      <c r="M2592" s="136"/>
      <c r="N2592" s="469"/>
      <c r="O2592" s="75">
        <v>0</v>
      </c>
      <c r="P2592" s="999">
        <f t="shared" si="319"/>
        <v>0</v>
      </c>
      <c r="Q2592" s="91"/>
      <c r="R2592" s="644"/>
      <c r="S2592" s="75">
        <v>0</v>
      </c>
      <c r="T2592" s="999"/>
      <c r="U2592" s="91"/>
      <c r="V2592" s="644"/>
      <c r="W2592" s="91"/>
      <c r="X2592" s="644"/>
      <c r="Y2592" s="60">
        <f t="shared" si="318"/>
        <v>50</v>
      </c>
      <c r="Z2592" s="999">
        <v>4322.16</v>
      </c>
      <c r="AA2592" s="91"/>
      <c r="AB2592" s="644"/>
      <c r="AC2592" s="63">
        <v>0</v>
      </c>
      <c r="AD2592" s="78">
        <f t="shared" si="320"/>
        <v>0</v>
      </c>
      <c r="AE2592" s="940">
        <v>0</v>
      </c>
      <c r="AF2592" s="150">
        <v>0</v>
      </c>
      <c r="AG2592" s="91"/>
      <c r="AH2592" s="644"/>
      <c r="AI2592" s="998">
        <f t="shared" ref="AI2592:AI2623" si="321">AF2592+AH2592+AD2592+AB2592+Z2592+X2592+V2592+T2592+R2592+P2592+N2592+L2592</f>
        <v>4322.16</v>
      </c>
    </row>
    <row r="2593" spans="1:35" ht="66" x14ac:dyDescent="0.2">
      <c r="A2593" s="408"/>
      <c r="B2593" s="101" t="s">
        <v>2275</v>
      </c>
      <c r="C2593" s="98"/>
      <c r="D2593" s="98">
        <v>50</v>
      </c>
      <c r="E2593" s="79" t="s">
        <v>30</v>
      </c>
      <c r="F2593" s="55" t="s">
        <v>31</v>
      </c>
      <c r="G2593" s="56" t="s">
        <v>32</v>
      </c>
      <c r="H2593" s="55" t="s">
        <v>33</v>
      </c>
      <c r="I2593" s="57">
        <v>68.903999999999996</v>
      </c>
      <c r="J2593" s="767">
        <v>3445.2</v>
      </c>
      <c r="K2593" s="136"/>
      <c r="L2593" s="469">
        <v>0</v>
      </c>
      <c r="M2593" s="136"/>
      <c r="N2593" s="469"/>
      <c r="O2593" s="75">
        <v>0</v>
      </c>
      <c r="P2593" s="999">
        <f t="shared" si="319"/>
        <v>0</v>
      </c>
      <c r="Q2593" s="91"/>
      <c r="R2593" s="644"/>
      <c r="S2593" s="75">
        <v>0</v>
      </c>
      <c r="T2593" s="999"/>
      <c r="U2593" s="91"/>
      <c r="V2593" s="644"/>
      <c r="W2593" s="91"/>
      <c r="X2593" s="644"/>
      <c r="Y2593" s="60">
        <f t="shared" si="318"/>
        <v>50</v>
      </c>
      <c r="Z2593" s="999">
        <v>3445.2</v>
      </c>
      <c r="AA2593" s="91"/>
      <c r="AB2593" s="644"/>
      <c r="AC2593" s="63">
        <v>0</v>
      </c>
      <c r="AD2593" s="78">
        <f t="shared" si="320"/>
        <v>0</v>
      </c>
      <c r="AE2593" s="940">
        <v>0</v>
      </c>
      <c r="AF2593" s="150">
        <v>0</v>
      </c>
      <c r="AG2593" s="91"/>
      <c r="AH2593" s="644"/>
      <c r="AI2593" s="998">
        <f t="shared" si="321"/>
        <v>3445.2</v>
      </c>
    </row>
    <row r="2594" spans="1:35" ht="66" x14ac:dyDescent="0.2">
      <c r="A2594" s="408"/>
      <c r="B2594" s="101" t="s">
        <v>2276</v>
      </c>
      <c r="C2594" s="98"/>
      <c r="D2594" s="98">
        <v>50</v>
      </c>
      <c r="E2594" s="79" t="s">
        <v>30</v>
      </c>
      <c r="F2594" s="55" t="s">
        <v>31</v>
      </c>
      <c r="G2594" s="56" t="s">
        <v>32</v>
      </c>
      <c r="H2594" s="55" t="s">
        <v>33</v>
      </c>
      <c r="I2594" s="57">
        <v>75.168000000000006</v>
      </c>
      <c r="J2594" s="767">
        <v>3758.4</v>
      </c>
      <c r="K2594" s="136"/>
      <c r="L2594" s="469">
        <v>0</v>
      </c>
      <c r="M2594" s="136"/>
      <c r="N2594" s="469"/>
      <c r="O2594" s="75">
        <v>0</v>
      </c>
      <c r="P2594" s="999">
        <f t="shared" si="319"/>
        <v>0</v>
      </c>
      <c r="Q2594" s="91"/>
      <c r="R2594" s="644"/>
      <c r="S2594" s="75">
        <v>0</v>
      </c>
      <c r="T2594" s="999"/>
      <c r="U2594" s="91"/>
      <c r="V2594" s="644"/>
      <c r="W2594" s="91"/>
      <c r="X2594" s="644"/>
      <c r="Y2594" s="60">
        <f t="shared" si="318"/>
        <v>50</v>
      </c>
      <c r="Z2594" s="999">
        <v>3758.4</v>
      </c>
      <c r="AA2594" s="91"/>
      <c r="AB2594" s="644"/>
      <c r="AC2594" s="63">
        <v>0</v>
      </c>
      <c r="AD2594" s="78">
        <f t="shared" si="320"/>
        <v>0</v>
      </c>
      <c r="AE2594" s="940">
        <v>0</v>
      </c>
      <c r="AF2594" s="150">
        <v>0</v>
      </c>
      <c r="AG2594" s="91"/>
      <c r="AH2594" s="644"/>
      <c r="AI2594" s="998">
        <f t="shared" si="321"/>
        <v>3758.4</v>
      </c>
    </row>
    <row r="2595" spans="1:35" ht="66" x14ac:dyDescent="0.2">
      <c r="A2595" s="408"/>
      <c r="B2595" s="101" t="s">
        <v>2277</v>
      </c>
      <c r="C2595" s="98"/>
      <c r="D2595" s="98">
        <v>50</v>
      </c>
      <c r="E2595" s="79" t="s">
        <v>30</v>
      </c>
      <c r="F2595" s="55" t="s">
        <v>31</v>
      </c>
      <c r="G2595" s="56" t="s">
        <v>32</v>
      </c>
      <c r="H2595" s="55" t="s">
        <v>33</v>
      </c>
      <c r="I2595" s="57">
        <v>43.847999999999999</v>
      </c>
      <c r="J2595" s="767">
        <v>2192.4</v>
      </c>
      <c r="K2595" s="136"/>
      <c r="L2595" s="469">
        <v>0</v>
      </c>
      <c r="M2595" s="136"/>
      <c r="N2595" s="469"/>
      <c r="O2595" s="75">
        <v>0</v>
      </c>
      <c r="P2595" s="999">
        <f t="shared" si="319"/>
        <v>0</v>
      </c>
      <c r="Q2595" s="91"/>
      <c r="R2595" s="644"/>
      <c r="S2595" s="75">
        <v>0</v>
      </c>
      <c r="T2595" s="999"/>
      <c r="U2595" s="91"/>
      <c r="V2595" s="644"/>
      <c r="W2595" s="91"/>
      <c r="X2595" s="644"/>
      <c r="Y2595" s="60">
        <f t="shared" si="318"/>
        <v>50</v>
      </c>
      <c r="Z2595" s="999">
        <v>2192.4</v>
      </c>
      <c r="AA2595" s="91"/>
      <c r="AB2595" s="644"/>
      <c r="AC2595" s="63">
        <v>0</v>
      </c>
      <c r="AD2595" s="78">
        <f t="shared" si="320"/>
        <v>0</v>
      </c>
      <c r="AE2595" s="940">
        <v>0</v>
      </c>
      <c r="AF2595" s="150">
        <v>0</v>
      </c>
      <c r="AG2595" s="91"/>
      <c r="AH2595" s="644"/>
      <c r="AI2595" s="998">
        <f t="shared" si="321"/>
        <v>2192.4</v>
      </c>
    </row>
    <row r="2596" spans="1:35" ht="66" x14ac:dyDescent="0.2">
      <c r="A2596" s="408"/>
      <c r="B2596" s="101" t="s">
        <v>2278</v>
      </c>
      <c r="C2596" s="98"/>
      <c r="D2596" s="98">
        <v>50</v>
      </c>
      <c r="E2596" s="79" t="s">
        <v>30</v>
      </c>
      <c r="F2596" s="55" t="s">
        <v>31</v>
      </c>
      <c r="G2596" s="56" t="s">
        <v>32</v>
      </c>
      <c r="H2596" s="55" t="s">
        <v>33</v>
      </c>
      <c r="I2596" s="57">
        <v>68.903999999999996</v>
      </c>
      <c r="J2596" s="767">
        <v>3445.2</v>
      </c>
      <c r="K2596" s="136"/>
      <c r="L2596" s="469">
        <v>0</v>
      </c>
      <c r="M2596" s="136"/>
      <c r="N2596" s="469"/>
      <c r="O2596" s="75">
        <v>0</v>
      </c>
      <c r="P2596" s="999">
        <f t="shared" si="319"/>
        <v>0</v>
      </c>
      <c r="Q2596" s="91"/>
      <c r="R2596" s="644"/>
      <c r="S2596" s="75">
        <v>0</v>
      </c>
      <c r="T2596" s="999"/>
      <c r="U2596" s="91"/>
      <c r="V2596" s="644"/>
      <c r="W2596" s="91"/>
      <c r="X2596" s="644"/>
      <c r="Y2596" s="60">
        <f t="shared" si="318"/>
        <v>50</v>
      </c>
      <c r="Z2596" s="999">
        <v>3445.2</v>
      </c>
      <c r="AA2596" s="91"/>
      <c r="AB2596" s="644"/>
      <c r="AC2596" s="63">
        <v>0</v>
      </c>
      <c r="AD2596" s="78">
        <f t="shared" si="320"/>
        <v>0</v>
      </c>
      <c r="AE2596" s="940">
        <v>0</v>
      </c>
      <c r="AF2596" s="150">
        <v>0</v>
      </c>
      <c r="AG2596" s="91"/>
      <c r="AH2596" s="644"/>
      <c r="AI2596" s="998">
        <f t="shared" si="321"/>
        <v>3445.2</v>
      </c>
    </row>
    <row r="2597" spans="1:35" ht="66" x14ac:dyDescent="0.2">
      <c r="A2597" s="408"/>
      <c r="B2597" s="101" t="s">
        <v>2279</v>
      </c>
      <c r="C2597" s="98"/>
      <c r="D2597" s="98">
        <v>40</v>
      </c>
      <c r="E2597" s="79" t="s">
        <v>30</v>
      </c>
      <c r="F2597" s="55" t="s">
        <v>31</v>
      </c>
      <c r="G2597" s="56" t="s">
        <v>32</v>
      </c>
      <c r="H2597" s="55" t="s">
        <v>33</v>
      </c>
      <c r="I2597" s="57">
        <v>150.31274999999999</v>
      </c>
      <c r="J2597" s="767">
        <v>6012.51</v>
      </c>
      <c r="K2597" s="136"/>
      <c r="L2597" s="469">
        <v>0</v>
      </c>
      <c r="M2597" s="136"/>
      <c r="N2597" s="469"/>
      <c r="O2597" s="75">
        <v>0</v>
      </c>
      <c r="P2597" s="999">
        <f t="shared" si="319"/>
        <v>0</v>
      </c>
      <c r="Q2597" s="91"/>
      <c r="R2597" s="644"/>
      <c r="S2597" s="75">
        <v>0</v>
      </c>
      <c r="T2597" s="999"/>
      <c r="U2597" s="91"/>
      <c r="V2597" s="644"/>
      <c r="W2597" s="91"/>
      <c r="X2597" s="644"/>
      <c r="Y2597" s="60">
        <f t="shared" si="318"/>
        <v>40</v>
      </c>
      <c r="Z2597" s="999">
        <v>6012.51</v>
      </c>
      <c r="AA2597" s="91"/>
      <c r="AB2597" s="644"/>
      <c r="AC2597" s="63">
        <v>0</v>
      </c>
      <c r="AD2597" s="78">
        <f t="shared" si="320"/>
        <v>0</v>
      </c>
      <c r="AE2597" s="940">
        <v>0</v>
      </c>
      <c r="AF2597" s="150">
        <v>0</v>
      </c>
      <c r="AG2597" s="91"/>
      <c r="AH2597" s="644"/>
      <c r="AI2597" s="998">
        <f t="shared" si="321"/>
        <v>6012.51</v>
      </c>
    </row>
    <row r="2598" spans="1:35" ht="66" x14ac:dyDescent="0.2">
      <c r="A2598" s="408"/>
      <c r="B2598" s="101" t="s">
        <v>2280</v>
      </c>
      <c r="C2598" s="98"/>
      <c r="D2598" s="98">
        <v>70</v>
      </c>
      <c r="E2598" s="79" t="s">
        <v>30</v>
      </c>
      <c r="F2598" s="55" t="s">
        <v>31</v>
      </c>
      <c r="G2598" s="56" t="s">
        <v>32</v>
      </c>
      <c r="H2598" s="55" t="s">
        <v>33</v>
      </c>
      <c r="I2598" s="57">
        <v>162.44642857142858</v>
      </c>
      <c r="J2598" s="767">
        <v>11371.25</v>
      </c>
      <c r="K2598" s="136"/>
      <c r="L2598" s="469">
        <v>0</v>
      </c>
      <c r="M2598" s="136"/>
      <c r="N2598" s="469"/>
      <c r="O2598" s="75">
        <v>0</v>
      </c>
      <c r="P2598" s="999">
        <f t="shared" si="319"/>
        <v>0</v>
      </c>
      <c r="Q2598" s="91"/>
      <c r="R2598" s="644"/>
      <c r="S2598" s="75">
        <v>0</v>
      </c>
      <c r="T2598" s="999"/>
      <c r="U2598" s="91"/>
      <c r="V2598" s="644"/>
      <c r="W2598" s="91"/>
      <c r="X2598" s="644"/>
      <c r="Y2598" s="60">
        <f t="shared" si="318"/>
        <v>70</v>
      </c>
      <c r="Z2598" s="999">
        <v>11371.25</v>
      </c>
      <c r="AA2598" s="91"/>
      <c r="AB2598" s="644"/>
      <c r="AC2598" s="63">
        <v>0</v>
      </c>
      <c r="AD2598" s="78">
        <f t="shared" si="320"/>
        <v>0</v>
      </c>
      <c r="AE2598" s="940">
        <v>0</v>
      </c>
      <c r="AF2598" s="150">
        <v>0</v>
      </c>
      <c r="AG2598" s="91"/>
      <c r="AH2598" s="644"/>
      <c r="AI2598" s="998">
        <f t="shared" si="321"/>
        <v>11371.25</v>
      </c>
    </row>
    <row r="2599" spans="1:35" ht="66" x14ac:dyDescent="0.2">
      <c r="A2599" s="408"/>
      <c r="B2599" s="101" t="s">
        <v>2281</v>
      </c>
      <c r="C2599" s="98"/>
      <c r="D2599" s="98">
        <v>70</v>
      </c>
      <c r="E2599" s="79" t="s">
        <v>30</v>
      </c>
      <c r="F2599" s="55" t="s">
        <v>31</v>
      </c>
      <c r="G2599" s="56" t="s">
        <v>32</v>
      </c>
      <c r="H2599" s="55" t="s">
        <v>33</v>
      </c>
      <c r="I2599" s="57">
        <v>162.44642857142858</v>
      </c>
      <c r="J2599" s="767">
        <v>11371.25</v>
      </c>
      <c r="K2599" s="136"/>
      <c r="L2599" s="469">
        <v>0</v>
      </c>
      <c r="M2599" s="136"/>
      <c r="N2599" s="469"/>
      <c r="O2599" s="75">
        <v>0</v>
      </c>
      <c r="P2599" s="999">
        <f t="shared" si="319"/>
        <v>0</v>
      </c>
      <c r="Q2599" s="91"/>
      <c r="R2599" s="644"/>
      <c r="S2599" s="75">
        <v>0</v>
      </c>
      <c r="T2599" s="999"/>
      <c r="U2599" s="91"/>
      <c r="V2599" s="644"/>
      <c r="W2599" s="91"/>
      <c r="X2599" s="644"/>
      <c r="Y2599" s="60">
        <f t="shared" si="318"/>
        <v>70</v>
      </c>
      <c r="Z2599" s="999">
        <v>11371.25</v>
      </c>
      <c r="AA2599" s="91"/>
      <c r="AB2599" s="644"/>
      <c r="AC2599" s="63">
        <v>0</v>
      </c>
      <c r="AD2599" s="78">
        <f t="shared" si="320"/>
        <v>0</v>
      </c>
      <c r="AE2599" s="940">
        <v>0</v>
      </c>
      <c r="AF2599" s="150">
        <v>0</v>
      </c>
      <c r="AG2599" s="91"/>
      <c r="AH2599" s="644"/>
      <c r="AI2599" s="998">
        <f t="shared" si="321"/>
        <v>11371.25</v>
      </c>
    </row>
    <row r="2600" spans="1:35" ht="66" x14ac:dyDescent="0.2">
      <c r="A2600" s="408"/>
      <c r="B2600" s="101" t="s">
        <v>2282</v>
      </c>
      <c r="C2600" s="98"/>
      <c r="D2600" s="98">
        <v>20</v>
      </c>
      <c r="E2600" s="79" t="s">
        <v>30</v>
      </c>
      <c r="F2600" s="55" t="s">
        <v>31</v>
      </c>
      <c r="G2600" s="56" t="s">
        <v>32</v>
      </c>
      <c r="H2600" s="55" t="s">
        <v>33</v>
      </c>
      <c r="I2600" s="57">
        <v>250.56</v>
      </c>
      <c r="J2600" s="767">
        <v>5011.2</v>
      </c>
      <c r="K2600" s="136"/>
      <c r="L2600" s="469">
        <v>0</v>
      </c>
      <c r="M2600" s="136"/>
      <c r="N2600" s="469"/>
      <c r="O2600" s="75">
        <v>0</v>
      </c>
      <c r="P2600" s="999">
        <f t="shared" si="319"/>
        <v>0</v>
      </c>
      <c r="Q2600" s="91"/>
      <c r="R2600" s="644"/>
      <c r="S2600" s="75">
        <v>0</v>
      </c>
      <c r="T2600" s="999"/>
      <c r="U2600" s="91"/>
      <c r="V2600" s="644"/>
      <c r="W2600" s="91"/>
      <c r="X2600" s="644"/>
      <c r="Y2600" s="60">
        <f t="shared" si="318"/>
        <v>20</v>
      </c>
      <c r="Z2600" s="999">
        <v>5011.2</v>
      </c>
      <c r="AA2600" s="91"/>
      <c r="AB2600" s="644"/>
      <c r="AC2600" s="63">
        <v>0</v>
      </c>
      <c r="AD2600" s="78">
        <f t="shared" si="320"/>
        <v>0</v>
      </c>
      <c r="AE2600" s="940">
        <v>0</v>
      </c>
      <c r="AF2600" s="150">
        <v>0</v>
      </c>
      <c r="AG2600" s="91"/>
      <c r="AH2600" s="644"/>
      <c r="AI2600" s="998">
        <f t="shared" si="321"/>
        <v>5011.2</v>
      </c>
    </row>
    <row r="2601" spans="1:35" ht="66" x14ac:dyDescent="0.2">
      <c r="A2601" s="408"/>
      <c r="B2601" s="52" t="s">
        <v>2283</v>
      </c>
      <c r="C2601" s="98"/>
      <c r="D2601" s="98">
        <v>1</v>
      </c>
      <c r="E2601" s="79" t="s">
        <v>30</v>
      </c>
      <c r="F2601" s="55" t="s">
        <v>31</v>
      </c>
      <c r="G2601" s="56" t="s">
        <v>32</v>
      </c>
      <c r="H2601" s="55" t="s">
        <v>33</v>
      </c>
      <c r="I2601" s="57">
        <v>6960</v>
      </c>
      <c r="J2601" s="767">
        <v>6960</v>
      </c>
      <c r="K2601" s="136"/>
      <c r="L2601" s="469">
        <v>0</v>
      </c>
      <c r="M2601" s="136"/>
      <c r="N2601" s="469"/>
      <c r="O2601" s="75">
        <v>0</v>
      </c>
      <c r="P2601" s="999">
        <f t="shared" si="319"/>
        <v>0</v>
      </c>
      <c r="Q2601" s="91"/>
      <c r="R2601" s="644"/>
      <c r="S2601" s="75">
        <v>0</v>
      </c>
      <c r="T2601" s="999"/>
      <c r="U2601" s="91"/>
      <c r="V2601" s="644"/>
      <c r="W2601" s="91"/>
      <c r="X2601" s="644"/>
      <c r="Y2601" s="60">
        <f t="shared" si="318"/>
        <v>1</v>
      </c>
      <c r="Z2601" s="999">
        <v>6960</v>
      </c>
      <c r="AA2601" s="91"/>
      <c r="AB2601" s="644"/>
      <c r="AC2601" s="63">
        <v>0</v>
      </c>
      <c r="AD2601" s="78">
        <f t="shared" si="320"/>
        <v>0</v>
      </c>
      <c r="AE2601" s="940">
        <v>0</v>
      </c>
      <c r="AF2601" s="150">
        <v>0</v>
      </c>
      <c r="AG2601" s="91"/>
      <c r="AH2601" s="644"/>
      <c r="AI2601" s="998">
        <f t="shared" si="321"/>
        <v>6960</v>
      </c>
    </row>
    <row r="2602" spans="1:35" ht="66" x14ac:dyDescent="0.2">
      <c r="A2602" s="408"/>
      <c r="B2602" s="52" t="s">
        <v>2284</v>
      </c>
      <c r="C2602" s="98"/>
      <c r="D2602" s="98">
        <v>10</v>
      </c>
      <c r="E2602" s="79" t="s">
        <v>30</v>
      </c>
      <c r="F2602" s="55" t="s">
        <v>31</v>
      </c>
      <c r="G2602" s="56" t="s">
        <v>32</v>
      </c>
      <c r="H2602" s="55" t="s">
        <v>33</v>
      </c>
      <c r="I2602" s="57">
        <v>5800</v>
      </c>
      <c r="J2602" s="767">
        <v>58000</v>
      </c>
      <c r="K2602" s="136"/>
      <c r="L2602" s="469">
        <v>0</v>
      </c>
      <c r="M2602" s="136"/>
      <c r="N2602" s="469"/>
      <c r="O2602" s="75">
        <v>0</v>
      </c>
      <c r="P2602" s="999">
        <f t="shared" si="319"/>
        <v>0</v>
      </c>
      <c r="Q2602" s="91"/>
      <c r="R2602" s="644"/>
      <c r="S2602" s="75">
        <v>0</v>
      </c>
      <c r="T2602" s="999"/>
      <c r="U2602" s="91"/>
      <c r="V2602" s="644"/>
      <c r="W2602" s="91"/>
      <c r="X2602" s="644"/>
      <c r="Y2602" s="60">
        <f t="shared" si="318"/>
        <v>10</v>
      </c>
      <c r="Z2602" s="999">
        <v>58000</v>
      </c>
      <c r="AA2602" s="91"/>
      <c r="AB2602" s="644"/>
      <c r="AC2602" s="63">
        <v>0</v>
      </c>
      <c r="AD2602" s="78">
        <f t="shared" si="320"/>
        <v>0</v>
      </c>
      <c r="AE2602" s="940">
        <v>0</v>
      </c>
      <c r="AF2602" s="150">
        <v>0</v>
      </c>
      <c r="AG2602" s="91"/>
      <c r="AH2602" s="644"/>
      <c r="AI2602" s="998">
        <f t="shared" si="321"/>
        <v>58000</v>
      </c>
    </row>
    <row r="2603" spans="1:35" ht="66" x14ac:dyDescent="0.2">
      <c r="A2603" s="408"/>
      <c r="B2603" s="52" t="s">
        <v>2285</v>
      </c>
      <c r="C2603" s="98"/>
      <c r="D2603" s="98">
        <v>20</v>
      </c>
      <c r="E2603" s="79" t="s">
        <v>30</v>
      </c>
      <c r="F2603" s="55" t="s">
        <v>31</v>
      </c>
      <c r="G2603" s="56" t="s">
        <v>32</v>
      </c>
      <c r="H2603" s="55" t="s">
        <v>33</v>
      </c>
      <c r="I2603" s="57">
        <v>1856</v>
      </c>
      <c r="J2603" s="767">
        <v>37120</v>
      </c>
      <c r="K2603" s="136"/>
      <c r="L2603" s="469">
        <v>0</v>
      </c>
      <c r="M2603" s="136"/>
      <c r="N2603" s="469"/>
      <c r="O2603" s="75">
        <v>0</v>
      </c>
      <c r="P2603" s="999">
        <f t="shared" si="319"/>
        <v>0</v>
      </c>
      <c r="Q2603" s="91"/>
      <c r="R2603" s="644"/>
      <c r="S2603" s="75">
        <v>0</v>
      </c>
      <c r="T2603" s="999"/>
      <c r="U2603" s="91"/>
      <c r="V2603" s="644"/>
      <c r="W2603" s="91"/>
      <c r="X2603" s="644"/>
      <c r="Y2603" s="60">
        <f t="shared" si="318"/>
        <v>20</v>
      </c>
      <c r="Z2603" s="999">
        <v>37120</v>
      </c>
      <c r="AA2603" s="91"/>
      <c r="AB2603" s="644"/>
      <c r="AC2603" s="63">
        <v>0</v>
      </c>
      <c r="AD2603" s="78">
        <f t="shared" si="320"/>
        <v>0</v>
      </c>
      <c r="AE2603" s="940">
        <v>0</v>
      </c>
      <c r="AF2603" s="150">
        <v>0</v>
      </c>
      <c r="AG2603" s="91"/>
      <c r="AH2603" s="644"/>
      <c r="AI2603" s="998">
        <f t="shared" si="321"/>
        <v>37120</v>
      </c>
    </row>
    <row r="2604" spans="1:35" ht="66" x14ac:dyDescent="0.2">
      <c r="A2604" s="408"/>
      <c r="B2604" s="87" t="s">
        <v>2286</v>
      </c>
      <c r="C2604" s="98"/>
      <c r="D2604" s="98">
        <v>26</v>
      </c>
      <c r="E2604" s="79" t="s">
        <v>30</v>
      </c>
      <c r="F2604" s="55" t="s">
        <v>31</v>
      </c>
      <c r="G2604" s="56" t="s">
        <v>32</v>
      </c>
      <c r="H2604" s="55" t="s">
        <v>33</v>
      </c>
      <c r="I2604" s="57">
        <v>1856</v>
      </c>
      <c r="J2604" s="767">
        <v>48256</v>
      </c>
      <c r="K2604" s="136"/>
      <c r="L2604" s="469">
        <v>0</v>
      </c>
      <c r="M2604" s="136"/>
      <c r="N2604" s="469"/>
      <c r="O2604" s="75">
        <v>0</v>
      </c>
      <c r="P2604" s="999">
        <f t="shared" si="319"/>
        <v>0</v>
      </c>
      <c r="Q2604" s="91"/>
      <c r="R2604" s="644"/>
      <c r="S2604" s="75">
        <v>0</v>
      </c>
      <c r="T2604" s="999"/>
      <c r="U2604" s="91"/>
      <c r="V2604" s="644"/>
      <c r="W2604" s="91"/>
      <c r="X2604" s="644"/>
      <c r="Y2604" s="60">
        <f t="shared" si="318"/>
        <v>26</v>
      </c>
      <c r="Z2604" s="999">
        <v>48256</v>
      </c>
      <c r="AA2604" s="91"/>
      <c r="AB2604" s="644"/>
      <c r="AC2604" s="63">
        <v>0</v>
      </c>
      <c r="AD2604" s="78">
        <f t="shared" si="320"/>
        <v>0</v>
      </c>
      <c r="AE2604" s="940">
        <v>0</v>
      </c>
      <c r="AF2604" s="150">
        <v>0</v>
      </c>
      <c r="AG2604" s="91"/>
      <c r="AH2604" s="644"/>
      <c r="AI2604" s="998">
        <f t="shared" si="321"/>
        <v>48256</v>
      </c>
    </row>
    <row r="2605" spans="1:35" ht="66" x14ac:dyDescent="0.2">
      <c r="A2605" s="408"/>
      <c r="B2605" s="101" t="s">
        <v>2287</v>
      </c>
      <c r="C2605" s="98"/>
      <c r="D2605" s="98">
        <v>70</v>
      </c>
      <c r="E2605" s="79" t="s">
        <v>30</v>
      </c>
      <c r="F2605" s="55" t="s">
        <v>31</v>
      </c>
      <c r="G2605" s="56" t="s">
        <v>32</v>
      </c>
      <c r="H2605" s="55" t="s">
        <v>33</v>
      </c>
      <c r="I2605" s="57">
        <v>149.70957142857142</v>
      </c>
      <c r="J2605" s="767">
        <v>10479.67</v>
      </c>
      <c r="K2605" s="136"/>
      <c r="L2605" s="469">
        <v>0</v>
      </c>
      <c r="M2605" s="136"/>
      <c r="N2605" s="469"/>
      <c r="O2605" s="75">
        <v>0</v>
      </c>
      <c r="P2605" s="999">
        <f t="shared" si="319"/>
        <v>0</v>
      </c>
      <c r="Q2605" s="91"/>
      <c r="R2605" s="644"/>
      <c r="S2605" s="75">
        <v>0</v>
      </c>
      <c r="T2605" s="999"/>
      <c r="U2605" s="91"/>
      <c r="V2605" s="644"/>
      <c r="W2605" s="91"/>
      <c r="X2605" s="644"/>
      <c r="Y2605" s="60">
        <f t="shared" si="318"/>
        <v>70</v>
      </c>
      <c r="Z2605" s="999">
        <v>10479.67</v>
      </c>
      <c r="AA2605" s="91"/>
      <c r="AB2605" s="644"/>
      <c r="AC2605" s="63">
        <v>0</v>
      </c>
      <c r="AD2605" s="78">
        <f t="shared" si="320"/>
        <v>0</v>
      </c>
      <c r="AE2605" s="940">
        <v>0</v>
      </c>
      <c r="AF2605" s="150">
        <v>0</v>
      </c>
      <c r="AG2605" s="91"/>
      <c r="AH2605" s="644"/>
      <c r="AI2605" s="998">
        <f t="shared" si="321"/>
        <v>10479.67</v>
      </c>
    </row>
    <row r="2606" spans="1:35" ht="66" x14ac:dyDescent="0.2">
      <c r="A2606" s="408"/>
      <c r="B2606" s="52" t="s">
        <v>2288</v>
      </c>
      <c r="C2606" s="98"/>
      <c r="D2606" s="98">
        <v>3</v>
      </c>
      <c r="E2606" s="79" t="s">
        <v>30</v>
      </c>
      <c r="F2606" s="55" t="s">
        <v>31</v>
      </c>
      <c r="G2606" s="56" t="s">
        <v>32</v>
      </c>
      <c r="H2606" s="55" t="s">
        <v>33</v>
      </c>
      <c r="I2606" s="57">
        <v>11774</v>
      </c>
      <c r="J2606" s="767">
        <v>35322</v>
      </c>
      <c r="K2606" s="136"/>
      <c r="L2606" s="469">
        <v>0</v>
      </c>
      <c r="M2606" s="136"/>
      <c r="N2606" s="469"/>
      <c r="O2606" s="75">
        <v>0</v>
      </c>
      <c r="P2606" s="999">
        <f t="shared" si="319"/>
        <v>0</v>
      </c>
      <c r="Q2606" s="91"/>
      <c r="R2606" s="644"/>
      <c r="S2606" s="75">
        <v>0</v>
      </c>
      <c r="T2606" s="999"/>
      <c r="U2606" s="91"/>
      <c r="V2606" s="644"/>
      <c r="W2606" s="91"/>
      <c r="X2606" s="644"/>
      <c r="Y2606" s="60">
        <f t="shared" si="318"/>
        <v>3</v>
      </c>
      <c r="Z2606" s="999">
        <v>35322</v>
      </c>
      <c r="AA2606" s="91"/>
      <c r="AB2606" s="644"/>
      <c r="AC2606" s="63">
        <v>0</v>
      </c>
      <c r="AD2606" s="78">
        <f t="shared" si="320"/>
        <v>0</v>
      </c>
      <c r="AE2606" s="940">
        <v>0</v>
      </c>
      <c r="AF2606" s="150">
        <v>0</v>
      </c>
      <c r="AG2606" s="91"/>
      <c r="AH2606" s="644"/>
      <c r="AI2606" s="998">
        <f t="shared" si="321"/>
        <v>35322</v>
      </c>
    </row>
    <row r="2607" spans="1:35" ht="66" x14ac:dyDescent="0.2">
      <c r="A2607" s="408"/>
      <c r="B2607" s="101" t="s">
        <v>2289</v>
      </c>
      <c r="C2607" s="74"/>
      <c r="D2607" s="74">
        <v>150</v>
      </c>
      <c r="E2607" s="74" t="s">
        <v>396</v>
      </c>
      <c r="F2607" s="55" t="s">
        <v>31</v>
      </c>
      <c r="G2607" s="56" t="s">
        <v>32</v>
      </c>
      <c r="H2607" s="55" t="s">
        <v>33</v>
      </c>
      <c r="I2607" s="57">
        <v>98.971199999999996</v>
      </c>
      <c r="J2607" s="766">
        <v>14845.68</v>
      </c>
      <c r="K2607" s="136"/>
      <c r="L2607" s="469">
        <v>0</v>
      </c>
      <c r="M2607" s="136"/>
      <c r="N2607" s="469"/>
      <c r="O2607" s="75">
        <v>0</v>
      </c>
      <c r="P2607" s="999">
        <f t="shared" si="319"/>
        <v>0</v>
      </c>
      <c r="Q2607" s="91"/>
      <c r="R2607" s="644"/>
      <c r="S2607" s="75">
        <v>0</v>
      </c>
      <c r="T2607" s="999"/>
      <c r="U2607" s="91"/>
      <c r="V2607" s="644"/>
      <c r="W2607" s="91"/>
      <c r="X2607" s="644"/>
      <c r="Y2607" s="60">
        <f t="shared" si="318"/>
        <v>150</v>
      </c>
      <c r="Z2607" s="999">
        <v>14845.68</v>
      </c>
      <c r="AA2607" s="91"/>
      <c r="AB2607" s="644"/>
      <c r="AC2607" s="63">
        <v>0</v>
      </c>
      <c r="AD2607" s="78">
        <f t="shared" si="320"/>
        <v>0</v>
      </c>
      <c r="AE2607" s="940">
        <v>0</v>
      </c>
      <c r="AF2607" s="150">
        <v>0</v>
      </c>
      <c r="AG2607" s="91"/>
      <c r="AH2607" s="644"/>
      <c r="AI2607" s="998">
        <f t="shared" si="321"/>
        <v>14845.68</v>
      </c>
    </row>
    <row r="2608" spans="1:35" ht="66" x14ac:dyDescent="0.2">
      <c r="A2608" s="408"/>
      <c r="B2608" s="52" t="s">
        <v>2290</v>
      </c>
      <c r="C2608" s="74"/>
      <c r="D2608" s="74">
        <v>25</v>
      </c>
      <c r="E2608" s="74" t="s">
        <v>30</v>
      </c>
      <c r="F2608" s="88" t="s">
        <v>31</v>
      </c>
      <c r="G2608" s="56" t="s">
        <v>32</v>
      </c>
      <c r="H2608" s="55" t="s">
        <v>33</v>
      </c>
      <c r="I2608" s="57">
        <v>673.68</v>
      </c>
      <c r="J2608" s="766">
        <v>16842</v>
      </c>
      <c r="K2608" s="136"/>
      <c r="L2608" s="469">
        <v>0</v>
      </c>
      <c r="M2608" s="136"/>
      <c r="N2608" s="469"/>
      <c r="O2608" s="75">
        <v>0</v>
      </c>
      <c r="P2608" s="999">
        <f t="shared" si="319"/>
        <v>0</v>
      </c>
      <c r="Q2608" s="91"/>
      <c r="R2608" s="644"/>
      <c r="S2608" s="75">
        <v>0</v>
      </c>
      <c r="T2608" s="999"/>
      <c r="U2608" s="91"/>
      <c r="V2608" s="644"/>
      <c r="W2608" s="91"/>
      <c r="X2608" s="644"/>
      <c r="Y2608" s="60">
        <f t="shared" si="318"/>
        <v>25</v>
      </c>
      <c r="Z2608" s="999">
        <v>16842</v>
      </c>
      <c r="AA2608" s="91"/>
      <c r="AB2608" s="644"/>
      <c r="AC2608" s="63">
        <v>0</v>
      </c>
      <c r="AD2608" s="78">
        <f t="shared" si="320"/>
        <v>0</v>
      </c>
      <c r="AE2608" s="940">
        <v>0</v>
      </c>
      <c r="AF2608" s="150">
        <v>0</v>
      </c>
      <c r="AG2608" s="91"/>
      <c r="AH2608" s="644"/>
      <c r="AI2608" s="998">
        <f t="shared" si="321"/>
        <v>16842</v>
      </c>
    </row>
    <row r="2609" spans="1:35" ht="66" x14ac:dyDescent="0.2">
      <c r="A2609" s="408"/>
      <c r="B2609" s="86" t="s">
        <v>2291</v>
      </c>
      <c r="C2609" s="74"/>
      <c r="D2609" s="74">
        <v>11</v>
      </c>
      <c r="E2609" s="74" t="s">
        <v>30</v>
      </c>
      <c r="F2609" s="55" t="s">
        <v>31</v>
      </c>
      <c r="G2609" s="56" t="s">
        <v>32</v>
      </c>
      <c r="H2609" s="55" t="s">
        <v>33</v>
      </c>
      <c r="I2609" s="57">
        <v>1044</v>
      </c>
      <c r="J2609" s="766">
        <v>11484</v>
      </c>
      <c r="K2609" s="136"/>
      <c r="L2609" s="469">
        <v>0</v>
      </c>
      <c r="M2609" s="136"/>
      <c r="N2609" s="469"/>
      <c r="O2609" s="75">
        <v>0</v>
      </c>
      <c r="P2609" s="999">
        <f t="shared" si="319"/>
        <v>0</v>
      </c>
      <c r="Q2609" s="91"/>
      <c r="R2609" s="644"/>
      <c r="S2609" s="75">
        <v>0</v>
      </c>
      <c r="T2609" s="999"/>
      <c r="U2609" s="91"/>
      <c r="V2609" s="644"/>
      <c r="W2609" s="91"/>
      <c r="X2609" s="644"/>
      <c r="Y2609" s="60">
        <f t="shared" si="318"/>
        <v>11</v>
      </c>
      <c r="Z2609" s="999">
        <v>11484</v>
      </c>
      <c r="AA2609" s="91"/>
      <c r="AB2609" s="644"/>
      <c r="AC2609" s="63">
        <v>0</v>
      </c>
      <c r="AD2609" s="78">
        <f t="shared" si="320"/>
        <v>0</v>
      </c>
      <c r="AE2609" s="940">
        <v>0</v>
      </c>
      <c r="AF2609" s="150">
        <v>0</v>
      </c>
      <c r="AG2609" s="91"/>
      <c r="AH2609" s="644"/>
      <c r="AI2609" s="998">
        <f t="shared" si="321"/>
        <v>11484</v>
      </c>
    </row>
    <row r="2610" spans="1:35" ht="35.25" customHeight="1" x14ac:dyDescent="0.2">
      <c r="A2610" s="408"/>
      <c r="B2610" s="102" t="s">
        <v>2292</v>
      </c>
      <c r="C2610" s="74"/>
      <c r="D2610" s="74">
        <v>15</v>
      </c>
      <c r="E2610" s="74" t="s">
        <v>30</v>
      </c>
      <c r="F2610" s="55" t="s">
        <v>31</v>
      </c>
      <c r="G2610" s="56" t="s">
        <v>32</v>
      </c>
      <c r="H2610" s="55" t="s">
        <v>33</v>
      </c>
      <c r="I2610" s="57">
        <v>83</v>
      </c>
      <c r="J2610" s="766">
        <v>1245</v>
      </c>
      <c r="K2610" s="136"/>
      <c r="L2610" s="469">
        <v>0</v>
      </c>
      <c r="M2610" s="136"/>
      <c r="N2610" s="469"/>
      <c r="O2610" s="75">
        <v>0</v>
      </c>
      <c r="P2610" s="999">
        <f t="shared" si="319"/>
        <v>0</v>
      </c>
      <c r="Q2610" s="91"/>
      <c r="R2610" s="644"/>
      <c r="S2610" s="75">
        <v>0</v>
      </c>
      <c r="T2610" s="999"/>
      <c r="U2610" s="91"/>
      <c r="V2610" s="644"/>
      <c r="W2610" s="91"/>
      <c r="X2610" s="644"/>
      <c r="Y2610" s="60">
        <f t="shared" si="318"/>
        <v>15</v>
      </c>
      <c r="Z2610" s="999">
        <v>1245</v>
      </c>
      <c r="AA2610" s="91"/>
      <c r="AB2610" s="644"/>
      <c r="AC2610" s="63">
        <v>0</v>
      </c>
      <c r="AD2610" s="78">
        <f t="shared" si="320"/>
        <v>0</v>
      </c>
      <c r="AE2610" s="940">
        <v>0</v>
      </c>
      <c r="AF2610" s="150">
        <v>0</v>
      </c>
      <c r="AG2610" s="91"/>
      <c r="AH2610" s="644"/>
      <c r="AI2610" s="998">
        <f t="shared" si="321"/>
        <v>1245</v>
      </c>
    </row>
    <row r="2611" spans="1:35" ht="66" x14ac:dyDescent="0.2">
      <c r="A2611" s="408"/>
      <c r="B2611" s="101" t="s">
        <v>2293</v>
      </c>
      <c r="C2611" s="74"/>
      <c r="D2611" s="74">
        <v>50</v>
      </c>
      <c r="E2611" s="74" t="s">
        <v>30</v>
      </c>
      <c r="F2611" s="55" t="s">
        <v>31</v>
      </c>
      <c r="G2611" s="56" t="s">
        <v>32</v>
      </c>
      <c r="H2611" s="55" t="s">
        <v>33</v>
      </c>
      <c r="I2611" s="57">
        <v>124.02719999999999</v>
      </c>
      <c r="J2611" s="766">
        <v>6201.36</v>
      </c>
      <c r="K2611" s="136"/>
      <c r="L2611" s="469">
        <v>0</v>
      </c>
      <c r="M2611" s="136"/>
      <c r="N2611" s="469"/>
      <c r="O2611" s="75">
        <v>0</v>
      </c>
      <c r="P2611" s="999">
        <f t="shared" si="319"/>
        <v>0</v>
      </c>
      <c r="Q2611" s="91"/>
      <c r="R2611" s="644"/>
      <c r="S2611" s="75">
        <v>0</v>
      </c>
      <c r="T2611" s="999"/>
      <c r="U2611" s="91"/>
      <c r="V2611" s="644"/>
      <c r="W2611" s="91"/>
      <c r="X2611" s="644"/>
      <c r="Y2611" s="60">
        <f t="shared" si="318"/>
        <v>50</v>
      </c>
      <c r="Z2611" s="999">
        <v>6201.36</v>
      </c>
      <c r="AA2611" s="91"/>
      <c r="AB2611" s="644"/>
      <c r="AC2611" s="63">
        <v>0</v>
      </c>
      <c r="AD2611" s="78">
        <f t="shared" si="320"/>
        <v>0</v>
      </c>
      <c r="AE2611" s="940">
        <v>0</v>
      </c>
      <c r="AF2611" s="150">
        <v>0</v>
      </c>
      <c r="AG2611" s="91"/>
      <c r="AH2611" s="644"/>
      <c r="AI2611" s="998">
        <f t="shared" si="321"/>
        <v>6201.36</v>
      </c>
    </row>
    <row r="2612" spans="1:35" ht="66" x14ac:dyDescent="0.2">
      <c r="A2612" s="408"/>
      <c r="B2612" s="101" t="s">
        <v>2294</v>
      </c>
      <c r="C2612" s="74"/>
      <c r="D2612" s="74">
        <v>50</v>
      </c>
      <c r="E2612" s="74" t="s">
        <v>30</v>
      </c>
      <c r="F2612" s="55" t="s">
        <v>31</v>
      </c>
      <c r="G2612" s="56" t="s">
        <v>32</v>
      </c>
      <c r="H2612" s="55" t="s">
        <v>33</v>
      </c>
      <c r="I2612" s="57">
        <v>124.02719999999999</v>
      </c>
      <c r="J2612" s="766">
        <v>6201.36</v>
      </c>
      <c r="K2612" s="136"/>
      <c r="L2612" s="469">
        <v>0</v>
      </c>
      <c r="M2612" s="136"/>
      <c r="N2612" s="469"/>
      <c r="O2612" s="75">
        <v>0</v>
      </c>
      <c r="P2612" s="999">
        <f t="shared" si="319"/>
        <v>0</v>
      </c>
      <c r="Q2612" s="91"/>
      <c r="R2612" s="644"/>
      <c r="S2612" s="75">
        <v>0</v>
      </c>
      <c r="T2612" s="999"/>
      <c r="U2612" s="91"/>
      <c r="V2612" s="644"/>
      <c r="W2612" s="91"/>
      <c r="X2612" s="644"/>
      <c r="Y2612" s="60">
        <f t="shared" si="318"/>
        <v>50</v>
      </c>
      <c r="Z2612" s="999">
        <v>6201.36</v>
      </c>
      <c r="AA2612" s="91"/>
      <c r="AB2612" s="644"/>
      <c r="AC2612" s="63">
        <v>0</v>
      </c>
      <c r="AD2612" s="78">
        <f t="shared" si="320"/>
        <v>0</v>
      </c>
      <c r="AE2612" s="940">
        <v>0</v>
      </c>
      <c r="AF2612" s="150">
        <v>0</v>
      </c>
      <c r="AG2612" s="91"/>
      <c r="AH2612" s="644"/>
      <c r="AI2612" s="998">
        <f t="shared" si="321"/>
        <v>6201.36</v>
      </c>
    </row>
    <row r="2613" spans="1:35" ht="33.75" customHeight="1" x14ac:dyDescent="0.2">
      <c r="A2613" s="408"/>
      <c r="B2613" s="52" t="s">
        <v>2295</v>
      </c>
      <c r="C2613" s="74"/>
      <c r="D2613" s="74">
        <v>2</v>
      </c>
      <c r="E2613" s="74" t="s">
        <v>30</v>
      </c>
      <c r="F2613" s="55"/>
      <c r="G2613" s="56"/>
      <c r="H2613" s="55"/>
      <c r="I2613" s="57">
        <v>5999</v>
      </c>
      <c r="J2613" s="766">
        <v>11998</v>
      </c>
      <c r="K2613" s="136"/>
      <c r="L2613" s="469">
        <v>0</v>
      </c>
      <c r="M2613" s="136"/>
      <c r="N2613" s="469"/>
      <c r="O2613" s="75">
        <v>0</v>
      </c>
      <c r="P2613" s="999">
        <f t="shared" si="319"/>
        <v>0</v>
      </c>
      <c r="Q2613" s="91"/>
      <c r="R2613" s="644"/>
      <c r="S2613" s="75">
        <v>0</v>
      </c>
      <c r="T2613" s="999"/>
      <c r="U2613" s="91"/>
      <c r="V2613" s="644"/>
      <c r="W2613" s="91"/>
      <c r="X2613" s="644"/>
      <c r="Y2613" s="60">
        <f t="shared" si="318"/>
        <v>2</v>
      </c>
      <c r="Z2613" s="999">
        <v>11998</v>
      </c>
      <c r="AA2613" s="91"/>
      <c r="AB2613" s="644"/>
      <c r="AC2613" s="63">
        <v>0</v>
      </c>
      <c r="AD2613" s="78">
        <f t="shared" si="320"/>
        <v>0</v>
      </c>
      <c r="AE2613" s="940">
        <v>0</v>
      </c>
      <c r="AF2613" s="150">
        <v>0</v>
      </c>
      <c r="AG2613" s="91"/>
      <c r="AH2613" s="644"/>
      <c r="AI2613" s="998">
        <f t="shared" si="321"/>
        <v>11998</v>
      </c>
    </row>
    <row r="2614" spans="1:35" ht="66" x14ac:dyDescent="0.2">
      <c r="A2614" s="408"/>
      <c r="B2614" s="101" t="s">
        <v>2296</v>
      </c>
      <c r="C2614" s="74"/>
      <c r="D2614" s="74">
        <v>70</v>
      </c>
      <c r="E2614" s="74" t="s">
        <v>396</v>
      </c>
      <c r="F2614" s="55" t="s">
        <v>31</v>
      </c>
      <c r="G2614" s="56" t="s">
        <v>32</v>
      </c>
      <c r="H2614" s="55" t="s">
        <v>33</v>
      </c>
      <c r="I2614" s="57">
        <v>313.2</v>
      </c>
      <c r="J2614" s="766">
        <v>21924</v>
      </c>
      <c r="K2614" s="136"/>
      <c r="L2614" s="469">
        <v>0</v>
      </c>
      <c r="M2614" s="136"/>
      <c r="N2614" s="469"/>
      <c r="O2614" s="75">
        <v>0</v>
      </c>
      <c r="P2614" s="999">
        <f t="shared" si="319"/>
        <v>0</v>
      </c>
      <c r="Q2614" s="91"/>
      <c r="R2614" s="644"/>
      <c r="S2614" s="75">
        <v>0</v>
      </c>
      <c r="T2614" s="999"/>
      <c r="U2614" s="91"/>
      <c r="V2614" s="644"/>
      <c r="W2614" s="91"/>
      <c r="X2614" s="644"/>
      <c r="Y2614" s="60">
        <f t="shared" si="318"/>
        <v>70</v>
      </c>
      <c r="Z2614" s="999">
        <v>21924</v>
      </c>
      <c r="AA2614" s="91"/>
      <c r="AB2614" s="644"/>
      <c r="AC2614" s="63">
        <v>0</v>
      </c>
      <c r="AD2614" s="78">
        <f t="shared" si="320"/>
        <v>0</v>
      </c>
      <c r="AE2614" s="940">
        <v>0</v>
      </c>
      <c r="AF2614" s="150">
        <v>0</v>
      </c>
      <c r="AG2614" s="91"/>
      <c r="AH2614" s="644"/>
      <c r="AI2614" s="998">
        <f t="shared" si="321"/>
        <v>21924</v>
      </c>
    </row>
    <row r="2615" spans="1:35" ht="30" customHeight="1" x14ac:dyDescent="0.2">
      <c r="A2615" s="408"/>
      <c r="B2615" s="101" t="s">
        <v>2297</v>
      </c>
      <c r="C2615" s="74"/>
      <c r="D2615" s="74">
        <v>12</v>
      </c>
      <c r="E2615" s="74" t="s">
        <v>30</v>
      </c>
      <c r="F2615" s="55"/>
      <c r="G2615" s="56"/>
      <c r="H2615" s="55"/>
      <c r="I2615" s="57">
        <v>97.3</v>
      </c>
      <c r="J2615" s="766">
        <v>1167.5999999999999</v>
      </c>
      <c r="K2615" s="136"/>
      <c r="L2615" s="469">
        <v>0</v>
      </c>
      <c r="M2615" s="136"/>
      <c r="N2615" s="469"/>
      <c r="O2615" s="75">
        <v>0</v>
      </c>
      <c r="P2615" s="999">
        <f t="shared" si="319"/>
        <v>0</v>
      </c>
      <c r="Q2615" s="91"/>
      <c r="R2615" s="644"/>
      <c r="S2615" s="75">
        <v>0</v>
      </c>
      <c r="T2615" s="999"/>
      <c r="U2615" s="91"/>
      <c r="V2615" s="644"/>
      <c r="W2615" s="91"/>
      <c r="X2615" s="644"/>
      <c r="Y2615" s="60">
        <f t="shared" si="318"/>
        <v>12</v>
      </c>
      <c r="Z2615" s="999">
        <v>1167.5999999999999</v>
      </c>
      <c r="AA2615" s="91"/>
      <c r="AB2615" s="644"/>
      <c r="AC2615" s="63">
        <v>0</v>
      </c>
      <c r="AD2615" s="78">
        <f t="shared" si="320"/>
        <v>0</v>
      </c>
      <c r="AE2615" s="940">
        <v>0</v>
      </c>
      <c r="AF2615" s="150">
        <v>0</v>
      </c>
      <c r="AG2615" s="91"/>
      <c r="AH2615" s="644"/>
      <c r="AI2615" s="998">
        <f t="shared" si="321"/>
        <v>1167.5999999999999</v>
      </c>
    </row>
    <row r="2616" spans="1:35" ht="66" x14ac:dyDescent="0.2">
      <c r="A2616" s="408"/>
      <c r="B2616" s="87" t="s">
        <v>2298</v>
      </c>
      <c r="C2616" s="74"/>
      <c r="D2616" s="74">
        <v>10</v>
      </c>
      <c r="E2616" s="74" t="s">
        <v>30</v>
      </c>
      <c r="F2616" s="55" t="s">
        <v>31</v>
      </c>
      <c r="G2616" s="56" t="s">
        <v>32</v>
      </c>
      <c r="H2616" s="55" t="s">
        <v>33</v>
      </c>
      <c r="I2616" s="57">
        <v>1102</v>
      </c>
      <c r="J2616" s="766">
        <v>11020</v>
      </c>
      <c r="K2616" s="136"/>
      <c r="L2616" s="469">
        <v>0</v>
      </c>
      <c r="M2616" s="136"/>
      <c r="N2616" s="469"/>
      <c r="O2616" s="75">
        <v>0</v>
      </c>
      <c r="P2616" s="999">
        <f t="shared" si="319"/>
        <v>0</v>
      </c>
      <c r="Q2616" s="91"/>
      <c r="R2616" s="644"/>
      <c r="S2616" s="75">
        <v>0</v>
      </c>
      <c r="T2616" s="999"/>
      <c r="U2616" s="91"/>
      <c r="V2616" s="644"/>
      <c r="W2616" s="91"/>
      <c r="X2616" s="644"/>
      <c r="Y2616" s="60">
        <f t="shared" si="318"/>
        <v>10</v>
      </c>
      <c r="Z2616" s="999">
        <v>11020</v>
      </c>
      <c r="AA2616" s="91"/>
      <c r="AB2616" s="644"/>
      <c r="AC2616" s="63">
        <v>0</v>
      </c>
      <c r="AD2616" s="78">
        <f t="shared" si="320"/>
        <v>0</v>
      </c>
      <c r="AE2616" s="940">
        <v>0</v>
      </c>
      <c r="AF2616" s="150">
        <v>0</v>
      </c>
      <c r="AG2616" s="91"/>
      <c r="AH2616" s="644"/>
      <c r="AI2616" s="998">
        <f t="shared" si="321"/>
        <v>11020</v>
      </c>
    </row>
    <row r="2617" spans="1:35" ht="33.75" customHeight="1" x14ac:dyDescent="0.2">
      <c r="A2617" s="408"/>
      <c r="B2617" s="52" t="s">
        <v>2299</v>
      </c>
      <c r="C2617" s="74"/>
      <c r="D2617" s="74">
        <v>2</v>
      </c>
      <c r="E2617" s="74" t="s">
        <v>30</v>
      </c>
      <c r="F2617" s="55"/>
      <c r="G2617" s="56"/>
      <c r="H2617" s="55"/>
      <c r="I2617" s="57">
        <v>4158</v>
      </c>
      <c r="J2617" s="766">
        <v>8316</v>
      </c>
      <c r="K2617" s="136"/>
      <c r="L2617" s="469">
        <v>0</v>
      </c>
      <c r="M2617" s="136"/>
      <c r="N2617" s="469"/>
      <c r="O2617" s="75">
        <v>0</v>
      </c>
      <c r="P2617" s="999">
        <f t="shared" si="319"/>
        <v>0</v>
      </c>
      <c r="Q2617" s="91"/>
      <c r="R2617" s="644"/>
      <c r="S2617" s="75">
        <v>0</v>
      </c>
      <c r="T2617" s="999"/>
      <c r="U2617" s="91"/>
      <c r="V2617" s="644"/>
      <c r="W2617" s="91"/>
      <c r="X2617" s="644"/>
      <c r="Y2617" s="60">
        <f t="shared" si="318"/>
        <v>2</v>
      </c>
      <c r="Z2617" s="999">
        <v>8316</v>
      </c>
      <c r="AA2617" s="91"/>
      <c r="AB2617" s="644"/>
      <c r="AC2617" s="63">
        <v>0</v>
      </c>
      <c r="AD2617" s="78">
        <f t="shared" si="320"/>
        <v>0</v>
      </c>
      <c r="AE2617" s="940">
        <v>0</v>
      </c>
      <c r="AF2617" s="150">
        <v>0</v>
      </c>
      <c r="AG2617" s="91"/>
      <c r="AH2617" s="644"/>
      <c r="AI2617" s="998">
        <f t="shared" si="321"/>
        <v>8316</v>
      </c>
    </row>
    <row r="2618" spans="1:35" ht="66" x14ac:dyDescent="0.2">
      <c r="A2618" s="408"/>
      <c r="B2618" s="101" t="s">
        <v>2300</v>
      </c>
      <c r="C2618" s="74"/>
      <c r="D2618" s="74">
        <v>70</v>
      </c>
      <c r="E2618" s="74" t="s">
        <v>30</v>
      </c>
      <c r="F2618" s="55" t="s">
        <v>31</v>
      </c>
      <c r="G2618" s="56" t="s">
        <v>32</v>
      </c>
      <c r="H2618" s="55" t="s">
        <v>33</v>
      </c>
      <c r="I2618" s="57">
        <v>313.2</v>
      </c>
      <c r="J2618" s="766">
        <v>21924</v>
      </c>
      <c r="K2618" s="136"/>
      <c r="L2618" s="469">
        <v>0</v>
      </c>
      <c r="M2618" s="136"/>
      <c r="N2618" s="469"/>
      <c r="O2618" s="75">
        <v>0</v>
      </c>
      <c r="P2618" s="999">
        <f t="shared" ref="P2618" si="322">O2618*I2618</f>
        <v>0</v>
      </c>
      <c r="Q2618" s="91"/>
      <c r="R2618" s="644"/>
      <c r="S2618" s="75">
        <v>0</v>
      </c>
      <c r="T2618" s="999"/>
      <c r="U2618" s="91"/>
      <c r="V2618" s="644"/>
      <c r="W2618" s="91"/>
      <c r="X2618" s="644"/>
      <c r="Y2618" s="60">
        <f t="shared" si="318"/>
        <v>70</v>
      </c>
      <c r="Z2618" s="999">
        <v>21924</v>
      </c>
      <c r="AA2618" s="91"/>
      <c r="AB2618" s="644"/>
      <c r="AC2618" s="63">
        <v>0</v>
      </c>
      <c r="AD2618" s="78">
        <f t="shared" ref="AD2618" si="323">AC2618*I2618</f>
        <v>0</v>
      </c>
      <c r="AE2618" s="940">
        <v>0</v>
      </c>
      <c r="AF2618" s="150">
        <v>0</v>
      </c>
      <c r="AG2618" s="91"/>
      <c r="AH2618" s="644"/>
      <c r="AI2618" s="998">
        <f t="shared" si="321"/>
        <v>21924</v>
      </c>
    </row>
    <row r="2619" spans="1:35" ht="24" x14ac:dyDescent="0.2">
      <c r="A2619" s="353">
        <v>44103</v>
      </c>
      <c r="B2619" s="341" t="s">
        <v>2301</v>
      </c>
      <c r="C2619" s="42"/>
      <c r="D2619" s="42"/>
      <c r="E2619" s="45"/>
      <c r="F2619" s="46"/>
      <c r="G2619" s="46"/>
      <c r="H2619" s="46"/>
      <c r="I2619" s="47"/>
      <c r="J2619" s="821">
        <v>0</v>
      </c>
      <c r="K2619" s="264"/>
      <c r="L2619" s="921">
        <v>0</v>
      </c>
      <c r="M2619" s="264"/>
      <c r="N2619" s="921"/>
      <c r="O2619" s="75">
        <v>0</v>
      </c>
      <c r="P2619" s="1008"/>
      <c r="Q2619" s="265"/>
      <c r="R2619" s="921"/>
      <c r="S2619" s="75">
        <v>0</v>
      </c>
      <c r="T2619" s="1008"/>
      <c r="U2619" s="265"/>
      <c r="V2619" s="921"/>
      <c r="W2619" s="265"/>
      <c r="X2619" s="921"/>
      <c r="Y2619" s="60">
        <f t="shared" si="318"/>
        <v>0</v>
      </c>
      <c r="Z2619" s="1008">
        <v>0</v>
      </c>
      <c r="AA2619" s="265"/>
      <c r="AB2619" s="921"/>
      <c r="AC2619" s="63">
        <v>0</v>
      </c>
      <c r="AD2619" s="281"/>
      <c r="AE2619" s="958"/>
      <c r="AF2619" s="150">
        <v>0</v>
      </c>
      <c r="AG2619" s="265"/>
      <c r="AH2619" s="921"/>
      <c r="AI2619" s="998">
        <f t="shared" si="321"/>
        <v>0</v>
      </c>
    </row>
    <row r="2620" spans="1:35" x14ac:dyDescent="0.2">
      <c r="A2620" s="51"/>
      <c r="B2620" s="407"/>
      <c r="E2620" s="470"/>
      <c r="F2620" s="471"/>
      <c r="G2620" s="471"/>
      <c r="H2620" s="471"/>
      <c r="I2620" s="57"/>
      <c r="K2620" s="136"/>
      <c r="L2620" s="469">
        <v>0</v>
      </c>
      <c r="M2620" s="136"/>
      <c r="N2620" s="469"/>
      <c r="O2620" s="75">
        <v>0</v>
      </c>
      <c r="P2620" s="1002"/>
      <c r="Q2620" s="138"/>
      <c r="R2620" s="469"/>
      <c r="S2620" s="75">
        <v>0</v>
      </c>
      <c r="T2620" s="1002"/>
      <c r="U2620" s="138"/>
      <c r="V2620" s="469"/>
      <c r="W2620" s="138"/>
      <c r="X2620" s="469"/>
      <c r="Y2620" s="60">
        <f t="shared" si="318"/>
        <v>0</v>
      </c>
      <c r="Z2620" s="1002">
        <v>0</v>
      </c>
      <c r="AA2620" s="138"/>
      <c r="AB2620" s="469"/>
      <c r="AC2620" s="63">
        <v>0</v>
      </c>
      <c r="AD2620" s="137"/>
      <c r="AE2620" s="942"/>
      <c r="AF2620" s="150">
        <v>0</v>
      </c>
      <c r="AG2620" s="138"/>
      <c r="AH2620" s="469"/>
      <c r="AI2620" s="998">
        <f t="shared" si="321"/>
        <v>0</v>
      </c>
    </row>
    <row r="2621" spans="1:35" ht="36" x14ac:dyDescent="0.2">
      <c r="A2621" s="353">
        <v>44104</v>
      </c>
      <c r="B2621" s="341" t="s">
        <v>2302</v>
      </c>
      <c r="C2621" s="42"/>
      <c r="D2621" s="42"/>
      <c r="E2621" s="45"/>
      <c r="F2621" s="46"/>
      <c r="G2621" s="46"/>
      <c r="H2621" s="46"/>
      <c r="I2621" s="47"/>
      <c r="J2621" s="821">
        <v>0</v>
      </c>
      <c r="K2621" s="264"/>
      <c r="L2621" s="921">
        <v>0</v>
      </c>
      <c r="M2621" s="264"/>
      <c r="N2621" s="921"/>
      <c r="O2621" s="75">
        <v>0</v>
      </c>
      <c r="P2621" s="1008"/>
      <c r="Q2621" s="265"/>
      <c r="R2621" s="921"/>
      <c r="S2621" s="75">
        <v>0</v>
      </c>
      <c r="T2621" s="1008"/>
      <c r="U2621" s="265"/>
      <c r="V2621" s="921"/>
      <c r="W2621" s="265"/>
      <c r="X2621" s="921"/>
      <c r="Y2621" s="60">
        <f t="shared" si="318"/>
        <v>0</v>
      </c>
      <c r="Z2621" s="1008">
        <v>0</v>
      </c>
      <c r="AA2621" s="265"/>
      <c r="AB2621" s="921"/>
      <c r="AC2621" s="63">
        <v>0</v>
      </c>
      <c r="AD2621" s="281"/>
      <c r="AE2621" s="958"/>
      <c r="AF2621" s="150">
        <v>0</v>
      </c>
      <c r="AG2621" s="265"/>
      <c r="AH2621" s="921"/>
      <c r="AI2621" s="998">
        <f t="shared" si="321"/>
        <v>0</v>
      </c>
    </row>
    <row r="2622" spans="1:35" x14ac:dyDescent="0.2">
      <c r="A2622" s="51"/>
      <c r="B2622" s="407"/>
      <c r="C2622" s="51"/>
      <c r="D2622" s="583"/>
      <c r="E2622" s="470"/>
      <c r="F2622" s="471"/>
      <c r="G2622" s="471"/>
      <c r="H2622" s="471"/>
      <c r="I2622" s="57"/>
      <c r="J2622" s="811"/>
      <c r="K2622" s="136"/>
      <c r="L2622" s="469">
        <v>0</v>
      </c>
      <c r="M2622" s="136"/>
      <c r="N2622" s="469"/>
      <c r="O2622" s="75">
        <v>0</v>
      </c>
      <c r="P2622" s="1002"/>
      <c r="Q2622" s="138"/>
      <c r="R2622" s="469"/>
      <c r="S2622" s="75">
        <v>0</v>
      </c>
      <c r="T2622" s="1002"/>
      <c r="U2622" s="138"/>
      <c r="V2622" s="469"/>
      <c r="W2622" s="138"/>
      <c r="X2622" s="469"/>
      <c r="Y2622" s="60">
        <f t="shared" si="318"/>
        <v>0</v>
      </c>
      <c r="Z2622" s="1002">
        <v>0</v>
      </c>
      <c r="AA2622" s="138"/>
      <c r="AB2622" s="469"/>
      <c r="AC2622" s="63">
        <v>0</v>
      </c>
      <c r="AD2622" s="137"/>
      <c r="AE2622" s="942"/>
      <c r="AF2622" s="150">
        <v>0</v>
      </c>
      <c r="AG2622" s="138"/>
      <c r="AH2622" s="469"/>
      <c r="AI2622" s="998">
        <f t="shared" si="321"/>
        <v>0</v>
      </c>
    </row>
    <row r="2623" spans="1:35" ht="48" x14ac:dyDescent="0.2">
      <c r="A2623" s="353">
        <v>44105</v>
      </c>
      <c r="B2623" s="341" t="s">
        <v>2303</v>
      </c>
      <c r="C2623" s="42"/>
      <c r="D2623" s="42"/>
      <c r="E2623" s="45"/>
      <c r="F2623" s="46"/>
      <c r="G2623" s="46"/>
      <c r="H2623" s="46"/>
      <c r="I2623" s="47"/>
      <c r="J2623" s="821">
        <v>0</v>
      </c>
      <c r="K2623" s="264"/>
      <c r="L2623" s="921">
        <v>0</v>
      </c>
      <c r="M2623" s="264"/>
      <c r="N2623" s="921"/>
      <c r="O2623" s="75">
        <v>0</v>
      </c>
      <c r="P2623" s="1008"/>
      <c r="Q2623" s="265"/>
      <c r="R2623" s="921"/>
      <c r="S2623" s="75">
        <v>0</v>
      </c>
      <c r="T2623" s="1008"/>
      <c r="U2623" s="265"/>
      <c r="V2623" s="921"/>
      <c r="W2623" s="265"/>
      <c r="X2623" s="921"/>
      <c r="Y2623" s="60">
        <f t="shared" si="318"/>
        <v>0</v>
      </c>
      <c r="Z2623" s="1008">
        <v>0</v>
      </c>
      <c r="AA2623" s="265"/>
      <c r="AB2623" s="921"/>
      <c r="AC2623" s="63">
        <v>0</v>
      </c>
      <c r="AD2623" s="281"/>
      <c r="AE2623" s="958"/>
      <c r="AF2623" s="150">
        <v>0</v>
      </c>
      <c r="AG2623" s="265"/>
      <c r="AH2623" s="921"/>
      <c r="AI2623" s="998">
        <f t="shared" si="321"/>
        <v>0</v>
      </c>
    </row>
    <row r="2624" spans="1:35" x14ac:dyDescent="0.2">
      <c r="A2624" s="408"/>
      <c r="B2624" s="476"/>
      <c r="I2624" s="57"/>
      <c r="K2624" s="136"/>
      <c r="L2624" s="469">
        <v>0</v>
      </c>
      <c r="M2624" s="136"/>
      <c r="N2624" s="469"/>
      <c r="O2624" s="75">
        <v>0</v>
      </c>
      <c r="P2624" s="1002"/>
      <c r="Q2624" s="138"/>
      <c r="R2624" s="469"/>
      <c r="S2624" s="75">
        <v>0</v>
      </c>
      <c r="T2624" s="1002"/>
      <c r="U2624" s="138"/>
      <c r="V2624" s="469"/>
      <c r="W2624" s="138"/>
      <c r="X2624" s="469"/>
      <c r="Y2624" s="60">
        <f t="shared" si="318"/>
        <v>0</v>
      </c>
      <c r="Z2624" s="1002">
        <v>0</v>
      </c>
      <c r="AA2624" s="138"/>
      <c r="AB2624" s="469"/>
      <c r="AC2624" s="63">
        <v>0</v>
      </c>
      <c r="AD2624" s="137"/>
      <c r="AE2624" s="942"/>
      <c r="AF2624" s="150">
        <v>0</v>
      </c>
      <c r="AG2624" s="138"/>
      <c r="AH2624" s="469"/>
      <c r="AI2624" s="998">
        <f t="shared" ref="AI2624:AI2627" si="324">AF2624+AH2624+AD2624+AB2624+Z2624+X2624+V2624+T2624+R2624+P2624+N2624+L2624</f>
        <v>0</v>
      </c>
    </row>
    <row r="2625" spans="1:35" ht="32.25" customHeight="1" x14ac:dyDescent="0.2">
      <c r="A2625" s="272">
        <v>445</v>
      </c>
      <c r="B2625" s="610" t="s">
        <v>2304</v>
      </c>
      <c r="C2625" s="272"/>
      <c r="D2625" s="272"/>
      <c r="E2625" s="274"/>
      <c r="F2625" s="313"/>
      <c r="G2625" s="313"/>
      <c r="H2625" s="313"/>
      <c r="I2625" s="277"/>
      <c r="J2625" s="806">
        <v>0</v>
      </c>
      <c r="K2625" s="278"/>
      <c r="L2625" s="919">
        <v>0</v>
      </c>
      <c r="M2625" s="278"/>
      <c r="N2625" s="919"/>
      <c r="O2625" s="75">
        <v>0</v>
      </c>
      <c r="P2625" s="284">
        <f>P2626</f>
        <v>0</v>
      </c>
      <c r="Q2625" s="279"/>
      <c r="R2625" s="919"/>
      <c r="S2625" s="75">
        <v>0</v>
      </c>
      <c r="T2625" s="284">
        <v>0</v>
      </c>
      <c r="U2625" s="279"/>
      <c r="V2625" s="919"/>
      <c r="W2625" s="279"/>
      <c r="X2625" s="919"/>
      <c r="Y2625" s="60">
        <f t="shared" si="318"/>
        <v>0</v>
      </c>
      <c r="Z2625" s="284">
        <v>0</v>
      </c>
      <c r="AA2625" s="279"/>
      <c r="AB2625" s="919"/>
      <c r="AC2625" s="63">
        <v>0</v>
      </c>
      <c r="AD2625" s="284">
        <f t="shared" ref="AD2625:AE2626" si="325">AD2626</f>
        <v>0</v>
      </c>
      <c r="AE2625" s="950">
        <f t="shared" si="325"/>
        <v>0</v>
      </c>
      <c r="AF2625" s="150">
        <v>0</v>
      </c>
      <c r="AG2625" s="279"/>
      <c r="AH2625" s="919"/>
      <c r="AI2625" s="998">
        <f t="shared" si="324"/>
        <v>0</v>
      </c>
    </row>
    <row r="2626" spans="1:35" ht="28.5" customHeight="1" x14ac:dyDescent="0.2">
      <c r="A2626" s="117">
        <v>44501</v>
      </c>
      <c r="B2626" s="341" t="s">
        <v>2305</v>
      </c>
      <c r="C2626" s="42"/>
      <c r="D2626" s="42"/>
      <c r="E2626" s="44"/>
      <c r="F2626" s="239"/>
      <c r="G2626" s="239"/>
      <c r="H2626" s="239"/>
      <c r="I2626" s="47"/>
      <c r="J2626" s="821">
        <v>0</v>
      </c>
      <c r="K2626" s="264"/>
      <c r="L2626" s="921">
        <v>0</v>
      </c>
      <c r="M2626" s="264"/>
      <c r="N2626" s="921"/>
      <c r="O2626" s="75">
        <v>0</v>
      </c>
      <c r="P2626" s="251">
        <f>P2627</f>
        <v>0</v>
      </c>
      <c r="Q2626" s="265"/>
      <c r="R2626" s="921"/>
      <c r="S2626" s="75">
        <v>0</v>
      </c>
      <c r="T2626" s="251">
        <v>0</v>
      </c>
      <c r="U2626" s="265"/>
      <c r="V2626" s="921"/>
      <c r="W2626" s="265"/>
      <c r="X2626" s="921"/>
      <c r="Y2626" s="60">
        <f t="shared" si="318"/>
        <v>0</v>
      </c>
      <c r="Z2626" s="251">
        <v>0</v>
      </c>
      <c r="AA2626" s="265"/>
      <c r="AB2626" s="921"/>
      <c r="AC2626" s="63">
        <v>0</v>
      </c>
      <c r="AD2626" s="251">
        <f t="shared" si="325"/>
        <v>0</v>
      </c>
      <c r="AE2626" s="565">
        <f t="shared" si="325"/>
        <v>0</v>
      </c>
      <c r="AF2626" s="150">
        <v>0</v>
      </c>
      <c r="AG2626" s="265"/>
      <c r="AH2626" s="921"/>
      <c r="AI2626" s="998">
        <f t="shared" si="324"/>
        <v>0</v>
      </c>
    </row>
    <row r="2627" spans="1:35" ht="48" customHeight="1" x14ac:dyDescent="0.2">
      <c r="A2627" s="51"/>
      <c r="B2627" s="424" t="s">
        <v>2306</v>
      </c>
      <c r="C2627" s="51"/>
      <c r="D2627" s="51">
        <v>0</v>
      </c>
      <c r="E2627" s="74" t="s">
        <v>2151</v>
      </c>
      <c r="F2627" s="55" t="s">
        <v>31</v>
      </c>
      <c r="G2627" s="56" t="s">
        <v>32</v>
      </c>
      <c r="H2627" s="55" t="s">
        <v>33</v>
      </c>
      <c r="I2627" s="57">
        <v>17113.210833333334</v>
      </c>
      <c r="J2627" s="807">
        <v>0</v>
      </c>
      <c r="K2627" s="136"/>
      <c r="L2627" s="469">
        <v>0</v>
      </c>
      <c r="M2627" s="136"/>
      <c r="N2627" s="469"/>
      <c r="O2627" s="75">
        <v>0</v>
      </c>
      <c r="P2627" s="999">
        <f>O2627*I2627</f>
        <v>0</v>
      </c>
      <c r="Q2627" s="91"/>
      <c r="R2627" s="644"/>
      <c r="S2627" s="75">
        <v>0</v>
      </c>
      <c r="T2627" s="999"/>
      <c r="U2627" s="91"/>
      <c r="V2627" s="644"/>
      <c r="W2627" s="91"/>
      <c r="X2627" s="644"/>
      <c r="Y2627" s="60">
        <f t="shared" si="318"/>
        <v>0</v>
      </c>
      <c r="Z2627" s="999">
        <v>0</v>
      </c>
      <c r="AA2627" s="91"/>
      <c r="AB2627" s="644"/>
      <c r="AC2627" s="63">
        <v>0</v>
      </c>
      <c r="AD2627" s="78">
        <f>AC2627*I2627</f>
        <v>0</v>
      </c>
      <c r="AE2627" s="940"/>
      <c r="AF2627" s="150">
        <v>0</v>
      </c>
      <c r="AG2627" s="91"/>
      <c r="AH2627" s="644"/>
      <c r="AI2627" s="998">
        <f t="shared" si="324"/>
        <v>0</v>
      </c>
    </row>
    <row r="2628" spans="1:35" ht="24" x14ac:dyDescent="0.2">
      <c r="A2628" s="16">
        <v>5000</v>
      </c>
      <c r="B2628" s="17" t="s">
        <v>2307</v>
      </c>
      <c r="C2628" s="16"/>
      <c r="D2628" s="733"/>
      <c r="E2628" s="18"/>
      <c r="F2628" s="19"/>
      <c r="G2628" s="19"/>
      <c r="H2628" s="19"/>
      <c r="I2628" s="20"/>
      <c r="J2628" s="760">
        <v>3682370.3484999998</v>
      </c>
      <c r="K2628" s="473"/>
      <c r="L2628" s="925">
        <v>0</v>
      </c>
      <c r="M2628" s="473"/>
      <c r="N2628" s="925"/>
      <c r="O2628" s="75">
        <v>0</v>
      </c>
      <c r="P2628" s="472">
        <f>P2629+P2743+P2760+P2780+P2815</f>
        <v>0</v>
      </c>
      <c r="Q2628" s="474"/>
      <c r="R2628" s="925"/>
      <c r="S2628" s="75">
        <v>0</v>
      </c>
      <c r="T2628" s="472">
        <f>T2629+T2743+T2760+T2772+T2780+T2815</f>
        <v>1698381.27</v>
      </c>
      <c r="U2628" s="474"/>
      <c r="V2628" s="925"/>
      <c r="W2628" s="474"/>
      <c r="X2628" s="925"/>
      <c r="Y2628" s="60">
        <f t="shared" si="318"/>
        <v>0</v>
      </c>
      <c r="Z2628" s="472">
        <f>Z2629+Z2743+Z2760+Z2772+Z2780+Z2815</f>
        <v>1983989.0785000003</v>
      </c>
      <c r="AA2628" s="474"/>
      <c r="AB2628" s="925"/>
      <c r="AC2628" s="63">
        <v>0</v>
      </c>
      <c r="AD2628" s="472">
        <f>AD2629+AD2743+AD2760+AD2780+AD2815</f>
        <v>0</v>
      </c>
      <c r="AE2628" s="970">
        <f>AE2629+AE2743+AE2760+AE2780+AE2815</f>
        <v>0</v>
      </c>
      <c r="AF2628" s="472">
        <f>AF2629+AF2743+AF2760+AF2772+AF2780+AF2815</f>
        <v>0</v>
      </c>
      <c r="AG2628" s="474"/>
      <c r="AH2628" s="925"/>
      <c r="AI2628" s="472">
        <f>AI2629+AI2743+AI2760+AI2772+AI2780+AI2815</f>
        <v>3682370.3484999998</v>
      </c>
    </row>
    <row r="2629" spans="1:35" ht="24" x14ac:dyDescent="0.2">
      <c r="A2629" s="25">
        <v>5100</v>
      </c>
      <c r="B2629" s="26" t="s">
        <v>2308</v>
      </c>
      <c r="C2629" s="27"/>
      <c r="D2629" s="734"/>
      <c r="E2629" s="28"/>
      <c r="F2629" s="29"/>
      <c r="G2629" s="29"/>
      <c r="H2629" s="29"/>
      <c r="I2629" s="30"/>
      <c r="J2629" s="761">
        <v>1298916.3485000001</v>
      </c>
      <c r="K2629" s="249"/>
      <c r="L2629" s="922">
        <v>0</v>
      </c>
      <c r="M2629" s="249"/>
      <c r="N2629" s="922"/>
      <c r="O2629" s="75">
        <v>0</v>
      </c>
      <c r="P2629" s="248">
        <f>P2630+P2667+P2703</f>
        <v>0</v>
      </c>
      <c r="Q2629" s="250"/>
      <c r="R2629" s="922"/>
      <c r="S2629" s="75">
        <v>0</v>
      </c>
      <c r="T2629" s="248">
        <f>T2630+T2667+T2703</f>
        <v>18687.599999999999</v>
      </c>
      <c r="U2629" s="250"/>
      <c r="V2629" s="922"/>
      <c r="W2629" s="250"/>
      <c r="X2629" s="922"/>
      <c r="Y2629" s="60">
        <f t="shared" si="318"/>
        <v>0</v>
      </c>
      <c r="Z2629" s="248">
        <f>Z2630+Z2667+Z2703</f>
        <v>1280228.7485000002</v>
      </c>
      <c r="AA2629" s="250"/>
      <c r="AB2629" s="922"/>
      <c r="AC2629" s="63">
        <v>0</v>
      </c>
      <c r="AD2629" s="248">
        <f>AD2630+AD2667+AD2703</f>
        <v>0</v>
      </c>
      <c r="AE2629" s="554">
        <f>AE2630+AE2667+AE2703</f>
        <v>0</v>
      </c>
      <c r="AF2629" s="248">
        <f>AF2630+AF2667+AF2703</f>
        <v>0</v>
      </c>
      <c r="AG2629" s="250"/>
      <c r="AH2629" s="922"/>
      <c r="AI2629" s="248">
        <f>AI2630+AI2667+AI2703</f>
        <v>1298916.3485000001</v>
      </c>
    </row>
    <row r="2630" spans="1:35" x14ac:dyDescent="0.2">
      <c r="A2630" s="293">
        <v>511</v>
      </c>
      <c r="B2630" s="611" t="s">
        <v>2309</v>
      </c>
      <c r="C2630" s="295"/>
      <c r="D2630" s="756"/>
      <c r="E2630" s="296"/>
      <c r="F2630" s="297"/>
      <c r="G2630" s="297"/>
      <c r="H2630" s="297"/>
      <c r="I2630" s="298"/>
      <c r="J2630" s="852">
        <v>84177.600000000006</v>
      </c>
      <c r="K2630" s="212"/>
      <c r="L2630" s="923">
        <v>0</v>
      </c>
      <c r="M2630" s="212"/>
      <c r="N2630" s="923"/>
      <c r="O2630" s="75">
        <v>0</v>
      </c>
      <c r="P2630" s="312">
        <f>P2631+P2634+P2636+P2641</f>
        <v>0</v>
      </c>
      <c r="Q2630" s="300"/>
      <c r="R2630" s="923"/>
      <c r="S2630" s="75">
        <v>0</v>
      </c>
      <c r="T2630" s="312">
        <f>T2631+T2634+T2636+T2641</f>
        <v>18687.599999999999</v>
      </c>
      <c r="U2630" s="300"/>
      <c r="V2630" s="923"/>
      <c r="W2630" s="300"/>
      <c r="X2630" s="923"/>
      <c r="Y2630" s="60">
        <f t="shared" ref="Y2630:Y2641" si="326">D2630</f>
        <v>0</v>
      </c>
      <c r="Z2630" s="312">
        <f>Z2631+Z2634+Z2636+Z2641</f>
        <v>65490</v>
      </c>
      <c r="AA2630" s="300"/>
      <c r="AB2630" s="923"/>
      <c r="AC2630" s="63">
        <v>0</v>
      </c>
      <c r="AD2630" s="312">
        <f>AD2631+AD2634+AD2636+AD2641</f>
        <v>0</v>
      </c>
      <c r="AE2630" s="964">
        <f>AE2631+AE2634+AE2636+AE2641</f>
        <v>0</v>
      </c>
      <c r="AF2630" s="312">
        <f>AF2631+AF2634+AF2636+AF2641</f>
        <v>0</v>
      </c>
      <c r="AG2630" s="300"/>
      <c r="AH2630" s="923"/>
      <c r="AI2630" s="312">
        <f>AI2631+AI2634+AI2636+AI2641</f>
        <v>84177.600000000006</v>
      </c>
    </row>
    <row r="2631" spans="1:35" ht="24" x14ac:dyDescent="0.2">
      <c r="A2631" s="117">
        <v>51101</v>
      </c>
      <c r="B2631" s="341" t="s">
        <v>2310</v>
      </c>
      <c r="C2631" s="44"/>
      <c r="D2631" s="736"/>
      <c r="E2631" s="45"/>
      <c r="F2631" s="46"/>
      <c r="G2631" s="46"/>
      <c r="H2631" s="46"/>
      <c r="I2631" s="47"/>
      <c r="J2631" s="763">
        <v>8292.7199999999993</v>
      </c>
      <c r="K2631" s="264"/>
      <c r="L2631" s="921">
        <v>0</v>
      </c>
      <c r="M2631" s="264"/>
      <c r="N2631" s="921"/>
      <c r="O2631" s="75">
        <v>0</v>
      </c>
      <c r="P2631" s="251">
        <f>P2632+P2633</f>
        <v>0</v>
      </c>
      <c r="Q2631" s="265"/>
      <c r="R2631" s="921"/>
      <c r="S2631" s="75">
        <v>0</v>
      </c>
      <c r="T2631" s="251">
        <f>SUM(T2632:T2633)</f>
        <v>0</v>
      </c>
      <c r="U2631" s="265"/>
      <c r="V2631" s="921"/>
      <c r="W2631" s="265"/>
      <c r="X2631" s="921"/>
      <c r="Y2631" s="60">
        <f t="shared" si="326"/>
        <v>0</v>
      </c>
      <c r="Z2631" s="251">
        <f>SUM(Z2632:Z2633)</f>
        <v>8292.7199999999993</v>
      </c>
      <c r="AA2631" s="265"/>
      <c r="AB2631" s="921"/>
      <c r="AC2631" s="63">
        <v>0</v>
      </c>
      <c r="AD2631" s="251">
        <f>AD2632+AD2633</f>
        <v>0</v>
      </c>
      <c r="AE2631" s="565">
        <f>AE2632+AE2633</f>
        <v>0</v>
      </c>
      <c r="AF2631" s="251">
        <f>SUM(AF2632:AF2633)</f>
        <v>0</v>
      </c>
      <c r="AG2631" s="265"/>
      <c r="AH2631" s="921"/>
      <c r="AI2631" s="251">
        <f>SUM(AI2632:AI2633)</f>
        <v>8292.7199999999993</v>
      </c>
    </row>
    <row r="2632" spans="1:35" ht="66" x14ac:dyDescent="0.2">
      <c r="A2632" s="51"/>
      <c r="B2632" s="616" t="s">
        <v>2311</v>
      </c>
      <c r="C2632" s="74"/>
      <c r="D2632" s="74">
        <v>1</v>
      </c>
      <c r="E2632" s="79" t="s">
        <v>30</v>
      </c>
      <c r="F2632" s="55" t="s">
        <v>31</v>
      </c>
      <c r="G2632" s="56" t="s">
        <v>32</v>
      </c>
      <c r="H2632" s="55" t="s">
        <v>33</v>
      </c>
      <c r="I2632" s="57">
        <v>8292.7199999999993</v>
      </c>
      <c r="J2632" s="766">
        <v>8292.7199999999993</v>
      </c>
      <c r="K2632" s="136"/>
      <c r="L2632" s="469">
        <v>0</v>
      </c>
      <c r="M2632" s="136"/>
      <c r="N2632" s="469"/>
      <c r="O2632" s="75">
        <v>0</v>
      </c>
      <c r="P2632" s="999">
        <f>O2632*I2632</f>
        <v>0</v>
      </c>
      <c r="Q2632" s="91"/>
      <c r="R2632" s="644"/>
      <c r="S2632" s="75">
        <v>0</v>
      </c>
      <c r="T2632" s="999"/>
      <c r="U2632" s="91"/>
      <c r="V2632" s="644"/>
      <c r="W2632" s="91"/>
      <c r="X2632" s="644"/>
      <c r="Y2632" s="60">
        <f t="shared" si="326"/>
        <v>1</v>
      </c>
      <c r="Z2632" s="999">
        <v>8292.7199999999993</v>
      </c>
      <c r="AA2632" s="91"/>
      <c r="AB2632" s="644"/>
      <c r="AC2632" s="63">
        <v>0</v>
      </c>
      <c r="AD2632" s="78">
        <f>AC2632*I2632</f>
        <v>0</v>
      </c>
      <c r="AE2632" s="940">
        <v>0</v>
      </c>
      <c r="AF2632" s="150">
        <v>0</v>
      </c>
      <c r="AG2632" s="91"/>
      <c r="AH2632" s="644"/>
      <c r="AI2632" s="998">
        <f t="shared" ref="AI2632:AI2663" si="327">AF2632+AH2632+AD2632+AB2632+Z2632+X2632+V2632+T2632+R2632+P2632+N2632+L2632</f>
        <v>8292.7199999999993</v>
      </c>
    </row>
    <row r="2633" spans="1:35" x14ac:dyDescent="0.2">
      <c r="A2633" s="51"/>
      <c r="B2633" s="113"/>
      <c r="C2633" s="74"/>
      <c r="D2633" s="74"/>
      <c r="E2633" s="79"/>
      <c r="F2633" s="55"/>
      <c r="G2633" s="56"/>
      <c r="H2633" s="55"/>
      <c r="I2633" s="57"/>
      <c r="J2633" s="766"/>
      <c r="K2633" s="136"/>
      <c r="L2633" s="469">
        <v>0</v>
      </c>
      <c r="M2633" s="136"/>
      <c r="N2633" s="469"/>
      <c r="O2633" s="75">
        <v>0</v>
      </c>
      <c r="P2633" s="1002"/>
      <c r="Q2633" s="138"/>
      <c r="R2633" s="469"/>
      <c r="S2633" s="75">
        <v>0</v>
      </c>
      <c r="T2633" s="1002"/>
      <c r="U2633" s="138"/>
      <c r="V2633" s="469"/>
      <c r="W2633" s="138"/>
      <c r="X2633" s="469"/>
      <c r="Y2633" s="60">
        <f t="shared" si="326"/>
        <v>0</v>
      </c>
      <c r="Z2633" s="1002">
        <v>0</v>
      </c>
      <c r="AA2633" s="138"/>
      <c r="AB2633" s="469"/>
      <c r="AC2633" s="63">
        <v>0</v>
      </c>
      <c r="AD2633" s="137"/>
      <c r="AE2633" s="942"/>
      <c r="AF2633" s="150">
        <v>0</v>
      </c>
      <c r="AG2633" s="138"/>
      <c r="AH2633" s="469"/>
      <c r="AI2633" s="998">
        <f t="shared" si="327"/>
        <v>0</v>
      </c>
    </row>
    <row r="2634" spans="1:35" ht="36" x14ac:dyDescent="0.2">
      <c r="A2634" s="117">
        <v>51102</v>
      </c>
      <c r="B2634" s="573" t="s">
        <v>2312</v>
      </c>
      <c r="C2634" s="119"/>
      <c r="D2634" s="119"/>
      <c r="E2634" s="126"/>
      <c r="F2634" s="127"/>
      <c r="G2634" s="127"/>
      <c r="H2634" s="127"/>
      <c r="I2634" s="176"/>
      <c r="J2634" s="769">
        <v>6008.7999999999993</v>
      </c>
      <c r="K2634" s="360"/>
      <c r="L2634" s="932">
        <v>0</v>
      </c>
      <c r="M2634" s="360"/>
      <c r="N2634" s="932"/>
      <c r="O2634" s="75">
        <v>0</v>
      </c>
      <c r="P2634" s="359">
        <f>P2635</f>
        <v>0</v>
      </c>
      <c r="Q2634" s="361"/>
      <c r="R2634" s="932"/>
      <c r="S2634" s="75">
        <v>0</v>
      </c>
      <c r="T2634" s="359">
        <v>0</v>
      </c>
      <c r="U2634" s="361"/>
      <c r="V2634" s="932"/>
      <c r="W2634" s="361"/>
      <c r="X2634" s="932"/>
      <c r="Y2634" s="60">
        <f t="shared" si="326"/>
        <v>0</v>
      </c>
      <c r="Z2634" s="359">
        <v>6008.7999999999993</v>
      </c>
      <c r="AA2634" s="361"/>
      <c r="AB2634" s="932"/>
      <c r="AC2634" s="63">
        <v>0</v>
      </c>
      <c r="AD2634" s="359">
        <f>AD2635</f>
        <v>0</v>
      </c>
      <c r="AE2634" s="981">
        <f>AE2635</f>
        <v>0</v>
      </c>
      <c r="AF2634" s="150">
        <v>0</v>
      </c>
      <c r="AG2634" s="361"/>
      <c r="AH2634" s="932"/>
      <c r="AI2634" s="998">
        <f t="shared" si="327"/>
        <v>6008.7999999999993</v>
      </c>
    </row>
    <row r="2635" spans="1:35" ht="49.5" customHeight="1" x14ac:dyDescent="0.2">
      <c r="A2635" s="51"/>
      <c r="B2635" s="617" t="s">
        <v>2313</v>
      </c>
      <c r="C2635" s="74"/>
      <c r="D2635" s="74">
        <v>1</v>
      </c>
      <c r="E2635" s="79" t="s">
        <v>30</v>
      </c>
      <c r="F2635" s="55" t="s">
        <v>31</v>
      </c>
      <c r="G2635" s="56" t="s">
        <v>32</v>
      </c>
      <c r="H2635" s="55" t="s">
        <v>33</v>
      </c>
      <c r="I2635" s="57">
        <v>8328.7999999999993</v>
      </c>
      <c r="J2635" s="766">
        <v>6008.7999999999993</v>
      </c>
      <c r="K2635" s="136"/>
      <c r="L2635" s="469">
        <v>0</v>
      </c>
      <c r="M2635" s="136"/>
      <c r="N2635" s="469"/>
      <c r="O2635" s="75">
        <v>0</v>
      </c>
      <c r="P2635" s="999">
        <f>O2635*I2635</f>
        <v>0</v>
      </c>
      <c r="Q2635" s="91"/>
      <c r="R2635" s="644"/>
      <c r="S2635" s="75">
        <v>0</v>
      </c>
      <c r="T2635" s="999"/>
      <c r="U2635" s="91"/>
      <c r="V2635" s="644"/>
      <c r="W2635" s="91"/>
      <c r="X2635" s="644"/>
      <c r="Y2635" s="60">
        <f t="shared" si="326"/>
        <v>1</v>
      </c>
      <c r="Z2635" s="999">
        <v>6008.7999999999993</v>
      </c>
      <c r="AA2635" s="91"/>
      <c r="AB2635" s="644"/>
      <c r="AC2635" s="63">
        <v>0</v>
      </c>
      <c r="AD2635" s="78">
        <f>AC2635*I2635</f>
        <v>0</v>
      </c>
      <c r="AE2635" s="940">
        <v>0</v>
      </c>
      <c r="AF2635" s="150">
        <v>0</v>
      </c>
      <c r="AG2635" s="91"/>
      <c r="AH2635" s="644"/>
      <c r="AI2635" s="998">
        <f t="shared" si="327"/>
        <v>6008.7999999999993</v>
      </c>
    </row>
    <row r="2636" spans="1:35" ht="24" x14ac:dyDescent="0.2">
      <c r="A2636" s="117">
        <v>51105</v>
      </c>
      <c r="B2636" s="618" t="s">
        <v>2314</v>
      </c>
      <c r="C2636" s="117"/>
      <c r="D2636" s="117"/>
      <c r="E2636" s="126"/>
      <c r="F2636" s="127"/>
      <c r="G2636" s="127"/>
      <c r="H2636" s="127"/>
      <c r="I2636" s="176"/>
      <c r="J2636" s="853">
        <v>41441</v>
      </c>
      <c r="K2636" s="360"/>
      <c r="L2636" s="932">
        <v>0</v>
      </c>
      <c r="M2636" s="360"/>
      <c r="N2636" s="932"/>
      <c r="O2636" s="75">
        <v>0</v>
      </c>
      <c r="P2636" s="588">
        <f>P2637</f>
        <v>0</v>
      </c>
      <c r="Q2636" s="361"/>
      <c r="R2636" s="932"/>
      <c r="S2636" s="75">
        <v>0</v>
      </c>
      <c r="T2636" s="588">
        <v>0</v>
      </c>
      <c r="U2636" s="361"/>
      <c r="V2636" s="932"/>
      <c r="W2636" s="361"/>
      <c r="X2636" s="932"/>
      <c r="Y2636" s="60">
        <f t="shared" si="326"/>
        <v>0</v>
      </c>
      <c r="Z2636" s="588">
        <v>41441</v>
      </c>
      <c r="AA2636" s="361"/>
      <c r="AB2636" s="932"/>
      <c r="AC2636" s="63">
        <v>0</v>
      </c>
      <c r="AD2636" s="588">
        <f>AD2637</f>
        <v>0</v>
      </c>
      <c r="AE2636" s="981">
        <f>AE2637</f>
        <v>0</v>
      </c>
      <c r="AF2636" s="150">
        <v>0</v>
      </c>
      <c r="AG2636" s="361"/>
      <c r="AH2636" s="932"/>
      <c r="AI2636" s="998">
        <f t="shared" si="327"/>
        <v>41441</v>
      </c>
    </row>
    <row r="2637" spans="1:35" ht="42.75" customHeight="1" x14ac:dyDescent="0.2">
      <c r="A2637" s="51"/>
      <c r="B2637" s="619" t="s">
        <v>2315</v>
      </c>
      <c r="C2637" s="74"/>
      <c r="D2637" s="189">
        <v>1</v>
      </c>
      <c r="E2637" s="209" t="s">
        <v>41</v>
      </c>
      <c r="F2637" s="88" t="s">
        <v>31</v>
      </c>
      <c r="G2637" s="56" t="s">
        <v>32</v>
      </c>
      <c r="H2637" s="55" t="s">
        <v>33</v>
      </c>
      <c r="I2637" s="57">
        <v>84824</v>
      </c>
      <c r="J2637" s="781">
        <v>41441</v>
      </c>
      <c r="K2637" s="136"/>
      <c r="L2637" s="469">
        <v>0</v>
      </c>
      <c r="M2637" s="136"/>
      <c r="N2637" s="469"/>
      <c r="O2637" s="75">
        <v>0</v>
      </c>
      <c r="P2637" s="999">
        <f>O2637*I2637</f>
        <v>0</v>
      </c>
      <c r="Q2637" s="91"/>
      <c r="R2637" s="644"/>
      <c r="S2637" s="75">
        <v>0</v>
      </c>
      <c r="T2637" s="999"/>
      <c r="U2637" s="91"/>
      <c r="V2637" s="644"/>
      <c r="W2637" s="91"/>
      <c r="X2637" s="644"/>
      <c r="Y2637" s="60">
        <f t="shared" si="326"/>
        <v>1</v>
      </c>
      <c r="Z2637" s="999">
        <v>41441</v>
      </c>
      <c r="AA2637" s="91"/>
      <c r="AB2637" s="644"/>
      <c r="AC2637" s="63">
        <v>0</v>
      </c>
      <c r="AD2637" s="78">
        <f>AC2637*I2637</f>
        <v>0</v>
      </c>
      <c r="AE2637" s="940">
        <v>0</v>
      </c>
      <c r="AF2637" s="150">
        <v>0</v>
      </c>
      <c r="AG2637" s="91"/>
      <c r="AH2637" s="644"/>
      <c r="AI2637" s="998">
        <f t="shared" si="327"/>
        <v>41441</v>
      </c>
    </row>
    <row r="2638" spans="1:35" ht="42.75" customHeight="1" x14ac:dyDescent="0.2">
      <c r="A2638" s="51"/>
      <c r="B2638" s="619"/>
      <c r="C2638" s="74"/>
      <c r="D2638" s="748"/>
      <c r="E2638" s="209"/>
      <c r="F2638" s="210"/>
      <c r="G2638" s="620"/>
      <c r="H2638" s="621"/>
      <c r="I2638" s="57"/>
      <c r="J2638" s="826"/>
      <c r="K2638" s="136"/>
      <c r="L2638" s="469">
        <v>0</v>
      </c>
      <c r="M2638" s="136"/>
      <c r="N2638" s="469"/>
      <c r="O2638" s="75">
        <v>0</v>
      </c>
      <c r="P2638" s="1013"/>
      <c r="Q2638" s="91"/>
      <c r="R2638" s="644"/>
      <c r="S2638" s="75">
        <v>0</v>
      </c>
      <c r="T2638" s="1013"/>
      <c r="U2638" s="91"/>
      <c r="V2638" s="644"/>
      <c r="W2638" s="91"/>
      <c r="X2638" s="644"/>
      <c r="Y2638" s="60">
        <f t="shared" si="326"/>
        <v>0</v>
      </c>
      <c r="Z2638" s="1013"/>
      <c r="AA2638" s="91"/>
      <c r="AB2638" s="644"/>
      <c r="AC2638" s="63">
        <v>0</v>
      </c>
      <c r="AD2638" s="622"/>
      <c r="AE2638" s="984"/>
      <c r="AF2638" s="150">
        <v>0</v>
      </c>
      <c r="AG2638" s="91"/>
      <c r="AH2638" s="644"/>
      <c r="AI2638" s="998">
        <f t="shared" si="327"/>
        <v>0</v>
      </c>
    </row>
    <row r="2639" spans="1:35" ht="42.75" customHeight="1" x14ac:dyDescent="0.2">
      <c r="A2639" s="51"/>
      <c r="B2639" s="619"/>
      <c r="C2639" s="74"/>
      <c r="D2639" s="748"/>
      <c r="E2639" s="209"/>
      <c r="F2639" s="210"/>
      <c r="G2639" s="620"/>
      <c r="H2639" s="621"/>
      <c r="I2639" s="57"/>
      <c r="J2639" s="826"/>
      <c r="K2639" s="136"/>
      <c r="L2639" s="469">
        <v>0</v>
      </c>
      <c r="M2639" s="136"/>
      <c r="N2639" s="469"/>
      <c r="O2639" s="75">
        <v>0</v>
      </c>
      <c r="P2639" s="1013"/>
      <c r="Q2639" s="91"/>
      <c r="R2639" s="644"/>
      <c r="S2639" s="75">
        <v>0</v>
      </c>
      <c r="T2639" s="1013"/>
      <c r="U2639" s="91"/>
      <c r="V2639" s="644"/>
      <c r="W2639" s="91"/>
      <c r="X2639" s="644"/>
      <c r="Y2639" s="60">
        <f t="shared" si="326"/>
        <v>0</v>
      </c>
      <c r="Z2639" s="1013"/>
      <c r="AA2639" s="91"/>
      <c r="AB2639" s="644"/>
      <c r="AC2639" s="63">
        <v>0</v>
      </c>
      <c r="AD2639" s="622"/>
      <c r="AE2639" s="984"/>
      <c r="AF2639" s="150">
        <v>0</v>
      </c>
      <c r="AG2639" s="91"/>
      <c r="AH2639" s="644"/>
      <c r="AI2639" s="998">
        <f t="shared" si="327"/>
        <v>0</v>
      </c>
    </row>
    <row r="2640" spans="1:35" ht="42.75" customHeight="1" x14ac:dyDescent="0.2">
      <c r="A2640" s="51"/>
      <c r="B2640" s="619"/>
      <c r="C2640" s="74"/>
      <c r="D2640" s="748"/>
      <c r="E2640" s="209"/>
      <c r="F2640" s="210"/>
      <c r="G2640" s="620"/>
      <c r="H2640" s="621"/>
      <c r="I2640" s="57"/>
      <c r="J2640" s="826"/>
      <c r="K2640" s="136"/>
      <c r="L2640" s="469">
        <v>0</v>
      </c>
      <c r="M2640" s="136"/>
      <c r="N2640" s="469"/>
      <c r="O2640" s="75">
        <v>0</v>
      </c>
      <c r="P2640" s="1013"/>
      <c r="Q2640" s="91"/>
      <c r="R2640" s="644"/>
      <c r="S2640" s="75">
        <v>0</v>
      </c>
      <c r="T2640" s="1013"/>
      <c r="U2640" s="91"/>
      <c r="V2640" s="644"/>
      <c r="W2640" s="91"/>
      <c r="X2640" s="644"/>
      <c r="Y2640" s="60">
        <f t="shared" si="326"/>
        <v>0</v>
      </c>
      <c r="Z2640" s="1013"/>
      <c r="AA2640" s="91"/>
      <c r="AB2640" s="644"/>
      <c r="AC2640" s="63">
        <v>0</v>
      </c>
      <c r="AD2640" s="622"/>
      <c r="AE2640" s="984"/>
      <c r="AF2640" s="150">
        <v>0</v>
      </c>
      <c r="AG2640" s="91"/>
      <c r="AH2640" s="644"/>
      <c r="AI2640" s="998">
        <f t="shared" si="327"/>
        <v>0</v>
      </c>
    </row>
    <row r="2641" spans="1:35" x14ac:dyDescent="0.2">
      <c r="A2641" s="117">
        <v>51107</v>
      </c>
      <c r="B2641" s="573" t="s">
        <v>2316</v>
      </c>
      <c r="C2641" s="117"/>
      <c r="D2641" s="757"/>
      <c r="E2641" s="623"/>
      <c r="F2641" s="624"/>
      <c r="G2641" s="624"/>
      <c r="H2641" s="624"/>
      <c r="I2641" s="176"/>
      <c r="J2641" s="854">
        <v>28435.08</v>
      </c>
      <c r="K2641" s="360"/>
      <c r="L2641" s="932">
        <v>0</v>
      </c>
      <c r="M2641" s="360"/>
      <c r="N2641" s="932"/>
      <c r="O2641" s="75">
        <v>0</v>
      </c>
      <c r="P2641" s="588">
        <f>SUM(P2642:P2666)</f>
        <v>0</v>
      </c>
      <c r="Q2641" s="361"/>
      <c r="R2641" s="932"/>
      <c r="S2641" s="75">
        <v>0</v>
      </c>
      <c r="T2641" s="588">
        <v>18687.599999999999</v>
      </c>
      <c r="U2641" s="361"/>
      <c r="V2641" s="932"/>
      <c r="W2641" s="361"/>
      <c r="X2641" s="932"/>
      <c r="Y2641" s="60">
        <f t="shared" si="326"/>
        <v>0</v>
      </c>
      <c r="Z2641" s="588">
        <v>9747.4800000000014</v>
      </c>
      <c r="AA2641" s="361"/>
      <c r="AB2641" s="932"/>
      <c r="AC2641" s="63">
        <v>0</v>
      </c>
      <c r="AD2641" s="588">
        <f>SUM(AD2642:AD2666)</f>
        <v>0</v>
      </c>
      <c r="AE2641" s="985">
        <f>SUM(AE2642:AE2666)</f>
        <v>0</v>
      </c>
      <c r="AF2641" s="150">
        <v>0</v>
      </c>
      <c r="AG2641" s="361"/>
      <c r="AH2641" s="932"/>
      <c r="AI2641" s="998">
        <f t="shared" si="327"/>
        <v>28435.08</v>
      </c>
    </row>
    <row r="2642" spans="1:35" ht="66" x14ac:dyDescent="0.2">
      <c r="A2642" s="467"/>
      <c r="B2642" s="52" t="s">
        <v>2317</v>
      </c>
      <c r="C2642" s="74"/>
      <c r="D2642" s="74">
        <v>2</v>
      </c>
      <c r="E2642" s="79" t="s">
        <v>30</v>
      </c>
      <c r="F2642" s="55" t="s">
        <v>31</v>
      </c>
      <c r="G2642" s="56" t="s">
        <v>32</v>
      </c>
      <c r="H2642" s="55" t="s">
        <v>33</v>
      </c>
      <c r="I2642" s="57">
        <v>1239.4466666666667</v>
      </c>
      <c r="J2642" s="766">
        <v>18737</v>
      </c>
      <c r="K2642" s="136"/>
      <c r="L2642" s="469">
        <v>0</v>
      </c>
      <c r="M2642" s="136"/>
      <c r="N2642" s="469"/>
      <c r="O2642" s="75">
        <v>0</v>
      </c>
      <c r="P2642" s="999">
        <f t="shared" ref="P2642:P2664" si="328">O2642*I2642</f>
        <v>0</v>
      </c>
      <c r="Q2642" s="91"/>
      <c r="R2642" s="644"/>
      <c r="S2642" s="75">
        <v>1</v>
      </c>
      <c r="T2642" s="999">
        <v>18687.599999999999</v>
      </c>
      <c r="U2642" s="91"/>
      <c r="V2642" s="644"/>
      <c r="W2642" s="91"/>
      <c r="X2642" s="644"/>
      <c r="Y2642" s="60">
        <v>1</v>
      </c>
      <c r="Z2642" s="999">
        <v>49.400000000001455</v>
      </c>
      <c r="AA2642" s="91"/>
      <c r="AB2642" s="644"/>
      <c r="AC2642" s="63">
        <v>0</v>
      </c>
      <c r="AD2642" s="78">
        <f t="shared" ref="AD2642:AD2664" si="329">AC2642*I2642</f>
        <v>0</v>
      </c>
      <c r="AE2642" s="940">
        <v>0</v>
      </c>
      <c r="AF2642" s="150">
        <v>0</v>
      </c>
      <c r="AG2642" s="91"/>
      <c r="AH2642" s="644"/>
      <c r="AI2642" s="998">
        <f t="shared" si="327"/>
        <v>18737</v>
      </c>
    </row>
    <row r="2643" spans="1:35" ht="66" x14ac:dyDescent="0.2">
      <c r="A2643" s="467"/>
      <c r="B2643" s="619" t="s">
        <v>2318</v>
      </c>
      <c r="C2643" s="74"/>
      <c r="D2643" s="74">
        <v>0</v>
      </c>
      <c r="E2643" s="79" t="s">
        <v>30</v>
      </c>
      <c r="F2643" s="55" t="s">
        <v>31</v>
      </c>
      <c r="G2643" s="56" t="s">
        <v>32</v>
      </c>
      <c r="H2643" s="55" t="s">
        <v>33</v>
      </c>
      <c r="I2643" s="57">
        <v>1969</v>
      </c>
      <c r="J2643" s="766">
        <v>0</v>
      </c>
      <c r="K2643" s="136"/>
      <c r="L2643" s="469">
        <v>0</v>
      </c>
      <c r="M2643" s="136"/>
      <c r="N2643" s="469"/>
      <c r="O2643" s="75">
        <v>0</v>
      </c>
      <c r="P2643" s="999">
        <f t="shared" si="328"/>
        <v>0</v>
      </c>
      <c r="Q2643" s="91"/>
      <c r="R2643" s="644"/>
      <c r="S2643" s="75">
        <v>0</v>
      </c>
      <c r="T2643" s="999"/>
      <c r="U2643" s="91"/>
      <c r="V2643" s="644"/>
      <c r="W2643" s="91"/>
      <c r="X2643" s="644"/>
      <c r="Y2643" s="60">
        <f t="shared" ref="Y2643:Y2674" si="330">D2643</f>
        <v>0</v>
      </c>
      <c r="Z2643" s="999">
        <v>0</v>
      </c>
      <c r="AA2643" s="91"/>
      <c r="AB2643" s="644"/>
      <c r="AC2643" s="63">
        <v>0</v>
      </c>
      <c r="AD2643" s="78">
        <f t="shared" si="329"/>
        <v>0</v>
      </c>
      <c r="AE2643" s="940">
        <v>0</v>
      </c>
      <c r="AF2643" s="150">
        <v>0</v>
      </c>
      <c r="AG2643" s="91"/>
      <c r="AH2643" s="644"/>
      <c r="AI2643" s="998">
        <f t="shared" si="327"/>
        <v>0</v>
      </c>
    </row>
    <row r="2644" spans="1:35" ht="66" x14ac:dyDescent="0.2">
      <c r="A2644" s="625"/>
      <c r="B2644" s="626" t="s">
        <v>2319</v>
      </c>
      <c r="C2644" s="74"/>
      <c r="D2644" s="74">
        <v>0</v>
      </c>
      <c r="E2644" s="79" t="s">
        <v>30</v>
      </c>
      <c r="F2644" s="55" t="s">
        <v>31</v>
      </c>
      <c r="G2644" s="56" t="s">
        <v>32</v>
      </c>
      <c r="H2644" s="55" t="s">
        <v>33</v>
      </c>
      <c r="I2644" s="57">
        <v>4565.0616666666665</v>
      </c>
      <c r="J2644" s="766">
        <v>0</v>
      </c>
      <c r="K2644" s="136"/>
      <c r="L2644" s="469">
        <v>0</v>
      </c>
      <c r="M2644" s="136"/>
      <c r="N2644" s="469"/>
      <c r="O2644" s="75">
        <v>0</v>
      </c>
      <c r="P2644" s="999">
        <f t="shared" si="328"/>
        <v>0</v>
      </c>
      <c r="Q2644" s="91"/>
      <c r="R2644" s="644"/>
      <c r="S2644" s="75">
        <v>0</v>
      </c>
      <c r="T2644" s="999"/>
      <c r="U2644" s="91"/>
      <c r="V2644" s="644"/>
      <c r="W2644" s="91"/>
      <c r="X2644" s="644"/>
      <c r="Y2644" s="60">
        <f t="shared" si="330"/>
        <v>0</v>
      </c>
      <c r="Z2644" s="999">
        <v>0</v>
      </c>
      <c r="AA2644" s="91"/>
      <c r="AB2644" s="644"/>
      <c r="AC2644" s="63">
        <v>0</v>
      </c>
      <c r="AD2644" s="78">
        <f t="shared" si="329"/>
        <v>0</v>
      </c>
      <c r="AE2644" s="940">
        <v>0</v>
      </c>
      <c r="AF2644" s="150">
        <v>0</v>
      </c>
      <c r="AG2644" s="91"/>
      <c r="AH2644" s="644"/>
      <c r="AI2644" s="998">
        <f t="shared" si="327"/>
        <v>0</v>
      </c>
    </row>
    <row r="2645" spans="1:35" ht="66" x14ac:dyDescent="0.2">
      <c r="A2645" s="625"/>
      <c r="B2645" s="619" t="s">
        <v>2320</v>
      </c>
      <c r="C2645" s="74"/>
      <c r="D2645" s="74">
        <v>0</v>
      </c>
      <c r="E2645" s="79" t="s">
        <v>30</v>
      </c>
      <c r="F2645" s="55" t="s">
        <v>31</v>
      </c>
      <c r="G2645" s="56" t="s">
        <v>32</v>
      </c>
      <c r="H2645" s="55" t="s">
        <v>33</v>
      </c>
      <c r="I2645" s="57">
        <v>5006.7349999999997</v>
      </c>
      <c r="J2645" s="766">
        <v>0</v>
      </c>
      <c r="K2645" s="136"/>
      <c r="L2645" s="469">
        <v>0</v>
      </c>
      <c r="M2645" s="136"/>
      <c r="N2645" s="469"/>
      <c r="O2645" s="75">
        <v>0</v>
      </c>
      <c r="P2645" s="999">
        <f t="shared" si="328"/>
        <v>0</v>
      </c>
      <c r="Q2645" s="91"/>
      <c r="R2645" s="644"/>
      <c r="S2645" s="75">
        <v>0</v>
      </c>
      <c r="T2645" s="999"/>
      <c r="U2645" s="91"/>
      <c r="V2645" s="644"/>
      <c r="W2645" s="91"/>
      <c r="X2645" s="644"/>
      <c r="Y2645" s="60">
        <f t="shared" si="330"/>
        <v>0</v>
      </c>
      <c r="Z2645" s="999">
        <v>0</v>
      </c>
      <c r="AA2645" s="91"/>
      <c r="AB2645" s="644"/>
      <c r="AC2645" s="63">
        <v>0</v>
      </c>
      <c r="AD2645" s="78">
        <f t="shared" si="329"/>
        <v>0</v>
      </c>
      <c r="AE2645" s="940">
        <v>0</v>
      </c>
      <c r="AF2645" s="150">
        <v>0</v>
      </c>
      <c r="AG2645" s="91"/>
      <c r="AH2645" s="644"/>
      <c r="AI2645" s="998">
        <f t="shared" si="327"/>
        <v>0</v>
      </c>
    </row>
    <row r="2646" spans="1:35" ht="66" x14ac:dyDescent="0.2">
      <c r="A2646" s="625"/>
      <c r="B2646" s="220" t="s">
        <v>2321</v>
      </c>
      <c r="C2646" s="74"/>
      <c r="D2646" s="74">
        <v>0</v>
      </c>
      <c r="E2646" s="79" t="s">
        <v>30</v>
      </c>
      <c r="F2646" s="55" t="s">
        <v>31</v>
      </c>
      <c r="G2646" s="56" t="s">
        <v>32</v>
      </c>
      <c r="H2646" s="55" t="s">
        <v>33</v>
      </c>
      <c r="I2646" s="57">
        <v>6900.42</v>
      </c>
      <c r="J2646" s="766">
        <v>0</v>
      </c>
      <c r="K2646" s="136"/>
      <c r="L2646" s="469">
        <v>0</v>
      </c>
      <c r="M2646" s="136"/>
      <c r="N2646" s="469"/>
      <c r="O2646" s="75">
        <v>0</v>
      </c>
      <c r="P2646" s="999">
        <f t="shared" si="328"/>
        <v>0</v>
      </c>
      <c r="Q2646" s="91"/>
      <c r="R2646" s="644"/>
      <c r="S2646" s="75">
        <v>0</v>
      </c>
      <c r="T2646" s="999"/>
      <c r="U2646" s="91"/>
      <c r="V2646" s="644"/>
      <c r="W2646" s="91"/>
      <c r="X2646" s="644"/>
      <c r="Y2646" s="60">
        <f t="shared" si="330"/>
        <v>0</v>
      </c>
      <c r="Z2646" s="999">
        <v>0</v>
      </c>
      <c r="AA2646" s="91"/>
      <c r="AB2646" s="644"/>
      <c r="AC2646" s="63">
        <v>0</v>
      </c>
      <c r="AD2646" s="78">
        <f t="shared" si="329"/>
        <v>0</v>
      </c>
      <c r="AE2646" s="940">
        <v>0</v>
      </c>
      <c r="AF2646" s="150">
        <v>0</v>
      </c>
      <c r="AG2646" s="91"/>
      <c r="AH2646" s="644"/>
      <c r="AI2646" s="998">
        <f t="shared" si="327"/>
        <v>0</v>
      </c>
    </row>
    <row r="2647" spans="1:35" ht="72" x14ac:dyDescent="0.2">
      <c r="A2647" s="625"/>
      <c r="B2647" s="627" t="s">
        <v>2322</v>
      </c>
      <c r="C2647" s="74"/>
      <c r="D2647" s="74">
        <v>0</v>
      </c>
      <c r="E2647" s="79" t="s">
        <v>30</v>
      </c>
      <c r="F2647" s="55" t="s">
        <v>31</v>
      </c>
      <c r="G2647" s="56" t="s">
        <v>32</v>
      </c>
      <c r="H2647" s="55" t="s">
        <v>33</v>
      </c>
      <c r="I2647" s="57">
        <v>7722</v>
      </c>
      <c r="J2647" s="766">
        <v>0</v>
      </c>
      <c r="K2647" s="136"/>
      <c r="L2647" s="469">
        <v>0</v>
      </c>
      <c r="M2647" s="136"/>
      <c r="N2647" s="469"/>
      <c r="O2647" s="75">
        <v>0</v>
      </c>
      <c r="P2647" s="999">
        <f t="shared" si="328"/>
        <v>0</v>
      </c>
      <c r="Q2647" s="91"/>
      <c r="R2647" s="644"/>
      <c r="S2647" s="75">
        <v>0</v>
      </c>
      <c r="T2647" s="999"/>
      <c r="U2647" s="91"/>
      <c r="V2647" s="644"/>
      <c r="W2647" s="91"/>
      <c r="X2647" s="644"/>
      <c r="Y2647" s="60">
        <f t="shared" si="330"/>
        <v>0</v>
      </c>
      <c r="Z2647" s="999">
        <v>0</v>
      </c>
      <c r="AA2647" s="91"/>
      <c r="AB2647" s="644"/>
      <c r="AC2647" s="63">
        <v>0</v>
      </c>
      <c r="AD2647" s="78">
        <f t="shared" si="329"/>
        <v>0</v>
      </c>
      <c r="AE2647" s="940">
        <v>0</v>
      </c>
      <c r="AF2647" s="150">
        <v>0</v>
      </c>
      <c r="AG2647" s="91"/>
      <c r="AH2647" s="644"/>
      <c r="AI2647" s="998">
        <f t="shared" si="327"/>
        <v>0</v>
      </c>
    </row>
    <row r="2648" spans="1:35" s="24" customFormat="1" ht="66" x14ac:dyDescent="0.2">
      <c r="A2648" s="628"/>
      <c r="B2648" s="87" t="s">
        <v>2323</v>
      </c>
      <c r="C2648" s="98"/>
      <c r="D2648" s="98">
        <v>0</v>
      </c>
      <c r="E2648" s="79" t="s">
        <v>30</v>
      </c>
      <c r="F2648" s="88" t="s">
        <v>31</v>
      </c>
      <c r="G2648" s="56" t="s">
        <v>32</v>
      </c>
      <c r="H2648" s="55" t="s">
        <v>33</v>
      </c>
      <c r="I2648" s="57">
        <v>25000</v>
      </c>
      <c r="J2648" s="767">
        <v>0</v>
      </c>
      <c r="K2648" s="142"/>
      <c r="L2648" s="918">
        <v>0</v>
      </c>
      <c r="M2648" s="142"/>
      <c r="N2648" s="918"/>
      <c r="O2648" s="75">
        <v>0</v>
      </c>
      <c r="P2648" s="999">
        <f t="shared" si="328"/>
        <v>0</v>
      </c>
      <c r="Q2648" s="91"/>
      <c r="R2648" s="644"/>
      <c r="S2648" s="75">
        <v>0</v>
      </c>
      <c r="T2648" s="999"/>
      <c r="U2648" s="91"/>
      <c r="V2648" s="644"/>
      <c r="W2648" s="91"/>
      <c r="X2648" s="644"/>
      <c r="Y2648" s="60">
        <f t="shared" si="330"/>
        <v>0</v>
      </c>
      <c r="Z2648" s="999">
        <v>0</v>
      </c>
      <c r="AA2648" s="91"/>
      <c r="AB2648" s="644"/>
      <c r="AC2648" s="63">
        <v>0</v>
      </c>
      <c r="AD2648" s="78">
        <f t="shared" si="329"/>
        <v>0</v>
      </c>
      <c r="AE2648" s="940">
        <v>0</v>
      </c>
      <c r="AF2648" s="150">
        <v>0</v>
      </c>
      <c r="AG2648" s="91"/>
      <c r="AH2648" s="644"/>
      <c r="AI2648" s="998">
        <f t="shared" si="327"/>
        <v>0</v>
      </c>
    </row>
    <row r="2649" spans="1:35" s="24" customFormat="1" ht="66" x14ac:dyDescent="0.2">
      <c r="A2649" s="628"/>
      <c r="B2649" s="93" t="s">
        <v>2324</v>
      </c>
      <c r="C2649" s="629"/>
      <c r="D2649" s="629">
        <v>0</v>
      </c>
      <c r="E2649" s="79" t="s">
        <v>30</v>
      </c>
      <c r="F2649" s="88" t="s">
        <v>31</v>
      </c>
      <c r="G2649" s="56" t="s">
        <v>32</v>
      </c>
      <c r="H2649" s="55" t="s">
        <v>33</v>
      </c>
      <c r="I2649" s="57">
        <v>4672.7566666666671</v>
      </c>
      <c r="J2649" s="855">
        <v>0</v>
      </c>
      <c r="K2649" s="142"/>
      <c r="L2649" s="918">
        <v>0</v>
      </c>
      <c r="M2649" s="142"/>
      <c r="N2649" s="918"/>
      <c r="O2649" s="75">
        <v>0</v>
      </c>
      <c r="P2649" s="999">
        <f t="shared" si="328"/>
        <v>0</v>
      </c>
      <c r="Q2649" s="91"/>
      <c r="R2649" s="644"/>
      <c r="S2649" s="75">
        <v>0</v>
      </c>
      <c r="T2649" s="999"/>
      <c r="U2649" s="91"/>
      <c r="V2649" s="644"/>
      <c r="W2649" s="91"/>
      <c r="X2649" s="644"/>
      <c r="Y2649" s="60">
        <f t="shared" si="330"/>
        <v>0</v>
      </c>
      <c r="Z2649" s="999">
        <v>0</v>
      </c>
      <c r="AA2649" s="91"/>
      <c r="AB2649" s="644"/>
      <c r="AC2649" s="63">
        <v>0</v>
      </c>
      <c r="AD2649" s="78">
        <f t="shared" si="329"/>
        <v>0</v>
      </c>
      <c r="AE2649" s="940">
        <v>0</v>
      </c>
      <c r="AF2649" s="150">
        <v>0</v>
      </c>
      <c r="AG2649" s="91"/>
      <c r="AH2649" s="644"/>
      <c r="AI2649" s="998">
        <f t="shared" si="327"/>
        <v>0</v>
      </c>
    </row>
    <row r="2650" spans="1:35" s="24" customFormat="1" ht="66" x14ac:dyDescent="0.2">
      <c r="A2650" s="628"/>
      <c r="B2650" s="93" t="s">
        <v>2325</v>
      </c>
      <c r="C2650" s="98"/>
      <c r="D2650" s="98">
        <v>0</v>
      </c>
      <c r="E2650" s="79" t="s">
        <v>30</v>
      </c>
      <c r="F2650" s="88" t="s">
        <v>31</v>
      </c>
      <c r="G2650" s="56" t="s">
        <v>32</v>
      </c>
      <c r="H2650" s="55" t="s">
        <v>33</v>
      </c>
      <c r="I2650" s="57">
        <v>4686.6440000000002</v>
      </c>
      <c r="J2650" s="767">
        <v>0</v>
      </c>
      <c r="K2650" s="142"/>
      <c r="L2650" s="918">
        <v>0</v>
      </c>
      <c r="M2650" s="142"/>
      <c r="N2650" s="918"/>
      <c r="O2650" s="75">
        <v>0</v>
      </c>
      <c r="P2650" s="999">
        <f t="shared" si="328"/>
        <v>0</v>
      </c>
      <c r="Q2650" s="91"/>
      <c r="R2650" s="644"/>
      <c r="S2650" s="75">
        <v>0</v>
      </c>
      <c r="T2650" s="999"/>
      <c r="U2650" s="91"/>
      <c r="V2650" s="644"/>
      <c r="W2650" s="91"/>
      <c r="X2650" s="644"/>
      <c r="Y2650" s="60">
        <f t="shared" si="330"/>
        <v>0</v>
      </c>
      <c r="Z2650" s="999">
        <v>0</v>
      </c>
      <c r="AA2650" s="91"/>
      <c r="AB2650" s="644"/>
      <c r="AC2650" s="63">
        <v>0</v>
      </c>
      <c r="AD2650" s="78">
        <f t="shared" si="329"/>
        <v>0</v>
      </c>
      <c r="AE2650" s="940">
        <v>0</v>
      </c>
      <c r="AF2650" s="150">
        <v>0</v>
      </c>
      <c r="AG2650" s="91"/>
      <c r="AH2650" s="644"/>
      <c r="AI2650" s="998">
        <f t="shared" si="327"/>
        <v>0</v>
      </c>
    </row>
    <row r="2651" spans="1:35" s="24" customFormat="1" ht="66" x14ac:dyDescent="0.2">
      <c r="A2651" s="628"/>
      <c r="B2651" s="52" t="s">
        <v>2326</v>
      </c>
      <c r="C2651" s="98"/>
      <c r="D2651" s="98">
        <v>0</v>
      </c>
      <c r="E2651" s="79" t="s">
        <v>30</v>
      </c>
      <c r="F2651" s="88" t="s">
        <v>31</v>
      </c>
      <c r="G2651" s="56" t="s">
        <v>32</v>
      </c>
      <c r="H2651" s="55" t="s">
        <v>33</v>
      </c>
      <c r="I2651" s="57">
        <v>2099.52</v>
      </c>
      <c r="J2651" s="767">
        <v>0</v>
      </c>
      <c r="K2651" s="142"/>
      <c r="L2651" s="918">
        <v>0</v>
      </c>
      <c r="M2651" s="142"/>
      <c r="N2651" s="918"/>
      <c r="O2651" s="75">
        <v>0</v>
      </c>
      <c r="P2651" s="999">
        <f t="shared" si="328"/>
        <v>0</v>
      </c>
      <c r="Q2651" s="91"/>
      <c r="R2651" s="644"/>
      <c r="S2651" s="75">
        <v>0</v>
      </c>
      <c r="T2651" s="999"/>
      <c r="U2651" s="91"/>
      <c r="V2651" s="644"/>
      <c r="W2651" s="91"/>
      <c r="X2651" s="644"/>
      <c r="Y2651" s="60">
        <f t="shared" si="330"/>
        <v>0</v>
      </c>
      <c r="Z2651" s="999">
        <v>0</v>
      </c>
      <c r="AA2651" s="91"/>
      <c r="AB2651" s="644"/>
      <c r="AC2651" s="63">
        <v>0</v>
      </c>
      <c r="AD2651" s="78">
        <f t="shared" si="329"/>
        <v>0</v>
      </c>
      <c r="AE2651" s="940">
        <v>0</v>
      </c>
      <c r="AF2651" s="150">
        <v>0</v>
      </c>
      <c r="AG2651" s="91"/>
      <c r="AH2651" s="644"/>
      <c r="AI2651" s="998">
        <f t="shared" si="327"/>
        <v>0</v>
      </c>
    </row>
    <row r="2652" spans="1:35" s="24" customFormat="1" ht="66" x14ac:dyDescent="0.2">
      <c r="A2652" s="467"/>
      <c r="B2652" s="630" t="s">
        <v>2327</v>
      </c>
      <c r="C2652" s="629"/>
      <c r="D2652" s="629">
        <v>0</v>
      </c>
      <c r="E2652" s="79" t="s">
        <v>30</v>
      </c>
      <c r="F2652" s="88" t="s">
        <v>31</v>
      </c>
      <c r="G2652" s="56" t="s">
        <v>32</v>
      </c>
      <c r="H2652" s="55" t="s">
        <v>33</v>
      </c>
      <c r="I2652" s="57">
        <v>1223.165</v>
      </c>
      <c r="J2652" s="855">
        <v>0</v>
      </c>
      <c r="K2652" s="142"/>
      <c r="L2652" s="918">
        <v>0</v>
      </c>
      <c r="M2652" s="142"/>
      <c r="N2652" s="918"/>
      <c r="O2652" s="75">
        <v>0</v>
      </c>
      <c r="P2652" s="999">
        <f t="shared" si="328"/>
        <v>0</v>
      </c>
      <c r="Q2652" s="91"/>
      <c r="R2652" s="644"/>
      <c r="S2652" s="75">
        <v>0</v>
      </c>
      <c r="T2652" s="999"/>
      <c r="U2652" s="91"/>
      <c r="V2652" s="644"/>
      <c r="W2652" s="91"/>
      <c r="X2652" s="644"/>
      <c r="Y2652" s="60">
        <f t="shared" si="330"/>
        <v>0</v>
      </c>
      <c r="Z2652" s="999">
        <v>0</v>
      </c>
      <c r="AA2652" s="91"/>
      <c r="AB2652" s="644"/>
      <c r="AC2652" s="63">
        <v>0</v>
      </c>
      <c r="AD2652" s="78">
        <f t="shared" si="329"/>
        <v>0</v>
      </c>
      <c r="AE2652" s="940">
        <v>0</v>
      </c>
      <c r="AF2652" s="150">
        <v>0</v>
      </c>
      <c r="AG2652" s="91"/>
      <c r="AH2652" s="644"/>
      <c r="AI2652" s="998">
        <f t="shared" si="327"/>
        <v>0</v>
      </c>
    </row>
    <row r="2653" spans="1:35" s="24" customFormat="1" ht="66" x14ac:dyDescent="0.2">
      <c r="A2653" s="467"/>
      <c r="B2653" s="115" t="s">
        <v>2328</v>
      </c>
      <c r="C2653" s="74"/>
      <c r="D2653" s="74">
        <v>0</v>
      </c>
      <c r="E2653" s="79" t="s">
        <v>30</v>
      </c>
      <c r="F2653" s="88" t="s">
        <v>31</v>
      </c>
      <c r="G2653" s="56" t="s">
        <v>32</v>
      </c>
      <c r="H2653" s="55" t="s">
        <v>33</v>
      </c>
      <c r="I2653" s="57">
        <v>4782.9399999999996</v>
      </c>
      <c r="J2653" s="766">
        <v>0</v>
      </c>
      <c r="K2653" s="142"/>
      <c r="L2653" s="918">
        <v>0</v>
      </c>
      <c r="M2653" s="142"/>
      <c r="N2653" s="918"/>
      <c r="O2653" s="75">
        <v>0</v>
      </c>
      <c r="P2653" s="999">
        <f t="shared" si="328"/>
        <v>0</v>
      </c>
      <c r="Q2653" s="91"/>
      <c r="R2653" s="644"/>
      <c r="S2653" s="75">
        <v>0</v>
      </c>
      <c r="T2653" s="999"/>
      <c r="U2653" s="91"/>
      <c r="V2653" s="644"/>
      <c r="W2653" s="91"/>
      <c r="X2653" s="644"/>
      <c r="Y2653" s="60">
        <f t="shared" si="330"/>
        <v>0</v>
      </c>
      <c r="Z2653" s="999">
        <v>0</v>
      </c>
      <c r="AA2653" s="91"/>
      <c r="AB2653" s="644"/>
      <c r="AC2653" s="63">
        <v>0</v>
      </c>
      <c r="AD2653" s="78">
        <f t="shared" si="329"/>
        <v>0</v>
      </c>
      <c r="AE2653" s="940">
        <v>0</v>
      </c>
      <c r="AF2653" s="150">
        <v>0</v>
      </c>
      <c r="AG2653" s="91"/>
      <c r="AH2653" s="644"/>
      <c r="AI2653" s="998">
        <f t="shared" si="327"/>
        <v>0</v>
      </c>
    </row>
    <row r="2654" spans="1:35" s="24" customFormat="1" ht="66" x14ac:dyDescent="0.2">
      <c r="A2654" s="467"/>
      <c r="B2654" s="289" t="s">
        <v>2329</v>
      </c>
      <c r="C2654" s="74"/>
      <c r="D2654" s="74">
        <v>0</v>
      </c>
      <c r="E2654" s="79" t="s">
        <v>30</v>
      </c>
      <c r="F2654" s="88" t="s">
        <v>31</v>
      </c>
      <c r="G2654" s="56" t="s">
        <v>32</v>
      </c>
      <c r="H2654" s="55" t="s">
        <v>33</v>
      </c>
      <c r="I2654" s="57">
        <v>3103.3866666666668</v>
      </c>
      <c r="J2654" s="766">
        <v>0</v>
      </c>
      <c r="K2654" s="142"/>
      <c r="L2654" s="918">
        <v>0</v>
      </c>
      <c r="M2654" s="142"/>
      <c r="N2654" s="918"/>
      <c r="O2654" s="75">
        <v>0</v>
      </c>
      <c r="P2654" s="999">
        <f t="shared" si="328"/>
        <v>0</v>
      </c>
      <c r="Q2654" s="91"/>
      <c r="R2654" s="644"/>
      <c r="S2654" s="75">
        <v>0</v>
      </c>
      <c r="T2654" s="999"/>
      <c r="U2654" s="91"/>
      <c r="V2654" s="644"/>
      <c r="W2654" s="91"/>
      <c r="X2654" s="644"/>
      <c r="Y2654" s="60">
        <f t="shared" si="330"/>
        <v>0</v>
      </c>
      <c r="Z2654" s="999">
        <v>0</v>
      </c>
      <c r="AA2654" s="91"/>
      <c r="AB2654" s="644"/>
      <c r="AC2654" s="63">
        <v>0</v>
      </c>
      <c r="AD2654" s="78">
        <f t="shared" si="329"/>
        <v>0</v>
      </c>
      <c r="AE2654" s="940">
        <v>0</v>
      </c>
      <c r="AF2654" s="150">
        <v>0</v>
      </c>
      <c r="AG2654" s="91"/>
      <c r="AH2654" s="644"/>
      <c r="AI2654" s="998">
        <f t="shared" si="327"/>
        <v>0</v>
      </c>
    </row>
    <row r="2655" spans="1:35" s="24" customFormat="1" ht="66" x14ac:dyDescent="0.2">
      <c r="A2655" s="467"/>
      <c r="B2655" s="631" t="s">
        <v>2330</v>
      </c>
      <c r="C2655" s="74"/>
      <c r="D2655" s="74">
        <v>0</v>
      </c>
      <c r="E2655" s="79" t="s">
        <v>30</v>
      </c>
      <c r="F2655" s="88" t="s">
        <v>31</v>
      </c>
      <c r="G2655" s="56" t="s">
        <v>32</v>
      </c>
      <c r="H2655" s="55" t="s">
        <v>33</v>
      </c>
      <c r="I2655" s="57">
        <v>1392</v>
      </c>
      <c r="J2655" s="766">
        <v>0</v>
      </c>
      <c r="K2655" s="142"/>
      <c r="L2655" s="918">
        <v>0</v>
      </c>
      <c r="M2655" s="142"/>
      <c r="N2655" s="918"/>
      <c r="O2655" s="75">
        <v>0</v>
      </c>
      <c r="P2655" s="999">
        <f t="shared" si="328"/>
        <v>0</v>
      </c>
      <c r="Q2655" s="91"/>
      <c r="R2655" s="644"/>
      <c r="S2655" s="75">
        <v>0</v>
      </c>
      <c r="T2655" s="999"/>
      <c r="U2655" s="91"/>
      <c r="V2655" s="644"/>
      <c r="W2655" s="91"/>
      <c r="X2655" s="644"/>
      <c r="Y2655" s="60">
        <f t="shared" si="330"/>
        <v>0</v>
      </c>
      <c r="Z2655" s="999">
        <v>0</v>
      </c>
      <c r="AA2655" s="91"/>
      <c r="AB2655" s="644"/>
      <c r="AC2655" s="63">
        <v>0</v>
      </c>
      <c r="AD2655" s="78">
        <f t="shared" si="329"/>
        <v>0</v>
      </c>
      <c r="AE2655" s="940">
        <v>0</v>
      </c>
      <c r="AF2655" s="150">
        <v>0</v>
      </c>
      <c r="AG2655" s="91"/>
      <c r="AH2655" s="644"/>
      <c r="AI2655" s="998">
        <f t="shared" si="327"/>
        <v>0</v>
      </c>
    </row>
    <row r="2656" spans="1:35" s="24" customFormat="1" ht="66" x14ac:dyDescent="0.2">
      <c r="A2656" s="467"/>
      <c r="B2656" s="84" t="s">
        <v>2331</v>
      </c>
      <c r="C2656" s="74"/>
      <c r="D2656" s="74">
        <v>0</v>
      </c>
      <c r="E2656" s="79" t="s">
        <v>30</v>
      </c>
      <c r="F2656" s="88" t="s">
        <v>31</v>
      </c>
      <c r="G2656" s="56" t="s">
        <v>32</v>
      </c>
      <c r="H2656" s="55" t="s">
        <v>33</v>
      </c>
      <c r="I2656" s="57">
        <v>4060</v>
      </c>
      <c r="J2656" s="766">
        <v>0</v>
      </c>
      <c r="K2656" s="142"/>
      <c r="L2656" s="918">
        <v>0</v>
      </c>
      <c r="M2656" s="142"/>
      <c r="N2656" s="918"/>
      <c r="O2656" s="75">
        <v>0</v>
      </c>
      <c r="P2656" s="999">
        <f t="shared" si="328"/>
        <v>0</v>
      </c>
      <c r="Q2656" s="91"/>
      <c r="R2656" s="644"/>
      <c r="S2656" s="75">
        <v>0</v>
      </c>
      <c r="T2656" s="999"/>
      <c r="U2656" s="91"/>
      <c r="V2656" s="644"/>
      <c r="W2656" s="91"/>
      <c r="X2656" s="644"/>
      <c r="Y2656" s="60">
        <f t="shared" si="330"/>
        <v>0</v>
      </c>
      <c r="Z2656" s="999">
        <v>0</v>
      </c>
      <c r="AA2656" s="91"/>
      <c r="AB2656" s="644"/>
      <c r="AC2656" s="63">
        <v>0</v>
      </c>
      <c r="AD2656" s="78">
        <f t="shared" si="329"/>
        <v>0</v>
      </c>
      <c r="AE2656" s="940">
        <v>0</v>
      </c>
      <c r="AF2656" s="150">
        <v>0</v>
      </c>
      <c r="AG2656" s="91"/>
      <c r="AH2656" s="644"/>
      <c r="AI2656" s="998">
        <f t="shared" si="327"/>
        <v>0</v>
      </c>
    </row>
    <row r="2657" spans="1:35" s="24" customFormat="1" ht="96" x14ac:dyDescent="0.2">
      <c r="A2657" s="467"/>
      <c r="B2657" s="626" t="s">
        <v>2332</v>
      </c>
      <c r="C2657" s="74"/>
      <c r="D2657" s="74">
        <v>0</v>
      </c>
      <c r="E2657" s="79" t="s">
        <v>30</v>
      </c>
      <c r="F2657" s="88" t="s">
        <v>31</v>
      </c>
      <c r="G2657" s="56" t="s">
        <v>32</v>
      </c>
      <c r="H2657" s="55" t="s">
        <v>33</v>
      </c>
      <c r="I2657" s="57">
        <v>2570.911818181818</v>
      </c>
      <c r="J2657" s="766">
        <v>0</v>
      </c>
      <c r="K2657" s="142"/>
      <c r="L2657" s="918">
        <v>0</v>
      </c>
      <c r="M2657" s="142"/>
      <c r="N2657" s="918"/>
      <c r="O2657" s="75">
        <v>0</v>
      </c>
      <c r="P2657" s="999">
        <f t="shared" si="328"/>
        <v>0</v>
      </c>
      <c r="Q2657" s="91"/>
      <c r="R2657" s="644"/>
      <c r="S2657" s="75">
        <v>0</v>
      </c>
      <c r="T2657" s="999"/>
      <c r="U2657" s="91"/>
      <c r="V2657" s="644"/>
      <c r="W2657" s="91"/>
      <c r="X2657" s="644"/>
      <c r="Y2657" s="60">
        <f t="shared" si="330"/>
        <v>0</v>
      </c>
      <c r="Z2657" s="999">
        <v>0</v>
      </c>
      <c r="AA2657" s="91"/>
      <c r="AB2657" s="644"/>
      <c r="AC2657" s="63">
        <v>0</v>
      </c>
      <c r="AD2657" s="78">
        <f t="shared" si="329"/>
        <v>0</v>
      </c>
      <c r="AE2657" s="940">
        <v>0</v>
      </c>
      <c r="AF2657" s="150">
        <v>0</v>
      </c>
      <c r="AG2657" s="91"/>
      <c r="AH2657" s="644"/>
      <c r="AI2657" s="998">
        <f t="shared" si="327"/>
        <v>0</v>
      </c>
    </row>
    <row r="2658" spans="1:35" s="24" customFormat="1" ht="66" x14ac:dyDescent="0.2">
      <c r="A2658" s="467"/>
      <c r="B2658" s="84" t="s">
        <v>2333</v>
      </c>
      <c r="C2658" s="74"/>
      <c r="D2658" s="74">
        <v>0</v>
      </c>
      <c r="E2658" s="79" t="s">
        <v>30</v>
      </c>
      <c r="F2658" s="88" t="s">
        <v>31</v>
      </c>
      <c r="G2658" s="56" t="s">
        <v>32</v>
      </c>
      <c r="H2658" s="55" t="s">
        <v>33</v>
      </c>
      <c r="I2658" s="57">
        <v>4245.3328571428574</v>
      </c>
      <c r="J2658" s="766">
        <v>0</v>
      </c>
      <c r="K2658" s="142"/>
      <c r="L2658" s="918">
        <v>0</v>
      </c>
      <c r="M2658" s="142"/>
      <c r="N2658" s="918"/>
      <c r="O2658" s="75">
        <v>0</v>
      </c>
      <c r="P2658" s="999">
        <f t="shared" si="328"/>
        <v>0</v>
      </c>
      <c r="Q2658" s="91"/>
      <c r="R2658" s="644"/>
      <c r="S2658" s="75">
        <v>0</v>
      </c>
      <c r="T2658" s="999"/>
      <c r="U2658" s="91"/>
      <c r="V2658" s="644"/>
      <c r="W2658" s="91"/>
      <c r="X2658" s="644"/>
      <c r="Y2658" s="60">
        <f t="shared" si="330"/>
        <v>0</v>
      </c>
      <c r="Z2658" s="999">
        <v>0</v>
      </c>
      <c r="AA2658" s="91"/>
      <c r="AB2658" s="644"/>
      <c r="AC2658" s="63">
        <v>0</v>
      </c>
      <c r="AD2658" s="78">
        <f t="shared" si="329"/>
        <v>0</v>
      </c>
      <c r="AE2658" s="940">
        <v>0</v>
      </c>
      <c r="AF2658" s="150">
        <v>0</v>
      </c>
      <c r="AG2658" s="91"/>
      <c r="AH2658" s="644"/>
      <c r="AI2658" s="998">
        <f t="shared" si="327"/>
        <v>0</v>
      </c>
    </row>
    <row r="2659" spans="1:35" s="24" customFormat="1" ht="66" x14ac:dyDescent="0.2">
      <c r="A2659" s="467"/>
      <c r="B2659" s="52" t="s">
        <v>2334</v>
      </c>
      <c r="C2659" s="74"/>
      <c r="D2659" s="74">
        <v>0</v>
      </c>
      <c r="E2659" s="79" t="s">
        <v>30</v>
      </c>
      <c r="F2659" s="88" t="s">
        <v>31</v>
      </c>
      <c r="G2659" s="56" t="s">
        <v>32</v>
      </c>
      <c r="H2659" s="55" t="s">
        <v>33</v>
      </c>
      <c r="I2659" s="57">
        <v>3382.56</v>
      </c>
      <c r="J2659" s="766">
        <v>0</v>
      </c>
      <c r="K2659" s="142"/>
      <c r="L2659" s="918">
        <v>0</v>
      </c>
      <c r="M2659" s="142"/>
      <c r="N2659" s="918"/>
      <c r="O2659" s="75">
        <v>0</v>
      </c>
      <c r="P2659" s="999">
        <f t="shared" si="328"/>
        <v>0</v>
      </c>
      <c r="Q2659" s="91"/>
      <c r="R2659" s="644"/>
      <c r="S2659" s="75">
        <v>0</v>
      </c>
      <c r="T2659" s="999"/>
      <c r="U2659" s="91"/>
      <c r="V2659" s="644"/>
      <c r="W2659" s="91"/>
      <c r="X2659" s="644"/>
      <c r="Y2659" s="60">
        <f t="shared" si="330"/>
        <v>0</v>
      </c>
      <c r="Z2659" s="999">
        <v>0</v>
      </c>
      <c r="AA2659" s="91"/>
      <c r="AB2659" s="644"/>
      <c r="AC2659" s="63">
        <v>0</v>
      </c>
      <c r="AD2659" s="78">
        <f t="shared" si="329"/>
        <v>0</v>
      </c>
      <c r="AE2659" s="940">
        <v>0</v>
      </c>
      <c r="AF2659" s="150">
        <v>0</v>
      </c>
      <c r="AG2659" s="91"/>
      <c r="AH2659" s="644"/>
      <c r="AI2659" s="998">
        <f t="shared" si="327"/>
        <v>0</v>
      </c>
    </row>
    <row r="2660" spans="1:35" s="24" customFormat="1" ht="66" x14ac:dyDescent="0.2">
      <c r="A2660" s="467"/>
      <c r="B2660" s="631" t="s">
        <v>2335</v>
      </c>
      <c r="C2660" s="74"/>
      <c r="D2660" s="74">
        <v>0</v>
      </c>
      <c r="E2660" s="79" t="s">
        <v>30</v>
      </c>
      <c r="F2660" s="88" t="s">
        <v>31</v>
      </c>
      <c r="G2660" s="56" t="s">
        <v>32</v>
      </c>
      <c r="H2660" s="55" t="s">
        <v>33</v>
      </c>
      <c r="I2660" s="57">
        <v>2500</v>
      </c>
      <c r="J2660" s="766">
        <v>0</v>
      </c>
      <c r="K2660" s="142"/>
      <c r="L2660" s="918">
        <v>0</v>
      </c>
      <c r="M2660" s="142"/>
      <c r="N2660" s="918"/>
      <c r="O2660" s="75">
        <v>0</v>
      </c>
      <c r="P2660" s="999">
        <f t="shared" si="328"/>
        <v>0</v>
      </c>
      <c r="Q2660" s="91"/>
      <c r="R2660" s="644"/>
      <c r="S2660" s="75">
        <v>0</v>
      </c>
      <c r="T2660" s="999"/>
      <c r="U2660" s="91"/>
      <c r="V2660" s="644"/>
      <c r="W2660" s="91"/>
      <c r="X2660" s="644"/>
      <c r="Y2660" s="60">
        <f t="shared" si="330"/>
        <v>0</v>
      </c>
      <c r="Z2660" s="999">
        <v>0</v>
      </c>
      <c r="AA2660" s="91"/>
      <c r="AB2660" s="644"/>
      <c r="AC2660" s="63">
        <v>0</v>
      </c>
      <c r="AD2660" s="78">
        <f t="shared" si="329"/>
        <v>0</v>
      </c>
      <c r="AE2660" s="940">
        <v>0</v>
      </c>
      <c r="AF2660" s="150">
        <v>0</v>
      </c>
      <c r="AG2660" s="91"/>
      <c r="AH2660" s="644"/>
      <c r="AI2660" s="998">
        <f t="shared" si="327"/>
        <v>0</v>
      </c>
    </row>
    <row r="2661" spans="1:35" s="24" customFormat="1" ht="96" x14ac:dyDescent="0.2">
      <c r="A2661" s="467"/>
      <c r="B2661" s="52" t="s">
        <v>1803</v>
      </c>
      <c r="C2661" s="74"/>
      <c r="D2661" s="74">
        <v>0</v>
      </c>
      <c r="E2661" s="79" t="s">
        <v>30</v>
      </c>
      <c r="F2661" s="88" t="s">
        <v>31</v>
      </c>
      <c r="G2661" s="56" t="s">
        <v>32</v>
      </c>
      <c r="H2661" s="55" t="s">
        <v>33</v>
      </c>
      <c r="I2661" s="57">
        <v>2706.6914285714288</v>
      </c>
      <c r="J2661" s="766">
        <v>0</v>
      </c>
      <c r="K2661" s="142"/>
      <c r="L2661" s="918">
        <v>0</v>
      </c>
      <c r="M2661" s="142"/>
      <c r="N2661" s="918"/>
      <c r="O2661" s="75">
        <v>0</v>
      </c>
      <c r="P2661" s="999">
        <f t="shared" si="328"/>
        <v>0</v>
      </c>
      <c r="Q2661" s="91"/>
      <c r="R2661" s="644"/>
      <c r="S2661" s="75">
        <v>0</v>
      </c>
      <c r="T2661" s="999"/>
      <c r="U2661" s="91"/>
      <c r="V2661" s="644"/>
      <c r="W2661" s="91"/>
      <c r="X2661" s="644"/>
      <c r="Y2661" s="60">
        <f t="shared" si="330"/>
        <v>0</v>
      </c>
      <c r="Z2661" s="999">
        <v>0</v>
      </c>
      <c r="AA2661" s="91"/>
      <c r="AB2661" s="644"/>
      <c r="AC2661" s="63">
        <v>0</v>
      </c>
      <c r="AD2661" s="78">
        <f t="shared" si="329"/>
        <v>0</v>
      </c>
      <c r="AE2661" s="940">
        <v>0</v>
      </c>
      <c r="AF2661" s="150">
        <v>0</v>
      </c>
      <c r="AG2661" s="91"/>
      <c r="AH2661" s="644"/>
      <c r="AI2661" s="998">
        <f t="shared" si="327"/>
        <v>0</v>
      </c>
    </row>
    <row r="2662" spans="1:35" s="24" customFormat="1" ht="72" x14ac:dyDescent="0.2">
      <c r="A2662" s="467"/>
      <c r="B2662" s="52" t="s">
        <v>2336</v>
      </c>
      <c r="C2662" s="74"/>
      <c r="D2662" s="74">
        <v>0</v>
      </c>
      <c r="E2662" s="79" t="s">
        <v>30</v>
      </c>
      <c r="F2662" s="88" t="s">
        <v>31</v>
      </c>
      <c r="G2662" s="56" t="s">
        <v>32</v>
      </c>
      <c r="H2662" s="55" t="s">
        <v>33</v>
      </c>
      <c r="I2662" s="57">
        <v>2677.768</v>
      </c>
      <c r="J2662" s="766">
        <v>0</v>
      </c>
      <c r="K2662" s="142"/>
      <c r="L2662" s="918">
        <v>0</v>
      </c>
      <c r="M2662" s="142"/>
      <c r="N2662" s="918"/>
      <c r="O2662" s="75">
        <v>0</v>
      </c>
      <c r="P2662" s="999">
        <f t="shared" si="328"/>
        <v>0</v>
      </c>
      <c r="Q2662" s="91"/>
      <c r="R2662" s="644"/>
      <c r="S2662" s="75">
        <v>0</v>
      </c>
      <c r="T2662" s="999"/>
      <c r="U2662" s="91"/>
      <c r="V2662" s="644"/>
      <c r="W2662" s="91"/>
      <c r="X2662" s="644"/>
      <c r="Y2662" s="60">
        <f t="shared" si="330"/>
        <v>0</v>
      </c>
      <c r="Z2662" s="999">
        <v>0</v>
      </c>
      <c r="AA2662" s="91"/>
      <c r="AB2662" s="644"/>
      <c r="AC2662" s="63">
        <v>0</v>
      </c>
      <c r="AD2662" s="78">
        <f t="shared" si="329"/>
        <v>0</v>
      </c>
      <c r="AE2662" s="940">
        <v>0</v>
      </c>
      <c r="AF2662" s="150">
        <v>0</v>
      </c>
      <c r="AG2662" s="91"/>
      <c r="AH2662" s="644"/>
      <c r="AI2662" s="998">
        <f t="shared" si="327"/>
        <v>0</v>
      </c>
    </row>
    <row r="2663" spans="1:35" s="24" customFormat="1" ht="84" x14ac:dyDescent="0.2">
      <c r="A2663" s="467"/>
      <c r="B2663" s="116" t="s">
        <v>2337</v>
      </c>
      <c r="C2663" s="74"/>
      <c r="D2663" s="74">
        <v>0</v>
      </c>
      <c r="E2663" s="79" t="s">
        <v>30</v>
      </c>
      <c r="F2663" s="88" t="s">
        <v>31</v>
      </c>
      <c r="G2663" s="56" t="s">
        <v>32</v>
      </c>
      <c r="H2663" s="55" t="s">
        <v>33</v>
      </c>
      <c r="I2663" s="57">
        <v>2563.98</v>
      </c>
      <c r="J2663" s="766">
        <v>0</v>
      </c>
      <c r="K2663" s="142"/>
      <c r="L2663" s="918">
        <v>0</v>
      </c>
      <c r="M2663" s="142"/>
      <c r="N2663" s="918"/>
      <c r="O2663" s="75">
        <v>0</v>
      </c>
      <c r="P2663" s="999">
        <f t="shared" si="328"/>
        <v>0</v>
      </c>
      <c r="Q2663" s="91"/>
      <c r="R2663" s="644"/>
      <c r="S2663" s="75">
        <v>0</v>
      </c>
      <c r="T2663" s="999"/>
      <c r="U2663" s="91"/>
      <c r="V2663" s="644"/>
      <c r="W2663" s="91"/>
      <c r="X2663" s="644"/>
      <c r="Y2663" s="60">
        <f t="shared" si="330"/>
        <v>0</v>
      </c>
      <c r="Z2663" s="999">
        <v>0</v>
      </c>
      <c r="AA2663" s="91"/>
      <c r="AB2663" s="644"/>
      <c r="AC2663" s="63">
        <v>0</v>
      </c>
      <c r="AD2663" s="78">
        <f t="shared" si="329"/>
        <v>0</v>
      </c>
      <c r="AE2663" s="940">
        <v>0</v>
      </c>
      <c r="AF2663" s="150">
        <v>0</v>
      </c>
      <c r="AG2663" s="91"/>
      <c r="AH2663" s="644"/>
      <c r="AI2663" s="998">
        <f t="shared" si="327"/>
        <v>0</v>
      </c>
    </row>
    <row r="2664" spans="1:35" s="24" customFormat="1" ht="66" x14ac:dyDescent="0.2">
      <c r="A2664" s="467"/>
      <c r="B2664" s="626" t="s">
        <v>2338</v>
      </c>
      <c r="C2664" s="74"/>
      <c r="D2664" s="74">
        <v>0</v>
      </c>
      <c r="E2664" s="447" t="s">
        <v>30</v>
      </c>
      <c r="F2664" s="88" t="s">
        <v>31</v>
      </c>
      <c r="G2664" s="56" t="s">
        <v>32</v>
      </c>
      <c r="H2664" s="55" t="s">
        <v>33</v>
      </c>
      <c r="I2664" s="57">
        <v>800</v>
      </c>
      <c r="J2664" s="766">
        <v>0</v>
      </c>
      <c r="K2664" s="142"/>
      <c r="L2664" s="918">
        <v>0</v>
      </c>
      <c r="M2664" s="142"/>
      <c r="N2664" s="918"/>
      <c r="O2664" s="75">
        <v>0</v>
      </c>
      <c r="P2664" s="999">
        <f t="shared" si="328"/>
        <v>0</v>
      </c>
      <c r="Q2664" s="91"/>
      <c r="R2664" s="644"/>
      <c r="S2664" s="75">
        <v>0</v>
      </c>
      <c r="T2664" s="999"/>
      <c r="U2664" s="91"/>
      <c r="V2664" s="644"/>
      <c r="W2664" s="91"/>
      <c r="X2664" s="644"/>
      <c r="Y2664" s="60">
        <f t="shared" si="330"/>
        <v>0</v>
      </c>
      <c r="Z2664" s="999">
        <v>0</v>
      </c>
      <c r="AA2664" s="91"/>
      <c r="AB2664" s="644"/>
      <c r="AC2664" s="63">
        <v>0</v>
      </c>
      <c r="AD2664" s="78">
        <f t="shared" si="329"/>
        <v>0</v>
      </c>
      <c r="AE2664" s="940">
        <v>0</v>
      </c>
      <c r="AF2664" s="150">
        <v>0</v>
      </c>
      <c r="AG2664" s="91"/>
      <c r="AH2664" s="644"/>
      <c r="AI2664" s="998">
        <f t="shared" ref="AI2664:AI2695" si="331">AF2664+AH2664+AD2664+AB2664+Z2664+X2664+V2664+T2664+R2664+P2664+N2664+L2664</f>
        <v>0</v>
      </c>
    </row>
    <row r="2665" spans="1:35" s="24" customFormat="1" ht="24" x14ac:dyDescent="0.2">
      <c r="A2665" s="467"/>
      <c r="B2665" s="626" t="s">
        <v>2339</v>
      </c>
      <c r="C2665" s="74"/>
      <c r="D2665" s="74">
        <v>1</v>
      </c>
      <c r="E2665" s="447"/>
      <c r="F2665" s="88"/>
      <c r="G2665" s="56"/>
      <c r="H2665" s="55"/>
      <c r="I2665" s="57"/>
      <c r="J2665" s="766">
        <v>9698.08</v>
      </c>
      <c r="K2665" s="142"/>
      <c r="L2665" s="918">
        <v>0</v>
      </c>
      <c r="M2665" s="142"/>
      <c r="N2665" s="918"/>
      <c r="O2665" s="75">
        <v>0</v>
      </c>
      <c r="P2665" s="999"/>
      <c r="Q2665" s="91"/>
      <c r="R2665" s="644"/>
      <c r="S2665" s="75">
        <v>0</v>
      </c>
      <c r="T2665" s="999"/>
      <c r="U2665" s="91"/>
      <c r="V2665" s="644"/>
      <c r="W2665" s="91"/>
      <c r="X2665" s="644"/>
      <c r="Y2665" s="60">
        <f t="shared" si="330"/>
        <v>1</v>
      </c>
      <c r="Z2665" s="999">
        <v>9698.08</v>
      </c>
      <c r="AA2665" s="91"/>
      <c r="AB2665" s="644"/>
      <c r="AC2665" s="63">
        <v>0</v>
      </c>
      <c r="AD2665" s="78"/>
      <c r="AE2665" s="940"/>
      <c r="AF2665" s="150">
        <v>0</v>
      </c>
      <c r="AG2665" s="91"/>
      <c r="AH2665" s="644"/>
      <c r="AI2665" s="998">
        <f t="shared" si="331"/>
        <v>9698.08</v>
      </c>
    </row>
    <row r="2666" spans="1:35" s="24" customFormat="1" ht="73.5" customHeight="1" x14ac:dyDescent="0.2">
      <c r="A2666" s="467"/>
      <c r="B2666" s="52" t="s">
        <v>2340</v>
      </c>
      <c r="C2666" s="74"/>
      <c r="D2666" s="74">
        <v>0</v>
      </c>
      <c r="E2666" s="79" t="s">
        <v>30</v>
      </c>
      <c r="F2666" s="88" t="s">
        <v>31</v>
      </c>
      <c r="G2666" s="56" t="s">
        <v>32</v>
      </c>
      <c r="H2666" s="55" t="s">
        <v>33</v>
      </c>
      <c r="I2666" s="57">
        <v>2980.0066666666667</v>
      </c>
      <c r="J2666" s="766">
        <v>0</v>
      </c>
      <c r="K2666" s="142"/>
      <c r="L2666" s="918">
        <v>0</v>
      </c>
      <c r="M2666" s="142"/>
      <c r="N2666" s="918"/>
      <c r="O2666" s="75">
        <v>0</v>
      </c>
      <c r="P2666" s="999">
        <f>O2666*I2666</f>
        <v>0</v>
      </c>
      <c r="Q2666" s="91"/>
      <c r="R2666" s="644"/>
      <c r="S2666" s="75">
        <v>0</v>
      </c>
      <c r="T2666" s="999"/>
      <c r="U2666" s="91"/>
      <c r="V2666" s="644"/>
      <c r="W2666" s="91"/>
      <c r="X2666" s="644"/>
      <c r="Y2666" s="60">
        <f t="shared" si="330"/>
        <v>0</v>
      </c>
      <c r="Z2666" s="999">
        <v>0</v>
      </c>
      <c r="AA2666" s="91"/>
      <c r="AB2666" s="644"/>
      <c r="AC2666" s="63">
        <v>0</v>
      </c>
      <c r="AD2666" s="78">
        <f>AC2666*I2666</f>
        <v>0</v>
      </c>
      <c r="AE2666" s="940">
        <v>0</v>
      </c>
      <c r="AF2666" s="150">
        <v>0</v>
      </c>
      <c r="AG2666" s="91"/>
      <c r="AH2666" s="644"/>
      <c r="AI2666" s="998">
        <f t="shared" si="331"/>
        <v>0</v>
      </c>
    </row>
    <row r="2667" spans="1:35" s="24" customFormat="1" ht="34.5" customHeight="1" x14ac:dyDescent="0.2">
      <c r="A2667" s="632">
        <v>515</v>
      </c>
      <c r="B2667" s="633" t="s">
        <v>2341</v>
      </c>
      <c r="C2667" s="274"/>
      <c r="D2667" s="691"/>
      <c r="E2667" s="282"/>
      <c r="F2667" s="283"/>
      <c r="G2667" s="634"/>
      <c r="H2667" s="283"/>
      <c r="I2667" s="277"/>
      <c r="J2667" s="856">
        <v>952443.25600000017</v>
      </c>
      <c r="K2667" s="278"/>
      <c r="L2667" s="919">
        <v>0</v>
      </c>
      <c r="M2667" s="278"/>
      <c r="N2667" s="919"/>
      <c r="O2667" s="75">
        <v>0</v>
      </c>
      <c r="P2667" s="593">
        <f>P2668+P2670+P2672+P2701</f>
        <v>0</v>
      </c>
      <c r="Q2667" s="279"/>
      <c r="R2667" s="919"/>
      <c r="S2667" s="75">
        <v>0</v>
      </c>
      <c r="T2667" s="593">
        <v>0</v>
      </c>
      <c r="U2667" s="279"/>
      <c r="V2667" s="919"/>
      <c r="W2667" s="279"/>
      <c r="X2667" s="919"/>
      <c r="Y2667" s="60">
        <f t="shared" si="330"/>
        <v>0</v>
      </c>
      <c r="Z2667" s="593">
        <v>952443.25600000017</v>
      </c>
      <c r="AA2667" s="279"/>
      <c r="AB2667" s="919"/>
      <c r="AC2667" s="63">
        <v>0</v>
      </c>
      <c r="AD2667" s="593">
        <f>AD2668+AD2670+AD2672+AD2701</f>
        <v>0</v>
      </c>
      <c r="AE2667" s="560">
        <f>AE2668+AE2670+AE2672+AE2701</f>
        <v>0</v>
      </c>
      <c r="AF2667" s="150">
        <v>0</v>
      </c>
      <c r="AG2667" s="279"/>
      <c r="AH2667" s="919"/>
      <c r="AI2667" s="998">
        <f t="shared" si="331"/>
        <v>952443.25600000017</v>
      </c>
    </row>
    <row r="2668" spans="1:35" s="24" customFormat="1" ht="24" x14ac:dyDescent="0.2">
      <c r="A2668" s="635">
        <v>51501</v>
      </c>
      <c r="B2668" s="636" t="s">
        <v>2342</v>
      </c>
      <c r="C2668" s="44"/>
      <c r="D2668" s="44"/>
      <c r="E2668" s="45"/>
      <c r="F2668" s="46"/>
      <c r="G2668" s="637"/>
      <c r="H2668" s="46"/>
      <c r="I2668" s="47"/>
      <c r="J2668" s="787">
        <v>0</v>
      </c>
      <c r="K2668" s="264"/>
      <c r="L2668" s="921">
        <v>0</v>
      </c>
      <c r="M2668" s="264"/>
      <c r="N2668" s="921"/>
      <c r="O2668" s="75">
        <v>0</v>
      </c>
      <c r="P2668" s="1008"/>
      <c r="Q2668" s="265"/>
      <c r="R2668" s="921"/>
      <c r="S2668" s="75">
        <v>0</v>
      </c>
      <c r="T2668" s="1008">
        <v>0</v>
      </c>
      <c r="U2668" s="265"/>
      <c r="V2668" s="921"/>
      <c r="W2668" s="265"/>
      <c r="X2668" s="921"/>
      <c r="Y2668" s="60">
        <f t="shared" si="330"/>
        <v>0</v>
      </c>
      <c r="Z2668" s="1008">
        <v>0</v>
      </c>
      <c r="AA2668" s="265"/>
      <c r="AB2668" s="921"/>
      <c r="AC2668" s="63">
        <v>0</v>
      </c>
      <c r="AD2668" s="281"/>
      <c r="AE2668" s="958"/>
      <c r="AF2668" s="150">
        <v>0</v>
      </c>
      <c r="AG2668" s="265"/>
      <c r="AH2668" s="921"/>
      <c r="AI2668" s="998">
        <f t="shared" si="331"/>
        <v>0</v>
      </c>
    </row>
    <row r="2669" spans="1:35" s="24" customFormat="1" x14ac:dyDescent="0.2">
      <c r="A2669" s="467"/>
      <c r="B2669" s="445"/>
      <c r="C2669" s="74"/>
      <c r="D2669" s="74"/>
      <c r="E2669" s="79"/>
      <c r="F2669" s="133"/>
      <c r="G2669" s="324"/>
      <c r="H2669" s="325"/>
      <c r="I2669" s="108"/>
      <c r="J2669" s="766"/>
      <c r="K2669" s="142"/>
      <c r="L2669" s="918">
        <v>0</v>
      </c>
      <c r="M2669" s="142"/>
      <c r="N2669" s="918"/>
      <c r="O2669" s="75">
        <v>0</v>
      </c>
      <c r="P2669" s="1007"/>
      <c r="Q2669" s="144"/>
      <c r="R2669" s="918"/>
      <c r="S2669" s="75">
        <v>0</v>
      </c>
      <c r="T2669" s="1007"/>
      <c r="U2669" s="144"/>
      <c r="V2669" s="918"/>
      <c r="W2669" s="144"/>
      <c r="X2669" s="918"/>
      <c r="Y2669" s="60">
        <f t="shared" si="330"/>
        <v>0</v>
      </c>
      <c r="Z2669" s="1007"/>
      <c r="AA2669" s="144"/>
      <c r="AB2669" s="918"/>
      <c r="AC2669" s="63">
        <v>0</v>
      </c>
      <c r="AD2669" s="135"/>
      <c r="AE2669" s="945"/>
      <c r="AF2669" s="150">
        <v>0</v>
      </c>
      <c r="AG2669" s="144"/>
      <c r="AH2669" s="918"/>
      <c r="AI2669" s="998">
        <f t="shared" si="331"/>
        <v>0</v>
      </c>
    </row>
    <row r="2670" spans="1:35" s="24" customFormat="1" ht="24" x14ac:dyDescent="0.2">
      <c r="A2670" s="635">
        <v>51502</v>
      </c>
      <c r="B2670" s="636" t="s">
        <v>2343</v>
      </c>
      <c r="C2670" s="44"/>
      <c r="D2670" s="44"/>
      <c r="E2670" s="45"/>
      <c r="F2670" s="46"/>
      <c r="G2670" s="637"/>
      <c r="H2670" s="46"/>
      <c r="I2670" s="47"/>
      <c r="J2670" s="787">
        <v>0</v>
      </c>
      <c r="K2670" s="264"/>
      <c r="L2670" s="921">
        <v>0</v>
      </c>
      <c r="M2670" s="264"/>
      <c r="N2670" s="921"/>
      <c r="O2670" s="75">
        <v>0</v>
      </c>
      <c r="P2670" s="1008"/>
      <c r="Q2670" s="265"/>
      <c r="R2670" s="921"/>
      <c r="S2670" s="75">
        <v>0</v>
      </c>
      <c r="T2670" s="1008">
        <v>0</v>
      </c>
      <c r="U2670" s="265"/>
      <c r="V2670" s="921"/>
      <c r="W2670" s="265"/>
      <c r="X2670" s="921"/>
      <c r="Y2670" s="60">
        <f t="shared" si="330"/>
        <v>0</v>
      </c>
      <c r="Z2670" s="1008">
        <v>0</v>
      </c>
      <c r="AA2670" s="265"/>
      <c r="AB2670" s="921"/>
      <c r="AC2670" s="63">
        <v>0</v>
      </c>
      <c r="AD2670" s="281"/>
      <c r="AE2670" s="958"/>
      <c r="AF2670" s="150">
        <v>0</v>
      </c>
      <c r="AG2670" s="265"/>
      <c r="AH2670" s="921"/>
      <c r="AI2670" s="998">
        <f t="shared" si="331"/>
        <v>0</v>
      </c>
    </row>
    <row r="2671" spans="1:35" s="24" customFormat="1" x14ac:dyDescent="0.2">
      <c r="A2671" s="467"/>
      <c r="B2671" s="445"/>
      <c r="C2671" s="74"/>
      <c r="D2671" s="74"/>
      <c r="E2671" s="79"/>
      <c r="F2671" s="133"/>
      <c r="G2671" s="324"/>
      <c r="H2671" s="325"/>
      <c r="I2671" s="108"/>
      <c r="J2671" s="766"/>
      <c r="K2671" s="142"/>
      <c r="L2671" s="918">
        <v>0</v>
      </c>
      <c r="M2671" s="142"/>
      <c r="N2671" s="918"/>
      <c r="O2671" s="75">
        <v>0</v>
      </c>
      <c r="P2671" s="1007"/>
      <c r="Q2671" s="144"/>
      <c r="R2671" s="918"/>
      <c r="S2671" s="75">
        <v>0</v>
      </c>
      <c r="T2671" s="1007"/>
      <c r="U2671" s="144"/>
      <c r="V2671" s="918"/>
      <c r="W2671" s="144"/>
      <c r="X2671" s="918"/>
      <c r="Y2671" s="60">
        <f t="shared" si="330"/>
        <v>0</v>
      </c>
      <c r="Z2671" s="1007"/>
      <c r="AA2671" s="144"/>
      <c r="AB2671" s="918"/>
      <c r="AC2671" s="63">
        <v>0</v>
      </c>
      <c r="AD2671" s="135"/>
      <c r="AE2671" s="945"/>
      <c r="AF2671" s="150">
        <v>0</v>
      </c>
      <c r="AG2671" s="144"/>
      <c r="AH2671" s="918"/>
      <c r="AI2671" s="998">
        <f t="shared" si="331"/>
        <v>0</v>
      </c>
    </row>
    <row r="2672" spans="1:35" x14ac:dyDescent="0.2">
      <c r="A2672" s="117">
        <v>51503</v>
      </c>
      <c r="B2672" s="573" t="s">
        <v>2344</v>
      </c>
      <c r="C2672" s="117"/>
      <c r="D2672" s="757"/>
      <c r="E2672" s="45"/>
      <c r="F2672" s="46"/>
      <c r="G2672" s="46"/>
      <c r="H2672" s="46"/>
      <c r="I2672" s="47"/>
      <c r="J2672" s="854">
        <v>939543.25600000017</v>
      </c>
      <c r="K2672" s="264"/>
      <c r="L2672" s="921">
        <v>0</v>
      </c>
      <c r="M2672" s="264"/>
      <c r="N2672" s="921"/>
      <c r="O2672" s="75">
        <v>0</v>
      </c>
      <c r="P2672" s="251">
        <f>SUM(P2673:P2699)</f>
        <v>0</v>
      </c>
      <c r="Q2672" s="265"/>
      <c r="R2672" s="921"/>
      <c r="S2672" s="75">
        <v>0</v>
      </c>
      <c r="T2672" s="251">
        <v>0</v>
      </c>
      <c r="U2672" s="265"/>
      <c r="V2672" s="921"/>
      <c r="W2672" s="265"/>
      <c r="X2672" s="921"/>
      <c r="Y2672" s="60">
        <f t="shared" si="330"/>
        <v>0</v>
      </c>
      <c r="Z2672" s="251">
        <v>939543.25600000017</v>
      </c>
      <c r="AA2672" s="265"/>
      <c r="AB2672" s="921"/>
      <c r="AC2672" s="63">
        <v>0</v>
      </c>
      <c r="AD2672" s="251">
        <f>SUM(AD2673:AD2699)</f>
        <v>0</v>
      </c>
      <c r="AE2672" s="565">
        <f>SUM(AE2673:AE2699)</f>
        <v>0</v>
      </c>
      <c r="AF2672" s="150">
        <v>0</v>
      </c>
      <c r="AG2672" s="265"/>
      <c r="AH2672" s="921"/>
      <c r="AI2672" s="998">
        <f t="shared" si="331"/>
        <v>939543.25600000017</v>
      </c>
    </row>
    <row r="2673" spans="1:35" ht="84" x14ac:dyDescent="0.2">
      <c r="A2673" s="51"/>
      <c r="B2673" s="84" t="s">
        <v>2345</v>
      </c>
      <c r="C2673" s="171"/>
      <c r="D2673" s="171">
        <v>5</v>
      </c>
      <c r="E2673" s="109" t="s">
        <v>30</v>
      </c>
      <c r="F2673" s="55" t="s">
        <v>31</v>
      </c>
      <c r="G2673" s="56" t="s">
        <v>32</v>
      </c>
      <c r="H2673" s="55" t="s">
        <v>33</v>
      </c>
      <c r="I2673" s="57">
        <v>18341.137999999999</v>
      </c>
      <c r="J2673" s="446">
        <v>91705.69</v>
      </c>
      <c r="K2673" s="80"/>
      <c r="L2673" s="150">
        <v>0</v>
      </c>
      <c r="M2673" s="80"/>
      <c r="N2673" s="150"/>
      <c r="O2673" s="75">
        <v>0</v>
      </c>
      <c r="P2673" s="999">
        <f t="shared" ref="P2673:P2695" si="332">O2673*I2673</f>
        <v>0</v>
      </c>
      <c r="Q2673" s="91"/>
      <c r="R2673" s="644"/>
      <c r="S2673" s="75">
        <v>3</v>
      </c>
      <c r="T2673" s="999">
        <v>51768.43</v>
      </c>
      <c r="U2673" s="91"/>
      <c r="V2673" s="644"/>
      <c r="W2673" s="91"/>
      <c r="X2673" s="644"/>
      <c r="Y2673" s="60">
        <f t="shared" si="330"/>
        <v>5</v>
      </c>
      <c r="Z2673" s="999">
        <f>91705.69-51768.43</f>
        <v>39937.26</v>
      </c>
      <c r="AA2673" s="91"/>
      <c r="AB2673" s="644"/>
      <c r="AC2673" s="63">
        <v>0</v>
      </c>
      <c r="AD2673" s="78">
        <f t="shared" ref="AD2673:AD2695" si="333">AC2673*I2673</f>
        <v>0</v>
      </c>
      <c r="AE2673" s="940">
        <v>0</v>
      </c>
      <c r="AF2673" s="150">
        <v>0</v>
      </c>
      <c r="AG2673" s="91"/>
      <c r="AH2673" s="644"/>
      <c r="AI2673" s="998">
        <f t="shared" si="331"/>
        <v>91705.69</v>
      </c>
    </row>
    <row r="2674" spans="1:35" ht="66" x14ac:dyDescent="0.2">
      <c r="A2674" s="51"/>
      <c r="B2674" s="73" t="s">
        <v>2346</v>
      </c>
      <c r="C2674" s="171"/>
      <c r="D2674" s="171">
        <v>1</v>
      </c>
      <c r="E2674" s="109" t="s">
        <v>30</v>
      </c>
      <c r="F2674" s="55" t="s">
        <v>31</v>
      </c>
      <c r="G2674" s="56" t="s">
        <v>32</v>
      </c>
      <c r="H2674" s="55" t="s">
        <v>33</v>
      </c>
      <c r="I2674" s="57">
        <v>19950</v>
      </c>
      <c r="J2674" s="446">
        <v>25285.26</v>
      </c>
      <c r="K2674" s="80"/>
      <c r="L2674" s="150">
        <v>0</v>
      </c>
      <c r="M2674" s="80"/>
      <c r="N2674" s="150"/>
      <c r="O2674" s="75">
        <v>0</v>
      </c>
      <c r="P2674" s="999">
        <f t="shared" si="332"/>
        <v>0</v>
      </c>
      <c r="Q2674" s="91"/>
      <c r="R2674" s="644"/>
      <c r="S2674" s="75">
        <v>0</v>
      </c>
      <c r="T2674" s="999"/>
      <c r="U2674" s="91"/>
      <c r="V2674" s="644"/>
      <c r="W2674" s="91"/>
      <c r="X2674" s="644"/>
      <c r="Y2674" s="60">
        <f t="shared" si="330"/>
        <v>1</v>
      </c>
      <c r="Z2674" s="999">
        <v>25285.26</v>
      </c>
      <c r="AA2674" s="91"/>
      <c r="AB2674" s="644"/>
      <c r="AC2674" s="63">
        <v>0</v>
      </c>
      <c r="AD2674" s="78">
        <f t="shared" si="333"/>
        <v>0</v>
      </c>
      <c r="AE2674" s="940">
        <v>0</v>
      </c>
      <c r="AF2674" s="150">
        <v>0</v>
      </c>
      <c r="AG2674" s="91"/>
      <c r="AH2674" s="644"/>
      <c r="AI2674" s="998">
        <f t="shared" si="331"/>
        <v>25285.26</v>
      </c>
    </row>
    <row r="2675" spans="1:35" ht="72" x14ac:dyDescent="0.2">
      <c r="A2675" s="625"/>
      <c r="B2675" s="93" t="s">
        <v>2347</v>
      </c>
      <c r="C2675" s="171"/>
      <c r="D2675" s="171">
        <v>0</v>
      </c>
      <c r="E2675" s="109" t="s">
        <v>30</v>
      </c>
      <c r="F2675" s="55" t="s">
        <v>31</v>
      </c>
      <c r="G2675" s="56" t="s">
        <v>32</v>
      </c>
      <c r="H2675" s="55" t="s">
        <v>33</v>
      </c>
      <c r="I2675" s="57">
        <v>20801.580000000002</v>
      </c>
      <c r="J2675" s="446">
        <v>0</v>
      </c>
      <c r="K2675" s="80"/>
      <c r="L2675" s="150">
        <v>0</v>
      </c>
      <c r="M2675" s="80"/>
      <c r="N2675" s="150"/>
      <c r="O2675" s="75">
        <v>0</v>
      </c>
      <c r="P2675" s="999">
        <f t="shared" si="332"/>
        <v>0</v>
      </c>
      <c r="Q2675" s="91"/>
      <c r="R2675" s="644"/>
      <c r="S2675" s="75">
        <v>0</v>
      </c>
      <c r="T2675" s="999"/>
      <c r="U2675" s="91"/>
      <c r="V2675" s="644"/>
      <c r="W2675" s="91"/>
      <c r="X2675" s="644"/>
      <c r="Y2675" s="60">
        <f t="shared" ref="Y2675:Y2704" si="334">D2675</f>
        <v>0</v>
      </c>
      <c r="Z2675" s="999">
        <v>0</v>
      </c>
      <c r="AA2675" s="91"/>
      <c r="AB2675" s="644"/>
      <c r="AC2675" s="63">
        <v>0</v>
      </c>
      <c r="AD2675" s="78">
        <f t="shared" si="333"/>
        <v>0</v>
      </c>
      <c r="AE2675" s="940">
        <v>0</v>
      </c>
      <c r="AF2675" s="150">
        <v>0</v>
      </c>
      <c r="AG2675" s="91"/>
      <c r="AH2675" s="644"/>
      <c r="AI2675" s="998">
        <f t="shared" si="331"/>
        <v>0</v>
      </c>
    </row>
    <row r="2676" spans="1:35" ht="66" x14ac:dyDescent="0.2">
      <c r="A2676" s="625"/>
      <c r="B2676" s="630" t="s">
        <v>2348</v>
      </c>
      <c r="C2676" s="171"/>
      <c r="D2676" s="171">
        <v>20</v>
      </c>
      <c r="E2676" s="109" t="s">
        <v>30</v>
      </c>
      <c r="F2676" s="55" t="s">
        <v>31</v>
      </c>
      <c r="G2676" s="56" t="s">
        <v>32</v>
      </c>
      <c r="H2676" s="55" t="s">
        <v>33</v>
      </c>
      <c r="I2676" s="57">
        <v>12717.848500000002</v>
      </c>
      <c r="J2676" s="446">
        <v>254356.97000000003</v>
      </c>
      <c r="K2676" s="80"/>
      <c r="L2676" s="150">
        <v>0</v>
      </c>
      <c r="M2676" s="80"/>
      <c r="N2676" s="150"/>
      <c r="O2676" s="75">
        <v>0</v>
      </c>
      <c r="P2676" s="999">
        <f t="shared" si="332"/>
        <v>0</v>
      </c>
      <c r="Q2676" s="91"/>
      <c r="R2676" s="644"/>
      <c r="S2676" s="75">
        <v>0</v>
      </c>
      <c r="T2676" s="999"/>
      <c r="U2676" s="91"/>
      <c r="V2676" s="644"/>
      <c r="W2676" s="91"/>
      <c r="X2676" s="644"/>
      <c r="Y2676" s="60">
        <f t="shared" si="334"/>
        <v>20</v>
      </c>
      <c r="Z2676" s="999">
        <v>254356.97000000003</v>
      </c>
      <c r="AA2676" s="91"/>
      <c r="AB2676" s="644"/>
      <c r="AC2676" s="63">
        <v>0</v>
      </c>
      <c r="AD2676" s="78">
        <f t="shared" si="333"/>
        <v>0</v>
      </c>
      <c r="AE2676" s="940">
        <v>0</v>
      </c>
      <c r="AF2676" s="150">
        <v>0</v>
      </c>
      <c r="AG2676" s="91"/>
      <c r="AH2676" s="644"/>
      <c r="AI2676" s="998">
        <f t="shared" si="331"/>
        <v>254356.97000000003</v>
      </c>
    </row>
    <row r="2677" spans="1:35" ht="84" x14ac:dyDescent="0.2">
      <c r="A2677" s="625"/>
      <c r="B2677" s="631" t="s">
        <v>2349</v>
      </c>
      <c r="C2677" s="74"/>
      <c r="D2677" s="74">
        <v>1</v>
      </c>
      <c r="E2677" s="109" t="s">
        <v>30</v>
      </c>
      <c r="F2677" s="55" t="s">
        <v>31</v>
      </c>
      <c r="G2677" s="56" t="s">
        <v>32</v>
      </c>
      <c r="H2677" s="55" t="s">
        <v>33</v>
      </c>
      <c r="I2677" s="57">
        <v>12299.804</v>
      </c>
      <c r="J2677" s="766">
        <v>13282.204000000005</v>
      </c>
      <c r="K2677" s="80"/>
      <c r="L2677" s="150">
        <v>0</v>
      </c>
      <c r="M2677" s="80"/>
      <c r="N2677" s="150"/>
      <c r="O2677" s="75">
        <v>0</v>
      </c>
      <c r="P2677" s="999">
        <f t="shared" si="332"/>
        <v>0</v>
      </c>
      <c r="Q2677" s="91"/>
      <c r="R2677" s="644"/>
      <c r="S2677" s="75">
        <v>0</v>
      </c>
      <c r="T2677" s="999"/>
      <c r="U2677" s="91"/>
      <c r="V2677" s="644"/>
      <c r="W2677" s="91"/>
      <c r="X2677" s="644"/>
      <c r="Y2677" s="60">
        <f t="shared" si="334"/>
        <v>1</v>
      </c>
      <c r="Z2677" s="999">
        <v>13282.204000000005</v>
      </c>
      <c r="AA2677" s="91"/>
      <c r="AB2677" s="644"/>
      <c r="AC2677" s="63">
        <v>0</v>
      </c>
      <c r="AD2677" s="78">
        <f t="shared" si="333"/>
        <v>0</v>
      </c>
      <c r="AE2677" s="940">
        <v>0</v>
      </c>
      <c r="AF2677" s="150">
        <v>0</v>
      </c>
      <c r="AG2677" s="91"/>
      <c r="AH2677" s="644"/>
      <c r="AI2677" s="998">
        <f t="shared" si="331"/>
        <v>13282.204000000005</v>
      </c>
    </row>
    <row r="2678" spans="1:35" ht="66" x14ac:dyDescent="0.2">
      <c r="A2678" s="625"/>
      <c r="B2678" s="631" t="s">
        <v>2350</v>
      </c>
      <c r="C2678" s="51"/>
      <c r="D2678" s="51">
        <v>1</v>
      </c>
      <c r="E2678" s="109" t="s">
        <v>30</v>
      </c>
      <c r="F2678" s="55" t="s">
        <v>31</v>
      </c>
      <c r="G2678" s="56" t="s">
        <v>32</v>
      </c>
      <c r="H2678" s="55" t="s">
        <v>33</v>
      </c>
      <c r="I2678" s="57">
        <v>5192.21</v>
      </c>
      <c r="J2678" s="807">
        <v>5192.21</v>
      </c>
      <c r="K2678" s="80"/>
      <c r="L2678" s="150">
        <v>0</v>
      </c>
      <c r="M2678" s="80"/>
      <c r="N2678" s="150"/>
      <c r="O2678" s="75">
        <v>0</v>
      </c>
      <c r="P2678" s="999">
        <f t="shared" si="332"/>
        <v>0</v>
      </c>
      <c r="Q2678" s="91"/>
      <c r="R2678" s="644"/>
      <c r="S2678" s="75">
        <v>0</v>
      </c>
      <c r="T2678" s="999"/>
      <c r="U2678" s="91"/>
      <c r="V2678" s="644"/>
      <c r="W2678" s="91"/>
      <c r="X2678" s="644"/>
      <c r="Y2678" s="60">
        <f t="shared" si="334"/>
        <v>1</v>
      </c>
      <c r="Z2678" s="999">
        <v>5192.21</v>
      </c>
      <c r="AA2678" s="91"/>
      <c r="AB2678" s="644"/>
      <c r="AC2678" s="63">
        <v>0</v>
      </c>
      <c r="AD2678" s="78">
        <f t="shared" si="333"/>
        <v>0</v>
      </c>
      <c r="AE2678" s="940">
        <v>0</v>
      </c>
      <c r="AF2678" s="150">
        <v>0</v>
      </c>
      <c r="AG2678" s="91"/>
      <c r="AH2678" s="644"/>
      <c r="AI2678" s="998">
        <f t="shared" si="331"/>
        <v>5192.21</v>
      </c>
    </row>
    <row r="2679" spans="1:35" ht="66" x14ac:dyDescent="0.2">
      <c r="A2679" s="625"/>
      <c r="B2679" s="638" t="s">
        <v>2351</v>
      </c>
      <c r="C2679" s="171"/>
      <c r="D2679" s="171">
        <v>3</v>
      </c>
      <c r="E2679" s="109" t="s">
        <v>30</v>
      </c>
      <c r="F2679" s="55" t="s">
        <v>31</v>
      </c>
      <c r="G2679" s="56" t="s">
        <v>32</v>
      </c>
      <c r="H2679" s="55" t="s">
        <v>33</v>
      </c>
      <c r="I2679" s="57">
        <v>3500</v>
      </c>
      <c r="J2679" s="446">
        <v>10500</v>
      </c>
      <c r="K2679" s="80"/>
      <c r="L2679" s="150">
        <v>0</v>
      </c>
      <c r="M2679" s="80"/>
      <c r="N2679" s="150"/>
      <c r="O2679" s="75">
        <v>0</v>
      </c>
      <c r="P2679" s="999">
        <f t="shared" si="332"/>
        <v>0</v>
      </c>
      <c r="Q2679" s="91"/>
      <c r="R2679" s="644"/>
      <c r="S2679" s="75">
        <v>0</v>
      </c>
      <c r="T2679" s="999"/>
      <c r="U2679" s="91"/>
      <c r="V2679" s="644"/>
      <c r="W2679" s="91"/>
      <c r="X2679" s="644"/>
      <c r="Y2679" s="60">
        <f t="shared" si="334"/>
        <v>3</v>
      </c>
      <c r="Z2679" s="999">
        <v>10500</v>
      </c>
      <c r="AA2679" s="91"/>
      <c r="AB2679" s="644"/>
      <c r="AC2679" s="63">
        <v>0</v>
      </c>
      <c r="AD2679" s="78">
        <f t="shared" si="333"/>
        <v>0</v>
      </c>
      <c r="AE2679" s="940">
        <v>0</v>
      </c>
      <c r="AF2679" s="150">
        <v>0</v>
      </c>
      <c r="AG2679" s="91"/>
      <c r="AH2679" s="644"/>
      <c r="AI2679" s="998">
        <f t="shared" si="331"/>
        <v>10500</v>
      </c>
    </row>
    <row r="2680" spans="1:35" ht="66" x14ac:dyDescent="0.2">
      <c r="A2680" s="625"/>
      <c r="B2680" s="639" t="s">
        <v>2352</v>
      </c>
      <c r="C2680" s="171"/>
      <c r="D2680" s="171">
        <v>1</v>
      </c>
      <c r="E2680" s="109" t="s">
        <v>30</v>
      </c>
      <c r="F2680" s="55" t="s">
        <v>31</v>
      </c>
      <c r="G2680" s="56" t="s">
        <v>32</v>
      </c>
      <c r="H2680" s="55" t="s">
        <v>33</v>
      </c>
      <c r="I2680" s="57">
        <v>1500</v>
      </c>
      <c r="J2680" s="446">
        <v>1500</v>
      </c>
      <c r="K2680" s="80"/>
      <c r="L2680" s="150">
        <v>0</v>
      </c>
      <c r="M2680" s="80"/>
      <c r="N2680" s="150"/>
      <c r="O2680" s="75">
        <v>0</v>
      </c>
      <c r="P2680" s="999">
        <f t="shared" si="332"/>
        <v>0</v>
      </c>
      <c r="Q2680" s="91"/>
      <c r="R2680" s="644"/>
      <c r="S2680" s="75">
        <v>0</v>
      </c>
      <c r="T2680" s="999"/>
      <c r="U2680" s="91"/>
      <c r="V2680" s="644"/>
      <c r="W2680" s="91"/>
      <c r="X2680" s="644"/>
      <c r="Y2680" s="60">
        <f t="shared" si="334"/>
        <v>1</v>
      </c>
      <c r="Z2680" s="999">
        <v>1500</v>
      </c>
      <c r="AA2680" s="91"/>
      <c r="AB2680" s="644"/>
      <c r="AC2680" s="63">
        <v>0</v>
      </c>
      <c r="AD2680" s="78">
        <f t="shared" si="333"/>
        <v>0</v>
      </c>
      <c r="AE2680" s="940">
        <v>0</v>
      </c>
      <c r="AF2680" s="150">
        <v>0</v>
      </c>
      <c r="AG2680" s="91"/>
      <c r="AH2680" s="644"/>
      <c r="AI2680" s="998">
        <f t="shared" si="331"/>
        <v>1500</v>
      </c>
    </row>
    <row r="2681" spans="1:35" ht="66" x14ac:dyDescent="0.2">
      <c r="A2681" s="625"/>
      <c r="B2681" s="391" t="s">
        <v>2353</v>
      </c>
      <c r="C2681" s="171"/>
      <c r="D2681" s="171">
        <v>3</v>
      </c>
      <c r="E2681" s="109" t="s">
        <v>30</v>
      </c>
      <c r="F2681" s="55" t="s">
        <v>31</v>
      </c>
      <c r="G2681" s="56" t="s">
        <v>32</v>
      </c>
      <c r="H2681" s="55" t="s">
        <v>33</v>
      </c>
      <c r="I2681" s="57">
        <v>5000</v>
      </c>
      <c r="J2681" s="446">
        <v>15000</v>
      </c>
      <c r="K2681" s="80"/>
      <c r="L2681" s="150">
        <v>0</v>
      </c>
      <c r="M2681" s="80"/>
      <c r="N2681" s="150"/>
      <c r="O2681" s="75">
        <v>0</v>
      </c>
      <c r="P2681" s="999">
        <f t="shared" si="332"/>
        <v>0</v>
      </c>
      <c r="Q2681" s="91"/>
      <c r="R2681" s="644"/>
      <c r="S2681" s="75">
        <v>0</v>
      </c>
      <c r="T2681" s="999"/>
      <c r="U2681" s="91"/>
      <c r="V2681" s="644"/>
      <c r="W2681" s="91"/>
      <c r="X2681" s="644"/>
      <c r="Y2681" s="60">
        <f t="shared" si="334"/>
        <v>3</v>
      </c>
      <c r="Z2681" s="999">
        <v>15000</v>
      </c>
      <c r="AA2681" s="91"/>
      <c r="AB2681" s="644"/>
      <c r="AC2681" s="63">
        <v>0</v>
      </c>
      <c r="AD2681" s="78">
        <f t="shared" si="333"/>
        <v>0</v>
      </c>
      <c r="AE2681" s="940">
        <v>0</v>
      </c>
      <c r="AF2681" s="150">
        <v>0</v>
      </c>
      <c r="AG2681" s="91"/>
      <c r="AH2681" s="644"/>
      <c r="AI2681" s="998">
        <f t="shared" si="331"/>
        <v>15000</v>
      </c>
    </row>
    <row r="2682" spans="1:35" ht="66" x14ac:dyDescent="0.2">
      <c r="A2682" s="625"/>
      <c r="B2682" s="93" t="s">
        <v>2354</v>
      </c>
      <c r="C2682" s="171"/>
      <c r="D2682" s="171">
        <v>2</v>
      </c>
      <c r="E2682" s="109" t="s">
        <v>30</v>
      </c>
      <c r="F2682" s="55" t="s">
        <v>31</v>
      </c>
      <c r="G2682" s="56" t="s">
        <v>32</v>
      </c>
      <c r="H2682" s="55" t="s">
        <v>33</v>
      </c>
      <c r="I2682" s="57">
        <v>7500</v>
      </c>
      <c r="J2682" s="446">
        <v>9441.5</v>
      </c>
      <c r="K2682" s="80"/>
      <c r="L2682" s="150">
        <v>0</v>
      </c>
      <c r="M2682" s="80"/>
      <c r="N2682" s="150"/>
      <c r="O2682" s="75">
        <v>0</v>
      </c>
      <c r="P2682" s="999">
        <f t="shared" si="332"/>
        <v>0</v>
      </c>
      <c r="Q2682" s="91"/>
      <c r="R2682" s="644"/>
      <c r="S2682" s="75">
        <v>0</v>
      </c>
      <c r="T2682" s="999"/>
      <c r="U2682" s="91"/>
      <c r="V2682" s="644"/>
      <c r="W2682" s="91"/>
      <c r="X2682" s="644"/>
      <c r="Y2682" s="60">
        <f t="shared" si="334"/>
        <v>2</v>
      </c>
      <c r="Z2682" s="999">
        <v>9441.5</v>
      </c>
      <c r="AA2682" s="91"/>
      <c r="AB2682" s="644"/>
      <c r="AC2682" s="63">
        <v>0</v>
      </c>
      <c r="AD2682" s="78">
        <f t="shared" si="333"/>
        <v>0</v>
      </c>
      <c r="AE2682" s="940">
        <v>0</v>
      </c>
      <c r="AF2682" s="150">
        <v>0</v>
      </c>
      <c r="AG2682" s="91"/>
      <c r="AH2682" s="644"/>
      <c r="AI2682" s="998">
        <f t="shared" si="331"/>
        <v>9441.5</v>
      </c>
    </row>
    <row r="2683" spans="1:35" ht="66" x14ac:dyDescent="0.2">
      <c r="A2683" s="625"/>
      <c r="B2683" s="93" t="s">
        <v>2355</v>
      </c>
      <c r="C2683" s="51"/>
      <c r="D2683" s="51">
        <v>1</v>
      </c>
      <c r="E2683" s="109" t="s">
        <v>30</v>
      </c>
      <c r="F2683" s="55" t="s">
        <v>31</v>
      </c>
      <c r="G2683" s="56" t="s">
        <v>32</v>
      </c>
      <c r="H2683" s="55" t="s">
        <v>33</v>
      </c>
      <c r="I2683" s="57">
        <v>23200</v>
      </c>
      <c r="J2683" s="807">
        <v>23200</v>
      </c>
      <c r="K2683" s="80"/>
      <c r="L2683" s="150">
        <v>0</v>
      </c>
      <c r="M2683" s="80"/>
      <c r="N2683" s="150"/>
      <c r="O2683" s="75">
        <v>0</v>
      </c>
      <c r="P2683" s="999">
        <f t="shared" si="332"/>
        <v>0</v>
      </c>
      <c r="Q2683" s="91"/>
      <c r="R2683" s="644"/>
      <c r="S2683" s="75">
        <v>0</v>
      </c>
      <c r="T2683" s="999"/>
      <c r="U2683" s="91"/>
      <c r="V2683" s="644"/>
      <c r="W2683" s="91"/>
      <c r="X2683" s="644"/>
      <c r="Y2683" s="60">
        <f t="shared" si="334"/>
        <v>1</v>
      </c>
      <c r="Z2683" s="999">
        <v>23200</v>
      </c>
      <c r="AA2683" s="91"/>
      <c r="AB2683" s="644"/>
      <c r="AC2683" s="63">
        <v>0</v>
      </c>
      <c r="AD2683" s="78">
        <f t="shared" si="333"/>
        <v>0</v>
      </c>
      <c r="AE2683" s="940">
        <v>0</v>
      </c>
      <c r="AF2683" s="150">
        <v>0</v>
      </c>
      <c r="AG2683" s="91"/>
      <c r="AH2683" s="644"/>
      <c r="AI2683" s="998">
        <f t="shared" si="331"/>
        <v>23200</v>
      </c>
    </row>
    <row r="2684" spans="1:35" ht="66" x14ac:dyDescent="0.2">
      <c r="A2684" s="625"/>
      <c r="B2684" s="631" t="s">
        <v>2356</v>
      </c>
      <c r="C2684" s="171"/>
      <c r="D2684" s="171">
        <v>10</v>
      </c>
      <c r="E2684" s="109" t="s">
        <v>30</v>
      </c>
      <c r="F2684" s="55" t="s">
        <v>31</v>
      </c>
      <c r="G2684" s="56" t="s">
        <v>32</v>
      </c>
      <c r="H2684" s="55" t="s">
        <v>33</v>
      </c>
      <c r="I2684" s="57">
        <v>22157.555454545454</v>
      </c>
      <c r="J2684" s="446">
        <v>224996.11</v>
      </c>
      <c r="K2684" s="80"/>
      <c r="L2684" s="150">
        <v>0</v>
      </c>
      <c r="M2684" s="80"/>
      <c r="N2684" s="150"/>
      <c r="O2684" s="75">
        <v>0</v>
      </c>
      <c r="P2684" s="999">
        <f t="shared" si="332"/>
        <v>0</v>
      </c>
      <c r="Q2684" s="91"/>
      <c r="R2684" s="644"/>
      <c r="S2684" s="75">
        <v>0</v>
      </c>
      <c r="T2684" s="999"/>
      <c r="U2684" s="91"/>
      <c r="V2684" s="644"/>
      <c r="W2684" s="91"/>
      <c r="X2684" s="644"/>
      <c r="Y2684" s="60">
        <f t="shared" si="334"/>
        <v>10</v>
      </c>
      <c r="Z2684" s="999">
        <v>224996.11</v>
      </c>
      <c r="AA2684" s="91"/>
      <c r="AB2684" s="644"/>
      <c r="AC2684" s="63">
        <v>0</v>
      </c>
      <c r="AD2684" s="78">
        <f t="shared" si="333"/>
        <v>0</v>
      </c>
      <c r="AE2684" s="940">
        <v>0</v>
      </c>
      <c r="AF2684" s="150">
        <v>0</v>
      </c>
      <c r="AG2684" s="91"/>
      <c r="AH2684" s="644"/>
      <c r="AI2684" s="998">
        <f t="shared" si="331"/>
        <v>224996.11</v>
      </c>
    </row>
    <row r="2685" spans="1:35" ht="66" x14ac:dyDescent="0.2">
      <c r="A2685" s="625"/>
      <c r="B2685" s="84" t="s">
        <v>2357</v>
      </c>
      <c r="C2685" s="171"/>
      <c r="D2685" s="171">
        <v>1</v>
      </c>
      <c r="E2685" s="109" t="s">
        <v>30</v>
      </c>
      <c r="F2685" s="55" t="s">
        <v>31</v>
      </c>
      <c r="G2685" s="56" t="s">
        <v>32</v>
      </c>
      <c r="H2685" s="55" t="s">
        <v>33</v>
      </c>
      <c r="I2685" s="57">
        <v>18560</v>
      </c>
      <c r="J2685" s="446">
        <v>18560</v>
      </c>
      <c r="K2685" s="80"/>
      <c r="L2685" s="150">
        <v>0</v>
      </c>
      <c r="M2685" s="80"/>
      <c r="N2685" s="150"/>
      <c r="O2685" s="75">
        <v>0</v>
      </c>
      <c r="P2685" s="999">
        <f t="shared" si="332"/>
        <v>0</v>
      </c>
      <c r="Q2685" s="91"/>
      <c r="R2685" s="644"/>
      <c r="S2685" s="75">
        <v>0</v>
      </c>
      <c r="T2685" s="999"/>
      <c r="U2685" s="91"/>
      <c r="V2685" s="644"/>
      <c r="W2685" s="91"/>
      <c r="X2685" s="644"/>
      <c r="Y2685" s="60">
        <f t="shared" si="334"/>
        <v>1</v>
      </c>
      <c r="Z2685" s="999">
        <v>18560</v>
      </c>
      <c r="AA2685" s="91"/>
      <c r="AB2685" s="644"/>
      <c r="AC2685" s="63">
        <v>0</v>
      </c>
      <c r="AD2685" s="78">
        <f t="shared" si="333"/>
        <v>0</v>
      </c>
      <c r="AE2685" s="940">
        <v>0</v>
      </c>
      <c r="AF2685" s="150">
        <v>0</v>
      </c>
      <c r="AG2685" s="91"/>
      <c r="AH2685" s="644"/>
      <c r="AI2685" s="998">
        <f t="shared" si="331"/>
        <v>18560</v>
      </c>
    </row>
    <row r="2686" spans="1:35" ht="66" x14ac:dyDescent="0.2">
      <c r="A2686" s="625"/>
      <c r="B2686" s="101" t="s">
        <v>2358</v>
      </c>
      <c r="C2686" s="171"/>
      <c r="D2686" s="171">
        <v>1</v>
      </c>
      <c r="E2686" s="109" t="s">
        <v>30</v>
      </c>
      <c r="F2686" s="55" t="s">
        <v>31</v>
      </c>
      <c r="G2686" s="56" t="s">
        <v>32</v>
      </c>
      <c r="H2686" s="55" t="s">
        <v>33</v>
      </c>
      <c r="I2686" s="57">
        <v>13000</v>
      </c>
      <c r="J2686" s="446">
        <v>13000</v>
      </c>
      <c r="K2686" s="80"/>
      <c r="L2686" s="150">
        <v>0</v>
      </c>
      <c r="M2686" s="80"/>
      <c r="N2686" s="150"/>
      <c r="O2686" s="75">
        <v>0</v>
      </c>
      <c r="P2686" s="999">
        <f t="shared" si="332"/>
        <v>0</v>
      </c>
      <c r="Q2686" s="91"/>
      <c r="R2686" s="644"/>
      <c r="S2686" s="75">
        <v>0</v>
      </c>
      <c r="T2686" s="999"/>
      <c r="U2686" s="91"/>
      <c r="V2686" s="644"/>
      <c r="W2686" s="91"/>
      <c r="X2686" s="644"/>
      <c r="Y2686" s="60">
        <f t="shared" si="334"/>
        <v>1</v>
      </c>
      <c r="Z2686" s="999">
        <v>13000</v>
      </c>
      <c r="AA2686" s="91"/>
      <c r="AB2686" s="644"/>
      <c r="AC2686" s="63">
        <v>0</v>
      </c>
      <c r="AD2686" s="78">
        <f t="shared" si="333"/>
        <v>0</v>
      </c>
      <c r="AE2686" s="940">
        <v>0</v>
      </c>
      <c r="AF2686" s="150">
        <v>0</v>
      </c>
      <c r="AG2686" s="91"/>
      <c r="AH2686" s="644"/>
      <c r="AI2686" s="998">
        <f t="shared" si="331"/>
        <v>13000</v>
      </c>
    </row>
    <row r="2687" spans="1:35" ht="66" x14ac:dyDescent="0.2">
      <c r="A2687" s="625"/>
      <c r="B2687" s="638" t="s">
        <v>2359</v>
      </c>
      <c r="C2687" s="171"/>
      <c r="D2687" s="171">
        <v>1</v>
      </c>
      <c r="E2687" s="109" t="s">
        <v>30</v>
      </c>
      <c r="F2687" s="55" t="s">
        <v>31</v>
      </c>
      <c r="G2687" s="56" t="s">
        <v>32</v>
      </c>
      <c r="H2687" s="55" t="s">
        <v>33</v>
      </c>
      <c r="I2687" s="57">
        <v>8000</v>
      </c>
      <c r="J2687" s="446">
        <v>8000</v>
      </c>
      <c r="K2687" s="80"/>
      <c r="L2687" s="150">
        <v>0</v>
      </c>
      <c r="M2687" s="80"/>
      <c r="N2687" s="150"/>
      <c r="O2687" s="75">
        <v>0</v>
      </c>
      <c r="P2687" s="999">
        <f t="shared" si="332"/>
        <v>0</v>
      </c>
      <c r="Q2687" s="91"/>
      <c r="R2687" s="644"/>
      <c r="S2687" s="75">
        <v>0</v>
      </c>
      <c r="T2687" s="999"/>
      <c r="U2687" s="91"/>
      <c r="V2687" s="644"/>
      <c r="W2687" s="91"/>
      <c r="X2687" s="644"/>
      <c r="Y2687" s="60">
        <f t="shared" si="334"/>
        <v>1</v>
      </c>
      <c r="Z2687" s="999">
        <v>8000</v>
      </c>
      <c r="AA2687" s="91"/>
      <c r="AB2687" s="644"/>
      <c r="AC2687" s="63">
        <v>0</v>
      </c>
      <c r="AD2687" s="78">
        <f t="shared" si="333"/>
        <v>0</v>
      </c>
      <c r="AE2687" s="940">
        <v>0</v>
      </c>
      <c r="AF2687" s="150">
        <v>0</v>
      </c>
      <c r="AG2687" s="91"/>
      <c r="AH2687" s="644"/>
      <c r="AI2687" s="998">
        <f t="shared" si="331"/>
        <v>8000</v>
      </c>
    </row>
    <row r="2688" spans="1:35" ht="84" x14ac:dyDescent="0.2">
      <c r="A2688" s="625"/>
      <c r="B2688" s="638" t="s">
        <v>2360</v>
      </c>
      <c r="C2688" s="171"/>
      <c r="D2688" s="171">
        <v>2</v>
      </c>
      <c r="E2688" s="109" t="s">
        <v>30</v>
      </c>
      <c r="F2688" s="55" t="s">
        <v>31</v>
      </c>
      <c r="G2688" s="56" t="s">
        <v>32</v>
      </c>
      <c r="H2688" s="55" t="s">
        <v>33</v>
      </c>
      <c r="I2688" s="57">
        <v>6519.7649999999994</v>
      </c>
      <c r="J2688" s="446">
        <v>13039.529999999999</v>
      </c>
      <c r="K2688" s="80"/>
      <c r="L2688" s="150">
        <v>0</v>
      </c>
      <c r="M2688" s="80"/>
      <c r="N2688" s="150"/>
      <c r="O2688" s="75">
        <v>0</v>
      </c>
      <c r="P2688" s="999">
        <f t="shared" si="332"/>
        <v>0</v>
      </c>
      <c r="Q2688" s="91"/>
      <c r="R2688" s="644"/>
      <c r="S2688" s="75">
        <v>0</v>
      </c>
      <c r="T2688" s="999"/>
      <c r="U2688" s="91"/>
      <c r="V2688" s="644"/>
      <c r="W2688" s="91"/>
      <c r="X2688" s="644"/>
      <c r="Y2688" s="60">
        <f t="shared" si="334"/>
        <v>2</v>
      </c>
      <c r="Z2688" s="999">
        <v>13039.529999999999</v>
      </c>
      <c r="AA2688" s="91"/>
      <c r="AB2688" s="644"/>
      <c r="AC2688" s="63">
        <v>0</v>
      </c>
      <c r="AD2688" s="78">
        <f t="shared" si="333"/>
        <v>0</v>
      </c>
      <c r="AE2688" s="940">
        <v>0</v>
      </c>
      <c r="AF2688" s="150">
        <v>0</v>
      </c>
      <c r="AG2688" s="91"/>
      <c r="AH2688" s="644"/>
      <c r="AI2688" s="998">
        <f t="shared" si="331"/>
        <v>13039.529999999999</v>
      </c>
    </row>
    <row r="2689" spans="1:35" ht="66" x14ac:dyDescent="0.2">
      <c r="A2689" s="625"/>
      <c r="B2689" s="101" t="s">
        <v>2361</v>
      </c>
      <c r="C2689" s="171"/>
      <c r="D2689" s="171">
        <v>1</v>
      </c>
      <c r="E2689" s="109" t="s">
        <v>30</v>
      </c>
      <c r="F2689" s="55" t="s">
        <v>31</v>
      </c>
      <c r="G2689" s="56" t="s">
        <v>32</v>
      </c>
      <c r="H2689" s="55" t="s">
        <v>33</v>
      </c>
      <c r="I2689" s="57">
        <v>15000</v>
      </c>
      <c r="J2689" s="446">
        <v>15000</v>
      </c>
      <c r="K2689" s="80"/>
      <c r="L2689" s="150">
        <v>0</v>
      </c>
      <c r="M2689" s="80"/>
      <c r="N2689" s="150"/>
      <c r="O2689" s="75">
        <v>0</v>
      </c>
      <c r="P2689" s="999">
        <f t="shared" si="332"/>
        <v>0</v>
      </c>
      <c r="Q2689" s="91"/>
      <c r="R2689" s="644"/>
      <c r="S2689" s="75">
        <v>0</v>
      </c>
      <c r="T2689" s="999"/>
      <c r="U2689" s="91"/>
      <c r="V2689" s="644"/>
      <c r="W2689" s="91"/>
      <c r="X2689" s="644"/>
      <c r="Y2689" s="60">
        <f t="shared" si="334"/>
        <v>1</v>
      </c>
      <c r="Z2689" s="999">
        <v>15000</v>
      </c>
      <c r="AA2689" s="91"/>
      <c r="AB2689" s="644"/>
      <c r="AC2689" s="63">
        <v>0</v>
      </c>
      <c r="AD2689" s="78">
        <f t="shared" si="333"/>
        <v>0</v>
      </c>
      <c r="AE2689" s="940">
        <v>0</v>
      </c>
      <c r="AF2689" s="150">
        <v>0</v>
      </c>
      <c r="AG2689" s="91"/>
      <c r="AH2689" s="644"/>
      <c r="AI2689" s="998">
        <f t="shared" si="331"/>
        <v>15000</v>
      </c>
    </row>
    <row r="2690" spans="1:35" ht="66" x14ac:dyDescent="0.2">
      <c r="A2690" s="625"/>
      <c r="B2690" s="73" t="s">
        <v>2362</v>
      </c>
      <c r="C2690" s="171"/>
      <c r="D2690" s="171">
        <v>1</v>
      </c>
      <c r="E2690" s="109" t="s">
        <v>30</v>
      </c>
      <c r="F2690" s="55" t="s">
        <v>31</v>
      </c>
      <c r="G2690" s="56" t="s">
        <v>32</v>
      </c>
      <c r="H2690" s="55" t="s">
        <v>33</v>
      </c>
      <c r="I2690" s="57">
        <v>18569.349999999999</v>
      </c>
      <c r="J2690" s="446">
        <v>18569.349999999999</v>
      </c>
      <c r="K2690" s="80"/>
      <c r="L2690" s="150">
        <v>0</v>
      </c>
      <c r="M2690" s="80"/>
      <c r="N2690" s="150"/>
      <c r="O2690" s="75">
        <v>0</v>
      </c>
      <c r="P2690" s="999">
        <f t="shared" si="332"/>
        <v>0</v>
      </c>
      <c r="Q2690" s="91"/>
      <c r="R2690" s="644"/>
      <c r="S2690" s="75">
        <v>0</v>
      </c>
      <c r="T2690" s="999"/>
      <c r="U2690" s="91"/>
      <c r="V2690" s="644"/>
      <c r="W2690" s="91"/>
      <c r="X2690" s="644"/>
      <c r="Y2690" s="60">
        <f t="shared" si="334"/>
        <v>1</v>
      </c>
      <c r="Z2690" s="999">
        <v>18569.349999999999</v>
      </c>
      <c r="AA2690" s="91"/>
      <c r="AB2690" s="644"/>
      <c r="AC2690" s="63">
        <v>0</v>
      </c>
      <c r="AD2690" s="78">
        <f t="shared" si="333"/>
        <v>0</v>
      </c>
      <c r="AE2690" s="940">
        <v>0</v>
      </c>
      <c r="AF2690" s="150">
        <v>0</v>
      </c>
      <c r="AG2690" s="91"/>
      <c r="AH2690" s="644"/>
      <c r="AI2690" s="998">
        <f t="shared" si="331"/>
        <v>18569.349999999999</v>
      </c>
    </row>
    <row r="2691" spans="1:35" ht="66" x14ac:dyDescent="0.2">
      <c r="A2691" s="625"/>
      <c r="B2691" s="73" t="s">
        <v>2363</v>
      </c>
      <c r="C2691" s="171"/>
      <c r="D2691" s="171">
        <v>2</v>
      </c>
      <c r="E2691" s="109" t="s">
        <v>30</v>
      </c>
      <c r="F2691" s="55" t="s">
        <v>31</v>
      </c>
      <c r="G2691" s="56" t="s">
        <v>32</v>
      </c>
      <c r="H2691" s="55" t="s">
        <v>33</v>
      </c>
      <c r="I2691" s="57">
        <v>14819.498571428572</v>
      </c>
      <c r="J2691" s="446">
        <v>29638.990000000005</v>
      </c>
      <c r="K2691" s="80"/>
      <c r="L2691" s="150">
        <v>0</v>
      </c>
      <c r="M2691" s="80"/>
      <c r="N2691" s="150"/>
      <c r="O2691" s="75">
        <v>0</v>
      </c>
      <c r="P2691" s="999">
        <f t="shared" si="332"/>
        <v>0</v>
      </c>
      <c r="Q2691" s="91"/>
      <c r="R2691" s="644"/>
      <c r="S2691" s="75">
        <v>0</v>
      </c>
      <c r="T2691" s="999"/>
      <c r="U2691" s="91"/>
      <c r="V2691" s="644"/>
      <c r="W2691" s="91"/>
      <c r="X2691" s="644"/>
      <c r="Y2691" s="60">
        <f t="shared" si="334"/>
        <v>2</v>
      </c>
      <c r="Z2691" s="999">
        <v>29638.990000000005</v>
      </c>
      <c r="AA2691" s="91"/>
      <c r="AB2691" s="644"/>
      <c r="AC2691" s="63">
        <v>0</v>
      </c>
      <c r="AD2691" s="78">
        <f t="shared" si="333"/>
        <v>0</v>
      </c>
      <c r="AE2691" s="940">
        <v>0</v>
      </c>
      <c r="AF2691" s="150">
        <v>0</v>
      </c>
      <c r="AG2691" s="91"/>
      <c r="AH2691" s="644"/>
      <c r="AI2691" s="998">
        <f t="shared" si="331"/>
        <v>29638.990000000005</v>
      </c>
    </row>
    <row r="2692" spans="1:35" ht="72" x14ac:dyDescent="0.2">
      <c r="A2692" s="625"/>
      <c r="B2692" s="84" t="s">
        <v>2364</v>
      </c>
      <c r="C2692" s="171"/>
      <c r="D2692" s="171">
        <v>1</v>
      </c>
      <c r="E2692" s="109" t="s">
        <v>30</v>
      </c>
      <c r="F2692" s="55" t="s">
        <v>31</v>
      </c>
      <c r="G2692" s="56" t="s">
        <v>32</v>
      </c>
      <c r="H2692" s="55" t="s">
        <v>33</v>
      </c>
      <c r="I2692" s="57">
        <v>21982.76</v>
      </c>
      <c r="J2692" s="446">
        <v>21982.76</v>
      </c>
      <c r="K2692" s="80"/>
      <c r="L2692" s="150">
        <v>0</v>
      </c>
      <c r="M2692" s="80"/>
      <c r="N2692" s="150"/>
      <c r="O2692" s="75">
        <v>0</v>
      </c>
      <c r="P2692" s="999">
        <f t="shared" si="332"/>
        <v>0</v>
      </c>
      <c r="Q2692" s="91"/>
      <c r="R2692" s="644"/>
      <c r="S2692" s="75">
        <v>0</v>
      </c>
      <c r="T2692" s="999"/>
      <c r="U2692" s="91"/>
      <c r="V2692" s="644"/>
      <c r="W2692" s="91"/>
      <c r="X2692" s="644"/>
      <c r="Y2692" s="60">
        <f t="shared" si="334"/>
        <v>1</v>
      </c>
      <c r="Z2692" s="999">
        <v>21982.76</v>
      </c>
      <c r="AA2692" s="91"/>
      <c r="AB2692" s="644"/>
      <c r="AC2692" s="63">
        <v>0</v>
      </c>
      <c r="AD2692" s="78">
        <f t="shared" si="333"/>
        <v>0</v>
      </c>
      <c r="AE2692" s="940">
        <v>0</v>
      </c>
      <c r="AF2692" s="150">
        <v>0</v>
      </c>
      <c r="AG2692" s="91"/>
      <c r="AH2692" s="644"/>
      <c r="AI2692" s="998">
        <f t="shared" si="331"/>
        <v>21982.76</v>
      </c>
    </row>
    <row r="2693" spans="1:35" ht="48.75" customHeight="1" x14ac:dyDescent="0.2">
      <c r="A2693" s="640" t="s">
        <v>2365</v>
      </c>
      <c r="B2693" s="641" t="s">
        <v>2366</v>
      </c>
      <c r="C2693" s="171"/>
      <c r="D2693" s="171">
        <v>1</v>
      </c>
      <c r="E2693" s="109" t="s">
        <v>30</v>
      </c>
      <c r="F2693" s="55" t="s">
        <v>31</v>
      </c>
      <c r="G2693" s="56" t="s">
        <v>32</v>
      </c>
      <c r="H2693" s="55" t="s">
        <v>33</v>
      </c>
      <c r="I2693" s="57">
        <v>44709.15</v>
      </c>
      <c r="J2693" s="446">
        <v>44709.15</v>
      </c>
      <c r="K2693" s="80"/>
      <c r="L2693" s="150">
        <v>0</v>
      </c>
      <c r="M2693" s="80"/>
      <c r="N2693" s="150"/>
      <c r="O2693" s="75">
        <v>0</v>
      </c>
      <c r="P2693" s="999">
        <f t="shared" si="332"/>
        <v>0</v>
      </c>
      <c r="Q2693" s="91"/>
      <c r="R2693" s="644"/>
      <c r="S2693" s="75">
        <v>0</v>
      </c>
      <c r="T2693" s="999"/>
      <c r="U2693" s="91"/>
      <c r="V2693" s="644"/>
      <c r="W2693" s="91"/>
      <c r="X2693" s="644"/>
      <c r="Y2693" s="60">
        <f t="shared" si="334"/>
        <v>1</v>
      </c>
      <c r="Z2693" s="999">
        <v>44709.15</v>
      </c>
      <c r="AA2693" s="91"/>
      <c r="AB2693" s="644"/>
      <c r="AC2693" s="63">
        <v>0</v>
      </c>
      <c r="AD2693" s="78">
        <f t="shared" si="333"/>
        <v>0</v>
      </c>
      <c r="AE2693" s="940">
        <v>0</v>
      </c>
      <c r="AF2693" s="150">
        <v>0</v>
      </c>
      <c r="AG2693" s="91"/>
      <c r="AH2693" s="644"/>
      <c r="AI2693" s="998">
        <f t="shared" si="331"/>
        <v>44709.15</v>
      </c>
    </row>
    <row r="2694" spans="1:35" ht="66" x14ac:dyDescent="0.2">
      <c r="A2694" s="625"/>
      <c r="B2694" s="254" t="s">
        <v>2367</v>
      </c>
      <c r="C2694" s="171"/>
      <c r="D2694" s="171">
        <v>2</v>
      </c>
      <c r="E2694" s="109" t="s">
        <v>30</v>
      </c>
      <c r="F2694" s="55" t="s">
        <v>31</v>
      </c>
      <c r="G2694" s="56" t="s">
        <v>32</v>
      </c>
      <c r="H2694" s="55" t="s">
        <v>33</v>
      </c>
      <c r="I2694" s="57">
        <v>18356.150000000001</v>
      </c>
      <c r="J2694" s="446">
        <v>36712.300000000003</v>
      </c>
      <c r="K2694" s="80"/>
      <c r="L2694" s="150">
        <v>0</v>
      </c>
      <c r="M2694" s="80"/>
      <c r="N2694" s="150"/>
      <c r="O2694" s="75">
        <v>0</v>
      </c>
      <c r="P2694" s="999">
        <f t="shared" si="332"/>
        <v>0</v>
      </c>
      <c r="Q2694" s="91"/>
      <c r="R2694" s="644"/>
      <c r="S2694" s="75">
        <v>0</v>
      </c>
      <c r="T2694" s="999"/>
      <c r="U2694" s="91"/>
      <c r="V2694" s="644"/>
      <c r="W2694" s="91"/>
      <c r="X2694" s="644"/>
      <c r="Y2694" s="60">
        <f t="shared" si="334"/>
        <v>2</v>
      </c>
      <c r="Z2694" s="999">
        <v>36712.300000000003</v>
      </c>
      <c r="AA2694" s="91"/>
      <c r="AB2694" s="644"/>
      <c r="AC2694" s="63">
        <v>0</v>
      </c>
      <c r="AD2694" s="78">
        <f t="shared" si="333"/>
        <v>0</v>
      </c>
      <c r="AE2694" s="940">
        <v>0</v>
      </c>
      <c r="AF2694" s="150">
        <v>0</v>
      </c>
      <c r="AG2694" s="91"/>
      <c r="AH2694" s="644"/>
      <c r="AI2694" s="998">
        <f t="shared" si="331"/>
        <v>36712.300000000003</v>
      </c>
    </row>
    <row r="2695" spans="1:35" ht="66" x14ac:dyDescent="0.2">
      <c r="A2695" s="642"/>
      <c r="B2695" s="73" t="s">
        <v>2368</v>
      </c>
      <c r="C2695" s="629"/>
      <c r="D2695" s="629">
        <v>4</v>
      </c>
      <c r="E2695" s="109" t="s">
        <v>30</v>
      </c>
      <c r="F2695" s="55" t="s">
        <v>31</v>
      </c>
      <c r="G2695" s="56" t="s">
        <v>32</v>
      </c>
      <c r="H2695" s="55" t="s">
        <v>33</v>
      </c>
      <c r="I2695" s="57">
        <v>2822.7</v>
      </c>
      <c r="J2695" s="855">
        <v>11290.8</v>
      </c>
      <c r="K2695" s="80"/>
      <c r="L2695" s="150">
        <v>0</v>
      </c>
      <c r="M2695" s="80"/>
      <c r="N2695" s="150"/>
      <c r="O2695" s="75">
        <v>0</v>
      </c>
      <c r="P2695" s="999">
        <f t="shared" si="332"/>
        <v>0</v>
      </c>
      <c r="Q2695" s="91"/>
      <c r="R2695" s="644"/>
      <c r="S2695" s="75">
        <v>0</v>
      </c>
      <c r="T2695" s="999"/>
      <c r="U2695" s="91"/>
      <c r="V2695" s="644"/>
      <c r="W2695" s="91"/>
      <c r="X2695" s="644"/>
      <c r="Y2695" s="60">
        <f t="shared" si="334"/>
        <v>4</v>
      </c>
      <c r="Z2695" s="999">
        <v>11290.8</v>
      </c>
      <c r="AA2695" s="91"/>
      <c r="AB2695" s="644"/>
      <c r="AC2695" s="63">
        <v>0</v>
      </c>
      <c r="AD2695" s="78">
        <f t="shared" si="333"/>
        <v>0</v>
      </c>
      <c r="AE2695" s="940">
        <v>0</v>
      </c>
      <c r="AF2695" s="150">
        <v>0</v>
      </c>
      <c r="AG2695" s="91"/>
      <c r="AH2695" s="644"/>
      <c r="AI2695" s="998">
        <f t="shared" si="331"/>
        <v>11290.8</v>
      </c>
    </row>
    <row r="2696" spans="1:35" ht="24" x14ac:dyDescent="0.2">
      <c r="A2696" s="642"/>
      <c r="B2696" s="73" t="s">
        <v>2369</v>
      </c>
      <c r="C2696" s="629"/>
      <c r="D2696" s="629">
        <v>1</v>
      </c>
      <c r="E2696" s="109"/>
      <c r="F2696" s="55"/>
      <c r="G2696" s="56"/>
      <c r="H2696" s="55"/>
      <c r="I2696" s="57"/>
      <c r="J2696" s="855">
        <v>22595.84</v>
      </c>
      <c r="K2696" s="80"/>
      <c r="L2696" s="150">
        <v>0</v>
      </c>
      <c r="M2696" s="80"/>
      <c r="N2696" s="150"/>
      <c r="O2696" s="75">
        <v>0</v>
      </c>
      <c r="P2696" s="999"/>
      <c r="Q2696" s="91"/>
      <c r="R2696" s="644"/>
      <c r="S2696" s="75">
        <v>0</v>
      </c>
      <c r="T2696" s="999"/>
      <c r="U2696" s="91"/>
      <c r="V2696" s="644"/>
      <c r="W2696" s="91"/>
      <c r="X2696" s="644"/>
      <c r="Y2696" s="60">
        <f t="shared" si="334"/>
        <v>1</v>
      </c>
      <c r="Z2696" s="999">
        <v>22595.84</v>
      </c>
      <c r="AA2696" s="91"/>
      <c r="AB2696" s="644"/>
      <c r="AC2696" s="63">
        <v>0</v>
      </c>
      <c r="AD2696" s="78"/>
      <c r="AE2696" s="940"/>
      <c r="AF2696" s="150">
        <v>0</v>
      </c>
      <c r="AG2696" s="91"/>
      <c r="AH2696" s="644"/>
      <c r="AI2696" s="998">
        <f t="shared" ref="AI2696:AI2727" si="335">AF2696+AH2696+AD2696+AB2696+Z2696+X2696+V2696+T2696+R2696+P2696+N2696+L2696</f>
        <v>22595.84</v>
      </c>
    </row>
    <row r="2697" spans="1:35" ht="66" x14ac:dyDescent="0.2">
      <c r="A2697" s="625"/>
      <c r="B2697" s="73" t="s">
        <v>2370</v>
      </c>
      <c r="C2697" s="171"/>
      <c r="D2697" s="171">
        <v>2</v>
      </c>
      <c r="E2697" s="109" t="s">
        <v>30</v>
      </c>
      <c r="F2697" s="55" t="s">
        <v>31</v>
      </c>
      <c r="G2697" s="56" t="s">
        <v>32</v>
      </c>
      <c r="H2697" s="55" t="s">
        <v>33</v>
      </c>
      <c r="I2697" s="57">
        <v>1782</v>
      </c>
      <c r="J2697" s="446">
        <v>3564</v>
      </c>
      <c r="K2697" s="80"/>
      <c r="L2697" s="150">
        <v>0</v>
      </c>
      <c r="M2697" s="80"/>
      <c r="N2697" s="150"/>
      <c r="O2697" s="75">
        <v>0</v>
      </c>
      <c r="P2697" s="999">
        <f>O2697*I2697</f>
        <v>0</v>
      </c>
      <c r="Q2697" s="91"/>
      <c r="R2697" s="644"/>
      <c r="S2697" s="75">
        <v>0</v>
      </c>
      <c r="T2697" s="999"/>
      <c r="U2697" s="91"/>
      <c r="V2697" s="644"/>
      <c r="W2697" s="91"/>
      <c r="X2697" s="644"/>
      <c r="Y2697" s="60">
        <f t="shared" si="334"/>
        <v>2</v>
      </c>
      <c r="Z2697" s="999">
        <v>3564</v>
      </c>
      <c r="AA2697" s="91"/>
      <c r="AB2697" s="644"/>
      <c r="AC2697" s="63">
        <v>0</v>
      </c>
      <c r="AD2697" s="78">
        <f>AC2697*I2697</f>
        <v>0</v>
      </c>
      <c r="AE2697" s="940">
        <v>0</v>
      </c>
      <c r="AF2697" s="150">
        <v>0</v>
      </c>
      <c r="AG2697" s="91"/>
      <c r="AH2697" s="644"/>
      <c r="AI2697" s="998">
        <f t="shared" si="335"/>
        <v>3564</v>
      </c>
    </row>
    <row r="2698" spans="1:35" ht="31.5" customHeight="1" x14ac:dyDescent="0.2">
      <c r="A2698" s="625"/>
      <c r="B2698" s="73" t="s">
        <v>1837</v>
      </c>
      <c r="C2698" s="171"/>
      <c r="D2698" s="171">
        <v>1</v>
      </c>
      <c r="E2698" s="109" t="s">
        <v>30</v>
      </c>
      <c r="F2698" s="55" t="s">
        <v>31</v>
      </c>
      <c r="G2698" s="56" t="s">
        <v>32</v>
      </c>
      <c r="H2698" s="55" t="s">
        <v>33</v>
      </c>
      <c r="I2698" s="57">
        <v>2100.59</v>
      </c>
      <c r="J2698" s="446">
        <v>2100.59</v>
      </c>
      <c r="K2698" s="80"/>
      <c r="L2698" s="150">
        <v>0</v>
      </c>
      <c r="M2698" s="80"/>
      <c r="N2698" s="150"/>
      <c r="O2698" s="75">
        <v>0</v>
      </c>
      <c r="P2698" s="999">
        <f>O2698*I2698</f>
        <v>0</v>
      </c>
      <c r="Q2698" s="91"/>
      <c r="R2698" s="644"/>
      <c r="S2698" s="75">
        <v>0</v>
      </c>
      <c r="T2698" s="999"/>
      <c r="U2698" s="91"/>
      <c r="V2698" s="644"/>
      <c r="W2698" s="91"/>
      <c r="X2698" s="644"/>
      <c r="Y2698" s="60">
        <f t="shared" si="334"/>
        <v>1</v>
      </c>
      <c r="Z2698" s="999">
        <v>2100.59</v>
      </c>
      <c r="AA2698" s="91"/>
      <c r="AB2698" s="644"/>
      <c r="AC2698" s="63">
        <v>0</v>
      </c>
      <c r="AD2698" s="78">
        <f>AC2698*I2698</f>
        <v>0</v>
      </c>
      <c r="AE2698" s="940">
        <v>0</v>
      </c>
      <c r="AF2698" s="150">
        <v>0</v>
      </c>
      <c r="AG2698" s="91"/>
      <c r="AH2698" s="644"/>
      <c r="AI2698" s="998">
        <f t="shared" si="335"/>
        <v>2100.59</v>
      </c>
    </row>
    <row r="2699" spans="1:35" s="24" customFormat="1" ht="66" x14ac:dyDescent="0.2">
      <c r="A2699" s="467"/>
      <c r="B2699" s="84" t="s">
        <v>2371</v>
      </c>
      <c r="C2699" s="51"/>
      <c r="D2699" s="51">
        <v>1</v>
      </c>
      <c r="E2699" s="109" t="s">
        <v>30</v>
      </c>
      <c r="F2699" s="88" t="s">
        <v>31</v>
      </c>
      <c r="G2699" s="56" t="s">
        <v>32</v>
      </c>
      <c r="H2699" s="55" t="s">
        <v>33</v>
      </c>
      <c r="I2699" s="57">
        <v>15660</v>
      </c>
      <c r="J2699" s="807">
        <v>2320</v>
      </c>
      <c r="K2699" s="89"/>
      <c r="L2699" s="644">
        <v>0</v>
      </c>
      <c r="M2699" s="89"/>
      <c r="N2699" s="644"/>
      <c r="O2699" s="75">
        <v>0</v>
      </c>
      <c r="P2699" s="999">
        <f>O2699*I2699</f>
        <v>0</v>
      </c>
      <c r="Q2699" s="91"/>
      <c r="R2699" s="644"/>
      <c r="S2699" s="75">
        <v>0</v>
      </c>
      <c r="T2699" s="999"/>
      <c r="U2699" s="91"/>
      <c r="V2699" s="644"/>
      <c r="W2699" s="91"/>
      <c r="X2699" s="644"/>
      <c r="Y2699" s="60">
        <f t="shared" si="334"/>
        <v>1</v>
      </c>
      <c r="Z2699" s="999">
        <v>2320</v>
      </c>
      <c r="AA2699" s="91"/>
      <c r="AB2699" s="644"/>
      <c r="AC2699" s="63">
        <v>0</v>
      </c>
      <c r="AD2699" s="78">
        <f>AC2699*I2699</f>
        <v>0</v>
      </c>
      <c r="AE2699" s="940">
        <v>0</v>
      </c>
      <c r="AF2699" s="150">
        <v>0</v>
      </c>
      <c r="AG2699" s="91"/>
      <c r="AH2699" s="644"/>
      <c r="AI2699" s="998">
        <f t="shared" si="335"/>
        <v>2320</v>
      </c>
    </row>
    <row r="2700" spans="1:35" x14ac:dyDescent="0.2">
      <c r="A2700" s="625"/>
      <c r="B2700" s="73" t="s">
        <v>2372</v>
      </c>
      <c r="C2700" s="171"/>
      <c r="D2700" s="171">
        <v>6</v>
      </c>
      <c r="E2700" s="109"/>
      <c r="F2700" s="302"/>
      <c r="G2700" s="302"/>
      <c r="H2700" s="302"/>
      <c r="I2700" s="57"/>
      <c r="J2700" s="446">
        <v>4000.0020000000004</v>
      </c>
      <c r="K2700" s="136"/>
      <c r="L2700" s="469">
        <v>0</v>
      </c>
      <c r="M2700" s="136"/>
      <c r="N2700" s="469"/>
      <c r="O2700" s="75">
        <v>0</v>
      </c>
      <c r="P2700" s="1002"/>
      <c r="Q2700" s="138"/>
      <c r="R2700" s="469"/>
      <c r="S2700" s="75">
        <v>0</v>
      </c>
      <c r="T2700" s="1002"/>
      <c r="U2700" s="138"/>
      <c r="V2700" s="469"/>
      <c r="W2700" s="138"/>
      <c r="X2700" s="469"/>
      <c r="Y2700" s="60">
        <f t="shared" si="334"/>
        <v>6</v>
      </c>
      <c r="Z2700" s="1002">
        <v>4000.0020000000004</v>
      </c>
      <c r="AA2700" s="138"/>
      <c r="AB2700" s="469"/>
      <c r="AC2700" s="63">
        <v>0</v>
      </c>
      <c r="AD2700" s="137"/>
      <c r="AE2700" s="942"/>
      <c r="AF2700" s="150">
        <v>0</v>
      </c>
      <c r="AG2700" s="138"/>
      <c r="AH2700" s="469"/>
      <c r="AI2700" s="998">
        <f t="shared" si="335"/>
        <v>4000.0020000000004</v>
      </c>
    </row>
    <row r="2701" spans="1:35" x14ac:dyDescent="0.2">
      <c r="A2701" s="117">
        <v>51504</v>
      </c>
      <c r="B2701" s="573" t="s">
        <v>2373</v>
      </c>
      <c r="C2701" s="117"/>
      <c r="D2701" s="757"/>
      <c r="E2701" s="126"/>
      <c r="F2701" s="127"/>
      <c r="G2701" s="127"/>
      <c r="H2701" s="127"/>
      <c r="I2701" s="176"/>
      <c r="J2701" s="854">
        <v>12900</v>
      </c>
      <c r="K2701" s="360"/>
      <c r="L2701" s="932">
        <v>0</v>
      </c>
      <c r="M2701" s="360"/>
      <c r="N2701" s="932"/>
      <c r="O2701" s="75">
        <v>0</v>
      </c>
      <c r="P2701" s="359">
        <f>P2702</f>
        <v>0</v>
      </c>
      <c r="Q2701" s="361"/>
      <c r="R2701" s="932"/>
      <c r="S2701" s="75">
        <v>0</v>
      </c>
      <c r="T2701" s="359">
        <v>0</v>
      </c>
      <c r="U2701" s="361"/>
      <c r="V2701" s="932"/>
      <c r="W2701" s="361"/>
      <c r="X2701" s="932"/>
      <c r="Y2701" s="60">
        <f t="shared" si="334"/>
        <v>0</v>
      </c>
      <c r="Z2701" s="359">
        <v>12900</v>
      </c>
      <c r="AA2701" s="361"/>
      <c r="AB2701" s="932"/>
      <c r="AC2701" s="63">
        <v>0</v>
      </c>
      <c r="AD2701" s="359">
        <f>AD2702</f>
        <v>0</v>
      </c>
      <c r="AE2701" s="981">
        <f>AE2702</f>
        <v>0</v>
      </c>
      <c r="AF2701" s="150">
        <v>0</v>
      </c>
      <c r="AG2701" s="361"/>
      <c r="AH2701" s="932"/>
      <c r="AI2701" s="998">
        <f t="shared" si="335"/>
        <v>12900</v>
      </c>
    </row>
    <row r="2702" spans="1:35" s="24" customFormat="1" ht="66" x14ac:dyDescent="0.2">
      <c r="A2702" s="51"/>
      <c r="B2702" s="52" t="s">
        <v>2374</v>
      </c>
      <c r="C2702" s="51"/>
      <c r="D2702" s="51">
        <v>3</v>
      </c>
      <c r="E2702" s="79" t="s">
        <v>30</v>
      </c>
      <c r="F2702" s="88" t="s">
        <v>31</v>
      </c>
      <c r="G2702" s="56" t="s">
        <v>32</v>
      </c>
      <c r="H2702" s="55" t="s">
        <v>33</v>
      </c>
      <c r="I2702" s="57">
        <v>5940</v>
      </c>
      <c r="J2702" s="807">
        <v>12900</v>
      </c>
      <c r="K2702" s="142"/>
      <c r="L2702" s="918">
        <v>0</v>
      </c>
      <c r="M2702" s="142"/>
      <c r="N2702" s="918"/>
      <c r="O2702" s="75">
        <v>0</v>
      </c>
      <c r="P2702" s="999">
        <f>O2702*I2702</f>
        <v>0</v>
      </c>
      <c r="Q2702" s="91"/>
      <c r="R2702" s="644"/>
      <c r="S2702" s="75">
        <v>0</v>
      </c>
      <c r="T2702" s="999"/>
      <c r="U2702" s="91"/>
      <c r="V2702" s="644"/>
      <c r="W2702" s="91"/>
      <c r="X2702" s="644"/>
      <c r="Y2702" s="60">
        <f t="shared" si="334"/>
        <v>3</v>
      </c>
      <c r="Z2702" s="999">
        <v>12900</v>
      </c>
      <c r="AA2702" s="91"/>
      <c r="AB2702" s="644"/>
      <c r="AC2702" s="63">
        <v>0</v>
      </c>
      <c r="AD2702" s="78">
        <f>AC2702*I2702</f>
        <v>0</v>
      </c>
      <c r="AE2702" s="940">
        <v>0</v>
      </c>
      <c r="AF2702" s="150">
        <v>0</v>
      </c>
      <c r="AG2702" s="91"/>
      <c r="AH2702" s="644"/>
      <c r="AI2702" s="998">
        <f t="shared" si="335"/>
        <v>12900</v>
      </c>
    </row>
    <row r="2703" spans="1:35" s="24" customFormat="1" ht="31.5" customHeight="1" x14ac:dyDescent="0.2">
      <c r="A2703" s="293">
        <v>519</v>
      </c>
      <c r="B2703" s="611" t="s">
        <v>2375</v>
      </c>
      <c r="C2703" s="293"/>
      <c r="D2703" s="758"/>
      <c r="E2703" s="296"/>
      <c r="F2703" s="297"/>
      <c r="G2703" s="297"/>
      <c r="H2703" s="297"/>
      <c r="I2703" s="298"/>
      <c r="J2703" s="857">
        <v>262295.49249999999</v>
      </c>
      <c r="K2703" s="212"/>
      <c r="L2703" s="923">
        <v>0</v>
      </c>
      <c r="M2703" s="212"/>
      <c r="N2703" s="923"/>
      <c r="O2703" s="75">
        <v>0</v>
      </c>
      <c r="P2703" s="312">
        <f>P2704+P2709+P2711+P2720+P2722+P2724+P2726+P2728</f>
        <v>0</v>
      </c>
      <c r="Q2703" s="300"/>
      <c r="R2703" s="923"/>
      <c r="S2703" s="75">
        <v>0</v>
      </c>
      <c r="T2703" s="312">
        <v>0</v>
      </c>
      <c r="U2703" s="300"/>
      <c r="V2703" s="923"/>
      <c r="W2703" s="300"/>
      <c r="X2703" s="312">
        <f>X2704+X2709+X2711+X2720+X2722+X2724+X2726+X2728</f>
        <v>0</v>
      </c>
      <c r="Y2703" s="60">
        <f t="shared" si="334"/>
        <v>0</v>
      </c>
      <c r="Z2703" s="312">
        <v>262295.49249999999</v>
      </c>
      <c r="AA2703" s="300"/>
      <c r="AB2703" s="923"/>
      <c r="AC2703" s="63">
        <v>0</v>
      </c>
      <c r="AD2703" s="312">
        <f>AD2704+AD2709+AD2711+AD2720+AD2722+AD2724+AD2726+AD2728</f>
        <v>0</v>
      </c>
      <c r="AE2703" s="964">
        <f>AE2704+AE2709+AE2711+AE2720+AE2722+AE2724+AE2726+AE2728</f>
        <v>0</v>
      </c>
      <c r="AF2703" s="150">
        <v>0</v>
      </c>
      <c r="AG2703" s="300"/>
      <c r="AH2703" s="923"/>
      <c r="AI2703" s="998">
        <f t="shared" si="335"/>
        <v>262295.49249999999</v>
      </c>
    </row>
    <row r="2704" spans="1:35" ht="21" customHeight="1" x14ac:dyDescent="0.2">
      <c r="A2704" s="117">
        <v>51901</v>
      </c>
      <c r="B2704" s="573" t="s">
        <v>2376</v>
      </c>
      <c r="C2704" s="117"/>
      <c r="D2704" s="757"/>
      <c r="E2704" s="126"/>
      <c r="F2704" s="127"/>
      <c r="G2704" s="127"/>
      <c r="H2704" s="127"/>
      <c r="I2704" s="176"/>
      <c r="J2704" s="854">
        <v>29724.32</v>
      </c>
      <c r="K2704" s="360"/>
      <c r="L2704" s="932">
        <v>0</v>
      </c>
      <c r="M2704" s="360"/>
      <c r="N2704" s="932"/>
      <c r="O2704" s="75">
        <v>0</v>
      </c>
      <c r="P2704" s="359">
        <f>P2705+P2706+P2707+P2708</f>
        <v>0</v>
      </c>
      <c r="Q2704" s="361"/>
      <c r="R2704" s="932"/>
      <c r="S2704" s="75">
        <v>0</v>
      </c>
      <c r="T2704" s="359">
        <v>0</v>
      </c>
      <c r="U2704" s="361"/>
      <c r="V2704" s="932"/>
      <c r="W2704" s="361"/>
      <c r="X2704" s="359">
        <f>X2705+X2706+X2707+X2708</f>
        <v>0</v>
      </c>
      <c r="Y2704" s="60">
        <f t="shared" si="334"/>
        <v>0</v>
      </c>
      <c r="Z2704" s="359">
        <v>29724.32</v>
      </c>
      <c r="AA2704" s="361"/>
      <c r="AB2704" s="932"/>
      <c r="AC2704" s="63">
        <v>0</v>
      </c>
      <c r="AD2704" s="359">
        <f>AD2705+AD2706+AD2707+AD2708</f>
        <v>0</v>
      </c>
      <c r="AE2704" s="981">
        <f>AE2705+AE2706+AE2707+AE2708</f>
        <v>0</v>
      </c>
      <c r="AF2704" s="150">
        <v>0</v>
      </c>
      <c r="AG2704" s="361"/>
      <c r="AH2704" s="932"/>
      <c r="AI2704" s="998">
        <f t="shared" si="335"/>
        <v>29724.32</v>
      </c>
    </row>
    <row r="2705" spans="1:36" ht="66" x14ac:dyDescent="0.2">
      <c r="A2705" s="643"/>
      <c r="B2705" s="619" t="s">
        <v>2377</v>
      </c>
      <c r="C2705" s="171"/>
      <c r="D2705" s="171">
        <v>2</v>
      </c>
      <c r="E2705" s="109" t="s">
        <v>30</v>
      </c>
      <c r="F2705" s="55" t="s">
        <v>31</v>
      </c>
      <c r="G2705" s="56" t="s">
        <v>32</v>
      </c>
      <c r="H2705" s="55" t="s">
        <v>33</v>
      </c>
      <c r="I2705" s="57">
        <v>2051.5300000000002</v>
      </c>
      <c r="J2705" s="446">
        <v>4103.0600000000004</v>
      </c>
      <c r="K2705" s="80"/>
      <c r="L2705" s="150">
        <v>0</v>
      </c>
      <c r="M2705" s="80"/>
      <c r="N2705" s="150"/>
      <c r="O2705" s="75">
        <v>0</v>
      </c>
      <c r="P2705" s="999">
        <f>O2705*I2705</f>
        <v>0</v>
      </c>
      <c r="Q2705" s="91"/>
      <c r="R2705" s="644"/>
      <c r="S2705" s="75">
        <v>0</v>
      </c>
      <c r="T2705" s="999"/>
      <c r="U2705" s="91"/>
      <c r="V2705" s="644"/>
      <c r="W2705" s="644"/>
      <c r="X2705" s="1015"/>
      <c r="Y2705" s="60">
        <v>2</v>
      </c>
      <c r="Z2705" s="999">
        <v>4103.0600000000004</v>
      </c>
      <c r="AA2705" s="91"/>
      <c r="AB2705" s="644"/>
      <c r="AC2705" s="63">
        <v>0</v>
      </c>
      <c r="AD2705" s="78">
        <f>AC2705*I2705</f>
        <v>0</v>
      </c>
      <c r="AE2705" s="940">
        <v>0</v>
      </c>
      <c r="AF2705" s="150">
        <v>0</v>
      </c>
      <c r="AG2705" s="91"/>
      <c r="AH2705" s="644"/>
      <c r="AI2705" s="998">
        <f t="shared" si="335"/>
        <v>4103.0600000000004</v>
      </c>
    </row>
    <row r="2706" spans="1:36" ht="84" x14ac:dyDescent="0.2">
      <c r="A2706" s="625"/>
      <c r="B2706" s="645" t="s">
        <v>2378</v>
      </c>
      <c r="C2706" s="171"/>
      <c r="D2706" s="171">
        <v>1</v>
      </c>
      <c r="E2706" s="109" t="s">
        <v>30</v>
      </c>
      <c r="F2706" s="55" t="s">
        <v>31</v>
      </c>
      <c r="G2706" s="56" t="s">
        <v>32</v>
      </c>
      <c r="H2706" s="55" t="s">
        <v>33</v>
      </c>
      <c r="I2706" s="57">
        <v>9000</v>
      </c>
      <c r="J2706" s="446">
        <v>10621.259999999998</v>
      </c>
      <c r="K2706" s="80"/>
      <c r="L2706" s="150">
        <v>0</v>
      </c>
      <c r="M2706" s="80"/>
      <c r="N2706" s="150"/>
      <c r="O2706" s="75">
        <v>0</v>
      </c>
      <c r="P2706" s="999">
        <f>O2706*I2706</f>
        <v>0</v>
      </c>
      <c r="Q2706" s="91"/>
      <c r="R2706" s="644"/>
      <c r="S2706" s="75">
        <v>0</v>
      </c>
      <c r="T2706" s="999"/>
      <c r="U2706" s="91"/>
      <c r="V2706" s="644"/>
      <c r="W2706" s="644"/>
      <c r="X2706" s="1015"/>
      <c r="Y2706" s="60">
        <v>1</v>
      </c>
      <c r="Z2706" s="999">
        <v>10621.259999999998</v>
      </c>
      <c r="AA2706" s="91"/>
      <c r="AB2706" s="644"/>
      <c r="AC2706" s="63">
        <v>0</v>
      </c>
      <c r="AD2706" s="78">
        <f>AC2706*I2706</f>
        <v>0</v>
      </c>
      <c r="AE2706" s="940">
        <v>0</v>
      </c>
      <c r="AF2706" s="150">
        <v>0</v>
      </c>
      <c r="AG2706" s="91"/>
      <c r="AH2706" s="644"/>
      <c r="AI2706" s="998">
        <f t="shared" si="335"/>
        <v>10621.259999999998</v>
      </c>
    </row>
    <row r="2707" spans="1:36" ht="66" x14ac:dyDescent="0.2">
      <c r="A2707" s="625"/>
      <c r="B2707" s="84" t="s">
        <v>2379</v>
      </c>
      <c r="C2707" s="74"/>
      <c r="D2707" s="74">
        <v>1</v>
      </c>
      <c r="E2707" s="79" t="s">
        <v>30</v>
      </c>
      <c r="F2707" s="55" t="s">
        <v>31</v>
      </c>
      <c r="G2707" s="56" t="s">
        <v>32</v>
      </c>
      <c r="H2707" s="55" t="s">
        <v>33</v>
      </c>
      <c r="I2707" s="57">
        <v>6000</v>
      </c>
      <c r="J2707" s="766">
        <v>6000</v>
      </c>
      <c r="K2707" s="80"/>
      <c r="L2707" s="150">
        <v>0</v>
      </c>
      <c r="M2707" s="80"/>
      <c r="N2707" s="150"/>
      <c r="O2707" s="75">
        <v>0</v>
      </c>
      <c r="P2707" s="999">
        <f>O2707*I2707</f>
        <v>0</v>
      </c>
      <c r="Q2707" s="91"/>
      <c r="R2707" s="644"/>
      <c r="S2707" s="75">
        <v>0</v>
      </c>
      <c r="T2707" s="999"/>
      <c r="U2707" s="91"/>
      <c r="V2707" s="644"/>
      <c r="W2707" s="644"/>
      <c r="X2707" s="1015"/>
      <c r="Y2707" s="60">
        <v>1</v>
      </c>
      <c r="Z2707" s="999">
        <v>6000</v>
      </c>
      <c r="AA2707" s="91"/>
      <c r="AB2707" s="644"/>
      <c r="AC2707" s="63">
        <v>0</v>
      </c>
      <c r="AD2707" s="78">
        <f>AC2707*I2707</f>
        <v>0</v>
      </c>
      <c r="AE2707" s="940">
        <v>0</v>
      </c>
      <c r="AF2707" s="150">
        <v>0</v>
      </c>
      <c r="AG2707" s="91"/>
      <c r="AH2707" s="644"/>
      <c r="AI2707" s="998">
        <f t="shared" si="335"/>
        <v>6000</v>
      </c>
    </row>
    <row r="2708" spans="1:36" s="24" customFormat="1" ht="66" x14ac:dyDescent="0.2">
      <c r="A2708" s="467"/>
      <c r="B2708" s="93" t="s">
        <v>2380</v>
      </c>
      <c r="C2708" s="171"/>
      <c r="D2708" s="171">
        <v>1</v>
      </c>
      <c r="E2708" s="109" t="s">
        <v>30</v>
      </c>
      <c r="F2708" s="88" t="s">
        <v>31</v>
      </c>
      <c r="G2708" s="56" t="s">
        <v>32</v>
      </c>
      <c r="H2708" s="55" t="s">
        <v>33</v>
      </c>
      <c r="I2708" s="57">
        <v>9000</v>
      </c>
      <c r="J2708" s="446">
        <v>9000</v>
      </c>
      <c r="K2708" s="89"/>
      <c r="L2708" s="644">
        <v>0</v>
      </c>
      <c r="M2708" s="89"/>
      <c r="N2708" s="644"/>
      <c r="O2708" s="75">
        <v>0</v>
      </c>
      <c r="P2708" s="999">
        <f>O2708*I2708</f>
        <v>0</v>
      </c>
      <c r="Q2708" s="91"/>
      <c r="R2708" s="644"/>
      <c r="S2708" s="75">
        <v>0</v>
      </c>
      <c r="T2708" s="999"/>
      <c r="U2708" s="91"/>
      <c r="V2708" s="644"/>
      <c r="W2708" s="644"/>
      <c r="X2708" s="1015"/>
      <c r="Y2708" s="60">
        <f t="shared" ref="Y2708:Y2739" si="336">D2708</f>
        <v>1</v>
      </c>
      <c r="Z2708" s="999">
        <v>9000</v>
      </c>
      <c r="AA2708" s="91"/>
      <c r="AB2708" s="644"/>
      <c r="AC2708" s="63">
        <v>0</v>
      </c>
      <c r="AD2708" s="78">
        <f>AC2708*I2708</f>
        <v>0</v>
      </c>
      <c r="AE2708" s="940">
        <v>0</v>
      </c>
      <c r="AF2708" s="150">
        <v>0</v>
      </c>
      <c r="AG2708" s="91"/>
      <c r="AH2708" s="644"/>
      <c r="AI2708" s="998">
        <f t="shared" si="335"/>
        <v>9000</v>
      </c>
    </row>
    <row r="2709" spans="1:36" s="24" customFormat="1" x14ac:dyDescent="0.2">
      <c r="A2709" s="635">
        <v>51902</v>
      </c>
      <c r="B2709" s="646" t="s">
        <v>2381</v>
      </c>
      <c r="C2709" s="44"/>
      <c r="D2709" s="44"/>
      <c r="E2709" s="45"/>
      <c r="F2709" s="46"/>
      <c r="G2709" s="637"/>
      <c r="H2709" s="46"/>
      <c r="I2709" s="47"/>
      <c r="J2709" s="787">
        <v>0</v>
      </c>
      <c r="K2709" s="264"/>
      <c r="L2709" s="921">
        <v>0</v>
      </c>
      <c r="M2709" s="264"/>
      <c r="N2709" s="921"/>
      <c r="O2709" s="75">
        <v>0</v>
      </c>
      <c r="P2709" s="1008"/>
      <c r="Q2709" s="265"/>
      <c r="R2709" s="921"/>
      <c r="S2709" s="75">
        <v>0</v>
      </c>
      <c r="T2709" s="1008"/>
      <c r="U2709" s="265"/>
      <c r="V2709" s="921"/>
      <c r="W2709" s="265"/>
      <c r="X2709" s="921"/>
      <c r="Y2709" s="60">
        <f t="shared" si="336"/>
        <v>0</v>
      </c>
      <c r="Z2709" s="1008">
        <v>0</v>
      </c>
      <c r="AA2709" s="265"/>
      <c r="AB2709" s="921"/>
      <c r="AC2709" s="63">
        <v>0</v>
      </c>
      <c r="AD2709" s="281"/>
      <c r="AE2709" s="958"/>
      <c r="AF2709" s="150">
        <v>0</v>
      </c>
      <c r="AG2709" s="265"/>
      <c r="AH2709" s="921"/>
      <c r="AI2709" s="998">
        <f t="shared" si="335"/>
        <v>0</v>
      </c>
    </row>
    <row r="2710" spans="1:36" s="24" customFormat="1" x14ac:dyDescent="0.2">
      <c r="A2710" s="467"/>
      <c r="B2710" s="647"/>
      <c r="C2710" s="171"/>
      <c r="D2710" s="171"/>
      <c r="E2710" s="109"/>
      <c r="F2710" s="133"/>
      <c r="G2710" s="324"/>
      <c r="H2710" s="325"/>
      <c r="I2710" s="108"/>
      <c r="J2710" s="446"/>
      <c r="K2710" s="142"/>
      <c r="L2710" s="918">
        <v>0</v>
      </c>
      <c r="M2710" s="142"/>
      <c r="N2710" s="918"/>
      <c r="O2710" s="75">
        <v>0</v>
      </c>
      <c r="P2710" s="1007"/>
      <c r="Q2710" s="144"/>
      <c r="R2710" s="918"/>
      <c r="S2710" s="75">
        <v>0</v>
      </c>
      <c r="T2710" s="1007"/>
      <c r="U2710" s="144"/>
      <c r="V2710" s="918"/>
      <c r="W2710" s="144"/>
      <c r="X2710" s="918"/>
      <c r="Y2710" s="60">
        <f t="shared" si="336"/>
        <v>0</v>
      </c>
      <c r="Z2710" s="1007"/>
      <c r="AA2710" s="144"/>
      <c r="AB2710" s="918"/>
      <c r="AC2710" s="63">
        <v>0</v>
      </c>
      <c r="AD2710" s="135"/>
      <c r="AE2710" s="945"/>
      <c r="AF2710" s="150">
        <v>0</v>
      </c>
      <c r="AG2710" s="144"/>
      <c r="AH2710" s="918"/>
      <c r="AI2710" s="998">
        <f t="shared" si="335"/>
        <v>0</v>
      </c>
    </row>
    <row r="2711" spans="1:36" ht="31.5" customHeight="1" x14ac:dyDescent="0.2">
      <c r="A2711" s="42">
        <v>51903</v>
      </c>
      <c r="B2711" s="341" t="s">
        <v>2382</v>
      </c>
      <c r="C2711" s="42"/>
      <c r="D2711" s="752"/>
      <c r="E2711" s="45"/>
      <c r="F2711" s="46"/>
      <c r="G2711" s="46"/>
      <c r="H2711" s="46"/>
      <c r="I2711" s="47"/>
      <c r="J2711" s="846">
        <v>186123.66999999998</v>
      </c>
      <c r="K2711" s="264"/>
      <c r="L2711" s="921">
        <v>0</v>
      </c>
      <c r="M2711" s="264"/>
      <c r="N2711" s="921"/>
      <c r="O2711" s="75">
        <v>0</v>
      </c>
      <c r="P2711" s="251">
        <f>SUM(P2712:P2719)</f>
        <v>0</v>
      </c>
      <c r="Q2711" s="265"/>
      <c r="R2711" s="921"/>
      <c r="S2711" s="75">
        <v>0</v>
      </c>
      <c r="T2711" s="251">
        <v>0</v>
      </c>
      <c r="U2711" s="265"/>
      <c r="V2711" s="921">
        <f>SUM(V2712:V2719)</f>
        <v>2350</v>
      </c>
      <c r="W2711" s="265"/>
      <c r="X2711" s="921"/>
      <c r="Y2711" s="60">
        <f t="shared" si="336"/>
        <v>0</v>
      </c>
      <c r="Z2711" s="251">
        <v>186123.66999999998</v>
      </c>
      <c r="AA2711" s="921"/>
      <c r="AB2711" s="921"/>
      <c r="AC2711" s="63">
        <v>0</v>
      </c>
      <c r="AD2711" s="251">
        <f>SUM(AD2712:AD2719)</f>
        <v>0</v>
      </c>
      <c r="AE2711" s="565">
        <f>SUM(AE2712:AE2719)</f>
        <v>0</v>
      </c>
      <c r="AF2711" s="150">
        <v>0</v>
      </c>
      <c r="AG2711" s="265"/>
      <c r="AH2711" s="921"/>
      <c r="AI2711" s="921">
        <f>SUM(AI2712:AI2719)</f>
        <v>186123.66999999998</v>
      </c>
    </row>
    <row r="2712" spans="1:36" s="24" customFormat="1" ht="28.5" customHeight="1" x14ac:dyDescent="0.2">
      <c r="A2712" s="51"/>
      <c r="B2712" s="648" t="s">
        <v>2383</v>
      </c>
      <c r="C2712" s="51"/>
      <c r="D2712" s="51">
        <v>1</v>
      </c>
      <c r="E2712" s="79" t="s">
        <v>30</v>
      </c>
      <c r="F2712" s="55" t="s">
        <v>31</v>
      </c>
      <c r="G2712" s="56" t="s">
        <v>32</v>
      </c>
      <c r="H2712" s="55" t="s">
        <v>33</v>
      </c>
      <c r="I2712" s="57">
        <v>10750</v>
      </c>
      <c r="J2712" s="807">
        <v>10750</v>
      </c>
      <c r="K2712" s="142"/>
      <c r="L2712" s="918">
        <v>0</v>
      </c>
      <c r="M2712" s="142"/>
      <c r="N2712" s="918"/>
      <c r="O2712" s="75">
        <v>0</v>
      </c>
      <c r="P2712" s="999">
        <f>O2712*I2712</f>
        <v>0</v>
      </c>
      <c r="Q2712" s="91"/>
      <c r="R2712" s="644"/>
      <c r="S2712" s="75">
        <v>0</v>
      </c>
      <c r="T2712" s="999"/>
      <c r="U2712" s="91"/>
      <c r="V2712" s="644"/>
      <c r="W2712" s="91"/>
      <c r="X2712" s="644"/>
      <c r="Y2712" s="60">
        <f t="shared" si="336"/>
        <v>1</v>
      </c>
      <c r="Z2712" s="999">
        <v>10750</v>
      </c>
      <c r="AA2712" s="91"/>
      <c r="AB2712" s="644"/>
      <c r="AC2712" s="63">
        <v>0</v>
      </c>
      <c r="AD2712" s="78">
        <f>AC2712*I2712</f>
        <v>0</v>
      </c>
      <c r="AE2712" s="940">
        <v>0</v>
      </c>
      <c r="AF2712" s="150">
        <v>0</v>
      </c>
      <c r="AG2712" s="91"/>
      <c r="AH2712" s="644"/>
      <c r="AI2712" s="998">
        <f t="shared" si="335"/>
        <v>10750</v>
      </c>
      <c r="AJ2712" s="1025"/>
    </row>
    <row r="2713" spans="1:36" s="24" customFormat="1" ht="28.5" customHeight="1" x14ac:dyDescent="0.2">
      <c r="A2713" s="51"/>
      <c r="B2713" s="649" t="s">
        <v>2384</v>
      </c>
      <c r="C2713" s="51"/>
      <c r="D2713" s="51">
        <v>1</v>
      </c>
      <c r="E2713" s="79"/>
      <c r="F2713" s="55"/>
      <c r="G2713" s="56"/>
      <c r="H2713" s="55"/>
      <c r="I2713" s="57"/>
      <c r="J2713" s="807">
        <v>100590.27</v>
      </c>
      <c r="K2713" s="142"/>
      <c r="L2713" s="918">
        <v>0</v>
      </c>
      <c r="M2713" s="142"/>
      <c r="N2713" s="918"/>
      <c r="O2713" s="75">
        <v>0</v>
      </c>
      <c r="P2713" s="999"/>
      <c r="Q2713" s="91"/>
      <c r="R2713" s="644"/>
      <c r="S2713" s="75">
        <v>0</v>
      </c>
      <c r="T2713" s="999"/>
      <c r="U2713" s="91"/>
      <c r="V2713" s="644"/>
      <c r="W2713" s="91"/>
      <c r="X2713" s="644"/>
      <c r="Y2713" s="60">
        <f t="shared" si="336"/>
        <v>1</v>
      </c>
      <c r="Z2713" s="999">
        <v>100590.27</v>
      </c>
      <c r="AA2713" s="91"/>
      <c r="AB2713" s="644"/>
      <c r="AC2713" s="63">
        <v>0</v>
      </c>
      <c r="AD2713" s="78"/>
      <c r="AE2713" s="940"/>
      <c r="AF2713" s="150">
        <v>0</v>
      </c>
      <c r="AG2713" s="91"/>
      <c r="AH2713" s="644"/>
      <c r="AI2713" s="998">
        <f t="shared" si="335"/>
        <v>100590.27</v>
      </c>
      <c r="AJ2713" s="1025"/>
    </row>
    <row r="2714" spans="1:36" s="24" customFormat="1" ht="36" customHeight="1" x14ac:dyDescent="0.2">
      <c r="A2714" s="467"/>
      <c r="B2714" s="626" t="s">
        <v>2385</v>
      </c>
      <c r="C2714" s="74"/>
      <c r="D2714" s="74">
        <v>1</v>
      </c>
      <c r="E2714" s="79" t="s">
        <v>30</v>
      </c>
      <c r="F2714" s="88" t="s">
        <v>31</v>
      </c>
      <c r="G2714" s="56" t="s">
        <v>32</v>
      </c>
      <c r="H2714" s="55" t="s">
        <v>33</v>
      </c>
      <c r="I2714" s="57">
        <v>6985.5</v>
      </c>
      <c r="J2714" s="766">
        <v>6985.5</v>
      </c>
      <c r="K2714" s="142"/>
      <c r="L2714" s="918">
        <v>0</v>
      </c>
      <c r="M2714" s="142"/>
      <c r="N2714" s="918"/>
      <c r="O2714" s="75">
        <v>0</v>
      </c>
      <c r="P2714" s="999">
        <f t="shared" ref="P2714:P2719" si="337">O2714*I2714</f>
        <v>0</v>
      </c>
      <c r="Q2714" s="91"/>
      <c r="R2714" s="644"/>
      <c r="S2714" s="75">
        <v>0</v>
      </c>
      <c r="T2714" s="999"/>
      <c r="U2714" s="91"/>
      <c r="V2714" s="644"/>
      <c r="W2714" s="91"/>
      <c r="X2714" s="644"/>
      <c r="Y2714" s="60">
        <f t="shared" si="336"/>
        <v>1</v>
      </c>
      <c r="Z2714" s="999">
        <f t="shared" ref="Z2714:Z2715" si="338">J2714-V2714</f>
        <v>6985.5</v>
      </c>
      <c r="AA2714" s="91"/>
      <c r="AB2714" s="644"/>
      <c r="AC2714" s="63">
        <v>0</v>
      </c>
      <c r="AD2714" s="78">
        <f t="shared" ref="AD2714:AD2719" si="339">AC2714*I2714</f>
        <v>0</v>
      </c>
      <c r="AE2714" s="940">
        <v>0</v>
      </c>
      <c r="AF2714" s="150">
        <v>0</v>
      </c>
      <c r="AG2714" s="91"/>
      <c r="AH2714" s="644"/>
      <c r="AI2714" s="998">
        <f t="shared" si="335"/>
        <v>6985.5</v>
      </c>
      <c r="AJ2714" s="1025"/>
    </row>
    <row r="2715" spans="1:36" s="24" customFormat="1" ht="36" customHeight="1" x14ac:dyDescent="0.2">
      <c r="A2715" s="467"/>
      <c r="B2715" s="626" t="s">
        <v>2386</v>
      </c>
      <c r="C2715" s="74"/>
      <c r="D2715" s="74">
        <v>1</v>
      </c>
      <c r="E2715" s="79" t="s">
        <v>30</v>
      </c>
      <c r="F2715" s="55" t="s">
        <v>31</v>
      </c>
      <c r="G2715" s="56" t="s">
        <v>32</v>
      </c>
      <c r="H2715" s="55" t="s">
        <v>33</v>
      </c>
      <c r="I2715" s="57">
        <v>2500</v>
      </c>
      <c r="J2715" s="766">
        <v>2500</v>
      </c>
      <c r="K2715" s="142"/>
      <c r="L2715" s="918">
        <v>0</v>
      </c>
      <c r="M2715" s="142"/>
      <c r="N2715" s="918"/>
      <c r="O2715" s="75">
        <v>0</v>
      </c>
      <c r="P2715" s="999">
        <f t="shared" si="337"/>
        <v>0</v>
      </c>
      <c r="Q2715" s="91"/>
      <c r="R2715" s="644"/>
      <c r="S2715" s="75">
        <v>0</v>
      </c>
      <c r="T2715" s="999"/>
      <c r="U2715" s="91"/>
      <c r="V2715" s="644"/>
      <c r="W2715" s="91"/>
      <c r="X2715" s="644"/>
      <c r="Y2715" s="60">
        <f t="shared" si="336"/>
        <v>1</v>
      </c>
      <c r="Z2715" s="999">
        <f t="shared" si="338"/>
        <v>2500</v>
      </c>
      <c r="AA2715" s="91"/>
      <c r="AB2715" s="644"/>
      <c r="AC2715" s="63">
        <v>0</v>
      </c>
      <c r="AD2715" s="78">
        <f t="shared" si="339"/>
        <v>0</v>
      </c>
      <c r="AE2715" s="940">
        <v>0</v>
      </c>
      <c r="AF2715" s="150">
        <v>0</v>
      </c>
      <c r="AG2715" s="91"/>
      <c r="AH2715" s="644"/>
      <c r="AI2715" s="998">
        <f t="shared" si="335"/>
        <v>2500</v>
      </c>
      <c r="AJ2715" s="1025"/>
    </row>
    <row r="2716" spans="1:36" s="24" customFormat="1" ht="36" customHeight="1" x14ac:dyDescent="0.2">
      <c r="A2716" s="467"/>
      <c r="B2716" s="626" t="s">
        <v>2387</v>
      </c>
      <c r="C2716" s="74"/>
      <c r="D2716" s="74">
        <v>1</v>
      </c>
      <c r="E2716" s="79" t="s">
        <v>30</v>
      </c>
      <c r="F2716" s="55" t="s">
        <v>31</v>
      </c>
      <c r="G2716" s="56" t="s">
        <v>32</v>
      </c>
      <c r="H2716" s="55" t="s">
        <v>33</v>
      </c>
      <c r="I2716" s="57">
        <f>2500+440.8</f>
        <v>2940.8</v>
      </c>
      <c r="J2716" s="766">
        <f>I2716*D2716</f>
        <v>2940.8</v>
      </c>
      <c r="K2716" s="142"/>
      <c r="L2716" s="918">
        <v>0</v>
      </c>
      <c r="M2716" s="142"/>
      <c r="N2716" s="918"/>
      <c r="O2716" s="75">
        <v>0</v>
      </c>
      <c r="P2716" s="999">
        <f t="shared" si="337"/>
        <v>0</v>
      </c>
      <c r="Q2716" s="91"/>
      <c r="R2716" s="644"/>
      <c r="S2716" s="75">
        <v>0</v>
      </c>
      <c r="T2716" s="999"/>
      <c r="U2716" s="91">
        <v>1</v>
      </c>
      <c r="V2716" s="644">
        <v>2350</v>
      </c>
      <c r="W2716" s="91"/>
      <c r="X2716" s="644"/>
      <c r="Y2716" s="60">
        <f t="shared" si="336"/>
        <v>1</v>
      </c>
      <c r="Z2716" s="999">
        <f>J2716-V2716</f>
        <v>590.80000000000018</v>
      </c>
      <c r="AA2716" s="91"/>
      <c r="AB2716" s="644"/>
      <c r="AC2716" s="63">
        <v>0</v>
      </c>
      <c r="AD2716" s="78">
        <f t="shared" si="339"/>
        <v>0</v>
      </c>
      <c r="AE2716" s="940">
        <v>0</v>
      </c>
      <c r="AF2716" s="150">
        <v>0</v>
      </c>
      <c r="AG2716" s="91"/>
      <c r="AH2716" s="644"/>
      <c r="AI2716" s="998">
        <f t="shared" si="335"/>
        <v>2940.8</v>
      </c>
      <c r="AJ2716" s="1025"/>
    </row>
    <row r="2717" spans="1:36" s="24" customFormat="1" ht="36" customHeight="1" x14ac:dyDescent="0.2">
      <c r="A2717" s="467"/>
      <c r="B2717" s="649" t="s">
        <v>2388</v>
      </c>
      <c r="C2717" s="74"/>
      <c r="D2717" s="74">
        <v>1</v>
      </c>
      <c r="E2717" s="79" t="s">
        <v>30</v>
      </c>
      <c r="F2717" s="55" t="s">
        <v>31</v>
      </c>
      <c r="G2717" s="56" t="s">
        <v>32</v>
      </c>
      <c r="H2717" s="55" t="s">
        <v>33</v>
      </c>
      <c r="I2717" s="57">
        <v>1309.2</v>
      </c>
      <c r="J2717" s="766">
        <v>1309.2</v>
      </c>
      <c r="K2717" s="142"/>
      <c r="L2717" s="918">
        <v>0</v>
      </c>
      <c r="M2717" s="142"/>
      <c r="N2717" s="918"/>
      <c r="O2717" s="75">
        <v>0</v>
      </c>
      <c r="P2717" s="999">
        <f t="shared" si="337"/>
        <v>0</v>
      </c>
      <c r="Q2717" s="91"/>
      <c r="R2717" s="644"/>
      <c r="S2717" s="75">
        <v>0</v>
      </c>
      <c r="T2717" s="999"/>
      <c r="U2717" s="91"/>
      <c r="V2717" s="644"/>
      <c r="W2717" s="91"/>
      <c r="X2717" s="644"/>
      <c r="Y2717" s="60">
        <f t="shared" si="336"/>
        <v>1</v>
      </c>
      <c r="Z2717" s="999">
        <v>1309.2</v>
      </c>
      <c r="AA2717" s="91"/>
      <c r="AB2717" s="644"/>
      <c r="AC2717" s="63">
        <v>0</v>
      </c>
      <c r="AD2717" s="78">
        <f t="shared" si="339"/>
        <v>0</v>
      </c>
      <c r="AE2717" s="940">
        <v>0</v>
      </c>
      <c r="AF2717" s="150">
        <v>0</v>
      </c>
      <c r="AG2717" s="91"/>
      <c r="AH2717" s="644"/>
      <c r="AI2717" s="998">
        <f t="shared" si="335"/>
        <v>1309.2</v>
      </c>
      <c r="AJ2717" s="1025"/>
    </row>
    <row r="2718" spans="1:36" s="24" customFormat="1" ht="36" customHeight="1" x14ac:dyDescent="0.2">
      <c r="A2718" s="467"/>
      <c r="B2718" s="110" t="s">
        <v>2389</v>
      </c>
      <c r="C2718" s="74"/>
      <c r="D2718" s="74">
        <v>1</v>
      </c>
      <c r="E2718" s="79" t="s">
        <v>30</v>
      </c>
      <c r="F2718" s="55" t="s">
        <v>31</v>
      </c>
      <c r="G2718" s="56" t="s">
        <v>32</v>
      </c>
      <c r="H2718" s="55" t="s">
        <v>33</v>
      </c>
      <c r="I2718" s="57">
        <v>2583.9</v>
      </c>
      <c r="J2718" s="766">
        <v>2583.9</v>
      </c>
      <c r="K2718" s="142"/>
      <c r="L2718" s="918">
        <v>0</v>
      </c>
      <c r="M2718" s="142"/>
      <c r="N2718" s="918"/>
      <c r="O2718" s="75">
        <v>0</v>
      </c>
      <c r="P2718" s="999">
        <f t="shared" si="337"/>
        <v>0</v>
      </c>
      <c r="Q2718" s="91"/>
      <c r="R2718" s="644"/>
      <c r="S2718" s="75">
        <v>0</v>
      </c>
      <c r="T2718" s="999"/>
      <c r="U2718" s="91"/>
      <c r="V2718" s="644"/>
      <c r="W2718" s="91"/>
      <c r="X2718" s="644"/>
      <c r="Y2718" s="60">
        <f t="shared" si="336"/>
        <v>1</v>
      </c>
      <c r="Z2718" s="999">
        <v>2583.9</v>
      </c>
      <c r="AA2718" s="91"/>
      <c r="AB2718" s="644"/>
      <c r="AC2718" s="63">
        <v>0</v>
      </c>
      <c r="AD2718" s="78">
        <f t="shared" si="339"/>
        <v>0</v>
      </c>
      <c r="AE2718" s="940">
        <v>0</v>
      </c>
      <c r="AF2718" s="150">
        <v>0</v>
      </c>
      <c r="AG2718" s="91"/>
      <c r="AH2718" s="644"/>
      <c r="AI2718" s="998">
        <f t="shared" si="335"/>
        <v>2583.9</v>
      </c>
      <c r="AJ2718" s="1025"/>
    </row>
    <row r="2719" spans="1:36" s="24" customFormat="1" ht="38.25" customHeight="1" x14ac:dyDescent="0.2">
      <c r="A2719" s="467"/>
      <c r="B2719" s="289" t="s">
        <v>2390</v>
      </c>
      <c r="C2719" s="74"/>
      <c r="D2719" s="74">
        <v>12</v>
      </c>
      <c r="E2719" s="79" t="s">
        <v>30</v>
      </c>
      <c r="F2719" s="88" t="s">
        <v>31</v>
      </c>
      <c r="G2719" s="56" t="s">
        <v>32</v>
      </c>
      <c r="H2719" s="55" t="s">
        <v>33</v>
      </c>
      <c r="I2719" s="57">
        <v>4872</v>
      </c>
      <c r="J2719" s="766">
        <v>58464</v>
      </c>
      <c r="K2719" s="142"/>
      <c r="L2719" s="918">
        <v>0</v>
      </c>
      <c r="M2719" s="142"/>
      <c r="N2719" s="918"/>
      <c r="O2719" s="75">
        <v>0</v>
      </c>
      <c r="P2719" s="999">
        <f t="shared" si="337"/>
        <v>0</v>
      </c>
      <c r="Q2719" s="91"/>
      <c r="R2719" s="644"/>
      <c r="S2719" s="75">
        <v>0</v>
      </c>
      <c r="T2719" s="999"/>
      <c r="U2719" s="91"/>
      <c r="V2719" s="644"/>
      <c r="W2719" s="91"/>
      <c r="X2719" s="644"/>
      <c r="Y2719" s="60">
        <f t="shared" si="336"/>
        <v>12</v>
      </c>
      <c r="Z2719" s="999">
        <v>58464</v>
      </c>
      <c r="AA2719" s="91"/>
      <c r="AB2719" s="644"/>
      <c r="AC2719" s="63">
        <v>0</v>
      </c>
      <c r="AD2719" s="78">
        <f t="shared" si="339"/>
        <v>0</v>
      </c>
      <c r="AE2719" s="940">
        <v>0</v>
      </c>
      <c r="AF2719" s="150">
        <v>0</v>
      </c>
      <c r="AG2719" s="91"/>
      <c r="AH2719" s="644"/>
      <c r="AI2719" s="998">
        <f t="shared" si="335"/>
        <v>58464</v>
      </c>
      <c r="AJ2719" s="1025"/>
    </row>
    <row r="2720" spans="1:36" s="24" customFormat="1" ht="15" x14ac:dyDescent="0.25">
      <c r="A2720" s="635">
        <v>51904</v>
      </c>
      <c r="B2720" s="650" t="s">
        <v>2391</v>
      </c>
      <c r="C2720" s="44"/>
      <c r="D2720" s="44"/>
      <c r="E2720" s="45"/>
      <c r="F2720" s="46"/>
      <c r="G2720" s="637"/>
      <c r="H2720" s="46"/>
      <c r="I2720" s="47"/>
      <c r="J2720" s="787">
        <v>0</v>
      </c>
      <c r="K2720" s="264"/>
      <c r="L2720" s="921">
        <v>0</v>
      </c>
      <c r="M2720" s="264"/>
      <c r="N2720" s="921"/>
      <c r="O2720" s="75">
        <v>0</v>
      </c>
      <c r="P2720" s="1008"/>
      <c r="Q2720" s="265"/>
      <c r="R2720" s="921"/>
      <c r="S2720" s="75">
        <v>0</v>
      </c>
      <c r="T2720" s="1008">
        <v>0</v>
      </c>
      <c r="U2720" s="265"/>
      <c r="V2720" s="921"/>
      <c r="W2720" s="265"/>
      <c r="X2720" s="921"/>
      <c r="Y2720" s="60">
        <f t="shared" si="336"/>
        <v>0</v>
      </c>
      <c r="Z2720" s="1008">
        <v>0</v>
      </c>
      <c r="AA2720" s="265"/>
      <c r="AB2720" s="921"/>
      <c r="AC2720" s="63">
        <v>0</v>
      </c>
      <c r="AD2720" s="281"/>
      <c r="AE2720" s="958"/>
      <c r="AF2720" s="150">
        <v>0</v>
      </c>
      <c r="AG2720" s="265"/>
      <c r="AH2720" s="921"/>
      <c r="AI2720" s="998">
        <f t="shared" si="335"/>
        <v>0</v>
      </c>
    </row>
    <row r="2721" spans="1:35" s="24" customFormat="1" x14ac:dyDescent="0.2">
      <c r="A2721" s="643"/>
      <c r="B2721" s="651"/>
      <c r="C2721" s="74"/>
      <c r="D2721" s="74"/>
      <c r="E2721" s="79"/>
      <c r="F2721" s="133"/>
      <c r="G2721" s="324"/>
      <c r="H2721" s="325"/>
      <c r="I2721" s="108"/>
      <c r="J2721" s="766"/>
      <c r="K2721" s="142"/>
      <c r="L2721" s="918">
        <v>0</v>
      </c>
      <c r="M2721" s="142"/>
      <c r="N2721" s="918"/>
      <c r="O2721" s="75">
        <v>0</v>
      </c>
      <c r="P2721" s="1007"/>
      <c r="Q2721" s="144"/>
      <c r="R2721" s="918"/>
      <c r="S2721" s="75">
        <v>0</v>
      </c>
      <c r="T2721" s="1007"/>
      <c r="U2721" s="144"/>
      <c r="V2721" s="918"/>
      <c r="W2721" s="144"/>
      <c r="X2721" s="918"/>
      <c r="Y2721" s="60">
        <f t="shared" si="336"/>
        <v>0</v>
      </c>
      <c r="Z2721" s="1007"/>
      <c r="AA2721" s="144"/>
      <c r="AB2721" s="918"/>
      <c r="AC2721" s="63">
        <v>0</v>
      </c>
      <c r="AD2721" s="135"/>
      <c r="AE2721" s="945"/>
      <c r="AF2721" s="150">
        <v>0</v>
      </c>
      <c r="AG2721" s="144"/>
      <c r="AH2721" s="918"/>
      <c r="AI2721" s="998">
        <f t="shared" si="335"/>
        <v>0</v>
      </c>
    </row>
    <row r="2722" spans="1:35" s="24" customFormat="1" x14ac:dyDescent="0.2">
      <c r="A2722" s="635">
        <v>51905</v>
      </c>
      <c r="B2722" s="652" t="s">
        <v>2392</v>
      </c>
      <c r="C2722" s="44"/>
      <c r="D2722" s="44"/>
      <c r="E2722" s="45"/>
      <c r="F2722" s="46"/>
      <c r="G2722" s="637"/>
      <c r="H2722" s="46"/>
      <c r="I2722" s="47"/>
      <c r="J2722" s="787">
        <v>0</v>
      </c>
      <c r="K2722" s="264"/>
      <c r="L2722" s="921">
        <v>0</v>
      </c>
      <c r="M2722" s="264"/>
      <c r="N2722" s="921"/>
      <c r="O2722" s="75">
        <v>0</v>
      </c>
      <c r="P2722" s="1008"/>
      <c r="Q2722" s="265"/>
      <c r="R2722" s="921"/>
      <c r="S2722" s="75">
        <v>0</v>
      </c>
      <c r="T2722" s="1008">
        <v>0</v>
      </c>
      <c r="U2722" s="265"/>
      <c r="V2722" s="921"/>
      <c r="W2722" s="265"/>
      <c r="X2722" s="921"/>
      <c r="Y2722" s="60">
        <f t="shared" si="336"/>
        <v>0</v>
      </c>
      <c r="Z2722" s="1008">
        <v>0</v>
      </c>
      <c r="AA2722" s="265"/>
      <c r="AB2722" s="921"/>
      <c r="AC2722" s="63">
        <v>0</v>
      </c>
      <c r="AD2722" s="281"/>
      <c r="AE2722" s="958"/>
      <c r="AF2722" s="150">
        <v>0</v>
      </c>
      <c r="AG2722" s="265"/>
      <c r="AH2722" s="921"/>
      <c r="AI2722" s="998">
        <f t="shared" si="335"/>
        <v>0</v>
      </c>
    </row>
    <row r="2723" spans="1:35" s="24" customFormat="1" x14ac:dyDescent="0.2">
      <c r="A2723" s="643"/>
      <c r="B2723" s="651"/>
      <c r="C2723" s="74"/>
      <c r="D2723" s="74"/>
      <c r="E2723" s="79"/>
      <c r="F2723" s="133"/>
      <c r="G2723" s="324"/>
      <c r="H2723" s="325"/>
      <c r="I2723" s="108"/>
      <c r="J2723" s="766"/>
      <c r="K2723" s="142"/>
      <c r="L2723" s="918">
        <v>0</v>
      </c>
      <c r="M2723" s="142"/>
      <c r="N2723" s="918"/>
      <c r="O2723" s="75">
        <v>0</v>
      </c>
      <c r="P2723" s="1007"/>
      <c r="Q2723" s="144"/>
      <c r="R2723" s="918"/>
      <c r="S2723" s="75">
        <v>0</v>
      </c>
      <c r="T2723" s="1007"/>
      <c r="U2723" s="144"/>
      <c r="V2723" s="918"/>
      <c r="W2723" s="144"/>
      <c r="X2723" s="918"/>
      <c r="Y2723" s="60">
        <f t="shared" si="336"/>
        <v>0</v>
      </c>
      <c r="Z2723" s="1007"/>
      <c r="AA2723" s="144"/>
      <c r="AB2723" s="918"/>
      <c r="AC2723" s="63">
        <v>0</v>
      </c>
      <c r="AD2723" s="135"/>
      <c r="AE2723" s="945"/>
      <c r="AF2723" s="150">
        <v>0</v>
      </c>
      <c r="AG2723" s="144"/>
      <c r="AH2723" s="918"/>
      <c r="AI2723" s="998">
        <f t="shared" si="335"/>
        <v>0</v>
      </c>
    </row>
    <row r="2724" spans="1:35" s="24" customFormat="1" x14ac:dyDescent="0.2">
      <c r="A2724" s="635">
        <v>51906</v>
      </c>
      <c r="B2724" s="652" t="s">
        <v>2393</v>
      </c>
      <c r="C2724" s="44"/>
      <c r="D2724" s="44"/>
      <c r="E2724" s="45"/>
      <c r="F2724" s="46"/>
      <c r="G2724" s="637"/>
      <c r="H2724" s="46"/>
      <c r="I2724" s="47"/>
      <c r="J2724" s="787">
        <v>0</v>
      </c>
      <c r="K2724" s="264"/>
      <c r="L2724" s="921">
        <v>0</v>
      </c>
      <c r="M2724" s="264"/>
      <c r="N2724" s="921"/>
      <c r="O2724" s="75">
        <v>0</v>
      </c>
      <c r="P2724" s="1008"/>
      <c r="Q2724" s="265"/>
      <c r="R2724" s="921"/>
      <c r="S2724" s="75">
        <v>0</v>
      </c>
      <c r="T2724" s="1008">
        <v>0</v>
      </c>
      <c r="U2724" s="265"/>
      <c r="V2724" s="921"/>
      <c r="W2724" s="265"/>
      <c r="X2724" s="921"/>
      <c r="Y2724" s="60">
        <f t="shared" si="336"/>
        <v>0</v>
      </c>
      <c r="Z2724" s="1008">
        <v>0</v>
      </c>
      <c r="AA2724" s="265"/>
      <c r="AB2724" s="921"/>
      <c r="AC2724" s="63">
        <v>0</v>
      </c>
      <c r="AD2724" s="281"/>
      <c r="AE2724" s="958"/>
      <c r="AF2724" s="150">
        <v>0</v>
      </c>
      <c r="AG2724" s="265"/>
      <c r="AH2724" s="921"/>
      <c r="AI2724" s="998">
        <f t="shared" si="335"/>
        <v>0</v>
      </c>
    </row>
    <row r="2725" spans="1:35" s="24" customFormat="1" x14ac:dyDescent="0.2">
      <c r="A2725" s="467"/>
      <c r="B2725" s="653"/>
      <c r="C2725" s="74"/>
      <c r="D2725" s="74"/>
      <c r="E2725" s="79"/>
      <c r="F2725" s="133"/>
      <c r="G2725" s="324"/>
      <c r="H2725" s="325"/>
      <c r="I2725" s="108"/>
      <c r="J2725" s="766"/>
      <c r="K2725" s="142"/>
      <c r="L2725" s="918">
        <v>0</v>
      </c>
      <c r="M2725" s="142"/>
      <c r="N2725" s="918"/>
      <c r="O2725" s="75">
        <v>0</v>
      </c>
      <c r="P2725" s="1007"/>
      <c r="Q2725" s="144"/>
      <c r="R2725" s="918"/>
      <c r="S2725" s="75">
        <v>0</v>
      </c>
      <c r="T2725" s="1007"/>
      <c r="U2725" s="144"/>
      <c r="V2725" s="918"/>
      <c r="W2725" s="144"/>
      <c r="X2725" s="918"/>
      <c r="Y2725" s="60">
        <f t="shared" si="336"/>
        <v>0</v>
      </c>
      <c r="Z2725" s="1007"/>
      <c r="AA2725" s="144"/>
      <c r="AB2725" s="918"/>
      <c r="AC2725" s="63">
        <v>0</v>
      </c>
      <c r="AD2725" s="135"/>
      <c r="AE2725" s="945"/>
      <c r="AF2725" s="150">
        <v>0</v>
      </c>
      <c r="AG2725" s="144"/>
      <c r="AH2725" s="918"/>
      <c r="AI2725" s="998">
        <f t="shared" si="335"/>
        <v>0</v>
      </c>
    </row>
    <row r="2726" spans="1:35" ht="24.75" customHeight="1" x14ac:dyDescent="0.2">
      <c r="A2726" s="654">
        <v>51907</v>
      </c>
      <c r="B2726" s="646" t="s">
        <v>2394</v>
      </c>
      <c r="C2726" s="44"/>
      <c r="D2726" s="736"/>
      <c r="E2726" s="45"/>
      <c r="F2726" s="46"/>
      <c r="G2726" s="46"/>
      <c r="H2726" s="46"/>
      <c r="I2726" s="47"/>
      <c r="J2726" s="763">
        <v>4019.4</v>
      </c>
      <c r="K2726" s="264"/>
      <c r="L2726" s="921">
        <v>0</v>
      </c>
      <c r="M2726" s="264"/>
      <c r="N2726" s="921"/>
      <c r="O2726" s="75">
        <v>0</v>
      </c>
      <c r="P2726" s="251">
        <f>P2727</f>
        <v>0</v>
      </c>
      <c r="Q2726" s="265"/>
      <c r="R2726" s="921"/>
      <c r="S2726" s="75">
        <v>0</v>
      </c>
      <c r="T2726" s="251">
        <v>0</v>
      </c>
      <c r="U2726" s="265"/>
      <c r="V2726" s="921"/>
      <c r="W2726" s="265"/>
      <c r="X2726" s="921"/>
      <c r="Y2726" s="60">
        <f t="shared" si="336"/>
        <v>0</v>
      </c>
      <c r="Z2726" s="251">
        <v>4019.4</v>
      </c>
      <c r="AA2726" s="265"/>
      <c r="AB2726" s="921"/>
      <c r="AC2726" s="63">
        <v>0</v>
      </c>
      <c r="AD2726" s="251">
        <f>AD2727</f>
        <v>0</v>
      </c>
      <c r="AE2726" s="565">
        <f>AE2727</f>
        <v>0</v>
      </c>
      <c r="AF2726" s="150">
        <v>0</v>
      </c>
      <c r="AG2726" s="265"/>
      <c r="AH2726" s="921"/>
      <c r="AI2726" s="998">
        <f t="shared" si="335"/>
        <v>4019.4</v>
      </c>
    </row>
    <row r="2727" spans="1:35" ht="66" x14ac:dyDescent="0.2">
      <c r="A2727" s="625"/>
      <c r="B2727" s="226" t="s">
        <v>2395</v>
      </c>
      <c r="C2727" s="74"/>
      <c r="D2727" s="74">
        <v>1</v>
      </c>
      <c r="E2727" s="79" t="s">
        <v>30</v>
      </c>
      <c r="F2727" s="88" t="s">
        <v>31</v>
      </c>
      <c r="G2727" s="56" t="s">
        <v>32</v>
      </c>
      <c r="H2727" s="55" t="s">
        <v>33</v>
      </c>
      <c r="I2727" s="57">
        <v>4019.4</v>
      </c>
      <c r="J2727" s="766">
        <v>4019.4</v>
      </c>
      <c r="K2727" s="136"/>
      <c r="L2727" s="469">
        <v>0</v>
      </c>
      <c r="M2727" s="136"/>
      <c r="N2727" s="469"/>
      <c r="O2727" s="75">
        <v>0</v>
      </c>
      <c r="P2727" s="999">
        <f>O2727*I2727</f>
        <v>0</v>
      </c>
      <c r="Q2727" s="91"/>
      <c r="R2727" s="644"/>
      <c r="S2727" s="75">
        <v>0</v>
      </c>
      <c r="T2727" s="999"/>
      <c r="U2727" s="91"/>
      <c r="V2727" s="644"/>
      <c r="W2727" s="91"/>
      <c r="X2727" s="644"/>
      <c r="Y2727" s="60">
        <f t="shared" si="336"/>
        <v>1</v>
      </c>
      <c r="Z2727" s="999">
        <v>4019.4</v>
      </c>
      <c r="AA2727" s="91"/>
      <c r="AB2727" s="644"/>
      <c r="AC2727" s="63">
        <v>0</v>
      </c>
      <c r="AD2727" s="78">
        <f>AC2727*I2727</f>
        <v>0</v>
      </c>
      <c r="AE2727" s="940">
        <v>0</v>
      </c>
      <c r="AF2727" s="150">
        <v>0</v>
      </c>
      <c r="AG2727" s="91"/>
      <c r="AH2727" s="644"/>
      <c r="AI2727" s="998">
        <f t="shared" si="335"/>
        <v>4019.4</v>
      </c>
    </row>
    <row r="2728" spans="1:35" ht="21.75" customHeight="1" x14ac:dyDescent="0.2">
      <c r="A2728" s="117">
        <v>51908</v>
      </c>
      <c r="B2728" s="341" t="s">
        <v>2396</v>
      </c>
      <c r="C2728" s="42"/>
      <c r="D2728" s="42"/>
      <c r="E2728" s="44"/>
      <c r="F2728" s="239"/>
      <c r="G2728" s="239"/>
      <c r="H2728" s="239"/>
      <c r="I2728" s="47"/>
      <c r="J2728" s="821">
        <v>42428.102499999994</v>
      </c>
      <c r="K2728" s="264"/>
      <c r="L2728" s="921">
        <v>0</v>
      </c>
      <c r="M2728" s="264"/>
      <c r="N2728" s="921"/>
      <c r="O2728" s="75">
        <v>0</v>
      </c>
      <c r="P2728" s="251">
        <f>SUM(P2729:P2742)</f>
        <v>0</v>
      </c>
      <c r="Q2728" s="265"/>
      <c r="R2728" s="921"/>
      <c r="S2728" s="75">
        <v>0</v>
      </c>
      <c r="T2728" s="251">
        <v>0</v>
      </c>
      <c r="U2728" s="265"/>
      <c r="V2728" s="921"/>
      <c r="W2728" s="265"/>
      <c r="X2728" s="921"/>
      <c r="Y2728" s="60">
        <f t="shared" si="336"/>
        <v>0</v>
      </c>
      <c r="Z2728" s="251">
        <v>42428.102499999994</v>
      </c>
      <c r="AA2728" s="265"/>
      <c r="AB2728" s="921"/>
      <c r="AC2728" s="63">
        <v>0</v>
      </c>
      <c r="AD2728" s="251">
        <f>SUM(AD2729:AD2742)</f>
        <v>0</v>
      </c>
      <c r="AE2728" s="565">
        <f>SUM(AE2729:AE2742)</f>
        <v>0</v>
      </c>
      <c r="AF2728" s="150">
        <v>0</v>
      </c>
      <c r="AG2728" s="265"/>
      <c r="AH2728" s="921"/>
      <c r="AI2728" s="998">
        <f t="shared" ref="AI2728:AI2759" si="340">AF2728+AH2728+AD2728+AB2728+Z2728+X2728+V2728+T2728+R2728+P2728+N2728+L2728</f>
        <v>42428.102499999994</v>
      </c>
    </row>
    <row r="2729" spans="1:35" ht="66" x14ac:dyDescent="0.2">
      <c r="A2729" s="51"/>
      <c r="B2729" s="347" t="s">
        <v>2397</v>
      </c>
      <c r="C2729" s="51"/>
      <c r="D2729" s="51">
        <v>1</v>
      </c>
      <c r="E2729" s="74" t="s">
        <v>30</v>
      </c>
      <c r="F2729" s="55" t="s">
        <v>31</v>
      </c>
      <c r="G2729" s="56" t="s">
        <v>32</v>
      </c>
      <c r="H2729" s="55" t="s">
        <v>33</v>
      </c>
      <c r="I2729" s="57">
        <v>15572.395</v>
      </c>
      <c r="J2729" s="807">
        <v>12000</v>
      </c>
      <c r="K2729" s="136"/>
      <c r="L2729" s="469">
        <v>0</v>
      </c>
      <c r="M2729" s="136"/>
      <c r="N2729" s="469"/>
      <c r="O2729" s="75">
        <v>0</v>
      </c>
      <c r="P2729" s="999">
        <f t="shared" ref="P2729:P2742" si="341">O2729*I2729</f>
        <v>0</v>
      </c>
      <c r="Q2729" s="91"/>
      <c r="R2729" s="644"/>
      <c r="S2729" s="75">
        <v>0</v>
      </c>
      <c r="T2729" s="999"/>
      <c r="U2729" s="91"/>
      <c r="V2729" s="644"/>
      <c r="W2729" s="91"/>
      <c r="X2729" s="644"/>
      <c r="Y2729" s="60">
        <f t="shared" si="336"/>
        <v>1</v>
      </c>
      <c r="Z2729" s="999">
        <v>12000</v>
      </c>
      <c r="AA2729" s="91"/>
      <c r="AB2729" s="644"/>
      <c r="AC2729" s="63">
        <v>0</v>
      </c>
      <c r="AD2729" s="78">
        <f t="shared" ref="AD2729:AD2742" si="342">AC2729*I2729</f>
        <v>0</v>
      </c>
      <c r="AE2729" s="940">
        <v>0</v>
      </c>
      <c r="AF2729" s="150">
        <v>0</v>
      </c>
      <c r="AG2729" s="91"/>
      <c r="AH2729" s="644"/>
      <c r="AI2729" s="998">
        <f t="shared" si="340"/>
        <v>12000</v>
      </c>
    </row>
    <row r="2730" spans="1:35" ht="66" x14ac:dyDescent="0.2">
      <c r="A2730" s="51"/>
      <c r="B2730" s="115" t="s">
        <v>2317</v>
      </c>
      <c r="C2730" s="51"/>
      <c r="D2730" s="51">
        <v>0</v>
      </c>
      <c r="E2730" s="79" t="s">
        <v>30</v>
      </c>
      <c r="F2730" s="55" t="s">
        <v>31</v>
      </c>
      <c r="G2730" s="56" t="s">
        <v>32</v>
      </c>
      <c r="H2730" s="55" t="s">
        <v>33</v>
      </c>
      <c r="I2730" s="57">
        <v>1400.38</v>
      </c>
      <c r="J2730" s="807">
        <v>0</v>
      </c>
      <c r="K2730" s="136"/>
      <c r="L2730" s="469">
        <v>0</v>
      </c>
      <c r="M2730" s="136"/>
      <c r="N2730" s="469"/>
      <c r="O2730" s="75">
        <v>0</v>
      </c>
      <c r="P2730" s="999">
        <f t="shared" si="341"/>
        <v>0</v>
      </c>
      <c r="Q2730" s="91"/>
      <c r="R2730" s="644"/>
      <c r="S2730" s="75">
        <v>0</v>
      </c>
      <c r="T2730" s="999"/>
      <c r="U2730" s="91"/>
      <c r="V2730" s="644"/>
      <c r="W2730" s="91"/>
      <c r="X2730" s="644"/>
      <c r="Y2730" s="60">
        <f t="shared" si="336"/>
        <v>0</v>
      </c>
      <c r="Z2730" s="999">
        <v>0</v>
      </c>
      <c r="AA2730" s="91"/>
      <c r="AB2730" s="644"/>
      <c r="AC2730" s="63">
        <v>0</v>
      </c>
      <c r="AD2730" s="78">
        <f t="shared" si="342"/>
        <v>0</v>
      </c>
      <c r="AE2730" s="940">
        <v>0</v>
      </c>
      <c r="AF2730" s="150">
        <v>0</v>
      </c>
      <c r="AG2730" s="91"/>
      <c r="AH2730" s="644"/>
      <c r="AI2730" s="998">
        <f t="shared" si="340"/>
        <v>0</v>
      </c>
    </row>
    <row r="2731" spans="1:35" ht="66" x14ac:dyDescent="0.2">
      <c r="A2731" s="51"/>
      <c r="B2731" s="115" t="s">
        <v>2398</v>
      </c>
      <c r="C2731" s="74"/>
      <c r="D2731" s="74">
        <v>0</v>
      </c>
      <c r="E2731" s="79" t="s">
        <v>30</v>
      </c>
      <c r="F2731" s="55" t="s">
        <v>31</v>
      </c>
      <c r="G2731" s="56" t="s">
        <v>32</v>
      </c>
      <c r="H2731" s="55" t="s">
        <v>33</v>
      </c>
      <c r="I2731" s="57">
        <v>1577.19</v>
      </c>
      <c r="J2731" s="766">
        <v>0</v>
      </c>
      <c r="K2731" s="136"/>
      <c r="L2731" s="469">
        <v>0</v>
      </c>
      <c r="M2731" s="136"/>
      <c r="N2731" s="469"/>
      <c r="O2731" s="75">
        <v>0</v>
      </c>
      <c r="P2731" s="999">
        <f t="shared" si="341"/>
        <v>0</v>
      </c>
      <c r="Q2731" s="91"/>
      <c r="R2731" s="644"/>
      <c r="S2731" s="75">
        <v>0</v>
      </c>
      <c r="T2731" s="999"/>
      <c r="U2731" s="91"/>
      <c r="V2731" s="644"/>
      <c r="W2731" s="91"/>
      <c r="X2731" s="644"/>
      <c r="Y2731" s="60">
        <f t="shared" si="336"/>
        <v>0</v>
      </c>
      <c r="Z2731" s="999">
        <v>0</v>
      </c>
      <c r="AA2731" s="91"/>
      <c r="AB2731" s="644"/>
      <c r="AC2731" s="63">
        <v>0</v>
      </c>
      <c r="AD2731" s="78">
        <f t="shared" si="342"/>
        <v>0</v>
      </c>
      <c r="AE2731" s="940">
        <v>0</v>
      </c>
      <c r="AF2731" s="150">
        <v>0</v>
      </c>
      <c r="AG2731" s="91"/>
      <c r="AH2731" s="644"/>
      <c r="AI2731" s="998">
        <f t="shared" si="340"/>
        <v>0</v>
      </c>
    </row>
    <row r="2732" spans="1:35" s="24" customFormat="1" ht="72" x14ac:dyDescent="0.2">
      <c r="A2732" s="467"/>
      <c r="B2732" s="290" t="s">
        <v>2399</v>
      </c>
      <c r="C2732" s="51"/>
      <c r="D2732" s="51">
        <v>0</v>
      </c>
      <c r="E2732" s="79" t="s">
        <v>30</v>
      </c>
      <c r="F2732" s="88" t="s">
        <v>31</v>
      </c>
      <c r="G2732" s="56" t="s">
        <v>32</v>
      </c>
      <c r="H2732" s="55" t="s">
        <v>33</v>
      </c>
      <c r="I2732" s="57">
        <v>4708.05</v>
      </c>
      <c r="J2732" s="807">
        <v>586.38000000000011</v>
      </c>
      <c r="K2732" s="142"/>
      <c r="L2732" s="918">
        <v>0</v>
      </c>
      <c r="M2732" s="142"/>
      <c r="N2732" s="918"/>
      <c r="O2732" s="75">
        <v>0</v>
      </c>
      <c r="P2732" s="999">
        <f t="shared" si="341"/>
        <v>0</v>
      </c>
      <c r="Q2732" s="91"/>
      <c r="R2732" s="644"/>
      <c r="S2732" s="75">
        <v>0</v>
      </c>
      <c r="T2732" s="999"/>
      <c r="U2732" s="91"/>
      <c r="V2732" s="644"/>
      <c r="W2732" s="91"/>
      <c r="X2732" s="644"/>
      <c r="Y2732" s="60">
        <f t="shared" si="336"/>
        <v>0</v>
      </c>
      <c r="Z2732" s="999">
        <v>586.38000000000011</v>
      </c>
      <c r="AA2732" s="91"/>
      <c r="AB2732" s="644"/>
      <c r="AC2732" s="63">
        <v>0</v>
      </c>
      <c r="AD2732" s="78">
        <f t="shared" si="342"/>
        <v>0</v>
      </c>
      <c r="AE2732" s="940">
        <v>0</v>
      </c>
      <c r="AF2732" s="150">
        <v>0</v>
      </c>
      <c r="AG2732" s="91"/>
      <c r="AH2732" s="644"/>
      <c r="AI2732" s="998">
        <f t="shared" si="340"/>
        <v>586.38000000000011</v>
      </c>
    </row>
    <row r="2733" spans="1:35" s="24" customFormat="1" ht="36" customHeight="1" x14ac:dyDescent="0.2">
      <c r="A2733" s="467"/>
      <c r="B2733" s="630" t="s">
        <v>2400</v>
      </c>
      <c r="C2733" s="51"/>
      <c r="D2733" s="51">
        <v>1</v>
      </c>
      <c r="E2733" s="79" t="s">
        <v>30</v>
      </c>
      <c r="F2733" s="88" t="s">
        <v>31</v>
      </c>
      <c r="G2733" s="56" t="s">
        <v>32</v>
      </c>
      <c r="H2733" s="55" t="s">
        <v>33</v>
      </c>
      <c r="I2733" s="57">
        <v>5681.6225000000004</v>
      </c>
      <c r="J2733" s="807">
        <v>5681.6225000000013</v>
      </c>
      <c r="K2733" s="142"/>
      <c r="L2733" s="918">
        <v>0</v>
      </c>
      <c r="M2733" s="142"/>
      <c r="N2733" s="918"/>
      <c r="O2733" s="75">
        <v>0</v>
      </c>
      <c r="P2733" s="999">
        <f t="shared" si="341"/>
        <v>0</v>
      </c>
      <c r="Q2733" s="91"/>
      <c r="R2733" s="644"/>
      <c r="S2733" s="75">
        <v>0</v>
      </c>
      <c r="T2733" s="999"/>
      <c r="U2733" s="91"/>
      <c r="V2733" s="644"/>
      <c r="W2733" s="91"/>
      <c r="X2733" s="644"/>
      <c r="Y2733" s="60">
        <f t="shared" si="336"/>
        <v>1</v>
      </c>
      <c r="Z2733" s="999">
        <v>5681.6225000000013</v>
      </c>
      <c r="AA2733" s="91"/>
      <c r="AB2733" s="644"/>
      <c r="AC2733" s="63">
        <v>0</v>
      </c>
      <c r="AD2733" s="78">
        <f t="shared" si="342"/>
        <v>0</v>
      </c>
      <c r="AE2733" s="940">
        <v>0</v>
      </c>
      <c r="AF2733" s="150">
        <v>0</v>
      </c>
      <c r="AG2733" s="91"/>
      <c r="AH2733" s="644"/>
      <c r="AI2733" s="998">
        <f t="shared" si="340"/>
        <v>5681.6225000000013</v>
      </c>
    </row>
    <row r="2734" spans="1:35" s="24" customFormat="1" ht="66" x14ac:dyDescent="0.2">
      <c r="A2734" s="467"/>
      <c r="B2734" s="626" t="s">
        <v>2401</v>
      </c>
      <c r="C2734" s="74"/>
      <c r="D2734" s="74">
        <v>1</v>
      </c>
      <c r="E2734" s="79" t="s">
        <v>30</v>
      </c>
      <c r="F2734" s="88" t="s">
        <v>31</v>
      </c>
      <c r="G2734" s="56" t="s">
        <v>32</v>
      </c>
      <c r="H2734" s="55" t="s">
        <v>33</v>
      </c>
      <c r="I2734" s="57">
        <v>3894.5</v>
      </c>
      <c r="J2734" s="766">
        <v>3922.67</v>
      </c>
      <c r="K2734" s="142"/>
      <c r="L2734" s="918">
        <v>0</v>
      </c>
      <c r="M2734" s="142"/>
      <c r="N2734" s="918"/>
      <c r="O2734" s="75">
        <v>0</v>
      </c>
      <c r="P2734" s="999">
        <f t="shared" si="341"/>
        <v>0</v>
      </c>
      <c r="Q2734" s="91"/>
      <c r="R2734" s="644"/>
      <c r="S2734" s="75">
        <v>0</v>
      </c>
      <c r="T2734" s="999"/>
      <c r="U2734" s="91"/>
      <c r="V2734" s="644"/>
      <c r="W2734" s="91"/>
      <c r="X2734" s="644"/>
      <c r="Y2734" s="60">
        <f t="shared" si="336"/>
        <v>1</v>
      </c>
      <c r="Z2734" s="999">
        <v>3922.67</v>
      </c>
      <c r="AA2734" s="91"/>
      <c r="AB2734" s="644"/>
      <c r="AC2734" s="63">
        <v>0</v>
      </c>
      <c r="AD2734" s="78">
        <f t="shared" si="342"/>
        <v>0</v>
      </c>
      <c r="AE2734" s="940">
        <v>0</v>
      </c>
      <c r="AF2734" s="150">
        <v>0</v>
      </c>
      <c r="AG2734" s="91"/>
      <c r="AH2734" s="644"/>
      <c r="AI2734" s="998">
        <f t="shared" si="340"/>
        <v>3922.67</v>
      </c>
    </row>
    <row r="2735" spans="1:35" s="24" customFormat="1" ht="28.5" customHeight="1" x14ac:dyDescent="0.2">
      <c r="A2735" s="467"/>
      <c r="B2735" s="626" t="s">
        <v>2402</v>
      </c>
      <c r="C2735" s="51"/>
      <c r="D2735" s="51">
        <v>1</v>
      </c>
      <c r="E2735" s="79" t="s">
        <v>30</v>
      </c>
      <c r="F2735" s="88" t="s">
        <v>31</v>
      </c>
      <c r="G2735" s="56" t="s">
        <v>32</v>
      </c>
      <c r="H2735" s="55" t="s">
        <v>33</v>
      </c>
      <c r="I2735" s="57">
        <v>1621.3333333333333</v>
      </c>
      <c r="J2735" s="807">
        <v>1500</v>
      </c>
      <c r="K2735" s="142"/>
      <c r="L2735" s="918">
        <v>0</v>
      </c>
      <c r="M2735" s="142"/>
      <c r="N2735" s="918"/>
      <c r="O2735" s="75">
        <v>0</v>
      </c>
      <c r="P2735" s="999">
        <f t="shared" si="341"/>
        <v>0</v>
      </c>
      <c r="Q2735" s="91"/>
      <c r="R2735" s="644"/>
      <c r="S2735" s="75">
        <v>0</v>
      </c>
      <c r="T2735" s="999"/>
      <c r="U2735" s="91"/>
      <c r="V2735" s="644"/>
      <c r="W2735" s="91"/>
      <c r="X2735" s="644"/>
      <c r="Y2735" s="60">
        <f t="shared" si="336"/>
        <v>1</v>
      </c>
      <c r="Z2735" s="999">
        <v>1500</v>
      </c>
      <c r="AA2735" s="91"/>
      <c r="AB2735" s="644"/>
      <c r="AC2735" s="63">
        <v>0</v>
      </c>
      <c r="AD2735" s="78">
        <f t="shared" si="342"/>
        <v>0</v>
      </c>
      <c r="AE2735" s="940">
        <v>0</v>
      </c>
      <c r="AF2735" s="150">
        <v>0</v>
      </c>
      <c r="AG2735" s="91"/>
      <c r="AH2735" s="644"/>
      <c r="AI2735" s="998">
        <f t="shared" si="340"/>
        <v>1500</v>
      </c>
    </row>
    <row r="2736" spans="1:35" s="24" customFormat="1" ht="66" x14ac:dyDescent="0.2">
      <c r="A2736" s="467"/>
      <c r="B2736" s="638" t="s">
        <v>2403</v>
      </c>
      <c r="C2736" s="74"/>
      <c r="D2736" s="74">
        <v>0</v>
      </c>
      <c r="E2736" s="79" t="s">
        <v>30</v>
      </c>
      <c r="F2736" s="88" t="s">
        <v>31</v>
      </c>
      <c r="G2736" s="56" t="s">
        <v>32</v>
      </c>
      <c r="H2736" s="55" t="s">
        <v>33</v>
      </c>
      <c r="I2736" s="57">
        <v>3801.6</v>
      </c>
      <c r="J2736" s="766">
        <v>0</v>
      </c>
      <c r="K2736" s="142"/>
      <c r="L2736" s="918">
        <v>0</v>
      </c>
      <c r="M2736" s="142"/>
      <c r="N2736" s="918"/>
      <c r="O2736" s="75">
        <v>0</v>
      </c>
      <c r="P2736" s="999">
        <f t="shared" si="341"/>
        <v>0</v>
      </c>
      <c r="Q2736" s="91"/>
      <c r="R2736" s="644"/>
      <c r="S2736" s="75">
        <v>0</v>
      </c>
      <c r="T2736" s="999"/>
      <c r="U2736" s="91"/>
      <c r="V2736" s="644"/>
      <c r="W2736" s="91"/>
      <c r="X2736" s="644"/>
      <c r="Y2736" s="60">
        <f t="shared" si="336"/>
        <v>0</v>
      </c>
      <c r="Z2736" s="999">
        <v>0</v>
      </c>
      <c r="AA2736" s="91"/>
      <c r="AB2736" s="644"/>
      <c r="AC2736" s="63">
        <v>0</v>
      </c>
      <c r="AD2736" s="78">
        <f t="shared" si="342"/>
        <v>0</v>
      </c>
      <c r="AE2736" s="940">
        <v>0</v>
      </c>
      <c r="AF2736" s="150">
        <v>0</v>
      </c>
      <c r="AG2736" s="91"/>
      <c r="AH2736" s="644"/>
      <c r="AI2736" s="998">
        <f t="shared" si="340"/>
        <v>0</v>
      </c>
    </row>
    <row r="2737" spans="1:35" s="24" customFormat="1" ht="66" x14ac:dyDescent="0.2">
      <c r="A2737" s="467"/>
      <c r="B2737" s="115" t="s">
        <v>2404</v>
      </c>
      <c r="C2737" s="74"/>
      <c r="D2737" s="74">
        <v>2</v>
      </c>
      <c r="E2737" s="79" t="s">
        <v>30</v>
      </c>
      <c r="F2737" s="88" t="s">
        <v>31</v>
      </c>
      <c r="G2737" s="56" t="s">
        <v>32</v>
      </c>
      <c r="H2737" s="55" t="s">
        <v>33</v>
      </c>
      <c r="I2737" s="57">
        <v>2011.35</v>
      </c>
      <c r="J2737" s="766">
        <v>4022.7</v>
      </c>
      <c r="K2737" s="142"/>
      <c r="L2737" s="918">
        <v>0</v>
      </c>
      <c r="M2737" s="142"/>
      <c r="N2737" s="918"/>
      <c r="O2737" s="75">
        <v>0</v>
      </c>
      <c r="P2737" s="999">
        <f t="shared" si="341"/>
        <v>0</v>
      </c>
      <c r="Q2737" s="91"/>
      <c r="R2737" s="644"/>
      <c r="S2737" s="75">
        <v>0</v>
      </c>
      <c r="T2737" s="999"/>
      <c r="U2737" s="91"/>
      <c r="V2737" s="644"/>
      <c r="W2737" s="91"/>
      <c r="X2737" s="644"/>
      <c r="Y2737" s="60">
        <f t="shared" si="336"/>
        <v>2</v>
      </c>
      <c r="Z2737" s="999">
        <v>4022.7</v>
      </c>
      <c r="AA2737" s="91"/>
      <c r="AB2737" s="644"/>
      <c r="AC2737" s="63">
        <v>0</v>
      </c>
      <c r="AD2737" s="78">
        <f t="shared" si="342"/>
        <v>0</v>
      </c>
      <c r="AE2737" s="940">
        <v>0</v>
      </c>
      <c r="AF2737" s="150">
        <v>0</v>
      </c>
      <c r="AG2737" s="91"/>
      <c r="AH2737" s="644"/>
      <c r="AI2737" s="998">
        <f t="shared" si="340"/>
        <v>4022.7</v>
      </c>
    </row>
    <row r="2738" spans="1:35" s="24" customFormat="1" ht="66" x14ac:dyDescent="0.2">
      <c r="A2738" s="467"/>
      <c r="B2738" s="84" t="s">
        <v>2405</v>
      </c>
      <c r="C2738" s="74"/>
      <c r="D2738" s="74">
        <v>0</v>
      </c>
      <c r="E2738" s="79" t="s">
        <v>30</v>
      </c>
      <c r="F2738" s="88" t="s">
        <v>31</v>
      </c>
      <c r="G2738" s="56" t="s">
        <v>32</v>
      </c>
      <c r="H2738" s="55" t="s">
        <v>33</v>
      </c>
      <c r="I2738" s="57">
        <v>11455.72</v>
      </c>
      <c r="J2738" s="766">
        <v>378.75</v>
      </c>
      <c r="K2738" s="142"/>
      <c r="L2738" s="918">
        <v>0</v>
      </c>
      <c r="M2738" s="142"/>
      <c r="N2738" s="918"/>
      <c r="O2738" s="75">
        <v>0</v>
      </c>
      <c r="P2738" s="999">
        <f t="shared" si="341"/>
        <v>0</v>
      </c>
      <c r="Q2738" s="91"/>
      <c r="R2738" s="644"/>
      <c r="S2738" s="75">
        <v>0</v>
      </c>
      <c r="T2738" s="999"/>
      <c r="U2738" s="91"/>
      <c r="V2738" s="644"/>
      <c r="W2738" s="91"/>
      <c r="X2738" s="644"/>
      <c r="Y2738" s="60">
        <f t="shared" si="336"/>
        <v>0</v>
      </c>
      <c r="Z2738" s="999">
        <v>378.75</v>
      </c>
      <c r="AA2738" s="91"/>
      <c r="AB2738" s="644"/>
      <c r="AC2738" s="63">
        <v>0</v>
      </c>
      <c r="AD2738" s="78">
        <f t="shared" si="342"/>
        <v>0</v>
      </c>
      <c r="AE2738" s="940">
        <v>0</v>
      </c>
      <c r="AF2738" s="150">
        <v>0</v>
      </c>
      <c r="AG2738" s="91"/>
      <c r="AH2738" s="644"/>
      <c r="AI2738" s="998">
        <f t="shared" si="340"/>
        <v>378.75</v>
      </c>
    </row>
    <row r="2739" spans="1:35" s="24" customFormat="1" ht="66" x14ac:dyDescent="0.2">
      <c r="A2739" s="467"/>
      <c r="B2739" s="87" t="s">
        <v>2406</v>
      </c>
      <c r="C2739" s="74"/>
      <c r="D2739" s="74">
        <v>1</v>
      </c>
      <c r="E2739" s="79" t="s">
        <v>30</v>
      </c>
      <c r="F2739" s="88" t="s">
        <v>31</v>
      </c>
      <c r="G2739" s="56" t="s">
        <v>32</v>
      </c>
      <c r="H2739" s="55" t="s">
        <v>33</v>
      </c>
      <c r="I2739" s="57">
        <v>1740</v>
      </c>
      <c r="J2739" s="766">
        <v>1740</v>
      </c>
      <c r="K2739" s="142"/>
      <c r="L2739" s="918">
        <v>0</v>
      </c>
      <c r="M2739" s="142"/>
      <c r="N2739" s="918"/>
      <c r="O2739" s="75">
        <v>0</v>
      </c>
      <c r="P2739" s="999">
        <f t="shared" si="341"/>
        <v>0</v>
      </c>
      <c r="Q2739" s="91"/>
      <c r="R2739" s="644"/>
      <c r="S2739" s="75">
        <v>0</v>
      </c>
      <c r="T2739" s="999"/>
      <c r="U2739" s="91"/>
      <c r="V2739" s="644"/>
      <c r="W2739" s="91"/>
      <c r="X2739" s="644"/>
      <c r="Y2739" s="60">
        <f t="shared" si="336"/>
        <v>1</v>
      </c>
      <c r="Z2739" s="999">
        <v>1740</v>
      </c>
      <c r="AA2739" s="91"/>
      <c r="AB2739" s="644"/>
      <c r="AC2739" s="63">
        <v>0</v>
      </c>
      <c r="AD2739" s="78">
        <f t="shared" si="342"/>
        <v>0</v>
      </c>
      <c r="AE2739" s="940">
        <v>0</v>
      </c>
      <c r="AF2739" s="150">
        <v>0</v>
      </c>
      <c r="AG2739" s="91"/>
      <c r="AH2739" s="644"/>
      <c r="AI2739" s="998">
        <f t="shared" si="340"/>
        <v>1740</v>
      </c>
    </row>
    <row r="2740" spans="1:35" s="24" customFormat="1" ht="66" x14ac:dyDescent="0.2">
      <c r="A2740" s="467"/>
      <c r="B2740" s="84" t="s">
        <v>2407</v>
      </c>
      <c r="C2740" s="74"/>
      <c r="D2740" s="74">
        <v>1</v>
      </c>
      <c r="E2740" s="79" t="s">
        <v>30</v>
      </c>
      <c r="F2740" s="88" t="s">
        <v>31</v>
      </c>
      <c r="G2740" s="56" t="s">
        <v>32</v>
      </c>
      <c r="H2740" s="55" t="s">
        <v>33</v>
      </c>
      <c r="I2740" s="57">
        <v>2070.686666666667</v>
      </c>
      <c r="J2740" s="766">
        <v>2070.6866666666647</v>
      </c>
      <c r="K2740" s="142"/>
      <c r="L2740" s="918">
        <v>0</v>
      </c>
      <c r="M2740" s="142"/>
      <c r="N2740" s="918"/>
      <c r="O2740" s="75">
        <v>0</v>
      </c>
      <c r="P2740" s="999">
        <f t="shared" si="341"/>
        <v>0</v>
      </c>
      <c r="Q2740" s="91"/>
      <c r="R2740" s="644"/>
      <c r="S2740" s="75">
        <v>0</v>
      </c>
      <c r="T2740" s="999"/>
      <c r="U2740" s="91"/>
      <c r="V2740" s="644"/>
      <c r="W2740" s="91"/>
      <c r="X2740" s="644"/>
      <c r="Y2740" s="60">
        <f t="shared" ref="Y2740:Y2771" si="343">D2740</f>
        <v>1</v>
      </c>
      <c r="Z2740" s="999">
        <v>2070.6866666666647</v>
      </c>
      <c r="AA2740" s="91"/>
      <c r="AB2740" s="644"/>
      <c r="AC2740" s="63">
        <v>0</v>
      </c>
      <c r="AD2740" s="78">
        <f t="shared" si="342"/>
        <v>0</v>
      </c>
      <c r="AE2740" s="940">
        <v>0</v>
      </c>
      <c r="AF2740" s="150">
        <v>0</v>
      </c>
      <c r="AG2740" s="91"/>
      <c r="AH2740" s="644"/>
      <c r="AI2740" s="998">
        <f t="shared" si="340"/>
        <v>2070.6866666666647</v>
      </c>
    </row>
    <row r="2741" spans="1:35" s="24" customFormat="1" ht="66" x14ac:dyDescent="0.2">
      <c r="A2741" s="467"/>
      <c r="B2741" s="84" t="s">
        <v>2408</v>
      </c>
      <c r="C2741" s="74"/>
      <c r="D2741" s="74">
        <v>0</v>
      </c>
      <c r="E2741" s="79" t="s">
        <v>30</v>
      </c>
      <c r="F2741" s="88" t="s">
        <v>31</v>
      </c>
      <c r="G2741" s="56" t="s">
        <v>32</v>
      </c>
      <c r="H2741" s="55" t="s">
        <v>33</v>
      </c>
      <c r="I2741" s="57">
        <v>4643.6475</v>
      </c>
      <c r="J2741" s="766">
        <v>0</v>
      </c>
      <c r="K2741" s="142"/>
      <c r="L2741" s="918">
        <v>0</v>
      </c>
      <c r="M2741" s="142"/>
      <c r="N2741" s="918"/>
      <c r="O2741" s="75">
        <v>0</v>
      </c>
      <c r="P2741" s="999">
        <f t="shared" si="341"/>
        <v>0</v>
      </c>
      <c r="Q2741" s="91"/>
      <c r="R2741" s="644"/>
      <c r="S2741" s="75">
        <v>0</v>
      </c>
      <c r="T2741" s="999"/>
      <c r="U2741" s="91"/>
      <c r="V2741" s="644"/>
      <c r="W2741" s="91"/>
      <c r="X2741" s="644"/>
      <c r="Y2741" s="60">
        <f t="shared" si="343"/>
        <v>0</v>
      </c>
      <c r="Z2741" s="999">
        <v>0</v>
      </c>
      <c r="AA2741" s="91"/>
      <c r="AB2741" s="644"/>
      <c r="AC2741" s="63">
        <v>0</v>
      </c>
      <c r="AD2741" s="78">
        <f t="shared" si="342"/>
        <v>0</v>
      </c>
      <c r="AE2741" s="940">
        <v>0</v>
      </c>
      <c r="AF2741" s="150">
        <v>0</v>
      </c>
      <c r="AG2741" s="91"/>
      <c r="AH2741" s="644"/>
      <c r="AI2741" s="998">
        <f t="shared" si="340"/>
        <v>0</v>
      </c>
    </row>
    <row r="2742" spans="1:35" s="24" customFormat="1" ht="66" x14ac:dyDescent="0.2">
      <c r="A2742" s="467"/>
      <c r="B2742" s="655" t="s">
        <v>2409</v>
      </c>
      <c r="C2742" s="74"/>
      <c r="D2742" s="74">
        <v>2</v>
      </c>
      <c r="E2742" s="79" t="s">
        <v>30</v>
      </c>
      <c r="F2742" s="88" t="s">
        <v>31</v>
      </c>
      <c r="G2742" s="56" t="s">
        <v>32</v>
      </c>
      <c r="H2742" s="55" t="s">
        <v>33</v>
      </c>
      <c r="I2742" s="57">
        <v>5262.6466666666665</v>
      </c>
      <c r="J2742" s="766">
        <v>10525.293333333331</v>
      </c>
      <c r="K2742" s="142"/>
      <c r="L2742" s="918">
        <v>0</v>
      </c>
      <c r="M2742" s="142"/>
      <c r="N2742" s="918"/>
      <c r="O2742" s="75">
        <v>0</v>
      </c>
      <c r="P2742" s="999">
        <f t="shared" si="341"/>
        <v>0</v>
      </c>
      <c r="Q2742" s="91"/>
      <c r="R2742" s="644"/>
      <c r="S2742" s="75">
        <v>0</v>
      </c>
      <c r="T2742" s="999"/>
      <c r="U2742" s="91"/>
      <c r="V2742" s="644"/>
      <c r="W2742" s="91"/>
      <c r="X2742" s="644"/>
      <c r="Y2742" s="60">
        <f t="shared" si="343"/>
        <v>2</v>
      </c>
      <c r="Z2742" s="999">
        <v>10525.293333333331</v>
      </c>
      <c r="AA2742" s="91"/>
      <c r="AB2742" s="644"/>
      <c r="AC2742" s="63">
        <v>0</v>
      </c>
      <c r="AD2742" s="78">
        <f t="shared" si="342"/>
        <v>0</v>
      </c>
      <c r="AE2742" s="940">
        <v>0</v>
      </c>
      <c r="AF2742" s="150">
        <v>0</v>
      </c>
      <c r="AG2742" s="91"/>
      <c r="AH2742" s="644"/>
      <c r="AI2742" s="998">
        <f t="shared" si="340"/>
        <v>10525.293333333331</v>
      </c>
    </row>
    <row r="2743" spans="1:35" s="24" customFormat="1" ht="28.5" customHeight="1" x14ac:dyDescent="0.2">
      <c r="A2743" s="25">
        <v>5200</v>
      </c>
      <c r="B2743" s="26" t="s">
        <v>2410</v>
      </c>
      <c r="C2743" s="25"/>
      <c r="D2743" s="746"/>
      <c r="E2743" s="28"/>
      <c r="F2743" s="29"/>
      <c r="G2743" s="29"/>
      <c r="H2743" s="29"/>
      <c r="I2743" s="30"/>
      <c r="J2743" s="824">
        <v>172204.46</v>
      </c>
      <c r="K2743" s="249"/>
      <c r="L2743" s="922">
        <v>0</v>
      </c>
      <c r="M2743" s="249"/>
      <c r="N2743" s="922"/>
      <c r="O2743" s="75">
        <v>0</v>
      </c>
      <c r="P2743" s="248">
        <f>P2744+P2750+P2753+P2757</f>
        <v>0</v>
      </c>
      <c r="Q2743" s="250"/>
      <c r="R2743" s="922"/>
      <c r="S2743" s="75">
        <v>0</v>
      </c>
      <c r="T2743" s="248">
        <v>0</v>
      </c>
      <c r="U2743" s="250"/>
      <c r="V2743" s="922"/>
      <c r="W2743" s="250"/>
      <c r="X2743" s="922"/>
      <c r="Y2743" s="60">
        <f t="shared" si="343"/>
        <v>0</v>
      </c>
      <c r="Z2743" s="248">
        <v>172204.46</v>
      </c>
      <c r="AA2743" s="250"/>
      <c r="AB2743" s="922"/>
      <c r="AC2743" s="63">
        <v>0</v>
      </c>
      <c r="AD2743" s="248">
        <f>AD2744+AD2750+AD2753+AD2757</f>
        <v>0</v>
      </c>
      <c r="AE2743" s="554">
        <f>AE2744+AE2750+AE2753+AE2757</f>
        <v>0</v>
      </c>
      <c r="AF2743" s="150">
        <v>0</v>
      </c>
      <c r="AG2743" s="250"/>
      <c r="AH2743" s="922"/>
      <c r="AI2743" s="998">
        <f t="shared" si="340"/>
        <v>172204.46</v>
      </c>
    </row>
    <row r="2744" spans="1:35" ht="24" x14ac:dyDescent="0.2">
      <c r="A2744" s="272">
        <v>521</v>
      </c>
      <c r="B2744" s="610" t="s">
        <v>2411</v>
      </c>
      <c r="C2744" s="272"/>
      <c r="D2744" s="747"/>
      <c r="E2744" s="282"/>
      <c r="F2744" s="283"/>
      <c r="G2744" s="283"/>
      <c r="H2744" s="283"/>
      <c r="I2744" s="277"/>
      <c r="J2744" s="825">
        <v>51050.020000000004</v>
      </c>
      <c r="K2744" s="212"/>
      <c r="L2744" s="923">
        <v>0</v>
      </c>
      <c r="M2744" s="212"/>
      <c r="N2744" s="923"/>
      <c r="O2744" s="75">
        <v>0</v>
      </c>
      <c r="P2744" s="284">
        <f>P2745</f>
        <v>0</v>
      </c>
      <c r="Q2744" s="300"/>
      <c r="R2744" s="923"/>
      <c r="S2744" s="75">
        <v>0</v>
      </c>
      <c r="T2744" s="284">
        <v>0</v>
      </c>
      <c r="U2744" s="300"/>
      <c r="V2744" s="923"/>
      <c r="W2744" s="300"/>
      <c r="X2744" s="923"/>
      <c r="Y2744" s="60">
        <f t="shared" si="343"/>
        <v>0</v>
      </c>
      <c r="Z2744" s="284">
        <v>51050.020000000004</v>
      </c>
      <c r="AA2744" s="300"/>
      <c r="AB2744" s="923"/>
      <c r="AC2744" s="63">
        <v>0</v>
      </c>
      <c r="AD2744" s="284">
        <f>AD2745</f>
        <v>0</v>
      </c>
      <c r="AE2744" s="950">
        <f>AE2745</f>
        <v>0</v>
      </c>
      <c r="AF2744" s="150">
        <v>0</v>
      </c>
      <c r="AG2744" s="300"/>
      <c r="AH2744" s="923"/>
      <c r="AI2744" s="998">
        <f t="shared" si="340"/>
        <v>51050.020000000004</v>
      </c>
    </row>
    <row r="2745" spans="1:35" ht="24" x14ac:dyDescent="0.2">
      <c r="A2745" s="117">
        <v>52101</v>
      </c>
      <c r="B2745" s="573" t="s">
        <v>2412</v>
      </c>
      <c r="C2745" s="117"/>
      <c r="D2745" s="757"/>
      <c r="E2745" s="126"/>
      <c r="F2745" s="127"/>
      <c r="G2745" s="127"/>
      <c r="H2745" s="127"/>
      <c r="I2745" s="176"/>
      <c r="J2745" s="854">
        <v>51050.020000000004</v>
      </c>
      <c r="K2745" s="360"/>
      <c r="L2745" s="932">
        <v>0</v>
      </c>
      <c r="M2745" s="360"/>
      <c r="N2745" s="932"/>
      <c r="O2745" s="75">
        <v>0</v>
      </c>
      <c r="P2745" s="359">
        <f>P2746+P2748+P2749</f>
        <v>0</v>
      </c>
      <c r="Q2745" s="361"/>
      <c r="R2745" s="932"/>
      <c r="S2745" s="75">
        <v>0</v>
      </c>
      <c r="T2745" s="359">
        <v>0</v>
      </c>
      <c r="U2745" s="361"/>
      <c r="V2745" s="932"/>
      <c r="W2745" s="361"/>
      <c r="X2745" s="932"/>
      <c r="Y2745" s="60">
        <f t="shared" si="343"/>
        <v>0</v>
      </c>
      <c r="Z2745" s="359">
        <v>51050.020000000004</v>
      </c>
      <c r="AA2745" s="361"/>
      <c r="AB2745" s="932"/>
      <c r="AC2745" s="63">
        <v>0</v>
      </c>
      <c r="AD2745" s="359">
        <f>AD2746+AD2748+AD2749</f>
        <v>0</v>
      </c>
      <c r="AE2745" s="981">
        <f>AE2746+AE2748+AE2749</f>
        <v>0</v>
      </c>
      <c r="AF2745" s="150">
        <v>0</v>
      </c>
      <c r="AG2745" s="361"/>
      <c r="AH2745" s="932"/>
      <c r="AI2745" s="998">
        <f t="shared" si="340"/>
        <v>51050.020000000004</v>
      </c>
    </row>
    <row r="2746" spans="1:35" ht="66" x14ac:dyDescent="0.2">
      <c r="A2746" s="467"/>
      <c r="B2746" s="82" t="s">
        <v>2413</v>
      </c>
      <c r="C2746" s="74"/>
      <c r="D2746" s="74">
        <v>2</v>
      </c>
      <c r="E2746" s="79" t="s">
        <v>30</v>
      </c>
      <c r="F2746" s="55" t="s">
        <v>31</v>
      </c>
      <c r="G2746" s="56" t="s">
        <v>32</v>
      </c>
      <c r="H2746" s="55" t="s">
        <v>33</v>
      </c>
      <c r="I2746" s="57">
        <v>8500</v>
      </c>
      <c r="J2746" s="766">
        <v>19599.96</v>
      </c>
      <c r="K2746" s="80"/>
      <c r="L2746" s="150">
        <v>0</v>
      </c>
      <c r="M2746" s="80"/>
      <c r="N2746" s="150"/>
      <c r="O2746" s="75">
        <v>0</v>
      </c>
      <c r="P2746" s="999">
        <f>O2746*I2746</f>
        <v>0</v>
      </c>
      <c r="Q2746" s="91"/>
      <c r="R2746" s="644"/>
      <c r="S2746" s="75">
        <v>0</v>
      </c>
      <c r="T2746" s="999"/>
      <c r="U2746" s="91"/>
      <c r="V2746" s="644"/>
      <c r="W2746" s="91"/>
      <c r="X2746" s="644"/>
      <c r="Y2746" s="60">
        <f t="shared" si="343"/>
        <v>2</v>
      </c>
      <c r="Z2746" s="999">
        <v>19599.96</v>
      </c>
      <c r="AA2746" s="91"/>
      <c r="AB2746" s="644"/>
      <c r="AC2746" s="63">
        <v>0</v>
      </c>
      <c r="AD2746" s="78">
        <f>AC2746*I2746</f>
        <v>0</v>
      </c>
      <c r="AE2746" s="940">
        <v>0</v>
      </c>
      <c r="AF2746" s="150">
        <v>0</v>
      </c>
      <c r="AG2746" s="91"/>
      <c r="AH2746" s="644"/>
      <c r="AI2746" s="998">
        <f t="shared" si="340"/>
        <v>19599.96</v>
      </c>
    </row>
    <row r="2747" spans="1:35" x14ac:dyDescent="0.2">
      <c r="A2747" s="467"/>
      <c r="B2747" s="656" t="s">
        <v>2414</v>
      </c>
      <c r="C2747" s="74"/>
      <c r="D2747" s="74">
        <v>1</v>
      </c>
      <c r="E2747" s="79"/>
      <c r="F2747" s="55"/>
      <c r="G2747" s="56"/>
      <c r="H2747" s="55"/>
      <c r="I2747" s="57"/>
      <c r="J2747" s="766">
        <v>9900</v>
      </c>
      <c r="K2747" s="80"/>
      <c r="L2747" s="150">
        <v>0</v>
      </c>
      <c r="M2747" s="80"/>
      <c r="N2747" s="150"/>
      <c r="O2747" s="75">
        <v>0</v>
      </c>
      <c r="P2747" s="999"/>
      <c r="Q2747" s="91"/>
      <c r="R2747" s="644"/>
      <c r="S2747" s="75">
        <v>0</v>
      </c>
      <c r="T2747" s="999"/>
      <c r="U2747" s="91"/>
      <c r="V2747" s="644"/>
      <c r="W2747" s="91"/>
      <c r="X2747" s="644"/>
      <c r="Y2747" s="60">
        <f t="shared" si="343"/>
        <v>1</v>
      </c>
      <c r="Z2747" s="999">
        <v>9900</v>
      </c>
      <c r="AA2747" s="91"/>
      <c r="AB2747" s="644"/>
      <c r="AC2747" s="63">
        <v>0</v>
      </c>
      <c r="AD2747" s="78"/>
      <c r="AE2747" s="940"/>
      <c r="AF2747" s="150">
        <v>0</v>
      </c>
      <c r="AG2747" s="91"/>
      <c r="AH2747" s="644"/>
      <c r="AI2747" s="998">
        <f t="shared" si="340"/>
        <v>9900</v>
      </c>
    </row>
    <row r="2748" spans="1:35" ht="66" x14ac:dyDescent="0.2">
      <c r="A2748" s="657"/>
      <c r="B2748" s="638" t="s">
        <v>2415</v>
      </c>
      <c r="C2748" s="74"/>
      <c r="D2748" s="74">
        <v>1</v>
      </c>
      <c r="E2748" s="79" t="s">
        <v>30</v>
      </c>
      <c r="F2748" s="55" t="s">
        <v>31</v>
      </c>
      <c r="G2748" s="56" t="s">
        <v>32</v>
      </c>
      <c r="H2748" s="55" t="s">
        <v>33</v>
      </c>
      <c r="I2748" s="57">
        <v>3200.04</v>
      </c>
      <c r="J2748" s="766">
        <v>3200.04</v>
      </c>
      <c r="K2748" s="80"/>
      <c r="L2748" s="150">
        <v>0</v>
      </c>
      <c r="M2748" s="80"/>
      <c r="N2748" s="150"/>
      <c r="O2748" s="75">
        <v>0</v>
      </c>
      <c r="P2748" s="999">
        <f>O2748*I2748</f>
        <v>0</v>
      </c>
      <c r="Q2748" s="91"/>
      <c r="R2748" s="644"/>
      <c r="S2748" s="75">
        <v>0</v>
      </c>
      <c r="T2748" s="999"/>
      <c r="U2748" s="91"/>
      <c r="V2748" s="644"/>
      <c r="W2748" s="91"/>
      <c r="X2748" s="644"/>
      <c r="Y2748" s="60">
        <f t="shared" si="343"/>
        <v>1</v>
      </c>
      <c r="Z2748" s="999">
        <v>3200.04</v>
      </c>
      <c r="AA2748" s="91"/>
      <c r="AB2748" s="644"/>
      <c r="AC2748" s="63">
        <v>0</v>
      </c>
      <c r="AD2748" s="78">
        <f>AC2748*I2748</f>
        <v>0</v>
      </c>
      <c r="AE2748" s="940">
        <v>0</v>
      </c>
      <c r="AF2748" s="150">
        <v>0</v>
      </c>
      <c r="AG2748" s="91"/>
      <c r="AH2748" s="644"/>
      <c r="AI2748" s="998">
        <f t="shared" si="340"/>
        <v>3200.04</v>
      </c>
    </row>
    <row r="2749" spans="1:35" s="24" customFormat="1" ht="66" x14ac:dyDescent="0.2">
      <c r="A2749" s="657"/>
      <c r="B2749" s="87" t="s">
        <v>2416</v>
      </c>
      <c r="C2749" s="74"/>
      <c r="D2749" s="74">
        <v>1</v>
      </c>
      <c r="E2749" s="79" t="s">
        <v>30</v>
      </c>
      <c r="F2749" s="88" t="s">
        <v>31</v>
      </c>
      <c r="G2749" s="107" t="s">
        <v>32</v>
      </c>
      <c r="H2749" s="88" t="s">
        <v>33</v>
      </c>
      <c r="I2749" s="108">
        <v>11207.83</v>
      </c>
      <c r="J2749" s="766">
        <v>18350.02</v>
      </c>
      <c r="K2749" s="89"/>
      <c r="L2749" s="644">
        <v>0</v>
      </c>
      <c r="M2749" s="89"/>
      <c r="N2749" s="644"/>
      <c r="O2749" s="75">
        <v>0</v>
      </c>
      <c r="P2749" s="1000">
        <f>O2749*I2749</f>
        <v>0</v>
      </c>
      <c r="Q2749" s="91"/>
      <c r="R2749" s="644"/>
      <c r="S2749" s="75">
        <v>0</v>
      </c>
      <c r="T2749" s="1000"/>
      <c r="U2749" s="91"/>
      <c r="V2749" s="644"/>
      <c r="W2749" s="91"/>
      <c r="X2749" s="644"/>
      <c r="Y2749" s="92">
        <f t="shared" si="343"/>
        <v>1</v>
      </c>
      <c r="Z2749" s="1000">
        <v>18350.02</v>
      </c>
      <c r="AA2749" s="91"/>
      <c r="AB2749" s="644"/>
      <c r="AC2749" s="940">
        <v>0</v>
      </c>
      <c r="AD2749" s="90">
        <f>AC2749*I2749</f>
        <v>0</v>
      </c>
      <c r="AE2749" s="940">
        <v>0</v>
      </c>
      <c r="AF2749" s="644">
        <v>0</v>
      </c>
      <c r="AG2749" s="91"/>
      <c r="AH2749" s="644"/>
      <c r="AI2749" s="1015">
        <f t="shared" si="340"/>
        <v>18350.02</v>
      </c>
    </row>
    <row r="2750" spans="1:35" x14ac:dyDescent="0.2">
      <c r="A2750" s="272">
        <v>522</v>
      </c>
      <c r="B2750" s="610" t="s">
        <v>2417</v>
      </c>
      <c r="C2750" s="274"/>
      <c r="D2750" s="691"/>
      <c r="E2750" s="274"/>
      <c r="F2750" s="313"/>
      <c r="G2750" s="313"/>
      <c r="H2750" s="313"/>
      <c r="I2750" s="277"/>
      <c r="J2750" s="856">
        <v>15078.84</v>
      </c>
      <c r="K2750" s="278"/>
      <c r="L2750" s="919">
        <v>0</v>
      </c>
      <c r="M2750" s="278"/>
      <c r="N2750" s="919"/>
      <c r="O2750" s="75">
        <v>0</v>
      </c>
      <c r="P2750" s="284">
        <f>P2751</f>
        <v>0</v>
      </c>
      <c r="Q2750" s="279"/>
      <c r="R2750" s="919"/>
      <c r="S2750" s="75">
        <v>0</v>
      </c>
      <c r="T2750" s="284">
        <v>0</v>
      </c>
      <c r="U2750" s="279"/>
      <c r="V2750" s="919"/>
      <c r="W2750" s="279"/>
      <c r="X2750" s="919"/>
      <c r="Y2750" s="60">
        <f t="shared" si="343"/>
        <v>0</v>
      </c>
      <c r="Z2750" s="284">
        <v>15078.84</v>
      </c>
      <c r="AA2750" s="279"/>
      <c r="AB2750" s="919"/>
      <c r="AC2750" s="63">
        <v>0</v>
      </c>
      <c r="AD2750" s="284">
        <f t="shared" ref="AD2750:AE2751" si="344">AD2751</f>
        <v>0</v>
      </c>
      <c r="AE2750" s="950">
        <f t="shared" si="344"/>
        <v>0</v>
      </c>
      <c r="AF2750" s="150">
        <v>0</v>
      </c>
      <c r="AG2750" s="279"/>
      <c r="AH2750" s="919"/>
      <c r="AI2750" s="998">
        <f t="shared" si="340"/>
        <v>15078.84</v>
      </c>
    </row>
    <row r="2751" spans="1:35" x14ac:dyDescent="0.2">
      <c r="A2751" s="117">
        <v>52201</v>
      </c>
      <c r="B2751" s="573" t="s">
        <v>2417</v>
      </c>
      <c r="C2751" s="119"/>
      <c r="D2751" s="738"/>
      <c r="E2751" s="119"/>
      <c r="F2751" s="206"/>
      <c r="G2751" s="206"/>
      <c r="H2751" s="206"/>
      <c r="I2751" s="176"/>
      <c r="J2751" s="770">
        <v>15078.84</v>
      </c>
      <c r="K2751" s="122"/>
      <c r="L2751" s="917">
        <v>0</v>
      </c>
      <c r="M2751" s="122"/>
      <c r="N2751" s="917"/>
      <c r="O2751" s="75">
        <v>0</v>
      </c>
      <c r="P2751" s="128">
        <f>P2752</f>
        <v>0</v>
      </c>
      <c r="Q2751" s="124"/>
      <c r="R2751" s="917"/>
      <c r="S2751" s="75">
        <v>0</v>
      </c>
      <c r="T2751" s="128">
        <v>0</v>
      </c>
      <c r="U2751" s="124"/>
      <c r="V2751" s="917"/>
      <c r="W2751" s="124"/>
      <c r="X2751" s="917"/>
      <c r="Y2751" s="60">
        <f t="shared" si="343"/>
        <v>0</v>
      </c>
      <c r="Z2751" s="128">
        <v>15078.84</v>
      </c>
      <c r="AA2751" s="124"/>
      <c r="AB2751" s="917"/>
      <c r="AC2751" s="63">
        <v>0</v>
      </c>
      <c r="AD2751" s="128">
        <f t="shared" si="344"/>
        <v>0</v>
      </c>
      <c r="AE2751" s="121">
        <f t="shared" si="344"/>
        <v>0</v>
      </c>
      <c r="AF2751" s="150">
        <v>0</v>
      </c>
      <c r="AG2751" s="124"/>
      <c r="AH2751" s="917"/>
      <c r="AI2751" s="998">
        <f t="shared" si="340"/>
        <v>15078.84</v>
      </c>
    </row>
    <row r="2752" spans="1:35" ht="27" customHeight="1" x14ac:dyDescent="0.2">
      <c r="A2752" s="657"/>
      <c r="B2752" s="82" t="s">
        <v>2418</v>
      </c>
      <c r="C2752" s="74"/>
      <c r="D2752" s="74">
        <v>1</v>
      </c>
      <c r="E2752" s="74" t="s">
        <v>30</v>
      </c>
      <c r="F2752" s="88" t="s">
        <v>31</v>
      </c>
      <c r="G2752" s="56" t="s">
        <v>32</v>
      </c>
      <c r="H2752" s="55" t="s">
        <v>33</v>
      </c>
      <c r="I2752" s="57">
        <v>15078.84</v>
      </c>
      <c r="J2752" s="766">
        <v>15078.84</v>
      </c>
      <c r="K2752" s="136"/>
      <c r="L2752" s="469">
        <v>0</v>
      </c>
      <c r="M2752" s="136"/>
      <c r="N2752" s="469"/>
      <c r="O2752" s="75">
        <v>0</v>
      </c>
      <c r="P2752" s="999">
        <f>O2752*I2752</f>
        <v>0</v>
      </c>
      <c r="Q2752" s="91"/>
      <c r="R2752" s="644"/>
      <c r="S2752" s="75">
        <v>0</v>
      </c>
      <c r="T2752" s="999"/>
      <c r="U2752" s="91"/>
      <c r="V2752" s="644"/>
      <c r="W2752" s="91"/>
      <c r="X2752" s="644"/>
      <c r="Y2752" s="60">
        <f t="shared" si="343"/>
        <v>1</v>
      </c>
      <c r="Z2752" s="999">
        <v>15078.84</v>
      </c>
      <c r="AA2752" s="91"/>
      <c r="AB2752" s="644"/>
      <c r="AC2752" s="63">
        <v>0</v>
      </c>
      <c r="AD2752" s="78">
        <f>AC2752*I2752</f>
        <v>0</v>
      </c>
      <c r="AE2752" s="940">
        <v>0</v>
      </c>
      <c r="AF2752" s="150">
        <v>0</v>
      </c>
      <c r="AG2752" s="91"/>
      <c r="AH2752" s="644"/>
      <c r="AI2752" s="998">
        <f t="shared" si="340"/>
        <v>15078.84</v>
      </c>
    </row>
    <row r="2753" spans="1:118" ht="24" x14ac:dyDescent="0.2">
      <c r="A2753" s="272">
        <v>523</v>
      </c>
      <c r="B2753" s="610" t="s">
        <v>2419</v>
      </c>
      <c r="C2753" s="274"/>
      <c r="D2753" s="691"/>
      <c r="E2753" s="274"/>
      <c r="F2753" s="313"/>
      <c r="G2753" s="313"/>
      <c r="H2753" s="313"/>
      <c r="I2753" s="277"/>
      <c r="J2753" s="856">
        <v>41075.599999999999</v>
      </c>
      <c r="K2753" s="278"/>
      <c r="L2753" s="919">
        <v>0</v>
      </c>
      <c r="M2753" s="278"/>
      <c r="N2753" s="919"/>
      <c r="O2753" s="75">
        <v>0</v>
      </c>
      <c r="P2753" s="284">
        <f>P2754</f>
        <v>0</v>
      </c>
      <c r="Q2753" s="279"/>
      <c r="R2753" s="919"/>
      <c r="S2753" s="75">
        <v>0</v>
      </c>
      <c r="T2753" s="284">
        <v>0</v>
      </c>
      <c r="U2753" s="279"/>
      <c r="V2753" s="919"/>
      <c r="W2753" s="279"/>
      <c r="X2753" s="919"/>
      <c r="Y2753" s="60">
        <f t="shared" si="343"/>
        <v>0</v>
      </c>
      <c r="Z2753" s="284">
        <v>41075.599999999999</v>
      </c>
      <c r="AA2753" s="279"/>
      <c r="AB2753" s="919"/>
      <c r="AC2753" s="63">
        <v>0</v>
      </c>
      <c r="AD2753" s="284">
        <f>AD2754</f>
        <v>0</v>
      </c>
      <c r="AE2753" s="950">
        <f>AE2754</f>
        <v>0</v>
      </c>
      <c r="AF2753" s="150">
        <v>0</v>
      </c>
      <c r="AG2753" s="279"/>
      <c r="AH2753" s="919"/>
      <c r="AI2753" s="998">
        <f t="shared" si="340"/>
        <v>41075.599999999999</v>
      </c>
    </row>
    <row r="2754" spans="1:118" ht="24" x14ac:dyDescent="0.2">
      <c r="A2754" s="117">
        <v>52301</v>
      </c>
      <c r="B2754" s="573" t="s">
        <v>2419</v>
      </c>
      <c r="C2754" s="119"/>
      <c r="D2754" s="738"/>
      <c r="E2754" s="119"/>
      <c r="F2754" s="206"/>
      <c r="G2754" s="206"/>
      <c r="H2754" s="206"/>
      <c r="I2754" s="176"/>
      <c r="J2754" s="770">
        <v>41075.599999999999</v>
      </c>
      <c r="K2754" s="122"/>
      <c r="L2754" s="917">
        <v>0</v>
      </c>
      <c r="M2754" s="122"/>
      <c r="N2754" s="917"/>
      <c r="O2754" s="75">
        <v>0</v>
      </c>
      <c r="P2754" s="128">
        <f>P2755+P2756</f>
        <v>0</v>
      </c>
      <c r="Q2754" s="124"/>
      <c r="R2754" s="917"/>
      <c r="S2754" s="75">
        <v>0</v>
      </c>
      <c r="T2754" s="128">
        <v>0</v>
      </c>
      <c r="U2754" s="124"/>
      <c r="V2754" s="917"/>
      <c r="W2754" s="124"/>
      <c r="X2754" s="917"/>
      <c r="Y2754" s="60">
        <f t="shared" si="343"/>
        <v>0</v>
      </c>
      <c r="Z2754" s="128">
        <v>41075.599999999999</v>
      </c>
      <c r="AA2754" s="124"/>
      <c r="AB2754" s="917"/>
      <c r="AC2754" s="63">
        <v>0</v>
      </c>
      <c r="AD2754" s="128">
        <f>AD2755+AD2756</f>
        <v>0</v>
      </c>
      <c r="AE2754" s="121">
        <f>AE2755+AE2756</f>
        <v>0</v>
      </c>
      <c r="AF2754" s="150">
        <v>0</v>
      </c>
      <c r="AG2754" s="124"/>
      <c r="AH2754" s="917"/>
      <c r="AI2754" s="998">
        <f t="shared" si="340"/>
        <v>41075.599999999999</v>
      </c>
    </row>
    <row r="2755" spans="1:118" ht="66" x14ac:dyDescent="0.2">
      <c r="A2755" s="657"/>
      <c r="B2755" s="658" t="s">
        <v>2420</v>
      </c>
      <c r="C2755" s="74"/>
      <c r="D2755" s="74">
        <v>2</v>
      </c>
      <c r="E2755" s="171" t="s">
        <v>30</v>
      </c>
      <c r="F2755" s="55" t="s">
        <v>31</v>
      </c>
      <c r="G2755" s="56" t="s">
        <v>32</v>
      </c>
      <c r="H2755" s="55" t="s">
        <v>33</v>
      </c>
      <c r="I2755" s="57">
        <v>8000</v>
      </c>
      <c r="J2755" s="766">
        <v>31075.599999999999</v>
      </c>
      <c r="K2755" s="136"/>
      <c r="L2755" s="469">
        <v>0</v>
      </c>
      <c r="M2755" s="136"/>
      <c r="N2755" s="469"/>
      <c r="O2755" s="75">
        <v>0</v>
      </c>
      <c r="P2755" s="999">
        <f>O2755*I2755</f>
        <v>0</v>
      </c>
      <c r="Q2755" s="91"/>
      <c r="R2755" s="644"/>
      <c r="S2755" s="75">
        <v>0</v>
      </c>
      <c r="T2755" s="999"/>
      <c r="U2755" s="91"/>
      <c r="V2755" s="644"/>
      <c r="W2755" s="91"/>
      <c r="X2755" s="644"/>
      <c r="Y2755" s="60">
        <f t="shared" si="343"/>
        <v>2</v>
      </c>
      <c r="Z2755" s="999">
        <v>31075.599999999999</v>
      </c>
      <c r="AA2755" s="91"/>
      <c r="AB2755" s="644"/>
      <c r="AC2755" s="63">
        <v>0</v>
      </c>
      <c r="AD2755" s="78">
        <f>AC2755*I2755</f>
        <v>0</v>
      </c>
      <c r="AE2755" s="940">
        <v>0</v>
      </c>
      <c r="AF2755" s="150">
        <v>0</v>
      </c>
      <c r="AG2755" s="91"/>
      <c r="AH2755" s="644"/>
      <c r="AI2755" s="998">
        <f t="shared" si="340"/>
        <v>31075.599999999999</v>
      </c>
    </row>
    <row r="2756" spans="1:118" ht="66" x14ac:dyDescent="0.2">
      <c r="A2756" s="657"/>
      <c r="B2756" s="638" t="s">
        <v>2421</v>
      </c>
      <c r="C2756" s="74"/>
      <c r="D2756" s="74">
        <v>1</v>
      </c>
      <c r="E2756" s="109" t="s">
        <v>30</v>
      </c>
      <c r="F2756" s="55" t="s">
        <v>31</v>
      </c>
      <c r="G2756" s="56" t="s">
        <v>32</v>
      </c>
      <c r="H2756" s="55" t="s">
        <v>33</v>
      </c>
      <c r="I2756" s="57">
        <v>10000</v>
      </c>
      <c r="J2756" s="766">
        <v>10000</v>
      </c>
      <c r="K2756" s="136"/>
      <c r="L2756" s="469">
        <v>0</v>
      </c>
      <c r="M2756" s="136"/>
      <c r="N2756" s="469"/>
      <c r="O2756" s="75">
        <v>0</v>
      </c>
      <c r="P2756" s="999">
        <f>O2756*I2756</f>
        <v>0</v>
      </c>
      <c r="Q2756" s="91"/>
      <c r="R2756" s="644"/>
      <c r="S2756" s="75">
        <v>0</v>
      </c>
      <c r="T2756" s="999"/>
      <c r="U2756" s="91"/>
      <c r="V2756" s="644"/>
      <c r="W2756" s="91"/>
      <c r="X2756" s="644"/>
      <c r="Y2756" s="60">
        <f t="shared" si="343"/>
        <v>1</v>
      </c>
      <c r="Z2756" s="999">
        <v>10000</v>
      </c>
      <c r="AA2756" s="91"/>
      <c r="AB2756" s="644"/>
      <c r="AC2756" s="63">
        <v>0</v>
      </c>
      <c r="AD2756" s="78">
        <f>AC2756*I2756</f>
        <v>0</v>
      </c>
      <c r="AE2756" s="940">
        <v>0</v>
      </c>
      <c r="AF2756" s="150">
        <v>0</v>
      </c>
      <c r="AG2756" s="91"/>
      <c r="AH2756" s="644"/>
      <c r="AI2756" s="998">
        <f t="shared" si="340"/>
        <v>10000</v>
      </c>
    </row>
    <row r="2757" spans="1:118" ht="29.25" customHeight="1" x14ac:dyDescent="0.2">
      <c r="A2757" s="659">
        <v>529</v>
      </c>
      <c r="B2757" s="660" t="s">
        <v>2422</v>
      </c>
      <c r="C2757" s="274"/>
      <c r="D2757" s="274"/>
      <c r="E2757" s="282"/>
      <c r="F2757" s="283"/>
      <c r="G2757" s="634"/>
      <c r="H2757" s="283"/>
      <c r="I2757" s="277"/>
      <c r="J2757" s="794">
        <v>65000</v>
      </c>
      <c r="K2757" s="278"/>
      <c r="L2757" s="919">
        <v>0</v>
      </c>
      <c r="M2757" s="278"/>
      <c r="N2757" s="919"/>
      <c r="O2757" s="75">
        <v>0</v>
      </c>
      <c r="P2757" s="928"/>
      <c r="Q2757" s="279"/>
      <c r="R2757" s="919"/>
      <c r="S2757" s="75">
        <v>0</v>
      </c>
      <c r="T2757" s="928">
        <v>0</v>
      </c>
      <c r="U2757" s="279"/>
      <c r="V2757" s="919"/>
      <c r="W2757" s="279"/>
      <c r="X2757" s="919"/>
      <c r="Y2757" s="60">
        <f t="shared" si="343"/>
        <v>0</v>
      </c>
      <c r="Z2757" s="928">
        <v>65000</v>
      </c>
      <c r="AA2757" s="279"/>
      <c r="AB2757" s="919"/>
      <c r="AC2757" s="63">
        <v>0</v>
      </c>
      <c r="AD2757" s="316"/>
      <c r="AE2757" s="944"/>
      <c r="AF2757" s="150">
        <v>0</v>
      </c>
      <c r="AG2757" s="279"/>
      <c r="AH2757" s="919"/>
      <c r="AI2757" s="998">
        <f t="shared" si="340"/>
        <v>65000</v>
      </c>
    </row>
    <row r="2758" spans="1:118" ht="30.75" customHeight="1" x14ac:dyDescent="0.2">
      <c r="A2758" s="661">
        <v>52901</v>
      </c>
      <c r="B2758" s="662" t="s">
        <v>2422</v>
      </c>
      <c r="C2758" s="44"/>
      <c r="D2758" s="44"/>
      <c r="E2758" s="45"/>
      <c r="F2758" s="46"/>
      <c r="G2758" s="637"/>
      <c r="H2758" s="46"/>
      <c r="I2758" s="47"/>
      <c r="J2758" s="787">
        <v>65000</v>
      </c>
      <c r="K2758" s="264"/>
      <c r="L2758" s="921">
        <v>0</v>
      </c>
      <c r="M2758" s="264"/>
      <c r="N2758" s="921"/>
      <c r="O2758" s="75">
        <v>0</v>
      </c>
      <c r="P2758" s="1008"/>
      <c r="Q2758" s="265"/>
      <c r="R2758" s="921"/>
      <c r="S2758" s="75">
        <v>0</v>
      </c>
      <c r="T2758" s="1008">
        <v>0</v>
      </c>
      <c r="U2758" s="265"/>
      <c r="V2758" s="921"/>
      <c r="W2758" s="265"/>
      <c r="X2758" s="921"/>
      <c r="Y2758" s="60">
        <f t="shared" si="343"/>
        <v>0</v>
      </c>
      <c r="Z2758" s="1008">
        <v>65000</v>
      </c>
      <c r="AA2758" s="265"/>
      <c r="AB2758" s="921"/>
      <c r="AC2758" s="63">
        <v>0</v>
      </c>
      <c r="AD2758" s="281"/>
      <c r="AE2758" s="958"/>
      <c r="AF2758" s="150">
        <v>0</v>
      </c>
      <c r="AG2758" s="265"/>
      <c r="AH2758" s="921"/>
      <c r="AI2758" s="998">
        <f t="shared" si="340"/>
        <v>65000</v>
      </c>
    </row>
    <row r="2759" spans="1:118" x14ac:dyDescent="0.2">
      <c r="A2759" s="657"/>
      <c r="B2759" s="638" t="s">
        <v>620</v>
      </c>
      <c r="C2759" s="74"/>
      <c r="D2759" s="74">
        <v>1</v>
      </c>
      <c r="E2759" s="109"/>
      <c r="F2759" s="325"/>
      <c r="G2759" s="324"/>
      <c r="H2759" s="325"/>
      <c r="I2759" s="57"/>
      <c r="J2759" s="766">
        <v>65000</v>
      </c>
      <c r="K2759" s="136"/>
      <c r="L2759" s="469">
        <v>0</v>
      </c>
      <c r="M2759" s="136"/>
      <c r="N2759" s="469"/>
      <c r="O2759" s="75">
        <v>0</v>
      </c>
      <c r="P2759" s="1002"/>
      <c r="Q2759" s="138"/>
      <c r="R2759" s="469"/>
      <c r="S2759" s="75">
        <v>0</v>
      </c>
      <c r="T2759" s="1002">
        <v>65000</v>
      </c>
      <c r="U2759" s="138"/>
      <c r="V2759" s="469"/>
      <c r="W2759" s="138"/>
      <c r="X2759" s="469"/>
      <c r="Y2759" s="60">
        <f t="shared" si="343"/>
        <v>1</v>
      </c>
      <c r="Z2759" s="1002">
        <v>65000</v>
      </c>
      <c r="AA2759" s="138"/>
      <c r="AB2759" s="469"/>
      <c r="AC2759" s="63">
        <v>0</v>
      </c>
      <c r="AD2759" s="137"/>
      <c r="AE2759" s="942"/>
      <c r="AF2759" s="150">
        <v>0</v>
      </c>
      <c r="AG2759" s="138"/>
      <c r="AH2759" s="469"/>
      <c r="AI2759" s="998">
        <f t="shared" si="340"/>
        <v>130000</v>
      </c>
    </row>
    <row r="2760" spans="1:118" s="24" customFormat="1" ht="31.5" customHeight="1" x14ac:dyDescent="0.2">
      <c r="A2760" s="664">
        <v>5300</v>
      </c>
      <c r="B2760" s="665" t="s">
        <v>2423</v>
      </c>
      <c r="C2760" s="27"/>
      <c r="D2760" s="27"/>
      <c r="E2760" s="28"/>
      <c r="F2760" s="29"/>
      <c r="G2760" s="29"/>
      <c r="H2760" s="29"/>
      <c r="I2760" s="30"/>
      <c r="J2760" s="365">
        <v>29745.940000000002</v>
      </c>
      <c r="K2760" s="249"/>
      <c r="L2760" s="922">
        <v>0</v>
      </c>
      <c r="M2760" s="249"/>
      <c r="N2760" s="922"/>
      <c r="O2760" s="885">
        <v>0</v>
      </c>
      <c r="P2760" s="666">
        <f>P2761+P2769</f>
        <v>0</v>
      </c>
      <c r="Q2760" s="250"/>
      <c r="R2760" s="922"/>
      <c r="S2760" s="885">
        <v>0</v>
      </c>
      <c r="T2760" s="666">
        <v>16613.669999999998</v>
      </c>
      <c r="U2760" s="250"/>
      <c r="V2760" s="922"/>
      <c r="W2760" s="250"/>
      <c r="X2760" s="922"/>
      <c r="Y2760" s="368">
        <f t="shared" si="343"/>
        <v>0</v>
      </c>
      <c r="Z2760" s="666">
        <v>13132.27</v>
      </c>
      <c r="AA2760" s="250"/>
      <c r="AB2760" s="922"/>
      <c r="AC2760" s="929">
        <v>0</v>
      </c>
      <c r="AD2760" s="666">
        <f>AD2761+AD2769</f>
        <v>0</v>
      </c>
      <c r="AE2760" s="986">
        <f>AE2761+AE2769</f>
        <v>0</v>
      </c>
      <c r="AF2760" s="886">
        <v>0</v>
      </c>
      <c r="AG2760" s="250"/>
      <c r="AH2760" s="922"/>
      <c r="AI2760" s="1028">
        <f t="shared" ref="AI2760:AI2791" si="345">AF2760+AH2760+AD2760+AB2760+Z2760+X2760+V2760+T2760+R2760+P2760+N2760+L2760</f>
        <v>29745.94</v>
      </c>
    </row>
    <row r="2761" spans="1:118" s="131" customFormat="1" ht="29.25" customHeight="1" x14ac:dyDescent="0.25">
      <c r="A2761" s="632">
        <v>531</v>
      </c>
      <c r="B2761" s="667" t="s">
        <v>2424</v>
      </c>
      <c r="C2761" s="274"/>
      <c r="D2761" s="274"/>
      <c r="E2761" s="668"/>
      <c r="F2761" s="669"/>
      <c r="G2761" s="669"/>
      <c r="H2761" s="669"/>
      <c r="I2761" s="277"/>
      <c r="J2761" s="794">
        <v>28345.940000000002</v>
      </c>
      <c r="K2761" s="371"/>
      <c r="L2761" s="876">
        <v>0</v>
      </c>
      <c r="M2761" s="371"/>
      <c r="N2761" s="876"/>
      <c r="O2761" s="75">
        <v>0</v>
      </c>
      <c r="P2761" s="593">
        <f>P2762+P2764</f>
        <v>0</v>
      </c>
      <c r="Q2761" s="372"/>
      <c r="R2761" s="876"/>
      <c r="S2761" s="75">
        <v>0</v>
      </c>
      <c r="T2761" s="593">
        <v>16613.669999999998</v>
      </c>
      <c r="U2761" s="372"/>
      <c r="V2761" s="876"/>
      <c r="W2761" s="372"/>
      <c r="X2761" s="876"/>
      <c r="Y2761" s="60">
        <f t="shared" si="343"/>
        <v>0</v>
      </c>
      <c r="Z2761" s="593">
        <v>11732.27</v>
      </c>
      <c r="AA2761" s="372"/>
      <c r="AB2761" s="876"/>
      <c r="AC2761" s="63">
        <v>0</v>
      </c>
      <c r="AD2761" s="593">
        <f>AD2762+AD2764</f>
        <v>0</v>
      </c>
      <c r="AE2761" s="560">
        <f>AE2762+AE2764</f>
        <v>0</v>
      </c>
      <c r="AF2761" s="150">
        <v>0</v>
      </c>
      <c r="AG2761" s="372"/>
      <c r="AH2761" s="876"/>
      <c r="AI2761" s="998">
        <f t="shared" si="345"/>
        <v>28345.94</v>
      </c>
      <c r="AJ2761" s="518"/>
      <c r="AK2761" s="518"/>
      <c r="AL2761" s="518"/>
      <c r="AM2761" s="518"/>
      <c r="AN2761" s="518"/>
      <c r="AO2761" s="518"/>
      <c r="AP2761" s="518"/>
      <c r="AQ2761" s="518"/>
      <c r="AR2761" s="518"/>
      <c r="AS2761" s="518"/>
      <c r="AT2761" s="518"/>
      <c r="AU2761" s="518"/>
      <c r="AV2761" s="518"/>
      <c r="AW2761" s="518"/>
      <c r="AX2761" s="518"/>
      <c r="AY2761" s="518"/>
      <c r="AZ2761" s="518"/>
      <c r="BA2761" s="518"/>
      <c r="BB2761" s="518"/>
      <c r="BC2761" s="518"/>
      <c r="BD2761" s="518"/>
      <c r="BE2761" s="518"/>
      <c r="BF2761" s="518"/>
      <c r="BG2761" s="518"/>
      <c r="BH2761" s="518"/>
      <c r="BI2761" s="518"/>
      <c r="BJ2761" s="518"/>
      <c r="BK2761" s="518"/>
      <c r="BL2761" s="518"/>
      <c r="BM2761" s="518"/>
      <c r="BN2761" s="518"/>
      <c r="BO2761" s="518"/>
      <c r="BP2761" s="518"/>
      <c r="BQ2761" s="518"/>
      <c r="BR2761" s="518"/>
      <c r="BS2761" s="518"/>
      <c r="BT2761" s="518"/>
      <c r="BU2761" s="518"/>
      <c r="BV2761" s="518"/>
      <c r="BW2761" s="518"/>
      <c r="BX2761" s="518"/>
      <c r="BY2761" s="518"/>
      <c r="BZ2761" s="518"/>
      <c r="CA2761" s="518"/>
      <c r="CB2761" s="518"/>
      <c r="CC2761" s="518"/>
      <c r="CD2761" s="518"/>
      <c r="CE2761" s="518"/>
      <c r="CF2761" s="518"/>
      <c r="CG2761" s="518"/>
      <c r="CH2761" s="518"/>
      <c r="CI2761" s="518"/>
      <c r="CJ2761" s="518"/>
      <c r="CK2761" s="518"/>
      <c r="CL2761" s="518"/>
      <c r="CM2761" s="518"/>
      <c r="CN2761" s="518"/>
      <c r="CO2761" s="518"/>
      <c r="CP2761" s="518"/>
      <c r="CQ2761" s="518"/>
      <c r="CR2761" s="518"/>
      <c r="CS2761" s="518"/>
      <c r="CT2761" s="518"/>
      <c r="CU2761" s="518"/>
      <c r="CV2761" s="518"/>
      <c r="CW2761" s="518"/>
      <c r="CX2761" s="518"/>
      <c r="CY2761" s="518"/>
      <c r="CZ2761" s="518"/>
      <c r="DA2761" s="518"/>
      <c r="DB2761" s="518"/>
      <c r="DC2761" s="518"/>
      <c r="DD2761" s="518"/>
      <c r="DE2761" s="518"/>
      <c r="DF2761" s="518"/>
      <c r="DG2761" s="518"/>
      <c r="DH2761" s="518"/>
      <c r="DI2761" s="518"/>
      <c r="DJ2761" s="518"/>
      <c r="DK2761" s="518"/>
      <c r="DL2761" s="518"/>
      <c r="DM2761" s="518"/>
      <c r="DN2761" s="518"/>
    </row>
    <row r="2762" spans="1:118" s="24" customFormat="1" ht="15" x14ac:dyDescent="0.25">
      <c r="A2762" s="635">
        <v>53101</v>
      </c>
      <c r="B2762" s="650" t="s">
        <v>2425</v>
      </c>
      <c r="C2762" s="44"/>
      <c r="D2762" s="44"/>
      <c r="E2762" s="670"/>
      <c r="F2762" s="671"/>
      <c r="G2762" s="671"/>
      <c r="H2762" s="671"/>
      <c r="I2762" s="47"/>
      <c r="J2762" s="787">
        <v>0</v>
      </c>
      <c r="K2762" s="264"/>
      <c r="L2762" s="921">
        <v>0</v>
      </c>
      <c r="M2762" s="264"/>
      <c r="N2762" s="921"/>
      <c r="O2762" s="75">
        <v>0</v>
      </c>
      <c r="P2762" s="1008"/>
      <c r="Q2762" s="265"/>
      <c r="R2762" s="921"/>
      <c r="S2762" s="75">
        <v>0</v>
      </c>
      <c r="T2762" s="1008">
        <v>0</v>
      </c>
      <c r="U2762" s="265"/>
      <c r="V2762" s="921"/>
      <c r="W2762" s="265"/>
      <c r="X2762" s="921"/>
      <c r="Y2762" s="60">
        <f t="shared" si="343"/>
        <v>0</v>
      </c>
      <c r="Z2762" s="1008">
        <v>0</v>
      </c>
      <c r="AA2762" s="265"/>
      <c r="AB2762" s="921"/>
      <c r="AC2762" s="63">
        <v>0</v>
      </c>
      <c r="AD2762" s="281"/>
      <c r="AE2762" s="958"/>
      <c r="AF2762" s="150">
        <v>0</v>
      </c>
      <c r="AG2762" s="265"/>
      <c r="AH2762" s="921"/>
      <c r="AI2762" s="998">
        <f t="shared" si="345"/>
        <v>0</v>
      </c>
    </row>
    <row r="2763" spans="1:118" s="24" customFormat="1" x14ac:dyDescent="0.2">
      <c r="A2763" s="643"/>
      <c r="B2763" s="672"/>
      <c r="C2763" s="74"/>
      <c r="D2763" s="74"/>
      <c r="E2763" s="480"/>
      <c r="F2763" s="481"/>
      <c r="G2763" s="481"/>
      <c r="H2763" s="481"/>
      <c r="I2763" s="108"/>
      <c r="J2763" s="766"/>
      <c r="K2763" s="142"/>
      <c r="L2763" s="918">
        <v>0</v>
      </c>
      <c r="M2763" s="142"/>
      <c r="N2763" s="918"/>
      <c r="O2763" s="75">
        <v>0</v>
      </c>
      <c r="P2763" s="1007"/>
      <c r="Q2763" s="144"/>
      <c r="R2763" s="918"/>
      <c r="S2763" s="75">
        <v>0</v>
      </c>
      <c r="T2763" s="1007"/>
      <c r="U2763" s="144"/>
      <c r="V2763" s="918"/>
      <c r="W2763" s="144"/>
      <c r="X2763" s="918"/>
      <c r="Y2763" s="60">
        <f t="shared" si="343"/>
        <v>0</v>
      </c>
      <c r="Z2763" s="1007"/>
      <c r="AA2763" s="144"/>
      <c r="AB2763" s="918"/>
      <c r="AC2763" s="63">
        <v>0</v>
      </c>
      <c r="AD2763" s="135"/>
      <c r="AE2763" s="945"/>
      <c r="AF2763" s="150">
        <v>0</v>
      </c>
      <c r="AG2763" s="144"/>
      <c r="AH2763" s="918"/>
      <c r="AI2763" s="998">
        <f t="shared" si="345"/>
        <v>0</v>
      </c>
    </row>
    <row r="2764" spans="1:118" x14ac:dyDescent="0.2">
      <c r="A2764" s="635">
        <v>53102</v>
      </c>
      <c r="B2764" s="673" t="s">
        <v>2424</v>
      </c>
      <c r="C2764" s="44"/>
      <c r="D2764" s="44"/>
      <c r="E2764" s="45"/>
      <c r="F2764" s="46"/>
      <c r="G2764" s="46"/>
      <c r="H2764" s="46"/>
      <c r="I2764" s="47"/>
      <c r="J2764" s="787">
        <v>28345.940000000002</v>
      </c>
      <c r="K2764" s="264"/>
      <c r="L2764" s="921">
        <v>0</v>
      </c>
      <c r="M2764" s="264"/>
      <c r="N2764" s="921"/>
      <c r="O2764" s="75">
        <v>0</v>
      </c>
      <c r="P2764" s="326">
        <f>SUM(P2765:P2768)</f>
        <v>0</v>
      </c>
      <c r="Q2764" s="265"/>
      <c r="R2764" s="921"/>
      <c r="S2764" s="75">
        <v>0</v>
      </c>
      <c r="T2764" s="326">
        <v>16613.669999999998</v>
      </c>
      <c r="U2764" s="265"/>
      <c r="V2764" s="921"/>
      <c r="W2764" s="265"/>
      <c r="X2764" s="921"/>
      <c r="Y2764" s="60">
        <f t="shared" si="343"/>
        <v>0</v>
      </c>
      <c r="Z2764" s="326">
        <v>11732.27</v>
      </c>
      <c r="AA2764" s="265"/>
      <c r="AB2764" s="921"/>
      <c r="AC2764" s="63">
        <v>0</v>
      </c>
      <c r="AD2764" s="326">
        <f>SUM(AD2765:AD2768)</f>
        <v>0</v>
      </c>
      <c r="AE2764" s="565">
        <f>SUM(AE2765:AE2768)</f>
        <v>0</v>
      </c>
      <c r="AF2764" s="150">
        <v>0</v>
      </c>
      <c r="AG2764" s="265"/>
      <c r="AH2764" s="921"/>
      <c r="AI2764" s="998">
        <f t="shared" si="345"/>
        <v>28345.94</v>
      </c>
    </row>
    <row r="2765" spans="1:118" ht="66" x14ac:dyDescent="0.2">
      <c r="A2765" s="467"/>
      <c r="B2765" s="290" t="s">
        <v>2426</v>
      </c>
      <c r="C2765" s="74"/>
      <c r="D2765" s="74">
        <v>1</v>
      </c>
      <c r="E2765" s="79" t="s">
        <v>30</v>
      </c>
      <c r="F2765" s="55" t="s">
        <v>31</v>
      </c>
      <c r="G2765" s="56" t="s">
        <v>32</v>
      </c>
      <c r="H2765" s="55" t="s">
        <v>33</v>
      </c>
      <c r="I2765" s="57">
        <v>9333.94</v>
      </c>
      <c r="J2765" s="766">
        <v>9333.94</v>
      </c>
      <c r="K2765" s="136"/>
      <c r="L2765" s="469">
        <v>0</v>
      </c>
      <c r="M2765" s="136"/>
      <c r="N2765" s="469"/>
      <c r="O2765" s="75">
        <v>0</v>
      </c>
      <c r="P2765" s="999">
        <f>O2765*I2765</f>
        <v>0</v>
      </c>
      <c r="Q2765" s="91"/>
      <c r="R2765" s="644"/>
      <c r="S2765" s="75">
        <v>0</v>
      </c>
      <c r="T2765" s="999">
        <v>9333.94</v>
      </c>
      <c r="U2765" s="91"/>
      <c r="V2765" s="644"/>
      <c r="W2765" s="91"/>
      <c r="X2765" s="644"/>
      <c r="Y2765" s="60">
        <f t="shared" si="343"/>
        <v>1</v>
      </c>
      <c r="Z2765" s="999">
        <v>0</v>
      </c>
      <c r="AA2765" s="91"/>
      <c r="AB2765" s="644"/>
      <c r="AC2765" s="63">
        <v>0</v>
      </c>
      <c r="AD2765" s="78">
        <f>AC2765*I2765</f>
        <v>0</v>
      </c>
      <c r="AE2765" s="63">
        <v>0</v>
      </c>
      <c r="AF2765" s="150">
        <v>0</v>
      </c>
      <c r="AG2765" s="91"/>
      <c r="AH2765" s="644"/>
      <c r="AI2765" s="998">
        <f t="shared" si="345"/>
        <v>9333.94</v>
      </c>
    </row>
    <row r="2766" spans="1:118" ht="66" x14ac:dyDescent="0.2">
      <c r="A2766" s="467"/>
      <c r="B2766" s="262" t="s">
        <v>2427</v>
      </c>
      <c r="C2766" s="74"/>
      <c r="D2766" s="74">
        <v>1</v>
      </c>
      <c r="E2766" s="79" t="s">
        <v>30</v>
      </c>
      <c r="F2766" s="55" t="s">
        <v>31</v>
      </c>
      <c r="G2766" s="56" t="s">
        <v>32</v>
      </c>
      <c r="H2766" s="55" t="s">
        <v>33</v>
      </c>
      <c r="I2766" s="57">
        <v>800</v>
      </c>
      <c r="J2766" s="766">
        <v>800</v>
      </c>
      <c r="K2766" s="136"/>
      <c r="L2766" s="469">
        <v>0</v>
      </c>
      <c r="M2766" s="136"/>
      <c r="N2766" s="469"/>
      <c r="O2766" s="75">
        <v>0</v>
      </c>
      <c r="P2766" s="999">
        <f>O2766*I2766</f>
        <v>0</v>
      </c>
      <c r="Q2766" s="91"/>
      <c r="R2766" s="644"/>
      <c r="S2766" s="75">
        <v>0</v>
      </c>
      <c r="T2766" s="999"/>
      <c r="U2766" s="91"/>
      <c r="V2766" s="644"/>
      <c r="W2766" s="91"/>
      <c r="X2766" s="644"/>
      <c r="Y2766" s="60">
        <f t="shared" si="343"/>
        <v>1</v>
      </c>
      <c r="Z2766" s="999">
        <v>800</v>
      </c>
      <c r="AA2766" s="91"/>
      <c r="AB2766" s="644"/>
      <c r="AC2766" s="63">
        <v>0</v>
      </c>
      <c r="AD2766" s="78">
        <f>AC2766*I2766</f>
        <v>0</v>
      </c>
      <c r="AE2766" s="63">
        <v>0</v>
      </c>
      <c r="AF2766" s="150">
        <v>0</v>
      </c>
      <c r="AG2766" s="91"/>
      <c r="AH2766" s="644"/>
      <c r="AI2766" s="998">
        <f t="shared" si="345"/>
        <v>800</v>
      </c>
    </row>
    <row r="2767" spans="1:118" ht="66" x14ac:dyDescent="0.2">
      <c r="A2767" s="467"/>
      <c r="B2767" s="290" t="s">
        <v>2428</v>
      </c>
      <c r="C2767" s="74"/>
      <c r="D2767" s="74">
        <v>1</v>
      </c>
      <c r="E2767" s="79" t="s">
        <v>30</v>
      </c>
      <c r="F2767" s="55" t="s">
        <v>31</v>
      </c>
      <c r="G2767" s="56" t="s">
        <v>32</v>
      </c>
      <c r="H2767" s="55" t="s">
        <v>33</v>
      </c>
      <c r="I2767" s="57">
        <v>4872</v>
      </c>
      <c r="J2767" s="766">
        <v>4872</v>
      </c>
      <c r="K2767" s="136"/>
      <c r="L2767" s="469">
        <v>0</v>
      </c>
      <c r="M2767" s="136"/>
      <c r="N2767" s="469"/>
      <c r="O2767" s="75">
        <v>0</v>
      </c>
      <c r="P2767" s="999">
        <f>O2767*I2767</f>
        <v>0</v>
      </c>
      <c r="Q2767" s="91"/>
      <c r="R2767" s="644"/>
      <c r="S2767" s="75">
        <v>0</v>
      </c>
      <c r="T2767" s="999"/>
      <c r="U2767" s="91"/>
      <c r="V2767" s="644"/>
      <c r="W2767" s="91"/>
      <c r="X2767" s="644"/>
      <c r="Y2767" s="60">
        <f t="shared" si="343"/>
        <v>1</v>
      </c>
      <c r="Z2767" s="999">
        <v>4872</v>
      </c>
      <c r="AA2767" s="91"/>
      <c r="AB2767" s="644"/>
      <c r="AC2767" s="63">
        <v>0</v>
      </c>
      <c r="AD2767" s="78">
        <f>AC2767*I2767</f>
        <v>0</v>
      </c>
      <c r="AE2767" s="63">
        <v>0</v>
      </c>
      <c r="AF2767" s="150">
        <v>0</v>
      </c>
      <c r="AG2767" s="91"/>
      <c r="AH2767" s="644"/>
      <c r="AI2767" s="998">
        <f t="shared" si="345"/>
        <v>4872</v>
      </c>
    </row>
    <row r="2768" spans="1:118" ht="66" x14ac:dyDescent="0.2">
      <c r="A2768" s="467"/>
      <c r="B2768" s="290" t="s">
        <v>2429</v>
      </c>
      <c r="C2768" s="74"/>
      <c r="D2768" s="74">
        <v>1</v>
      </c>
      <c r="E2768" s="79" t="s">
        <v>30</v>
      </c>
      <c r="F2768" s="55" t="s">
        <v>31</v>
      </c>
      <c r="G2768" s="56" t="s">
        <v>32</v>
      </c>
      <c r="H2768" s="55" t="s">
        <v>33</v>
      </c>
      <c r="I2768" s="57">
        <v>13340</v>
      </c>
      <c r="J2768" s="766">
        <v>13340</v>
      </c>
      <c r="K2768" s="136"/>
      <c r="L2768" s="469">
        <v>0</v>
      </c>
      <c r="M2768" s="136"/>
      <c r="N2768" s="469"/>
      <c r="O2768" s="75">
        <v>0</v>
      </c>
      <c r="P2768" s="999">
        <f>O2768*I2768</f>
        <v>0</v>
      </c>
      <c r="Q2768" s="91"/>
      <c r="R2768" s="644"/>
      <c r="S2768" s="75">
        <v>0</v>
      </c>
      <c r="T2768" s="999">
        <v>7279.73</v>
      </c>
      <c r="U2768" s="91"/>
      <c r="V2768" s="644"/>
      <c r="W2768" s="91"/>
      <c r="X2768" s="644"/>
      <c r="Y2768" s="60">
        <f t="shared" si="343"/>
        <v>1</v>
      </c>
      <c r="Z2768" s="999">
        <v>6060.27</v>
      </c>
      <c r="AA2768" s="91"/>
      <c r="AB2768" s="644"/>
      <c r="AC2768" s="63">
        <v>0</v>
      </c>
      <c r="AD2768" s="78">
        <f>AC2768*I2768</f>
        <v>0</v>
      </c>
      <c r="AE2768" s="63">
        <v>0</v>
      </c>
      <c r="AF2768" s="150">
        <v>0</v>
      </c>
      <c r="AG2768" s="91"/>
      <c r="AH2768" s="644"/>
      <c r="AI2768" s="998">
        <f t="shared" si="345"/>
        <v>13340</v>
      </c>
    </row>
    <row r="2769" spans="1:118" s="131" customFormat="1" ht="18.75" customHeight="1" x14ac:dyDescent="0.25">
      <c r="A2769" s="632">
        <v>532</v>
      </c>
      <c r="B2769" s="674" t="s">
        <v>2430</v>
      </c>
      <c r="C2769" s="274"/>
      <c r="D2769" s="274"/>
      <c r="E2769" s="282"/>
      <c r="F2769" s="283"/>
      <c r="G2769" s="283"/>
      <c r="H2769" s="283"/>
      <c r="I2769" s="277"/>
      <c r="J2769" s="794">
        <v>1400</v>
      </c>
      <c r="K2769" s="371"/>
      <c r="L2769" s="876">
        <v>0</v>
      </c>
      <c r="M2769" s="371"/>
      <c r="N2769" s="876"/>
      <c r="O2769" s="75">
        <v>0</v>
      </c>
      <c r="P2769" s="603">
        <f>P2770</f>
        <v>0</v>
      </c>
      <c r="Q2769" s="372"/>
      <c r="R2769" s="876"/>
      <c r="S2769" s="75">
        <v>0</v>
      </c>
      <c r="T2769" s="603">
        <v>0</v>
      </c>
      <c r="U2769" s="372"/>
      <c r="V2769" s="876"/>
      <c r="W2769" s="372"/>
      <c r="X2769" s="876"/>
      <c r="Y2769" s="60">
        <f t="shared" si="343"/>
        <v>0</v>
      </c>
      <c r="Z2769" s="603">
        <v>1400</v>
      </c>
      <c r="AA2769" s="372"/>
      <c r="AB2769" s="876"/>
      <c r="AC2769" s="63">
        <v>0</v>
      </c>
      <c r="AD2769" s="593">
        <f t="shared" ref="AD2769:AE2769" si="346">AD2770</f>
        <v>0</v>
      </c>
      <c r="AE2769" s="560">
        <f t="shared" si="346"/>
        <v>0</v>
      </c>
      <c r="AF2769" s="150">
        <v>0</v>
      </c>
      <c r="AG2769" s="372"/>
      <c r="AH2769" s="876"/>
      <c r="AI2769" s="998">
        <f t="shared" si="345"/>
        <v>1400</v>
      </c>
      <c r="AJ2769" s="518"/>
      <c r="AK2769" s="518"/>
      <c r="AL2769" s="518"/>
      <c r="AM2769" s="518"/>
      <c r="AN2769" s="518"/>
      <c r="AO2769" s="518"/>
      <c r="AP2769" s="518"/>
      <c r="AQ2769" s="518"/>
      <c r="AR2769" s="518"/>
      <c r="AS2769" s="518"/>
      <c r="AT2769" s="518"/>
      <c r="AU2769" s="518"/>
      <c r="AV2769" s="518"/>
      <c r="AW2769" s="518"/>
      <c r="AX2769" s="518"/>
      <c r="AY2769" s="518"/>
      <c r="AZ2769" s="518"/>
      <c r="BA2769" s="518"/>
      <c r="BB2769" s="518"/>
      <c r="BC2769" s="518"/>
      <c r="BD2769" s="518"/>
      <c r="BE2769" s="518"/>
      <c r="BF2769" s="518"/>
      <c r="BG2769" s="518"/>
      <c r="BH2769" s="518"/>
      <c r="BI2769" s="518"/>
      <c r="BJ2769" s="518"/>
      <c r="BK2769" s="518"/>
      <c r="BL2769" s="518"/>
      <c r="BM2769" s="518"/>
      <c r="BN2769" s="518"/>
      <c r="BO2769" s="518"/>
      <c r="BP2769" s="518"/>
      <c r="BQ2769" s="518"/>
      <c r="BR2769" s="518"/>
      <c r="BS2769" s="518"/>
      <c r="BT2769" s="518"/>
      <c r="BU2769" s="518"/>
      <c r="BV2769" s="518"/>
      <c r="BW2769" s="518"/>
      <c r="BX2769" s="518"/>
      <c r="BY2769" s="518"/>
      <c r="BZ2769" s="518"/>
      <c r="CA2769" s="518"/>
      <c r="CB2769" s="518"/>
      <c r="CC2769" s="518"/>
      <c r="CD2769" s="518"/>
      <c r="CE2769" s="518"/>
      <c r="CF2769" s="518"/>
      <c r="CG2769" s="518"/>
      <c r="CH2769" s="518"/>
      <c r="CI2769" s="518"/>
      <c r="CJ2769" s="518"/>
      <c r="CK2769" s="518"/>
      <c r="CL2769" s="518"/>
      <c r="CM2769" s="518"/>
      <c r="CN2769" s="518"/>
      <c r="CO2769" s="518"/>
      <c r="CP2769" s="518"/>
      <c r="CQ2769" s="518"/>
      <c r="CR2769" s="518"/>
      <c r="CS2769" s="518"/>
      <c r="CT2769" s="518"/>
      <c r="CU2769" s="518"/>
      <c r="CV2769" s="518"/>
      <c r="CW2769" s="518"/>
      <c r="CX2769" s="518"/>
      <c r="CY2769" s="518"/>
      <c r="CZ2769" s="518"/>
      <c r="DA2769" s="518"/>
      <c r="DB2769" s="518"/>
      <c r="DC2769" s="518"/>
      <c r="DD2769" s="518"/>
      <c r="DE2769" s="518"/>
      <c r="DF2769" s="518"/>
      <c r="DG2769" s="518"/>
      <c r="DH2769" s="518"/>
      <c r="DI2769" s="518"/>
      <c r="DJ2769" s="518"/>
      <c r="DK2769" s="518"/>
      <c r="DL2769" s="518"/>
      <c r="DM2769" s="518"/>
      <c r="DN2769" s="518"/>
    </row>
    <row r="2770" spans="1:118" s="131" customFormat="1" ht="18.75" customHeight="1" x14ac:dyDescent="0.25">
      <c r="A2770" s="635">
        <v>53201</v>
      </c>
      <c r="B2770" s="341" t="s">
        <v>2425</v>
      </c>
      <c r="C2770" s="44"/>
      <c r="D2770" s="44"/>
      <c r="E2770" s="675"/>
      <c r="F2770" s="676"/>
      <c r="G2770" s="676"/>
      <c r="H2770" s="676"/>
      <c r="I2770" s="47"/>
      <c r="J2770" s="787">
        <v>1400</v>
      </c>
      <c r="K2770" s="374"/>
      <c r="L2770" s="882">
        <v>0</v>
      </c>
      <c r="M2770" s="374"/>
      <c r="N2770" s="882"/>
      <c r="O2770" s="75">
        <v>0</v>
      </c>
      <c r="P2770" s="326">
        <f>P2771</f>
        <v>0</v>
      </c>
      <c r="Q2770" s="375"/>
      <c r="R2770" s="882"/>
      <c r="S2770" s="75">
        <v>0</v>
      </c>
      <c r="T2770" s="326">
        <v>0</v>
      </c>
      <c r="U2770" s="375"/>
      <c r="V2770" s="882"/>
      <c r="W2770" s="375"/>
      <c r="X2770" s="882"/>
      <c r="Y2770" s="60">
        <f t="shared" si="343"/>
        <v>0</v>
      </c>
      <c r="Z2770" s="326">
        <v>1400</v>
      </c>
      <c r="AA2770" s="375"/>
      <c r="AB2770" s="882"/>
      <c r="AC2770" s="63">
        <v>0</v>
      </c>
      <c r="AD2770" s="251">
        <f>AD2771</f>
        <v>0</v>
      </c>
      <c r="AE2770" s="565">
        <f>AE2771</f>
        <v>0</v>
      </c>
      <c r="AF2770" s="150">
        <v>0</v>
      </c>
      <c r="AG2770" s="375"/>
      <c r="AH2770" s="882"/>
      <c r="AI2770" s="998">
        <f t="shared" si="345"/>
        <v>1400</v>
      </c>
      <c r="AJ2770" s="518"/>
      <c r="AK2770" s="518"/>
      <c r="AL2770" s="518"/>
      <c r="AM2770" s="518"/>
      <c r="AN2770" s="518"/>
      <c r="AO2770" s="518"/>
      <c r="AP2770" s="518"/>
      <c r="AQ2770" s="518"/>
      <c r="AR2770" s="518"/>
      <c r="AS2770" s="518"/>
      <c r="AT2770" s="518"/>
      <c r="AU2770" s="518"/>
      <c r="AV2770" s="518"/>
      <c r="AW2770" s="518"/>
      <c r="AX2770" s="518"/>
      <c r="AY2770" s="518"/>
      <c r="AZ2770" s="518"/>
      <c r="BA2770" s="518"/>
      <c r="BB2770" s="518"/>
      <c r="BC2770" s="518"/>
      <c r="BD2770" s="518"/>
      <c r="BE2770" s="518"/>
      <c r="BF2770" s="518"/>
      <c r="BG2770" s="518"/>
      <c r="BH2770" s="518"/>
      <c r="BI2770" s="518"/>
      <c r="BJ2770" s="518"/>
      <c r="BK2770" s="518"/>
      <c r="BL2770" s="518"/>
      <c r="BM2770" s="518"/>
      <c r="BN2770" s="518"/>
      <c r="BO2770" s="518"/>
      <c r="BP2770" s="518"/>
      <c r="BQ2770" s="518"/>
      <c r="BR2770" s="518"/>
      <c r="BS2770" s="518"/>
      <c r="BT2770" s="518"/>
      <c r="BU2770" s="518"/>
      <c r="BV2770" s="518"/>
      <c r="BW2770" s="518"/>
      <c r="BX2770" s="518"/>
      <c r="BY2770" s="518"/>
      <c r="BZ2770" s="518"/>
      <c r="CA2770" s="518"/>
      <c r="CB2770" s="518"/>
      <c r="CC2770" s="518"/>
      <c r="CD2770" s="518"/>
      <c r="CE2770" s="518"/>
      <c r="CF2770" s="518"/>
      <c r="CG2770" s="518"/>
      <c r="CH2770" s="518"/>
      <c r="CI2770" s="518"/>
      <c r="CJ2770" s="518"/>
      <c r="CK2770" s="518"/>
      <c r="CL2770" s="518"/>
      <c r="CM2770" s="518"/>
      <c r="CN2770" s="518"/>
      <c r="CO2770" s="518"/>
      <c r="CP2770" s="518"/>
      <c r="CQ2770" s="518"/>
      <c r="CR2770" s="518"/>
      <c r="CS2770" s="518"/>
      <c r="CT2770" s="518"/>
      <c r="CU2770" s="518"/>
      <c r="CV2770" s="518"/>
      <c r="CW2770" s="518"/>
      <c r="CX2770" s="518"/>
      <c r="CY2770" s="518"/>
      <c r="CZ2770" s="518"/>
      <c r="DA2770" s="518"/>
      <c r="DB2770" s="518"/>
      <c r="DC2770" s="518"/>
      <c r="DD2770" s="518"/>
      <c r="DE2770" s="518"/>
      <c r="DF2770" s="518"/>
      <c r="DG2770" s="518"/>
      <c r="DH2770" s="518"/>
      <c r="DI2770" s="518"/>
      <c r="DJ2770" s="518"/>
      <c r="DK2770" s="518"/>
      <c r="DL2770" s="518"/>
      <c r="DM2770" s="518"/>
      <c r="DN2770" s="518"/>
    </row>
    <row r="2771" spans="1:118" s="131" customFormat="1" ht="30.75" customHeight="1" x14ac:dyDescent="0.25">
      <c r="A2771" s="467"/>
      <c r="B2771" s="658" t="s">
        <v>2431</v>
      </c>
      <c r="C2771" s="74"/>
      <c r="D2771" s="74">
        <v>2</v>
      </c>
      <c r="E2771" s="79" t="s">
        <v>30</v>
      </c>
      <c r="F2771" s="55" t="s">
        <v>31</v>
      </c>
      <c r="G2771" s="56" t="s">
        <v>32</v>
      </c>
      <c r="H2771" s="55" t="s">
        <v>33</v>
      </c>
      <c r="I2771" s="57">
        <v>700</v>
      </c>
      <c r="J2771" s="766">
        <v>1400</v>
      </c>
      <c r="K2771" s="80"/>
      <c r="L2771" s="150">
        <v>0</v>
      </c>
      <c r="M2771" s="80"/>
      <c r="N2771" s="150"/>
      <c r="O2771" s="75">
        <v>0</v>
      </c>
      <c r="P2771" s="999">
        <f>O2771*I2771</f>
        <v>0</v>
      </c>
      <c r="Q2771" s="91"/>
      <c r="R2771" s="644"/>
      <c r="S2771" s="75">
        <v>0</v>
      </c>
      <c r="T2771" s="999"/>
      <c r="U2771" s="91"/>
      <c r="V2771" s="644"/>
      <c r="W2771" s="91"/>
      <c r="X2771" s="644"/>
      <c r="Y2771" s="60">
        <f t="shared" si="343"/>
        <v>2</v>
      </c>
      <c r="Z2771" s="999">
        <v>1400</v>
      </c>
      <c r="AA2771" s="91"/>
      <c r="AB2771" s="644"/>
      <c r="AC2771" s="63">
        <v>0</v>
      </c>
      <c r="AD2771" s="78">
        <f>AC2771*I2771</f>
        <v>0</v>
      </c>
      <c r="AE2771" s="940">
        <v>0</v>
      </c>
      <c r="AF2771" s="150">
        <v>0</v>
      </c>
      <c r="AG2771" s="91"/>
      <c r="AH2771" s="644"/>
      <c r="AI2771" s="998">
        <f t="shared" si="345"/>
        <v>1400</v>
      </c>
      <c r="AJ2771" s="518"/>
      <c r="AK2771" s="518"/>
      <c r="AL2771" s="518"/>
      <c r="AM2771" s="518"/>
      <c r="AN2771" s="518"/>
      <c r="AO2771" s="518"/>
      <c r="AP2771" s="518"/>
      <c r="AQ2771" s="518"/>
      <c r="AR2771" s="518"/>
      <c r="AS2771" s="518"/>
      <c r="AT2771" s="518"/>
      <c r="AU2771" s="518"/>
      <c r="AV2771" s="518"/>
      <c r="AW2771" s="518"/>
      <c r="AX2771" s="518"/>
      <c r="AY2771" s="518"/>
      <c r="AZ2771" s="518"/>
      <c r="BA2771" s="518"/>
      <c r="BB2771" s="518"/>
      <c r="BC2771" s="518"/>
      <c r="BD2771" s="518"/>
      <c r="BE2771" s="518"/>
      <c r="BF2771" s="518"/>
      <c r="BG2771" s="518"/>
      <c r="BH2771" s="518"/>
      <c r="BI2771" s="518"/>
      <c r="BJ2771" s="518"/>
      <c r="BK2771" s="518"/>
      <c r="BL2771" s="518"/>
      <c r="BM2771" s="518"/>
      <c r="BN2771" s="518"/>
      <c r="BO2771" s="518"/>
      <c r="BP2771" s="518"/>
      <c r="BQ2771" s="518"/>
      <c r="BR2771" s="518"/>
      <c r="BS2771" s="518"/>
      <c r="BT2771" s="518"/>
      <c r="BU2771" s="518"/>
      <c r="BV2771" s="518"/>
      <c r="BW2771" s="518"/>
      <c r="BX2771" s="518"/>
      <c r="BY2771" s="518"/>
      <c r="BZ2771" s="518"/>
      <c r="CA2771" s="518"/>
      <c r="CB2771" s="518"/>
      <c r="CC2771" s="518"/>
      <c r="CD2771" s="518"/>
      <c r="CE2771" s="518"/>
      <c r="CF2771" s="518"/>
      <c r="CG2771" s="518"/>
      <c r="CH2771" s="518"/>
      <c r="CI2771" s="518"/>
      <c r="CJ2771" s="518"/>
      <c r="CK2771" s="518"/>
      <c r="CL2771" s="518"/>
      <c r="CM2771" s="518"/>
      <c r="CN2771" s="518"/>
      <c r="CO2771" s="518"/>
      <c r="CP2771" s="518"/>
      <c r="CQ2771" s="518"/>
      <c r="CR2771" s="518"/>
      <c r="CS2771" s="518"/>
      <c r="CT2771" s="518"/>
      <c r="CU2771" s="518"/>
      <c r="CV2771" s="518"/>
      <c r="CW2771" s="518"/>
      <c r="CX2771" s="518"/>
      <c r="CY2771" s="518"/>
      <c r="CZ2771" s="518"/>
      <c r="DA2771" s="518"/>
      <c r="DB2771" s="518"/>
      <c r="DC2771" s="518"/>
      <c r="DD2771" s="518"/>
      <c r="DE2771" s="518"/>
      <c r="DF2771" s="518"/>
      <c r="DG2771" s="518"/>
      <c r="DH2771" s="518"/>
      <c r="DI2771" s="518"/>
      <c r="DJ2771" s="518"/>
      <c r="DK2771" s="518"/>
      <c r="DL2771" s="518"/>
      <c r="DM2771" s="518"/>
      <c r="DN2771" s="518"/>
    </row>
    <row r="2772" spans="1:118" s="518" customFormat="1" ht="30.75" customHeight="1" x14ac:dyDescent="0.25">
      <c r="A2772" s="664">
        <v>54000</v>
      </c>
      <c r="B2772" s="245"/>
      <c r="C2772" s="27"/>
      <c r="D2772" s="27"/>
      <c r="E2772" s="28"/>
      <c r="F2772" s="29"/>
      <c r="G2772" s="29"/>
      <c r="H2772" s="29"/>
      <c r="I2772" s="30"/>
      <c r="J2772" s="365">
        <v>2040826</v>
      </c>
      <c r="K2772" s="366"/>
      <c r="L2772" s="886">
        <v>0</v>
      </c>
      <c r="M2772" s="366"/>
      <c r="N2772" s="886"/>
      <c r="O2772" s="885">
        <v>0</v>
      </c>
      <c r="P2772" s="677">
        <f>P2773+P2780+P2788+P2792+P2800+P2807</f>
        <v>0</v>
      </c>
      <c r="Q2772" s="367"/>
      <c r="R2772" s="886"/>
      <c r="S2772" s="885">
        <v>0</v>
      </c>
      <c r="T2772" s="677">
        <v>1663080</v>
      </c>
      <c r="U2772" s="367"/>
      <c r="V2772" s="886"/>
      <c r="W2772" s="367"/>
      <c r="X2772" s="886"/>
      <c r="Y2772" s="368">
        <f t="shared" ref="Y2772:Y2803" si="347">D2772</f>
        <v>0</v>
      </c>
      <c r="Z2772" s="677">
        <v>377746</v>
      </c>
      <c r="AA2772" s="367"/>
      <c r="AB2772" s="886"/>
      <c r="AC2772" s="929">
        <v>0</v>
      </c>
      <c r="AD2772" s="677">
        <f>AD2773+AD2780+AD2788+AD2792+AD2800+AD2807</f>
        <v>0</v>
      </c>
      <c r="AE2772" s="986">
        <f>AE2773+AE2780+AE2788+AE2792+AE2800+AE2807</f>
        <v>0</v>
      </c>
      <c r="AF2772" s="886">
        <v>0</v>
      </c>
      <c r="AG2772" s="367"/>
      <c r="AH2772" s="886"/>
      <c r="AI2772" s="1028">
        <f t="shared" si="345"/>
        <v>2040826</v>
      </c>
    </row>
    <row r="2773" spans="1:118" s="131" customFormat="1" ht="30.75" customHeight="1" x14ac:dyDescent="0.25">
      <c r="A2773" s="632">
        <v>54100</v>
      </c>
      <c r="B2773" s="678"/>
      <c r="C2773" s="272"/>
      <c r="D2773" s="272"/>
      <c r="E2773" s="282"/>
      <c r="F2773" s="283"/>
      <c r="G2773" s="283"/>
      <c r="H2773" s="283"/>
      <c r="I2773" s="277"/>
      <c r="J2773" s="806">
        <v>1690800</v>
      </c>
      <c r="K2773" s="371"/>
      <c r="L2773" s="876">
        <v>0</v>
      </c>
      <c r="M2773" s="371"/>
      <c r="N2773" s="876"/>
      <c r="O2773" s="75">
        <v>0</v>
      </c>
      <c r="P2773" s="437">
        <f>P2774</f>
        <v>0</v>
      </c>
      <c r="Q2773" s="372"/>
      <c r="R2773" s="876"/>
      <c r="S2773" s="75">
        <v>0</v>
      </c>
      <c r="T2773" s="437">
        <v>1663080</v>
      </c>
      <c r="U2773" s="372"/>
      <c r="V2773" s="876"/>
      <c r="W2773" s="372"/>
      <c r="X2773" s="876"/>
      <c r="Y2773" s="60">
        <f t="shared" si="347"/>
        <v>0</v>
      </c>
      <c r="Z2773" s="437">
        <v>27720</v>
      </c>
      <c r="AA2773" s="372"/>
      <c r="AB2773" s="876"/>
      <c r="AC2773" s="63">
        <v>0</v>
      </c>
      <c r="AD2773" s="437">
        <f t="shared" ref="AD2773:AE2774" si="348">AD2774</f>
        <v>0</v>
      </c>
      <c r="AE2773" s="950">
        <f t="shared" si="348"/>
        <v>0</v>
      </c>
      <c r="AF2773" s="150">
        <v>0</v>
      </c>
      <c r="AG2773" s="372"/>
      <c r="AH2773" s="876"/>
      <c r="AI2773" s="998">
        <f t="shared" si="345"/>
        <v>1690800</v>
      </c>
      <c r="AJ2773" s="518"/>
      <c r="AK2773" s="518"/>
      <c r="AL2773" s="518"/>
      <c r="AM2773" s="518"/>
      <c r="AN2773" s="518"/>
      <c r="AO2773" s="518"/>
      <c r="AP2773" s="518"/>
      <c r="AQ2773" s="518"/>
      <c r="AR2773" s="518"/>
      <c r="AS2773" s="518"/>
      <c r="AT2773" s="518"/>
      <c r="AU2773" s="518"/>
      <c r="AV2773" s="518"/>
      <c r="AW2773" s="518"/>
      <c r="AX2773" s="518"/>
      <c r="AY2773" s="518"/>
      <c r="AZ2773" s="518"/>
      <c r="BA2773" s="518"/>
      <c r="BB2773" s="518"/>
      <c r="BC2773" s="518"/>
      <c r="BD2773" s="518"/>
      <c r="BE2773" s="518"/>
      <c r="BF2773" s="518"/>
      <c r="BG2773" s="518"/>
      <c r="BH2773" s="518"/>
      <c r="BI2773" s="518"/>
      <c r="BJ2773" s="518"/>
      <c r="BK2773" s="518"/>
      <c r="BL2773" s="518"/>
      <c r="BM2773" s="518"/>
      <c r="BN2773" s="518"/>
      <c r="BO2773" s="518"/>
      <c r="BP2773" s="518"/>
      <c r="BQ2773" s="518"/>
      <c r="BR2773" s="518"/>
      <c r="BS2773" s="518"/>
      <c r="BT2773" s="518"/>
      <c r="BU2773" s="518"/>
      <c r="BV2773" s="518"/>
      <c r="BW2773" s="518"/>
      <c r="BX2773" s="518"/>
      <c r="BY2773" s="518"/>
      <c r="BZ2773" s="518"/>
      <c r="CA2773" s="518"/>
      <c r="CB2773" s="518"/>
      <c r="CC2773" s="518"/>
      <c r="CD2773" s="518"/>
      <c r="CE2773" s="518"/>
      <c r="CF2773" s="518"/>
      <c r="CG2773" s="518"/>
      <c r="CH2773" s="518"/>
      <c r="CI2773" s="518"/>
      <c r="CJ2773" s="518"/>
      <c r="CK2773" s="518"/>
      <c r="CL2773" s="518"/>
      <c r="CM2773" s="518"/>
      <c r="CN2773" s="518"/>
      <c r="CO2773" s="518"/>
      <c r="CP2773" s="518"/>
      <c r="CQ2773" s="518"/>
      <c r="CR2773" s="518"/>
      <c r="CS2773" s="518"/>
      <c r="CT2773" s="518"/>
      <c r="CU2773" s="518"/>
      <c r="CV2773" s="518"/>
      <c r="CW2773" s="518"/>
      <c r="CX2773" s="518"/>
      <c r="CY2773" s="518"/>
      <c r="CZ2773" s="518"/>
      <c r="DA2773" s="518"/>
      <c r="DB2773" s="518"/>
      <c r="DC2773" s="518"/>
      <c r="DD2773" s="518"/>
      <c r="DE2773" s="518"/>
      <c r="DF2773" s="518"/>
      <c r="DG2773" s="518"/>
      <c r="DH2773" s="518"/>
      <c r="DI2773" s="518"/>
      <c r="DJ2773" s="518"/>
      <c r="DK2773" s="518"/>
      <c r="DL2773" s="518"/>
      <c r="DM2773" s="518"/>
      <c r="DN2773" s="518"/>
    </row>
    <row r="2774" spans="1:118" s="131" customFormat="1" ht="30.75" customHeight="1" x14ac:dyDescent="0.25">
      <c r="A2774" s="635">
        <v>54101</v>
      </c>
      <c r="B2774" s="679"/>
      <c r="C2774" s="44"/>
      <c r="D2774" s="44"/>
      <c r="E2774" s="45"/>
      <c r="F2774" s="46"/>
      <c r="G2774" s="46"/>
      <c r="H2774" s="46"/>
      <c r="I2774" s="47"/>
      <c r="J2774" s="787">
        <v>1690800</v>
      </c>
      <c r="K2774" s="374"/>
      <c r="L2774" s="882">
        <v>0</v>
      </c>
      <c r="M2774" s="374"/>
      <c r="N2774" s="882"/>
      <c r="O2774" s="75">
        <v>0</v>
      </c>
      <c r="P2774" s="680">
        <f>P2775</f>
        <v>0</v>
      </c>
      <c r="Q2774" s="375"/>
      <c r="R2774" s="882"/>
      <c r="S2774" s="75">
        <v>0</v>
      </c>
      <c r="T2774" s="680">
        <v>1663080</v>
      </c>
      <c r="U2774" s="375"/>
      <c r="V2774" s="882"/>
      <c r="W2774" s="375"/>
      <c r="X2774" s="882"/>
      <c r="Y2774" s="60">
        <f t="shared" si="347"/>
        <v>0</v>
      </c>
      <c r="Z2774" s="680">
        <v>27720</v>
      </c>
      <c r="AA2774" s="375"/>
      <c r="AB2774" s="882"/>
      <c r="AC2774" s="63">
        <v>0</v>
      </c>
      <c r="AD2774" s="680">
        <f t="shared" si="348"/>
        <v>0</v>
      </c>
      <c r="AE2774" s="987">
        <f t="shared" si="348"/>
        <v>0</v>
      </c>
      <c r="AF2774" s="150">
        <v>0</v>
      </c>
      <c r="AG2774" s="375"/>
      <c r="AH2774" s="882"/>
      <c r="AI2774" s="998">
        <f t="shared" si="345"/>
        <v>1690800</v>
      </c>
      <c r="AJ2774" s="518"/>
      <c r="AK2774" s="518"/>
      <c r="AL2774" s="518"/>
      <c r="AM2774" s="518"/>
      <c r="AN2774" s="518"/>
      <c r="AO2774" s="518"/>
      <c r="AP2774" s="518"/>
      <c r="AQ2774" s="518"/>
      <c r="AR2774" s="518"/>
      <c r="AS2774" s="518"/>
      <c r="AT2774" s="518"/>
      <c r="AU2774" s="518"/>
      <c r="AV2774" s="518"/>
      <c r="AW2774" s="518"/>
      <c r="AX2774" s="518"/>
      <c r="AY2774" s="518"/>
      <c r="AZ2774" s="518"/>
      <c r="BA2774" s="518"/>
      <c r="BB2774" s="518"/>
      <c r="BC2774" s="518"/>
      <c r="BD2774" s="518"/>
      <c r="BE2774" s="518"/>
      <c r="BF2774" s="518"/>
      <c r="BG2774" s="518"/>
      <c r="BH2774" s="518"/>
      <c r="BI2774" s="518"/>
      <c r="BJ2774" s="518"/>
      <c r="BK2774" s="518"/>
      <c r="BL2774" s="518"/>
      <c r="BM2774" s="518"/>
      <c r="BN2774" s="518"/>
      <c r="BO2774" s="518"/>
      <c r="BP2774" s="518"/>
      <c r="BQ2774" s="518"/>
      <c r="BR2774" s="518"/>
      <c r="BS2774" s="518"/>
      <c r="BT2774" s="518"/>
      <c r="BU2774" s="518"/>
      <c r="BV2774" s="518"/>
      <c r="BW2774" s="518"/>
      <c r="BX2774" s="518"/>
      <c r="BY2774" s="518"/>
      <c r="BZ2774" s="518"/>
      <c r="CA2774" s="518"/>
      <c r="CB2774" s="518"/>
      <c r="CC2774" s="518"/>
      <c r="CD2774" s="518"/>
      <c r="CE2774" s="518"/>
      <c r="CF2774" s="518"/>
      <c r="CG2774" s="518"/>
      <c r="CH2774" s="518"/>
      <c r="CI2774" s="518"/>
      <c r="CJ2774" s="518"/>
      <c r="CK2774" s="518"/>
      <c r="CL2774" s="518"/>
      <c r="CM2774" s="518"/>
      <c r="CN2774" s="518"/>
      <c r="CO2774" s="518"/>
      <c r="CP2774" s="518"/>
      <c r="CQ2774" s="518"/>
      <c r="CR2774" s="518"/>
      <c r="CS2774" s="518"/>
      <c r="CT2774" s="518"/>
      <c r="CU2774" s="518"/>
      <c r="CV2774" s="518"/>
      <c r="CW2774" s="518"/>
      <c r="CX2774" s="518"/>
      <c r="CY2774" s="518"/>
      <c r="CZ2774" s="518"/>
      <c r="DA2774" s="518"/>
      <c r="DB2774" s="518"/>
      <c r="DC2774" s="518"/>
      <c r="DD2774" s="518"/>
      <c r="DE2774" s="518"/>
      <c r="DF2774" s="518"/>
      <c r="DG2774" s="518"/>
      <c r="DH2774" s="518"/>
      <c r="DI2774" s="518"/>
      <c r="DJ2774" s="518"/>
      <c r="DK2774" s="518"/>
      <c r="DL2774" s="518"/>
      <c r="DM2774" s="518"/>
      <c r="DN2774" s="518"/>
    </row>
    <row r="2775" spans="1:118" ht="66" x14ac:dyDescent="0.2">
      <c r="A2775" s="625"/>
      <c r="B2775" s="619" t="s">
        <v>2432</v>
      </c>
      <c r="C2775" s="51"/>
      <c r="D2775" s="51">
        <v>1</v>
      </c>
      <c r="E2775" s="79" t="s">
        <v>30</v>
      </c>
      <c r="F2775" s="55" t="s">
        <v>31</v>
      </c>
      <c r="G2775" s="56" t="s">
        <v>32</v>
      </c>
      <c r="H2775" s="55" t="s">
        <v>33</v>
      </c>
      <c r="I2775" s="57"/>
      <c r="J2775" s="807">
        <v>1100000</v>
      </c>
      <c r="K2775" s="136"/>
      <c r="L2775" s="469">
        <v>0</v>
      </c>
      <c r="M2775" s="136"/>
      <c r="N2775" s="469"/>
      <c r="O2775" s="75">
        <v>0</v>
      </c>
      <c r="P2775" s="999">
        <f>O2775*I2775</f>
        <v>0</v>
      </c>
      <c r="Q2775" s="91"/>
      <c r="R2775" s="644"/>
      <c r="S2775" s="75">
        <v>0</v>
      </c>
      <c r="T2775" s="999">
        <v>1072280</v>
      </c>
      <c r="U2775" s="91"/>
      <c r="V2775" s="644"/>
      <c r="W2775" s="91"/>
      <c r="X2775" s="644"/>
      <c r="Y2775" s="60">
        <f t="shared" si="347"/>
        <v>1</v>
      </c>
      <c r="Z2775" s="999">
        <v>27720</v>
      </c>
      <c r="AA2775" s="91"/>
      <c r="AB2775" s="644"/>
      <c r="AC2775" s="63">
        <v>0</v>
      </c>
      <c r="AD2775" s="78">
        <f>AC2775*I2775</f>
        <v>0</v>
      </c>
      <c r="AE2775" s="940">
        <v>0</v>
      </c>
      <c r="AF2775" s="150">
        <v>0</v>
      </c>
      <c r="AG2775" s="91"/>
      <c r="AH2775" s="644"/>
      <c r="AI2775" s="998">
        <f t="shared" si="345"/>
        <v>1100000</v>
      </c>
    </row>
    <row r="2776" spans="1:118" x14ac:dyDescent="0.2">
      <c r="A2776" s="625"/>
      <c r="B2776" s="619" t="s">
        <v>2433</v>
      </c>
      <c r="C2776" s="51"/>
      <c r="D2776" s="51">
        <v>2</v>
      </c>
      <c r="E2776" s="79"/>
      <c r="F2776" s="325"/>
      <c r="G2776" s="324"/>
      <c r="H2776" s="325"/>
      <c r="I2776" s="57"/>
      <c r="J2776" s="807">
        <v>590800</v>
      </c>
      <c r="K2776" s="136"/>
      <c r="L2776" s="469">
        <v>0</v>
      </c>
      <c r="M2776" s="136"/>
      <c r="N2776" s="469"/>
      <c r="O2776" s="75">
        <v>0</v>
      </c>
      <c r="P2776" s="1013"/>
      <c r="Q2776" s="91"/>
      <c r="R2776" s="644"/>
      <c r="S2776" s="75">
        <v>0</v>
      </c>
      <c r="T2776" s="1013">
        <v>590800</v>
      </c>
      <c r="U2776" s="91"/>
      <c r="V2776" s="644"/>
      <c r="W2776" s="91"/>
      <c r="X2776" s="644"/>
      <c r="Y2776" s="60">
        <f t="shared" si="347"/>
        <v>2</v>
      </c>
      <c r="Z2776" s="1013">
        <v>0</v>
      </c>
      <c r="AA2776" s="91"/>
      <c r="AB2776" s="644"/>
      <c r="AC2776" s="63">
        <v>0</v>
      </c>
      <c r="AD2776" s="622"/>
      <c r="AE2776" s="940"/>
      <c r="AF2776" s="150">
        <v>0</v>
      </c>
      <c r="AG2776" s="91"/>
      <c r="AH2776" s="644"/>
      <c r="AI2776" s="998">
        <f t="shared" si="345"/>
        <v>590800</v>
      </c>
    </row>
    <row r="2777" spans="1:118" s="131" customFormat="1" ht="30.75" customHeight="1" x14ac:dyDescent="0.25">
      <c r="A2777" s="632">
        <v>54200</v>
      </c>
      <c r="B2777" s="678"/>
      <c r="C2777" s="272"/>
      <c r="D2777" s="272"/>
      <c r="E2777" s="282"/>
      <c r="F2777" s="283"/>
      <c r="G2777" s="283"/>
      <c r="H2777" s="283"/>
      <c r="I2777" s="277"/>
      <c r="J2777" s="806">
        <v>350026</v>
      </c>
      <c r="K2777" s="371"/>
      <c r="L2777" s="876">
        <v>0</v>
      </c>
      <c r="M2777" s="371"/>
      <c r="N2777" s="876"/>
      <c r="O2777" s="75">
        <v>0</v>
      </c>
      <c r="P2777" s="437">
        <f>P2778</f>
        <v>0</v>
      </c>
      <c r="Q2777" s="372"/>
      <c r="R2777" s="876"/>
      <c r="S2777" s="75">
        <v>0</v>
      </c>
      <c r="T2777" s="437">
        <v>0</v>
      </c>
      <c r="U2777" s="372"/>
      <c r="V2777" s="876"/>
      <c r="W2777" s="372"/>
      <c r="X2777" s="876"/>
      <c r="Y2777" s="60">
        <f t="shared" si="347"/>
        <v>0</v>
      </c>
      <c r="Z2777" s="437">
        <v>350026</v>
      </c>
      <c r="AA2777" s="372"/>
      <c r="AB2777" s="876"/>
      <c r="AC2777" s="63">
        <v>0</v>
      </c>
      <c r="AD2777" s="437">
        <f t="shared" ref="AD2777:AE2778" si="349">AD2778</f>
        <v>0</v>
      </c>
      <c r="AE2777" s="950">
        <f t="shared" si="349"/>
        <v>0</v>
      </c>
      <c r="AF2777" s="150">
        <v>0</v>
      </c>
      <c r="AG2777" s="372"/>
      <c r="AH2777" s="876"/>
      <c r="AI2777" s="998">
        <f t="shared" si="345"/>
        <v>350026</v>
      </c>
      <c r="AJ2777" s="518"/>
      <c r="AK2777" s="518"/>
      <c r="AL2777" s="518"/>
      <c r="AM2777" s="518"/>
      <c r="AN2777" s="518"/>
      <c r="AO2777" s="518"/>
      <c r="AP2777" s="518"/>
      <c r="AQ2777" s="518"/>
      <c r="AR2777" s="518"/>
      <c r="AS2777" s="518"/>
      <c r="AT2777" s="518"/>
      <c r="AU2777" s="518"/>
      <c r="AV2777" s="518"/>
      <c r="AW2777" s="518"/>
      <c r="AX2777" s="518"/>
      <c r="AY2777" s="518"/>
      <c r="AZ2777" s="518"/>
      <c r="BA2777" s="518"/>
      <c r="BB2777" s="518"/>
      <c r="BC2777" s="518"/>
      <c r="BD2777" s="518"/>
      <c r="BE2777" s="518"/>
      <c r="BF2777" s="518"/>
      <c r="BG2777" s="518"/>
      <c r="BH2777" s="518"/>
      <c r="BI2777" s="518"/>
      <c r="BJ2777" s="518"/>
      <c r="BK2777" s="518"/>
      <c r="BL2777" s="518"/>
      <c r="BM2777" s="518"/>
      <c r="BN2777" s="518"/>
      <c r="BO2777" s="518"/>
      <c r="BP2777" s="518"/>
      <c r="BQ2777" s="518"/>
      <c r="BR2777" s="518"/>
      <c r="BS2777" s="518"/>
      <c r="BT2777" s="518"/>
      <c r="BU2777" s="518"/>
      <c r="BV2777" s="518"/>
      <c r="BW2777" s="518"/>
      <c r="BX2777" s="518"/>
      <c r="BY2777" s="518"/>
      <c r="BZ2777" s="518"/>
      <c r="CA2777" s="518"/>
      <c r="CB2777" s="518"/>
      <c r="CC2777" s="518"/>
      <c r="CD2777" s="518"/>
      <c r="CE2777" s="518"/>
      <c r="CF2777" s="518"/>
      <c r="CG2777" s="518"/>
      <c r="CH2777" s="518"/>
      <c r="CI2777" s="518"/>
      <c r="CJ2777" s="518"/>
      <c r="CK2777" s="518"/>
      <c r="CL2777" s="518"/>
      <c r="CM2777" s="518"/>
      <c r="CN2777" s="518"/>
      <c r="CO2777" s="518"/>
      <c r="CP2777" s="518"/>
      <c r="CQ2777" s="518"/>
      <c r="CR2777" s="518"/>
      <c r="CS2777" s="518"/>
      <c r="CT2777" s="518"/>
      <c r="CU2777" s="518"/>
      <c r="CV2777" s="518"/>
      <c r="CW2777" s="518"/>
      <c r="CX2777" s="518"/>
      <c r="CY2777" s="518"/>
      <c r="CZ2777" s="518"/>
      <c r="DA2777" s="518"/>
      <c r="DB2777" s="518"/>
      <c r="DC2777" s="518"/>
      <c r="DD2777" s="518"/>
      <c r="DE2777" s="518"/>
      <c r="DF2777" s="518"/>
      <c r="DG2777" s="518"/>
      <c r="DH2777" s="518"/>
      <c r="DI2777" s="518"/>
      <c r="DJ2777" s="518"/>
      <c r="DK2777" s="518"/>
      <c r="DL2777" s="518"/>
      <c r="DM2777" s="518"/>
      <c r="DN2777" s="518"/>
    </row>
    <row r="2778" spans="1:118" s="131" customFormat="1" ht="30.75" customHeight="1" x14ac:dyDescent="0.25">
      <c r="A2778" s="635">
        <v>54201</v>
      </c>
      <c r="B2778" s="619" t="s">
        <v>2434</v>
      </c>
      <c r="C2778" s="44"/>
      <c r="D2778" s="44"/>
      <c r="E2778" s="45"/>
      <c r="F2778" s="46"/>
      <c r="G2778" s="46"/>
      <c r="H2778" s="46"/>
      <c r="I2778" s="47"/>
      <c r="J2778" s="787">
        <v>350026</v>
      </c>
      <c r="K2778" s="374"/>
      <c r="L2778" s="882">
        <v>0</v>
      </c>
      <c r="M2778" s="374"/>
      <c r="N2778" s="882"/>
      <c r="O2778" s="75">
        <v>0</v>
      </c>
      <c r="P2778" s="680">
        <f>P2779</f>
        <v>0</v>
      </c>
      <c r="Q2778" s="375"/>
      <c r="R2778" s="882"/>
      <c r="S2778" s="75">
        <v>0</v>
      </c>
      <c r="T2778" s="680">
        <v>0</v>
      </c>
      <c r="U2778" s="375"/>
      <c r="V2778" s="882"/>
      <c r="W2778" s="375"/>
      <c r="X2778" s="882"/>
      <c r="Y2778" s="60">
        <f t="shared" si="347"/>
        <v>0</v>
      </c>
      <c r="Z2778" s="680">
        <v>350026</v>
      </c>
      <c r="AA2778" s="375"/>
      <c r="AB2778" s="882"/>
      <c r="AC2778" s="63">
        <v>0</v>
      </c>
      <c r="AD2778" s="680">
        <f t="shared" si="349"/>
        <v>0</v>
      </c>
      <c r="AE2778" s="987">
        <f t="shared" si="349"/>
        <v>0</v>
      </c>
      <c r="AF2778" s="150">
        <v>0</v>
      </c>
      <c r="AG2778" s="375"/>
      <c r="AH2778" s="882"/>
      <c r="AI2778" s="998">
        <f t="shared" si="345"/>
        <v>350026</v>
      </c>
      <c r="AJ2778" s="518"/>
      <c r="AK2778" s="518"/>
      <c r="AL2778" s="518"/>
      <c r="AM2778" s="518"/>
      <c r="AN2778" s="518"/>
      <c r="AO2778" s="518"/>
      <c r="AP2778" s="518"/>
      <c r="AQ2778" s="518"/>
      <c r="AR2778" s="518"/>
      <c r="AS2778" s="518"/>
      <c r="AT2778" s="518"/>
      <c r="AU2778" s="518"/>
      <c r="AV2778" s="518"/>
      <c r="AW2778" s="518"/>
      <c r="AX2778" s="518"/>
      <c r="AY2778" s="518"/>
      <c r="AZ2778" s="518"/>
      <c r="BA2778" s="518"/>
      <c r="BB2778" s="518"/>
      <c r="BC2778" s="518"/>
      <c r="BD2778" s="518"/>
      <c r="BE2778" s="518"/>
      <c r="BF2778" s="518"/>
      <c r="BG2778" s="518"/>
      <c r="BH2778" s="518"/>
      <c r="BI2778" s="518"/>
      <c r="BJ2778" s="518"/>
      <c r="BK2778" s="518"/>
      <c r="BL2778" s="518"/>
      <c r="BM2778" s="518"/>
      <c r="BN2778" s="518"/>
      <c r="BO2778" s="518"/>
      <c r="BP2778" s="518"/>
      <c r="BQ2778" s="518"/>
      <c r="BR2778" s="518"/>
      <c r="BS2778" s="518"/>
      <c r="BT2778" s="518"/>
      <c r="BU2778" s="518"/>
      <c r="BV2778" s="518"/>
      <c r="BW2778" s="518"/>
      <c r="BX2778" s="518"/>
      <c r="BY2778" s="518"/>
      <c r="BZ2778" s="518"/>
      <c r="CA2778" s="518"/>
      <c r="CB2778" s="518"/>
      <c r="CC2778" s="518"/>
      <c r="CD2778" s="518"/>
      <c r="CE2778" s="518"/>
      <c r="CF2778" s="518"/>
      <c r="CG2778" s="518"/>
      <c r="CH2778" s="518"/>
      <c r="CI2778" s="518"/>
      <c r="CJ2778" s="518"/>
      <c r="CK2778" s="518"/>
      <c r="CL2778" s="518"/>
      <c r="CM2778" s="518"/>
      <c r="CN2778" s="518"/>
      <c r="CO2778" s="518"/>
      <c r="CP2778" s="518"/>
      <c r="CQ2778" s="518"/>
      <c r="CR2778" s="518"/>
      <c r="CS2778" s="518"/>
      <c r="CT2778" s="518"/>
      <c r="CU2778" s="518"/>
      <c r="CV2778" s="518"/>
      <c r="CW2778" s="518"/>
      <c r="CX2778" s="518"/>
      <c r="CY2778" s="518"/>
      <c r="CZ2778" s="518"/>
      <c r="DA2778" s="518"/>
      <c r="DB2778" s="518"/>
      <c r="DC2778" s="518"/>
      <c r="DD2778" s="518"/>
      <c r="DE2778" s="518"/>
      <c r="DF2778" s="518"/>
      <c r="DG2778" s="518"/>
      <c r="DH2778" s="518"/>
      <c r="DI2778" s="518"/>
      <c r="DJ2778" s="518"/>
      <c r="DK2778" s="518"/>
      <c r="DL2778" s="518"/>
      <c r="DM2778" s="518"/>
      <c r="DN2778" s="518"/>
    </row>
    <row r="2779" spans="1:118" ht="66" x14ac:dyDescent="0.2">
      <c r="A2779" s="625"/>
      <c r="B2779" s="3" t="s">
        <v>2435</v>
      </c>
      <c r="C2779" s="51"/>
      <c r="D2779" s="51">
        <v>1</v>
      </c>
      <c r="E2779" s="79" t="s">
        <v>30</v>
      </c>
      <c r="F2779" s="55" t="s">
        <v>31</v>
      </c>
      <c r="G2779" s="56" t="s">
        <v>32</v>
      </c>
      <c r="H2779" s="55" t="s">
        <v>33</v>
      </c>
      <c r="I2779" s="57"/>
      <c r="J2779" s="807">
        <v>350026</v>
      </c>
      <c r="K2779" s="136"/>
      <c r="L2779" s="469">
        <v>0</v>
      </c>
      <c r="M2779" s="136"/>
      <c r="N2779" s="469"/>
      <c r="O2779" s="75">
        <v>0</v>
      </c>
      <c r="P2779" s="999">
        <f>O2779*I2779</f>
        <v>0</v>
      </c>
      <c r="Q2779" s="91"/>
      <c r="R2779" s="644"/>
      <c r="S2779" s="75">
        <v>0</v>
      </c>
      <c r="T2779" s="999"/>
      <c r="U2779" s="91"/>
      <c r="V2779" s="644"/>
      <c r="W2779" s="91"/>
      <c r="X2779" s="644"/>
      <c r="Y2779" s="60">
        <f t="shared" si="347"/>
        <v>1</v>
      </c>
      <c r="Z2779" s="999">
        <v>350026</v>
      </c>
      <c r="AA2779" s="91"/>
      <c r="AB2779" s="644"/>
      <c r="AC2779" s="63">
        <v>0</v>
      </c>
      <c r="AD2779" s="78">
        <f>AC2779*I2779</f>
        <v>0</v>
      </c>
      <c r="AE2779" s="940">
        <v>0</v>
      </c>
      <c r="AF2779" s="150">
        <v>0</v>
      </c>
      <c r="AG2779" s="91"/>
      <c r="AH2779" s="644"/>
      <c r="AI2779" s="998">
        <f t="shared" si="345"/>
        <v>350026</v>
      </c>
    </row>
    <row r="2780" spans="1:118" s="518" customFormat="1" ht="30.75" customHeight="1" x14ac:dyDescent="0.25">
      <c r="A2780" s="664">
        <v>5600</v>
      </c>
      <c r="B2780" s="245" t="s">
        <v>2436</v>
      </c>
      <c r="C2780" s="27"/>
      <c r="D2780" s="27"/>
      <c r="E2780" s="28"/>
      <c r="F2780" s="29"/>
      <c r="G2780" s="29"/>
      <c r="H2780" s="29"/>
      <c r="I2780" s="30"/>
      <c r="J2780" s="365">
        <v>108230.08</v>
      </c>
      <c r="K2780" s="366"/>
      <c r="L2780" s="886">
        <v>0</v>
      </c>
      <c r="M2780" s="366"/>
      <c r="N2780" s="886"/>
      <c r="O2780" s="885">
        <v>0</v>
      </c>
      <c r="P2780" s="677">
        <f>P2781+P2784+P2792+P2799+P2804+P2811</f>
        <v>0</v>
      </c>
      <c r="Q2780" s="367"/>
      <c r="R2780" s="886"/>
      <c r="S2780" s="885">
        <v>0</v>
      </c>
      <c r="T2780" s="677">
        <v>0</v>
      </c>
      <c r="U2780" s="367"/>
      <c r="V2780" s="886"/>
      <c r="W2780" s="367"/>
      <c r="X2780" s="886"/>
      <c r="Y2780" s="368">
        <f t="shared" si="347"/>
        <v>0</v>
      </c>
      <c r="Z2780" s="677">
        <v>108230.08</v>
      </c>
      <c r="AA2780" s="367"/>
      <c r="AB2780" s="886"/>
      <c r="AC2780" s="929">
        <v>0</v>
      </c>
      <c r="AD2780" s="677">
        <f>AD2781+AD2784+AD2792+AD2799+AD2804+AD2811</f>
        <v>0</v>
      </c>
      <c r="AE2780" s="986">
        <f>AE2781+AE2784+AE2792+AE2799+AE2804+AE2811</f>
        <v>0</v>
      </c>
      <c r="AF2780" s="886">
        <v>0</v>
      </c>
      <c r="AG2780" s="367"/>
      <c r="AH2780" s="886"/>
      <c r="AI2780" s="1028">
        <f t="shared" si="345"/>
        <v>108230.08</v>
      </c>
    </row>
    <row r="2781" spans="1:118" s="131" customFormat="1" ht="30.75" customHeight="1" x14ac:dyDescent="0.25">
      <c r="A2781" s="632">
        <v>561</v>
      </c>
      <c r="B2781" s="678" t="s">
        <v>2437</v>
      </c>
      <c r="C2781" s="272"/>
      <c r="D2781" s="272"/>
      <c r="E2781" s="282"/>
      <c r="F2781" s="283"/>
      <c r="G2781" s="283"/>
      <c r="H2781" s="283"/>
      <c r="I2781" s="277"/>
      <c r="J2781" s="806">
        <v>6960</v>
      </c>
      <c r="K2781" s="371"/>
      <c r="L2781" s="876">
        <v>0</v>
      </c>
      <c r="M2781" s="371"/>
      <c r="N2781" s="876"/>
      <c r="O2781" s="75">
        <v>0</v>
      </c>
      <c r="P2781" s="437">
        <f>P2782</f>
        <v>0</v>
      </c>
      <c r="Q2781" s="372"/>
      <c r="R2781" s="876"/>
      <c r="S2781" s="75">
        <v>0</v>
      </c>
      <c r="T2781" s="437">
        <v>0</v>
      </c>
      <c r="U2781" s="372"/>
      <c r="V2781" s="876"/>
      <c r="W2781" s="372"/>
      <c r="X2781" s="876"/>
      <c r="Y2781" s="60">
        <f t="shared" si="347"/>
        <v>0</v>
      </c>
      <c r="Z2781" s="437">
        <v>6960</v>
      </c>
      <c r="AA2781" s="372"/>
      <c r="AB2781" s="876"/>
      <c r="AC2781" s="63">
        <v>0</v>
      </c>
      <c r="AD2781" s="437">
        <f t="shared" ref="AD2781:AE2782" si="350">AD2782</f>
        <v>0</v>
      </c>
      <c r="AE2781" s="950">
        <f t="shared" si="350"/>
        <v>0</v>
      </c>
      <c r="AF2781" s="150">
        <v>0</v>
      </c>
      <c r="AG2781" s="372"/>
      <c r="AH2781" s="876"/>
      <c r="AI2781" s="998">
        <f t="shared" si="345"/>
        <v>6960</v>
      </c>
      <c r="AJ2781" s="518"/>
      <c r="AK2781" s="518"/>
      <c r="AL2781" s="518"/>
      <c r="AM2781" s="518"/>
      <c r="AN2781" s="518"/>
      <c r="AO2781" s="518"/>
      <c r="AP2781" s="518"/>
      <c r="AQ2781" s="518"/>
      <c r="AR2781" s="518"/>
      <c r="AS2781" s="518"/>
      <c r="AT2781" s="518"/>
      <c r="AU2781" s="518"/>
      <c r="AV2781" s="518"/>
      <c r="AW2781" s="518"/>
      <c r="AX2781" s="518"/>
      <c r="AY2781" s="518"/>
      <c r="AZ2781" s="518"/>
      <c r="BA2781" s="518"/>
      <c r="BB2781" s="518"/>
      <c r="BC2781" s="518"/>
      <c r="BD2781" s="518"/>
      <c r="BE2781" s="518"/>
      <c r="BF2781" s="518"/>
      <c r="BG2781" s="518"/>
      <c r="BH2781" s="518"/>
      <c r="BI2781" s="518"/>
      <c r="BJ2781" s="518"/>
      <c r="BK2781" s="518"/>
      <c r="BL2781" s="518"/>
      <c r="BM2781" s="518"/>
      <c r="BN2781" s="518"/>
      <c r="BO2781" s="518"/>
      <c r="BP2781" s="518"/>
      <c r="BQ2781" s="518"/>
      <c r="BR2781" s="518"/>
      <c r="BS2781" s="518"/>
      <c r="BT2781" s="518"/>
      <c r="BU2781" s="518"/>
      <c r="BV2781" s="518"/>
      <c r="BW2781" s="518"/>
      <c r="BX2781" s="518"/>
      <c r="BY2781" s="518"/>
      <c r="BZ2781" s="518"/>
      <c r="CA2781" s="518"/>
      <c r="CB2781" s="518"/>
      <c r="CC2781" s="518"/>
      <c r="CD2781" s="518"/>
      <c r="CE2781" s="518"/>
      <c r="CF2781" s="518"/>
      <c r="CG2781" s="518"/>
      <c r="CH2781" s="518"/>
      <c r="CI2781" s="518"/>
      <c r="CJ2781" s="518"/>
      <c r="CK2781" s="518"/>
      <c r="CL2781" s="518"/>
      <c r="CM2781" s="518"/>
      <c r="CN2781" s="518"/>
      <c r="CO2781" s="518"/>
      <c r="CP2781" s="518"/>
      <c r="CQ2781" s="518"/>
      <c r="CR2781" s="518"/>
      <c r="CS2781" s="518"/>
      <c r="CT2781" s="518"/>
      <c r="CU2781" s="518"/>
      <c r="CV2781" s="518"/>
      <c r="CW2781" s="518"/>
      <c r="CX2781" s="518"/>
      <c r="CY2781" s="518"/>
      <c r="CZ2781" s="518"/>
      <c r="DA2781" s="518"/>
      <c r="DB2781" s="518"/>
      <c r="DC2781" s="518"/>
      <c r="DD2781" s="518"/>
      <c r="DE2781" s="518"/>
      <c r="DF2781" s="518"/>
      <c r="DG2781" s="518"/>
      <c r="DH2781" s="518"/>
      <c r="DI2781" s="518"/>
      <c r="DJ2781" s="518"/>
      <c r="DK2781" s="518"/>
      <c r="DL2781" s="518"/>
      <c r="DM2781" s="518"/>
      <c r="DN2781" s="518"/>
    </row>
    <row r="2782" spans="1:118" s="131" customFormat="1" ht="30.75" customHeight="1" x14ac:dyDescent="0.25">
      <c r="A2782" s="635">
        <v>56102</v>
      </c>
      <c r="B2782" s="679" t="s">
        <v>2438</v>
      </c>
      <c r="C2782" s="44"/>
      <c r="D2782" s="44"/>
      <c r="E2782" s="45"/>
      <c r="F2782" s="46"/>
      <c r="G2782" s="46"/>
      <c r="H2782" s="46"/>
      <c r="I2782" s="47"/>
      <c r="J2782" s="787">
        <v>6960</v>
      </c>
      <c r="K2782" s="374"/>
      <c r="L2782" s="882">
        <v>0</v>
      </c>
      <c r="M2782" s="374"/>
      <c r="N2782" s="882"/>
      <c r="O2782" s="75">
        <v>0</v>
      </c>
      <c r="P2782" s="680">
        <f>P2783</f>
        <v>0</v>
      </c>
      <c r="Q2782" s="375"/>
      <c r="R2782" s="882"/>
      <c r="S2782" s="75">
        <v>0</v>
      </c>
      <c r="T2782" s="680">
        <v>0</v>
      </c>
      <c r="U2782" s="375"/>
      <c r="V2782" s="882"/>
      <c r="W2782" s="375"/>
      <c r="X2782" s="882"/>
      <c r="Y2782" s="60">
        <f t="shared" si="347"/>
        <v>0</v>
      </c>
      <c r="Z2782" s="680">
        <v>6960</v>
      </c>
      <c r="AA2782" s="375"/>
      <c r="AB2782" s="882"/>
      <c r="AC2782" s="63">
        <v>0</v>
      </c>
      <c r="AD2782" s="680">
        <f t="shared" si="350"/>
        <v>0</v>
      </c>
      <c r="AE2782" s="987">
        <f t="shared" si="350"/>
        <v>0</v>
      </c>
      <c r="AF2782" s="150">
        <v>0</v>
      </c>
      <c r="AG2782" s="375"/>
      <c r="AH2782" s="882"/>
      <c r="AI2782" s="998">
        <f t="shared" si="345"/>
        <v>6960</v>
      </c>
      <c r="AJ2782" s="518"/>
      <c r="AK2782" s="518"/>
      <c r="AL2782" s="518"/>
      <c r="AM2782" s="518"/>
      <c r="AN2782" s="518"/>
      <c r="AO2782" s="518"/>
      <c r="AP2782" s="518"/>
      <c r="AQ2782" s="518"/>
      <c r="AR2782" s="518"/>
      <c r="AS2782" s="518"/>
      <c r="AT2782" s="518"/>
      <c r="AU2782" s="518"/>
      <c r="AV2782" s="518"/>
      <c r="AW2782" s="518"/>
      <c r="AX2782" s="518"/>
      <c r="AY2782" s="518"/>
      <c r="AZ2782" s="518"/>
      <c r="BA2782" s="518"/>
      <c r="BB2782" s="518"/>
      <c r="BC2782" s="518"/>
      <c r="BD2782" s="518"/>
      <c r="BE2782" s="518"/>
      <c r="BF2782" s="518"/>
      <c r="BG2782" s="518"/>
      <c r="BH2782" s="518"/>
      <c r="BI2782" s="518"/>
      <c r="BJ2782" s="518"/>
      <c r="BK2782" s="518"/>
      <c r="BL2782" s="518"/>
      <c r="BM2782" s="518"/>
      <c r="BN2782" s="518"/>
      <c r="BO2782" s="518"/>
      <c r="BP2782" s="518"/>
      <c r="BQ2782" s="518"/>
      <c r="BR2782" s="518"/>
      <c r="BS2782" s="518"/>
      <c r="BT2782" s="518"/>
      <c r="BU2782" s="518"/>
      <c r="BV2782" s="518"/>
      <c r="BW2782" s="518"/>
      <c r="BX2782" s="518"/>
      <c r="BY2782" s="518"/>
      <c r="BZ2782" s="518"/>
      <c r="CA2782" s="518"/>
      <c r="CB2782" s="518"/>
      <c r="CC2782" s="518"/>
      <c r="CD2782" s="518"/>
      <c r="CE2782" s="518"/>
      <c r="CF2782" s="518"/>
      <c r="CG2782" s="518"/>
      <c r="CH2782" s="518"/>
      <c r="CI2782" s="518"/>
      <c r="CJ2782" s="518"/>
      <c r="CK2782" s="518"/>
      <c r="CL2782" s="518"/>
      <c r="CM2782" s="518"/>
      <c r="CN2782" s="518"/>
      <c r="CO2782" s="518"/>
      <c r="CP2782" s="518"/>
      <c r="CQ2782" s="518"/>
      <c r="CR2782" s="518"/>
      <c r="CS2782" s="518"/>
      <c r="CT2782" s="518"/>
      <c r="CU2782" s="518"/>
      <c r="CV2782" s="518"/>
      <c r="CW2782" s="518"/>
      <c r="CX2782" s="518"/>
      <c r="CY2782" s="518"/>
      <c r="CZ2782" s="518"/>
      <c r="DA2782" s="518"/>
      <c r="DB2782" s="518"/>
      <c r="DC2782" s="518"/>
      <c r="DD2782" s="518"/>
      <c r="DE2782" s="518"/>
      <c r="DF2782" s="518"/>
      <c r="DG2782" s="518"/>
      <c r="DH2782" s="518"/>
      <c r="DI2782" s="518"/>
      <c r="DJ2782" s="518"/>
      <c r="DK2782" s="518"/>
      <c r="DL2782" s="518"/>
      <c r="DM2782" s="518"/>
      <c r="DN2782" s="518"/>
    </row>
    <row r="2783" spans="1:118" ht="66" x14ac:dyDescent="0.2">
      <c r="A2783" s="625"/>
      <c r="B2783" s="619" t="s">
        <v>2439</v>
      </c>
      <c r="C2783" s="51"/>
      <c r="D2783" s="51">
        <v>1</v>
      </c>
      <c r="E2783" s="79" t="s">
        <v>30</v>
      </c>
      <c r="F2783" s="55" t="s">
        <v>31</v>
      </c>
      <c r="G2783" s="56" t="s">
        <v>32</v>
      </c>
      <c r="H2783" s="55" t="s">
        <v>33</v>
      </c>
      <c r="I2783" s="57">
        <v>6960</v>
      </c>
      <c r="J2783" s="807">
        <v>6960</v>
      </c>
      <c r="K2783" s="136"/>
      <c r="L2783" s="469">
        <v>0</v>
      </c>
      <c r="M2783" s="136"/>
      <c r="N2783" s="469"/>
      <c r="O2783" s="75">
        <v>0</v>
      </c>
      <c r="P2783" s="999">
        <f>O2783*I2783</f>
        <v>0</v>
      </c>
      <c r="Q2783" s="91"/>
      <c r="R2783" s="644"/>
      <c r="S2783" s="75">
        <v>0</v>
      </c>
      <c r="T2783" s="999"/>
      <c r="U2783" s="91"/>
      <c r="V2783" s="644"/>
      <c r="W2783" s="91"/>
      <c r="X2783" s="644"/>
      <c r="Y2783" s="60">
        <f t="shared" si="347"/>
        <v>1</v>
      </c>
      <c r="Z2783" s="999">
        <v>6960</v>
      </c>
      <c r="AA2783" s="91"/>
      <c r="AB2783" s="644"/>
      <c r="AC2783" s="63">
        <v>0</v>
      </c>
      <c r="AD2783" s="78">
        <f>AC2783*I2783</f>
        <v>0</v>
      </c>
      <c r="AE2783" s="940">
        <v>0</v>
      </c>
      <c r="AF2783" s="150">
        <v>0</v>
      </c>
      <c r="AG2783" s="91"/>
      <c r="AH2783" s="644"/>
      <c r="AI2783" s="998">
        <f t="shared" si="345"/>
        <v>6960</v>
      </c>
    </row>
    <row r="2784" spans="1:118" ht="22.5" customHeight="1" x14ac:dyDescent="0.2">
      <c r="A2784" s="632">
        <v>562</v>
      </c>
      <c r="B2784" s="610" t="s">
        <v>2440</v>
      </c>
      <c r="C2784" s="272"/>
      <c r="D2784" s="690"/>
      <c r="E2784" s="274"/>
      <c r="F2784" s="682"/>
      <c r="G2784" s="682"/>
      <c r="H2784" s="682"/>
      <c r="I2784" s="277"/>
      <c r="J2784" s="858">
        <v>13678.45</v>
      </c>
      <c r="K2784" s="278"/>
      <c r="L2784" s="919">
        <v>0</v>
      </c>
      <c r="M2784" s="278"/>
      <c r="N2784" s="919"/>
      <c r="O2784" s="75">
        <v>0</v>
      </c>
      <c r="P2784" s="683">
        <f>P2785+P2788</f>
        <v>0</v>
      </c>
      <c r="Q2784" s="279"/>
      <c r="R2784" s="919"/>
      <c r="S2784" s="75">
        <v>0</v>
      </c>
      <c r="T2784" s="683">
        <v>0</v>
      </c>
      <c r="U2784" s="279"/>
      <c r="V2784" s="919"/>
      <c r="W2784" s="279"/>
      <c r="X2784" s="919"/>
      <c r="Y2784" s="60">
        <f t="shared" si="347"/>
        <v>0</v>
      </c>
      <c r="Z2784" s="683">
        <v>13678.45</v>
      </c>
      <c r="AA2784" s="279"/>
      <c r="AB2784" s="919"/>
      <c r="AC2784" s="63">
        <v>0</v>
      </c>
      <c r="AD2784" s="683">
        <f>AD2785+AD2788</f>
        <v>0</v>
      </c>
      <c r="AE2784" s="988">
        <f>AE2785+AE2788</f>
        <v>0</v>
      </c>
      <c r="AF2784" s="150">
        <v>0</v>
      </c>
      <c r="AG2784" s="279"/>
      <c r="AH2784" s="919"/>
      <c r="AI2784" s="998">
        <f t="shared" si="345"/>
        <v>13678.45</v>
      </c>
    </row>
    <row r="2785" spans="1:35" s="24" customFormat="1" ht="25.5" customHeight="1" x14ac:dyDescent="0.2">
      <c r="A2785" s="635">
        <v>56204</v>
      </c>
      <c r="B2785" s="341" t="s">
        <v>2441</v>
      </c>
      <c r="C2785" s="42"/>
      <c r="D2785" s="688"/>
      <c r="E2785" s="44"/>
      <c r="F2785" s="684"/>
      <c r="G2785" s="684"/>
      <c r="H2785" s="684"/>
      <c r="I2785" s="47"/>
      <c r="J2785" s="859">
        <v>7785.45</v>
      </c>
      <c r="K2785" s="264"/>
      <c r="L2785" s="921">
        <v>0</v>
      </c>
      <c r="M2785" s="264"/>
      <c r="N2785" s="921"/>
      <c r="O2785" s="75">
        <v>0</v>
      </c>
      <c r="P2785" s="681">
        <f>P2786</f>
        <v>0</v>
      </c>
      <c r="Q2785" s="265"/>
      <c r="R2785" s="921"/>
      <c r="S2785" s="75">
        <v>0</v>
      </c>
      <c r="T2785" s="681">
        <v>0</v>
      </c>
      <c r="U2785" s="265"/>
      <c r="V2785" s="921"/>
      <c r="W2785" s="265"/>
      <c r="X2785" s="921"/>
      <c r="Y2785" s="60">
        <f t="shared" si="347"/>
        <v>0</v>
      </c>
      <c r="Z2785" s="681">
        <v>7785.45</v>
      </c>
      <c r="AA2785" s="265"/>
      <c r="AB2785" s="921"/>
      <c r="AC2785" s="63">
        <v>0</v>
      </c>
      <c r="AD2785" s="681">
        <f>AD2786</f>
        <v>0</v>
      </c>
      <c r="AE2785" s="987">
        <f>AE2786</f>
        <v>0</v>
      </c>
      <c r="AF2785" s="150">
        <v>0</v>
      </c>
      <c r="AG2785" s="265"/>
      <c r="AH2785" s="921"/>
      <c r="AI2785" s="998">
        <f t="shared" si="345"/>
        <v>7785.45</v>
      </c>
    </row>
    <row r="2786" spans="1:35" s="24" customFormat="1" ht="40.5" customHeight="1" x14ac:dyDescent="0.2">
      <c r="A2786" s="643"/>
      <c r="B2786" s="110" t="s">
        <v>2439</v>
      </c>
      <c r="C2786" s="468"/>
      <c r="D2786" s="468">
        <v>1</v>
      </c>
      <c r="E2786" s="74" t="s">
        <v>30</v>
      </c>
      <c r="F2786" s="88" t="s">
        <v>31</v>
      </c>
      <c r="G2786" s="56" t="s">
        <v>32</v>
      </c>
      <c r="H2786" s="55" t="s">
        <v>33</v>
      </c>
      <c r="I2786" s="57">
        <v>7785.45</v>
      </c>
      <c r="J2786" s="819">
        <v>7785.45</v>
      </c>
      <c r="K2786" s="142"/>
      <c r="L2786" s="918">
        <v>0</v>
      </c>
      <c r="M2786" s="142"/>
      <c r="N2786" s="918"/>
      <c r="O2786" s="75">
        <v>0</v>
      </c>
      <c r="P2786" s="999">
        <f>O2786*I2786</f>
        <v>0</v>
      </c>
      <c r="Q2786" s="91"/>
      <c r="R2786" s="644"/>
      <c r="S2786" s="75">
        <v>0</v>
      </c>
      <c r="T2786" s="999"/>
      <c r="U2786" s="91">
        <v>1</v>
      </c>
      <c r="V2786" s="644">
        <v>5750</v>
      </c>
      <c r="W2786" s="91"/>
      <c r="X2786" s="644"/>
      <c r="Y2786" s="60">
        <v>0</v>
      </c>
      <c r="Z2786" s="999">
        <f>7785.45-5750</f>
        <v>2035.4499999999998</v>
      </c>
      <c r="AA2786" s="91"/>
      <c r="AB2786" s="644"/>
      <c r="AC2786" s="63">
        <v>0</v>
      </c>
      <c r="AD2786" s="78">
        <f>AC2786*I2786</f>
        <v>0</v>
      </c>
      <c r="AE2786" s="940">
        <v>0</v>
      </c>
      <c r="AF2786" s="150">
        <v>0</v>
      </c>
      <c r="AG2786" s="91"/>
      <c r="AH2786" s="644"/>
      <c r="AI2786" s="998">
        <f t="shared" si="345"/>
        <v>7785.45</v>
      </c>
    </row>
    <row r="2787" spans="1:35" s="24" customFormat="1" x14ac:dyDescent="0.2">
      <c r="A2787" s="643"/>
      <c r="B2787" s="397"/>
      <c r="C2787" s="468"/>
      <c r="D2787" s="468"/>
      <c r="E2787" s="685"/>
      <c r="F2787" s="686"/>
      <c r="G2787" s="686"/>
      <c r="H2787" s="686"/>
      <c r="I2787" s="108"/>
      <c r="J2787" s="819"/>
      <c r="K2787" s="142"/>
      <c r="L2787" s="918">
        <v>0</v>
      </c>
      <c r="M2787" s="142"/>
      <c r="N2787" s="918"/>
      <c r="O2787" s="75">
        <v>0</v>
      </c>
      <c r="P2787" s="1007"/>
      <c r="Q2787" s="144"/>
      <c r="R2787" s="918"/>
      <c r="S2787" s="75">
        <v>0</v>
      </c>
      <c r="T2787" s="1007"/>
      <c r="U2787" s="144"/>
      <c r="V2787" s="918"/>
      <c r="W2787" s="144"/>
      <c r="X2787" s="918"/>
      <c r="Y2787" s="60">
        <f t="shared" si="347"/>
        <v>0</v>
      </c>
      <c r="Z2787" s="1007">
        <v>0</v>
      </c>
      <c r="AA2787" s="144"/>
      <c r="AB2787" s="918"/>
      <c r="AC2787" s="63">
        <v>0</v>
      </c>
      <c r="AD2787" s="135"/>
      <c r="AE2787" s="945"/>
      <c r="AF2787" s="150">
        <v>0</v>
      </c>
      <c r="AG2787" s="144"/>
      <c r="AH2787" s="918"/>
      <c r="AI2787" s="998">
        <f t="shared" si="345"/>
        <v>0</v>
      </c>
    </row>
    <row r="2788" spans="1:35" ht="31.5" customHeight="1" x14ac:dyDescent="0.2">
      <c r="A2788" s="635">
        <v>56206</v>
      </c>
      <c r="B2788" s="687" t="s">
        <v>2442</v>
      </c>
      <c r="C2788" s="688"/>
      <c r="D2788" s="688"/>
      <c r="E2788" s="45"/>
      <c r="F2788" s="46"/>
      <c r="G2788" s="46"/>
      <c r="H2788" s="46"/>
      <c r="I2788" s="47"/>
      <c r="J2788" s="859">
        <v>5893</v>
      </c>
      <c r="K2788" s="264"/>
      <c r="L2788" s="921">
        <v>0</v>
      </c>
      <c r="M2788" s="264"/>
      <c r="N2788" s="921"/>
      <c r="O2788" s="75">
        <v>0</v>
      </c>
      <c r="P2788" s="680">
        <f>P2789+P2790+P1970</f>
        <v>0</v>
      </c>
      <c r="Q2788" s="265"/>
      <c r="R2788" s="921"/>
      <c r="S2788" s="75">
        <v>0</v>
      </c>
      <c r="T2788" s="680">
        <v>0</v>
      </c>
      <c r="U2788" s="265"/>
      <c r="V2788" s="921"/>
      <c r="W2788" s="265"/>
      <c r="X2788" s="921"/>
      <c r="Y2788" s="60">
        <f t="shared" si="347"/>
        <v>0</v>
      </c>
      <c r="Z2788" s="680">
        <v>5893</v>
      </c>
      <c r="AA2788" s="265"/>
      <c r="AB2788" s="921"/>
      <c r="AC2788" s="63">
        <v>0</v>
      </c>
      <c r="AD2788" s="680">
        <f>AD2789+AD2790+AD1970</f>
        <v>0</v>
      </c>
      <c r="AE2788" s="987">
        <f>AE2789+AE2790+AE1970</f>
        <v>0</v>
      </c>
      <c r="AF2788" s="150">
        <v>0</v>
      </c>
      <c r="AG2788" s="265"/>
      <c r="AH2788" s="921"/>
      <c r="AI2788" s="998">
        <f t="shared" si="345"/>
        <v>5893</v>
      </c>
    </row>
    <row r="2789" spans="1:35" ht="84" x14ac:dyDescent="0.2">
      <c r="A2789" s="467"/>
      <c r="B2789" s="73" t="s">
        <v>2443</v>
      </c>
      <c r="C2789" s="468"/>
      <c r="D2789" s="468">
        <v>1</v>
      </c>
      <c r="E2789" s="79" t="s">
        <v>30</v>
      </c>
      <c r="F2789" s="55" t="s">
        <v>31</v>
      </c>
      <c r="G2789" s="56" t="s">
        <v>32</v>
      </c>
      <c r="H2789" s="55" t="s">
        <v>33</v>
      </c>
      <c r="I2789" s="57">
        <v>1836</v>
      </c>
      <c r="J2789" s="819">
        <v>1836</v>
      </c>
      <c r="K2789" s="136"/>
      <c r="L2789" s="469">
        <v>0</v>
      </c>
      <c r="M2789" s="136"/>
      <c r="N2789" s="469"/>
      <c r="O2789" s="75">
        <v>0</v>
      </c>
      <c r="P2789" s="999">
        <f>O2789*I2789</f>
        <v>0</v>
      </c>
      <c r="Q2789" s="91"/>
      <c r="R2789" s="644"/>
      <c r="S2789" s="75">
        <v>0</v>
      </c>
      <c r="T2789" s="999"/>
      <c r="U2789" s="91"/>
      <c r="V2789" s="644"/>
      <c r="W2789" s="91"/>
      <c r="X2789" s="644"/>
      <c r="Y2789" s="60">
        <f t="shared" si="347"/>
        <v>1</v>
      </c>
      <c r="Z2789" s="999">
        <v>1836</v>
      </c>
      <c r="AA2789" s="91"/>
      <c r="AB2789" s="644"/>
      <c r="AC2789" s="63">
        <v>0</v>
      </c>
      <c r="AD2789" s="78">
        <f>AC2789*I2789</f>
        <v>0</v>
      </c>
      <c r="AE2789" s="940">
        <v>0</v>
      </c>
      <c r="AF2789" s="150">
        <v>0</v>
      </c>
      <c r="AG2789" s="91"/>
      <c r="AH2789" s="644"/>
      <c r="AI2789" s="998">
        <f t="shared" si="345"/>
        <v>1836</v>
      </c>
    </row>
    <row r="2790" spans="1:35" ht="66" x14ac:dyDescent="0.2">
      <c r="A2790" s="467"/>
      <c r="B2790" s="87" t="s">
        <v>2444</v>
      </c>
      <c r="C2790" s="468"/>
      <c r="D2790" s="468">
        <v>1</v>
      </c>
      <c r="E2790" s="79" t="s">
        <v>30</v>
      </c>
      <c r="F2790" s="55" t="s">
        <v>31</v>
      </c>
      <c r="G2790" s="56" t="s">
        <v>32</v>
      </c>
      <c r="H2790" s="55" t="s">
        <v>33</v>
      </c>
      <c r="I2790" s="57">
        <v>4057</v>
      </c>
      <c r="J2790" s="819">
        <v>4057</v>
      </c>
      <c r="K2790" s="136"/>
      <c r="L2790" s="469">
        <v>0</v>
      </c>
      <c r="M2790" s="136"/>
      <c r="N2790" s="469"/>
      <c r="O2790" s="75">
        <v>0</v>
      </c>
      <c r="P2790" s="999">
        <f>O2790*I2790</f>
        <v>0</v>
      </c>
      <c r="Q2790" s="91"/>
      <c r="R2790" s="644"/>
      <c r="S2790" s="75">
        <v>0</v>
      </c>
      <c r="T2790" s="999"/>
      <c r="U2790" s="91"/>
      <c r="V2790" s="644"/>
      <c r="W2790" s="91"/>
      <c r="X2790" s="644"/>
      <c r="Y2790" s="60">
        <f t="shared" si="347"/>
        <v>1</v>
      </c>
      <c r="Z2790" s="999">
        <v>4057</v>
      </c>
      <c r="AA2790" s="91"/>
      <c r="AB2790" s="644"/>
      <c r="AC2790" s="63">
        <v>0</v>
      </c>
      <c r="AD2790" s="78">
        <f>AC2790*I2790</f>
        <v>0</v>
      </c>
      <c r="AE2790" s="940">
        <v>0</v>
      </c>
      <c r="AF2790" s="150">
        <v>0</v>
      </c>
      <c r="AG2790" s="91"/>
      <c r="AH2790" s="644"/>
      <c r="AI2790" s="998">
        <f t="shared" si="345"/>
        <v>4057</v>
      </c>
    </row>
    <row r="2791" spans="1:35" ht="66" x14ac:dyDescent="0.2">
      <c r="A2791" s="467"/>
      <c r="B2791" s="102" t="s">
        <v>1861</v>
      </c>
      <c r="C2791" s="468"/>
      <c r="D2791" s="468">
        <v>1</v>
      </c>
      <c r="E2791" s="79" t="s">
        <v>30</v>
      </c>
      <c r="F2791" s="55" t="s">
        <v>31</v>
      </c>
      <c r="G2791" s="56" t="s">
        <v>32</v>
      </c>
      <c r="H2791" s="55" t="s">
        <v>33</v>
      </c>
      <c r="I2791" s="57">
        <v>12000</v>
      </c>
      <c r="J2791" s="819">
        <v>12000</v>
      </c>
      <c r="K2791" s="136"/>
      <c r="L2791" s="469">
        <v>0</v>
      </c>
      <c r="M2791" s="136"/>
      <c r="N2791" s="469"/>
      <c r="O2791" s="75">
        <v>0</v>
      </c>
      <c r="P2791" s="999">
        <f>O2791*I2791</f>
        <v>0</v>
      </c>
      <c r="Q2791" s="91"/>
      <c r="R2791" s="644"/>
      <c r="S2791" s="75">
        <v>0</v>
      </c>
      <c r="T2791" s="999"/>
      <c r="U2791" s="91"/>
      <c r="V2791" s="644"/>
      <c r="W2791" s="91"/>
      <c r="X2791" s="644"/>
      <c r="Y2791" s="60">
        <f t="shared" si="347"/>
        <v>1</v>
      </c>
      <c r="Z2791" s="999">
        <v>12000</v>
      </c>
      <c r="AA2791" s="91"/>
      <c r="AB2791" s="644"/>
      <c r="AC2791" s="63">
        <v>0</v>
      </c>
      <c r="AD2791" s="78">
        <f>AC2791*I2791</f>
        <v>0</v>
      </c>
      <c r="AE2791" s="940">
        <v>0</v>
      </c>
      <c r="AF2791" s="150">
        <v>0</v>
      </c>
      <c r="AG2791" s="91"/>
      <c r="AH2791" s="644"/>
      <c r="AI2791" s="998">
        <f t="shared" si="345"/>
        <v>12000</v>
      </c>
    </row>
    <row r="2792" spans="1:35" ht="22.5" customHeight="1" x14ac:dyDescent="0.2">
      <c r="A2792" s="632">
        <v>563</v>
      </c>
      <c r="B2792" s="689" t="s">
        <v>2445</v>
      </c>
      <c r="C2792" s="690"/>
      <c r="D2792" s="690"/>
      <c r="E2792" s="691"/>
      <c r="F2792" s="283"/>
      <c r="G2792" s="283"/>
      <c r="H2792" s="283"/>
      <c r="I2792" s="277"/>
      <c r="J2792" s="858">
        <v>9000</v>
      </c>
      <c r="K2792" s="278"/>
      <c r="L2792" s="919">
        <v>0</v>
      </c>
      <c r="M2792" s="278"/>
      <c r="N2792" s="919"/>
      <c r="O2792" s="75">
        <v>0</v>
      </c>
      <c r="P2792" s="692">
        <f>P2793</f>
        <v>0</v>
      </c>
      <c r="Q2792" s="279"/>
      <c r="R2792" s="919"/>
      <c r="S2792" s="75">
        <v>0</v>
      </c>
      <c r="T2792" s="692">
        <v>0</v>
      </c>
      <c r="U2792" s="279"/>
      <c r="V2792" s="919"/>
      <c r="W2792" s="279"/>
      <c r="X2792" s="919"/>
      <c r="Y2792" s="60">
        <f t="shared" si="347"/>
        <v>0</v>
      </c>
      <c r="Z2792" s="692">
        <v>9000</v>
      </c>
      <c r="AA2792" s="279"/>
      <c r="AB2792" s="919"/>
      <c r="AC2792" s="63">
        <v>0</v>
      </c>
      <c r="AD2792" s="692">
        <f>AD2793</f>
        <v>0</v>
      </c>
      <c r="AE2792" s="988">
        <f>AE2793</f>
        <v>0</v>
      </c>
      <c r="AF2792" s="150">
        <v>0</v>
      </c>
      <c r="AG2792" s="279"/>
      <c r="AH2792" s="919"/>
      <c r="AI2792" s="998">
        <f t="shared" ref="AI2792:AI2820" si="351">AF2792+AH2792+AD2792+AB2792+Z2792+X2792+V2792+T2792+R2792+P2792+N2792+L2792</f>
        <v>9000</v>
      </c>
    </row>
    <row r="2793" spans="1:35" ht="22.5" customHeight="1" x14ac:dyDescent="0.2">
      <c r="A2793" s="353">
        <v>56302</v>
      </c>
      <c r="B2793" s="354" t="s">
        <v>2446</v>
      </c>
      <c r="C2793" s="356"/>
      <c r="D2793" s="356"/>
      <c r="E2793" s="693"/>
      <c r="F2793" s="694"/>
      <c r="G2793" s="694"/>
      <c r="H2793" s="694"/>
      <c r="I2793" s="358"/>
      <c r="J2793" s="860">
        <v>9000</v>
      </c>
      <c r="K2793" s="360"/>
      <c r="L2793" s="932">
        <v>0</v>
      </c>
      <c r="M2793" s="360"/>
      <c r="N2793" s="932"/>
      <c r="O2793" s="75">
        <v>0</v>
      </c>
      <c r="P2793" s="596">
        <f>P2794+P2798</f>
        <v>0</v>
      </c>
      <c r="Q2793" s="361"/>
      <c r="R2793" s="932"/>
      <c r="S2793" s="75">
        <v>0</v>
      </c>
      <c r="T2793" s="596">
        <v>0</v>
      </c>
      <c r="U2793" s="361"/>
      <c r="V2793" s="932"/>
      <c r="W2793" s="361"/>
      <c r="X2793" s="932"/>
      <c r="Y2793" s="60">
        <f t="shared" si="347"/>
        <v>0</v>
      </c>
      <c r="Z2793" s="596">
        <v>9000</v>
      </c>
      <c r="AA2793" s="361"/>
      <c r="AB2793" s="932"/>
      <c r="AC2793" s="63">
        <v>0</v>
      </c>
      <c r="AD2793" s="596">
        <f>AD2794+AD2798</f>
        <v>0</v>
      </c>
      <c r="AE2793" s="989">
        <f>AE2794+AE2798</f>
        <v>0</v>
      </c>
      <c r="AF2793" s="150">
        <v>0</v>
      </c>
      <c r="AG2793" s="361"/>
      <c r="AH2793" s="932"/>
      <c r="AI2793" s="998">
        <f t="shared" si="351"/>
        <v>9000</v>
      </c>
    </row>
    <row r="2794" spans="1:35" ht="66" x14ac:dyDescent="0.2">
      <c r="A2794" s="467"/>
      <c r="B2794" s="84" t="s">
        <v>2447</v>
      </c>
      <c r="C2794" s="468"/>
      <c r="D2794" s="468">
        <v>1</v>
      </c>
      <c r="E2794" s="79" t="s">
        <v>30</v>
      </c>
      <c r="F2794" s="55" t="s">
        <v>31</v>
      </c>
      <c r="G2794" s="56" t="s">
        <v>32</v>
      </c>
      <c r="H2794" s="55" t="s">
        <v>33</v>
      </c>
      <c r="I2794" s="57">
        <v>9000</v>
      </c>
      <c r="J2794" s="819">
        <v>9000</v>
      </c>
      <c r="K2794" s="136"/>
      <c r="L2794" s="469">
        <v>0</v>
      </c>
      <c r="M2794" s="136"/>
      <c r="N2794" s="469"/>
      <c r="O2794" s="75">
        <v>0</v>
      </c>
      <c r="P2794" s="999">
        <f>O2794*I2794</f>
        <v>0</v>
      </c>
      <c r="Q2794" s="91"/>
      <c r="R2794" s="644"/>
      <c r="S2794" s="75">
        <v>0</v>
      </c>
      <c r="T2794" s="999"/>
      <c r="U2794" s="91"/>
      <c r="V2794" s="644"/>
      <c r="W2794" s="91"/>
      <c r="X2794" s="644"/>
      <c r="Y2794" s="60">
        <f t="shared" si="347"/>
        <v>1</v>
      </c>
      <c r="Z2794" s="999">
        <v>9000</v>
      </c>
      <c r="AA2794" s="91"/>
      <c r="AB2794" s="644"/>
      <c r="AC2794" s="63">
        <v>0</v>
      </c>
      <c r="AD2794" s="78">
        <f>AC2794*I2794</f>
        <v>0</v>
      </c>
      <c r="AE2794" s="940">
        <v>0</v>
      </c>
      <c r="AF2794" s="150">
        <v>0</v>
      </c>
      <c r="AG2794" s="91"/>
      <c r="AH2794" s="644"/>
      <c r="AI2794" s="998">
        <f t="shared" si="351"/>
        <v>9000</v>
      </c>
    </row>
    <row r="2795" spans="1:35" ht="22.5" customHeight="1" x14ac:dyDescent="0.2">
      <c r="A2795" s="632">
        <v>565</v>
      </c>
      <c r="B2795" s="689" t="s">
        <v>2448</v>
      </c>
      <c r="C2795" s="690"/>
      <c r="D2795" s="690"/>
      <c r="E2795" s="691"/>
      <c r="F2795" s="283"/>
      <c r="G2795" s="283"/>
      <c r="H2795" s="283"/>
      <c r="I2795" s="277"/>
      <c r="J2795" s="858">
        <v>11400</v>
      </c>
      <c r="K2795" s="278"/>
      <c r="L2795" s="919">
        <v>0</v>
      </c>
      <c r="M2795" s="278"/>
      <c r="N2795" s="919"/>
      <c r="O2795" s="75">
        <v>0</v>
      </c>
      <c r="P2795" s="692">
        <f>P2796</f>
        <v>0</v>
      </c>
      <c r="Q2795" s="279"/>
      <c r="R2795" s="919"/>
      <c r="S2795" s="75">
        <v>0</v>
      </c>
      <c r="T2795" s="692">
        <v>0</v>
      </c>
      <c r="U2795" s="279"/>
      <c r="V2795" s="919"/>
      <c r="W2795" s="279"/>
      <c r="X2795" s="919"/>
      <c r="Y2795" s="60">
        <f t="shared" si="347"/>
        <v>0</v>
      </c>
      <c r="Z2795" s="692">
        <v>11400</v>
      </c>
      <c r="AA2795" s="279"/>
      <c r="AB2795" s="919"/>
      <c r="AC2795" s="63">
        <v>0</v>
      </c>
      <c r="AD2795" s="692">
        <f>AD2796</f>
        <v>0</v>
      </c>
      <c r="AE2795" s="988">
        <f>AE2796</f>
        <v>0</v>
      </c>
      <c r="AF2795" s="150">
        <v>0</v>
      </c>
      <c r="AG2795" s="279"/>
      <c r="AH2795" s="919"/>
      <c r="AI2795" s="998">
        <f t="shared" si="351"/>
        <v>11400</v>
      </c>
    </row>
    <row r="2796" spans="1:35" ht="22.5" customHeight="1" x14ac:dyDescent="0.2">
      <c r="A2796" s="353">
        <v>56502</v>
      </c>
      <c r="B2796" s="354" t="s">
        <v>2448</v>
      </c>
      <c r="C2796" s="356"/>
      <c r="D2796" s="356"/>
      <c r="E2796" s="693"/>
      <c r="F2796" s="694"/>
      <c r="G2796" s="694"/>
      <c r="H2796" s="694"/>
      <c r="I2796" s="358"/>
      <c r="J2796" s="860">
        <v>11400</v>
      </c>
      <c r="K2796" s="360"/>
      <c r="L2796" s="932">
        <v>0</v>
      </c>
      <c r="M2796" s="360"/>
      <c r="N2796" s="932"/>
      <c r="O2796" s="75">
        <v>0</v>
      </c>
      <c r="P2796" s="596">
        <f>P2797+P2801</f>
        <v>0</v>
      </c>
      <c r="Q2796" s="361"/>
      <c r="R2796" s="932"/>
      <c r="S2796" s="75">
        <v>0</v>
      </c>
      <c r="T2796" s="596">
        <v>0</v>
      </c>
      <c r="U2796" s="361"/>
      <c r="V2796" s="932"/>
      <c r="W2796" s="361"/>
      <c r="X2796" s="932"/>
      <c r="Y2796" s="60">
        <f t="shared" si="347"/>
        <v>0</v>
      </c>
      <c r="Z2796" s="596">
        <v>11400</v>
      </c>
      <c r="AA2796" s="361"/>
      <c r="AB2796" s="932"/>
      <c r="AC2796" s="63">
        <v>0</v>
      </c>
      <c r="AD2796" s="596">
        <f>AD2797+AD2801</f>
        <v>0</v>
      </c>
      <c r="AE2796" s="989">
        <f>AE2797+AE2801</f>
        <v>0</v>
      </c>
      <c r="AF2796" s="150">
        <v>0</v>
      </c>
      <c r="AG2796" s="361"/>
      <c r="AH2796" s="932"/>
      <c r="AI2796" s="998">
        <f t="shared" si="351"/>
        <v>11400</v>
      </c>
    </row>
    <row r="2797" spans="1:35" ht="66" x14ac:dyDescent="0.2">
      <c r="A2797" s="467"/>
      <c r="B2797" s="84" t="s">
        <v>2449</v>
      </c>
      <c r="C2797" s="468"/>
      <c r="D2797" s="468">
        <v>1</v>
      </c>
      <c r="E2797" s="79" t="s">
        <v>30</v>
      </c>
      <c r="F2797" s="55" t="s">
        <v>31</v>
      </c>
      <c r="G2797" s="56" t="s">
        <v>32</v>
      </c>
      <c r="H2797" s="55" t="s">
        <v>33</v>
      </c>
      <c r="I2797" s="57"/>
      <c r="J2797" s="819">
        <v>11400</v>
      </c>
      <c r="K2797" s="136"/>
      <c r="L2797" s="469">
        <v>0</v>
      </c>
      <c r="M2797" s="136"/>
      <c r="N2797" s="469"/>
      <c r="O2797" s="75">
        <v>0</v>
      </c>
      <c r="P2797" s="999">
        <f>O2797*I2797</f>
        <v>0</v>
      </c>
      <c r="Q2797" s="91"/>
      <c r="R2797" s="644"/>
      <c r="S2797" s="75">
        <v>0</v>
      </c>
      <c r="T2797" s="999"/>
      <c r="U2797" s="91"/>
      <c r="V2797" s="644"/>
      <c r="W2797" s="91"/>
      <c r="X2797" s="644"/>
      <c r="Y2797" s="60">
        <f t="shared" si="347"/>
        <v>1</v>
      </c>
      <c r="Z2797" s="999">
        <v>11400</v>
      </c>
      <c r="AA2797" s="91"/>
      <c r="AB2797" s="644"/>
      <c r="AC2797" s="63">
        <v>0</v>
      </c>
      <c r="AD2797" s="78">
        <f>AC2797*I2797</f>
        <v>0</v>
      </c>
      <c r="AE2797" s="940">
        <v>0</v>
      </c>
      <c r="AF2797" s="150">
        <v>0</v>
      </c>
      <c r="AG2797" s="91"/>
      <c r="AH2797" s="644"/>
      <c r="AI2797" s="998">
        <f t="shared" si="351"/>
        <v>11400</v>
      </c>
    </row>
    <row r="2798" spans="1:35" x14ac:dyDescent="0.2">
      <c r="A2798" s="467"/>
      <c r="B2798" s="631"/>
      <c r="C2798" s="468"/>
      <c r="D2798" s="468"/>
      <c r="E2798" s="79"/>
      <c r="F2798" s="133"/>
      <c r="G2798" s="133"/>
      <c r="H2798" s="133"/>
      <c r="I2798" s="57"/>
      <c r="J2798" s="819"/>
      <c r="K2798" s="136"/>
      <c r="L2798" s="469">
        <v>0</v>
      </c>
      <c r="M2798" s="136"/>
      <c r="N2798" s="469"/>
      <c r="O2798" s="75">
        <v>0</v>
      </c>
      <c r="P2798" s="1002"/>
      <c r="Q2798" s="138"/>
      <c r="R2798" s="469"/>
      <c r="S2798" s="75">
        <v>0</v>
      </c>
      <c r="T2798" s="1002"/>
      <c r="U2798" s="138"/>
      <c r="V2798" s="469"/>
      <c r="W2798" s="138"/>
      <c r="X2798" s="469"/>
      <c r="Y2798" s="60">
        <f t="shared" si="347"/>
        <v>0</v>
      </c>
      <c r="Z2798" s="1002">
        <v>0</v>
      </c>
      <c r="AA2798" s="138"/>
      <c r="AB2798" s="469"/>
      <c r="AC2798" s="63">
        <v>0</v>
      </c>
      <c r="AD2798" s="137"/>
      <c r="AE2798" s="942"/>
      <c r="AF2798" s="150">
        <v>0</v>
      </c>
      <c r="AG2798" s="138"/>
      <c r="AH2798" s="469"/>
      <c r="AI2798" s="998">
        <f t="shared" si="351"/>
        <v>0</v>
      </c>
    </row>
    <row r="2799" spans="1:35" ht="32.25" customHeight="1" x14ac:dyDescent="0.2">
      <c r="A2799" s="272">
        <v>566</v>
      </c>
      <c r="B2799" s="610" t="s">
        <v>2450</v>
      </c>
      <c r="C2799" s="690"/>
      <c r="D2799" s="690"/>
      <c r="E2799" s="282"/>
      <c r="F2799" s="283"/>
      <c r="G2799" s="283"/>
      <c r="H2799" s="283"/>
      <c r="I2799" s="277"/>
      <c r="J2799" s="858">
        <v>38677.550000000003</v>
      </c>
      <c r="K2799" s="278"/>
      <c r="L2799" s="919">
        <v>0</v>
      </c>
      <c r="M2799" s="278"/>
      <c r="N2799" s="919"/>
      <c r="O2799" s="75">
        <v>0</v>
      </c>
      <c r="P2799" s="692">
        <f>P2800</f>
        <v>0</v>
      </c>
      <c r="Q2799" s="279"/>
      <c r="R2799" s="919"/>
      <c r="S2799" s="75">
        <v>0</v>
      </c>
      <c r="T2799" s="692">
        <v>0</v>
      </c>
      <c r="U2799" s="279"/>
      <c r="V2799" s="919"/>
      <c r="W2799" s="279"/>
      <c r="X2799" s="919"/>
      <c r="Y2799" s="60">
        <f t="shared" si="347"/>
        <v>0</v>
      </c>
      <c r="Z2799" s="692">
        <v>38677.550000000003</v>
      </c>
      <c r="AA2799" s="279"/>
      <c r="AB2799" s="919"/>
      <c r="AC2799" s="63">
        <v>0</v>
      </c>
      <c r="AD2799" s="692">
        <f>AD2800</f>
        <v>0</v>
      </c>
      <c r="AE2799" s="988">
        <f>AE2800</f>
        <v>0</v>
      </c>
      <c r="AF2799" s="150">
        <v>0</v>
      </c>
      <c r="AG2799" s="279"/>
      <c r="AH2799" s="919"/>
      <c r="AI2799" s="998">
        <f t="shared" si="351"/>
        <v>38677.550000000003</v>
      </c>
    </row>
    <row r="2800" spans="1:35" ht="19.5" customHeight="1" x14ac:dyDescent="0.2">
      <c r="A2800" s="353">
        <v>56604</v>
      </c>
      <c r="B2800" s="354" t="s">
        <v>2451</v>
      </c>
      <c r="C2800" s="695"/>
      <c r="D2800" s="695"/>
      <c r="E2800" s="356"/>
      <c r="F2800" s="357"/>
      <c r="G2800" s="357"/>
      <c r="H2800" s="357"/>
      <c r="I2800" s="358"/>
      <c r="J2800" s="861">
        <v>38677.550000000003</v>
      </c>
      <c r="K2800" s="360"/>
      <c r="L2800" s="932">
        <v>0</v>
      </c>
      <c r="M2800" s="360"/>
      <c r="N2800" s="932"/>
      <c r="O2800" s="75">
        <v>0</v>
      </c>
      <c r="P2800" s="696">
        <f>P2801+P2802+P2803</f>
        <v>0</v>
      </c>
      <c r="Q2800" s="361"/>
      <c r="R2800" s="932"/>
      <c r="S2800" s="75">
        <v>0</v>
      </c>
      <c r="T2800" s="696">
        <v>0</v>
      </c>
      <c r="U2800" s="361"/>
      <c r="V2800" s="932"/>
      <c r="W2800" s="361"/>
      <c r="X2800" s="932"/>
      <c r="Y2800" s="60">
        <f t="shared" si="347"/>
        <v>0</v>
      </c>
      <c r="Z2800" s="696">
        <v>38677.550000000003</v>
      </c>
      <c r="AA2800" s="361"/>
      <c r="AB2800" s="932"/>
      <c r="AC2800" s="63">
        <v>0</v>
      </c>
      <c r="AD2800" s="696">
        <f>AD2801+AD2802+AD2803</f>
        <v>0</v>
      </c>
      <c r="AE2800" s="990">
        <f>AE2801+AE2802+AE2803</f>
        <v>0</v>
      </c>
      <c r="AF2800" s="150">
        <v>0</v>
      </c>
      <c r="AG2800" s="361"/>
      <c r="AH2800" s="932"/>
      <c r="AI2800" s="998">
        <f t="shared" si="351"/>
        <v>38677.550000000003</v>
      </c>
    </row>
    <row r="2801" spans="1:118" ht="66" x14ac:dyDescent="0.2">
      <c r="A2801" s="467"/>
      <c r="B2801" s="93" t="s">
        <v>2452</v>
      </c>
      <c r="C2801" s="51"/>
      <c r="D2801" s="51">
        <v>1</v>
      </c>
      <c r="E2801" s="79" t="s">
        <v>30</v>
      </c>
      <c r="F2801" s="55" t="s">
        <v>31</v>
      </c>
      <c r="G2801" s="56" t="s">
        <v>32</v>
      </c>
      <c r="H2801" s="55" t="s">
        <v>33</v>
      </c>
      <c r="I2801" s="57">
        <v>4860</v>
      </c>
      <c r="J2801" s="807">
        <v>4860</v>
      </c>
      <c r="K2801" s="136"/>
      <c r="L2801" s="469">
        <v>0</v>
      </c>
      <c r="M2801" s="136"/>
      <c r="N2801" s="469"/>
      <c r="O2801" s="75">
        <v>0</v>
      </c>
      <c r="P2801" s="999">
        <f>O2801*I2801</f>
        <v>0</v>
      </c>
      <c r="Q2801" s="91"/>
      <c r="R2801" s="644"/>
      <c r="S2801" s="75">
        <v>0</v>
      </c>
      <c r="T2801" s="999"/>
      <c r="U2801" s="91"/>
      <c r="V2801" s="644"/>
      <c r="W2801" s="91"/>
      <c r="X2801" s="644"/>
      <c r="Y2801" s="60">
        <f t="shared" si="347"/>
        <v>1</v>
      </c>
      <c r="Z2801" s="999">
        <v>4860</v>
      </c>
      <c r="AA2801" s="91"/>
      <c r="AB2801" s="644"/>
      <c r="AC2801" s="63">
        <v>0</v>
      </c>
      <c r="AD2801" s="78">
        <f>AC2801*I2801</f>
        <v>0</v>
      </c>
      <c r="AE2801" s="940">
        <v>0</v>
      </c>
      <c r="AF2801" s="150">
        <v>0</v>
      </c>
      <c r="AG2801" s="91"/>
      <c r="AH2801" s="644"/>
      <c r="AI2801" s="998">
        <f t="shared" si="351"/>
        <v>4860</v>
      </c>
    </row>
    <row r="2802" spans="1:118" ht="66" x14ac:dyDescent="0.2">
      <c r="A2802" s="467"/>
      <c r="B2802" s="93" t="s">
        <v>2453</v>
      </c>
      <c r="C2802" s="51"/>
      <c r="D2802" s="51">
        <v>1</v>
      </c>
      <c r="E2802" s="79" t="s">
        <v>30</v>
      </c>
      <c r="F2802" s="55" t="s">
        <v>31</v>
      </c>
      <c r="G2802" s="56" t="s">
        <v>32</v>
      </c>
      <c r="H2802" s="55" t="s">
        <v>33</v>
      </c>
      <c r="I2802" s="57">
        <v>4860</v>
      </c>
      <c r="J2802" s="807">
        <v>4860</v>
      </c>
      <c r="K2802" s="136"/>
      <c r="L2802" s="469">
        <v>0</v>
      </c>
      <c r="M2802" s="136"/>
      <c r="N2802" s="469"/>
      <c r="O2802" s="75">
        <v>0</v>
      </c>
      <c r="P2802" s="999">
        <f>O2802*I2802</f>
        <v>0</v>
      </c>
      <c r="Q2802" s="91"/>
      <c r="R2802" s="644"/>
      <c r="S2802" s="75">
        <v>0</v>
      </c>
      <c r="T2802" s="999"/>
      <c r="U2802" s="91"/>
      <c r="V2802" s="644"/>
      <c r="W2802" s="91"/>
      <c r="X2802" s="644"/>
      <c r="Y2802" s="60">
        <f t="shared" si="347"/>
        <v>1</v>
      </c>
      <c r="Z2802" s="999">
        <v>4860</v>
      </c>
      <c r="AA2802" s="91"/>
      <c r="AB2802" s="644"/>
      <c r="AC2802" s="63">
        <v>0</v>
      </c>
      <c r="AD2802" s="78">
        <f>AC2802*I2802</f>
        <v>0</v>
      </c>
      <c r="AE2802" s="940">
        <v>0</v>
      </c>
      <c r="AF2802" s="150">
        <v>0</v>
      </c>
      <c r="AG2802" s="91"/>
      <c r="AH2802" s="644"/>
      <c r="AI2802" s="998">
        <f t="shared" si="351"/>
        <v>4860</v>
      </c>
    </row>
    <row r="2803" spans="1:118" ht="66" x14ac:dyDescent="0.2">
      <c r="A2803" s="467"/>
      <c r="B2803" s="84" t="s">
        <v>2454</v>
      </c>
      <c r="C2803" s="51"/>
      <c r="D2803" s="51">
        <v>1</v>
      </c>
      <c r="E2803" s="79" t="s">
        <v>30</v>
      </c>
      <c r="F2803" s="55" t="s">
        <v>31</v>
      </c>
      <c r="G2803" s="56" t="s">
        <v>32</v>
      </c>
      <c r="H2803" s="55" t="s">
        <v>33</v>
      </c>
      <c r="I2803" s="57">
        <v>28957.55</v>
      </c>
      <c r="J2803" s="807">
        <v>28957.55</v>
      </c>
      <c r="K2803" s="136"/>
      <c r="L2803" s="469">
        <v>0</v>
      </c>
      <c r="M2803" s="136"/>
      <c r="N2803" s="469"/>
      <c r="O2803" s="75">
        <v>0</v>
      </c>
      <c r="P2803" s="999">
        <f>O2803*I2803</f>
        <v>0</v>
      </c>
      <c r="Q2803" s="91"/>
      <c r="R2803" s="644"/>
      <c r="S2803" s="75">
        <v>0</v>
      </c>
      <c r="T2803" s="999"/>
      <c r="U2803" s="91"/>
      <c r="V2803" s="644"/>
      <c r="W2803" s="91"/>
      <c r="X2803" s="644"/>
      <c r="Y2803" s="60">
        <f t="shared" si="347"/>
        <v>1</v>
      </c>
      <c r="Z2803" s="999">
        <v>28957.55</v>
      </c>
      <c r="AA2803" s="91"/>
      <c r="AB2803" s="644"/>
      <c r="AC2803" s="63">
        <v>0</v>
      </c>
      <c r="AD2803" s="78">
        <f>AC2803*I2803</f>
        <v>0</v>
      </c>
      <c r="AE2803" s="940">
        <v>0</v>
      </c>
      <c r="AF2803" s="150">
        <v>0</v>
      </c>
      <c r="AG2803" s="91"/>
      <c r="AH2803" s="644"/>
      <c r="AI2803" s="998">
        <f t="shared" si="351"/>
        <v>28957.55</v>
      </c>
    </row>
    <row r="2804" spans="1:118" s="131" customFormat="1" ht="34.5" customHeight="1" x14ac:dyDescent="0.25">
      <c r="A2804" s="632">
        <v>567</v>
      </c>
      <c r="B2804" s="697" t="s">
        <v>2455</v>
      </c>
      <c r="C2804" s="690"/>
      <c r="D2804" s="690"/>
      <c r="E2804" s="282"/>
      <c r="F2804" s="313" t="s">
        <v>31</v>
      </c>
      <c r="G2804" s="313"/>
      <c r="H2804" s="313"/>
      <c r="I2804" s="277"/>
      <c r="J2804" s="858">
        <v>24314.080000000002</v>
      </c>
      <c r="K2804" s="371"/>
      <c r="L2804" s="876">
        <v>0</v>
      </c>
      <c r="M2804" s="371"/>
      <c r="N2804" s="876"/>
      <c r="O2804" s="75">
        <v>0</v>
      </c>
      <c r="P2804" s="603">
        <f>P2805+P2808</f>
        <v>0</v>
      </c>
      <c r="Q2804" s="372"/>
      <c r="R2804" s="876"/>
      <c r="S2804" s="75">
        <v>0</v>
      </c>
      <c r="T2804" s="603"/>
      <c r="U2804" s="372"/>
      <c r="V2804" s="876"/>
      <c r="W2804" s="372"/>
      <c r="X2804" s="876"/>
      <c r="Y2804" s="60">
        <f t="shared" ref="Y2804:Y2820" si="352">D2804</f>
        <v>0</v>
      </c>
      <c r="Z2804" s="603">
        <v>24314.080000000002</v>
      </c>
      <c r="AA2804" s="372"/>
      <c r="AB2804" s="876"/>
      <c r="AC2804" s="63">
        <v>0</v>
      </c>
      <c r="AD2804" s="603">
        <f>AD2805+AD2808</f>
        <v>0</v>
      </c>
      <c r="AE2804" s="560">
        <f>AE2805+AE2808</f>
        <v>0</v>
      </c>
      <c r="AF2804" s="150">
        <v>0</v>
      </c>
      <c r="AG2804" s="372"/>
      <c r="AH2804" s="876"/>
      <c r="AI2804" s="998">
        <f t="shared" si="351"/>
        <v>24314.080000000002</v>
      </c>
      <c r="AJ2804" s="518"/>
      <c r="AK2804" s="518"/>
      <c r="AL2804" s="518"/>
      <c r="AM2804" s="518"/>
      <c r="AN2804" s="518"/>
      <c r="AO2804" s="518"/>
      <c r="AP2804" s="518"/>
      <c r="AQ2804" s="518"/>
      <c r="AR2804" s="518"/>
      <c r="AS2804" s="518"/>
      <c r="AT2804" s="518"/>
      <c r="AU2804" s="518"/>
      <c r="AV2804" s="518"/>
      <c r="AW2804" s="518"/>
      <c r="AX2804" s="518"/>
      <c r="AY2804" s="518"/>
      <c r="AZ2804" s="518"/>
      <c r="BA2804" s="518"/>
      <c r="BB2804" s="518"/>
      <c r="BC2804" s="518"/>
      <c r="BD2804" s="518"/>
      <c r="BE2804" s="518"/>
      <c r="BF2804" s="518"/>
      <c r="BG2804" s="518"/>
      <c r="BH2804" s="518"/>
      <c r="BI2804" s="518"/>
      <c r="BJ2804" s="518"/>
      <c r="BK2804" s="518"/>
      <c r="BL2804" s="518"/>
      <c r="BM2804" s="518"/>
      <c r="BN2804" s="518"/>
      <c r="BO2804" s="518"/>
      <c r="BP2804" s="518"/>
      <c r="BQ2804" s="518"/>
      <c r="BR2804" s="518"/>
      <c r="BS2804" s="518"/>
      <c r="BT2804" s="518"/>
      <c r="BU2804" s="518"/>
      <c r="BV2804" s="518"/>
      <c r="BW2804" s="518"/>
      <c r="BX2804" s="518"/>
      <c r="BY2804" s="518"/>
      <c r="BZ2804" s="518"/>
      <c r="CA2804" s="518"/>
      <c r="CB2804" s="518"/>
      <c r="CC2804" s="518"/>
      <c r="CD2804" s="518"/>
      <c r="CE2804" s="518"/>
      <c r="CF2804" s="518"/>
      <c r="CG2804" s="518"/>
      <c r="CH2804" s="518"/>
      <c r="CI2804" s="518"/>
      <c r="CJ2804" s="518"/>
      <c r="CK2804" s="518"/>
      <c r="CL2804" s="518"/>
      <c r="CM2804" s="518"/>
      <c r="CN2804" s="518"/>
      <c r="CO2804" s="518"/>
      <c r="CP2804" s="518"/>
      <c r="CQ2804" s="518"/>
      <c r="CR2804" s="518"/>
      <c r="CS2804" s="518"/>
      <c r="CT2804" s="518"/>
      <c r="CU2804" s="518"/>
      <c r="CV2804" s="518"/>
      <c r="CW2804" s="518"/>
      <c r="CX2804" s="518"/>
      <c r="CY2804" s="518"/>
      <c r="CZ2804" s="518"/>
      <c r="DA2804" s="518"/>
      <c r="DB2804" s="518"/>
      <c r="DC2804" s="518"/>
      <c r="DD2804" s="518"/>
      <c r="DE2804" s="518"/>
      <c r="DF2804" s="518"/>
      <c r="DG2804" s="518"/>
      <c r="DH2804" s="518"/>
      <c r="DI2804" s="518"/>
      <c r="DJ2804" s="518"/>
      <c r="DK2804" s="518"/>
      <c r="DL2804" s="518"/>
      <c r="DM2804" s="518"/>
      <c r="DN2804" s="518"/>
    </row>
    <row r="2805" spans="1:118" s="131" customFormat="1" ht="34.5" customHeight="1" x14ac:dyDescent="0.25">
      <c r="A2805" s="635">
        <v>56702</v>
      </c>
      <c r="B2805" s="698" t="s">
        <v>2456</v>
      </c>
      <c r="C2805" s="688"/>
      <c r="D2805" s="688"/>
      <c r="E2805" s="45"/>
      <c r="F2805" s="46"/>
      <c r="G2805" s="46"/>
      <c r="H2805" s="46"/>
      <c r="I2805" s="47"/>
      <c r="J2805" s="859">
        <v>15729.34</v>
      </c>
      <c r="K2805" s="374"/>
      <c r="L2805" s="882">
        <v>0</v>
      </c>
      <c r="M2805" s="374"/>
      <c r="N2805" s="882"/>
      <c r="O2805" s="75">
        <v>0</v>
      </c>
      <c r="P2805" s="680">
        <f>+P2806+P2807</f>
        <v>0</v>
      </c>
      <c r="Q2805" s="375"/>
      <c r="R2805" s="882"/>
      <c r="S2805" s="75">
        <v>0</v>
      </c>
      <c r="T2805" s="680"/>
      <c r="U2805" s="375"/>
      <c r="V2805" s="882"/>
      <c r="W2805" s="375"/>
      <c r="X2805" s="882"/>
      <c r="Y2805" s="60">
        <f t="shared" si="352"/>
        <v>0</v>
      </c>
      <c r="Z2805" s="680">
        <v>15729.34</v>
      </c>
      <c r="AA2805" s="375"/>
      <c r="AB2805" s="882"/>
      <c r="AC2805" s="63">
        <v>0</v>
      </c>
      <c r="AD2805" s="680">
        <f>+AD2806+AD2807</f>
        <v>0</v>
      </c>
      <c r="AE2805" s="987">
        <f>+AE2806+AE2807</f>
        <v>0</v>
      </c>
      <c r="AF2805" s="150">
        <v>0</v>
      </c>
      <c r="AG2805" s="375"/>
      <c r="AH2805" s="882"/>
      <c r="AI2805" s="998">
        <f t="shared" si="351"/>
        <v>15729.34</v>
      </c>
      <c r="AJ2805" s="518"/>
      <c r="AK2805" s="518"/>
      <c r="AL2805" s="518"/>
      <c r="AM2805" s="518"/>
      <c r="AN2805" s="518"/>
      <c r="AO2805" s="518"/>
      <c r="AP2805" s="518"/>
      <c r="AQ2805" s="518"/>
      <c r="AR2805" s="518"/>
      <c r="AS2805" s="518"/>
      <c r="AT2805" s="518"/>
      <c r="AU2805" s="518"/>
      <c r="AV2805" s="518"/>
      <c r="AW2805" s="518"/>
      <c r="AX2805" s="518"/>
      <c r="AY2805" s="518"/>
      <c r="AZ2805" s="518"/>
      <c r="BA2805" s="518"/>
      <c r="BB2805" s="518"/>
      <c r="BC2805" s="518"/>
      <c r="BD2805" s="518"/>
      <c r="BE2805" s="518"/>
      <c r="BF2805" s="518"/>
      <c r="BG2805" s="518"/>
      <c r="BH2805" s="518"/>
      <c r="BI2805" s="518"/>
      <c r="BJ2805" s="518"/>
      <c r="BK2805" s="518"/>
      <c r="BL2805" s="518"/>
      <c r="BM2805" s="518"/>
      <c r="BN2805" s="518"/>
      <c r="BO2805" s="518"/>
      <c r="BP2805" s="518"/>
      <c r="BQ2805" s="518"/>
      <c r="BR2805" s="518"/>
      <c r="BS2805" s="518"/>
      <c r="BT2805" s="518"/>
      <c r="BU2805" s="518"/>
      <c r="BV2805" s="518"/>
      <c r="BW2805" s="518"/>
      <c r="BX2805" s="518"/>
      <c r="BY2805" s="518"/>
      <c r="BZ2805" s="518"/>
      <c r="CA2805" s="518"/>
      <c r="CB2805" s="518"/>
      <c r="CC2805" s="518"/>
      <c r="CD2805" s="518"/>
      <c r="CE2805" s="518"/>
      <c r="CF2805" s="518"/>
      <c r="CG2805" s="518"/>
      <c r="CH2805" s="518"/>
      <c r="CI2805" s="518"/>
      <c r="CJ2805" s="518"/>
      <c r="CK2805" s="518"/>
      <c r="CL2805" s="518"/>
      <c r="CM2805" s="518"/>
      <c r="CN2805" s="518"/>
      <c r="CO2805" s="518"/>
      <c r="CP2805" s="518"/>
      <c r="CQ2805" s="518"/>
      <c r="CR2805" s="518"/>
      <c r="CS2805" s="518"/>
      <c r="CT2805" s="518"/>
      <c r="CU2805" s="518"/>
      <c r="CV2805" s="518"/>
      <c r="CW2805" s="518"/>
      <c r="CX2805" s="518"/>
      <c r="CY2805" s="518"/>
      <c r="CZ2805" s="518"/>
      <c r="DA2805" s="518"/>
      <c r="DB2805" s="518"/>
      <c r="DC2805" s="518"/>
      <c r="DD2805" s="518"/>
      <c r="DE2805" s="518"/>
      <c r="DF2805" s="518"/>
      <c r="DG2805" s="518"/>
      <c r="DH2805" s="518"/>
      <c r="DI2805" s="518"/>
      <c r="DJ2805" s="518"/>
      <c r="DK2805" s="518"/>
      <c r="DL2805" s="518"/>
      <c r="DM2805" s="518"/>
      <c r="DN2805" s="518"/>
    </row>
    <row r="2806" spans="1:118" ht="66" x14ac:dyDescent="0.2">
      <c r="A2806" s="467"/>
      <c r="B2806" s="113" t="s">
        <v>2457</v>
      </c>
      <c r="C2806" s="51"/>
      <c r="D2806" s="51">
        <v>1</v>
      </c>
      <c r="E2806" s="74" t="s">
        <v>30</v>
      </c>
      <c r="F2806" s="55" t="s">
        <v>31</v>
      </c>
      <c r="G2806" s="56" t="s">
        <v>32</v>
      </c>
      <c r="H2806" s="55" t="s">
        <v>33</v>
      </c>
      <c r="I2806" s="57">
        <v>11729.34</v>
      </c>
      <c r="J2806" s="807">
        <v>11729.34</v>
      </c>
      <c r="K2806" s="136"/>
      <c r="L2806" s="469">
        <v>0</v>
      </c>
      <c r="M2806" s="136"/>
      <c r="N2806" s="469"/>
      <c r="O2806" s="75">
        <v>0</v>
      </c>
      <c r="P2806" s="999">
        <f>O2806*I2806</f>
        <v>0</v>
      </c>
      <c r="Q2806" s="91"/>
      <c r="R2806" s="644"/>
      <c r="S2806" s="75">
        <v>0</v>
      </c>
      <c r="T2806" s="999"/>
      <c r="U2806" s="91"/>
      <c r="V2806" s="644"/>
      <c r="W2806" s="91"/>
      <c r="X2806" s="644"/>
      <c r="Y2806" s="60">
        <f t="shared" si="352"/>
        <v>1</v>
      </c>
      <c r="Z2806" s="999">
        <v>11729.34</v>
      </c>
      <c r="AA2806" s="91"/>
      <c r="AB2806" s="644"/>
      <c r="AC2806" s="63">
        <v>0</v>
      </c>
      <c r="AD2806" s="78">
        <f>AC2806*I2806</f>
        <v>0</v>
      </c>
      <c r="AE2806" s="940">
        <v>0</v>
      </c>
      <c r="AF2806" s="150">
        <v>0</v>
      </c>
      <c r="AG2806" s="91"/>
      <c r="AH2806" s="644"/>
      <c r="AI2806" s="998">
        <f t="shared" si="351"/>
        <v>11729.34</v>
      </c>
    </row>
    <row r="2807" spans="1:118" ht="66" x14ac:dyDescent="0.2">
      <c r="A2807" s="467"/>
      <c r="B2807" s="73" t="s">
        <v>2458</v>
      </c>
      <c r="C2807" s="51"/>
      <c r="D2807" s="51">
        <v>4</v>
      </c>
      <c r="E2807" s="74" t="s">
        <v>30</v>
      </c>
      <c r="F2807" s="55" t="s">
        <v>31</v>
      </c>
      <c r="G2807" s="56" t="s">
        <v>32</v>
      </c>
      <c r="H2807" s="55" t="s">
        <v>33</v>
      </c>
      <c r="I2807" s="57">
        <v>1000</v>
      </c>
      <c r="J2807" s="807">
        <v>4000</v>
      </c>
      <c r="K2807" s="136"/>
      <c r="L2807" s="469">
        <v>0</v>
      </c>
      <c r="M2807" s="136"/>
      <c r="N2807" s="469"/>
      <c r="O2807" s="75">
        <v>0</v>
      </c>
      <c r="P2807" s="999">
        <f>O2807*I2807</f>
        <v>0</v>
      </c>
      <c r="Q2807" s="91"/>
      <c r="R2807" s="644"/>
      <c r="S2807" s="75">
        <v>0</v>
      </c>
      <c r="T2807" s="999"/>
      <c r="U2807" s="91"/>
      <c r="V2807" s="644"/>
      <c r="W2807" s="91"/>
      <c r="X2807" s="644"/>
      <c r="Y2807" s="60">
        <f t="shared" si="352"/>
        <v>4</v>
      </c>
      <c r="Z2807" s="999">
        <v>4000</v>
      </c>
      <c r="AA2807" s="91"/>
      <c r="AB2807" s="644"/>
      <c r="AC2807" s="63">
        <v>0</v>
      </c>
      <c r="AD2807" s="78">
        <f>AC2807*I2807</f>
        <v>0</v>
      </c>
      <c r="AE2807" s="940">
        <v>0</v>
      </c>
      <c r="AF2807" s="150">
        <v>0</v>
      </c>
      <c r="AG2807" s="91"/>
      <c r="AH2807" s="644"/>
      <c r="AI2807" s="998">
        <f t="shared" si="351"/>
        <v>4000</v>
      </c>
    </row>
    <row r="2808" spans="1:118" ht="24.75" customHeight="1" x14ac:dyDescent="0.2">
      <c r="A2808" s="635">
        <v>56704</v>
      </c>
      <c r="B2808" s="43" t="s">
        <v>2459</v>
      </c>
      <c r="C2808" s="42"/>
      <c r="D2808" s="42"/>
      <c r="E2808" s="44"/>
      <c r="F2808" s="239"/>
      <c r="G2808" s="239"/>
      <c r="H2808" s="239"/>
      <c r="I2808" s="47"/>
      <c r="J2808" s="821">
        <v>8584.74</v>
      </c>
      <c r="K2808" s="264"/>
      <c r="L2808" s="921">
        <v>0</v>
      </c>
      <c r="M2808" s="264"/>
      <c r="N2808" s="921"/>
      <c r="O2808" s="75">
        <v>0</v>
      </c>
      <c r="P2808" s="681">
        <f>P2809+P2810</f>
        <v>0</v>
      </c>
      <c r="Q2808" s="265"/>
      <c r="R2808" s="921"/>
      <c r="S2808" s="75">
        <v>0</v>
      </c>
      <c r="T2808" s="681">
        <v>0</v>
      </c>
      <c r="U2808" s="265"/>
      <c r="V2808" s="921">
        <f>SUM(V2809:V2810)</f>
        <v>5745</v>
      </c>
      <c r="W2808" s="265"/>
      <c r="X2808" s="921"/>
      <c r="Y2808" s="60">
        <f t="shared" si="352"/>
        <v>0</v>
      </c>
      <c r="Z2808" s="681">
        <f>Z2809</f>
        <v>2839.74</v>
      </c>
      <c r="AA2808" s="265"/>
      <c r="AB2808" s="921"/>
      <c r="AC2808" s="63">
        <v>0</v>
      </c>
      <c r="AD2808" s="681">
        <f>AD2809+AD2810</f>
        <v>0</v>
      </c>
      <c r="AE2808" s="987">
        <f>AE2809+AE2810</f>
        <v>0</v>
      </c>
      <c r="AF2808" s="150">
        <v>0</v>
      </c>
      <c r="AG2808" s="265"/>
      <c r="AH2808" s="921"/>
      <c r="AI2808" s="998">
        <f t="shared" si="351"/>
        <v>8584.74</v>
      </c>
    </row>
    <row r="2809" spans="1:118" s="24" customFormat="1" ht="35.25" customHeight="1" x14ac:dyDescent="0.2">
      <c r="A2809" s="643"/>
      <c r="B2809" s="699" t="s">
        <v>2460</v>
      </c>
      <c r="C2809" s="51"/>
      <c r="D2809" s="51">
        <v>1</v>
      </c>
      <c r="E2809" s="74" t="s">
        <v>30</v>
      </c>
      <c r="F2809" s="88" t="s">
        <v>31</v>
      </c>
      <c r="G2809" s="56" t="s">
        <v>32</v>
      </c>
      <c r="H2809" s="55" t="s">
        <v>33</v>
      </c>
      <c r="I2809" s="57">
        <v>7785.45</v>
      </c>
      <c r="J2809" s="807">
        <v>7785.45</v>
      </c>
      <c r="K2809" s="142"/>
      <c r="L2809" s="918">
        <v>0</v>
      </c>
      <c r="M2809" s="142"/>
      <c r="N2809" s="918"/>
      <c r="O2809" s="75">
        <v>0</v>
      </c>
      <c r="P2809" s="1000">
        <f>O2809*I2809</f>
        <v>0</v>
      </c>
      <c r="Q2809" s="91"/>
      <c r="R2809" s="644"/>
      <c r="S2809" s="75">
        <v>0</v>
      </c>
      <c r="T2809" s="1000"/>
      <c r="U2809" s="91">
        <v>1</v>
      </c>
      <c r="V2809" s="644">
        <v>4945.71</v>
      </c>
      <c r="W2809" s="91"/>
      <c r="X2809" s="644"/>
      <c r="Y2809" s="60">
        <f t="shared" si="352"/>
        <v>1</v>
      </c>
      <c r="Z2809" s="1000">
        <v>2839.74</v>
      </c>
      <c r="AA2809" s="91"/>
      <c r="AB2809" s="644"/>
      <c r="AC2809" s="63">
        <v>0</v>
      </c>
      <c r="AD2809" s="90">
        <f>AC2809*I2809</f>
        <v>0</v>
      </c>
      <c r="AE2809" s="940">
        <v>0</v>
      </c>
      <c r="AF2809" s="150">
        <v>0</v>
      </c>
      <c r="AG2809" s="91"/>
      <c r="AH2809" s="644"/>
      <c r="AI2809" s="998">
        <f t="shared" si="351"/>
        <v>7785.45</v>
      </c>
    </row>
    <row r="2810" spans="1:118" ht="35.25" customHeight="1" x14ac:dyDescent="0.2">
      <c r="A2810" s="467"/>
      <c r="B2810" s="700" t="s">
        <v>2461</v>
      </c>
      <c r="C2810" s="468"/>
      <c r="D2810" s="468">
        <v>1</v>
      </c>
      <c r="E2810" s="79" t="s">
        <v>30</v>
      </c>
      <c r="F2810" s="55" t="s">
        <v>31</v>
      </c>
      <c r="G2810" s="56" t="s">
        <v>32</v>
      </c>
      <c r="H2810" s="55" t="s">
        <v>33</v>
      </c>
      <c r="I2810" s="57">
        <v>799.29</v>
      </c>
      <c r="J2810" s="819">
        <v>799.29</v>
      </c>
      <c r="K2810" s="136"/>
      <c r="L2810" s="469">
        <v>0</v>
      </c>
      <c r="M2810" s="136"/>
      <c r="N2810" s="469"/>
      <c r="O2810" s="75">
        <v>0</v>
      </c>
      <c r="P2810" s="999">
        <f>O2810*I2810</f>
        <v>0</v>
      </c>
      <c r="Q2810" s="91"/>
      <c r="R2810" s="644"/>
      <c r="S2810" s="75">
        <v>0</v>
      </c>
      <c r="T2810" s="999"/>
      <c r="U2810" s="91">
        <v>1</v>
      </c>
      <c r="V2810" s="644">
        <v>799.29</v>
      </c>
      <c r="W2810" s="91"/>
      <c r="X2810" s="644"/>
      <c r="Y2810" s="60">
        <v>0</v>
      </c>
      <c r="Z2810" s="999">
        <v>0</v>
      </c>
      <c r="AA2810" s="91"/>
      <c r="AB2810" s="644"/>
      <c r="AC2810" s="63">
        <v>0</v>
      </c>
      <c r="AD2810" s="78">
        <f>AC2810*I2810</f>
        <v>0</v>
      </c>
      <c r="AE2810" s="940">
        <v>0</v>
      </c>
      <c r="AF2810" s="150">
        <v>0</v>
      </c>
      <c r="AG2810" s="91"/>
      <c r="AH2810" s="644"/>
      <c r="AI2810" s="998">
        <f t="shared" si="351"/>
        <v>799.29</v>
      </c>
    </row>
    <row r="2811" spans="1:118" ht="24" customHeight="1" x14ac:dyDescent="0.2">
      <c r="A2811" s="632">
        <v>569</v>
      </c>
      <c r="B2811" s="273" t="s">
        <v>2462</v>
      </c>
      <c r="C2811" s="701"/>
      <c r="D2811" s="701"/>
      <c r="E2811" s="274"/>
      <c r="F2811" s="313"/>
      <c r="G2811" s="313"/>
      <c r="H2811" s="313"/>
      <c r="I2811" s="277"/>
      <c r="J2811" s="816">
        <v>4200</v>
      </c>
      <c r="K2811" s="278"/>
      <c r="L2811" s="919">
        <v>0</v>
      </c>
      <c r="M2811" s="278"/>
      <c r="N2811" s="919"/>
      <c r="O2811" s="75">
        <v>0</v>
      </c>
      <c r="P2811" s="683">
        <f>P2812</f>
        <v>0</v>
      </c>
      <c r="Q2811" s="279"/>
      <c r="R2811" s="919"/>
      <c r="S2811" s="75">
        <v>0</v>
      </c>
      <c r="T2811" s="683">
        <v>0</v>
      </c>
      <c r="U2811" s="279"/>
      <c r="V2811" s="919"/>
      <c r="W2811" s="279"/>
      <c r="X2811" s="919"/>
      <c r="Y2811" s="60">
        <f t="shared" si="352"/>
        <v>0</v>
      </c>
      <c r="Z2811" s="683">
        <v>4200</v>
      </c>
      <c r="AA2811" s="279"/>
      <c r="AB2811" s="919"/>
      <c r="AC2811" s="63">
        <v>0</v>
      </c>
      <c r="AD2811" s="683">
        <f>AD2812</f>
        <v>0</v>
      </c>
      <c r="AE2811" s="988">
        <f>AE2812</f>
        <v>0</v>
      </c>
      <c r="AF2811" s="150">
        <v>0</v>
      </c>
      <c r="AG2811" s="279"/>
      <c r="AH2811" s="919"/>
      <c r="AI2811" s="998">
        <f t="shared" si="351"/>
        <v>4200</v>
      </c>
    </row>
    <row r="2812" spans="1:118" ht="32.25" customHeight="1" x14ac:dyDescent="0.2">
      <c r="A2812" s="635">
        <v>56901</v>
      </c>
      <c r="B2812" s="702" t="s">
        <v>2463</v>
      </c>
      <c r="C2812" s="688"/>
      <c r="D2812" s="688"/>
      <c r="E2812" s="45"/>
      <c r="F2812" s="46"/>
      <c r="G2812" s="46"/>
      <c r="H2812" s="46"/>
      <c r="I2812" s="47"/>
      <c r="J2812" s="859">
        <v>4200</v>
      </c>
      <c r="K2812" s="264">
        <v>0</v>
      </c>
      <c r="L2812" s="921">
        <v>0</v>
      </c>
      <c r="M2812" s="264"/>
      <c r="N2812" s="921"/>
      <c r="O2812" s="75">
        <v>0</v>
      </c>
      <c r="P2812" s="680">
        <f>+P2813+P2814</f>
        <v>0</v>
      </c>
      <c r="Q2812" s="265"/>
      <c r="R2812" s="921"/>
      <c r="S2812" s="75">
        <v>0</v>
      </c>
      <c r="T2812" s="680">
        <v>0</v>
      </c>
      <c r="U2812" s="265"/>
      <c r="V2812" s="921"/>
      <c r="W2812" s="265"/>
      <c r="X2812" s="921"/>
      <c r="Y2812" s="60">
        <f t="shared" si="352"/>
        <v>0</v>
      </c>
      <c r="Z2812" s="680">
        <v>4200</v>
      </c>
      <c r="AA2812" s="265"/>
      <c r="AB2812" s="921"/>
      <c r="AC2812" s="63">
        <v>0</v>
      </c>
      <c r="AD2812" s="680">
        <f>+AD2813+AD2814</f>
        <v>0</v>
      </c>
      <c r="AE2812" s="987">
        <f>+AE2813+AE2814</f>
        <v>0</v>
      </c>
      <c r="AF2812" s="150">
        <v>0</v>
      </c>
      <c r="AG2812" s="265"/>
      <c r="AH2812" s="921"/>
      <c r="AI2812" s="998">
        <f t="shared" si="351"/>
        <v>4200</v>
      </c>
    </row>
    <row r="2813" spans="1:118" ht="51" customHeight="1" x14ac:dyDescent="0.2">
      <c r="A2813" s="467"/>
      <c r="B2813" s="87" t="s">
        <v>2464</v>
      </c>
      <c r="C2813" s="51"/>
      <c r="D2813" s="51">
        <v>4</v>
      </c>
      <c r="E2813" s="79" t="s">
        <v>30</v>
      </c>
      <c r="F2813" s="55" t="s">
        <v>31</v>
      </c>
      <c r="G2813" s="56" t="s">
        <v>32</v>
      </c>
      <c r="H2813" s="55" t="s">
        <v>33</v>
      </c>
      <c r="I2813" s="57">
        <v>800</v>
      </c>
      <c r="J2813" s="807">
        <v>3200</v>
      </c>
      <c r="K2813" s="136"/>
      <c r="L2813" s="469">
        <v>0</v>
      </c>
      <c r="M2813" s="136"/>
      <c r="N2813" s="469"/>
      <c r="O2813" s="75">
        <v>0</v>
      </c>
      <c r="P2813" s="999">
        <f>O2813*I2813</f>
        <v>0</v>
      </c>
      <c r="Q2813" s="91"/>
      <c r="R2813" s="644"/>
      <c r="S2813" s="75">
        <v>0</v>
      </c>
      <c r="T2813" s="999"/>
      <c r="U2813" s="91"/>
      <c r="V2813" s="644"/>
      <c r="W2813" s="91"/>
      <c r="X2813" s="644"/>
      <c r="Y2813" s="60">
        <f t="shared" si="352"/>
        <v>4</v>
      </c>
      <c r="Z2813" s="999">
        <v>3200</v>
      </c>
      <c r="AA2813" s="91"/>
      <c r="AB2813" s="644"/>
      <c r="AC2813" s="63">
        <v>0</v>
      </c>
      <c r="AD2813" s="78">
        <f>AC2813*I2813</f>
        <v>0</v>
      </c>
      <c r="AE2813" s="940">
        <v>0</v>
      </c>
      <c r="AF2813" s="150">
        <v>0</v>
      </c>
      <c r="AG2813" s="91"/>
      <c r="AH2813" s="644"/>
      <c r="AI2813" s="998">
        <f t="shared" si="351"/>
        <v>3200</v>
      </c>
    </row>
    <row r="2814" spans="1:118" ht="49.5" customHeight="1" x14ac:dyDescent="0.2">
      <c r="A2814" s="467"/>
      <c r="B2814" s="87" t="s">
        <v>2465</v>
      </c>
      <c r="C2814" s="51"/>
      <c r="D2814" s="51">
        <v>4</v>
      </c>
      <c r="E2814" s="79" t="s">
        <v>30</v>
      </c>
      <c r="F2814" s="55" t="s">
        <v>31</v>
      </c>
      <c r="G2814" s="56" t="s">
        <v>32</v>
      </c>
      <c r="H2814" s="55" t="s">
        <v>33</v>
      </c>
      <c r="I2814" s="57">
        <v>250</v>
      </c>
      <c r="J2814" s="807">
        <v>1000</v>
      </c>
      <c r="K2814" s="136"/>
      <c r="L2814" s="469">
        <v>0</v>
      </c>
      <c r="M2814" s="136"/>
      <c r="N2814" s="469"/>
      <c r="O2814" s="75">
        <v>0</v>
      </c>
      <c r="P2814" s="999">
        <f>O2814*I2814</f>
        <v>0</v>
      </c>
      <c r="Q2814" s="91"/>
      <c r="R2814" s="644"/>
      <c r="S2814" s="75">
        <v>0</v>
      </c>
      <c r="T2814" s="999"/>
      <c r="U2814" s="91"/>
      <c r="V2814" s="644"/>
      <c r="W2814" s="91"/>
      <c r="X2814" s="644"/>
      <c r="Y2814" s="60">
        <f t="shared" si="352"/>
        <v>4</v>
      </c>
      <c r="Z2814" s="999">
        <v>1000</v>
      </c>
      <c r="AA2814" s="91"/>
      <c r="AB2814" s="644"/>
      <c r="AC2814" s="63">
        <v>0</v>
      </c>
      <c r="AD2814" s="78">
        <f>AC2814*I2814</f>
        <v>0</v>
      </c>
      <c r="AE2814" s="940">
        <v>0</v>
      </c>
      <c r="AF2814" s="150">
        <v>0</v>
      </c>
      <c r="AG2814" s="91"/>
      <c r="AH2814" s="644"/>
      <c r="AI2814" s="998">
        <f t="shared" si="351"/>
        <v>1000</v>
      </c>
    </row>
    <row r="2815" spans="1:118" s="24" customFormat="1" ht="24.75" customHeight="1" x14ac:dyDescent="0.2">
      <c r="A2815" s="25">
        <v>5900</v>
      </c>
      <c r="B2815" s="26" t="s">
        <v>2466</v>
      </c>
      <c r="C2815" s="27"/>
      <c r="D2815" s="27"/>
      <c r="E2815" s="28"/>
      <c r="F2815" s="29"/>
      <c r="G2815" s="29"/>
      <c r="H2815" s="29"/>
      <c r="I2815" s="30"/>
      <c r="J2815" s="365">
        <v>32447.520000000004</v>
      </c>
      <c r="K2815" s="249"/>
      <c r="L2815" s="922">
        <v>0</v>
      </c>
      <c r="M2815" s="249"/>
      <c r="N2815" s="922"/>
      <c r="O2815" s="885">
        <v>0</v>
      </c>
      <c r="P2815" s="443">
        <f>P2816</f>
        <v>0</v>
      </c>
      <c r="Q2815" s="250"/>
      <c r="R2815" s="922"/>
      <c r="S2815" s="885">
        <v>0</v>
      </c>
      <c r="T2815" s="443">
        <v>0</v>
      </c>
      <c r="U2815" s="250"/>
      <c r="V2815" s="922"/>
      <c r="W2815" s="250"/>
      <c r="X2815" s="922"/>
      <c r="Y2815" s="368">
        <f t="shared" si="352"/>
        <v>0</v>
      </c>
      <c r="Z2815" s="443">
        <v>32447.520000000004</v>
      </c>
      <c r="AA2815" s="250"/>
      <c r="AB2815" s="922"/>
      <c r="AC2815" s="929">
        <v>0</v>
      </c>
      <c r="AD2815" s="703">
        <f t="shared" ref="AD2815:AE2816" si="353">AD2816</f>
        <v>0</v>
      </c>
      <c r="AE2815" s="554">
        <f t="shared" si="353"/>
        <v>0</v>
      </c>
      <c r="AF2815" s="886">
        <v>0</v>
      </c>
      <c r="AG2815" s="250"/>
      <c r="AH2815" s="922"/>
      <c r="AI2815" s="1028">
        <f t="shared" si="351"/>
        <v>32447.520000000004</v>
      </c>
    </row>
    <row r="2816" spans="1:118" ht="18.75" customHeight="1" x14ac:dyDescent="0.2">
      <c r="A2816" s="272">
        <v>59700</v>
      </c>
      <c r="B2816" s="610" t="s">
        <v>2467</v>
      </c>
      <c r="C2816" s="274"/>
      <c r="D2816" s="274"/>
      <c r="E2816" s="282"/>
      <c r="F2816" s="283"/>
      <c r="G2816" s="283"/>
      <c r="H2816" s="283"/>
      <c r="I2816" s="277"/>
      <c r="J2816" s="794">
        <v>32447.520000000004</v>
      </c>
      <c r="K2816" s="278"/>
      <c r="L2816" s="919">
        <v>0</v>
      </c>
      <c r="M2816" s="278"/>
      <c r="N2816" s="919"/>
      <c r="O2816" s="75">
        <v>0</v>
      </c>
      <c r="P2816" s="437">
        <f>P2817</f>
        <v>0</v>
      </c>
      <c r="Q2816" s="279"/>
      <c r="R2816" s="919"/>
      <c r="S2816" s="75">
        <v>0</v>
      </c>
      <c r="T2816" s="437">
        <v>0</v>
      </c>
      <c r="U2816" s="279"/>
      <c r="V2816" s="919"/>
      <c r="W2816" s="279"/>
      <c r="X2816" s="919"/>
      <c r="Y2816" s="60">
        <f t="shared" si="352"/>
        <v>0</v>
      </c>
      <c r="Z2816" s="437">
        <v>32447.520000000004</v>
      </c>
      <c r="AA2816" s="279"/>
      <c r="AB2816" s="919"/>
      <c r="AC2816" s="63">
        <v>0</v>
      </c>
      <c r="AD2816" s="704">
        <f t="shared" si="353"/>
        <v>0</v>
      </c>
      <c r="AE2816" s="950">
        <f t="shared" si="353"/>
        <v>0</v>
      </c>
      <c r="AF2816" s="150">
        <v>0</v>
      </c>
      <c r="AG2816" s="279"/>
      <c r="AH2816" s="919"/>
      <c r="AI2816" s="998">
        <f t="shared" si="351"/>
        <v>32447.520000000004</v>
      </c>
    </row>
    <row r="2817" spans="1:36" ht="24" customHeight="1" x14ac:dyDescent="0.2">
      <c r="A2817" s="42">
        <v>59701</v>
      </c>
      <c r="B2817" s="341" t="s">
        <v>2467</v>
      </c>
      <c r="C2817" s="42"/>
      <c r="D2817" s="42"/>
      <c r="E2817" s="537"/>
      <c r="F2817" s="538"/>
      <c r="G2817" s="538"/>
      <c r="H2817" s="538"/>
      <c r="I2817" s="47"/>
      <c r="J2817" s="821">
        <v>32447.520000000004</v>
      </c>
      <c r="K2817" s="264"/>
      <c r="L2817" s="921">
        <v>0</v>
      </c>
      <c r="M2817" s="264"/>
      <c r="N2817" s="921"/>
      <c r="O2817" s="75">
        <v>0</v>
      </c>
      <c r="P2817" s="326">
        <f>SUM(P2818:P2820)</f>
        <v>0</v>
      </c>
      <c r="Q2817" s="265"/>
      <c r="R2817" s="921"/>
      <c r="S2817" s="75">
        <v>0</v>
      </c>
      <c r="T2817" s="326">
        <v>0</v>
      </c>
      <c r="U2817" s="265"/>
      <c r="V2817" s="921"/>
      <c r="W2817" s="265"/>
      <c r="X2817" s="921"/>
      <c r="Y2817" s="60">
        <f t="shared" si="352"/>
        <v>0</v>
      </c>
      <c r="Z2817" s="326">
        <v>32447.520000000004</v>
      </c>
      <c r="AA2817" s="265"/>
      <c r="AB2817" s="921"/>
      <c r="AC2817" s="63">
        <v>0</v>
      </c>
      <c r="AD2817" s="705">
        <f>SUM(AD2818:AD2820)</f>
        <v>0</v>
      </c>
      <c r="AE2817" s="565">
        <f>SUM(AE2818:AE2820)</f>
        <v>0</v>
      </c>
      <c r="AF2817" s="150">
        <v>0</v>
      </c>
      <c r="AG2817" s="265"/>
      <c r="AH2817" s="921"/>
      <c r="AI2817" s="998">
        <f t="shared" si="351"/>
        <v>32447.520000000004</v>
      </c>
    </row>
    <row r="2818" spans="1:36" ht="28.5" customHeight="1" x14ac:dyDescent="0.2">
      <c r="A2818" s="467"/>
      <c r="B2818" s="706" t="s">
        <v>2468</v>
      </c>
      <c r="C2818" s="51"/>
      <c r="D2818" s="51">
        <v>1</v>
      </c>
      <c r="E2818" s="79" t="s">
        <v>30</v>
      </c>
      <c r="F2818" s="55" t="s">
        <v>31</v>
      </c>
      <c r="G2818" s="56" t="s">
        <v>32</v>
      </c>
      <c r="H2818" s="55" t="s">
        <v>33</v>
      </c>
      <c r="I2818" s="57">
        <v>11525.76</v>
      </c>
      <c r="J2818" s="807">
        <v>11525.76</v>
      </c>
      <c r="K2818" s="136"/>
      <c r="L2818" s="469">
        <v>0</v>
      </c>
      <c r="M2818" s="136"/>
      <c r="N2818" s="469"/>
      <c r="O2818" s="75">
        <v>0</v>
      </c>
      <c r="P2818" s="999">
        <f>O2818*I2818</f>
        <v>0</v>
      </c>
      <c r="Q2818" s="138"/>
      <c r="R2818" s="469"/>
      <c r="S2818" s="75">
        <v>0</v>
      </c>
      <c r="T2818" s="999"/>
      <c r="U2818" s="138"/>
      <c r="V2818" s="469"/>
      <c r="W2818" s="138"/>
      <c r="X2818" s="469"/>
      <c r="Y2818" s="60">
        <f t="shared" si="352"/>
        <v>1</v>
      </c>
      <c r="Z2818" s="999">
        <v>11525.76</v>
      </c>
      <c r="AA2818" s="138"/>
      <c r="AB2818" s="469"/>
      <c r="AC2818" s="63">
        <v>0</v>
      </c>
      <c r="AD2818" s="78">
        <f>AC2818*I2818</f>
        <v>0</v>
      </c>
      <c r="AE2818" s="940">
        <v>0</v>
      </c>
      <c r="AF2818" s="150">
        <v>0</v>
      </c>
      <c r="AG2818" s="138"/>
      <c r="AH2818" s="469"/>
      <c r="AI2818" s="998">
        <f t="shared" si="351"/>
        <v>11525.76</v>
      </c>
    </row>
    <row r="2819" spans="1:36" ht="31.5" customHeight="1" x14ac:dyDescent="0.2">
      <c r="A2819" s="467"/>
      <c r="B2819" s="707" t="s">
        <v>2469</v>
      </c>
      <c r="C2819" s="51"/>
      <c r="D2819" s="51">
        <v>1</v>
      </c>
      <c r="E2819" s="79" t="s">
        <v>30</v>
      </c>
      <c r="F2819" s="55" t="s">
        <v>31</v>
      </c>
      <c r="G2819" s="56" t="s">
        <v>32</v>
      </c>
      <c r="H2819" s="55" t="s">
        <v>33</v>
      </c>
      <c r="I2819" s="57">
        <v>9396</v>
      </c>
      <c r="J2819" s="807">
        <v>9396</v>
      </c>
      <c r="K2819" s="136"/>
      <c r="L2819" s="469">
        <v>0</v>
      </c>
      <c r="M2819" s="136"/>
      <c r="N2819" s="469"/>
      <c r="O2819" s="75">
        <v>0</v>
      </c>
      <c r="P2819" s="999">
        <f>O2819*I2819</f>
        <v>0</v>
      </c>
      <c r="Q2819" s="138"/>
      <c r="R2819" s="469"/>
      <c r="S2819" s="75">
        <v>0</v>
      </c>
      <c r="T2819" s="999"/>
      <c r="U2819" s="138"/>
      <c r="V2819" s="469"/>
      <c r="W2819" s="138"/>
      <c r="X2819" s="469"/>
      <c r="Y2819" s="60">
        <f t="shared" si="352"/>
        <v>1</v>
      </c>
      <c r="Z2819" s="999">
        <v>9396</v>
      </c>
      <c r="AA2819" s="138"/>
      <c r="AB2819" s="469"/>
      <c r="AC2819" s="63">
        <v>0</v>
      </c>
      <c r="AD2819" s="78">
        <f>AC2819*I2819</f>
        <v>0</v>
      </c>
      <c r="AE2819" s="940">
        <v>0</v>
      </c>
      <c r="AF2819" s="150">
        <v>0</v>
      </c>
      <c r="AG2819" s="138"/>
      <c r="AH2819" s="469"/>
      <c r="AI2819" s="998">
        <f t="shared" si="351"/>
        <v>9396</v>
      </c>
    </row>
    <row r="2820" spans="1:36" ht="27.75" customHeight="1" x14ac:dyDescent="0.2">
      <c r="A2820" s="467"/>
      <c r="B2820" s="708" t="s">
        <v>2470</v>
      </c>
      <c r="C2820" s="51"/>
      <c r="D2820" s="51">
        <v>1</v>
      </c>
      <c r="E2820" s="79" t="s">
        <v>30</v>
      </c>
      <c r="F2820" s="55" t="s">
        <v>31</v>
      </c>
      <c r="G2820" s="56" t="s">
        <v>32</v>
      </c>
      <c r="H2820" s="55" t="s">
        <v>33</v>
      </c>
      <c r="I2820" s="57">
        <v>11525.76</v>
      </c>
      <c r="J2820" s="807">
        <v>11525.76</v>
      </c>
      <c r="K2820" s="136"/>
      <c r="L2820" s="469">
        <v>0</v>
      </c>
      <c r="M2820" s="136"/>
      <c r="N2820" s="469"/>
      <c r="O2820" s="75">
        <v>0</v>
      </c>
      <c r="P2820" s="999">
        <f>O2820*I2820</f>
        <v>0</v>
      </c>
      <c r="Q2820" s="138"/>
      <c r="R2820" s="469"/>
      <c r="S2820" s="75">
        <v>0</v>
      </c>
      <c r="T2820" s="999"/>
      <c r="V2820" s="469"/>
      <c r="W2820" s="138"/>
      <c r="X2820" s="469"/>
      <c r="Y2820" s="60">
        <f t="shared" si="352"/>
        <v>1</v>
      </c>
      <c r="Z2820" s="999">
        <v>11525.76</v>
      </c>
      <c r="AA2820" s="138"/>
      <c r="AB2820" s="469"/>
      <c r="AC2820" s="63">
        <v>0</v>
      </c>
      <c r="AD2820" s="78">
        <f>AC2820*I2820</f>
        <v>0</v>
      </c>
      <c r="AE2820" s="940">
        <v>0</v>
      </c>
      <c r="AF2820" s="150">
        <v>0</v>
      </c>
      <c r="AG2820" s="138"/>
      <c r="AH2820" s="469"/>
      <c r="AI2820" s="998">
        <f t="shared" si="351"/>
        <v>11525.76</v>
      </c>
    </row>
    <row r="2821" spans="1:36" ht="3" customHeight="1" x14ac:dyDescent="0.2">
      <c r="A2821" s="467"/>
      <c r="B2821" s="709"/>
      <c r="C2821" s="710"/>
      <c r="D2821" s="710"/>
      <c r="E2821" s="711"/>
      <c r="F2821" s="712"/>
      <c r="G2821" s="713"/>
      <c r="H2821" s="714"/>
      <c r="I2821" s="57"/>
      <c r="J2821" s="815"/>
      <c r="K2821" s="715"/>
      <c r="L2821" s="933"/>
      <c r="M2821" s="715"/>
      <c r="N2821" s="933"/>
      <c r="O2821" s="716"/>
      <c r="P2821" s="1014"/>
      <c r="Q2821" s="718"/>
      <c r="R2821" s="933"/>
      <c r="S2821" s="716"/>
      <c r="T2821" s="1014"/>
      <c r="U2821" s="138"/>
      <c r="V2821" s="933"/>
      <c r="W2821" s="718"/>
      <c r="X2821" s="933"/>
      <c r="Y2821" s="716"/>
      <c r="Z2821" s="1014">
        <v>0</v>
      </c>
      <c r="AA2821" s="718"/>
      <c r="AB2821" s="933"/>
      <c r="AC2821" s="991"/>
      <c r="AD2821" s="717"/>
      <c r="AE2821" s="991"/>
      <c r="AF2821" s="718"/>
      <c r="AG2821" s="718"/>
      <c r="AH2821" s="933"/>
      <c r="AI2821" s="1014"/>
    </row>
    <row r="2822" spans="1:36" ht="22.5" customHeight="1" x14ac:dyDescent="0.25">
      <c r="A2822" s="1109" t="s">
        <v>2471</v>
      </c>
      <c r="B2822" s="1110"/>
      <c r="C2822" s="719"/>
      <c r="D2822" s="759"/>
      <c r="E2822" s="720"/>
      <c r="F2822" s="720"/>
      <c r="G2822" s="720"/>
      <c r="H2822" s="721"/>
      <c r="I2822" s="108"/>
      <c r="J2822" s="862">
        <v>24940296.262087718</v>
      </c>
      <c r="K2822" s="722"/>
      <c r="L2822" s="934">
        <f>L8+L2016+L2453+L2628</f>
        <v>0</v>
      </c>
      <c r="M2822" s="722"/>
      <c r="N2822" s="934">
        <f>N8+N2016+N2453+N2628</f>
        <v>224599.4</v>
      </c>
      <c r="O2822" s="723"/>
      <c r="P2822" s="934">
        <f>P8+P2016+P2453+P2628</f>
        <v>2013708.2899999998</v>
      </c>
      <c r="Q2822" s="724"/>
      <c r="R2822" s="1020"/>
      <c r="S2822" s="725"/>
      <c r="T2822" s="1030">
        <f>T8+T2016+T2453+T2628</f>
        <v>6551760.678199999</v>
      </c>
      <c r="U2822" s="195"/>
      <c r="V2822" s="1030">
        <f>V8+V2016+V2453+V2628</f>
        <v>0</v>
      </c>
      <c r="W2822" s="724"/>
      <c r="X2822" s="1030">
        <f>X8+X2016+X2453+X2628</f>
        <v>35042.069000000003</v>
      </c>
      <c r="Y2822" s="725"/>
      <c r="Z2822" s="1030">
        <f>Z8+Z2016+Z2453+Z2628</f>
        <v>15472883.44709372</v>
      </c>
      <c r="AA2822" s="724"/>
      <c r="AB2822" s="1030">
        <f>AB8+AB2016+AB2453+AB2628</f>
        <v>68854.072304000001</v>
      </c>
      <c r="AC2822" s="996"/>
      <c r="AD2822" s="1032">
        <f>AD8+AD2016+AD2453+AD2628</f>
        <v>0</v>
      </c>
      <c r="AE2822" s="992"/>
      <c r="AF2822" s="1032">
        <f>AF8+AF2016+AF2453+AF2628</f>
        <v>0</v>
      </c>
      <c r="AG2822" s="1033"/>
      <c r="AH2822" s="1030"/>
      <c r="AI2822" s="1030">
        <f>AI8+AI2016+AI2453+AI2628</f>
        <v>24940296.258224383</v>
      </c>
      <c r="AJ2822" s="870"/>
    </row>
    <row r="2823" spans="1:36" ht="15.75" x14ac:dyDescent="0.25">
      <c r="A2823" s="726"/>
      <c r="B2823" s="727"/>
      <c r="C2823" s="728"/>
      <c r="D2823" s="728"/>
      <c r="E2823" s="728"/>
      <c r="F2823" s="729"/>
      <c r="G2823" s="729"/>
      <c r="H2823" s="729"/>
      <c r="J2823" s="863"/>
      <c r="U2823" s="724"/>
      <c r="AI2823" s="1030"/>
    </row>
    <row r="2824" spans="1:36" x14ac:dyDescent="0.2">
      <c r="J2824" s="797">
        <v>-2.5137178599834442E-3</v>
      </c>
    </row>
    <row r="2825" spans="1:36" x14ac:dyDescent="0.2">
      <c r="AI2825" s="1031"/>
    </row>
    <row r="2826" spans="1:36" x14ac:dyDescent="0.2">
      <c r="W2826" s="256"/>
    </row>
    <row r="2830" spans="1:36" x14ac:dyDescent="0.2">
      <c r="A2830" s="3"/>
      <c r="B2830" s="3"/>
      <c r="C2830" s="3"/>
      <c r="D2830" s="3"/>
      <c r="E2830" s="3"/>
      <c r="F2830" s="3"/>
      <c r="G2830" s="3"/>
      <c r="H2830" s="3"/>
      <c r="I2830" s="3"/>
      <c r="J2830" s="256"/>
      <c r="O2830" s="3"/>
      <c r="P2830" s="256"/>
      <c r="S2830" s="3"/>
      <c r="T2830" s="256"/>
      <c r="Y2830" s="3"/>
      <c r="Z2830" s="256"/>
      <c r="AC2830" s="256"/>
      <c r="AD2830" s="3"/>
      <c r="AE2830" s="256"/>
      <c r="AI2830" s="256"/>
    </row>
    <row r="2831" spans="1:36" x14ac:dyDescent="0.2">
      <c r="A2831" s="3"/>
      <c r="B2831" s="3"/>
      <c r="C2831" s="3"/>
      <c r="D2831" s="3"/>
      <c r="E2831" s="3"/>
      <c r="F2831" s="3"/>
      <c r="G2831" s="3"/>
      <c r="H2831" s="3"/>
      <c r="I2831" s="3"/>
      <c r="J2831" s="256"/>
      <c r="O2831" s="3"/>
      <c r="P2831" s="256"/>
      <c r="S2831" s="3"/>
      <c r="T2831" s="256"/>
      <c r="Y2831" s="3"/>
      <c r="Z2831" s="256"/>
      <c r="AC2831" s="256"/>
      <c r="AD2831" s="3"/>
      <c r="AE2831" s="256"/>
      <c r="AI2831" s="256"/>
    </row>
  </sheetData>
  <dataConsolidate/>
  <mergeCells count="48">
    <mergeCell ref="A2822:B2822"/>
    <mergeCell ref="D5:D7"/>
    <mergeCell ref="AA6:AA7"/>
    <mergeCell ref="AB6:AB7"/>
    <mergeCell ref="AC6:AC7"/>
    <mergeCell ref="U6:U7"/>
    <mergeCell ref="V6:V7"/>
    <mergeCell ref="W6:W7"/>
    <mergeCell ref="X6:X7"/>
    <mergeCell ref="Y6:Y7"/>
    <mergeCell ref="Z6:Z7"/>
    <mergeCell ref="G5:G7"/>
    <mergeCell ref="H5:H7"/>
    <mergeCell ref="I5:I7"/>
    <mergeCell ref="J5:J7"/>
    <mergeCell ref="K5:L5"/>
    <mergeCell ref="AG5:AH5"/>
    <mergeCell ref="O6:O7"/>
    <mergeCell ref="P6:P7"/>
    <mergeCell ref="Q6:Q7"/>
    <mergeCell ref="R6:R7"/>
    <mergeCell ref="S6:S7"/>
    <mergeCell ref="AG6:AG7"/>
    <mergeCell ref="AH6:AH7"/>
    <mergeCell ref="AD6:AD7"/>
    <mergeCell ref="AE6:AE7"/>
    <mergeCell ref="AF6:AF7"/>
    <mergeCell ref="AI5:AI7"/>
    <mergeCell ref="K6:K7"/>
    <mergeCell ref="L6:L7"/>
    <mergeCell ref="O5:P5"/>
    <mergeCell ref="Q5:R5"/>
    <mergeCell ref="S5:T5"/>
    <mergeCell ref="U5:V5"/>
    <mergeCell ref="W5:X5"/>
    <mergeCell ref="Y5:Z5"/>
    <mergeCell ref="M5:N5"/>
    <mergeCell ref="M6:M7"/>
    <mergeCell ref="N6:N7"/>
    <mergeCell ref="T6:T7"/>
    <mergeCell ref="AA5:AB5"/>
    <mergeCell ref="AC5:AD5"/>
    <mergeCell ref="AE5:AF5"/>
    <mergeCell ref="A5:A7"/>
    <mergeCell ref="B5:B7"/>
    <mergeCell ref="C5:C7"/>
    <mergeCell ref="E5:E7"/>
    <mergeCell ref="F5:F7"/>
  </mergeCells>
  <conditionalFormatting sqref="B660">
    <cfRule type="duplicateValues" dxfId="164" priority="62"/>
  </conditionalFormatting>
  <conditionalFormatting sqref="B676">
    <cfRule type="duplicateValues" dxfId="163" priority="61"/>
  </conditionalFormatting>
  <conditionalFormatting sqref="B677">
    <cfRule type="duplicateValues" dxfId="162" priority="63"/>
  </conditionalFormatting>
  <conditionalFormatting sqref="B765">
    <cfRule type="duplicateValues" dxfId="161" priority="60"/>
  </conditionalFormatting>
  <conditionalFormatting sqref="B769">
    <cfRule type="duplicateValues" dxfId="160" priority="59"/>
  </conditionalFormatting>
  <conditionalFormatting sqref="B771">
    <cfRule type="duplicateValues" dxfId="159" priority="58"/>
  </conditionalFormatting>
  <conditionalFormatting sqref="B773">
    <cfRule type="duplicateValues" dxfId="158" priority="57"/>
  </conditionalFormatting>
  <conditionalFormatting sqref="B780">
    <cfRule type="duplicateValues" dxfId="157" priority="56"/>
  </conditionalFormatting>
  <conditionalFormatting sqref="B798">
    <cfRule type="duplicateValues" dxfId="156" priority="55"/>
  </conditionalFormatting>
  <conditionalFormatting sqref="B760:B761 B756:B757">
    <cfRule type="duplicateValues" dxfId="155" priority="64"/>
  </conditionalFormatting>
  <conditionalFormatting sqref="B762:B764">
    <cfRule type="duplicateValues" dxfId="154" priority="65"/>
  </conditionalFormatting>
  <conditionalFormatting sqref="B779 B777 B774">
    <cfRule type="duplicateValues" dxfId="153" priority="66"/>
  </conditionalFormatting>
  <conditionalFormatting sqref="B1298">
    <cfRule type="duplicateValues" dxfId="152" priority="54"/>
  </conditionalFormatting>
  <conditionalFormatting sqref="B1436">
    <cfRule type="duplicateValues" dxfId="151" priority="53"/>
  </conditionalFormatting>
  <conditionalFormatting sqref="B664">
    <cfRule type="duplicateValues" dxfId="150" priority="52"/>
  </conditionalFormatting>
  <conditionalFormatting sqref="B753">
    <cfRule type="duplicateValues" dxfId="149" priority="51"/>
  </conditionalFormatting>
  <conditionalFormatting sqref="B1285">
    <cfRule type="duplicateValues" dxfId="148" priority="49"/>
  </conditionalFormatting>
  <conditionalFormatting sqref="B1286">
    <cfRule type="duplicateValues" dxfId="147" priority="48"/>
  </conditionalFormatting>
  <conditionalFormatting sqref="B1287">
    <cfRule type="duplicateValues" dxfId="146" priority="47"/>
  </conditionalFormatting>
  <conditionalFormatting sqref="B1288">
    <cfRule type="duplicateValues" dxfId="145" priority="46"/>
  </conditionalFormatting>
  <conditionalFormatting sqref="B1289">
    <cfRule type="duplicateValues" dxfId="144" priority="45"/>
  </conditionalFormatting>
  <conditionalFormatting sqref="B1290">
    <cfRule type="duplicateValues" dxfId="143" priority="44"/>
  </conditionalFormatting>
  <conditionalFormatting sqref="B1291">
    <cfRule type="duplicateValues" dxfId="142" priority="43"/>
  </conditionalFormatting>
  <conditionalFormatting sqref="B1292">
    <cfRule type="duplicateValues" dxfId="141" priority="42"/>
  </conditionalFormatting>
  <conditionalFormatting sqref="B1293">
    <cfRule type="duplicateValues" dxfId="140" priority="41"/>
  </conditionalFormatting>
  <conditionalFormatting sqref="B1294">
    <cfRule type="duplicateValues" dxfId="139" priority="40"/>
  </conditionalFormatting>
  <conditionalFormatting sqref="B1295">
    <cfRule type="duplicateValues" dxfId="138" priority="39"/>
  </conditionalFormatting>
  <conditionalFormatting sqref="B1296">
    <cfRule type="duplicateValues" dxfId="137" priority="38"/>
  </conditionalFormatting>
  <conditionalFormatting sqref="B1297">
    <cfRule type="duplicateValues" dxfId="136" priority="50"/>
  </conditionalFormatting>
  <conditionalFormatting sqref="B1437">
    <cfRule type="duplicateValues" dxfId="135" priority="34"/>
  </conditionalFormatting>
  <conditionalFormatting sqref="B1441">
    <cfRule type="duplicateValues" dxfId="134" priority="33"/>
  </conditionalFormatting>
  <conditionalFormatting sqref="B1442">
    <cfRule type="duplicateValues" dxfId="133" priority="36"/>
    <cfRule type="duplicateValues" dxfId="132" priority="37"/>
  </conditionalFormatting>
  <conditionalFormatting sqref="B1443">
    <cfRule type="duplicateValues" dxfId="131" priority="35"/>
  </conditionalFormatting>
  <conditionalFormatting sqref="B1299">
    <cfRule type="duplicateValues" dxfId="130" priority="32"/>
  </conditionalFormatting>
  <conditionalFormatting sqref="B1300">
    <cfRule type="duplicateValues" dxfId="129" priority="31"/>
  </conditionalFormatting>
  <conditionalFormatting sqref="B1301">
    <cfRule type="duplicateValues" dxfId="128" priority="30"/>
  </conditionalFormatting>
  <conditionalFormatting sqref="B1305">
    <cfRule type="duplicateValues" dxfId="127" priority="29"/>
  </conditionalFormatting>
  <conditionalFormatting sqref="B1306">
    <cfRule type="duplicateValues" dxfId="126" priority="28"/>
  </conditionalFormatting>
  <conditionalFormatting sqref="B1307:B1310">
    <cfRule type="duplicateValues" dxfId="125" priority="27"/>
  </conditionalFormatting>
  <conditionalFormatting sqref="B1325">
    <cfRule type="duplicateValues" dxfId="124" priority="26"/>
  </conditionalFormatting>
  <conditionalFormatting sqref="B1328">
    <cfRule type="duplicateValues" dxfId="123" priority="25"/>
  </conditionalFormatting>
  <conditionalFormatting sqref="B1329">
    <cfRule type="duplicateValues" dxfId="122" priority="24"/>
  </conditionalFormatting>
  <conditionalFormatting sqref="B1454">
    <cfRule type="duplicateValues" dxfId="121" priority="23"/>
  </conditionalFormatting>
  <conditionalFormatting sqref="B1461">
    <cfRule type="duplicateValues" dxfId="120" priority="22"/>
  </conditionalFormatting>
  <conditionalFormatting sqref="B842:B843">
    <cfRule type="duplicateValues" dxfId="119" priority="21"/>
  </conditionalFormatting>
  <conditionalFormatting sqref="B847">
    <cfRule type="duplicateValues" dxfId="118" priority="20"/>
  </conditionalFormatting>
  <conditionalFormatting sqref="B849">
    <cfRule type="duplicateValues" dxfId="117" priority="19"/>
  </conditionalFormatting>
  <conditionalFormatting sqref="B853">
    <cfRule type="duplicateValues" dxfId="116" priority="18"/>
  </conditionalFormatting>
  <conditionalFormatting sqref="B854">
    <cfRule type="duplicateValues" dxfId="115" priority="17"/>
  </conditionalFormatting>
  <conditionalFormatting sqref="B855">
    <cfRule type="duplicateValues" dxfId="114" priority="16"/>
  </conditionalFormatting>
  <conditionalFormatting sqref="B871">
    <cfRule type="duplicateValues" dxfId="113" priority="15"/>
  </conditionalFormatting>
  <conditionalFormatting sqref="B1405">
    <cfRule type="duplicateValues" dxfId="112" priority="14"/>
  </conditionalFormatting>
  <conditionalFormatting sqref="B1522">
    <cfRule type="duplicateValues" dxfId="111" priority="13"/>
  </conditionalFormatting>
  <conditionalFormatting sqref="B1523">
    <cfRule type="duplicateValues" dxfId="110" priority="12"/>
  </conditionalFormatting>
  <conditionalFormatting sqref="B1526">
    <cfRule type="duplicateValues" dxfId="109" priority="11"/>
  </conditionalFormatting>
  <conditionalFormatting sqref="B1529">
    <cfRule type="duplicateValues" dxfId="108" priority="10"/>
  </conditionalFormatting>
  <conditionalFormatting sqref="B1530">
    <cfRule type="duplicateValues" dxfId="107" priority="9"/>
  </conditionalFormatting>
  <conditionalFormatting sqref="B1275">
    <cfRule type="duplicateValues" dxfId="106" priority="67"/>
  </conditionalFormatting>
  <conditionalFormatting sqref="B877:B878 B872:B875 B880:B884">
    <cfRule type="duplicateValues" dxfId="105" priority="68"/>
  </conditionalFormatting>
  <conditionalFormatting sqref="B766:B768">
    <cfRule type="duplicateValues" dxfId="104" priority="69"/>
  </conditionalFormatting>
  <conditionalFormatting sqref="B1318">
    <cfRule type="duplicateValues" dxfId="103" priority="70"/>
  </conditionalFormatting>
  <conditionalFormatting sqref="B1315:B1317 B1311:B1313">
    <cfRule type="duplicateValues" dxfId="102" priority="71"/>
  </conditionalFormatting>
  <conditionalFormatting sqref="B1319:B1320">
    <cfRule type="duplicateValues" dxfId="101" priority="72"/>
  </conditionalFormatting>
  <conditionalFormatting sqref="B1302:B1304">
    <cfRule type="duplicateValues" dxfId="100" priority="73"/>
  </conditionalFormatting>
  <conditionalFormatting sqref="B770">
    <cfRule type="duplicateValues" dxfId="99" priority="8"/>
  </conditionalFormatting>
  <conditionalFormatting sqref="B804">
    <cfRule type="duplicateValues" dxfId="98" priority="7"/>
  </conditionalFormatting>
  <conditionalFormatting sqref="B876">
    <cfRule type="duplicateValues" dxfId="97" priority="6"/>
  </conditionalFormatting>
  <conditionalFormatting sqref="B879">
    <cfRule type="duplicateValues" dxfId="96" priority="5"/>
  </conditionalFormatting>
  <conditionalFormatting sqref="B1314">
    <cfRule type="duplicateValues" dxfId="95" priority="4"/>
  </conditionalFormatting>
  <conditionalFormatting sqref="B1343">
    <cfRule type="duplicateValues" dxfId="94" priority="3"/>
  </conditionalFormatting>
  <conditionalFormatting sqref="B1358">
    <cfRule type="duplicateValues" dxfId="93" priority="2"/>
  </conditionalFormatting>
  <conditionalFormatting sqref="B1374">
    <cfRule type="duplicateValues" dxfId="92" priority="1"/>
  </conditionalFormatting>
  <conditionalFormatting sqref="B909">
    <cfRule type="duplicateValues" dxfId="91" priority="74"/>
  </conditionalFormatting>
  <conditionalFormatting sqref="B1273:B1274">
    <cfRule type="duplicateValues" dxfId="90" priority="75"/>
  </conditionalFormatting>
  <conditionalFormatting sqref="B1321:B1322">
    <cfRule type="duplicateValues" dxfId="89" priority="76"/>
  </conditionalFormatting>
  <conditionalFormatting sqref="B1323:B1324">
    <cfRule type="duplicateValues" dxfId="88" priority="77"/>
  </conditionalFormatting>
  <conditionalFormatting sqref="B1326:B1327">
    <cfRule type="duplicateValues" dxfId="87" priority="78"/>
  </conditionalFormatting>
  <conditionalFormatting sqref="B1330:B1338">
    <cfRule type="duplicateValues" dxfId="86" priority="79"/>
  </conditionalFormatting>
  <conditionalFormatting sqref="B1344:B1349 B1339:B1342">
    <cfRule type="duplicateValues" dxfId="85" priority="80"/>
  </conditionalFormatting>
  <conditionalFormatting sqref="B1453">
    <cfRule type="duplicateValues" dxfId="84" priority="81"/>
  </conditionalFormatting>
  <conditionalFormatting sqref="B1444:B1452">
    <cfRule type="duplicateValues" dxfId="83" priority="82"/>
  </conditionalFormatting>
  <conditionalFormatting sqref="B1455:B1456">
    <cfRule type="duplicateValues" dxfId="82" priority="8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2834"/>
  <sheetViews>
    <sheetView tabSelected="1" workbookViewId="0">
      <selection activeCell="F16" sqref="F16"/>
    </sheetView>
  </sheetViews>
  <sheetFormatPr baseColWidth="10" defaultRowHeight="15" x14ac:dyDescent="0.25"/>
  <cols>
    <col min="1" max="1" width="8.85546875" customWidth="1"/>
    <col min="3" max="3" width="45.140625" customWidth="1"/>
    <col min="7" max="7" width="18" customWidth="1"/>
    <col min="8" max="8" width="13.140625" customWidth="1"/>
    <col min="9" max="9" width="13.5703125" customWidth="1"/>
    <col min="11" max="11" width="19.140625" customWidth="1"/>
    <col min="15" max="15" width="16.42578125" customWidth="1"/>
    <col min="17" max="17" width="16.7109375" customWidth="1"/>
    <col min="21" max="21" width="16.28515625" customWidth="1"/>
    <col min="23" max="23" width="13" customWidth="1"/>
    <col min="25" max="25" width="13.140625" customWidth="1"/>
    <col min="27" max="27" width="17.42578125" bestFit="1" customWidth="1"/>
    <col min="29" max="29" width="14.85546875" customWidth="1"/>
    <col min="36" max="36" width="24.85546875" customWidth="1"/>
  </cols>
  <sheetData>
    <row r="1" spans="2:36" ht="23.25" customHeight="1" x14ac:dyDescent="0.25">
      <c r="B1" s="1129" t="s">
        <v>2481</v>
      </c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  <c r="X1" s="1129"/>
      <c r="Y1" s="1129"/>
      <c r="Z1" s="1129"/>
      <c r="AA1" s="1129"/>
      <c r="AB1" s="1129"/>
      <c r="AC1" s="1129"/>
      <c r="AD1" s="1129"/>
      <c r="AE1" s="1129"/>
      <c r="AF1" s="1129"/>
      <c r="AG1" s="1129"/>
      <c r="AH1" s="1129"/>
      <c r="AI1" s="1129"/>
      <c r="AJ1" s="1129"/>
    </row>
    <row r="2" spans="2:36" ht="23.25" customHeight="1" x14ac:dyDescent="0.25">
      <c r="B2" s="1130" t="s">
        <v>2472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30"/>
      <c r="AB2" s="1130"/>
      <c r="AC2" s="1130"/>
      <c r="AD2" s="1130"/>
      <c r="AE2" s="1130"/>
      <c r="AF2" s="1130"/>
      <c r="AG2" s="1130"/>
      <c r="AH2" s="1130"/>
      <c r="AI2" s="1130"/>
      <c r="AJ2" s="1130"/>
    </row>
    <row r="3" spans="2:36" ht="18.75" x14ac:dyDescent="0.3">
      <c r="B3" s="1131" t="s">
        <v>2473</v>
      </c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  <c r="Q3" s="1131"/>
      <c r="R3" s="1131"/>
      <c r="S3" s="1131"/>
      <c r="T3" s="1131"/>
      <c r="U3" s="1131"/>
      <c r="V3" s="1131"/>
      <c r="W3" s="1131"/>
      <c r="X3" s="1131"/>
      <c r="Y3" s="1131"/>
      <c r="Z3" s="1131"/>
      <c r="AA3" s="1131"/>
      <c r="AB3" s="1131"/>
      <c r="AC3" s="1131"/>
      <c r="AD3" s="1131"/>
      <c r="AE3" s="1131"/>
      <c r="AF3" s="1131"/>
      <c r="AG3" s="1131"/>
      <c r="AH3" s="1131"/>
      <c r="AI3" s="1131"/>
      <c r="AJ3" s="1131"/>
    </row>
    <row r="4" spans="2:36" x14ac:dyDescent="0.25">
      <c r="B4" s="11"/>
      <c r="C4" s="10"/>
      <c r="D4" s="3"/>
      <c r="E4" s="3"/>
      <c r="F4" s="4"/>
      <c r="G4" s="12"/>
      <c r="H4" s="12"/>
      <c r="I4" s="12"/>
      <c r="J4" s="12"/>
      <c r="K4" s="256"/>
      <c r="L4" s="12"/>
      <c r="M4" s="13"/>
      <c r="N4" s="12"/>
      <c r="O4" s="13"/>
      <c r="P4" s="14"/>
      <c r="Q4" s="13"/>
      <c r="R4" s="12"/>
      <c r="S4" s="13"/>
      <c r="T4" s="14"/>
      <c r="U4" s="13"/>
      <c r="V4" s="12"/>
      <c r="W4" s="13"/>
      <c r="X4" s="12"/>
      <c r="Y4" s="13"/>
      <c r="Z4" s="8"/>
      <c r="AA4" s="997"/>
      <c r="AB4" s="3"/>
      <c r="AC4" s="256"/>
      <c r="AD4" s="935"/>
      <c r="AE4" s="9"/>
      <c r="AF4" s="935"/>
      <c r="AG4" s="3"/>
      <c r="AH4" s="3"/>
      <c r="AI4" s="256"/>
      <c r="AJ4" s="997"/>
    </row>
    <row r="5" spans="2:36" x14ac:dyDescent="0.25">
      <c r="B5" s="1117" t="s">
        <v>0</v>
      </c>
      <c r="C5" s="1123" t="s">
        <v>1</v>
      </c>
      <c r="D5" s="1117" t="s">
        <v>2</v>
      </c>
      <c r="E5" s="1117" t="s">
        <v>3</v>
      </c>
      <c r="F5" s="1117" t="s">
        <v>4</v>
      </c>
      <c r="G5" s="1117" t="s">
        <v>5</v>
      </c>
      <c r="H5" s="1117" t="s">
        <v>6</v>
      </c>
      <c r="I5" s="1104" t="s">
        <v>7</v>
      </c>
      <c r="J5" s="1128" t="s">
        <v>8</v>
      </c>
      <c r="K5" s="1120" t="s">
        <v>9</v>
      </c>
      <c r="L5" s="1106" t="s">
        <v>10</v>
      </c>
      <c r="M5" s="1106"/>
      <c r="N5" s="1106" t="s">
        <v>11</v>
      </c>
      <c r="O5" s="1106"/>
      <c r="P5" s="1106" t="s">
        <v>12</v>
      </c>
      <c r="Q5" s="1106"/>
      <c r="R5" s="1106" t="s">
        <v>13</v>
      </c>
      <c r="S5" s="1106"/>
      <c r="T5" s="1106" t="s">
        <v>14</v>
      </c>
      <c r="U5" s="1106"/>
      <c r="V5" s="1106" t="s">
        <v>15</v>
      </c>
      <c r="W5" s="1106"/>
      <c r="X5" s="1106" t="s">
        <v>16</v>
      </c>
      <c r="Y5" s="1106"/>
      <c r="Z5" s="1106" t="s">
        <v>17</v>
      </c>
      <c r="AA5" s="1106"/>
      <c r="AB5" s="1106" t="s">
        <v>18</v>
      </c>
      <c r="AC5" s="1106"/>
      <c r="AD5" s="1106" t="s">
        <v>19</v>
      </c>
      <c r="AE5" s="1106"/>
      <c r="AF5" s="1106" t="s">
        <v>20</v>
      </c>
      <c r="AG5" s="1106"/>
      <c r="AH5" s="1106" t="s">
        <v>21</v>
      </c>
      <c r="AI5" s="1106"/>
      <c r="AJ5" s="1133" t="s">
        <v>9</v>
      </c>
    </row>
    <row r="6" spans="2:36" x14ac:dyDescent="0.25">
      <c r="B6" s="1118"/>
      <c r="C6" s="1124"/>
      <c r="D6" s="1118"/>
      <c r="E6" s="1118"/>
      <c r="F6" s="1118"/>
      <c r="G6" s="1118"/>
      <c r="H6" s="1118"/>
      <c r="I6" s="1104"/>
      <c r="J6" s="1128"/>
      <c r="K6" s="1121"/>
      <c r="L6" s="1104" t="s">
        <v>22</v>
      </c>
      <c r="M6" s="1105" t="s">
        <v>23</v>
      </c>
      <c r="N6" s="1104" t="s">
        <v>22</v>
      </c>
      <c r="O6" s="1105" t="s">
        <v>23</v>
      </c>
      <c r="P6" s="1104" t="s">
        <v>22</v>
      </c>
      <c r="Q6" s="1107" t="s">
        <v>23</v>
      </c>
      <c r="R6" s="1104" t="s">
        <v>22</v>
      </c>
      <c r="S6" s="1105" t="s">
        <v>23</v>
      </c>
      <c r="T6" s="1104" t="s">
        <v>22</v>
      </c>
      <c r="U6" s="1107" t="s">
        <v>23</v>
      </c>
      <c r="V6" s="1104" t="s">
        <v>22</v>
      </c>
      <c r="W6" s="1105" t="s">
        <v>23</v>
      </c>
      <c r="X6" s="1104" t="s">
        <v>22</v>
      </c>
      <c r="Y6" s="1105" t="s">
        <v>23</v>
      </c>
      <c r="Z6" s="1104" t="s">
        <v>22</v>
      </c>
      <c r="AA6" s="1107" t="s">
        <v>23</v>
      </c>
      <c r="AB6" s="1104" t="s">
        <v>22</v>
      </c>
      <c r="AC6" s="1105" t="s">
        <v>23</v>
      </c>
      <c r="AD6" s="1105" t="s">
        <v>22</v>
      </c>
      <c r="AE6" s="1108" t="s">
        <v>23</v>
      </c>
      <c r="AF6" s="1105" t="s">
        <v>22</v>
      </c>
      <c r="AG6" s="1104" t="s">
        <v>23</v>
      </c>
      <c r="AH6" s="1104" t="s">
        <v>22</v>
      </c>
      <c r="AI6" s="1105" t="s">
        <v>23</v>
      </c>
      <c r="AJ6" s="1134"/>
    </row>
    <row r="7" spans="2:36" x14ac:dyDescent="0.25">
      <c r="B7" s="1119"/>
      <c r="C7" s="1125"/>
      <c r="D7" s="1119"/>
      <c r="E7" s="1119"/>
      <c r="F7" s="1119"/>
      <c r="G7" s="1119"/>
      <c r="H7" s="1119"/>
      <c r="I7" s="1104"/>
      <c r="J7" s="1128"/>
      <c r="K7" s="1122"/>
      <c r="L7" s="1104"/>
      <c r="M7" s="1105"/>
      <c r="N7" s="1104"/>
      <c r="O7" s="1105"/>
      <c r="P7" s="1104"/>
      <c r="Q7" s="1107"/>
      <c r="R7" s="1104"/>
      <c r="S7" s="1105"/>
      <c r="T7" s="1104"/>
      <c r="U7" s="1107"/>
      <c r="V7" s="1104"/>
      <c r="W7" s="1105"/>
      <c r="X7" s="1104"/>
      <c r="Y7" s="1105"/>
      <c r="Z7" s="1104"/>
      <c r="AA7" s="1107"/>
      <c r="AB7" s="1104"/>
      <c r="AC7" s="1105"/>
      <c r="AD7" s="1105"/>
      <c r="AE7" s="1108"/>
      <c r="AF7" s="1105"/>
      <c r="AG7" s="1104"/>
      <c r="AH7" s="1104"/>
      <c r="AI7" s="1105"/>
      <c r="AJ7" s="1135"/>
    </row>
    <row r="8" spans="2:36" x14ac:dyDescent="0.25">
      <c r="B8" s="16">
        <v>2000</v>
      </c>
      <c r="C8" s="17" t="s">
        <v>25</v>
      </c>
      <c r="D8" s="16"/>
      <c r="E8" s="733"/>
      <c r="F8" s="18"/>
      <c r="G8" s="19"/>
      <c r="H8" s="19"/>
      <c r="I8" s="19"/>
      <c r="J8" s="20"/>
      <c r="K8" s="760">
        <v>13116319.184587719</v>
      </c>
      <c r="L8" s="22"/>
      <c r="M8" s="915">
        <v>0</v>
      </c>
      <c r="N8" s="22"/>
      <c r="O8" s="21">
        <f>O9+O637+O947+O1005+O1256+O1658+O1676+O1780+O1792</f>
        <v>224599.4</v>
      </c>
      <c r="P8" s="23"/>
      <c r="Q8" s="21">
        <f>Q9+Q637+Q947+Q1005+Q1256+Q1658+Q1676+Q1780+Q1792</f>
        <v>2013708.2899999998</v>
      </c>
      <c r="R8" s="22"/>
      <c r="S8" s="915"/>
      <c r="T8" s="23">
        <f>T9+T637+T947+T1005+T1256+T1658+T1676+T1780+T1792</f>
        <v>4267</v>
      </c>
      <c r="U8" s="21">
        <f>U9+U637+U947+U1005+U1256+U1658+U1676+U1780+U1792</f>
        <v>3595237.9181999997</v>
      </c>
      <c r="V8" s="22"/>
      <c r="W8" s="915"/>
      <c r="X8" s="22"/>
      <c r="Y8" s="21">
        <f>Y9+Y637+Y947+Y1005+Y1256+Y1658+Y1676+Y1780+Y1792</f>
        <v>35042.069000000003</v>
      </c>
      <c r="Z8" s="23">
        <f>Z9+Z637+Z947+Z1005+Z1256+Z1658+Z1676+Z1780+Z1792</f>
        <v>0</v>
      </c>
      <c r="AA8" s="21">
        <f>AA9+AA637+AA947+AA1005+AA1256+AA1658+AA1676+AA1780+AA1792</f>
        <v>6605429.1295937197</v>
      </c>
      <c r="AB8" s="22"/>
      <c r="AC8" s="21">
        <f>AC9+AC637+AC947+AC1005+AC1256+AC1658+AC1676+AC1780+AC1792</f>
        <v>68854.072304000001</v>
      </c>
      <c r="AD8" s="936">
        <f>AD9+AD637+AD947+AD1005+AD1256+AD1658+AD1676+AD1780+AD1792</f>
        <v>0</v>
      </c>
      <c r="AE8" s="21">
        <f>AE9+AE637+AE947+AE1005+AE1256+AE1658+AE1676+AE1780+AE1792</f>
        <v>0</v>
      </c>
      <c r="AF8" s="936">
        <f>AF9+AF637+AF947+AF1005+AF1256+AF1658+AF1676+AF1780+AF1792</f>
        <v>0</v>
      </c>
      <c r="AG8" s="21">
        <f>AG9+AG637+AG947+AG1005+AG1256+AG1658+AG1676+AG1780+AG1792</f>
        <v>0</v>
      </c>
      <c r="AH8" s="22"/>
      <c r="AI8" s="915"/>
      <c r="AJ8" s="21">
        <f>AJ9+AJ637+AJ947+AJ1005+AJ1256+AJ1658+AJ1676+AJ1780+AJ1792</f>
        <v>13116319.180724384</v>
      </c>
    </row>
    <row r="9" spans="2:36" ht="24" x14ac:dyDescent="0.25">
      <c r="B9" s="25">
        <v>2100</v>
      </c>
      <c r="C9" s="26" t="s">
        <v>26</v>
      </c>
      <c r="D9" s="27"/>
      <c r="E9" s="734"/>
      <c r="F9" s="28"/>
      <c r="G9" s="29"/>
      <c r="H9" s="29"/>
      <c r="I9" s="29"/>
      <c r="J9" s="30"/>
      <c r="K9" s="761">
        <v>2908730.6571677201</v>
      </c>
      <c r="L9" s="32"/>
      <c r="M9" s="31">
        <f>M10+M280+M289+M292+M315+M332+M457+M630</f>
        <v>0</v>
      </c>
      <c r="N9" s="32"/>
      <c r="O9" s="31">
        <f>O10+O280+O289+O292+O315+O332+O457+O630</f>
        <v>4599.3999999999996</v>
      </c>
      <c r="P9" s="33"/>
      <c r="Q9" s="31">
        <f>Q10+Q280+Q289+Q292+Q315+Q332+Q457+Q630</f>
        <v>32470.14</v>
      </c>
      <c r="R9" s="32"/>
      <c r="S9" s="31">
        <f>S10+S280+S289+S292+S315+S332+S457+S630</f>
        <v>0</v>
      </c>
      <c r="T9" s="33">
        <f>T10+T280+T289+T292+T315+T332+T457+T630</f>
        <v>4267</v>
      </c>
      <c r="U9" s="31">
        <f>U10+U280+U289+U292+U315+U332+U457+U630</f>
        <v>1524890.4539999999</v>
      </c>
      <c r="V9" s="32"/>
      <c r="W9" s="31">
        <f>W10+W280+W289+W292+W315+W332+W457+W630</f>
        <v>0</v>
      </c>
      <c r="X9" s="32"/>
      <c r="Y9" s="31">
        <f>Y10+Y280+Y289+Y292+Y315+Y332+Y457+Y630</f>
        <v>34714.949000000001</v>
      </c>
      <c r="Z9" s="33">
        <f>Z10+Z280+Z289+Z292+Z315+Z332+Z457+Z630</f>
        <v>0</v>
      </c>
      <c r="AA9" s="31">
        <f>AA10+AA280+AA289+AA292+AA315+AA332+AA457+AA630</f>
        <v>1243201.6377737201</v>
      </c>
      <c r="AB9" s="32"/>
      <c r="AC9" s="31">
        <f>AC10+AC280+AC289+AC292+AC315+AC332+AC457+AC630</f>
        <v>68854.072304000001</v>
      </c>
      <c r="AD9" s="937">
        <f>AD10+AD280+AD289+AD292+AD315+AD332+AD457+AD630</f>
        <v>0</v>
      </c>
      <c r="AE9" s="31">
        <f>AE10+AE280+AE289+AE292+AE315+AE332+AE457+AE630</f>
        <v>0</v>
      </c>
      <c r="AF9" s="937">
        <f>AF10+AF280+AF289+AF292+AF315+AF332+AF457+AF630</f>
        <v>0</v>
      </c>
      <c r="AG9" s="31">
        <f>AG10+AG280+AG289+AG292+AG315+AG332+AG457+AG630</f>
        <v>0</v>
      </c>
      <c r="AH9" s="32"/>
      <c r="AI9" s="916"/>
      <c r="AJ9" s="31">
        <f>AJ10+AJ280+AJ289+AJ292+AJ315+AJ332+AJ457+AJ630</f>
        <v>2908730.6530777202</v>
      </c>
    </row>
    <row r="10" spans="2:36" ht="24" x14ac:dyDescent="0.25">
      <c r="B10" s="34">
        <v>211</v>
      </c>
      <c r="C10" s="35" t="s">
        <v>27</v>
      </c>
      <c r="D10" s="36"/>
      <c r="E10" s="735"/>
      <c r="F10" s="37"/>
      <c r="G10" s="38"/>
      <c r="H10" s="38"/>
      <c r="I10" s="38"/>
      <c r="J10" s="39"/>
      <c r="K10" s="762">
        <v>1364277.3386940002</v>
      </c>
      <c r="L10" s="41"/>
      <c r="M10" s="869">
        <f>M11+M13+M178+M179+M182+M184+M278</f>
        <v>0</v>
      </c>
      <c r="N10" s="41"/>
      <c r="O10" s="869">
        <f>O11+O13+O178+O179+O182+O184+O278</f>
        <v>4599.3999999999996</v>
      </c>
      <c r="P10" s="40"/>
      <c r="Q10" s="869">
        <f>Q11+Q13+Q178+Q179+Q182+Q184+Q278</f>
        <v>0</v>
      </c>
      <c r="R10" s="40">
        <f t="shared" ref="R10:AH10" si="0">R11+R13+R179+R184+R182+R178+R278</f>
        <v>0</v>
      </c>
      <c r="S10" s="869">
        <f>S11+S13+S178+S179+S182+S184+S278</f>
        <v>0</v>
      </c>
      <c r="T10" s="40">
        <f t="shared" si="0"/>
        <v>4267</v>
      </c>
      <c r="U10" s="869">
        <f>U11+U13+U178+U179+U182+U184+U278</f>
        <v>696917.42999999982</v>
      </c>
      <c r="V10" s="40">
        <f>V11+V13+V180+V185+V183+V179+V278</f>
        <v>0</v>
      </c>
      <c r="W10" s="938">
        <f t="shared" si="0"/>
        <v>0</v>
      </c>
      <c r="X10" s="40">
        <f t="shared" si="0"/>
        <v>0</v>
      </c>
      <c r="Y10" s="938">
        <f t="shared" si="0"/>
        <v>26623.478999999999</v>
      </c>
      <c r="Z10" s="40">
        <f t="shared" si="0"/>
        <v>0</v>
      </c>
      <c r="AA10" s="869">
        <f>AA11+AA13+AA178+AA179+AA182+AA184+AA278</f>
        <v>582864.14330000011</v>
      </c>
      <c r="AB10" s="40">
        <f t="shared" si="0"/>
        <v>0</v>
      </c>
      <c r="AC10" s="869">
        <f>AC11+AC13+AC178+AC179+AC182+AC184+AC278</f>
        <v>53272.882304000006</v>
      </c>
      <c r="AD10" s="938">
        <f t="shared" si="0"/>
        <v>0</v>
      </c>
      <c r="AE10" s="869">
        <f>AE11+AE13+AE178+AE179+AE182+AE184+AE278</f>
        <v>0</v>
      </c>
      <c r="AF10" s="938">
        <f t="shared" si="0"/>
        <v>0</v>
      </c>
      <c r="AG10" s="869">
        <f>AG11+AG13+AG178+AG179+AG182+AG184+AG278</f>
        <v>0</v>
      </c>
      <c r="AH10" s="40">
        <f t="shared" si="0"/>
        <v>0</v>
      </c>
      <c r="AI10" s="869">
        <f>AI11+AI13+AI178+AI179+AI182+AI184+AI278</f>
        <v>0</v>
      </c>
      <c r="AJ10" s="869">
        <f>AJ11+AJ13+AJ178+AJ179+AJ182+AJ184+AJ278</f>
        <v>1364277.334604</v>
      </c>
    </row>
    <row r="11" spans="2:36" x14ac:dyDescent="0.25">
      <c r="B11" s="42">
        <v>21101</v>
      </c>
      <c r="C11" s="43" t="s">
        <v>28</v>
      </c>
      <c r="D11" s="44"/>
      <c r="E11" s="736"/>
      <c r="F11" s="45"/>
      <c r="G11" s="46"/>
      <c r="H11" s="46"/>
      <c r="I11" s="46"/>
      <c r="J11" s="47"/>
      <c r="K11" s="763">
        <v>11720</v>
      </c>
      <c r="L11" s="49"/>
      <c r="M11" s="48">
        <f>M12</f>
        <v>0</v>
      </c>
      <c r="N11" s="49"/>
      <c r="O11" s="48">
        <f>O12</f>
        <v>0</v>
      </c>
      <c r="P11" s="50"/>
      <c r="Q11" s="48">
        <f>Q12</f>
        <v>0</v>
      </c>
      <c r="R11" s="49"/>
      <c r="S11" s="48">
        <f>S12</f>
        <v>0</v>
      </c>
      <c r="T11" s="50">
        <f>T12</f>
        <v>0</v>
      </c>
      <c r="U11" s="48">
        <f>U12</f>
        <v>0</v>
      </c>
      <c r="V11" s="49"/>
      <c r="W11" s="48">
        <f>W12</f>
        <v>0</v>
      </c>
      <c r="X11" s="49"/>
      <c r="Y11" s="48">
        <f>Y12</f>
        <v>0</v>
      </c>
      <c r="Z11" s="50">
        <f>Z12</f>
        <v>0</v>
      </c>
      <c r="AA11" s="48">
        <f>AA12</f>
        <v>0</v>
      </c>
      <c r="AB11" s="49"/>
      <c r="AC11" s="48">
        <f>AC12</f>
        <v>11720</v>
      </c>
      <c r="AD11" s="939">
        <f>AD12</f>
        <v>0</v>
      </c>
      <c r="AE11" s="48">
        <f>AE12</f>
        <v>0</v>
      </c>
      <c r="AF11" s="939">
        <f>AF12</f>
        <v>0</v>
      </c>
      <c r="AG11" s="48">
        <f>AG12</f>
        <v>0</v>
      </c>
      <c r="AH11" s="49"/>
      <c r="AI11" s="48">
        <f>AI12</f>
        <v>0</v>
      </c>
      <c r="AJ11" s="48">
        <f>AJ12</f>
        <v>11720</v>
      </c>
    </row>
    <row r="12" spans="2:36" ht="66" x14ac:dyDescent="0.25">
      <c r="B12" s="51"/>
      <c r="C12" s="52" t="s">
        <v>29</v>
      </c>
      <c r="D12" s="53"/>
      <c r="E12" s="53">
        <v>4</v>
      </c>
      <c r="F12" s="54" t="s">
        <v>30</v>
      </c>
      <c r="G12" s="55" t="s">
        <v>31</v>
      </c>
      <c r="H12" s="56" t="s">
        <v>32</v>
      </c>
      <c r="I12" s="55" t="s">
        <v>33</v>
      </c>
      <c r="J12" s="57"/>
      <c r="K12" s="764">
        <v>11720</v>
      </c>
      <c r="L12" s="60"/>
      <c r="M12" s="63">
        <v>0</v>
      </c>
      <c r="N12" s="60"/>
      <c r="O12" s="63"/>
      <c r="P12" s="61"/>
      <c r="Q12" s="998"/>
      <c r="R12" s="60"/>
      <c r="S12" s="63"/>
      <c r="T12" s="60"/>
      <c r="U12" s="998"/>
      <c r="V12" s="60"/>
      <c r="W12" s="63"/>
      <c r="X12" s="60"/>
      <c r="Y12" s="63"/>
      <c r="Z12" s="60"/>
      <c r="AA12" s="998"/>
      <c r="AB12" s="60">
        <v>4</v>
      </c>
      <c r="AC12" s="63">
        <v>11720</v>
      </c>
      <c r="AD12" s="63"/>
      <c r="AE12" s="62"/>
      <c r="AF12" s="63">
        <v>0</v>
      </c>
      <c r="AG12" s="63"/>
      <c r="AH12" s="60"/>
      <c r="AI12" s="63"/>
      <c r="AJ12" s="998">
        <f>AG12+AI12+AE12+AC12+AA12+Y12+W12+U12+S12+Q12+O12+M12</f>
        <v>11720</v>
      </c>
    </row>
    <row r="13" spans="2:36" x14ac:dyDescent="0.25">
      <c r="B13" s="65">
        <v>21102</v>
      </c>
      <c r="C13" s="66" t="s">
        <v>34</v>
      </c>
      <c r="D13" s="67"/>
      <c r="E13" s="737"/>
      <c r="F13" s="68"/>
      <c r="G13" s="68"/>
      <c r="H13" s="68"/>
      <c r="I13" s="68"/>
      <c r="J13" s="69"/>
      <c r="K13" s="765">
        <v>390361.75435399998</v>
      </c>
      <c r="L13" s="71"/>
      <c r="M13" s="70">
        <f>SUM(M14:M177)</f>
        <v>0</v>
      </c>
      <c r="N13" s="71"/>
      <c r="O13" s="70">
        <f>SUM(O14:O177)</f>
        <v>4599.3999999999996</v>
      </c>
      <c r="P13" s="71"/>
      <c r="Q13" s="70">
        <f>SUM(Q14:Q177)</f>
        <v>0</v>
      </c>
      <c r="R13" s="71"/>
      <c r="S13" s="70">
        <f>SUM(S14:S177)</f>
        <v>0</v>
      </c>
      <c r="T13" s="71">
        <f t="shared" ref="T13" si="1">SUM(T14:T177)</f>
        <v>4267</v>
      </c>
      <c r="U13" s="70">
        <f>SUM(U14:U177)</f>
        <v>206913.23</v>
      </c>
      <c r="V13" s="71"/>
      <c r="W13" s="70">
        <f>SUM(W14:W177)</f>
        <v>0</v>
      </c>
      <c r="X13" s="71"/>
      <c r="Y13" s="70">
        <f>SUM(Y14:Y177)</f>
        <v>26623.478999999999</v>
      </c>
      <c r="Z13" s="71"/>
      <c r="AA13" s="70">
        <f>SUM(AA14:AA177)</f>
        <v>110672.75896000001</v>
      </c>
      <c r="AB13" s="71"/>
      <c r="AC13" s="70">
        <f>SUM(AC14:AC177)</f>
        <v>41552.882304000006</v>
      </c>
      <c r="AD13" s="70"/>
      <c r="AE13" s="70">
        <f>SUM(AE14:AE177)</f>
        <v>0</v>
      </c>
      <c r="AF13" s="70"/>
      <c r="AG13" s="70">
        <f>SUM(AG14:AG177)</f>
        <v>0</v>
      </c>
      <c r="AH13" s="71"/>
      <c r="AI13" s="70">
        <f>SUM(AI14:AI177)</f>
        <v>0</v>
      </c>
      <c r="AJ13" s="70">
        <f>SUM(AJ14:AJ177)</f>
        <v>390361.75026400009</v>
      </c>
    </row>
    <row r="14" spans="2:36" ht="66" x14ac:dyDescent="0.25">
      <c r="B14" s="51"/>
      <c r="C14" s="73" t="s">
        <v>35</v>
      </c>
      <c r="D14" s="74"/>
      <c r="E14" s="74">
        <v>2</v>
      </c>
      <c r="F14" s="76" t="s">
        <v>30</v>
      </c>
      <c r="G14" s="55" t="s">
        <v>31</v>
      </c>
      <c r="H14" s="56" t="s">
        <v>32</v>
      </c>
      <c r="I14" s="55" t="s">
        <v>33</v>
      </c>
      <c r="J14" s="57">
        <v>131</v>
      </c>
      <c r="K14" s="766">
        <v>455.47</v>
      </c>
      <c r="L14" s="77"/>
      <c r="M14" s="63">
        <v>0</v>
      </c>
      <c r="N14" s="77"/>
      <c r="O14" s="63"/>
      <c r="P14" s="75">
        <v>0</v>
      </c>
      <c r="Q14" s="998">
        <f t="shared" ref="Q14:Q29" si="2">P14*J14</f>
        <v>0</v>
      </c>
      <c r="R14" s="60"/>
      <c r="S14" s="63"/>
      <c r="T14" s="75">
        <v>0</v>
      </c>
      <c r="U14" s="999">
        <f>J14*T14</f>
        <v>0</v>
      </c>
      <c r="V14" s="60"/>
      <c r="W14" s="63"/>
      <c r="X14" s="59">
        <v>2</v>
      </c>
      <c r="Y14" s="58">
        <v>455.47</v>
      </c>
      <c r="Z14" s="61">
        <v>0</v>
      </c>
      <c r="AA14" s="999">
        <f>Z14*J14</f>
        <v>0</v>
      </c>
      <c r="AB14" s="60"/>
      <c r="AC14" s="63"/>
      <c r="AD14" s="63">
        <v>0</v>
      </c>
      <c r="AE14" s="78">
        <f t="shared" ref="AE14:AE26" si="3">AD14*J14</f>
        <v>0</v>
      </c>
      <c r="AF14" s="63">
        <v>0</v>
      </c>
      <c r="AG14" s="60"/>
      <c r="AH14" s="60"/>
      <c r="AI14" s="63"/>
      <c r="AJ14" s="998">
        <f t="shared" ref="AJ14:AJ77" si="4">AG14+AI14+AE14+AC14+AA14+Y14+W14+U14+S14+Q14+O14+M14</f>
        <v>455.47</v>
      </c>
    </row>
    <row r="15" spans="2:36" ht="66" x14ac:dyDescent="0.25">
      <c r="B15" s="51"/>
      <c r="C15" s="73" t="s">
        <v>36</v>
      </c>
      <c r="D15" s="74"/>
      <c r="E15" s="74">
        <v>9</v>
      </c>
      <c r="F15" s="79" t="s">
        <v>30</v>
      </c>
      <c r="G15" s="55" t="s">
        <v>31</v>
      </c>
      <c r="H15" s="56" t="s">
        <v>32</v>
      </c>
      <c r="I15" s="55" t="s">
        <v>33</v>
      </c>
      <c r="J15" s="57">
        <v>227.69288888888889</v>
      </c>
      <c r="K15" s="766">
        <v>3310.3559999999998</v>
      </c>
      <c r="L15" s="77"/>
      <c r="M15" s="63">
        <v>0</v>
      </c>
      <c r="N15" s="77"/>
      <c r="O15" s="63"/>
      <c r="P15" s="75">
        <v>0</v>
      </c>
      <c r="Q15" s="998">
        <f t="shared" si="2"/>
        <v>0</v>
      </c>
      <c r="R15" s="60"/>
      <c r="S15" s="63"/>
      <c r="T15" s="75">
        <v>0</v>
      </c>
      <c r="U15" s="999">
        <f>J15*T15</f>
        <v>0</v>
      </c>
      <c r="V15" s="60"/>
      <c r="W15" s="63"/>
      <c r="X15" s="59">
        <v>9</v>
      </c>
      <c r="Y15" s="58">
        <v>3310.3559999999998</v>
      </c>
      <c r="Z15" s="61">
        <v>0</v>
      </c>
      <c r="AA15" s="999">
        <f>Z15*J15</f>
        <v>0</v>
      </c>
      <c r="AB15" s="60"/>
      <c r="AC15" s="63"/>
      <c r="AD15" s="63">
        <v>0</v>
      </c>
      <c r="AE15" s="78">
        <f t="shared" si="3"/>
        <v>0</v>
      </c>
      <c r="AF15" s="63"/>
      <c r="AG15" s="60"/>
      <c r="AH15" s="60"/>
      <c r="AI15" s="63"/>
      <c r="AJ15" s="998">
        <f t="shared" si="4"/>
        <v>3310.3559999999998</v>
      </c>
    </row>
    <row r="16" spans="2:36" ht="66" x14ac:dyDescent="0.25">
      <c r="B16" s="51"/>
      <c r="C16" s="73" t="s">
        <v>37</v>
      </c>
      <c r="D16" s="74"/>
      <c r="E16" s="74">
        <v>28</v>
      </c>
      <c r="F16" s="79" t="s">
        <v>30</v>
      </c>
      <c r="G16" s="55" t="s">
        <v>31</v>
      </c>
      <c r="H16" s="56" t="s">
        <v>32</v>
      </c>
      <c r="I16" s="55" t="s">
        <v>33</v>
      </c>
      <c r="J16" s="57">
        <v>162.93902295238098</v>
      </c>
      <c r="K16" s="766">
        <v>4797.837410000001</v>
      </c>
      <c r="L16" s="77"/>
      <c r="M16" s="63">
        <v>0</v>
      </c>
      <c r="N16" s="77"/>
      <c r="O16" s="63"/>
      <c r="P16" s="75">
        <v>0</v>
      </c>
      <c r="Q16" s="998">
        <f t="shared" si="2"/>
        <v>0</v>
      </c>
      <c r="R16" s="60"/>
      <c r="S16" s="63"/>
      <c r="T16" s="75">
        <v>7</v>
      </c>
      <c r="U16" s="58">
        <v>1200.5999999999999</v>
      </c>
      <c r="V16" s="60"/>
      <c r="W16" s="63"/>
      <c r="X16" s="61">
        <v>21</v>
      </c>
      <c r="Y16" s="63">
        <v>3597.24</v>
      </c>
      <c r="Z16" s="61">
        <v>0</v>
      </c>
      <c r="AA16" s="999">
        <f>Z16*J16</f>
        <v>0</v>
      </c>
      <c r="AB16" s="60"/>
      <c r="AC16" s="63"/>
      <c r="AD16" s="63">
        <v>0</v>
      </c>
      <c r="AE16" s="78">
        <f t="shared" si="3"/>
        <v>0</v>
      </c>
      <c r="AF16" s="63"/>
      <c r="AG16" s="60"/>
      <c r="AH16" s="60"/>
      <c r="AI16" s="63"/>
      <c r="AJ16" s="998">
        <f t="shared" si="4"/>
        <v>4797.84</v>
      </c>
    </row>
    <row r="17" spans="2:36" ht="66" x14ac:dyDescent="0.25">
      <c r="B17" s="51"/>
      <c r="C17" s="73" t="s">
        <v>38</v>
      </c>
      <c r="D17" s="74"/>
      <c r="E17" s="74">
        <v>2</v>
      </c>
      <c r="F17" s="79" t="s">
        <v>30</v>
      </c>
      <c r="G17" s="55" t="s">
        <v>31</v>
      </c>
      <c r="H17" s="56" t="s">
        <v>32</v>
      </c>
      <c r="I17" s="55" t="s">
        <v>33</v>
      </c>
      <c r="J17" s="57">
        <v>600</v>
      </c>
      <c r="K17" s="766">
        <v>1549.33</v>
      </c>
      <c r="L17" s="77"/>
      <c r="M17" s="63">
        <v>0</v>
      </c>
      <c r="N17" s="77"/>
      <c r="O17" s="63"/>
      <c r="P17" s="75">
        <v>0</v>
      </c>
      <c r="Q17" s="998">
        <f t="shared" si="2"/>
        <v>0</v>
      </c>
      <c r="R17" s="60"/>
      <c r="S17" s="63"/>
      <c r="T17" s="75">
        <v>0</v>
      </c>
      <c r="U17" s="999">
        <f>J17*T17</f>
        <v>0</v>
      </c>
      <c r="V17" s="60"/>
      <c r="W17" s="63"/>
      <c r="X17" s="60">
        <v>2</v>
      </c>
      <c r="Y17" s="1015">
        <v>1549.33</v>
      </c>
      <c r="Z17" s="61">
        <v>0</v>
      </c>
      <c r="AA17" s="999">
        <f>Z17*J17</f>
        <v>0</v>
      </c>
      <c r="AB17" s="60"/>
      <c r="AC17" s="63"/>
      <c r="AD17" s="63">
        <v>0</v>
      </c>
      <c r="AE17" s="78">
        <f t="shared" si="3"/>
        <v>0</v>
      </c>
      <c r="AF17" s="63"/>
      <c r="AG17" s="60"/>
      <c r="AH17" s="60"/>
      <c r="AI17" s="63"/>
      <c r="AJ17" s="998">
        <f t="shared" si="4"/>
        <v>1549.33</v>
      </c>
    </row>
    <row r="18" spans="2:36" ht="66" x14ac:dyDescent="0.25">
      <c r="B18" s="51"/>
      <c r="C18" s="52" t="s">
        <v>39</v>
      </c>
      <c r="D18" s="74"/>
      <c r="E18" s="74">
        <v>5</v>
      </c>
      <c r="F18" s="79" t="s">
        <v>30</v>
      </c>
      <c r="G18" s="55" t="s">
        <v>31</v>
      </c>
      <c r="H18" s="56" t="s">
        <v>32</v>
      </c>
      <c r="I18" s="55" t="s">
        <v>33</v>
      </c>
      <c r="J18" s="57">
        <v>9.5</v>
      </c>
      <c r="K18" s="766">
        <v>47.5</v>
      </c>
      <c r="L18" s="80"/>
      <c r="M18" s="150">
        <v>0</v>
      </c>
      <c r="N18" s="80"/>
      <c r="O18" s="150"/>
      <c r="P18" s="75">
        <v>0</v>
      </c>
      <c r="Q18" s="998">
        <f t="shared" si="2"/>
        <v>0</v>
      </c>
      <c r="R18" s="81"/>
      <c r="S18" s="150"/>
      <c r="T18" s="75">
        <v>0</v>
      </c>
      <c r="U18" s="999">
        <f>J18*T18</f>
        <v>0</v>
      </c>
      <c r="V18" s="81"/>
      <c r="W18" s="150"/>
      <c r="X18" s="60">
        <v>5</v>
      </c>
      <c r="Y18" s="1015">
        <v>47.5</v>
      </c>
      <c r="Z18" s="61">
        <v>0</v>
      </c>
      <c r="AA18" s="999">
        <f>Z18*J18</f>
        <v>0</v>
      </c>
      <c r="AB18" s="81"/>
      <c r="AC18" s="150"/>
      <c r="AD18" s="63">
        <v>0</v>
      </c>
      <c r="AE18" s="78">
        <f t="shared" si="3"/>
        <v>0</v>
      </c>
      <c r="AF18" s="63"/>
      <c r="AG18" s="81"/>
      <c r="AH18" s="81"/>
      <c r="AI18" s="150"/>
      <c r="AJ18" s="998">
        <f t="shared" si="4"/>
        <v>47.5</v>
      </c>
    </row>
    <row r="19" spans="2:36" ht="66" x14ac:dyDescent="0.25">
      <c r="B19" s="51"/>
      <c r="C19" s="82" t="s">
        <v>40</v>
      </c>
      <c r="D19" s="74"/>
      <c r="E19" s="74">
        <v>2</v>
      </c>
      <c r="F19" s="79" t="s">
        <v>41</v>
      </c>
      <c r="G19" s="55" t="s">
        <v>31</v>
      </c>
      <c r="H19" s="56" t="s">
        <v>32</v>
      </c>
      <c r="I19" s="55" t="s">
        <v>33</v>
      </c>
      <c r="J19" s="57">
        <v>190.33</v>
      </c>
      <c r="K19" s="766">
        <v>190.33</v>
      </c>
      <c r="L19" s="80"/>
      <c r="M19" s="150">
        <v>0</v>
      </c>
      <c r="N19" s="80"/>
      <c r="O19" s="150"/>
      <c r="P19" s="75">
        <v>0</v>
      </c>
      <c r="Q19" s="998">
        <f t="shared" si="2"/>
        <v>0</v>
      </c>
      <c r="R19" s="81"/>
      <c r="S19" s="150"/>
      <c r="T19" s="75">
        <v>1</v>
      </c>
      <c r="U19" s="58">
        <v>75.400000000000006</v>
      </c>
      <c r="V19" s="81"/>
      <c r="W19" s="150"/>
      <c r="X19" s="81"/>
      <c r="Y19" s="150"/>
      <c r="Z19" s="61">
        <v>1</v>
      </c>
      <c r="AA19" s="999">
        <v>114.93</v>
      </c>
      <c r="AB19" s="81"/>
      <c r="AC19" s="150"/>
      <c r="AD19" s="63">
        <v>0</v>
      </c>
      <c r="AE19" s="78">
        <f t="shared" si="3"/>
        <v>0</v>
      </c>
      <c r="AF19" s="63"/>
      <c r="AG19" s="81"/>
      <c r="AH19" s="81"/>
      <c r="AI19" s="150"/>
      <c r="AJ19" s="998">
        <f t="shared" si="4"/>
        <v>190.33</v>
      </c>
    </row>
    <row r="20" spans="2:36" ht="66" x14ac:dyDescent="0.25">
      <c r="B20" s="51"/>
      <c r="C20" s="82" t="s">
        <v>42</v>
      </c>
      <c r="D20" s="74"/>
      <c r="E20" s="74">
        <v>3</v>
      </c>
      <c r="F20" s="79" t="s">
        <v>41</v>
      </c>
      <c r="G20" s="55" t="s">
        <v>31</v>
      </c>
      <c r="H20" s="56" t="s">
        <v>32</v>
      </c>
      <c r="I20" s="55" t="s">
        <v>33</v>
      </c>
      <c r="J20" s="57">
        <v>190</v>
      </c>
      <c r="K20" s="766">
        <v>169.65</v>
      </c>
      <c r="L20" s="80"/>
      <c r="M20" s="150">
        <v>0</v>
      </c>
      <c r="N20" s="80"/>
      <c r="O20" s="150"/>
      <c r="P20" s="75">
        <v>0</v>
      </c>
      <c r="Q20" s="998">
        <f t="shared" si="2"/>
        <v>0</v>
      </c>
      <c r="R20" s="81"/>
      <c r="S20" s="150"/>
      <c r="T20" s="75">
        <v>2</v>
      </c>
      <c r="U20" s="58">
        <v>100.92</v>
      </c>
      <c r="V20" s="81"/>
      <c r="W20" s="150"/>
      <c r="X20" s="81"/>
      <c r="Y20" s="150"/>
      <c r="Z20" s="61">
        <v>1</v>
      </c>
      <c r="AA20" s="999">
        <v>68.73</v>
      </c>
      <c r="AB20" s="81"/>
      <c r="AC20" s="150"/>
      <c r="AD20" s="63">
        <v>0</v>
      </c>
      <c r="AE20" s="78">
        <f t="shared" si="3"/>
        <v>0</v>
      </c>
      <c r="AF20" s="63"/>
      <c r="AG20" s="81"/>
      <c r="AH20" s="81"/>
      <c r="AI20" s="150"/>
      <c r="AJ20" s="998">
        <f t="shared" si="4"/>
        <v>169.65</v>
      </c>
    </row>
    <row r="21" spans="2:36" ht="66" x14ac:dyDescent="0.25">
      <c r="B21" s="51"/>
      <c r="C21" s="73" t="s">
        <v>43</v>
      </c>
      <c r="D21" s="74"/>
      <c r="E21" s="74">
        <v>3</v>
      </c>
      <c r="F21" s="79" t="s">
        <v>41</v>
      </c>
      <c r="G21" s="55" t="s">
        <v>31</v>
      </c>
      <c r="H21" s="56" t="s">
        <v>32</v>
      </c>
      <c r="I21" s="55" t="s">
        <v>33</v>
      </c>
      <c r="J21" s="57">
        <v>55.125</v>
      </c>
      <c r="K21" s="766">
        <v>130.62</v>
      </c>
      <c r="L21" s="80"/>
      <c r="M21" s="150">
        <v>0</v>
      </c>
      <c r="N21" s="80"/>
      <c r="O21" s="150"/>
      <c r="P21" s="75">
        <v>0</v>
      </c>
      <c r="Q21" s="998">
        <f t="shared" si="2"/>
        <v>0</v>
      </c>
      <c r="R21" s="81"/>
      <c r="S21" s="150"/>
      <c r="T21" s="75">
        <v>3</v>
      </c>
      <c r="U21" s="58">
        <v>130.62</v>
      </c>
      <c r="V21" s="81"/>
      <c r="W21" s="150"/>
      <c r="X21" s="81"/>
      <c r="Y21" s="150"/>
      <c r="Z21" s="61">
        <v>0</v>
      </c>
      <c r="AA21" s="999">
        <f t="shared" ref="AA21:AA29" si="5">Z21*J21</f>
        <v>0</v>
      </c>
      <c r="AB21" s="81"/>
      <c r="AC21" s="150"/>
      <c r="AD21" s="63">
        <v>0</v>
      </c>
      <c r="AE21" s="78">
        <f t="shared" si="3"/>
        <v>0</v>
      </c>
      <c r="AF21" s="63"/>
      <c r="AG21" s="81"/>
      <c r="AH21" s="81"/>
      <c r="AI21" s="150"/>
      <c r="AJ21" s="998">
        <f t="shared" si="4"/>
        <v>130.62</v>
      </c>
    </row>
    <row r="22" spans="2:36" ht="66" x14ac:dyDescent="0.25">
      <c r="B22" s="51"/>
      <c r="C22" s="73" t="s">
        <v>44</v>
      </c>
      <c r="D22" s="74"/>
      <c r="E22" s="74">
        <v>3</v>
      </c>
      <c r="F22" s="79" t="s">
        <v>41</v>
      </c>
      <c r="G22" s="55" t="s">
        <v>31</v>
      </c>
      <c r="H22" s="56" t="s">
        <v>32</v>
      </c>
      <c r="I22" s="55" t="s">
        <v>33</v>
      </c>
      <c r="J22" s="57">
        <v>161.74</v>
      </c>
      <c r="K22" s="766">
        <v>452.4</v>
      </c>
      <c r="L22" s="80"/>
      <c r="M22" s="150">
        <v>0</v>
      </c>
      <c r="N22" s="80"/>
      <c r="O22" s="150"/>
      <c r="P22" s="75">
        <v>0</v>
      </c>
      <c r="Q22" s="998">
        <f t="shared" si="2"/>
        <v>0</v>
      </c>
      <c r="R22" s="81"/>
      <c r="S22" s="150"/>
      <c r="T22" s="75">
        <v>3</v>
      </c>
      <c r="U22" s="58">
        <f>150.8+301.6</f>
        <v>452.40000000000003</v>
      </c>
      <c r="V22" s="81"/>
      <c r="W22" s="150"/>
      <c r="X22" s="81"/>
      <c r="Y22" s="150"/>
      <c r="Z22" s="61">
        <v>0</v>
      </c>
      <c r="AA22" s="999">
        <f t="shared" si="5"/>
        <v>0</v>
      </c>
      <c r="AB22" s="81"/>
      <c r="AC22" s="150"/>
      <c r="AD22" s="63">
        <v>0</v>
      </c>
      <c r="AE22" s="78">
        <f t="shared" si="3"/>
        <v>0</v>
      </c>
      <c r="AF22" s="63"/>
      <c r="AG22" s="81"/>
      <c r="AH22" s="81"/>
      <c r="AI22" s="150"/>
      <c r="AJ22" s="998">
        <f t="shared" si="4"/>
        <v>452.40000000000003</v>
      </c>
    </row>
    <row r="23" spans="2:36" ht="66" x14ac:dyDescent="0.25">
      <c r="B23" s="83"/>
      <c r="C23" s="73" t="s">
        <v>45</v>
      </c>
      <c r="D23" s="74"/>
      <c r="E23" s="74">
        <v>2</v>
      </c>
      <c r="F23" s="79" t="s">
        <v>41</v>
      </c>
      <c r="G23" s="55" t="s">
        <v>31</v>
      </c>
      <c r="H23" s="56" t="s">
        <v>32</v>
      </c>
      <c r="I23" s="55" t="s">
        <v>33</v>
      </c>
      <c r="J23" s="57">
        <v>89.575000000000003</v>
      </c>
      <c r="K23" s="766">
        <v>178.64</v>
      </c>
      <c r="L23" s="80"/>
      <c r="M23" s="150">
        <v>0</v>
      </c>
      <c r="N23" s="80"/>
      <c r="O23" s="150"/>
      <c r="P23" s="75">
        <v>0</v>
      </c>
      <c r="Q23" s="998">
        <f t="shared" si="2"/>
        <v>0</v>
      </c>
      <c r="R23" s="81"/>
      <c r="S23" s="150"/>
      <c r="T23" s="75">
        <v>2</v>
      </c>
      <c r="U23" s="58">
        <v>178.64</v>
      </c>
      <c r="V23" s="81"/>
      <c r="W23" s="150"/>
      <c r="X23" s="81"/>
      <c r="Y23" s="150"/>
      <c r="Z23" s="61">
        <v>0</v>
      </c>
      <c r="AA23" s="999">
        <f t="shared" si="5"/>
        <v>0</v>
      </c>
      <c r="AB23" s="81"/>
      <c r="AC23" s="150"/>
      <c r="AD23" s="63">
        <v>0</v>
      </c>
      <c r="AE23" s="78">
        <f t="shared" si="3"/>
        <v>0</v>
      </c>
      <c r="AF23" s="63"/>
      <c r="AG23" s="81"/>
      <c r="AH23" s="81"/>
      <c r="AI23" s="150"/>
      <c r="AJ23" s="998">
        <f t="shared" si="4"/>
        <v>178.64</v>
      </c>
    </row>
    <row r="24" spans="2:36" ht="66" x14ac:dyDescent="0.25">
      <c r="B24" s="51"/>
      <c r="C24" s="73" t="s">
        <v>46</v>
      </c>
      <c r="D24" s="74"/>
      <c r="E24" s="74">
        <v>5</v>
      </c>
      <c r="F24" s="79" t="s">
        <v>41</v>
      </c>
      <c r="G24" s="55" t="s">
        <v>31</v>
      </c>
      <c r="H24" s="56" t="s">
        <v>32</v>
      </c>
      <c r="I24" s="55" t="s">
        <v>33</v>
      </c>
      <c r="J24" s="57">
        <v>195.63</v>
      </c>
      <c r="K24" s="766">
        <v>904.8</v>
      </c>
      <c r="L24" s="80"/>
      <c r="M24" s="150">
        <v>0</v>
      </c>
      <c r="N24" s="80"/>
      <c r="O24" s="150"/>
      <c r="P24" s="75">
        <v>0</v>
      </c>
      <c r="Q24" s="998">
        <f t="shared" si="2"/>
        <v>0</v>
      </c>
      <c r="R24" s="81"/>
      <c r="S24" s="150"/>
      <c r="T24" s="75">
        <v>5</v>
      </c>
      <c r="U24" s="58">
        <f>301.6+603.2</f>
        <v>904.80000000000007</v>
      </c>
      <c r="V24" s="81"/>
      <c r="W24" s="150"/>
      <c r="X24" s="81"/>
      <c r="Y24" s="150"/>
      <c r="Z24" s="61">
        <v>0</v>
      </c>
      <c r="AA24" s="999">
        <f t="shared" si="5"/>
        <v>0</v>
      </c>
      <c r="AB24" s="81"/>
      <c r="AC24" s="150"/>
      <c r="AD24" s="63">
        <v>0</v>
      </c>
      <c r="AE24" s="78">
        <f t="shared" si="3"/>
        <v>0</v>
      </c>
      <c r="AF24" s="63"/>
      <c r="AG24" s="81"/>
      <c r="AH24" s="81"/>
      <c r="AI24" s="150"/>
      <c r="AJ24" s="998">
        <f t="shared" si="4"/>
        <v>904.80000000000007</v>
      </c>
    </row>
    <row r="25" spans="2:36" ht="66" x14ac:dyDescent="0.25">
      <c r="B25" s="51"/>
      <c r="C25" s="73" t="s">
        <v>47</v>
      </c>
      <c r="D25" s="74"/>
      <c r="E25" s="74">
        <v>4</v>
      </c>
      <c r="F25" s="79" t="s">
        <v>30</v>
      </c>
      <c r="G25" s="55" t="s">
        <v>31</v>
      </c>
      <c r="H25" s="56" t="s">
        <v>32</v>
      </c>
      <c r="I25" s="55" t="s">
        <v>33</v>
      </c>
      <c r="J25" s="57">
        <v>188.79400000000001</v>
      </c>
      <c r="K25" s="766">
        <v>123.52999999999997</v>
      </c>
      <c r="L25" s="80"/>
      <c r="M25" s="150">
        <v>0</v>
      </c>
      <c r="N25" s="80"/>
      <c r="O25" s="150"/>
      <c r="P25" s="75">
        <v>0</v>
      </c>
      <c r="Q25" s="998">
        <f t="shared" si="2"/>
        <v>0</v>
      </c>
      <c r="R25" s="81"/>
      <c r="S25" s="150"/>
      <c r="T25" s="75">
        <v>0</v>
      </c>
      <c r="U25" s="58"/>
      <c r="V25" s="81"/>
      <c r="W25" s="256"/>
      <c r="X25" s="59">
        <v>4</v>
      </c>
      <c r="Y25" s="150">
        <v>123.52999999999997</v>
      </c>
      <c r="Z25" s="61">
        <v>0</v>
      </c>
      <c r="AA25" s="999">
        <f t="shared" si="5"/>
        <v>0</v>
      </c>
      <c r="AB25" s="81"/>
      <c r="AC25" s="150"/>
      <c r="AD25" s="63">
        <v>0</v>
      </c>
      <c r="AE25" s="78">
        <f t="shared" si="3"/>
        <v>0</v>
      </c>
      <c r="AF25" s="63"/>
      <c r="AG25" s="81"/>
      <c r="AH25" s="81"/>
      <c r="AI25" s="150"/>
      <c r="AJ25" s="998">
        <f t="shared" si="4"/>
        <v>123.52999999999997</v>
      </c>
    </row>
    <row r="26" spans="2:36" ht="66" x14ac:dyDescent="0.25">
      <c r="B26" s="51"/>
      <c r="C26" s="73" t="s">
        <v>48</v>
      </c>
      <c r="D26" s="74"/>
      <c r="E26" s="74">
        <v>7</v>
      </c>
      <c r="F26" s="79" t="s">
        <v>49</v>
      </c>
      <c r="G26" s="55" t="s">
        <v>31</v>
      </c>
      <c r="H26" s="56" t="s">
        <v>32</v>
      </c>
      <c r="I26" s="55" t="s">
        <v>33</v>
      </c>
      <c r="J26" s="57">
        <v>26.819999999999997</v>
      </c>
      <c r="K26" s="766">
        <v>981.36</v>
      </c>
      <c r="L26" s="80"/>
      <c r="M26" s="150">
        <v>0</v>
      </c>
      <c r="N26" s="80"/>
      <c r="O26" s="150"/>
      <c r="P26" s="75">
        <v>0</v>
      </c>
      <c r="Q26" s="998">
        <f t="shared" si="2"/>
        <v>0</v>
      </c>
      <c r="R26" s="81"/>
      <c r="S26" s="150"/>
      <c r="T26" s="75">
        <v>7</v>
      </c>
      <c r="U26" s="58">
        <v>981.36</v>
      </c>
      <c r="V26" s="81"/>
      <c r="W26" s="150"/>
      <c r="X26" s="81"/>
      <c r="Y26" s="150"/>
      <c r="Z26" s="61">
        <v>0</v>
      </c>
      <c r="AA26" s="999">
        <f t="shared" si="5"/>
        <v>0</v>
      </c>
      <c r="AB26" s="81"/>
      <c r="AC26" s="150"/>
      <c r="AD26" s="63">
        <v>0</v>
      </c>
      <c r="AE26" s="78">
        <f t="shared" si="3"/>
        <v>0</v>
      </c>
      <c r="AF26" s="63"/>
      <c r="AG26" s="81"/>
      <c r="AH26" s="81"/>
      <c r="AI26" s="150"/>
      <c r="AJ26" s="998">
        <f t="shared" si="4"/>
        <v>981.36</v>
      </c>
    </row>
    <row r="27" spans="2:36" ht="66" x14ac:dyDescent="0.25">
      <c r="B27" s="51"/>
      <c r="C27" s="84" t="s">
        <v>50</v>
      </c>
      <c r="D27" s="74"/>
      <c r="E27" s="74">
        <v>59</v>
      </c>
      <c r="F27" s="79" t="s">
        <v>49</v>
      </c>
      <c r="G27" s="55" t="s">
        <v>31</v>
      </c>
      <c r="H27" s="56" t="s">
        <v>32</v>
      </c>
      <c r="I27" s="55" t="s">
        <v>33</v>
      </c>
      <c r="J27" s="57">
        <v>42.244169491525426</v>
      </c>
      <c r="K27" s="766">
        <v>2492.4059999999999</v>
      </c>
      <c r="L27" s="80"/>
      <c r="M27" s="150">
        <v>0</v>
      </c>
      <c r="N27" s="80"/>
      <c r="O27" s="150"/>
      <c r="P27" s="75">
        <v>0</v>
      </c>
      <c r="Q27" s="999">
        <f t="shared" si="2"/>
        <v>0</v>
      </c>
      <c r="R27" s="81"/>
      <c r="S27" s="150"/>
      <c r="T27" s="75">
        <v>58</v>
      </c>
      <c r="U27" s="58">
        <v>2354.8000000000002</v>
      </c>
      <c r="V27" s="81"/>
      <c r="W27" s="150"/>
      <c r="X27" s="81"/>
      <c r="Y27" s="150"/>
      <c r="Z27" s="61">
        <v>0</v>
      </c>
      <c r="AA27" s="999">
        <f t="shared" si="5"/>
        <v>0</v>
      </c>
      <c r="AB27" s="81">
        <v>1</v>
      </c>
      <c r="AC27" s="150">
        <v>137.61000000000001</v>
      </c>
      <c r="AD27" s="63"/>
      <c r="AE27" s="78"/>
      <c r="AF27" s="63"/>
      <c r="AG27" s="81"/>
      <c r="AH27" s="81"/>
      <c r="AI27" s="150"/>
      <c r="AJ27" s="998">
        <f t="shared" si="4"/>
        <v>2492.4100000000003</v>
      </c>
    </row>
    <row r="28" spans="2:36" ht="66" x14ac:dyDescent="0.25">
      <c r="B28" s="51"/>
      <c r="C28" s="52" t="s">
        <v>51</v>
      </c>
      <c r="D28" s="74"/>
      <c r="E28" s="74">
        <v>24</v>
      </c>
      <c r="F28" s="79" t="s">
        <v>49</v>
      </c>
      <c r="G28" s="55" t="s">
        <v>31</v>
      </c>
      <c r="H28" s="56" t="s">
        <v>32</v>
      </c>
      <c r="I28" s="55" t="s">
        <v>33</v>
      </c>
      <c r="J28" s="57">
        <v>38.341782608695652</v>
      </c>
      <c r="K28" s="766">
        <v>2856.201</v>
      </c>
      <c r="L28" s="80"/>
      <c r="M28" s="150">
        <v>0</v>
      </c>
      <c r="N28" s="80"/>
      <c r="O28" s="150"/>
      <c r="P28" s="75">
        <v>0</v>
      </c>
      <c r="Q28" s="999">
        <f t="shared" si="2"/>
        <v>0</v>
      </c>
      <c r="R28" s="81"/>
      <c r="S28" s="150"/>
      <c r="T28" s="75">
        <v>24</v>
      </c>
      <c r="U28" s="58">
        <f>487.2+2369</f>
        <v>2856.2</v>
      </c>
      <c r="V28" s="81"/>
      <c r="W28" s="150"/>
      <c r="X28" s="81"/>
      <c r="Y28" s="150"/>
      <c r="Z28" s="61">
        <v>0</v>
      </c>
      <c r="AA28" s="999">
        <f t="shared" si="5"/>
        <v>0</v>
      </c>
      <c r="AB28" s="81"/>
      <c r="AC28" s="150"/>
      <c r="AD28" s="63">
        <v>0</v>
      </c>
      <c r="AE28" s="78">
        <v>0</v>
      </c>
      <c r="AF28" s="63"/>
      <c r="AG28" s="81"/>
      <c r="AH28" s="81"/>
      <c r="AI28" s="150"/>
      <c r="AJ28" s="998">
        <f t="shared" si="4"/>
        <v>2856.2</v>
      </c>
    </row>
    <row r="29" spans="2:36" ht="66" x14ac:dyDescent="0.25">
      <c r="B29" s="83"/>
      <c r="C29" s="52" t="s">
        <v>52</v>
      </c>
      <c r="D29" s="74"/>
      <c r="E29" s="74">
        <v>26</v>
      </c>
      <c r="F29" s="79" t="s">
        <v>49</v>
      </c>
      <c r="G29" s="55" t="s">
        <v>31</v>
      </c>
      <c r="H29" s="56" t="s">
        <v>32</v>
      </c>
      <c r="I29" s="55" t="s">
        <v>33</v>
      </c>
      <c r="J29" s="57">
        <v>50.494918400000003</v>
      </c>
      <c r="K29" s="766">
        <v>1438.4029600000001</v>
      </c>
      <c r="L29" s="80"/>
      <c r="M29" s="150">
        <v>0</v>
      </c>
      <c r="N29" s="80"/>
      <c r="O29" s="150"/>
      <c r="P29" s="75">
        <v>0</v>
      </c>
      <c r="Q29" s="999">
        <f t="shared" si="2"/>
        <v>0</v>
      </c>
      <c r="R29" s="81"/>
      <c r="S29" s="150"/>
      <c r="T29" s="75">
        <v>26</v>
      </c>
      <c r="U29" s="58">
        <v>1438.4</v>
      </c>
      <c r="V29" s="81"/>
      <c r="W29" s="150"/>
      <c r="X29" s="81"/>
      <c r="Y29" s="150"/>
      <c r="Z29" s="61">
        <v>0</v>
      </c>
      <c r="AA29" s="999">
        <f t="shared" si="5"/>
        <v>0</v>
      </c>
      <c r="AB29" s="81"/>
      <c r="AC29" s="150"/>
      <c r="AD29" s="63">
        <v>0</v>
      </c>
      <c r="AE29" s="78">
        <v>0</v>
      </c>
      <c r="AF29" s="63"/>
      <c r="AG29" s="81"/>
      <c r="AH29" s="81"/>
      <c r="AI29" s="150"/>
      <c r="AJ29" s="998">
        <f t="shared" si="4"/>
        <v>1438.4</v>
      </c>
    </row>
    <row r="30" spans="2:36" ht="66" x14ac:dyDescent="0.25">
      <c r="B30" s="83"/>
      <c r="C30" s="84" t="s">
        <v>53</v>
      </c>
      <c r="D30" s="74"/>
      <c r="E30" s="74">
        <v>131</v>
      </c>
      <c r="F30" s="79" t="s">
        <v>30</v>
      </c>
      <c r="G30" s="55" t="s">
        <v>31</v>
      </c>
      <c r="H30" s="56" t="s">
        <v>32</v>
      </c>
      <c r="I30" s="55" t="s">
        <v>33</v>
      </c>
      <c r="J30" s="57">
        <v>63.44</v>
      </c>
      <c r="K30" s="766">
        <v>8338.11</v>
      </c>
      <c r="L30" s="80"/>
      <c r="M30" s="150">
        <v>0</v>
      </c>
      <c r="N30" s="80"/>
      <c r="O30" s="150"/>
      <c r="P30" s="75">
        <v>0</v>
      </c>
      <c r="Q30" s="999">
        <v>0</v>
      </c>
      <c r="R30" s="81"/>
      <c r="S30" s="150"/>
      <c r="T30" s="75">
        <v>48</v>
      </c>
      <c r="U30" s="58">
        <v>3045</v>
      </c>
      <c r="V30" s="150"/>
      <c r="W30" s="150"/>
      <c r="X30" s="81"/>
      <c r="Y30" s="150"/>
      <c r="Z30" s="61">
        <v>88</v>
      </c>
      <c r="AA30" s="999">
        <v>5293.11</v>
      </c>
      <c r="AB30" s="81"/>
      <c r="AC30" s="150"/>
      <c r="AD30" s="63">
        <v>0</v>
      </c>
      <c r="AE30" s="78">
        <v>0</v>
      </c>
      <c r="AF30" s="63"/>
      <c r="AG30" s="81"/>
      <c r="AH30" s="81"/>
      <c r="AI30" s="150"/>
      <c r="AJ30" s="998">
        <f t="shared" si="4"/>
        <v>8338.11</v>
      </c>
    </row>
    <row r="31" spans="2:36" ht="66" x14ac:dyDescent="0.25">
      <c r="B31" s="83"/>
      <c r="C31" s="84" t="s">
        <v>54</v>
      </c>
      <c r="D31" s="74"/>
      <c r="E31" s="74">
        <v>7</v>
      </c>
      <c r="F31" s="79" t="s">
        <v>30</v>
      </c>
      <c r="G31" s="55" t="s">
        <v>31</v>
      </c>
      <c r="H31" s="56" t="s">
        <v>32</v>
      </c>
      <c r="I31" s="55" t="s">
        <v>33</v>
      </c>
      <c r="J31" s="57">
        <v>26.143000000000001</v>
      </c>
      <c r="K31" s="766">
        <v>182.99999999999997</v>
      </c>
      <c r="L31" s="80"/>
      <c r="M31" s="150">
        <v>0</v>
      </c>
      <c r="N31" s="80"/>
      <c r="O31" s="150"/>
      <c r="P31" s="75">
        <v>0</v>
      </c>
      <c r="Q31" s="999">
        <f>P31*J31</f>
        <v>0</v>
      </c>
      <c r="R31" s="81"/>
      <c r="S31" s="150"/>
      <c r="T31" s="75">
        <v>0</v>
      </c>
      <c r="U31" s="58"/>
      <c r="V31" s="81"/>
      <c r="W31" s="150"/>
      <c r="X31" s="81"/>
      <c r="Y31" s="150"/>
      <c r="Z31" s="61">
        <v>7</v>
      </c>
      <c r="AA31" s="999">
        <f>Z31*J31</f>
        <v>183.001</v>
      </c>
      <c r="AB31" s="81"/>
      <c r="AC31" s="150"/>
      <c r="AD31" s="63">
        <v>0</v>
      </c>
      <c r="AE31" s="78">
        <v>0</v>
      </c>
      <c r="AF31" s="63"/>
      <c r="AG31" s="81"/>
      <c r="AH31" s="81"/>
      <c r="AI31" s="150"/>
      <c r="AJ31" s="998">
        <f t="shared" si="4"/>
        <v>183.001</v>
      </c>
    </row>
    <row r="32" spans="2:36" ht="66" x14ac:dyDescent="0.25">
      <c r="B32" s="51"/>
      <c r="C32" s="52" t="s">
        <v>55</v>
      </c>
      <c r="D32" s="74"/>
      <c r="E32" s="74">
        <v>255</v>
      </c>
      <c r="F32" s="79" t="s">
        <v>49</v>
      </c>
      <c r="G32" s="55" t="s">
        <v>31</v>
      </c>
      <c r="H32" s="56" t="s">
        <v>32</v>
      </c>
      <c r="I32" s="55" t="s">
        <v>33</v>
      </c>
      <c r="J32" s="57">
        <v>42.32</v>
      </c>
      <c r="K32" s="766">
        <v>10793.801600000001</v>
      </c>
      <c r="L32" s="80"/>
      <c r="M32" s="150">
        <v>0</v>
      </c>
      <c r="N32" s="80"/>
      <c r="O32" s="150"/>
      <c r="P32" s="75">
        <v>0</v>
      </c>
      <c r="Q32" s="999">
        <f>P32*J32</f>
        <v>0</v>
      </c>
      <c r="R32" s="81"/>
      <c r="S32" s="150"/>
      <c r="T32" s="75">
        <v>255</v>
      </c>
      <c r="U32" s="58">
        <f>678.6+10115.2</f>
        <v>10793.800000000001</v>
      </c>
      <c r="V32" s="81"/>
      <c r="W32" s="150"/>
      <c r="X32" s="81"/>
      <c r="Y32" s="150"/>
      <c r="Z32" s="61">
        <v>0</v>
      </c>
      <c r="AA32" s="999">
        <f>Z32*J32</f>
        <v>0</v>
      </c>
      <c r="AB32" s="81"/>
      <c r="AC32" s="150"/>
      <c r="AD32" s="63">
        <v>0</v>
      </c>
      <c r="AE32" s="78">
        <v>0</v>
      </c>
      <c r="AF32" s="63"/>
      <c r="AG32" s="81"/>
      <c r="AH32" s="81"/>
      <c r="AI32" s="150"/>
      <c r="AJ32" s="998">
        <f t="shared" si="4"/>
        <v>10793.800000000001</v>
      </c>
    </row>
    <row r="33" spans="2:36" x14ac:dyDescent="0.25">
      <c r="B33" s="51"/>
      <c r="C33" s="52" t="s">
        <v>56</v>
      </c>
      <c r="D33" s="74"/>
      <c r="E33" s="74"/>
      <c r="F33" s="79"/>
      <c r="G33" s="55"/>
      <c r="H33" s="56"/>
      <c r="I33" s="55"/>
      <c r="J33" s="57"/>
      <c r="K33" s="766"/>
      <c r="L33" s="80"/>
      <c r="M33" s="150">
        <v>0</v>
      </c>
      <c r="N33" s="80"/>
      <c r="O33" s="150"/>
      <c r="P33" s="75">
        <v>0</v>
      </c>
      <c r="Q33" s="999"/>
      <c r="R33" s="81"/>
      <c r="S33" s="150"/>
      <c r="T33" s="75">
        <v>0</v>
      </c>
      <c r="U33" s="58"/>
      <c r="V33" s="81"/>
      <c r="W33" s="150"/>
      <c r="X33" s="81"/>
      <c r="Y33" s="150"/>
      <c r="Z33" s="61">
        <v>0</v>
      </c>
      <c r="AA33" s="999"/>
      <c r="AB33" s="81"/>
      <c r="AC33" s="150"/>
      <c r="AD33" s="63">
        <v>0</v>
      </c>
      <c r="AE33" s="78">
        <v>0</v>
      </c>
      <c r="AF33" s="63"/>
      <c r="AG33" s="81"/>
      <c r="AH33" s="81"/>
      <c r="AI33" s="150"/>
      <c r="AJ33" s="998">
        <f t="shared" si="4"/>
        <v>0</v>
      </c>
    </row>
    <row r="34" spans="2:36" ht="66" x14ac:dyDescent="0.25">
      <c r="B34" s="51"/>
      <c r="C34" s="52" t="s">
        <v>57</v>
      </c>
      <c r="D34" s="74"/>
      <c r="E34" s="74">
        <v>123</v>
      </c>
      <c r="F34" s="79" t="s">
        <v>30</v>
      </c>
      <c r="G34" s="55" t="s">
        <v>31</v>
      </c>
      <c r="H34" s="56" t="s">
        <v>32</v>
      </c>
      <c r="I34" s="55" t="s">
        <v>33</v>
      </c>
      <c r="J34" s="57">
        <v>38.47</v>
      </c>
      <c r="K34" s="766">
        <v>4732.8044</v>
      </c>
      <c r="L34" s="80"/>
      <c r="M34" s="150">
        <v>0</v>
      </c>
      <c r="N34" s="80"/>
      <c r="O34" s="150"/>
      <c r="P34" s="75">
        <v>0</v>
      </c>
      <c r="Q34" s="999">
        <f t="shared" ref="Q34:Q97" si="6">P34*J34</f>
        <v>0</v>
      </c>
      <c r="R34" s="81"/>
      <c r="S34" s="150"/>
      <c r="T34" s="75">
        <v>123</v>
      </c>
      <c r="U34" s="58">
        <v>4732.8</v>
      </c>
      <c r="V34" s="81"/>
      <c r="W34" s="150"/>
      <c r="X34" s="81"/>
      <c r="Y34" s="150"/>
      <c r="Z34" s="61">
        <v>0</v>
      </c>
      <c r="AA34" s="999">
        <f>Z34*J34</f>
        <v>0</v>
      </c>
      <c r="AB34" s="81"/>
      <c r="AC34" s="150"/>
      <c r="AD34" s="63">
        <v>0</v>
      </c>
      <c r="AE34" s="78">
        <v>0</v>
      </c>
      <c r="AF34" s="63"/>
      <c r="AG34" s="81"/>
      <c r="AH34" s="81"/>
      <c r="AI34" s="150"/>
      <c r="AJ34" s="998">
        <f t="shared" si="4"/>
        <v>4732.8</v>
      </c>
    </row>
    <row r="35" spans="2:36" ht="66" x14ac:dyDescent="0.25">
      <c r="B35" s="51"/>
      <c r="C35" s="85" t="s">
        <v>58</v>
      </c>
      <c r="D35" s="74"/>
      <c r="E35" s="74">
        <v>2</v>
      </c>
      <c r="F35" s="74" t="s">
        <v>59</v>
      </c>
      <c r="G35" s="55" t="s">
        <v>31</v>
      </c>
      <c r="H35" s="56" t="s">
        <v>32</v>
      </c>
      <c r="I35" s="55" t="s">
        <v>33</v>
      </c>
      <c r="J35" s="57">
        <v>23.2</v>
      </c>
      <c r="K35" s="766">
        <v>46.400000000000006</v>
      </c>
      <c r="L35" s="80"/>
      <c r="M35" s="150">
        <v>0</v>
      </c>
      <c r="N35" s="80"/>
      <c r="O35" s="150"/>
      <c r="P35" s="75">
        <v>0</v>
      </c>
      <c r="Q35" s="999">
        <f t="shared" si="6"/>
        <v>0</v>
      </c>
      <c r="R35" s="81"/>
      <c r="S35" s="150"/>
      <c r="T35" s="75">
        <v>2</v>
      </c>
      <c r="U35" s="58">
        <v>46.4</v>
      </c>
      <c r="V35" s="81"/>
      <c r="W35" s="150"/>
      <c r="X35" s="81"/>
      <c r="Y35" s="150"/>
      <c r="Z35" s="61">
        <v>0</v>
      </c>
      <c r="AA35" s="999">
        <f>Z35*J35</f>
        <v>0</v>
      </c>
      <c r="AB35" s="81"/>
      <c r="AC35" s="150"/>
      <c r="AD35" s="63">
        <v>0</v>
      </c>
      <c r="AE35" s="78">
        <v>0</v>
      </c>
      <c r="AF35" s="63"/>
      <c r="AG35" s="81"/>
      <c r="AH35" s="81"/>
      <c r="AI35" s="150"/>
      <c r="AJ35" s="998">
        <f t="shared" si="4"/>
        <v>46.4</v>
      </c>
    </row>
    <row r="36" spans="2:36" ht="66" x14ac:dyDescent="0.25">
      <c r="B36" s="51"/>
      <c r="C36" s="86" t="s">
        <v>60</v>
      </c>
      <c r="D36" s="74"/>
      <c r="E36" s="74">
        <v>202</v>
      </c>
      <c r="F36" s="79" t="s">
        <v>49</v>
      </c>
      <c r="G36" s="55" t="s">
        <v>31</v>
      </c>
      <c r="H36" s="56" t="s">
        <v>32</v>
      </c>
      <c r="I36" s="55" t="s">
        <v>33</v>
      </c>
      <c r="J36" s="57">
        <v>5.35</v>
      </c>
      <c r="K36" s="766">
        <v>1079.9122</v>
      </c>
      <c r="L36" s="80"/>
      <c r="M36" s="150">
        <v>0</v>
      </c>
      <c r="N36" s="80"/>
      <c r="O36" s="150"/>
      <c r="P36" s="75">
        <v>0</v>
      </c>
      <c r="Q36" s="999">
        <f t="shared" si="6"/>
        <v>0</v>
      </c>
      <c r="R36" s="81"/>
      <c r="S36" s="150"/>
      <c r="T36" s="75">
        <v>166</v>
      </c>
      <c r="U36" s="58">
        <v>890.67</v>
      </c>
      <c r="V36" s="81"/>
      <c r="W36" s="150"/>
      <c r="X36" s="81"/>
      <c r="Y36" s="150"/>
      <c r="Z36" s="61">
        <v>36</v>
      </c>
      <c r="AA36" s="999">
        <v>189.24</v>
      </c>
      <c r="AB36" s="81"/>
      <c r="AC36" s="150"/>
      <c r="AD36" s="63">
        <v>0</v>
      </c>
      <c r="AE36" s="78">
        <v>0</v>
      </c>
      <c r="AF36" s="63"/>
      <c r="AG36" s="81"/>
      <c r="AH36" s="81"/>
      <c r="AI36" s="150"/>
      <c r="AJ36" s="998">
        <f t="shared" si="4"/>
        <v>1079.9099999999999</v>
      </c>
    </row>
    <row r="37" spans="2:36" ht="66" x14ac:dyDescent="0.25">
      <c r="B37" s="51"/>
      <c r="C37" s="84" t="s">
        <v>61</v>
      </c>
      <c r="D37" s="74"/>
      <c r="E37" s="74">
        <v>22</v>
      </c>
      <c r="F37" s="79" t="s">
        <v>30</v>
      </c>
      <c r="G37" s="55" t="s">
        <v>31</v>
      </c>
      <c r="H37" s="56" t="s">
        <v>32</v>
      </c>
      <c r="I37" s="55" t="s">
        <v>33</v>
      </c>
      <c r="J37" s="57">
        <v>33.890545454545453</v>
      </c>
      <c r="K37" s="766">
        <v>745.59199999999998</v>
      </c>
      <c r="L37" s="80"/>
      <c r="M37" s="150">
        <v>0</v>
      </c>
      <c r="N37" s="80"/>
      <c r="O37" s="150"/>
      <c r="P37" s="75">
        <v>0</v>
      </c>
      <c r="Q37" s="999">
        <f t="shared" si="6"/>
        <v>0</v>
      </c>
      <c r="R37" s="81"/>
      <c r="S37" s="150"/>
      <c r="T37" s="75">
        <v>5</v>
      </c>
      <c r="U37" s="58">
        <v>185.6</v>
      </c>
      <c r="V37" s="81"/>
      <c r="W37" s="150"/>
      <c r="X37" s="81"/>
      <c r="Y37" s="150"/>
      <c r="Z37" s="61">
        <v>17</v>
      </c>
      <c r="AA37" s="999">
        <v>559.99</v>
      </c>
      <c r="AB37" s="81"/>
      <c r="AC37" s="150"/>
      <c r="AD37" s="63">
        <v>0</v>
      </c>
      <c r="AE37" s="78">
        <v>0</v>
      </c>
      <c r="AF37" s="63"/>
      <c r="AG37" s="81"/>
      <c r="AH37" s="81"/>
      <c r="AI37" s="150"/>
      <c r="AJ37" s="998">
        <f t="shared" si="4"/>
        <v>745.59</v>
      </c>
    </row>
    <row r="38" spans="2:36" ht="66" x14ac:dyDescent="0.25">
      <c r="B38" s="51"/>
      <c r="C38" s="87" t="s">
        <v>62</v>
      </c>
      <c r="D38" s="74"/>
      <c r="E38" s="74">
        <v>197</v>
      </c>
      <c r="F38" s="79" t="s">
        <v>30</v>
      </c>
      <c r="G38" s="88" t="s">
        <v>31</v>
      </c>
      <c r="H38" s="56" t="s">
        <v>32</v>
      </c>
      <c r="I38" s="55" t="s">
        <v>33</v>
      </c>
      <c r="J38" s="57">
        <v>44.123191878172598</v>
      </c>
      <c r="K38" s="766">
        <v>8692.2688000000016</v>
      </c>
      <c r="L38" s="89"/>
      <c r="M38" s="644">
        <v>0</v>
      </c>
      <c r="N38" s="89"/>
      <c r="O38" s="644"/>
      <c r="P38" s="75">
        <v>0</v>
      </c>
      <c r="Q38" s="1000">
        <f t="shared" si="6"/>
        <v>0</v>
      </c>
      <c r="R38" s="91"/>
      <c r="S38" s="644"/>
      <c r="T38" s="75">
        <v>134</v>
      </c>
      <c r="U38" s="58">
        <f>4448.6+1470.3</f>
        <v>5918.9000000000005</v>
      </c>
      <c r="V38" s="91"/>
      <c r="W38" s="644"/>
      <c r="X38" s="91"/>
      <c r="Y38" s="644"/>
      <c r="Z38" s="61">
        <v>63</v>
      </c>
      <c r="AA38" s="1000">
        <v>2773.37</v>
      </c>
      <c r="AB38" s="91"/>
      <c r="AC38" s="644"/>
      <c r="AD38" s="63">
        <v>0</v>
      </c>
      <c r="AE38" s="78">
        <v>0</v>
      </c>
      <c r="AF38" s="940"/>
      <c r="AG38" s="91"/>
      <c r="AH38" s="91"/>
      <c r="AI38" s="644"/>
      <c r="AJ38" s="998">
        <f t="shared" si="4"/>
        <v>8692.27</v>
      </c>
    </row>
    <row r="39" spans="2:36" ht="66" x14ac:dyDescent="0.25">
      <c r="B39" s="51"/>
      <c r="C39" s="52" t="s">
        <v>63</v>
      </c>
      <c r="D39" s="74"/>
      <c r="E39" s="74">
        <v>11</v>
      </c>
      <c r="F39" s="79" t="s">
        <v>49</v>
      </c>
      <c r="G39" s="88" t="s">
        <v>31</v>
      </c>
      <c r="H39" s="56" t="s">
        <v>32</v>
      </c>
      <c r="I39" s="55" t="s">
        <v>33</v>
      </c>
      <c r="J39" s="57">
        <v>41.340479999999999</v>
      </c>
      <c r="K39" s="766">
        <v>592.06479999999999</v>
      </c>
      <c r="L39" s="89"/>
      <c r="M39" s="644">
        <v>0</v>
      </c>
      <c r="N39" s="89"/>
      <c r="O39" s="644"/>
      <c r="P39" s="75">
        <v>0</v>
      </c>
      <c r="Q39" s="1000">
        <f t="shared" si="6"/>
        <v>0</v>
      </c>
      <c r="R39" s="91"/>
      <c r="S39" s="644"/>
      <c r="T39" s="75">
        <v>11</v>
      </c>
      <c r="U39" s="58">
        <f>324.8+267.26</f>
        <v>592.05999999999995</v>
      </c>
      <c r="V39" s="91"/>
      <c r="W39" s="644"/>
      <c r="X39" s="91"/>
      <c r="Y39" s="644"/>
      <c r="Z39" s="61">
        <v>0</v>
      </c>
      <c r="AA39" s="1000">
        <f>Z39*J39</f>
        <v>0</v>
      </c>
      <c r="AB39" s="91"/>
      <c r="AC39" s="644"/>
      <c r="AD39" s="63">
        <v>0</v>
      </c>
      <c r="AE39" s="78">
        <v>0</v>
      </c>
      <c r="AF39" s="940"/>
      <c r="AG39" s="91"/>
      <c r="AH39" s="91"/>
      <c r="AI39" s="644"/>
      <c r="AJ39" s="998">
        <f t="shared" si="4"/>
        <v>592.05999999999995</v>
      </c>
    </row>
    <row r="40" spans="2:36" ht="66" x14ac:dyDescent="0.25">
      <c r="B40" s="51"/>
      <c r="C40" s="93" t="s">
        <v>64</v>
      </c>
      <c r="D40" s="74"/>
      <c r="E40" s="74">
        <v>1</v>
      </c>
      <c r="F40" s="79" t="s">
        <v>30</v>
      </c>
      <c r="G40" s="88" t="s">
        <v>31</v>
      </c>
      <c r="H40" s="56" t="s">
        <v>32</v>
      </c>
      <c r="I40" s="55" t="s">
        <v>33</v>
      </c>
      <c r="J40" s="57">
        <v>82.683999999999997</v>
      </c>
      <c r="K40" s="766">
        <v>82.683999999999997</v>
      </c>
      <c r="L40" s="89"/>
      <c r="M40" s="644">
        <v>0</v>
      </c>
      <c r="N40" s="89"/>
      <c r="O40" s="644"/>
      <c r="P40" s="75">
        <v>0</v>
      </c>
      <c r="Q40" s="1000">
        <f t="shared" si="6"/>
        <v>0</v>
      </c>
      <c r="R40" s="91"/>
      <c r="S40" s="644"/>
      <c r="T40" s="75">
        <v>0</v>
      </c>
      <c r="U40" s="58"/>
      <c r="V40" s="91"/>
      <c r="W40" s="644"/>
      <c r="X40" s="91">
        <v>1</v>
      </c>
      <c r="Y40" s="644">
        <v>82.68</v>
      </c>
      <c r="Z40" s="61">
        <v>0</v>
      </c>
      <c r="AA40" s="1000">
        <f>Z40*J40</f>
        <v>0</v>
      </c>
      <c r="AB40" s="91"/>
      <c r="AC40" s="644"/>
      <c r="AD40" s="63">
        <v>0</v>
      </c>
      <c r="AE40" s="78">
        <v>0</v>
      </c>
      <c r="AF40" s="940"/>
      <c r="AG40" s="91"/>
      <c r="AH40" s="91"/>
      <c r="AI40" s="644"/>
      <c r="AJ40" s="998">
        <f t="shared" si="4"/>
        <v>82.68</v>
      </c>
    </row>
    <row r="41" spans="2:36" ht="66" x14ac:dyDescent="0.25">
      <c r="B41" s="51"/>
      <c r="C41" s="52" t="s">
        <v>65</v>
      </c>
      <c r="D41" s="74"/>
      <c r="E41" s="74">
        <v>3</v>
      </c>
      <c r="F41" s="79" t="s">
        <v>30</v>
      </c>
      <c r="G41" s="88" t="s">
        <v>31</v>
      </c>
      <c r="H41" s="56" t="s">
        <v>32</v>
      </c>
      <c r="I41" s="55" t="s">
        <v>33</v>
      </c>
      <c r="J41" s="57">
        <v>71.28</v>
      </c>
      <c r="K41" s="766">
        <v>179.99</v>
      </c>
      <c r="L41" s="89"/>
      <c r="M41" s="644">
        <v>0</v>
      </c>
      <c r="N41" s="89"/>
      <c r="O41" s="644"/>
      <c r="P41" s="75">
        <v>0</v>
      </c>
      <c r="Q41" s="1000">
        <f t="shared" si="6"/>
        <v>0</v>
      </c>
      <c r="R41" s="91"/>
      <c r="S41" s="644">
        <v>0</v>
      </c>
      <c r="T41" s="75">
        <v>3</v>
      </c>
      <c r="U41" s="58">
        <v>179.99</v>
      </c>
      <c r="V41" s="91"/>
      <c r="W41" s="644"/>
      <c r="X41" s="91"/>
      <c r="Y41" s="644"/>
      <c r="Z41" s="61">
        <v>0</v>
      </c>
      <c r="AA41" s="1000">
        <f>Z41*J41</f>
        <v>0</v>
      </c>
      <c r="AB41" s="91"/>
      <c r="AC41" s="644"/>
      <c r="AD41" s="63">
        <v>0</v>
      </c>
      <c r="AE41" s="78">
        <v>0</v>
      </c>
      <c r="AF41" s="940">
        <v>0</v>
      </c>
      <c r="AG41" s="91"/>
      <c r="AH41" s="91"/>
      <c r="AI41" s="644"/>
      <c r="AJ41" s="998">
        <f t="shared" si="4"/>
        <v>179.99</v>
      </c>
    </row>
    <row r="42" spans="2:36" ht="66" x14ac:dyDescent="0.25">
      <c r="B42" s="51"/>
      <c r="C42" s="52" t="s">
        <v>66</v>
      </c>
      <c r="D42" s="74"/>
      <c r="E42" s="74">
        <v>1</v>
      </c>
      <c r="F42" s="79" t="s">
        <v>30</v>
      </c>
      <c r="G42" s="88" t="s">
        <v>31</v>
      </c>
      <c r="H42" s="56" t="s">
        <v>32</v>
      </c>
      <c r="I42" s="55" t="s">
        <v>33</v>
      </c>
      <c r="J42" s="57">
        <v>1291.9100000000001</v>
      </c>
      <c r="K42" s="766">
        <v>1291.9100000000001</v>
      </c>
      <c r="L42" s="89"/>
      <c r="M42" s="644">
        <v>0</v>
      </c>
      <c r="N42" s="89"/>
      <c r="O42" s="644"/>
      <c r="P42" s="75">
        <v>0</v>
      </c>
      <c r="Q42" s="1000">
        <f t="shared" si="6"/>
        <v>0</v>
      </c>
      <c r="R42" s="91"/>
      <c r="S42" s="644"/>
      <c r="T42" s="75">
        <v>0</v>
      </c>
      <c r="U42" s="58"/>
      <c r="V42" s="91"/>
      <c r="W42" s="644"/>
      <c r="X42" s="91"/>
      <c r="Y42" s="644"/>
      <c r="Z42" s="61">
        <v>1</v>
      </c>
      <c r="AA42" s="1000">
        <f>Z42*J42</f>
        <v>1291.9100000000001</v>
      </c>
      <c r="AB42" s="91"/>
      <c r="AC42" s="644"/>
      <c r="AD42" s="63">
        <v>0</v>
      </c>
      <c r="AE42" s="78">
        <v>0</v>
      </c>
      <c r="AF42" s="940">
        <v>0</v>
      </c>
      <c r="AG42" s="91"/>
      <c r="AH42" s="91"/>
      <c r="AI42" s="644"/>
      <c r="AJ42" s="998">
        <f t="shared" si="4"/>
        <v>1291.9100000000001</v>
      </c>
    </row>
    <row r="43" spans="2:36" ht="66" x14ac:dyDescent="0.25">
      <c r="B43" s="51"/>
      <c r="C43" s="52" t="s">
        <v>67</v>
      </c>
      <c r="D43" s="74"/>
      <c r="E43" s="74">
        <v>33</v>
      </c>
      <c r="F43" s="79" t="s">
        <v>30</v>
      </c>
      <c r="G43" s="88" t="s">
        <v>31</v>
      </c>
      <c r="H43" s="56" t="s">
        <v>32</v>
      </c>
      <c r="I43" s="55" t="s">
        <v>33</v>
      </c>
      <c r="J43" s="57">
        <v>126.1492485</v>
      </c>
      <c r="K43" s="766">
        <v>5405.5959519999997</v>
      </c>
      <c r="L43" s="89"/>
      <c r="M43" s="644">
        <v>0</v>
      </c>
      <c r="N43" s="89"/>
      <c r="O43" s="644"/>
      <c r="P43" s="75">
        <v>0</v>
      </c>
      <c r="Q43" s="1000">
        <f t="shared" si="6"/>
        <v>0</v>
      </c>
      <c r="R43" s="91"/>
      <c r="S43" s="644"/>
      <c r="T43" s="75">
        <v>33</v>
      </c>
      <c r="U43" s="58">
        <f>1432.6+3973</f>
        <v>5405.6</v>
      </c>
      <c r="V43" s="91"/>
      <c r="W43" s="644"/>
      <c r="X43" s="91"/>
      <c r="Y43" s="644"/>
      <c r="Z43" s="61">
        <v>0</v>
      </c>
      <c r="AA43" s="1000">
        <f>Z43*J43</f>
        <v>0</v>
      </c>
      <c r="AB43" s="91"/>
      <c r="AC43" s="644"/>
      <c r="AD43" s="63">
        <v>0</v>
      </c>
      <c r="AE43" s="78">
        <v>0</v>
      </c>
      <c r="AF43" s="940">
        <v>0</v>
      </c>
      <c r="AG43" s="91"/>
      <c r="AH43" s="91"/>
      <c r="AI43" s="644"/>
      <c r="AJ43" s="998">
        <f t="shared" si="4"/>
        <v>5405.6</v>
      </c>
    </row>
    <row r="44" spans="2:36" ht="66" x14ac:dyDescent="0.25">
      <c r="B44" s="51"/>
      <c r="C44" s="86" t="s">
        <v>68</v>
      </c>
      <c r="D44" s="74"/>
      <c r="E44" s="74">
        <v>106</v>
      </c>
      <c r="F44" s="79" t="s">
        <v>49</v>
      </c>
      <c r="G44" s="88" t="s">
        <v>31</v>
      </c>
      <c r="H44" s="56" t="s">
        <v>32</v>
      </c>
      <c r="I44" s="55" t="s">
        <v>33</v>
      </c>
      <c r="J44" s="57">
        <v>15.83903396226415</v>
      </c>
      <c r="K44" s="766">
        <v>1678.9376</v>
      </c>
      <c r="L44" s="89"/>
      <c r="M44" s="644">
        <v>0</v>
      </c>
      <c r="N44" s="89"/>
      <c r="O44" s="644"/>
      <c r="P44" s="75">
        <v>0</v>
      </c>
      <c r="Q44" s="1000">
        <f t="shared" si="6"/>
        <v>0</v>
      </c>
      <c r="R44" s="91"/>
      <c r="S44" s="644"/>
      <c r="T44" s="75">
        <v>57</v>
      </c>
      <c r="U44" s="58">
        <f>102.08+803.88</f>
        <v>905.96</v>
      </c>
      <c r="V44" s="91"/>
      <c r="W44" s="644"/>
      <c r="X44" s="91"/>
      <c r="Y44" s="644"/>
      <c r="Z44" s="61">
        <v>49</v>
      </c>
      <c r="AA44" s="1000">
        <v>772.98</v>
      </c>
      <c r="AB44" s="91"/>
      <c r="AC44" s="644"/>
      <c r="AD44" s="63">
        <v>0</v>
      </c>
      <c r="AE44" s="78">
        <v>0</v>
      </c>
      <c r="AF44" s="940"/>
      <c r="AG44" s="91"/>
      <c r="AH44" s="91"/>
      <c r="AI44" s="644"/>
      <c r="AJ44" s="998">
        <f t="shared" si="4"/>
        <v>1678.94</v>
      </c>
    </row>
    <row r="45" spans="2:36" ht="66" x14ac:dyDescent="0.25">
      <c r="B45" s="51"/>
      <c r="C45" s="52" t="s">
        <v>69</v>
      </c>
      <c r="D45" s="74"/>
      <c r="E45" s="74">
        <v>47</v>
      </c>
      <c r="F45" s="79" t="s">
        <v>59</v>
      </c>
      <c r="G45" s="88" t="s">
        <v>31</v>
      </c>
      <c r="H45" s="56" t="s">
        <v>32</v>
      </c>
      <c r="I45" s="55" t="s">
        <v>33</v>
      </c>
      <c r="J45" s="57">
        <v>311.10000000000002</v>
      </c>
      <c r="K45" s="766">
        <v>14621.704687999998</v>
      </c>
      <c r="L45" s="89"/>
      <c r="M45" s="644">
        <v>0</v>
      </c>
      <c r="N45" s="89"/>
      <c r="O45" s="644"/>
      <c r="P45" s="75">
        <v>0</v>
      </c>
      <c r="Q45" s="1000">
        <f t="shared" si="6"/>
        <v>0</v>
      </c>
      <c r="R45" s="91"/>
      <c r="S45" s="644"/>
      <c r="T45" s="75">
        <v>25</v>
      </c>
      <c r="U45" s="58">
        <v>7730.24</v>
      </c>
      <c r="V45" s="91"/>
      <c r="W45" s="644"/>
      <c r="X45" s="91">
        <v>22</v>
      </c>
      <c r="Y45" s="644">
        <v>6891.46</v>
      </c>
      <c r="Z45" s="61">
        <v>0</v>
      </c>
      <c r="AA45" s="1000">
        <f t="shared" ref="AA45:AA50" si="7">Z45*J45</f>
        <v>0</v>
      </c>
      <c r="AB45" s="91"/>
      <c r="AC45" s="644"/>
      <c r="AD45" s="63">
        <v>0</v>
      </c>
      <c r="AE45" s="78">
        <v>0</v>
      </c>
      <c r="AF45" s="940"/>
      <c r="AG45" s="91"/>
      <c r="AH45" s="91"/>
      <c r="AI45" s="644"/>
      <c r="AJ45" s="998">
        <f t="shared" si="4"/>
        <v>14621.7</v>
      </c>
    </row>
    <row r="46" spans="2:36" ht="66" x14ac:dyDescent="0.25">
      <c r="B46" s="51"/>
      <c r="C46" s="93" t="s">
        <v>70</v>
      </c>
      <c r="D46" s="74"/>
      <c r="E46" s="74">
        <v>11</v>
      </c>
      <c r="F46" s="79" t="s">
        <v>30</v>
      </c>
      <c r="G46" s="88" t="s">
        <v>31</v>
      </c>
      <c r="H46" s="56" t="s">
        <v>32</v>
      </c>
      <c r="I46" s="55" t="s">
        <v>33</v>
      </c>
      <c r="J46" s="57">
        <v>29.989090909090908</v>
      </c>
      <c r="K46" s="766">
        <v>329.88</v>
      </c>
      <c r="L46" s="89"/>
      <c r="M46" s="644">
        <v>0</v>
      </c>
      <c r="N46" s="89"/>
      <c r="O46" s="644"/>
      <c r="P46" s="75">
        <v>0</v>
      </c>
      <c r="Q46" s="1000">
        <f t="shared" si="6"/>
        <v>0</v>
      </c>
      <c r="R46" s="91"/>
      <c r="S46" s="644"/>
      <c r="T46" s="75">
        <v>6</v>
      </c>
      <c r="U46" s="58">
        <v>170.52</v>
      </c>
      <c r="V46" s="91"/>
      <c r="W46" s="644"/>
      <c r="X46" s="91">
        <v>5</v>
      </c>
      <c r="Y46" s="644">
        <v>159.36000000000001</v>
      </c>
      <c r="Z46" s="61">
        <v>0</v>
      </c>
      <c r="AA46" s="1000">
        <f t="shared" si="7"/>
        <v>0</v>
      </c>
      <c r="AB46" s="91"/>
      <c r="AC46" s="644"/>
      <c r="AD46" s="63">
        <v>0</v>
      </c>
      <c r="AE46" s="78">
        <v>0</v>
      </c>
      <c r="AF46" s="940"/>
      <c r="AG46" s="91"/>
      <c r="AH46" s="91"/>
      <c r="AI46" s="644"/>
      <c r="AJ46" s="998">
        <f t="shared" si="4"/>
        <v>329.88</v>
      </c>
    </row>
    <row r="47" spans="2:36" ht="66" x14ac:dyDescent="0.25">
      <c r="B47" s="51"/>
      <c r="C47" s="93" t="s">
        <v>71</v>
      </c>
      <c r="D47" s="74"/>
      <c r="E47" s="74">
        <v>266</v>
      </c>
      <c r="F47" s="79" t="s">
        <v>41</v>
      </c>
      <c r="G47" s="88" t="s">
        <v>31</v>
      </c>
      <c r="H47" s="56" t="s">
        <v>32</v>
      </c>
      <c r="I47" s="55" t="s">
        <v>33</v>
      </c>
      <c r="J47" s="57">
        <v>18.117293894736843</v>
      </c>
      <c r="K47" s="766">
        <v>4819.2001760000003</v>
      </c>
      <c r="L47" s="89"/>
      <c r="M47" s="644">
        <v>0</v>
      </c>
      <c r="N47" s="89"/>
      <c r="O47" s="644"/>
      <c r="P47" s="75">
        <v>0</v>
      </c>
      <c r="Q47" s="1000">
        <f t="shared" si="6"/>
        <v>0</v>
      </c>
      <c r="R47" s="91"/>
      <c r="S47" s="644"/>
      <c r="T47" s="75">
        <v>48</v>
      </c>
      <c r="U47" s="58">
        <f>97.44+324.8+438.48</f>
        <v>860.72</v>
      </c>
      <c r="V47" s="91"/>
      <c r="W47" s="644"/>
      <c r="X47" s="91">
        <v>218</v>
      </c>
      <c r="Y47" s="644">
        <v>3958.48</v>
      </c>
      <c r="Z47" s="61">
        <v>0</v>
      </c>
      <c r="AA47" s="1000">
        <f t="shared" si="7"/>
        <v>0</v>
      </c>
      <c r="AB47" s="91"/>
      <c r="AC47" s="644"/>
      <c r="AD47" s="63">
        <v>0</v>
      </c>
      <c r="AE47" s="78">
        <v>0</v>
      </c>
      <c r="AF47" s="940"/>
      <c r="AG47" s="91"/>
      <c r="AH47" s="91"/>
      <c r="AI47" s="644"/>
      <c r="AJ47" s="998">
        <f t="shared" si="4"/>
        <v>4819.2</v>
      </c>
    </row>
    <row r="48" spans="2:36" ht="66" x14ac:dyDescent="0.25">
      <c r="B48" s="51"/>
      <c r="C48" s="52" t="s">
        <v>72</v>
      </c>
      <c r="D48" s="74"/>
      <c r="E48" s="74">
        <v>14</v>
      </c>
      <c r="F48" s="79" t="s">
        <v>24</v>
      </c>
      <c r="G48" s="88" t="s">
        <v>31</v>
      </c>
      <c r="H48" s="56" t="s">
        <v>32</v>
      </c>
      <c r="I48" s="55" t="s">
        <v>33</v>
      </c>
      <c r="J48" s="57">
        <v>77.272142857142853</v>
      </c>
      <c r="K48" s="766">
        <v>1081.81</v>
      </c>
      <c r="L48" s="89"/>
      <c r="M48" s="644">
        <v>0</v>
      </c>
      <c r="N48" s="89"/>
      <c r="O48" s="644"/>
      <c r="P48" s="75">
        <v>0</v>
      </c>
      <c r="Q48" s="1000">
        <f t="shared" si="6"/>
        <v>0</v>
      </c>
      <c r="R48" s="91"/>
      <c r="S48" s="644"/>
      <c r="T48" s="75">
        <v>5</v>
      </c>
      <c r="U48" s="58">
        <f>319.46+32.71</f>
        <v>352.16999999999996</v>
      </c>
      <c r="V48" s="91"/>
      <c r="W48" s="644"/>
      <c r="X48" s="91">
        <v>9</v>
      </c>
      <c r="Y48" s="644">
        <v>729.64</v>
      </c>
      <c r="Z48" s="61">
        <v>0</v>
      </c>
      <c r="AA48" s="1000">
        <f t="shared" si="7"/>
        <v>0</v>
      </c>
      <c r="AB48" s="91"/>
      <c r="AC48" s="644"/>
      <c r="AD48" s="63">
        <v>0</v>
      </c>
      <c r="AE48" s="78">
        <v>0</v>
      </c>
      <c r="AF48" s="940"/>
      <c r="AG48" s="91"/>
      <c r="AH48" s="91"/>
      <c r="AI48" s="644"/>
      <c r="AJ48" s="998">
        <f t="shared" si="4"/>
        <v>1081.81</v>
      </c>
    </row>
    <row r="49" spans="2:36" ht="66" x14ac:dyDescent="0.25">
      <c r="B49" s="51"/>
      <c r="C49" s="52" t="s">
        <v>73</v>
      </c>
      <c r="D49" s="74"/>
      <c r="E49" s="74">
        <v>79</v>
      </c>
      <c r="F49" s="79" t="s">
        <v>24</v>
      </c>
      <c r="G49" s="88" t="s">
        <v>31</v>
      </c>
      <c r="H49" s="56" t="s">
        <v>32</v>
      </c>
      <c r="I49" s="55" t="s">
        <v>33</v>
      </c>
      <c r="J49" s="57">
        <v>10.937903493670884</v>
      </c>
      <c r="K49" s="766">
        <v>864.0943759999999</v>
      </c>
      <c r="L49" s="89"/>
      <c r="M49" s="644">
        <v>0</v>
      </c>
      <c r="N49" s="89"/>
      <c r="O49" s="644"/>
      <c r="P49" s="75">
        <v>0</v>
      </c>
      <c r="Q49" s="1000">
        <f t="shared" si="6"/>
        <v>0</v>
      </c>
      <c r="R49" s="91"/>
      <c r="S49" s="644"/>
      <c r="T49" s="75">
        <v>73</v>
      </c>
      <c r="U49" s="58">
        <f>645.7+158.13</f>
        <v>803.83</v>
      </c>
      <c r="V49" s="91"/>
      <c r="W49" s="644"/>
      <c r="X49" s="91">
        <v>6</v>
      </c>
      <c r="Y49" s="644">
        <v>60.26</v>
      </c>
      <c r="Z49" s="61">
        <v>0</v>
      </c>
      <c r="AA49" s="1000">
        <f t="shared" si="7"/>
        <v>0</v>
      </c>
      <c r="AB49" s="91"/>
      <c r="AC49" s="644"/>
      <c r="AD49" s="63">
        <v>0</v>
      </c>
      <c r="AE49" s="78">
        <v>0</v>
      </c>
      <c r="AF49" s="940"/>
      <c r="AG49" s="91"/>
      <c r="AH49" s="91"/>
      <c r="AI49" s="644"/>
      <c r="AJ49" s="998">
        <f t="shared" si="4"/>
        <v>864.09</v>
      </c>
    </row>
    <row r="50" spans="2:36" ht="66" x14ac:dyDescent="0.25">
      <c r="B50" s="51"/>
      <c r="C50" s="95" t="s">
        <v>74</v>
      </c>
      <c r="D50" s="74"/>
      <c r="E50" s="74">
        <v>300</v>
      </c>
      <c r="F50" s="79" t="s">
        <v>24</v>
      </c>
      <c r="G50" s="88" t="s">
        <v>31</v>
      </c>
      <c r="H50" s="56" t="s">
        <v>32</v>
      </c>
      <c r="I50" s="55" t="s">
        <v>33</v>
      </c>
      <c r="J50" s="57">
        <v>33.07</v>
      </c>
      <c r="K50" s="766">
        <v>9921</v>
      </c>
      <c r="L50" s="89"/>
      <c r="M50" s="644">
        <v>0</v>
      </c>
      <c r="N50" s="89"/>
      <c r="O50" s="644"/>
      <c r="P50" s="75">
        <v>0</v>
      </c>
      <c r="Q50" s="1000">
        <f t="shared" si="6"/>
        <v>0</v>
      </c>
      <c r="R50" s="91"/>
      <c r="S50" s="644"/>
      <c r="T50" s="75">
        <v>208</v>
      </c>
      <c r="U50" s="58">
        <f>6762.8+102.08</f>
        <v>6864.88</v>
      </c>
      <c r="V50" s="91"/>
      <c r="W50" s="644"/>
      <c r="X50" s="91">
        <v>92</v>
      </c>
      <c r="Y50" s="644">
        <v>3056.12</v>
      </c>
      <c r="Z50" s="61">
        <v>0</v>
      </c>
      <c r="AA50" s="1000">
        <f t="shared" si="7"/>
        <v>0</v>
      </c>
      <c r="AB50" s="91"/>
      <c r="AC50" s="644"/>
      <c r="AD50" s="63">
        <v>0</v>
      </c>
      <c r="AE50" s="78">
        <v>0</v>
      </c>
      <c r="AF50" s="940"/>
      <c r="AG50" s="91"/>
      <c r="AH50" s="91"/>
      <c r="AI50" s="644"/>
      <c r="AJ50" s="998">
        <f t="shared" si="4"/>
        <v>9921</v>
      </c>
    </row>
    <row r="51" spans="2:36" ht="66" x14ac:dyDescent="0.25">
      <c r="B51" s="51"/>
      <c r="C51" s="73" t="s">
        <v>75</v>
      </c>
      <c r="D51" s="74"/>
      <c r="E51" s="74">
        <v>554</v>
      </c>
      <c r="F51" s="79" t="s">
        <v>24</v>
      </c>
      <c r="G51" s="88" t="s">
        <v>31</v>
      </c>
      <c r="H51" s="56" t="s">
        <v>32</v>
      </c>
      <c r="I51" s="55" t="s">
        <v>33</v>
      </c>
      <c r="J51" s="57">
        <v>20.113958844765342</v>
      </c>
      <c r="K51" s="766">
        <v>11143.1332</v>
      </c>
      <c r="L51" s="89"/>
      <c r="M51" s="644">
        <v>0</v>
      </c>
      <c r="N51" s="89"/>
      <c r="O51" s="644"/>
      <c r="P51" s="75">
        <v>0</v>
      </c>
      <c r="Q51" s="1000">
        <f t="shared" si="6"/>
        <v>0</v>
      </c>
      <c r="R51" s="91"/>
      <c r="S51" s="644"/>
      <c r="T51" s="75">
        <v>163</v>
      </c>
      <c r="U51" s="58">
        <f>2955.68+243.6+81.2</f>
        <v>3280.4799999999996</v>
      </c>
      <c r="V51" s="91"/>
      <c r="W51" s="644"/>
      <c r="X51" s="91"/>
      <c r="Y51" s="644"/>
      <c r="Z51" s="61">
        <v>0</v>
      </c>
      <c r="AA51" s="1000">
        <v>0</v>
      </c>
      <c r="AB51" s="91">
        <v>391</v>
      </c>
      <c r="AC51" s="644">
        <f>7471.65+391</f>
        <v>7862.65</v>
      </c>
      <c r="AD51" s="63">
        <v>0</v>
      </c>
      <c r="AE51" s="78">
        <v>0</v>
      </c>
      <c r="AF51" s="940"/>
      <c r="AG51" s="91"/>
      <c r="AH51" s="91"/>
      <c r="AI51" s="644"/>
      <c r="AJ51" s="998">
        <f t="shared" si="4"/>
        <v>11143.13</v>
      </c>
    </row>
    <row r="52" spans="2:36" ht="66" x14ac:dyDescent="0.25">
      <c r="B52" s="51"/>
      <c r="C52" s="73" t="s">
        <v>76</v>
      </c>
      <c r="D52" s="74"/>
      <c r="E52" s="74">
        <v>3</v>
      </c>
      <c r="F52" s="79" t="s">
        <v>30</v>
      </c>
      <c r="G52" s="55" t="s">
        <v>31</v>
      </c>
      <c r="H52" s="56" t="s">
        <v>32</v>
      </c>
      <c r="I52" s="55" t="s">
        <v>33</v>
      </c>
      <c r="J52" s="57">
        <v>28</v>
      </c>
      <c r="K52" s="766">
        <v>84</v>
      </c>
      <c r="L52" s="80"/>
      <c r="M52" s="150">
        <v>0</v>
      </c>
      <c r="N52" s="80"/>
      <c r="O52" s="150"/>
      <c r="P52" s="75">
        <v>0</v>
      </c>
      <c r="Q52" s="999">
        <f t="shared" si="6"/>
        <v>0</v>
      </c>
      <c r="R52" s="81"/>
      <c r="S52" s="150"/>
      <c r="T52" s="75">
        <v>0</v>
      </c>
      <c r="U52" s="58"/>
      <c r="V52" s="81"/>
      <c r="W52" s="150"/>
      <c r="X52" s="81"/>
      <c r="Y52" s="150"/>
      <c r="Z52" s="61">
        <v>0</v>
      </c>
      <c r="AA52" s="999">
        <f>Z52*J52</f>
        <v>0</v>
      </c>
      <c r="AB52" s="81">
        <v>3</v>
      </c>
      <c r="AC52" s="150">
        <v>84</v>
      </c>
      <c r="AD52" s="63">
        <v>0</v>
      </c>
      <c r="AE52" s="78">
        <v>0</v>
      </c>
      <c r="AF52" s="63">
        <v>0</v>
      </c>
      <c r="AG52" s="81"/>
      <c r="AH52" s="81"/>
      <c r="AI52" s="150"/>
      <c r="AJ52" s="998">
        <f t="shared" si="4"/>
        <v>84</v>
      </c>
    </row>
    <row r="53" spans="2:36" ht="66" x14ac:dyDescent="0.25">
      <c r="B53" s="51"/>
      <c r="C53" s="96" t="s">
        <v>77</v>
      </c>
      <c r="D53" s="74"/>
      <c r="E53" s="74">
        <v>155</v>
      </c>
      <c r="F53" s="79" t="s">
        <v>30</v>
      </c>
      <c r="G53" s="55" t="s">
        <v>31</v>
      </c>
      <c r="H53" s="56" t="s">
        <v>32</v>
      </c>
      <c r="I53" s="55" t="s">
        <v>33</v>
      </c>
      <c r="J53" s="57">
        <v>52.95</v>
      </c>
      <c r="K53" s="766">
        <v>7836.3844000000008</v>
      </c>
      <c r="L53" s="80"/>
      <c r="M53" s="150">
        <v>0</v>
      </c>
      <c r="N53" s="80"/>
      <c r="O53" s="150"/>
      <c r="P53" s="75">
        <v>0</v>
      </c>
      <c r="Q53" s="999">
        <f t="shared" si="6"/>
        <v>0</v>
      </c>
      <c r="R53" s="81"/>
      <c r="S53" s="150"/>
      <c r="T53" s="75">
        <v>16</v>
      </c>
      <c r="U53" s="58">
        <v>847.26</v>
      </c>
      <c r="V53" s="81"/>
      <c r="W53" s="150"/>
      <c r="X53" s="81"/>
      <c r="Y53" s="150"/>
      <c r="Z53" s="61">
        <v>139</v>
      </c>
      <c r="AA53" s="999">
        <v>6989.12</v>
      </c>
      <c r="AB53" s="81"/>
      <c r="AC53" s="150"/>
      <c r="AD53" s="63">
        <v>0</v>
      </c>
      <c r="AE53" s="78">
        <v>0</v>
      </c>
      <c r="AF53" s="63">
        <v>0</v>
      </c>
      <c r="AG53" s="81"/>
      <c r="AH53" s="81"/>
      <c r="AI53" s="150"/>
      <c r="AJ53" s="998">
        <f t="shared" si="4"/>
        <v>7836.38</v>
      </c>
    </row>
    <row r="54" spans="2:36" ht="66" x14ac:dyDescent="0.25">
      <c r="B54" s="97"/>
      <c r="C54" s="85" t="s">
        <v>78</v>
      </c>
      <c r="D54" s="98"/>
      <c r="E54" s="98">
        <v>2</v>
      </c>
      <c r="F54" s="79" t="s">
        <v>30</v>
      </c>
      <c r="G54" s="55" t="s">
        <v>31</v>
      </c>
      <c r="H54" s="56" t="s">
        <v>32</v>
      </c>
      <c r="I54" s="55" t="s">
        <v>33</v>
      </c>
      <c r="J54" s="57">
        <v>600</v>
      </c>
      <c r="K54" s="767">
        <v>1169.1999999999998</v>
      </c>
      <c r="L54" s="80"/>
      <c r="M54" s="150">
        <v>0</v>
      </c>
      <c r="N54" s="80"/>
      <c r="O54" s="150"/>
      <c r="P54" s="75">
        <v>0</v>
      </c>
      <c r="Q54" s="999">
        <f t="shared" si="6"/>
        <v>0</v>
      </c>
      <c r="R54" s="81"/>
      <c r="S54" s="150"/>
      <c r="T54" s="75">
        <v>1</v>
      </c>
      <c r="U54" s="58">
        <v>603.20000000000005</v>
      </c>
      <c r="V54" s="81"/>
      <c r="W54" s="150"/>
      <c r="X54" s="81">
        <v>1</v>
      </c>
      <c r="Y54" s="150">
        <v>566</v>
      </c>
      <c r="Z54" s="61">
        <v>0</v>
      </c>
      <c r="AA54" s="999">
        <f>Z54*J54</f>
        <v>0</v>
      </c>
      <c r="AB54" s="81"/>
      <c r="AC54" s="150"/>
      <c r="AD54" s="63">
        <v>0</v>
      </c>
      <c r="AE54" s="78">
        <v>0</v>
      </c>
      <c r="AF54" s="63">
        <v>0</v>
      </c>
      <c r="AG54" s="81"/>
      <c r="AH54" s="81"/>
      <c r="AI54" s="150"/>
      <c r="AJ54" s="998">
        <f t="shared" si="4"/>
        <v>1169.2</v>
      </c>
    </row>
    <row r="55" spans="2:36" ht="66" x14ac:dyDescent="0.25">
      <c r="B55" s="97"/>
      <c r="C55" s="99" t="s">
        <v>79</v>
      </c>
      <c r="D55" s="98"/>
      <c r="E55" s="98">
        <v>7</v>
      </c>
      <c r="F55" s="79" t="s">
        <v>80</v>
      </c>
      <c r="G55" s="55" t="s">
        <v>31</v>
      </c>
      <c r="H55" s="56" t="s">
        <v>32</v>
      </c>
      <c r="I55" s="55" t="s">
        <v>33</v>
      </c>
      <c r="J55" s="57">
        <v>75</v>
      </c>
      <c r="K55" s="767">
        <v>487.2</v>
      </c>
      <c r="L55" s="80"/>
      <c r="M55" s="150">
        <v>0</v>
      </c>
      <c r="N55" s="80"/>
      <c r="O55" s="150"/>
      <c r="P55" s="75">
        <v>0</v>
      </c>
      <c r="Q55" s="999">
        <f t="shared" si="6"/>
        <v>0</v>
      </c>
      <c r="R55" s="81"/>
      <c r="S55" s="150"/>
      <c r="T55" s="75">
        <v>7</v>
      </c>
      <c r="U55" s="58">
        <v>487.2</v>
      </c>
      <c r="V55" s="81"/>
      <c r="W55" s="150"/>
      <c r="X55" s="81"/>
      <c r="Y55" s="150"/>
      <c r="Z55" s="61">
        <v>0</v>
      </c>
      <c r="AA55" s="999">
        <f>Z55*J55</f>
        <v>0</v>
      </c>
      <c r="AB55" s="81"/>
      <c r="AC55" s="150"/>
      <c r="AD55" s="63">
        <v>0</v>
      </c>
      <c r="AE55" s="78">
        <v>0</v>
      </c>
      <c r="AF55" s="63">
        <v>0</v>
      </c>
      <c r="AG55" s="81"/>
      <c r="AH55" s="81"/>
      <c r="AI55" s="150"/>
      <c r="AJ55" s="998">
        <f t="shared" si="4"/>
        <v>487.2</v>
      </c>
    </row>
    <row r="56" spans="2:36" ht="66" x14ac:dyDescent="0.25">
      <c r="B56" s="97"/>
      <c r="C56" s="52" t="s">
        <v>81</v>
      </c>
      <c r="D56" s="98"/>
      <c r="E56" s="98">
        <v>26</v>
      </c>
      <c r="F56" s="79" t="s">
        <v>49</v>
      </c>
      <c r="G56" s="55" t="s">
        <v>31</v>
      </c>
      <c r="H56" s="56" t="s">
        <v>32</v>
      </c>
      <c r="I56" s="55" t="s">
        <v>33</v>
      </c>
      <c r="J56" s="57">
        <v>24.193665538461538</v>
      </c>
      <c r="K56" s="767">
        <v>629.035304</v>
      </c>
      <c r="L56" s="80"/>
      <c r="M56" s="150">
        <v>0</v>
      </c>
      <c r="N56" s="80"/>
      <c r="O56" s="150"/>
      <c r="P56" s="75">
        <v>0</v>
      </c>
      <c r="Q56" s="999">
        <f t="shared" si="6"/>
        <v>0</v>
      </c>
      <c r="R56" s="81"/>
      <c r="S56" s="150"/>
      <c r="T56" s="75">
        <v>11</v>
      </c>
      <c r="U56" s="58">
        <v>278.05</v>
      </c>
      <c r="V56" s="81"/>
      <c r="W56" s="150"/>
      <c r="X56" s="81"/>
      <c r="Y56" s="150"/>
      <c r="Z56" s="61">
        <v>15</v>
      </c>
      <c r="AA56" s="999">
        <v>350.99</v>
      </c>
      <c r="AB56" s="81"/>
      <c r="AC56" s="150"/>
      <c r="AD56" s="63">
        <v>0</v>
      </c>
      <c r="AE56" s="78">
        <v>0</v>
      </c>
      <c r="AF56" s="63">
        <v>0</v>
      </c>
      <c r="AG56" s="81"/>
      <c r="AH56" s="81"/>
      <c r="AI56" s="150"/>
      <c r="AJ56" s="998">
        <f t="shared" si="4"/>
        <v>629.04</v>
      </c>
    </row>
    <row r="57" spans="2:36" ht="66" x14ac:dyDescent="0.25">
      <c r="B57" s="97"/>
      <c r="C57" s="52" t="s">
        <v>82</v>
      </c>
      <c r="D57" s="98"/>
      <c r="E57" s="98">
        <v>111</v>
      </c>
      <c r="F57" s="79" t="s">
        <v>30</v>
      </c>
      <c r="G57" s="55" t="s">
        <v>31</v>
      </c>
      <c r="H57" s="56" t="s">
        <v>32</v>
      </c>
      <c r="I57" s="55" t="s">
        <v>33</v>
      </c>
      <c r="J57" s="57">
        <v>25.480432432432433</v>
      </c>
      <c r="K57" s="767">
        <v>2828.328</v>
      </c>
      <c r="L57" s="80"/>
      <c r="M57" s="150">
        <v>0</v>
      </c>
      <c r="N57" s="80"/>
      <c r="O57" s="150"/>
      <c r="P57" s="75">
        <v>0</v>
      </c>
      <c r="Q57" s="999">
        <f t="shared" si="6"/>
        <v>0</v>
      </c>
      <c r="R57" s="81"/>
      <c r="S57" s="150"/>
      <c r="T57" s="75">
        <v>51</v>
      </c>
      <c r="U57" s="58">
        <v>1301.52</v>
      </c>
      <c r="V57" s="81"/>
      <c r="W57" s="150"/>
      <c r="X57" s="81"/>
      <c r="Y57" s="150"/>
      <c r="Z57" s="61">
        <v>60</v>
      </c>
      <c r="AA57" s="999">
        <v>1526.81</v>
      </c>
      <c r="AB57" s="81"/>
      <c r="AC57" s="150"/>
      <c r="AD57" s="63">
        <v>0</v>
      </c>
      <c r="AE57" s="78">
        <v>0</v>
      </c>
      <c r="AF57" s="63"/>
      <c r="AG57" s="81"/>
      <c r="AH57" s="81"/>
      <c r="AI57" s="150"/>
      <c r="AJ57" s="998">
        <f t="shared" si="4"/>
        <v>2828.33</v>
      </c>
    </row>
    <row r="58" spans="2:36" ht="66" x14ac:dyDescent="0.25">
      <c r="B58" s="97"/>
      <c r="C58" s="52" t="s">
        <v>83</v>
      </c>
      <c r="D58" s="98"/>
      <c r="E58" s="98">
        <v>5</v>
      </c>
      <c r="F58" s="100" t="s">
        <v>30</v>
      </c>
      <c r="G58" s="55" t="s">
        <v>31</v>
      </c>
      <c r="H58" s="56" t="s">
        <v>32</v>
      </c>
      <c r="I58" s="55" t="s">
        <v>33</v>
      </c>
      <c r="J58" s="57">
        <v>278.39999999999998</v>
      </c>
      <c r="K58" s="767">
        <v>1392</v>
      </c>
      <c r="L58" s="80"/>
      <c r="M58" s="150">
        <v>0</v>
      </c>
      <c r="N58" s="80"/>
      <c r="O58" s="150"/>
      <c r="P58" s="75">
        <v>0</v>
      </c>
      <c r="Q58" s="999">
        <f t="shared" si="6"/>
        <v>0</v>
      </c>
      <c r="R58" s="81"/>
      <c r="S58" s="150"/>
      <c r="T58" s="75">
        <v>4</v>
      </c>
      <c r="U58" s="58">
        <v>1096.2</v>
      </c>
      <c r="V58" s="81"/>
      <c r="W58" s="150"/>
      <c r="X58" s="81"/>
      <c r="Y58" s="150"/>
      <c r="Z58" s="61">
        <v>1</v>
      </c>
      <c r="AA58" s="999">
        <v>295.8</v>
      </c>
      <c r="AB58" s="81"/>
      <c r="AC58" s="150"/>
      <c r="AD58" s="63">
        <v>0</v>
      </c>
      <c r="AE58" s="78">
        <v>0</v>
      </c>
      <c r="AF58" s="63"/>
      <c r="AG58" s="81"/>
      <c r="AH58" s="81"/>
      <c r="AI58" s="150"/>
      <c r="AJ58" s="998">
        <f t="shared" si="4"/>
        <v>1392</v>
      </c>
    </row>
    <row r="59" spans="2:36" ht="66" x14ac:dyDescent="0.25">
      <c r="B59" s="97"/>
      <c r="C59" s="52" t="s">
        <v>84</v>
      </c>
      <c r="D59" s="98"/>
      <c r="E59" s="98">
        <v>210</v>
      </c>
      <c r="F59" s="100" t="s">
        <v>49</v>
      </c>
      <c r="G59" s="55" t="s">
        <v>31</v>
      </c>
      <c r="H59" s="56" t="s">
        <v>32</v>
      </c>
      <c r="I59" s="55" t="s">
        <v>33</v>
      </c>
      <c r="J59" s="57">
        <v>18.75</v>
      </c>
      <c r="K59" s="767">
        <v>3939.1744799999997</v>
      </c>
      <c r="L59" s="80"/>
      <c r="M59" s="150">
        <v>0</v>
      </c>
      <c r="N59" s="80"/>
      <c r="O59" s="150"/>
      <c r="P59" s="75">
        <v>0</v>
      </c>
      <c r="Q59" s="999">
        <f t="shared" si="6"/>
        <v>0</v>
      </c>
      <c r="R59" s="81"/>
      <c r="S59" s="150"/>
      <c r="T59" s="75">
        <v>59</v>
      </c>
      <c r="U59" s="58">
        <v>1104.32</v>
      </c>
      <c r="V59" s="81"/>
      <c r="W59" s="150"/>
      <c r="X59" s="81"/>
      <c r="Y59" s="150"/>
      <c r="Z59" s="61">
        <v>151</v>
      </c>
      <c r="AA59" s="999">
        <v>2834.85</v>
      </c>
      <c r="AB59" s="81"/>
      <c r="AC59" s="150"/>
      <c r="AD59" s="63">
        <v>0</v>
      </c>
      <c r="AE59" s="78">
        <v>0</v>
      </c>
      <c r="AF59" s="63"/>
      <c r="AG59" s="81"/>
      <c r="AH59" s="81"/>
      <c r="AI59" s="150"/>
      <c r="AJ59" s="998">
        <f t="shared" si="4"/>
        <v>3939.17</v>
      </c>
    </row>
    <row r="60" spans="2:36" ht="66" x14ac:dyDescent="0.25">
      <c r="B60" s="97"/>
      <c r="C60" s="52" t="s">
        <v>85</v>
      </c>
      <c r="D60" s="98"/>
      <c r="E60" s="98">
        <v>311</v>
      </c>
      <c r="F60" s="100" t="s">
        <v>30</v>
      </c>
      <c r="G60" s="55" t="s">
        <v>31</v>
      </c>
      <c r="H60" s="56" t="s">
        <v>32</v>
      </c>
      <c r="I60" s="55" t="s">
        <v>33</v>
      </c>
      <c r="J60" s="57">
        <v>12.159835884244373</v>
      </c>
      <c r="K60" s="767">
        <v>3781.7089599999999</v>
      </c>
      <c r="L60" s="80"/>
      <c r="M60" s="150">
        <v>0</v>
      </c>
      <c r="N60" s="80"/>
      <c r="O60" s="150"/>
      <c r="P60" s="75">
        <v>0</v>
      </c>
      <c r="Q60" s="999">
        <f t="shared" si="6"/>
        <v>0</v>
      </c>
      <c r="R60" s="81"/>
      <c r="S60" s="150"/>
      <c r="T60" s="75">
        <v>0</v>
      </c>
      <c r="U60" s="58"/>
      <c r="V60" s="81"/>
      <c r="W60" s="150"/>
      <c r="X60" s="81"/>
      <c r="Y60" s="150"/>
      <c r="Z60" s="61">
        <v>311</v>
      </c>
      <c r="AA60" s="999">
        <f>Z60*J60</f>
        <v>3781.7089599999999</v>
      </c>
      <c r="AB60" s="81"/>
      <c r="AC60" s="150"/>
      <c r="AD60" s="63">
        <v>0</v>
      </c>
      <c r="AE60" s="78">
        <v>0</v>
      </c>
      <c r="AF60" s="63"/>
      <c r="AG60" s="81"/>
      <c r="AH60" s="81"/>
      <c r="AI60" s="150"/>
      <c r="AJ60" s="998">
        <f t="shared" si="4"/>
        <v>3781.7089599999999</v>
      </c>
    </row>
    <row r="61" spans="2:36" ht="66" x14ac:dyDescent="0.25">
      <c r="B61" s="97"/>
      <c r="C61" s="73" t="s">
        <v>86</v>
      </c>
      <c r="D61" s="98"/>
      <c r="E61" s="98">
        <v>40</v>
      </c>
      <c r="F61" s="100" t="s">
        <v>30</v>
      </c>
      <c r="G61" s="55" t="s">
        <v>31</v>
      </c>
      <c r="H61" s="56" t="s">
        <v>32</v>
      </c>
      <c r="I61" s="55" t="s">
        <v>33</v>
      </c>
      <c r="J61" s="57">
        <v>18</v>
      </c>
      <c r="K61" s="767">
        <v>720</v>
      </c>
      <c r="L61" s="80"/>
      <c r="M61" s="150">
        <v>0</v>
      </c>
      <c r="N61" s="80"/>
      <c r="O61" s="150"/>
      <c r="P61" s="75">
        <v>0</v>
      </c>
      <c r="Q61" s="999">
        <f t="shared" si="6"/>
        <v>0</v>
      </c>
      <c r="R61" s="81"/>
      <c r="S61" s="150"/>
      <c r="T61" s="75">
        <v>0</v>
      </c>
      <c r="U61" s="58"/>
      <c r="V61" s="81"/>
      <c r="W61" s="150"/>
      <c r="X61" s="81"/>
      <c r="Y61" s="150"/>
      <c r="Z61" s="92">
        <v>40</v>
      </c>
      <c r="AA61" s="999">
        <f>Z61*J61</f>
        <v>720</v>
      </c>
      <c r="AB61" s="81"/>
      <c r="AC61" s="150"/>
      <c r="AD61" s="63">
        <v>0</v>
      </c>
      <c r="AE61" s="78">
        <v>0</v>
      </c>
      <c r="AF61" s="63"/>
      <c r="AG61" s="81"/>
      <c r="AH61" s="81"/>
      <c r="AI61" s="150"/>
      <c r="AJ61" s="998">
        <f t="shared" si="4"/>
        <v>720</v>
      </c>
    </row>
    <row r="62" spans="2:36" ht="66" x14ac:dyDescent="0.25">
      <c r="B62" s="97"/>
      <c r="C62" s="93" t="s">
        <v>87</v>
      </c>
      <c r="D62" s="98"/>
      <c r="E62" s="98">
        <v>175</v>
      </c>
      <c r="F62" s="100" t="s">
        <v>49</v>
      </c>
      <c r="G62" s="55" t="s">
        <v>31</v>
      </c>
      <c r="H62" s="56" t="s">
        <v>32</v>
      </c>
      <c r="I62" s="55" t="s">
        <v>33</v>
      </c>
      <c r="J62" s="57">
        <v>14.947074285714285</v>
      </c>
      <c r="K62" s="767">
        <v>2615.7379999999998</v>
      </c>
      <c r="L62" s="80"/>
      <c r="M62" s="150">
        <v>0</v>
      </c>
      <c r="N62" s="80"/>
      <c r="O62" s="150"/>
      <c r="P62" s="75">
        <v>0</v>
      </c>
      <c r="Q62" s="999">
        <f t="shared" si="6"/>
        <v>0</v>
      </c>
      <c r="R62" s="81"/>
      <c r="S62" s="150"/>
      <c r="T62" s="75">
        <v>0</v>
      </c>
      <c r="U62" s="58"/>
      <c r="V62" s="81"/>
      <c r="W62" s="150"/>
      <c r="X62" s="81"/>
      <c r="Y62" s="150"/>
      <c r="Z62" s="92">
        <v>0</v>
      </c>
      <c r="AA62" s="999">
        <f>Z62*J62</f>
        <v>0</v>
      </c>
      <c r="AB62" s="81">
        <v>175</v>
      </c>
      <c r="AC62" s="150">
        <f>AB62*J62</f>
        <v>2615.7379999999998</v>
      </c>
      <c r="AD62" s="63">
        <v>0</v>
      </c>
      <c r="AE62" s="78">
        <v>0</v>
      </c>
      <c r="AF62" s="63"/>
      <c r="AG62" s="81"/>
      <c r="AH62" s="81"/>
      <c r="AI62" s="150"/>
      <c r="AJ62" s="998">
        <f t="shared" si="4"/>
        <v>2615.7379999999998</v>
      </c>
    </row>
    <row r="63" spans="2:36" ht="66" x14ac:dyDescent="0.25">
      <c r="B63" s="97"/>
      <c r="C63" s="93" t="s">
        <v>88</v>
      </c>
      <c r="D63" s="98"/>
      <c r="E63" s="98">
        <v>133</v>
      </c>
      <c r="F63" s="100" t="s">
        <v>49</v>
      </c>
      <c r="G63" s="55" t="s">
        <v>31</v>
      </c>
      <c r="H63" s="56" t="s">
        <v>32</v>
      </c>
      <c r="I63" s="55" t="s">
        <v>33</v>
      </c>
      <c r="J63" s="57">
        <v>28.52451127819549</v>
      </c>
      <c r="K63" s="767">
        <v>3793.76</v>
      </c>
      <c r="L63" s="80"/>
      <c r="M63" s="150">
        <v>0</v>
      </c>
      <c r="N63" s="80"/>
      <c r="O63" s="150"/>
      <c r="P63" s="75">
        <v>0</v>
      </c>
      <c r="Q63" s="999">
        <f t="shared" si="6"/>
        <v>0</v>
      </c>
      <c r="R63" s="81"/>
      <c r="S63" s="150"/>
      <c r="T63" s="75">
        <v>31</v>
      </c>
      <c r="U63" s="58">
        <v>897.84</v>
      </c>
      <c r="V63" s="81"/>
      <c r="W63" s="150"/>
      <c r="X63" s="81"/>
      <c r="Y63" s="150"/>
      <c r="Z63" s="60">
        <v>102</v>
      </c>
      <c r="AA63" s="999">
        <v>2895.92</v>
      </c>
      <c r="AB63" s="81"/>
      <c r="AC63" s="150"/>
      <c r="AD63" s="63">
        <v>0</v>
      </c>
      <c r="AE63" s="78">
        <v>0</v>
      </c>
      <c r="AF63" s="63"/>
      <c r="AG63" s="81"/>
      <c r="AH63" s="81"/>
      <c r="AI63" s="150"/>
      <c r="AJ63" s="998">
        <f t="shared" si="4"/>
        <v>3793.76</v>
      </c>
    </row>
    <row r="64" spans="2:36" ht="66" x14ac:dyDescent="0.25">
      <c r="B64" s="97"/>
      <c r="C64" s="93" t="s">
        <v>89</v>
      </c>
      <c r="D64" s="98"/>
      <c r="E64" s="98">
        <v>4</v>
      </c>
      <c r="F64" s="100" t="s">
        <v>49</v>
      </c>
      <c r="G64" s="55" t="s">
        <v>31</v>
      </c>
      <c r="H64" s="56" t="s">
        <v>32</v>
      </c>
      <c r="I64" s="55" t="s">
        <v>33</v>
      </c>
      <c r="J64" s="57">
        <v>9</v>
      </c>
      <c r="K64" s="767">
        <v>36</v>
      </c>
      <c r="L64" s="80"/>
      <c r="M64" s="150">
        <v>0</v>
      </c>
      <c r="N64" s="80"/>
      <c r="O64" s="150"/>
      <c r="P64" s="75">
        <v>0</v>
      </c>
      <c r="Q64" s="999">
        <f t="shared" si="6"/>
        <v>0</v>
      </c>
      <c r="R64" s="81"/>
      <c r="S64" s="150"/>
      <c r="T64" s="75">
        <v>0</v>
      </c>
      <c r="U64" s="58"/>
      <c r="V64" s="81"/>
      <c r="W64" s="150"/>
      <c r="X64" s="81"/>
      <c r="Y64" s="150"/>
      <c r="Z64" s="60">
        <v>4</v>
      </c>
      <c r="AA64" s="999">
        <f>Z64*J64</f>
        <v>36</v>
      </c>
      <c r="AB64" s="81"/>
      <c r="AC64" s="150"/>
      <c r="AD64" s="63">
        <v>0</v>
      </c>
      <c r="AE64" s="78">
        <v>0</v>
      </c>
      <c r="AF64" s="63"/>
      <c r="AG64" s="81"/>
      <c r="AH64" s="81"/>
      <c r="AI64" s="150"/>
      <c r="AJ64" s="998">
        <f t="shared" si="4"/>
        <v>36</v>
      </c>
    </row>
    <row r="65" spans="2:36" ht="66" x14ac:dyDescent="0.25">
      <c r="B65" s="97"/>
      <c r="C65" s="101" t="s">
        <v>90</v>
      </c>
      <c r="D65" s="98"/>
      <c r="E65" s="98">
        <v>226</v>
      </c>
      <c r="F65" s="100" t="s">
        <v>49</v>
      </c>
      <c r="G65" s="55" t="s">
        <v>31</v>
      </c>
      <c r="H65" s="56" t="s">
        <v>32</v>
      </c>
      <c r="I65" s="55" t="s">
        <v>33</v>
      </c>
      <c r="J65" s="57">
        <v>38.568212389380527</v>
      </c>
      <c r="K65" s="767">
        <v>8716.4159999999993</v>
      </c>
      <c r="L65" s="80"/>
      <c r="M65" s="150">
        <v>0</v>
      </c>
      <c r="N65" s="80"/>
      <c r="O65" s="150"/>
      <c r="P65" s="75">
        <v>0</v>
      </c>
      <c r="Q65" s="999">
        <f t="shared" si="6"/>
        <v>0</v>
      </c>
      <c r="R65" s="81"/>
      <c r="S65" s="150"/>
      <c r="T65" s="75">
        <v>208</v>
      </c>
      <c r="U65" s="58">
        <f>5011.2+3006.72</f>
        <v>8017.92</v>
      </c>
      <c r="V65" s="81"/>
      <c r="W65" s="150"/>
      <c r="X65" s="81"/>
      <c r="Y65" s="150"/>
      <c r="Z65" s="92">
        <v>18</v>
      </c>
      <c r="AA65" s="999">
        <v>698.5</v>
      </c>
      <c r="AB65" s="81"/>
      <c r="AC65" s="150"/>
      <c r="AD65" s="63">
        <v>0</v>
      </c>
      <c r="AE65" s="78">
        <v>0</v>
      </c>
      <c r="AF65" s="63"/>
      <c r="AG65" s="81"/>
      <c r="AH65" s="81"/>
      <c r="AI65" s="150"/>
      <c r="AJ65" s="998">
        <f t="shared" si="4"/>
        <v>8716.42</v>
      </c>
    </row>
    <row r="66" spans="2:36" ht="66" x14ac:dyDescent="0.25">
      <c r="B66" s="97"/>
      <c r="C66" s="93" t="s">
        <v>91</v>
      </c>
      <c r="D66" s="98"/>
      <c r="E66" s="98">
        <v>178</v>
      </c>
      <c r="F66" s="79" t="s">
        <v>49</v>
      </c>
      <c r="G66" s="55" t="s">
        <v>31</v>
      </c>
      <c r="H66" s="56" t="s">
        <v>32</v>
      </c>
      <c r="I66" s="55" t="s">
        <v>33</v>
      </c>
      <c r="J66" s="57">
        <v>18.698040677966102</v>
      </c>
      <c r="K66" s="767">
        <v>4558.8032000000003</v>
      </c>
      <c r="L66" s="80"/>
      <c r="M66" s="150">
        <v>0</v>
      </c>
      <c r="N66" s="80"/>
      <c r="O66" s="150"/>
      <c r="P66" s="75">
        <v>0</v>
      </c>
      <c r="Q66" s="999">
        <f t="shared" si="6"/>
        <v>0</v>
      </c>
      <c r="R66" s="81"/>
      <c r="S66" s="150"/>
      <c r="T66" s="75">
        <v>178</v>
      </c>
      <c r="U66" s="58">
        <f>2842+1716.8</f>
        <v>4558.8</v>
      </c>
      <c r="V66" s="81"/>
      <c r="W66" s="150"/>
      <c r="X66" s="81"/>
      <c r="Y66" s="150"/>
      <c r="Z66" s="60">
        <v>0</v>
      </c>
      <c r="AA66" s="999">
        <f>Z66*J66</f>
        <v>0</v>
      </c>
      <c r="AB66" s="81"/>
      <c r="AC66" s="150"/>
      <c r="AD66" s="63">
        <v>0</v>
      </c>
      <c r="AE66" s="78">
        <v>0</v>
      </c>
      <c r="AF66" s="63"/>
      <c r="AG66" s="81"/>
      <c r="AH66" s="81"/>
      <c r="AI66" s="150"/>
      <c r="AJ66" s="998">
        <f t="shared" si="4"/>
        <v>4558.8</v>
      </c>
    </row>
    <row r="67" spans="2:36" ht="66" x14ac:dyDescent="0.25">
      <c r="B67" s="97"/>
      <c r="C67" s="93" t="s">
        <v>92</v>
      </c>
      <c r="D67" s="98"/>
      <c r="E67" s="98">
        <v>172</v>
      </c>
      <c r="F67" s="100" t="s">
        <v>49</v>
      </c>
      <c r="G67" s="55" t="s">
        <v>31</v>
      </c>
      <c r="H67" s="56" t="s">
        <v>32</v>
      </c>
      <c r="I67" s="55" t="s">
        <v>33</v>
      </c>
      <c r="J67" s="57">
        <v>34.953730994152053</v>
      </c>
      <c r="K67" s="767">
        <v>16719.998</v>
      </c>
      <c r="L67" s="80"/>
      <c r="M67" s="150">
        <v>0</v>
      </c>
      <c r="N67" s="80"/>
      <c r="O67" s="150"/>
      <c r="P67" s="75">
        <v>0</v>
      </c>
      <c r="Q67" s="999">
        <f t="shared" si="6"/>
        <v>0</v>
      </c>
      <c r="R67" s="81"/>
      <c r="S67" s="150"/>
      <c r="T67" s="75">
        <v>172</v>
      </c>
      <c r="U67" s="58">
        <v>16720</v>
      </c>
      <c r="V67" s="81"/>
      <c r="W67" s="150"/>
      <c r="X67" s="81"/>
      <c r="Y67" s="150"/>
      <c r="Z67" s="92">
        <v>0</v>
      </c>
      <c r="AA67" s="999">
        <f>Z67*J67</f>
        <v>0</v>
      </c>
      <c r="AB67" s="81"/>
      <c r="AC67" s="150"/>
      <c r="AD67" s="63">
        <v>0</v>
      </c>
      <c r="AE67" s="78">
        <v>0</v>
      </c>
      <c r="AF67" s="63"/>
      <c r="AG67" s="81"/>
      <c r="AH67" s="81"/>
      <c r="AI67" s="150"/>
      <c r="AJ67" s="998">
        <f t="shared" si="4"/>
        <v>16720</v>
      </c>
    </row>
    <row r="68" spans="2:36" ht="66" x14ac:dyDescent="0.25">
      <c r="B68" s="97"/>
      <c r="C68" s="52" t="s">
        <v>93</v>
      </c>
      <c r="D68" s="98"/>
      <c r="E68" s="98">
        <v>29</v>
      </c>
      <c r="F68" s="79" t="s">
        <v>30</v>
      </c>
      <c r="G68" s="55" t="s">
        <v>31</v>
      </c>
      <c r="H68" s="56" t="s">
        <v>32</v>
      </c>
      <c r="I68" s="55" t="s">
        <v>33</v>
      </c>
      <c r="J68" s="57">
        <v>63.73</v>
      </c>
      <c r="K68" s="767">
        <v>1848.3313439999999</v>
      </c>
      <c r="L68" s="80"/>
      <c r="M68" s="150">
        <v>0</v>
      </c>
      <c r="N68" s="80"/>
      <c r="O68" s="150"/>
      <c r="P68" s="75">
        <v>0</v>
      </c>
      <c r="Q68" s="999">
        <f t="shared" si="6"/>
        <v>0</v>
      </c>
      <c r="R68" s="81"/>
      <c r="S68" s="150"/>
      <c r="T68" s="75">
        <v>9</v>
      </c>
      <c r="U68" s="58">
        <v>617.12</v>
      </c>
      <c r="V68" s="81"/>
      <c r="W68" s="150"/>
      <c r="X68" s="81"/>
      <c r="Y68" s="150"/>
      <c r="Z68" s="92">
        <v>20</v>
      </c>
      <c r="AA68" s="999">
        <v>1231.21</v>
      </c>
      <c r="AB68" s="81"/>
      <c r="AC68" s="150"/>
      <c r="AD68" s="63">
        <v>0</v>
      </c>
      <c r="AE68" s="78">
        <v>0</v>
      </c>
      <c r="AF68" s="63"/>
      <c r="AG68" s="81"/>
      <c r="AH68" s="81"/>
      <c r="AI68" s="150"/>
      <c r="AJ68" s="998">
        <f t="shared" si="4"/>
        <v>1848.33</v>
      </c>
    </row>
    <row r="69" spans="2:36" ht="66" x14ac:dyDescent="0.25">
      <c r="B69" s="97"/>
      <c r="C69" s="73" t="s">
        <v>94</v>
      </c>
      <c r="D69" s="98"/>
      <c r="E69" s="98">
        <v>16</v>
      </c>
      <c r="F69" s="79" t="s">
        <v>49</v>
      </c>
      <c r="G69" s="55" t="s">
        <v>31</v>
      </c>
      <c r="H69" s="56" t="s">
        <v>32</v>
      </c>
      <c r="I69" s="55" t="s">
        <v>33</v>
      </c>
      <c r="J69" s="57">
        <v>121.90375</v>
      </c>
      <c r="K69" s="767">
        <v>1950.46</v>
      </c>
      <c r="L69" s="80"/>
      <c r="M69" s="150">
        <v>0</v>
      </c>
      <c r="N69" s="80"/>
      <c r="O69" s="150"/>
      <c r="P69" s="75">
        <v>0</v>
      </c>
      <c r="Q69" s="999">
        <f t="shared" si="6"/>
        <v>0</v>
      </c>
      <c r="R69" s="81"/>
      <c r="S69" s="150"/>
      <c r="T69" s="75">
        <v>10</v>
      </c>
      <c r="U69" s="58">
        <v>1274.72</v>
      </c>
      <c r="V69" s="81"/>
      <c r="W69" s="150"/>
      <c r="X69" s="81"/>
      <c r="Y69" s="150"/>
      <c r="Z69" s="60">
        <v>6</v>
      </c>
      <c r="AA69" s="999">
        <v>675.74</v>
      </c>
      <c r="AB69" s="81"/>
      <c r="AC69" s="150"/>
      <c r="AD69" s="63">
        <v>0</v>
      </c>
      <c r="AE69" s="78">
        <v>0</v>
      </c>
      <c r="AF69" s="63"/>
      <c r="AG69" s="81"/>
      <c r="AH69" s="81"/>
      <c r="AI69" s="150"/>
      <c r="AJ69" s="998">
        <f t="shared" si="4"/>
        <v>1950.46</v>
      </c>
    </row>
    <row r="70" spans="2:36" ht="66" x14ac:dyDescent="0.25">
      <c r="B70" s="97"/>
      <c r="C70" s="93" t="s">
        <v>95</v>
      </c>
      <c r="D70" s="98"/>
      <c r="E70" s="98">
        <v>12</v>
      </c>
      <c r="F70" s="79" t="s">
        <v>49</v>
      </c>
      <c r="G70" s="55" t="s">
        <v>31</v>
      </c>
      <c r="H70" s="56" t="s">
        <v>32</v>
      </c>
      <c r="I70" s="55" t="s">
        <v>33</v>
      </c>
      <c r="J70" s="57">
        <v>19.46</v>
      </c>
      <c r="K70" s="767">
        <v>233.51000000000022</v>
      </c>
      <c r="L70" s="80"/>
      <c r="M70" s="150">
        <v>0</v>
      </c>
      <c r="N70" s="80"/>
      <c r="O70" s="150"/>
      <c r="P70" s="75">
        <v>0</v>
      </c>
      <c r="Q70" s="999">
        <f t="shared" si="6"/>
        <v>0</v>
      </c>
      <c r="R70" s="81"/>
      <c r="S70" s="150"/>
      <c r="T70" s="75">
        <v>0</v>
      </c>
      <c r="U70" s="58"/>
      <c r="V70" s="81"/>
      <c r="W70" s="150"/>
      <c r="X70" s="81"/>
      <c r="Y70" s="150"/>
      <c r="Z70" s="60">
        <v>12</v>
      </c>
      <c r="AA70" s="999">
        <v>233.51</v>
      </c>
      <c r="AB70" s="81"/>
      <c r="AC70" s="150"/>
      <c r="AD70" s="63">
        <v>0</v>
      </c>
      <c r="AE70" s="78">
        <v>0</v>
      </c>
      <c r="AF70" s="63"/>
      <c r="AG70" s="81"/>
      <c r="AH70" s="81"/>
      <c r="AI70" s="150"/>
      <c r="AJ70" s="998">
        <f t="shared" si="4"/>
        <v>233.51</v>
      </c>
    </row>
    <row r="71" spans="2:36" ht="66" x14ac:dyDescent="0.25">
      <c r="B71" s="97"/>
      <c r="C71" s="73" t="s">
        <v>96</v>
      </c>
      <c r="D71" s="98"/>
      <c r="E71" s="98">
        <v>134</v>
      </c>
      <c r="F71" s="79" t="s">
        <v>30</v>
      </c>
      <c r="G71" s="55" t="s">
        <v>31</v>
      </c>
      <c r="H71" s="56" t="s">
        <v>32</v>
      </c>
      <c r="I71" s="55" t="s">
        <v>33</v>
      </c>
      <c r="J71" s="57">
        <v>14.336947761194029</v>
      </c>
      <c r="K71" s="767">
        <v>1921.1509999999998</v>
      </c>
      <c r="L71" s="80"/>
      <c r="M71" s="150">
        <v>0</v>
      </c>
      <c r="N71" s="80"/>
      <c r="O71" s="150"/>
      <c r="P71" s="75">
        <v>0</v>
      </c>
      <c r="Q71" s="999">
        <f t="shared" si="6"/>
        <v>0</v>
      </c>
      <c r="R71" s="81"/>
      <c r="S71" s="150"/>
      <c r="T71" s="75">
        <v>88</v>
      </c>
      <c r="U71" s="58">
        <v>1274.72</v>
      </c>
      <c r="V71" s="81"/>
      <c r="W71" s="150"/>
      <c r="X71" s="81"/>
      <c r="Y71" s="150"/>
      <c r="Z71" s="60">
        <v>46</v>
      </c>
      <c r="AA71" s="999">
        <v>646.42999999999995</v>
      </c>
      <c r="AB71" s="81"/>
      <c r="AC71" s="150"/>
      <c r="AD71" s="63">
        <v>0</v>
      </c>
      <c r="AE71" s="78">
        <v>0</v>
      </c>
      <c r="AF71" s="63"/>
      <c r="AG71" s="81"/>
      <c r="AH71" s="81"/>
      <c r="AI71" s="150"/>
      <c r="AJ71" s="998">
        <f t="shared" si="4"/>
        <v>1921.15</v>
      </c>
    </row>
    <row r="72" spans="2:36" ht="66" x14ac:dyDescent="0.25">
      <c r="B72" s="97"/>
      <c r="C72" s="86" t="s">
        <v>97</v>
      </c>
      <c r="D72" s="98"/>
      <c r="E72" s="98">
        <v>126</v>
      </c>
      <c r="F72" s="79" t="s">
        <v>30</v>
      </c>
      <c r="G72" s="55" t="s">
        <v>31</v>
      </c>
      <c r="H72" s="56" t="s">
        <v>32</v>
      </c>
      <c r="I72" s="55" t="s">
        <v>33</v>
      </c>
      <c r="J72" s="57">
        <v>17.960917460317461</v>
      </c>
      <c r="K72" s="767">
        <v>2263.0756000000001</v>
      </c>
      <c r="L72" s="80"/>
      <c r="M72" s="150">
        <v>0</v>
      </c>
      <c r="N72" s="80"/>
      <c r="O72" s="150"/>
      <c r="P72" s="75">
        <v>0</v>
      </c>
      <c r="Q72" s="999">
        <f t="shared" si="6"/>
        <v>0</v>
      </c>
      <c r="R72" s="81"/>
      <c r="S72" s="150"/>
      <c r="T72" s="75">
        <v>78</v>
      </c>
      <c r="U72" s="58">
        <v>1409.4</v>
      </c>
      <c r="V72" s="81"/>
      <c r="W72" s="150"/>
      <c r="X72" s="81"/>
      <c r="Y72" s="150"/>
      <c r="Z72" s="60">
        <v>48</v>
      </c>
      <c r="AA72" s="999">
        <v>853.68</v>
      </c>
      <c r="AB72" s="81"/>
      <c r="AC72" s="150"/>
      <c r="AD72" s="63">
        <v>0</v>
      </c>
      <c r="AE72" s="78">
        <v>0</v>
      </c>
      <c r="AF72" s="63"/>
      <c r="AG72" s="81"/>
      <c r="AH72" s="81"/>
      <c r="AI72" s="150"/>
      <c r="AJ72" s="998">
        <f t="shared" si="4"/>
        <v>2263.08</v>
      </c>
    </row>
    <row r="73" spans="2:36" ht="66" x14ac:dyDescent="0.25">
      <c r="B73" s="51"/>
      <c r="C73" s="102" t="s">
        <v>98</v>
      </c>
      <c r="D73" s="74"/>
      <c r="E73" s="74">
        <v>16</v>
      </c>
      <c r="F73" s="79" t="s">
        <v>30</v>
      </c>
      <c r="G73" s="55" t="s">
        <v>31</v>
      </c>
      <c r="H73" s="56" t="s">
        <v>32</v>
      </c>
      <c r="I73" s="55" t="s">
        <v>33</v>
      </c>
      <c r="J73" s="57">
        <v>80.093125000000001</v>
      </c>
      <c r="K73" s="766">
        <v>1281.49</v>
      </c>
      <c r="L73" s="80"/>
      <c r="M73" s="150">
        <v>0</v>
      </c>
      <c r="N73" s="80"/>
      <c r="O73" s="150"/>
      <c r="P73" s="75">
        <v>0</v>
      </c>
      <c r="Q73" s="999">
        <f t="shared" si="6"/>
        <v>0</v>
      </c>
      <c r="R73" s="81"/>
      <c r="S73" s="150"/>
      <c r="T73" s="75">
        <v>0</v>
      </c>
      <c r="U73" s="58"/>
      <c r="V73" s="81"/>
      <c r="W73" s="150"/>
      <c r="X73" s="81">
        <v>16</v>
      </c>
      <c r="Y73" s="999">
        <f>X73*J73</f>
        <v>1281.49</v>
      </c>
      <c r="Z73" s="60">
        <v>0</v>
      </c>
      <c r="AA73" s="999">
        <f>Z73*J73</f>
        <v>0</v>
      </c>
      <c r="AB73" s="81"/>
      <c r="AC73" s="150"/>
      <c r="AD73" s="63">
        <v>0</v>
      </c>
      <c r="AE73" s="78">
        <v>0</v>
      </c>
      <c r="AF73" s="63"/>
      <c r="AG73" s="81"/>
      <c r="AH73" s="81"/>
      <c r="AI73" s="150"/>
      <c r="AJ73" s="998">
        <f t="shared" si="4"/>
        <v>1281.49</v>
      </c>
    </row>
    <row r="74" spans="2:36" ht="66" x14ac:dyDescent="0.25">
      <c r="B74" s="51"/>
      <c r="C74" s="102" t="s">
        <v>99</v>
      </c>
      <c r="D74" s="74"/>
      <c r="E74" s="74">
        <v>6</v>
      </c>
      <c r="F74" s="79" t="s">
        <v>49</v>
      </c>
      <c r="G74" s="55" t="s">
        <v>31</v>
      </c>
      <c r="H74" s="56" t="s">
        <v>32</v>
      </c>
      <c r="I74" s="55" t="s">
        <v>33</v>
      </c>
      <c r="J74" s="57">
        <v>22.16</v>
      </c>
      <c r="K74" s="766">
        <v>1002.24</v>
      </c>
      <c r="L74" s="80"/>
      <c r="M74" s="150">
        <v>0</v>
      </c>
      <c r="N74" s="80"/>
      <c r="O74" s="150"/>
      <c r="P74" s="75">
        <v>0</v>
      </c>
      <c r="Q74" s="999">
        <f t="shared" si="6"/>
        <v>0</v>
      </c>
      <c r="R74" s="81"/>
      <c r="S74" s="150"/>
      <c r="T74" s="75">
        <v>6</v>
      </c>
      <c r="U74" s="58">
        <v>1002.24</v>
      </c>
      <c r="V74" s="81"/>
      <c r="W74" s="150"/>
      <c r="X74" s="81"/>
      <c r="Y74" s="150"/>
      <c r="Z74" s="60">
        <v>0</v>
      </c>
      <c r="AA74" s="999">
        <f>Z74*J74</f>
        <v>0</v>
      </c>
      <c r="AB74" s="81"/>
      <c r="AC74" s="150"/>
      <c r="AD74" s="63">
        <v>0</v>
      </c>
      <c r="AE74" s="78">
        <v>0</v>
      </c>
      <c r="AF74" s="63"/>
      <c r="AG74" s="81"/>
      <c r="AH74" s="81"/>
      <c r="AI74" s="150"/>
      <c r="AJ74" s="998">
        <f t="shared" si="4"/>
        <v>1002.24</v>
      </c>
    </row>
    <row r="75" spans="2:36" ht="66" x14ac:dyDescent="0.25">
      <c r="B75" s="51"/>
      <c r="C75" s="82" t="s">
        <v>100</v>
      </c>
      <c r="D75" s="74"/>
      <c r="E75" s="74">
        <v>7</v>
      </c>
      <c r="F75" s="79" t="s">
        <v>30</v>
      </c>
      <c r="G75" s="55" t="s">
        <v>31</v>
      </c>
      <c r="H75" s="56" t="s">
        <v>32</v>
      </c>
      <c r="I75" s="55" t="s">
        <v>33</v>
      </c>
      <c r="J75" s="57">
        <v>26.18</v>
      </c>
      <c r="K75" s="766">
        <v>183.26</v>
      </c>
      <c r="L75" s="80"/>
      <c r="M75" s="150">
        <v>0</v>
      </c>
      <c r="N75" s="80"/>
      <c r="O75" s="150"/>
      <c r="P75" s="75">
        <v>0</v>
      </c>
      <c r="Q75" s="999">
        <f t="shared" si="6"/>
        <v>0</v>
      </c>
      <c r="R75" s="81"/>
      <c r="S75" s="150"/>
      <c r="T75" s="75">
        <v>3</v>
      </c>
      <c r="U75" s="58">
        <v>90.48</v>
      </c>
      <c r="V75" s="81"/>
      <c r="W75" s="150"/>
      <c r="X75" s="81"/>
      <c r="Y75" s="150"/>
      <c r="Z75" s="60">
        <v>4</v>
      </c>
      <c r="AA75" s="999">
        <v>92.78</v>
      </c>
      <c r="AB75" s="81"/>
      <c r="AC75" s="150"/>
      <c r="AD75" s="63">
        <v>0</v>
      </c>
      <c r="AE75" s="78">
        <v>0</v>
      </c>
      <c r="AF75" s="63"/>
      <c r="AG75" s="81"/>
      <c r="AH75" s="81"/>
      <c r="AI75" s="150"/>
      <c r="AJ75" s="998">
        <f t="shared" si="4"/>
        <v>183.26</v>
      </c>
    </row>
    <row r="76" spans="2:36" ht="66" x14ac:dyDescent="0.25">
      <c r="B76" s="97"/>
      <c r="C76" s="93" t="s">
        <v>101</v>
      </c>
      <c r="D76" s="98"/>
      <c r="E76" s="98">
        <v>104</v>
      </c>
      <c r="F76" s="79" t="s">
        <v>30</v>
      </c>
      <c r="G76" s="55" t="s">
        <v>31</v>
      </c>
      <c r="H76" s="56" t="s">
        <v>32</v>
      </c>
      <c r="I76" s="55" t="s">
        <v>33</v>
      </c>
      <c r="J76" s="57">
        <v>13.160272153846156</v>
      </c>
      <c r="K76" s="767">
        <v>1368.6683040000003</v>
      </c>
      <c r="L76" s="80"/>
      <c r="M76" s="150">
        <v>0</v>
      </c>
      <c r="N76" s="80"/>
      <c r="O76" s="150"/>
      <c r="P76" s="75">
        <v>0</v>
      </c>
      <c r="Q76" s="999">
        <f t="shared" si="6"/>
        <v>0</v>
      </c>
      <c r="R76" s="81"/>
      <c r="S76" s="150"/>
      <c r="T76" s="75">
        <v>0</v>
      </c>
      <c r="U76" s="58"/>
      <c r="V76" s="81"/>
      <c r="W76" s="150"/>
      <c r="X76" s="81"/>
      <c r="Y76" s="150"/>
      <c r="Z76" s="92">
        <v>0</v>
      </c>
      <c r="AA76" s="999">
        <f t="shared" ref="AA76:AA81" si="8">Z76*J76</f>
        <v>0</v>
      </c>
      <c r="AB76" s="81">
        <v>104</v>
      </c>
      <c r="AC76" s="150">
        <f>AB76*J76</f>
        <v>1368.6683040000003</v>
      </c>
      <c r="AD76" s="63">
        <v>0</v>
      </c>
      <c r="AE76" s="78">
        <v>0</v>
      </c>
      <c r="AF76" s="63"/>
      <c r="AG76" s="81"/>
      <c r="AH76" s="81"/>
      <c r="AI76" s="150"/>
      <c r="AJ76" s="998">
        <f t="shared" si="4"/>
        <v>1368.6683040000003</v>
      </c>
    </row>
    <row r="77" spans="2:36" ht="66" x14ac:dyDescent="0.25">
      <c r="B77" s="97"/>
      <c r="C77" s="84" t="s">
        <v>102</v>
      </c>
      <c r="D77" s="98"/>
      <c r="E77" s="98">
        <v>14</v>
      </c>
      <c r="F77" s="79" t="s">
        <v>30</v>
      </c>
      <c r="G77" s="55" t="s">
        <v>31</v>
      </c>
      <c r="H77" s="56" t="s">
        <v>32</v>
      </c>
      <c r="I77" s="55" t="s">
        <v>33</v>
      </c>
      <c r="J77" s="57">
        <v>135.93142857142857</v>
      </c>
      <c r="K77" s="767">
        <v>1903.04</v>
      </c>
      <c r="L77" s="80"/>
      <c r="M77" s="150">
        <v>0</v>
      </c>
      <c r="N77" s="80"/>
      <c r="O77" s="150"/>
      <c r="P77" s="75">
        <v>0</v>
      </c>
      <c r="Q77" s="999">
        <f t="shared" si="6"/>
        <v>0</v>
      </c>
      <c r="R77" s="81"/>
      <c r="S77" s="150"/>
      <c r="T77" s="75">
        <v>0</v>
      </c>
      <c r="U77" s="58"/>
      <c r="V77" s="81"/>
      <c r="W77" s="150"/>
      <c r="X77" s="81"/>
      <c r="Y77" s="150"/>
      <c r="Z77" s="92">
        <v>0</v>
      </c>
      <c r="AA77" s="999">
        <f t="shared" si="8"/>
        <v>0</v>
      </c>
      <c r="AB77" s="81">
        <v>14</v>
      </c>
      <c r="AC77" s="150">
        <f>AB77*J77</f>
        <v>1903.04</v>
      </c>
      <c r="AD77" s="63">
        <v>0</v>
      </c>
      <c r="AE77" s="78">
        <v>0</v>
      </c>
      <c r="AF77" s="63"/>
      <c r="AG77" s="81"/>
      <c r="AH77" s="81"/>
      <c r="AI77" s="150"/>
      <c r="AJ77" s="998">
        <f t="shared" si="4"/>
        <v>1903.04</v>
      </c>
    </row>
    <row r="78" spans="2:36" ht="66" x14ac:dyDescent="0.25">
      <c r="B78" s="97"/>
      <c r="C78" s="52" t="s">
        <v>103</v>
      </c>
      <c r="D78" s="98"/>
      <c r="E78" s="98">
        <v>3</v>
      </c>
      <c r="F78" s="79" t="s">
        <v>104</v>
      </c>
      <c r="G78" s="55" t="s">
        <v>31</v>
      </c>
      <c r="H78" s="56" t="s">
        <v>32</v>
      </c>
      <c r="I78" s="55" t="s">
        <v>33</v>
      </c>
      <c r="J78" s="57">
        <v>10</v>
      </c>
      <c r="K78" s="767">
        <v>30</v>
      </c>
      <c r="L78" s="80"/>
      <c r="M78" s="150">
        <v>0</v>
      </c>
      <c r="N78" s="80"/>
      <c r="O78" s="150"/>
      <c r="P78" s="75">
        <v>0</v>
      </c>
      <c r="Q78" s="999">
        <f t="shared" si="6"/>
        <v>0</v>
      </c>
      <c r="R78" s="81"/>
      <c r="S78" s="150"/>
      <c r="T78" s="75">
        <v>0</v>
      </c>
      <c r="U78" s="58"/>
      <c r="V78" s="81"/>
      <c r="W78" s="150"/>
      <c r="X78" s="81"/>
      <c r="Y78" s="150"/>
      <c r="Z78" s="60">
        <v>0</v>
      </c>
      <c r="AA78" s="999">
        <f t="shared" si="8"/>
        <v>0</v>
      </c>
      <c r="AB78" s="81">
        <v>3</v>
      </c>
      <c r="AC78" s="150">
        <f>AB78*J78</f>
        <v>30</v>
      </c>
      <c r="AD78" s="63">
        <v>0</v>
      </c>
      <c r="AE78" s="78">
        <v>0</v>
      </c>
      <c r="AF78" s="63"/>
      <c r="AG78" s="81"/>
      <c r="AH78" s="81"/>
      <c r="AI78" s="150"/>
      <c r="AJ78" s="998">
        <f t="shared" ref="AJ78:AJ141" si="9">AG78+AI78+AE78+AC78+AA78+Y78+W78+U78+S78+Q78+O78+M78</f>
        <v>30</v>
      </c>
    </row>
    <row r="79" spans="2:36" ht="66" x14ac:dyDescent="0.25">
      <c r="B79" s="97"/>
      <c r="C79" s="52" t="s">
        <v>105</v>
      </c>
      <c r="D79" s="98"/>
      <c r="E79" s="98">
        <v>82</v>
      </c>
      <c r="F79" s="79" t="s">
        <v>30</v>
      </c>
      <c r="G79" s="55" t="s">
        <v>31</v>
      </c>
      <c r="H79" s="56" t="s">
        <v>32</v>
      </c>
      <c r="I79" s="55" t="s">
        <v>33</v>
      </c>
      <c r="J79" s="57">
        <v>19.601414634146341</v>
      </c>
      <c r="K79" s="767">
        <v>1607.316</v>
      </c>
      <c r="L79" s="80"/>
      <c r="M79" s="150">
        <v>0</v>
      </c>
      <c r="N79" s="80"/>
      <c r="O79" s="150"/>
      <c r="P79" s="75">
        <v>0</v>
      </c>
      <c r="Q79" s="999">
        <f t="shared" si="6"/>
        <v>0</v>
      </c>
      <c r="R79" s="81"/>
      <c r="S79" s="150"/>
      <c r="T79" s="75">
        <v>0</v>
      </c>
      <c r="U79" s="58"/>
      <c r="V79" s="81"/>
      <c r="W79" s="150"/>
      <c r="X79" s="81"/>
      <c r="Y79" s="150"/>
      <c r="Z79" s="92">
        <v>0</v>
      </c>
      <c r="AA79" s="999">
        <f t="shared" si="8"/>
        <v>0</v>
      </c>
      <c r="AB79" s="81">
        <v>82</v>
      </c>
      <c r="AC79" s="150">
        <f>AB79*J79</f>
        <v>1607.316</v>
      </c>
      <c r="AD79" s="63">
        <v>0</v>
      </c>
      <c r="AE79" s="78">
        <v>0</v>
      </c>
      <c r="AF79" s="63"/>
      <c r="AG79" s="81"/>
      <c r="AH79" s="81"/>
      <c r="AI79" s="150"/>
      <c r="AJ79" s="998">
        <f t="shared" si="9"/>
        <v>1607.316</v>
      </c>
    </row>
    <row r="80" spans="2:36" ht="66" x14ac:dyDescent="0.25">
      <c r="B80" s="51"/>
      <c r="C80" s="103" t="s">
        <v>106</v>
      </c>
      <c r="D80" s="74"/>
      <c r="E80" s="74">
        <v>9</v>
      </c>
      <c r="F80" s="79" t="s">
        <v>30</v>
      </c>
      <c r="G80" s="55" t="s">
        <v>31</v>
      </c>
      <c r="H80" s="56" t="s">
        <v>32</v>
      </c>
      <c r="I80" s="55" t="s">
        <v>33</v>
      </c>
      <c r="J80" s="57">
        <v>134.01666666666668</v>
      </c>
      <c r="K80" s="766">
        <v>1206.1500000000001</v>
      </c>
      <c r="L80" s="80"/>
      <c r="M80" s="150">
        <v>0</v>
      </c>
      <c r="N80" s="80"/>
      <c r="O80" s="150"/>
      <c r="P80" s="75">
        <v>0</v>
      </c>
      <c r="Q80" s="999">
        <f t="shared" si="6"/>
        <v>0</v>
      </c>
      <c r="R80" s="81"/>
      <c r="S80" s="150"/>
      <c r="T80" s="75">
        <v>2</v>
      </c>
      <c r="U80" s="58">
        <f>194.69+127.6</f>
        <v>322.28999999999996</v>
      </c>
      <c r="V80" s="81"/>
      <c r="W80" s="150"/>
      <c r="X80" s="81"/>
      <c r="Y80" s="150"/>
      <c r="Z80" s="60">
        <v>0</v>
      </c>
      <c r="AA80" s="999">
        <f t="shared" si="8"/>
        <v>0</v>
      </c>
      <c r="AB80" s="81">
        <v>7</v>
      </c>
      <c r="AC80" s="150">
        <v>883.86</v>
      </c>
      <c r="AD80" s="63">
        <v>0</v>
      </c>
      <c r="AE80" s="78">
        <v>0</v>
      </c>
      <c r="AF80" s="63"/>
      <c r="AG80" s="81"/>
      <c r="AH80" s="81"/>
      <c r="AI80" s="150"/>
      <c r="AJ80" s="998">
        <f t="shared" si="9"/>
        <v>1206.1500000000001</v>
      </c>
    </row>
    <row r="81" spans="2:36" ht="66" x14ac:dyDescent="0.25">
      <c r="B81" s="51"/>
      <c r="C81" s="104" t="s">
        <v>107</v>
      </c>
      <c r="D81" s="74"/>
      <c r="E81" s="74">
        <v>1</v>
      </c>
      <c r="F81" s="79" t="s">
        <v>30</v>
      </c>
      <c r="G81" s="55" t="s">
        <v>31</v>
      </c>
      <c r="H81" s="56" t="s">
        <v>32</v>
      </c>
      <c r="I81" s="55" t="s">
        <v>33</v>
      </c>
      <c r="J81" s="57">
        <v>2307.2399999999998</v>
      </c>
      <c r="K81" s="766">
        <v>2307.2399999999998</v>
      </c>
      <c r="L81" s="80"/>
      <c r="M81" s="150">
        <v>0</v>
      </c>
      <c r="N81" s="80"/>
      <c r="O81" s="150"/>
      <c r="P81" s="75">
        <v>0</v>
      </c>
      <c r="Q81" s="999">
        <f t="shared" si="6"/>
        <v>0</v>
      </c>
      <c r="R81" s="81"/>
      <c r="S81" s="150"/>
      <c r="T81" s="75">
        <v>0</v>
      </c>
      <c r="U81" s="58"/>
      <c r="V81" s="81"/>
      <c r="W81" s="150"/>
      <c r="X81" s="81"/>
      <c r="Y81" s="150"/>
      <c r="Z81" s="60">
        <v>0</v>
      </c>
      <c r="AA81" s="999">
        <f t="shared" si="8"/>
        <v>0</v>
      </c>
      <c r="AB81" s="81">
        <v>1</v>
      </c>
      <c r="AC81" s="150">
        <f>AB81*J81</f>
        <v>2307.2399999999998</v>
      </c>
      <c r="AD81" s="63">
        <v>0</v>
      </c>
      <c r="AE81" s="78">
        <v>0</v>
      </c>
      <c r="AF81" s="63"/>
      <c r="AG81" s="81"/>
      <c r="AH81" s="81"/>
      <c r="AI81" s="150"/>
      <c r="AJ81" s="998">
        <f t="shared" si="9"/>
        <v>2307.2399999999998</v>
      </c>
    </row>
    <row r="82" spans="2:36" ht="66" x14ac:dyDescent="0.25">
      <c r="B82" s="51"/>
      <c r="C82" s="103" t="s">
        <v>108</v>
      </c>
      <c r="D82" s="74"/>
      <c r="E82" s="74">
        <v>114</v>
      </c>
      <c r="F82" s="79" t="s">
        <v>30</v>
      </c>
      <c r="G82" s="55" t="s">
        <v>31</v>
      </c>
      <c r="H82" s="56" t="s">
        <v>32</v>
      </c>
      <c r="I82" s="55" t="s">
        <v>33</v>
      </c>
      <c r="J82" s="57">
        <v>108.26</v>
      </c>
      <c r="K82" s="766">
        <v>12411.736799999999</v>
      </c>
      <c r="L82" s="80"/>
      <c r="M82" s="150">
        <v>0</v>
      </c>
      <c r="N82" s="80"/>
      <c r="O82" s="150"/>
      <c r="P82" s="75">
        <v>0</v>
      </c>
      <c r="Q82" s="999">
        <f t="shared" si="6"/>
        <v>0</v>
      </c>
      <c r="R82" s="81"/>
      <c r="S82" s="150"/>
      <c r="T82" s="75">
        <v>90</v>
      </c>
      <c r="U82" s="58">
        <v>9744</v>
      </c>
      <c r="V82" s="81"/>
      <c r="W82" s="150"/>
      <c r="X82" s="81"/>
      <c r="Y82" s="150"/>
      <c r="Z82" s="92">
        <v>24</v>
      </c>
      <c r="AA82" s="999">
        <v>2667.74</v>
      </c>
      <c r="AB82" s="81"/>
      <c r="AC82" s="150"/>
      <c r="AD82" s="63">
        <v>0</v>
      </c>
      <c r="AE82" s="78">
        <v>0</v>
      </c>
      <c r="AF82" s="63"/>
      <c r="AG82" s="81"/>
      <c r="AH82" s="81"/>
      <c r="AI82" s="150"/>
      <c r="AJ82" s="998">
        <f t="shared" si="9"/>
        <v>12411.74</v>
      </c>
    </row>
    <row r="83" spans="2:36" ht="66" x14ac:dyDescent="0.25">
      <c r="B83" s="51"/>
      <c r="C83" s="103" t="s">
        <v>109</v>
      </c>
      <c r="D83" s="74"/>
      <c r="E83" s="74">
        <v>1</v>
      </c>
      <c r="F83" s="79" t="s">
        <v>30</v>
      </c>
      <c r="G83" s="55" t="s">
        <v>31</v>
      </c>
      <c r="H83" s="56" t="s">
        <v>32</v>
      </c>
      <c r="I83" s="55" t="s">
        <v>33</v>
      </c>
      <c r="J83" s="57">
        <v>696</v>
      </c>
      <c r="K83" s="766">
        <v>696</v>
      </c>
      <c r="L83" s="80"/>
      <c r="M83" s="150">
        <v>0</v>
      </c>
      <c r="N83" s="80"/>
      <c r="O83" s="150"/>
      <c r="P83" s="75">
        <v>0</v>
      </c>
      <c r="Q83" s="999">
        <f t="shared" si="6"/>
        <v>0</v>
      </c>
      <c r="R83" s="81"/>
      <c r="S83" s="150"/>
      <c r="T83" s="75">
        <v>0</v>
      </c>
      <c r="U83" s="58"/>
      <c r="V83" s="81"/>
      <c r="W83" s="150"/>
      <c r="X83" s="81"/>
      <c r="Y83" s="150"/>
      <c r="Z83" s="92">
        <v>1</v>
      </c>
      <c r="AA83" s="999">
        <v>696.01</v>
      </c>
      <c r="AB83" s="81"/>
      <c r="AC83" s="150"/>
      <c r="AD83" s="63">
        <v>0</v>
      </c>
      <c r="AE83" s="78">
        <v>0</v>
      </c>
      <c r="AF83" s="63"/>
      <c r="AG83" s="81"/>
      <c r="AH83" s="81"/>
      <c r="AI83" s="150"/>
      <c r="AJ83" s="998">
        <f t="shared" si="9"/>
        <v>696.01</v>
      </c>
    </row>
    <row r="84" spans="2:36" ht="66" x14ac:dyDescent="0.25">
      <c r="B84" s="51"/>
      <c r="C84" s="103" t="s">
        <v>110</v>
      </c>
      <c r="D84" s="74"/>
      <c r="E84" s="74">
        <v>13</v>
      </c>
      <c r="F84" s="79" t="s">
        <v>30</v>
      </c>
      <c r="G84" s="55" t="s">
        <v>31</v>
      </c>
      <c r="H84" s="56" t="s">
        <v>32</v>
      </c>
      <c r="I84" s="55" t="s">
        <v>33</v>
      </c>
      <c r="J84" s="57">
        <v>273.1476923076923</v>
      </c>
      <c r="K84" s="766">
        <v>3550.92</v>
      </c>
      <c r="L84" s="80"/>
      <c r="M84" s="150">
        <v>0</v>
      </c>
      <c r="N84" s="80"/>
      <c r="O84" s="150"/>
      <c r="P84" s="75">
        <v>0</v>
      </c>
      <c r="Q84" s="999">
        <f t="shared" si="6"/>
        <v>0</v>
      </c>
      <c r="R84" s="81"/>
      <c r="S84" s="150"/>
      <c r="T84" s="75">
        <v>5</v>
      </c>
      <c r="U84" s="58">
        <v>1508</v>
      </c>
      <c r="V84" s="81"/>
      <c r="W84" s="150"/>
      <c r="X84" s="81"/>
      <c r="Y84" s="150"/>
      <c r="Z84" s="60">
        <v>8</v>
      </c>
      <c r="AA84" s="999">
        <v>2042.92</v>
      </c>
      <c r="AB84" s="81"/>
      <c r="AC84" s="150"/>
      <c r="AD84" s="63">
        <v>0</v>
      </c>
      <c r="AE84" s="78">
        <v>0</v>
      </c>
      <c r="AF84" s="63"/>
      <c r="AG84" s="81"/>
      <c r="AH84" s="81"/>
      <c r="AI84" s="150"/>
      <c r="AJ84" s="998">
        <f t="shared" si="9"/>
        <v>3550.92</v>
      </c>
    </row>
    <row r="85" spans="2:36" ht="66" x14ac:dyDescent="0.25">
      <c r="B85" s="51"/>
      <c r="C85" s="102" t="s">
        <v>111</v>
      </c>
      <c r="D85" s="74"/>
      <c r="E85" s="74">
        <v>35</v>
      </c>
      <c r="F85" s="79" t="s">
        <v>41</v>
      </c>
      <c r="G85" s="55" t="s">
        <v>31</v>
      </c>
      <c r="H85" s="56" t="s">
        <v>32</v>
      </c>
      <c r="I85" s="55" t="s">
        <v>33</v>
      </c>
      <c r="J85" s="57">
        <v>83</v>
      </c>
      <c r="K85" s="766">
        <v>2905</v>
      </c>
      <c r="L85" s="80"/>
      <c r="M85" s="150">
        <v>0</v>
      </c>
      <c r="N85" s="80"/>
      <c r="O85" s="150"/>
      <c r="P85" s="75">
        <v>0</v>
      </c>
      <c r="Q85" s="999">
        <f t="shared" si="6"/>
        <v>0</v>
      </c>
      <c r="R85" s="81"/>
      <c r="S85" s="150"/>
      <c r="T85" s="75">
        <v>15</v>
      </c>
      <c r="U85" s="58">
        <v>1238.8800000000001</v>
      </c>
      <c r="V85" s="81"/>
      <c r="W85" s="150"/>
      <c r="X85" s="81"/>
      <c r="Y85" s="150"/>
      <c r="Z85" s="60">
        <v>20</v>
      </c>
      <c r="AA85" s="999">
        <v>1666.12</v>
      </c>
      <c r="AB85" s="81"/>
      <c r="AC85" s="150"/>
      <c r="AD85" s="63">
        <v>0</v>
      </c>
      <c r="AE85" s="78">
        <v>0</v>
      </c>
      <c r="AF85" s="63"/>
      <c r="AG85" s="81"/>
      <c r="AH85" s="81"/>
      <c r="AI85" s="150"/>
      <c r="AJ85" s="998">
        <f t="shared" si="9"/>
        <v>2905</v>
      </c>
    </row>
    <row r="86" spans="2:36" ht="66" x14ac:dyDescent="0.25">
      <c r="B86" s="51"/>
      <c r="C86" s="86" t="s">
        <v>112</v>
      </c>
      <c r="D86" s="74"/>
      <c r="E86" s="74">
        <v>270</v>
      </c>
      <c r="F86" s="79" t="s">
        <v>30</v>
      </c>
      <c r="G86" s="55" t="s">
        <v>31</v>
      </c>
      <c r="H86" s="56" t="s">
        <v>32</v>
      </c>
      <c r="I86" s="55" t="s">
        <v>33</v>
      </c>
      <c r="J86" s="57">
        <v>34.102465185185189</v>
      </c>
      <c r="K86" s="766">
        <v>9207.6656000000003</v>
      </c>
      <c r="L86" s="80"/>
      <c r="M86" s="150">
        <v>0</v>
      </c>
      <c r="N86" s="80"/>
      <c r="O86" s="150"/>
      <c r="P86" s="75">
        <v>0</v>
      </c>
      <c r="Q86" s="999">
        <f t="shared" si="6"/>
        <v>0</v>
      </c>
      <c r="R86" s="81"/>
      <c r="S86" s="150"/>
      <c r="T86" s="75">
        <v>143</v>
      </c>
      <c r="U86" s="58">
        <f>4899.84</f>
        <v>4899.84</v>
      </c>
      <c r="V86" s="81"/>
      <c r="W86" s="150"/>
      <c r="X86" s="81"/>
      <c r="Y86" s="150"/>
      <c r="Z86" s="60">
        <v>127</v>
      </c>
      <c r="AA86" s="999">
        <v>4307.83</v>
      </c>
      <c r="AB86" s="81"/>
      <c r="AC86" s="150"/>
      <c r="AD86" s="63">
        <v>0</v>
      </c>
      <c r="AE86" s="78">
        <v>0</v>
      </c>
      <c r="AF86" s="63"/>
      <c r="AG86" s="81"/>
      <c r="AH86" s="81"/>
      <c r="AI86" s="150"/>
      <c r="AJ86" s="998">
        <f t="shared" si="9"/>
        <v>9207.67</v>
      </c>
    </row>
    <row r="87" spans="2:36" ht="66" x14ac:dyDescent="0.25">
      <c r="B87" s="51"/>
      <c r="C87" s="82" t="s">
        <v>113</v>
      </c>
      <c r="D87" s="74"/>
      <c r="E87" s="74">
        <v>10</v>
      </c>
      <c r="F87" s="79" t="s">
        <v>30</v>
      </c>
      <c r="G87" s="55" t="s">
        <v>31</v>
      </c>
      <c r="H87" s="56" t="s">
        <v>32</v>
      </c>
      <c r="I87" s="55" t="s">
        <v>33</v>
      </c>
      <c r="J87" s="57">
        <v>523.67999999999995</v>
      </c>
      <c r="K87" s="766">
        <v>5237.88</v>
      </c>
      <c r="L87" s="80"/>
      <c r="M87" s="150">
        <v>0</v>
      </c>
      <c r="N87" s="80"/>
      <c r="O87" s="150"/>
      <c r="P87" s="75">
        <v>0</v>
      </c>
      <c r="Q87" s="999">
        <f t="shared" si="6"/>
        <v>0</v>
      </c>
      <c r="R87" s="81"/>
      <c r="S87" s="150"/>
      <c r="T87" s="75">
        <v>5</v>
      </c>
      <c r="U87" s="58">
        <v>3288.6</v>
      </c>
      <c r="V87" s="81"/>
      <c r="W87" s="150"/>
      <c r="X87" s="81"/>
      <c r="Y87" s="150"/>
      <c r="Z87" s="92">
        <v>5</v>
      </c>
      <c r="AA87" s="999">
        <v>1949.28</v>
      </c>
      <c r="AB87" s="81"/>
      <c r="AC87" s="150"/>
      <c r="AD87" s="63">
        <v>0</v>
      </c>
      <c r="AE87" s="78">
        <v>0</v>
      </c>
      <c r="AF87" s="63"/>
      <c r="AG87" s="81"/>
      <c r="AH87" s="81"/>
      <c r="AI87" s="150"/>
      <c r="AJ87" s="998">
        <f t="shared" si="9"/>
        <v>5237.88</v>
      </c>
    </row>
    <row r="88" spans="2:36" ht="66" x14ac:dyDescent="0.25">
      <c r="B88" s="51"/>
      <c r="C88" s="82" t="s">
        <v>114</v>
      </c>
      <c r="D88" s="74"/>
      <c r="E88" s="74">
        <v>1</v>
      </c>
      <c r="F88" s="79" t="s">
        <v>30</v>
      </c>
      <c r="G88" s="55" t="s">
        <v>31</v>
      </c>
      <c r="H88" s="56" t="s">
        <v>32</v>
      </c>
      <c r="I88" s="55" t="s">
        <v>33</v>
      </c>
      <c r="J88" s="57">
        <v>2700</v>
      </c>
      <c r="K88" s="766">
        <v>2700</v>
      </c>
      <c r="L88" s="80"/>
      <c r="M88" s="150">
        <v>0</v>
      </c>
      <c r="N88" s="80"/>
      <c r="O88" s="150"/>
      <c r="P88" s="75">
        <v>0</v>
      </c>
      <c r="Q88" s="999">
        <f t="shared" si="6"/>
        <v>0</v>
      </c>
      <c r="R88" s="81"/>
      <c r="S88" s="150"/>
      <c r="T88" s="75"/>
      <c r="U88" s="58"/>
      <c r="V88" s="81"/>
      <c r="W88" s="150"/>
      <c r="X88" s="81"/>
      <c r="Y88" s="150"/>
      <c r="Z88" s="92">
        <v>1</v>
      </c>
      <c r="AA88" s="999">
        <f>Z88*J88</f>
        <v>2700</v>
      </c>
      <c r="AB88" s="81"/>
      <c r="AC88" s="150"/>
      <c r="AD88" s="63">
        <v>0</v>
      </c>
      <c r="AE88" s="78">
        <v>0</v>
      </c>
      <c r="AF88" s="63"/>
      <c r="AG88" s="81"/>
      <c r="AH88" s="81"/>
      <c r="AI88" s="150"/>
      <c r="AJ88" s="998">
        <f t="shared" si="9"/>
        <v>2700</v>
      </c>
    </row>
    <row r="89" spans="2:36" ht="66" x14ac:dyDescent="0.25">
      <c r="B89" s="51"/>
      <c r="C89" s="73" t="s">
        <v>115</v>
      </c>
      <c r="D89" s="74"/>
      <c r="E89" s="74">
        <v>1</v>
      </c>
      <c r="F89" s="79" t="s">
        <v>30</v>
      </c>
      <c r="G89" s="55" t="s">
        <v>31</v>
      </c>
      <c r="H89" s="56" t="s">
        <v>32</v>
      </c>
      <c r="I89" s="55" t="s">
        <v>33</v>
      </c>
      <c r="J89" s="57">
        <v>450</v>
      </c>
      <c r="K89" s="766">
        <v>450</v>
      </c>
      <c r="L89" s="80"/>
      <c r="M89" s="150">
        <v>0</v>
      </c>
      <c r="N89" s="80"/>
      <c r="O89" s="150"/>
      <c r="P89" s="75">
        <v>0</v>
      </c>
      <c r="Q89" s="999">
        <f t="shared" si="6"/>
        <v>0</v>
      </c>
      <c r="R89" s="81"/>
      <c r="S89" s="150"/>
      <c r="T89" s="75">
        <v>0</v>
      </c>
      <c r="U89" s="58"/>
      <c r="V89" s="81"/>
      <c r="W89" s="150"/>
      <c r="X89" s="81"/>
      <c r="Y89" s="150"/>
      <c r="Z89" s="92">
        <v>1</v>
      </c>
      <c r="AA89" s="999">
        <f>Z89*J89</f>
        <v>450</v>
      </c>
      <c r="AB89" s="81"/>
      <c r="AC89" s="150"/>
      <c r="AD89" s="63">
        <v>0</v>
      </c>
      <c r="AE89" s="78">
        <v>0</v>
      </c>
      <c r="AF89" s="63"/>
      <c r="AG89" s="81"/>
      <c r="AH89" s="81"/>
      <c r="AI89" s="150"/>
      <c r="AJ89" s="998">
        <f t="shared" si="9"/>
        <v>450</v>
      </c>
    </row>
    <row r="90" spans="2:36" ht="66" x14ac:dyDescent="0.25">
      <c r="B90" s="51"/>
      <c r="C90" s="82" t="s">
        <v>116</v>
      </c>
      <c r="D90" s="74"/>
      <c r="E90" s="74">
        <v>11</v>
      </c>
      <c r="F90" s="79" t="s">
        <v>30</v>
      </c>
      <c r="G90" s="88" t="s">
        <v>31</v>
      </c>
      <c r="H90" s="56" t="s">
        <v>32</v>
      </c>
      <c r="I90" s="55" t="s">
        <v>33</v>
      </c>
      <c r="J90" s="57">
        <v>26.482727272727274</v>
      </c>
      <c r="K90" s="766">
        <v>291.31</v>
      </c>
      <c r="L90" s="89"/>
      <c r="M90" s="644">
        <v>0</v>
      </c>
      <c r="N90" s="89"/>
      <c r="O90" s="644"/>
      <c r="P90" s="75">
        <v>0</v>
      </c>
      <c r="Q90" s="1000">
        <f t="shared" si="6"/>
        <v>0</v>
      </c>
      <c r="R90" s="91"/>
      <c r="S90" s="644"/>
      <c r="T90" s="75">
        <v>9</v>
      </c>
      <c r="U90" s="58">
        <v>236.06</v>
      </c>
      <c r="V90" s="91"/>
      <c r="W90" s="644"/>
      <c r="X90" s="91"/>
      <c r="Y90" s="644"/>
      <c r="Z90" s="92">
        <v>2</v>
      </c>
      <c r="AA90" s="1000">
        <v>55.25</v>
      </c>
      <c r="AB90" s="91"/>
      <c r="AC90" s="644"/>
      <c r="AD90" s="63">
        <v>0</v>
      </c>
      <c r="AE90" s="78">
        <v>0</v>
      </c>
      <c r="AF90" s="940"/>
      <c r="AG90" s="91"/>
      <c r="AH90" s="91"/>
      <c r="AI90" s="644"/>
      <c r="AJ90" s="998">
        <f t="shared" si="9"/>
        <v>291.31</v>
      </c>
    </row>
    <row r="91" spans="2:36" ht="66" x14ac:dyDescent="0.25">
      <c r="B91" s="51"/>
      <c r="C91" s="52" t="s">
        <v>117</v>
      </c>
      <c r="D91" s="74"/>
      <c r="E91" s="74">
        <v>7</v>
      </c>
      <c r="F91" s="79" t="s">
        <v>30</v>
      </c>
      <c r="G91" s="88" t="s">
        <v>31</v>
      </c>
      <c r="H91" s="56" t="s">
        <v>32</v>
      </c>
      <c r="I91" s="55" t="s">
        <v>33</v>
      </c>
      <c r="J91" s="57">
        <v>57.702285714285715</v>
      </c>
      <c r="K91" s="766">
        <v>403.916</v>
      </c>
      <c r="L91" s="89"/>
      <c r="M91" s="644">
        <v>0</v>
      </c>
      <c r="N91" s="89"/>
      <c r="O91" s="644"/>
      <c r="P91" s="75">
        <v>0</v>
      </c>
      <c r="Q91" s="1000">
        <f t="shared" si="6"/>
        <v>0</v>
      </c>
      <c r="R91" s="91"/>
      <c r="S91" s="644"/>
      <c r="T91" s="75">
        <v>0</v>
      </c>
      <c r="U91" s="58"/>
      <c r="V91" s="91"/>
      <c r="W91" s="644"/>
      <c r="X91" s="91"/>
      <c r="Y91" s="644"/>
      <c r="Z91" s="92">
        <v>0</v>
      </c>
      <c r="AA91" s="1000">
        <f>Z91*J91</f>
        <v>0</v>
      </c>
      <c r="AB91" s="91">
        <v>7</v>
      </c>
      <c r="AC91" s="644">
        <f>AB91*J91</f>
        <v>403.916</v>
      </c>
      <c r="AD91" s="63">
        <v>0</v>
      </c>
      <c r="AE91" s="78">
        <v>0</v>
      </c>
      <c r="AF91" s="940"/>
      <c r="AG91" s="91"/>
      <c r="AH91" s="91"/>
      <c r="AI91" s="644"/>
      <c r="AJ91" s="998">
        <f t="shared" si="9"/>
        <v>403.916</v>
      </c>
    </row>
    <row r="92" spans="2:36" ht="66" x14ac:dyDescent="0.25">
      <c r="B92" s="51"/>
      <c r="C92" s="52" t="s">
        <v>118</v>
      </c>
      <c r="D92" s="74"/>
      <c r="E92" s="74">
        <v>517</v>
      </c>
      <c r="F92" s="79" t="s">
        <v>30</v>
      </c>
      <c r="G92" s="55" t="s">
        <v>31</v>
      </c>
      <c r="H92" s="56" t="s">
        <v>32</v>
      </c>
      <c r="I92" s="55" t="s">
        <v>33</v>
      </c>
      <c r="J92" s="57">
        <v>30.053727659574466</v>
      </c>
      <c r="K92" s="766">
        <v>15537.777199999999</v>
      </c>
      <c r="L92" s="80"/>
      <c r="M92" s="150">
        <v>0</v>
      </c>
      <c r="N92" s="80"/>
      <c r="O92" s="150"/>
      <c r="P92" s="75">
        <v>0</v>
      </c>
      <c r="Q92" s="999">
        <f t="shared" si="6"/>
        <v>0</v>
      </c>
      <c r="R92" s="81"/>
      <c r="S92" s="150"/>
      <c r="T92" s="75">
        <v>244</v>
      </c>
      <c r="U92" s="58">
        <v>7350.92</v>
      </c>
      <c r="V92" s="81"/>
      <c r="W92" s="150"/>
      <c r="X92" s="81"/>
      <c r="Y92" s="150"/>
      <c r="Z92" s="92">
        <v>0</v>
      </c>
      <c r="AA92" s="999">
        <f>Z92*J92</f>
        <v>0</v>
      </c>
      <c r="AB92" s="81">
        <v>273</v>
      </c>
      <c r="AC92" s="644">
        <v>8186.86</v>
      </c>
      <c r="AD92" s="63">
        <v>0</v>
      </c>
      <c r="AE92" s="78">
        <v>0</v>
      </c>
      <c r="AF92" s="63"/>
      <c r="AG92" s="81"/>
      <c r="AH92" s="81"/>
      <c r="AI92" s="150"/>
      <c r="AJ92" s="998">
        <f t="shared" si="9"/>
        <v>15537.779999999999</v>
      </c>
    </row>
    <row r="93" spans="2:36" ht="66" x14ac:dyDescent="0.25">
      <c r="B93" s="51"/>
      <c r="C93" s="93" t="s">
        <v>119</v>
      </c>
      <c r="D93" s="74"/>
      <c r="E93" s="74">
        <v>146</v>
      </c>
      <c r="F93" s="79" t="s">
        <v>30</v>
      </c>
      <c r="G93" s="55" t="s">
        <v>31</v>
      </c>
      <c r="H93" s="56" t="s">
        <v>32</v>
      </c>
      <c r="I93" s="55" t="s">
        <v>33</v>
      </c>
      <c r="J93" s="57">
        <v>12.397749315068493</v>
      </c>
      <c r="K93" s="766">
        <v>1810.0714</v>
      </c>
      <c r="L93" s="80"/>
      <c r="M93" s="150">
        <v>0</v>
      </c>
      <c r="N93" s="80"/>
      <c r="O93" s="150"/>
      <c r="P93" s="75">
        <v>0</v>
      </c>
      <c r="Q93" s="999">
        <f t="shared" si="6"/>
        <v>0</v>
      </c>
      <c r="R93" s="81"/>
      <c r="S93" s="150"/>
      <c r="T93" s="75">
        <v>18</v>
      </c>
      <c r="U93" s="58">
        <f>55.68+167.04</f>
        <v>222.72</v>
      </c>
      <c r="V93" s="81"/>
      <c r="W93" s="150"/>
      <c r="X93" s="81"/>
      <c r="Y93" s="150"/>
      <c r="Z93" s="92">
        <v>128</v>
      </c>
      <c r="AA93" s="999">
        <v>1587.35</v>
      </c>
      <c r="AB93" s="81"/>
      <c r="AC93" s="150"/>
      <c r="AD93" s="63">
        <v>0</v>
      </c>
      <c r="AE93" s="78">
        <v>0</v>
      </c>
      <c r="AF93" s="63"/>
      <c r="AG93" s="81"/>
      <c r="AH93" s="81"/>
      <c r="AI93" s="150"/>
      <c r="AJ93" s="998">
        <f t="shared" si="9"/>
        <v>1810.07</v>
      </c>
    </row>
    <row r="94" spans="2:36" ht="66" x14ac:dyDescent="0.25">
      <c r="B94" s="97"/>
      <c r="C94" s="52" t="s">
        <v>120</v>
      </c>
      <c r="D94" s="98"/>
      <c r="E94" s="98">
        <v>264</v>
      </c>
      <c r="F94" s="79" t="s">
        <v>30</v>
      </c>
      <c r="G94" s="55" t="s">
        <v>31</v>
      </c>
      <c r="H94" s="56" t="s">
        <v>32</v>
      </c>
      <c r="I94" s="55" t="s">
        <v>33</v>
      </c>
      <c r="J94" s="57">
        <v>16.010000000000002</v>
      </c>
      <c r="K94" s="767">
        <v>4243.6664000000001</v>
      </c>
      <c r="L94" s="80"/>
      <c r="M94" s="150">
        <v>0</v>
      </c>
      <c r="N94" s="80"/>
      <c r="O94" s="150"/>
      <c r="P94" s="75">
        <v>0</v>
      </c>
      <c r="Q94" s="999">
        <f t="shared" si="6"/>
        <v>0</v>
      </c>
      <c r="R94" s="81"/>
      <c r="S94" s="150"/>
      <c r="T94" s="75">
        <v>1</v>
      </c>
      <c r="U94" s="58">
        <v>16.010000000000002</v>
      </c>
      <c r="V94" s="81"/>
      <c r="W94" s="150"/>
      <c r="X94" s="81"/>
      <c r="Y94" s="150"/>
      <c r="Z94" s="60">
        <v>263</v>
      </c>
      <c r="AA94" s="999">
        <v>4227.66</v>
      </c>
      <c r="AB94" s="81"/>
      <c r="AC94" s="150"/>
      <c r="AD94" s="63">
        <v>0</v>
      </c>
      <c r="AE94" s="78">
        <v>0</v>
      </c>
      <c r="AF94" s="63"/>
      <c r="AG94" s="81"/>
      <c r="AH94" s="81"/>
      <c r="AI94" s="150"/>
      <c r="AJ94" s="998">
        <f t="shared" si="9"/>
        <v>4243.67</v>
      </c>
    </row>
    <row r="95" spans="2:36" ht="66" x14ac:dyDescent="0.25">
      <c r="B95" s="97"/>
      <c r="C95" s="52" t="s">
        <v>121</v>
      </c>
      <c r="D95" s="98"/>
      <c r="E95" s="98">
        <v>21</v>
      </c>
      <c r="F95" s="105" t="s">
        <v>122</v>
      </c>
      <c r="G95" s="55" t="s">
        <v>31</v>
      </c>
      <c r="H95" s="56" t="s">
        <v>32</v>
      </c>
      <c r="I95" s="55" t="s">
        <v>33</v>
      </c>
      <c r="J95" s="57">
        <v>131.19499999999999</v>
      </c>
      <c r="K95" s="767">
        <v>2780.4836</v>
      </c>
      <c r="L95" s="80"/>
      <c r="M95" s="150">
        <v>0</v>
      </c>
      <c r="N95" s="80"/>
      <c r="O95" s="150"/>
      <c r="P95" s="75">
        <v>0</v>
      </c>
      <c r="Q95" s="999">
        <f t="shared" si="6"/>
        <v>0</v>
      </c>
      <c r="R95" s="81"/>
      <c r="S95" s="150"/>
      <c r="T95" s="75">
        <v>10</v>
      </c>
      <c r="U95" s="58">
        <v>1311.95</v>
      </c>
      <c r="V95" s="81"/>
      <c r="W95" s="150"/>
      <c r="X95" s="81"/>
      <c r="Y95" s="150"/>
      <c r="Z95" s="92">
        <v>11</v>
      </c>
      <c r="AA95" s="999">
        <v>1468.53</v>
      </c>
      <c r="AB95" s="81"/>
      <c r="AC95" s="150"/>
      <c r="AD95" s="63">
        <v>0</v>
      </c>
      <c r="AE95" s="78">
        <v>0</v>
      </c>
      <c r="AF95" s="63"/>
      <c r="AG95" s="81"/>
      <c r="AH95" s="81"/>
      <c r="AI95" s="150"/>
      <c r="AJ95" s="998">
        <f t="shared" si="9"/>
        <v>2780.48</v>
      </c>
    </row>
    <row r="96" spans="2:36" ht="66" x14ac:dyDescent="0.25">
      <c r="B96" s="51"/>
      <c r="C96" s="82" t="s">
        <v>123</v>
      </c>
      <c r="D96" s="74"/>
      <c r="E96" s="74">
        <v>61</v>
      </c>
      <c r="F96" s="105" t="s">
        <v>30</v>
      </c>
      <c r="G96" s="55" t="s">
        <v>31</v>
      </c>
      <c r="H96" s="56" t="s">
        <v>32</v>
      </c>
      <c r="I96" s="55" t="s">
        <v>33</v>
      </c>
      <c r="J96" s="57">
        <v>41.593836065573775</v>
      </c>
      <c r="K96" s="766">
        <v>2537.2240000000002</v>
      </c>
      <c r="L96" s="80"/>
      <c r="M96" s="150">
        <v>0</v>
      </c>
      <c r="N96" s="80"/>
      <c r="O96" s="150"/>
      <c r="P96" s="75">
        <v>0</v>
      </c>
      <c r="Q96" s="999">
        <f t="shared" si="6"/>
        <v>0</v>
      </c>
      <c r="R96" s="81"/>
      <c r="S96" s="150"/>
      <c r="T96" s="75">
        <v>0</v>
      </c>
      <c r="U96" s="58"/>
      <c r="V96" s="81"/>
      <c r="W96" s="150"/>
      <c r="X96" s="81"/>
      <c r="Y96" s="150"/>
      <c r="Z96" s="92">
        <v>0</v>
      </c>
      <c r="AA96" s="999">
        <f t="shared" ref="AA96:AA102" si="10">Z96*J96</f>
        <v>0</v>
      </c>
      <c r="AB96" s="81">
        <v>61</v>
      </c>
      <c r="AC96" s="150">
        <f>AB96*J96</f>
        <v>2537.2240000000002</v>
      </c>
      <c r="AD96" s="63">
        <v>0</v>
      </c>
      <c r="AE96" s="78">
        <v>0</v>
      </c>
      <c r="AF96" s="63"/>
      <c r="AG96" s="81"/>
      <c r="AH96" s="81"/>
      <c r="AI96" s="150"/>
      <c r="AJ96" s="998">
        <f t="shared" si="9"/>
        <v>2537.2240000000002</v>
      </c>
    </row>
    <row r="97" spans="2:36" ht="66" x14ac:dyDescent="0.25">
      <c r="B97" s="51"/>
      <c r="C97" s="86" t="s">
        <v>124</v>
      </c>
      <c r="D97" s="74"/>
      <c r="E97" s="74">
        <v>165</v>
      </c>
      <c r="F97" s="105" t="s">
        <v>30</v>
      </c>
      <c r="G97" s="55" t="s">
        <v>31</v>
      </c>
      <c r="H97" s="56" t="s">
        <v>32</v>
      </c>
      <c r="I97" s="55" t="s">
        <v>33</v>
      </c>
      <c r="J97" s="57">
        <v>53.857815757575757</v>
      </c>
      <c r="K97" s="766">
        <v>8886.5396000000001</v>
      </c>
      <c r="L97" s="80"/>
      <c r="M97" s="150">
        <v>0</v>
      </c>
      <c r="N97" s="80"/>
      <c r="O97" s="150"/>
      <c r="P97" s="75">
        <v>0</v>
      </c>
      <c r="Q97" s="999">
        <f t="shared" si="6"/>
        <v>0</v>
      </c>
      <c r="R97" s="81"/>
      <c r="S97" s="150"/>
      <c r="T97" s="75">
        <v>94</v>
      </c>
      <c r="U97" s="58">
        <v>5087.18</v>
      </c>
      <c r="V97" s="81"/>
      <c r="W97" s="150"/>
      <c r="X97" s="81"/>
      <c r="Y97" s="150"/>
      <c r="Z97" s="92">
        <v>0</v>
      </c>
      <c r="AA97" s="999">
        <f t="shared" si="10"/>
        <v>0</v>
      </c>
      <c r="AB97" s="81">
        <v>71</v>
      </c>
      <c r="AC97" s="150">
        <v>3799.36</v>
      </c>
      <c r="AD97" s="63">
        <v>0</v>
      </c>
      <c r="AE97" s="78">
        <v>0</v>
      </c>
      <c r="AF97" s="63"/>
      <c r="AG97" s="81"/>
      <c r="AH97" s="81"/>
      <c r="AI97" s="150"/>
      <c r="AJ97" s="998">
        <f t="shared" si="9"/>
        <v>8886.5400000000009</v>
      </c>
    </row>
    <row r="98" spans="2:36" ht="66" x14ac:dyDescent="0.25">
      <c r="B98" s="51"/>
      <c r="C98" s="52" t="s">
        <v>125</v>
      </c>
      <c r="D98" s="74"/>
      <c r="E98" s="74">
        <v>10</v>
      </c>
      <c r="F98" s="105" t="s">
        <v>30</v>
      </c>
      <c r="G98" s="55" t="s">
        <v>31</v>
      </c>
      <c r="H98" s="56" t="s">
        <v>32</v>
      </c>
      <c r="I98" s="55" t="s">
        <v>33</v>
      </c>
      <c r="J98" s="57">
        <v>238.49600000000001</v>
      </c>
      <c r="K98" s="766">
        <v>2384.96</v>
      </c>
      <c r="L98" s="80"/>
      <c r="M98" s="150">
        <v>0</v>
      </c>
      <c r="N98" s="80"/>
      <c r="O98" s="150"/>
      <c r="P98" s="75">
        <v>0</v>
      </c>
      <c r="Q98" s="999">
        <f t="shared" ref="Q98:Q161" si="11">P98*J98</f>
        <v>0</v>
      </c>
      <c r="R98" s="81"/>
      <c r="S98" s="150"/>
      <c r="T98" s="75">
        <v>10</v>
      </c>
      <c r="U98" s="58">
        <v>2384.96</v>
      </c>
      <c r="V98" s="81"/>
      <c r="W98" s="150"/>
      <c r="X98" s="81"/>
      <c r="Y98" s="150"/>
      <c r="Z98" s="92">
        <v>0</v>
      </c>
      <c r="AA98" s="999">
        <f t="shared" si="10"/>
        <v>0</v>
      </c>
      <c r="AB98" s="81">
        <v>0</v>
      </c>
      <c r="AC98" s="150">
        <f>AB98*J98</f>
        <v>0</v>
      </c>
      <c r="AD98" s="63">
        <v>0</v>
      </c>
      <c r="AE98" s="78">
        <v>0</v>
      </c>
      <c r="AF98" s="63"/>
      <c r="AG98" s="81"/>
      <c r="AH98" s="81"/>
      <c r="AI98" s="150"/>
      <c r="AJ98" s="998">
        <f t="shared" si="9"/>
        <v>2384.96</v>
      </c>
    </row>
    <row r="99" spans="2:36" ht="66" x14ac:dyDescent="0.25">
      <c r="B99" s="51"/>
      <c r="C99" s="52" t="s">
        <v>126</v>
      </c>
      <c r="D99" s="74"/>
      <c r="E99" s="74">
        <v>20</v>
      </c>
      <c r="F99" s="79" t="s">
        <v>49</v>
      </c>
      <c r="G99" s="55" t="s">
        <v>31</v>
      </c>
      <c r="H99" s="56" t="s">
        <v>32</v>
      </c>
      <c r="I99" s="55" t="s">
        <v>33</v>
      </c>
      <c r="J99" s="57">
        <v>27.240631578947362</v>
      </c>
      <c r="K99" s="766">
        <v>1334.5819999999999</v>
      </c>
      <c r="L99" s="80"/>
      <c r="M99" s="150">
        <v>0</v>
      </c>
      <c r="N99" s="80"/>
      <c r="O99" s="150"/>
      <c r="P99" s="75">
        <v>0</v>
      </c>
      <c r="Q99" s="999">
        <f t="shared" si="11"/>
        <v>0</v>
      </c>
      <c r="R99" s="81"/>
      <c r="S99" s="150"/>
      <c r="T99" s="75">
        <v>20</v>
      </c>
      <c r="U99" s="58">
        <v>1334.58</v>
      </c>
      <c r="V99" s="81"/>
      <c r="W99" s="150"/>
      <c r="X99" s="81"/>
      <c r="Y99" s="150"/>
      <c r="Z99" s="92">
        <v>0</v>
      </c>
      <c r="AA99" s="999">
        <f t="shared" si="10"/>
        <v>0</v>
      </c>
      <c r="AB99" s="81"/>
      <c r="AC99" s="150"/>
      <c r="AD99" s="63">
        <v>0</v>
      </c>
      <c r="AE99" s="78">
        <v>0</v>
      </c>
      <c r="AF99" s="63"/>
      <c r="AG99" s="81"/>
      <c r="AH99" s="81"/>
      <c r="AI99" s="150"/>
      <c r="AJ99" s="998">
        <f t="shared" si="9"/>
        <v>1334.58</v>
      </c>
    </row>
    <row r="100" spans="2:36" ht="66" x14ac:dyDescent="0.25">
      <c r="B100" s="51"/>
      <c r="C100" s="52" t="s">
        <v>127</v>
      </c>
      <c r="D100" s="74"/>
      <c r="E100" s="74">
        <v>28</v>
      </c>
      <c r="F100" s="79" t="s">
        <v>30</v>
      </c>
      <c r="G100" s="55" t="s">
        <v>31</v>
      </c>
      <c r="H100" s="56" t="s">
        <v>32</v>
      </c>
      <c r="I100" s="55" t="s">
        <v>33</v>
      </c>
      <c r="J100" s="57">
        <v>15.865837037037037</v>
      </c>
      <c r="K100" s="766">
        <v>679.29759999999999</v>
      </c>
      <c r="L100" s="80"/>
      <c r="M100" s="150">
        <v>0</v>
      </c>
      <c r="N100" s="80"/>
      <c r="O100" s="150"/>
      <c r="P100" s="75">
        <v>0</v>
      </c>
      <c r="Q100" s="999">
        <f t="shared" si="11"/>
        <v>0</v>
      </c>
      <c r="R100" s="81"/>
      <c r="S100" s="150"/>
      <c r="T100" s="75">
        <v>28</v>
      </c>
      <c r="U100" s="58">
        <v>679.3</v>
      </c>
      <c r="V100" s="81"/>
      <c r="W100" s="150"/>
      <c r="X100" s="81"/>
      <c r="Y100" s="150"/>
      <c r="Z100" s="92">
        <v>0</v>
      </c>
      <c r="AA100" s="999">
        <f t="shared" si="10"/>
        <v>0</v>
      </c>
      <c r="AB100" s="81"/>
      <c r="AC100" s="150"/>
      <c r="AD100" s="63">
        <v>0</v>
      </c>
      <c r="AE100" s="78">
        <v>0</v>
      </c>
      <c r="AF100" s="63"/>
      <c r="AG100" s="81"/>
      <c r="AH100" s="81"/>
      <c r="AI100" s="150"/>
      <c r="AJ100" s="998">
        <f t="shared" si="9"/>
        <v>679.3</v>
      </c>
    </row>
    <row r="101" spans="2:36" ht="66" x14ac:dyDescent="0.25">
      <c r="B101" s="51"/>
      <c r="C101" s="52" t="s">
        <v>128</v>
      </c>
      <c r="D101" s="74"/>
      <c r="E101" s="74">
        <v>15</v>
      </c>
      <c r="F101" s="79" t="s">
        <v>30</v>
      </c>
      <c r="G101" s="55" t="s">
        <v>31</v>
      </c>
      <c r="H101" s="56" t="s">
        <v>32</v>
      </c>
      <c r="I101" s="55" t="s">
        <v>33</v>
      </c>
      <c r="J101" s="57">
        <v>150.98130666666665</v>
      </c>
      <c r="K101" s="766">
        <v>2264.7195999999999</v>
      </c>
      <c r="L101" s="80"/>
      <c r="M101" s="150">
        <v>0</v>
      </c>
      <c r="N101" s="80"/>
      <c r="O101" s="150"/>
      <c r="P101" s="75">
        <v>0</v>
      </c>
      <c r="Q101" s="999">
        <f t="shared" si="11"/>
        <v>0</v>
      </c>
      <c r="R101" s="81"/>
      <c r="S101" s="150"/>
      <c r="T101" s="75">
        <v>0</v>
      </c>
      <c r="U101" s="58"/>
      <c r="V101" s="81"/>
      <c r="W101" s="150"/>
      <c r="X101" s="81"/>
      <c r="Y101" s="150"/>
      <c r="Z101" s="92">
        <v>15</v>
      </c>
      <c r="AA101" s="999">
        <f t="shared" si="10"/>
        <v>2264.7195999999999</v>
      </c>
      <c r="AB101" s="81"/>
      <c r="AC101" s="150"/>
      <c r="AD101" s="63">
        <v>0</v>
      </c>
      <c r="AE101" s="78">
        <v>0</v>
      </c>
      <c r="AF101" s="63"/>
      <c r="AG101" s="81"/>
      <c r="AH101" s="81"/>
      <c r="AI101" s="150"/>
      <c r="AJ101" s="998">
        <f t="shared" si="9"/>
        <v>2264.7195999999999</v>
      </c>
    </row>
    <row r="102" spans="2:36" ht="66" x14ac:dyDescent="0.25">
      <c r="B102" s="51"/>
      <c r="C102" s="73" t="s">
        <v>129</v>
      </c>
      <c r="D102" s="74"/>
      <c r="E102" s="74">
        <v>5</v>
      </c>
      <c r="F102" s="79" t="s">
        <v>30</v>
      </c>
      <c r="G102" s="55" t="s">
        <v>31</v>
      </c>
      <c r="H102" s="56" t="s">
        <v>32</v>
      </c>
      <c r="I102" s="55" t="s">
        <v>33</v>
      </c>
      <c r="J102" s="57">
        <v>20.79</v>
      </c>
      <c r="K102" s="766">
        <v>414.12</v>
      </c>
      <c r="L102" s="80"/>
      <c r="M102" s="150">
        <v>0</v>
      </c>
      <c r="N102" s="80"/>
      <c r="O102" s="150"/>
      <c r="P102" s="75">
        <v>0</v>
      </c>
      <c r="Q102" s="999">
        <f t="shared" si="11"/>
        <v>0</v>
      </c>
      <c r="R102" s="81"/>
      <c r="S102" s="150"/>
      <c r="T102" s="75">
        <v>5</v>
      </c>
      <c r="U102" s="58">
        <v>414.12</v>
      </c>
      <c r="V102" s="81"/>
      <c r="W102" s="150"/>
      <c r="X102" s="81"/>
      <c r="Y102" s="150"/>
      <c r="Z102" s="60">
        <v>0</v>
      </c>
      <c r="AA102" s="999">
        <f t="shared" si="10"/>
        <v>0</v>
      </c>
      <c r="AB102" s="81"/>
      <c r="AC102" s="150"/>
      <c r="AD102" s="63">
        <v>0</v>
      </c>
      <c r="AE102" s="78">
        <v>0</v>
      </c>
      <c r="AF102" s="63"/>
      <c r="AG102" s="81"/>
      <c r="AH102" s="81"/>
      <c r="AI102" s="150"/>
      <c r="AJ102" s="998">
        <f t="shared" si="9"/>
        <v>414.12</v>
      </c>
    </row>
    <row r="103" spans="2:36" ht="66" x14ac:dyDescent="0.25">
      <c r="B103" s="51"/>
      <c r="C103" s="52" t="s">
        <v>130</v>
      </c>
      <c r="D103" s="74"/>
      <c r="E103" s="74">
        <v>24</v>
      </c>
      <c r="F103" s="79" t="s">
        <v>49</v>
      </c>
      <c r="G103" s="55" t="s">
        <v>31</v>
      </c>
      <c r="H103" s="56" t="s">
        <v>32</v>
      </c>
      <c r="I103" s="55" t="s">
        <v>33</v>
      </c>
      <c r="J103" s="57">
        <v>55.020166666666661</v>
      </c>
      <c r="K103" s="766">
        <v>1320.4839999999999</v>
      </c>
      <c r="L103" s="80"/>
      <c r="M103" s="150">
        <v>0</v>
      </c>
      <c r="N103" s="80"/>
      <c r="O103" s="150"/>
      <c r="P103" s="75">
        <v>0</v>
      </c>
      <c r="Q103" s="999">
        <f t="shared" si="11"/>
        <v>0</v>
      </c>
      <c r="R103" s="81"/>
      <c r="S103" s="150"/>
      <c r="T103" s="75">
        <v>21</v>
      </c>
      <c r="U103" s="58">
        <v>1146.08</v>
      </c>
      <c r="V103" s="81"/>
      <c r="W103" s="150"/>
      <c r="X103" s="81"/>
      <c r="Y103" s="150"/>
      <c r="Z103" s="92">
        <v>3</v>
      </c>
      <c r="AA103" s="999">
        <v>174.4</v>
      </c>
      <c r="AB103" s="81"/>
      <c r="AC103" s="150"/>
      <c r="AD103" s="63">
        <v>0</v>
      </c>
      <c r="AE103" s="78">
        <v>0</v>
      </c>
      <c r="AF103" s="63"/>
      <c r="AG103" s="81"/>
      <c r="AH103" s="81"/>
      <c r="AI103" s="150"/>
      <c r="AJ103" s="998">
        <f t="shared" si="9"/>
        <v>1320.48</v>
      </c>
    </row>
    <row r="104" spans="2:36" ht="66" x14ac:dyDescent="0.25">
      <c r="B104" s="51"/>
      <c r="C104" s="82" t="s">
        <v>131</v>
      </c>
      <c r="D104" s="74"/>
      <c r="E104" s="74">
        <v>4</v>
      </c>
      <c r="F104" s="100" t="s">
        <v>30</v>
      </c>
      <c r="G104" s="55" t="s">
        <v>31</v>
      </c>
      <c r="H104" s="56" t="s">
        <v>32</v>
      </c>
      <c r="I104" s="55" t="s">
        <v>33</v>
      </c>
      <c r="J104" s="57">
        <v>92.8</v>
      </c>
      <c r="K104" s="766">
        <v>396</v>
      </c>
      <c r="L104" s="80"/>
      <c r="M104" s="150">
        <v>0</v>
      </c>
      <c r="N104" s="80"/>
      <c r="O104" s="150"/>
      <c r="P104" s="75">
        <v>0</v>
      </c>
      <c r="Q104" s="999">
        <f t="shared" si="11"/>
        <v>0</v>
      </c>
      <c r="R104" s="81"/>
      <c r="S104" s="150"/>
      <c r="T104" s="75">
        <v>1</v>
      </c>
      <c r="U104" s="58">
        <v>92.8</v>
      </c>
      <c r="V104" s="81"/>
      <c r="W104" s="150"/>
      <c r="X104" s="81"/>
      <c r="Y104" s="150"/>
      <c r="Z104" s="60">
        <v>3</v>
      </c>
      <c r="AA104" s="999">
        <v>303.2</v>
      </c>
      <c r="AB104" s="81"/>
      <c r="AC104" s="150"/>
      <c r="AD104" s="63">
        <v>0</v>
      </c>
      <c r="AE104" s="78">
        <v>0</v>
      </c>
      <c r="AF104" s="63"/>
      <c r="AG104" s="81"/>
      <c r="AH104" s="81"/>
      <c r="AI104" s="150"/>
      <c r="AJ104" s="998">
        <f t="shared" si="9"/>
        <v>396</v>
      </c>
    </row>
    <row r="105" spans="2:36" ht="66" x14ac:dyDescent="0.25">
      <c r="B105" s="51"/>
      <c r="C105" s="106" t="s">
        <v>132</v>
      </c>
      <c r="D105" s="74"/>
      <c r="E105" s="74">
        <v>3</v>
      </c>
      <c r="F105" s="100" t="s">
        <v>30</v>
      </c>
      <c r="G105" s="55" t="s">
        <v>31</v>
      </c>
      <c r="H105" s="56" t="s">
        <v>32</v>
      </c>
      <c r="I105" s="55" t="s">
        <v>33</v>
      </c>
      <c r="J105" s="57">
        <v>563.76</v>
      </c>
      <c r="K105" s="766">
        <v>1392</v>
      </c>
      <c r="L105" s="80"/>
      <c r="M105" s="150">
        <v>0</v>
      </c>
      <c r="N105" s="80"/>
      <c r="O105" s="150"/>
      <c r="P105" s="75">
        <v>0</v>
      </c>
      <c r="Q105" s="999">
        <f t="shared" si="11"/>
        <v>0</v>
      </c>
      <c r="R105" s="81"/>
      <c r="S105" s="150"/>
      <c r="T105" s="75">
        <v>1</v>
      </c>
      <c r="U105" s="58">
        <v>563.76</v>
      </c>
      <c r="V105" s="81"/>
      <c r="W105" s="150"/>
      <c r="X105" s="81"/>
      <c r="Y105" s="150"/>
      <c r="Z105" s="92">
        <v>1</v>
      </c>
      <c r="AA105" s="999">
        <v>414.12</v>
      </c>
      <c r="AB105" s="81">
        <v>1</v>
      </c>
      <c r="AC105" s="150">
        <v>414.12</v>
      </c>
      <c r="AD105" s="63">
        <v>0</v>
      </c>
      <c r="AE105" s="78">
        <v>0</v>
      </c>
      <c r="AF105" s="63"/>
      <c r="AG105" s="81"/>
      <c r="AH105" s="81"/>
      <c r="AI105" s="150"/>
      <c r="AJ105" s="998">
        <f t="shared" si="9"/>
        <v>1392</v>
      </c>
    </row>
    <row r="106" spans="2:36" ht="66" x14ac:dyDescent="0.25">
      <c r="B106" s="51"/>
      <c r="C106" s="93" t="s">
        <v>133</v>
      </c>
      <c r="D106" s="74"/>
      <c r="E106" s="74">
        <v>66</v>
      </c>
      <c r="F106" s="79" t="s">
        <v>30</v>
      </c>
      <c r="G106" s="55" t="s">
        <v>31</v>
      </c>
      <c r="H106" s="56" t="s">
        <v>32</v>
      </c>
      <c r="I106" s="55" t="s">
        <v>33</v>
      </c>
      <c r="J106" s="57">
        <v>35.421593939393944</v>
      </c>
      <c r="K106" s="766">
        <v>2337.8252000000002</v>
      </c>
      <c r="L106" s="80"/>
      <c r="M106" s="150">
        <v>0</v>
      </c>
      <c r="N106" s="80"/>
      <c r="O106" s="150"/>
      <c r="P106" s="75">
        <v>0</v>
      </c>
      <c r="Q106" s="999">
        <f t="shared" si="11"/>
        <v>0</v>
      </c>
      <c r="R106" s="81"/>
      <c r="S106" s="150"/>
      <c r="T106" s="75">
        <v>60</v>
      </c>
      <c r="U106" s="58">
        <f>55.62+190.7+904.8+286.52+47.68+564.17+79.46</f>
        <v>2128.9499999999998</v>
      </c>
      <c r="V106" s="81"/>
      <c r="W106" s="150"/>
      <c r="X106" s="81"/>
      <c r="Y106" s="150"/>
      <c r="Z106" s="60">
        <v>6</v>
      </c>
      <c r="AA106" s="999">
        <v>208.88</v>
      </c>
      <c r="AB106" s="81"/>
      <c r="AC106" s="150"/>
      <c r="AD106" s="63">
        <v>0</v>
      </c>
      <c r="AE106" s="78">
        <v>0</v>
      </c>
      <c r="AF106" s="63"/>
      <c r="AG106" s="81"/>
      <c r="AH106" s="81"/>
      <c r="AI106" s="150"/>
      <c r="AJ106" s="998">
        <f t="shared" si="9"/>
        <v>2337.83</v>
      </c>
    </row>
    <row r="107" spans="2:36" ht="66" x14ac:dyDescent="0.25">
      <c r="B107" s="51"/>
      <c r="C107" s="52" t="s">
        <v>134</v>
      </c>
      <c r="D107" s="74"/>
      <c r="E107" s="74">
        <v>7</v>
      </c>
      <c r="F107" s="79" t="s">
        <v>30</v>
      </c>
      <c r="G107" s="55" t="s">
        <v>31</v>
      </c>
      <c r="H107" s="56" t="s">
        <v>32</v>
      </c>
      <c r="I107" s="55" t="s">
        <v>33</v>
      </c>
      <c r="J107" s="57">
        <v>82.100914285714296</v>
      </c>
      <c r="K107" s="766">
        <v>574.70640000000003</v>
      </c>
      <c r="L107" s="80"/>
      <c r="M107" s="150">
        <v>0</v>
      </c>
      <c r="N107" s="80"/>
      <c r="O107" s="150"/>
      <c r="P107" s="75">
        <v>0</v>
      </c>
      <c r="Q107" s="999">
        <f t="shared" si="11"/>
        <v>0</v>
      </c>
      <c r="R107" s="81"/>
      <c r="S107" s="150"/>
      <c r="T107" s="75">
        <v>0</v>
      </c>
      <c r="U107" s="58"/>
      <c r="V107" s="81"/>
      <c r="W107" s="150"/>
      <c r="X107" s="81"/>
      <c r="Y107" s="150"/>
      <c r="Z107" s="60">
        <v>7</v>
      </c>
      <c r="AA107" s="999">
        <f>Z107*J107</f>
        <v>574.70640000000003</v>
      </c>
      <c r="AB107" s="81"/>
      <c r="AC107" s="150"/>
      <c r="AD107" s="63">
        <v>0</v>
      </c>
      <c r="AE107" s="78">
        <v>0</v>
      </c>
      <c r="AF107" s="63"/>
      <c r="AG107" s="81"/>
      <c r="AH107" s="81"/>
      <c r="AI107" s="150"/>
      <c r="AJ107" s="998">
        <f t="shared" si="9"/>
        <v>574.70640000000003</v>
      </c>
    </row>
    <row r="108" spans="2:36" ht="66" x14ac:dyDescent="0.25">
      <c r="B108" s="51"/>
      <c r="C108" s="93" t="s">
        <v>135</v>
      </c>
      <c r="D108" s="74"/>
      <c r="E108" s="74">
        <v>3</v>
      </c>
      <c r="F108" s="79" t="s">
        <v>30</v>
      </c>
      <c r="G108" s="55" t="s">
        <v>31</v>
      </c>
      <c r="H108" s="56" t="s">
        <v>32</v>
      </c>
      <c r="I108" s="55" t="s">
        <v>33</v>
      </c>
      <c r="J108" s="57">
        <v>62.831333333333333</v>
      </c>
      <c r="K108" s="766">
        <v>188.494</v>
      </c>
      <c r="L108" s="80"/>
      <c r="M108" s="150">
        <v>0</v>
      </c>
      <c r="N108" s="80"/>
      <c r="O108" s="150"/>
      <c r="P108" s="75">
        <v>0</v>
      </c>
      <c r="Q108" s="999">
        <f t="shared" si="11"/>
        <v>0</v>
      </c>
      <c r="R108" s="81"/>
      <c r="S108" s="150"/>
      <c r="T108" s="75">
        <v>0</v>
      </c>
      <c r="U108" s="58"/>
      <c r="V108" s="81"/>
      <c r="W108" s="150"/>
      <c r="X108" s="81"/>
      <c r="Y108" s="150"/>
      <c r="Z108" s="92">
        <v>3</v>
      </c>
      <c r="AA108" s="999">
        <f>Z108*J108</f>
        <v>188.494</v>
      </c>
      <c r="AB108" s="81"/>
      <c r="AC108" s="150"/>
      <c r="AD108" s="63">
        <v>0</v>
      </c>
      <c r="AE108" s="78">
        <v>0</v>
      </c>
      <c r="AF108" s="63"/>
      <c r="AG108" s="81"/>
      <c r="AH108" s="81"/>
      <c r="AI108" s="150"/>
      <c r="AJ108" s="998">
        <f t="shared" si="9"/>
        <v>188.494</v>
      </c>
    </row>
    <row r="109" spans="2:36" ht="66" x14ac:dyDescent="0.25">
      <c r="B109" s="51"/>
      <c r="C109" s="52" t="s">
        <v>136</v>
      </c>
      <c r="D109" s="74"/>
      <c r="E109" s="74">
        <v>12</v>
      </c>
      <c r="F109" s="79" t="s">
        <v>49</v>
      </c>
      <c r="G109" s="55" t="s">
        <v>31</v>
      </c>
      <c r="H109" s="56" t="s">
        <v>32</v>
      </c>
      <c r="I109" s="55" t="s">
        <v>33</v>
      </c>
      <c r="J109" s="57">
        <v>9.1815833333333341</v>
      </c>
      <c r="K109" s="766">
        <v>110.179</v>
      </c>
      <c r="L109" s="80"/>
      <c r="M109" s="150">
        <v>0</v>
      </c>
      <c r="N109" s="80"/>
      <c r="O109" s="150"/>
      <c r="P109" s="75">
        <v>0</v>
      </c>
      <c r="Q109" s="999">
        <f t="shared" si="11"/>
        <v>0</v>
      </c>
      <c r="R109" s="81"/>
      <c r="S109" s="150"/>
      <c r="T109" s="75">
        <v>0</v>
      </c>
      <c r="U109" s="58"/>
      <c r="V109" s="81"/>
      <c r="W109" s="150"/>
      <c r="X109" s="81"/>
      <c r="Y109" s="150"/>
      <c r="Z109" s="92">
        <v>12</v>
      </c>
      <c r="AA109" s="999">
        <f>Z109*J109</f>
        <v>110.179</v>
      </c>
      <c r="AB109" s="81"/>
      <c r="AC109" s="150"/>
      <c r="AD109" s="63">
        <v>0</v>
      </c>
      <c r="AE109" s="78">
        <v>0</v>
      </c>
      <c r="AF109" s="63"/>
      <c r="AG109" s="81"/>
      <c r="AH109" s="81"/>
      <c r="AI109" s="150"/>
      <c r="AJ109" s="998">
        <f t="shared" si="9"/>
        <v>110.179</v>
      </c>
    </row>
    <row r="110" spans="2:36" ht="66" x14ac:dyDescent="0.25">
      <c r="B110" s="51"/>
      <c r="C110" s="99" t="s">
        <v>137</v>
      </c>
      <c r="D110" s="74"/>
      <c r="E110" s="74">
        <v>94</v>
      </c>
      <c r="F110" s="79" t="s">
        <v>49</v>
      </c>
      <c r="G110" s="55" t="s">
        <v>31</v>
      </c>
      <c r="H110" s="56" t="s">
        <v>32</v>
      </c>
      <c r="I110" s="55" t="s">
        <v>33</v>
      </c>
      <c r="J110" s="57">
        <v>25.248510638297873</v>
      </c>
      <c r="K110" s="766">
        <v>2373.36</v>
      </c>
      <c r="L110" s="80"/>
      <c r="M110" s="150">
        <v>0</v>
      </c>
      <c r="N110" s="80"/>
      <c r="O110" s="150"/>
      <c r="P110" s="75">
        <v>0</v>
      </c>
      <c r="Q110" s="999">
        <f t="shared" si="11"/>
        <v>0</v>
      </c>
      <c r="R110" s="81"/>
      <c r="S110" s="150"/>
      <c r="T110" s="75">
        <v>58</v>
      </c>
      <c r="U110" s="58">
        <f>367.84+735.67+367.84</f>
        <v>1471.35</v>
      </c>
      <c r="V110" s="81"/>
      <c r="W110" s="150"/>
      <c r="X110" s="81"/>
      <c r="Y110" s="150"/>
      <c r="Z110" s="60">
        <v>36</v>
      </c>
      <c r="AA110" s="999">
        <v>902.01</v>
      </c>
      <c r="AB110" s="81"/>
      <c r="AC110" s="150"/>
      <c r="AD110" s="63">
        <v>0</v>
      </c>
      <c r="AE110" s="78">
        <v>0</v>
      </c>
      <c r="AF110" s="63"/>
      <c r="AG110" s="81"/>
      <c r="AH110" s="81"/>
      <c r="AI110" s="150"/>
      <c r="AJ110" s="998">
        <f t="shared" si="9"/>
        <v>2373.3599999999997</v>
      </c>
    </row>
    <row r="111" spans="2:36" ht="66" x14ac:dyDescent="0.25">
      <c r="B111" s="51"/>
      <c r="C111" s="52" t="s">
        <v>138</v>
      </c>
      <c r="D111" s="74"/>
      <c r="E111" s="74">
        <v>2</v>
      </c>
      <c r="F111" s="79" t="s">
        <v>49</v>
      </c>
      <c r="G111" s="55" t="s">
        <v>31</v>
      </c>
      <c r="H111" s="56" t="s">
        <v>32</v>
      </c>
      <c r="I111" s="55" t="s">
        <v>33</v>
      </c>
      <c r="J111" s="57">
        <v>266.57</v>
      </c>
      <c r="K111" s="766">
        <v>1411.35</v>
      </c>
      <c r="L111" s="80"/>
      <c r="M111" s="150">
        <v>0</v>
      </c>
      <c r="N111" s="80"/>
      <c r="O111" s="150"/>
      <c r="P111" s="75">
        <v>0</v>
      </c>
      <c r="Q111" s="999">
        <f t="shared" si="11"/>
        <v>0</v>
      </c>
      <c r="R111" s="81"/>
      <c r="S111" s="150"/>
      <c r="T111" s="75">
        <v>2</v>
      </c>
      <c r="U111" s="58">
        <v>533.14</v>
      </c>
      <c r="V111" s="81"/>
      <c r="W111" s="150"/>
      <c r="X111" s="81"/>
      <c r="Y111" s="150"/>
      <c r="Z111" s="60">
        <v>3</v>
      </c>
      <c r="AA111" s="999">
        <v>878.21</v>
      </c>
      <c r="AB111" s="81"/>
      <c r="AC111" s="150"/>
      <c r="AD111" s="63">
        <v>0</v>
      </c>
      <c r="AE111" s="78">
        <v>0</v>
      </c>
      <c r="AF111" s="63"/>
      <c r="AG111" s="81"/>
      <c r="AH111" s="81"/>
      <c r="AI111" s="150"/>
      <c r="AJ111" s="998">
        <f t="shared" si="9"/>
        <v>1411.35</v>
      </c>
    </row>
    <row r="112" spans="2:36" ht="66" x14ac:dyDescent="0.25">
      <c r="B112" s="51"/>
      <c r="C112" s="52" t="s">
        <v>139</v>
      </c>
      <c r="D112" s="74"/>
      <c r="E112" s="74">
        <v>5</v>
      </c>
      <c r="F112" s="79" t="s">
        <v>49</v>
      </c>
      <c r="G112" s="55" t="s">
        <v>31</v>
      </c>
      <c r="H112" s="56" t="s">
        <v>32</v>
      </c>
      <c r="I112" s="55" t="s">
        <v>33</v>
      </c>
      <c r="J112" s="57">
        <v>266.57</v>
      </c>
      <c r="K112" s="766">
        <v>1411.35</v>
      </c>
      <c r="L112" s="80"/>
      <c r="M112" s="150">
        <v>0</v>
      </c>
      <c r="N112" s="80"/>
      <c r="O112" s="150"/>
      <c r="P112" s="75">
        <v>0</v>
      </c>
      <c r="Q112" s="999">
        <f t="shared" si="11"/>
        <v>0</v>
      </c>
      <c r="R112" s="81"/>
      <c r="S112" s="150"/>
      <c r="T112" s="75">
        <v>2</v>
      </c>
      <c r="U112" s="58">
        <v>533.14</v>
      </c>
      <c r="W112" s="150"/>
      <c r="X112" s="81"/>
      <c r="Y112" s="150"/>
      <c r="Z112" s="60">
        <v>3</v>
      </c>
      <c r="AA112" s="999">
        <v>878.21</v>
      </c>
      <c r="AB112" s="81"/>
      <c r="AC112" s="150"/>
      <c r="AD112" s="63">
        <v>0</v>
      </c>
      <c r="AE112" s="78">
        <v>0</v>
      </c>
      <c r="AF112" s="63"/>
      <c r="AG112" s="81"/>
      <c r="AH112" s="81"/>
      <c r="AI112" s="150"/>
      <c r="AJ112" s="998">
        <f t="shared" si="9"/>
        <v>1411.35</v>
      </c>
    </row>
    <row r="113" spans="2:36" ht="66" x14ac:dyDescent="0.25">
      <c r="B113" s="51"/>
      <c r="C113" s="52" t="s">
        <v>140</v>
      </c>
      <c r="D113" s="74"/>
      <c r="E113" s="74">
        <v>144</v>
      </c>
      <c r="F113" s="79" t="s">
        <v>30</v>
      </c>
      <c r="G113" s="55" t="s">
        <v>31</v>
      </c>
      <c r="H113" s="56" t="s">
        <v>32</v>
      </c>
      <c r="I113" s="55" t="s">
        <v>33</v>
      </c>
      <c r="J113" s="57">
        <v>39.57</v>
      </c>
      <c r="K113" s="766">
        <v>5699.5060000000012</v>
      </c>
      <c r="L113" s="80"/>
      <c r="M113" s="150">
        <v>0</v>
      </c>
      <c r="N113" s="80"/>
      <c r="O113" s="150"/>
      <c r="P113" s="75">
        <v>0</v>
      </c>
      <c r="Q113" s="999">
        <f t="shared" si="11"/>
        <v>0</v>
      </c>
      <c r="R113" s="81"/>
      <c r="S113" s="150"/>
      <c r="T113" s="75">
        <v>85</v>
      </c>
      <c r="U113" s="58">
        <v>3396.27</v>
      </c>
      <c r="V113" s="81"/>
      <c r="W113" s="150"/>
      <c r="X113" s="81"/>
      <c r="Y113" s="150"/>
      <c r="Z113" s="60">
        <v>59</v>
      </c>
      <c r="AA113" s="999">
        <v>2303.2399999999998</v>
      </c>
      <c r="AB113" s="81"/>
      <c r="AC113" s="150"/>
      <c r="AD113" s="63">
        <v>0</v>
      </c>
      <c r="AE113" s="78">
        <v>0</v>
      </c>
      <c r="AF113" s="63"/>
      <c r="AG113" s="81"/>
      <c r="AH113" s="81"/>
      <c r="AI113" s="150"/>
      <c r="AJ113" s="998">
        <f t="shared" si="9"/>
        <v>5699.51</v>
      </c>
    </row>
    <row r="114" spans="2:36" ht="66" x14ac:dyDescent="0.25">
      <c r="B114" s="51"/>
      <c r="C114" s="93" t="s">
        <v>141</v>
      </c>
      <c r="D114" s="74"/>
      <c r="E114" s="74">
        <v>22</v>
      </c>
      <c r="F114" s="79" t="s">
        <v>49</v>
      </c>
      <c r="G114" s="55" t="s">
        <v>31</v>
      </c>
      <c r="H114" s="56" t="s">
        <v>32</v>
      </c>
      <c r="I114" s="55" t="s">
        <v>33</v>
      </c>
      <c r="J114" s="57">
        <v>54.620054545454543</v>
      </c>
      <c r="K114" s="766">
        <v>1201.6412</v>
      </c>
      <c r="L114" s="80"/>
      <c r="M114" s="150">
        <v>0</v>
      </c>
      <c r="N114" s="80"/>
      <c r="O114" s="150"/>
      <c r="P114" s="75">
        <v>0</v>
      </c>
      <c r="Q114" s="999">
        <f t="shared" si="11"/>
        <v>0</v>
      </c>
      <c r="R114" s="81"/>
      <c r="S114" s="150"/>
      <c r="T114" s="75">
        <v>0</v>
      </c>
      <c r="U114" s="58"/>
      <c r="V114" s="81"/>
      <c r="W114" s="150"/>
      <c r="X114" s="81"/>
      <c r="Y114" s="150"/>
      <c r="Z114" s="92">
        <v>22</v>
      </c>
      <c r="AA114" s="999">
        <f>Z114*J114</f>
        <v>1201.6412</v>
      </c>
      <c r="AB114" s="81"/>
      <c r="AC114" s="150"/>
      <c r="AD114" s="63">
        <v>0</v>
      </c>
      <c r="AE114" s="78">
        <v>0</v>
      </c>
      <c r="AF114" s="63"/>
      <c r="AG114" s="81"/>
      <c r="AH114" s="81"/>
      <c r="AI114" s="150"/>
      <c r="AJ114" s="998">
        <f t="shared" si="9"/>
        <v>1201.6412</v>
      </c>
    </row>
    <row r="115" spans="2:36" ht="66" x14ac:dyDescent="0.25">
      <c r="B115" s="51"/>
      <c r="C115" s="52" t="s">
        <v>142</v>
      </c>
      <c r="D115" s="74"/>
      <c r="E115" s="74">
        <v>53</v>
      </c>
      <c r="F115" s="79" t="s">
        <v>49</v>
      </c>
      <c r="G115" s="55" t="s">
        <v>31</v>
      </c>
      <c r="H115" s="56" t="s">
        <v>32</v>
      </c>
      <c r="I115" s="55" t="s">
        <v>33</v>
      </c>
      <c r="J115" s="57">
        <v>15.392105660377359</v>
      </c>
      <c r="K115" s="766">
        <v>815.78160000000003</v>
      </c>
      <c r="L115" s="80"/>
      <c r="M115" s="150">
        <v>0</v>
      </c>
      <c r="N115" s="80"/>
      <c r="O115" s="150"/>
      <c r="P115" s="75">
        <v>0</v>
      </c>
      <c r="Q115" s="999">
        <f t="shared" si="11"/>
        <v>0</v>
      </c>
      <c r="R115" s="81"/>
      <c r="S115" s="150"/>
      <c r="T115" s="75">
        <v>18</v>
      </c>
      <c r="U115" s="58">
        <v>278.39999999999998</v>
      </c>
      <c r="V115" s="81"/>
      <c r="W115" s="150"/>
      <c r="X115" s="81"/>
      <c r="Y115" s="150"/>
      <c r="Z115" s="60">
        <v>35</v>
      </c>
      <c r="AA115" s="999">
        <v>537.38</v>
      </c>
      <c r="AB115" s="81"/>
      <c r="AC115" s="150"/>
      <c r="AD115" s="63">
        <v>0</v>
      </c>
      <c r="AE115" s="78">
        <v>0</v>
      </c>
      <c r="AF115" s="63"/>
      <c r="AG115" s="81"/>
      <c r="AH115" s="81"/>
      <c r="AI115" s="150"/>
      <c r="AJ115" s="998">
        <f t="shared" si="9"/>
        <v>815.78</v>
      </c>
    </row>
    <row r="116" spans="2:36" ht="66" x14ac:dyDescent="0.25">
      <c r="B116" s="51"/>
      <c r="C116" s="52" t="s">
        <v>143</v>
      </c>
      <c r="D116" s="74"/>
      <c r="E116" s="74">
        <v>24</v>
      </c>
      <c r="F116" s="79" t="s">
        <v>30</v>
      </c>
      <c r="G116" s="55" t="s">
        <v>31</v>
      </c>
      <c r="H116" s="56" t="s">
        <v>32</v>
      </c>
      <c r="I116" s="55" t="s">
        <v>33</v>
      </c>
      <c r="J116" s="57">
        <v>38.869499999999995</v>
      </c>
      <c r="K116" s="766">
        <v>932.86799999999982</v>
      </c>
      <c r="L116" s="80"/>
      <c r="M116" s="150">
        <v>0</v>
      </c>
      <c r="N116" s="80"/>
      <c r="O116" s="150"/>
      <c r="P116" s="75">
        <v>0</v>
      </c>
      <c r="Q116" s="999">
        <f t="shared" si="11"/>
        <v>0</v>
      </c>
      <c r="R116" s="81"/>
      <c r="S116" s="150"/>
      <c r="T116" s="75">
        <v>5</v>
      </c>
      <c r="U116" s="58">
        <v>226.2</v>
      </c>
      <c r="V116" s="81"/>
      <c r="W116" s="150"/>
      <c r="X116" s="81"/>
      <c r="Y116" s="150"/>
      <c r="Z116" s="60">
        <v>19</v>
      </c>
      <c r="AA116" s="999">
        <v>706.67</v>
      </c>
      <c r="AB116" s="81"/>
      <c r="AC116" s="150"/>
      <c r="AD116" s="63">
        <v>0</v>
      </c>
      <c r="AE116" s="78">
        <v>0</v>
      </c>
      <c r="AF116" s="63"/>
      <c r="AG116" s="81"/>
      <c r="AH116" s="81"/>
      <c r="AI116" s="150"/>
      <c r="AJ116" s="998">
        <f t="shared" si="9"/>
        <v>932.86999999999989</v>
      </c>
    </row>
    <row r="117" spans="2:36" ht="66" x14ac:dyDescent="0.25">
      <c r="B117" s="51"/>
      <c r="C117" s="52" t="s">
        <v>144</v>
      </c>
      <c r="D117" s="74"/>
      <c r="E117" s="74">
        <v>103</v>
      </c>
      <c r="F117" s="79" t="s">
        <v>30</v>
      </c>
      <c r="G117" s="88" t="s">
        <v>31</v>
      </c>
      <c r="H117" s="107" t="s">
        <v>32</v>
      </c>
      <c r="I117" s="88" t="s">
        <v>33</v>
      </c>
      <c r="J117" s="108">
        <v>6.9632466019417478</v>
      </c>
      <c r="K117" s="766">
        <v>717.21440000000007</v>
      </c>
      <c r="L117" s="89"/>
      <c r="M117" s="644">
        <v>0</v>
      </c>
      <c r="N117" s="89"/>
      <c r="O117" s="644"/>
      <c r="P117" s="75">
        <v>0</v>
      </c>
      <c r="Q117" s="1000">
        <f t="shared" si="11"/>
        <v>0</v>
      </c>
      <c r="R117" s="91"/>
      <c r="S117" s="644"/>
      <c r="T117" s="75">
        <v>26</v>
      </c>
      <c r="U117" s="58">
        <v>185.6</v>
      </c>
      <c r="V117" s="81"/>
      <c r="W117" s="644"/>
      <c r="X117" s="91"/>
      <c r="Y117" s="644"/>
      <c r="Z117" s="92">
        <v>77</v>
      </c>
      <c r="AA117" s="1000">
        <v>531.61</v>
      </c>
      <c r="AB117" s="91"/>
      <c r="AC117" s="644"/>
      <c r="AD117" s="63">
        <v>0</v>
      </c>
      <c r="AE117" s="78">
        <v>0</v>
      </c>
      <c r="AF117" s="940"/>
      <c r="AG117" s="91"/>
      <c r="AH117" s="91"/>
      <c r="AI117" s="644"/>
      <c r="AJ117" s="998">
        <f t="shared" si="9"/>
        <v>717.21</v>
      </c>
    </row>
    <row r="118" spans="2:36" ht="66" x14ac:dyDescent="0.25">
      <c r="B118" s="51"/>
      <c r="C118" s="52" t="s">
        <v>145</v>
      </c>
      <c r="D118" s="74"/>
      <c r="E118" s="74">
        <v>42</v>
      </c>
      <c r="F118" s="79" t="s">
        <v>30</v>
      </c>
      <c r="G118" s="55" t="s">
        <v>31</v>
      </c>
      <c r="H118" s="56" t="s">
        <v>32</v>
      </c>
      <c r="I118" s="55" t="s">
        <v>33</v>
      </c>
      <c r="J118" s="57">
        <v>15.735352380952381</v>
      </c>
      <c r="K118" s="766">
        <v>660.88480000000004</v>
      </c>
      <c r="L118" s="80"/>
      <c r="M118" s="150">
        <v>0</v>
      </c>
      <c r="N118" s="80"/>
      <c r="O118" s="150"/>
      <c r="P118" s="75">
        <v>0</v>
      </c>
      <c r="Q118" s="999">
        <f t="shared" si="11"/>
        <v>0</v>
      </c>
      <c r="R118" s="81"/>
      <c r="S118" s="150"/>
      <c r="T118" s="75">
        <v>12</v>
      </c>
      <c r="U118" s="58">
        <v>185.6</v>
      </c>
      <c r="V118" s="91"/>
      <c r="W118" s="150"/>
      <c r="X118" s="81"/>
      <c r="Y118" s="150"/>
      <c r="Z118" s="60">
        <v>30</v>
      </c>
      <c r="AA118" s="999">
        <v>475.28</v>
      </c>
      <c r="AB118" s="81"/>
      <c r="AC118" s="150"/>
      <c r="AD118" s="63">
        <v>0</v>
      </c>
      <c r="AE118" s="78">
        <v>0</v>
      </c>
      <c r="AF118" s="63"/>
      <c r="AG118" s="81"/>
      <c r="AH118" s="81"/>
      <c r="AI118" s="150"/>
      <c r="AJ118" s="998">
        <f t="shared" si="9"/>
        <v>660.88</v>
      </c>
    </row>
    <row r="119" spans="2:36" ht="66" x14ac:dyDescent="0.25">
      <c r="B119" s="51"/>
      <c r="C119" s="52" t="s">
        <v>146</v>
      </c>
      <c r="D119" s="74"/>
      <c r="E119" s="74">
        <v>26</v>
      </c>
      <c r="F119" s="79" t="s">
        <v>30</v>
      </c>
      <c r="G119" s="55" t="s">
        <v>31</v>
      </c>
      <c r="H119" s="56" t="s">
        <v>32</v>
      </c>
      <c r="I119" s="55" t="s">
        <v>33</v>
      </c>
      <c r="J119" s="57">
        <v>302.94423076923078</v>
      </c>
      <c r="K119" s="766">
        <v>7876.55</v>
      </c>
      <c r="L119" s="80"/>
      <c r="M119" s="150">
        <v>0</v>
      </c>
      <c r="N119" s="80"/>
      <c r="O119" s="150"/>
      <c r="P119" s="75">
        <v>0</v>
      </c>
      <c r="Q119" s="999">
        <f t="shared" si="11"/>
        <v>0</v>
      </c>
      <c r="R119" s="81"/>
      <c r="S119" s="150"/>
      <c r="T119" s="75">
        <v>25</v>
      </c>
      <c r="U119" s="58">
        <f>7154.88+298.12</f>
        <v>7453</v>
      </c>
      <c r="V119" s="81"/>
      <c r="W119" s="150"/>
      <c r="X119" s="81"/>
      <c r="Y119" s="150"/>
      <c r="Z119" s="60">
        <v>1</v>
      </c>
      <c r="AA119" s="999">
        <v>423.55</v>
      </c>
      <c r="AB119" s="81"/>
      <c r="AC119" s="150"/>
      <c r="AD119" s="63">
        <v>0</v>
      </c>
      <c r="AE119" s="78">
        <v>0</v>
      </c>
      <c r="AF119" s="63"/>
      <c r="AG119" s="81"/>
      <c r="AH119" s="81"/>
      <c r="AI119" s="150"/>
      <c r="AJ119" s="998">
        <f t="shared" si="9"/>
        <v>7876.55</v>
      </c>
    </row>
    <row r="120" spans="2:36" ht="66" x14ac:dyDescent="0.25">
      <c r="B120" s="51"/>
      <c r="C120" s="84" t="s">
        <v>147</v>
      </c>
      <c r="D120" s="74"/>
      <c r="E120" s="74">
        <v>11</v>
      </c>
      <c r="F120" s="79" t="s">
        <v>49</v>
      </c>
      <c r="G120" s="55" t="s">
        <v>31</v>
      </c>
      <c r="H120" s="56" t="s">
        <v>32</v>
      </c>
      <c r="I120" s="55" t="s">
        <v>33</v>
      </c>
      <c r="J120" s="57">
        <v>58.450909090909093</v>
      </c>
      <c r="K120" s="766">
        <v>642.96</v>
      </c>
      <c r="L120" s="80"/>
      <c r="M120" s="150">
        <v>0</v>
      </c>
      <c r="N120" s="80"/>
      <c r="O120" s="150"/>
      <c r="P120" s="75">
        <v>0</v>
      </c>
      <c r="Q120" s="999">
        <f t="shared" si="11"/>
        <v>0</v>
      </c>
      <c r="R120" s="81"/>
      <c r="S120" s="150"/>
      <c r="T120" s="75">
        <v>0</v>
      </c>
      <c r="U120" s="58"/>
      <c r="V120" s="81"/>
      <c r="W120" s="150"/>
      <c r="X120" s="81"/>
      <c r="Y120" s="150"/>
      <c r="Z120" s="92">
        <v>11</v>
      </c>
      <c r="AA120" s="999">
        <v>642.96</v>
      </c>
      <c r="AB120" s="81"/>
      <c r="AC120" s="150"/>
      <c r="AD120" s="63">
        <v>0</v>
      </c>
      <c r="AE120" s="78">
        <v>0</v>
      </c>
      <c r="AF120" s="63"/>
      <c r="AG120" s="81"/>
      <c r="AH120" s="81"/>
      <c r="AI120" s="150"/>
      <c r="AJ120" s="998">
        <f t="shared" si="9"/>
        <v>642.96</v>
      </c>
    </row>
    <row r="121" spans="2:36" ht="66" x14ac:dyDescent="0.25">
      <c r="B121" s="51"/>
      <c r="C121" s="85" t="s">
        <v>148</v>
      </c>
      <c r="D121" s="74"/>
      <c r="E121" s="74">
        <v>37</v>
      </c>
      <c r="F121" s="109" t="s">
        <v>49</v>
      </c>
      <c r="G121" s="88" t="s">
        <v>31</v>
      </c>
      <c r="H121" s="107" t="s">
        <v>32</v>
      </c>
      <c r="I121" s="88" t="s">
        <v>33</v>
      </c>
      <c r="J121" s="57">
        <v>11.049729729729728</v>
      </c>
      <c r="K121" s="766">
        <v>408.84</v>
      </c>
      <c r="L121" s="89"/>
      <c r="M121" s="644">
        <v>0</v>
      </c>
      <c r="N121" s="89"/>
      <c r="O121" s="644"/>
      <c r="P121" s="75">
        <v>0</v>
      </c>
      <c r="Q121" s="1000">
        <f t="shared" si="11"/>
        <v>0</v>
      </c>
      <c r="R121" s="91"/>
      <c r="S121" s="644"/>
      <c r="T121" s="75">
        <v>0</v>
      </c>
      <c r="U121" s="870"/>
      <c r="V121" s="81"/>
      <c r="W121" s="644"/>
      <c r="X121" s="91"/>
      <c r="Y121" s="644"/>
      <c r="Z121" s="92">
        <v>37</v>
      </c>
      <c r="AA121" s="1000">
        <f>Z121*J121</f>
        <v>408.84</v>
      </c>
      <c r="AB121" s="91"/>
      <c r="AC121" s="644"/>
      <c r="AD121" s="63">
        <v>0</v>
      </c>
      <c r="AE121" s="78">
        <v>0</v>
      </c>
      <c r="AF121" s="940"/>
      <c r="AG121" s="91"/>
      <c r="AH121" s="91"/>
      <c r="AI121" s="644"/>
      <c r="AJ121" s="998">
        <f t="shared" si="9"/>
        <v>408.84</v>
      </c>
    </row>
    <row r="122" spans="2:36" ht="66" x14ac:dyDescent="0.25">
      <c r="B122" s="51"/>
      <c r="C122" s="85" t="s">
        <v>149</v>
      </c>
      <c r="D122" s="74"/>
      <c r="E122" s="401">
        <v>102</v>
      </c>
      <c r="F122" s="109" t="s">
        <v>49</v>
      </c>
      <c r="G122" s="55" t="s">
        <v>31</v>
      </c>
      <c r="H122" s="56" t="s">
        <v>32</v>
      </c>
      <c r="I122" s="55" t="s">
        <v>33</v>
      </c>
      <c r="J122" s="57">
        <v>10.34</v>
      </c>
      <c r="K122" s="768">
        <v>1055.0155999999997</v>
      </c>
      <c r="L122" s="80"/>
      <c r="M122" s="150">
        <v>0</v>
      </c>
      <c r="N122" s="80"/>
      <c r="O122" s="150"/>
      <c r="P122" s="75">
        <v>0</v>
      </c>
      <c r="Q122" s="999">
        <f t="shared" si="11"/>
        <v>0</v>
      </c>
      <c r="R122" s="81"/>
      <c r="S122" s="150"/>
      <c r="T122" s="75">
        <v>0</v>
      </c>
      <c r="U122" s="58"/>
      <c r="V122" s="91"/>
      <c r="W122" s="150"/>
      <c r="X122" s="81"/>
      <c r="Y122" s="150"/>
      <c r="Z122" s="92">
        <v>102</v>
      </c>
      <c r="AA122" s="999">
        <v>1055.02</v>
      </c>
      <c r="AB122" s="81"/>
      <c r="AC122" s="150"/>
      <c r="AD122" s="63">
        <v>0</v>
      </c>
      <c r="AE122" s="78">
        <v>0</v>
      </c>
      <c r="AF122" s="63"/>
      <c r="AG122" s="81"/>
      <c r="AH122" s="81"/>
      <c r="AI122" s="150"/>
      <c r="AJ122" s="998">
        <f t="shared" si="9"/>
        <v>1055.02</v>
      </c>
    </row>
    <row r="123" spans="2:36" ht="66" x14ac:dyDescent="0.25">
      <c r="B123" s="51"/>
      <c r="C123" s="84" t="s">
        <v>150</v>
      </c>
      <c r="D123" s="74"/>
      <c r="E123" s="401">
        <v>176</v>
      </c>
      <c r="F123" s="109" t="s">
        <v>30</v>
      </c>
      <c r="G123" s="55" t="s">
        <v>31</v>
      </c>
      <c r="H123" s="56" t="s">
        <v>32</v>
      </c>
      <c r="I123" s="55" t="s">
        <v>33</v>
      </c>
      <c r="J123" s="57">
        <v>18.743888636363639</v>
      </c>
      <c r="K123" s="768">
        <v>3298.9244000000003</v>
      </c>
      <c r="L123" s="80"/>
      <c r="M123" s="150">
        <v>0</v>
      </c>
      <c r="N123" s="80"/>
      <c r="O123" s="150"/>
      <c r="P123" s="75">
        <v>0</v>
      </c>
      <c r="Q123" s="999">
        <f t="shared" si="11"/>
        <v>0</v>
      </c>
      <c r="R123" s="81"/>
      <c r="S123" s="150"/>
      <c r="T123" s="75">
        <v>74</v>
      </c>
      <c r="U123" s="58">
        <f>844.48+542.88</f>
        <v>1387.3600000000001</v>
      </c>
      <c r="V123" s="81"/>
      <c r="W123" s="150"/>
      <c r="X123" s="81"/>
      <c r="Y123" s="150"/>
      <c r="Z123" s="60">
        <v>102</v>
      </c>
      <c r="AA123" s="999">
        <v>1911.56</v>
      </c>
      <c r="AB123" s="81"/>
      <c r="AC123" s="150"/>
      <c r="AD123" s="63">
        <v>0</v>
      </c>
      <c r="AE123" s="78">
        <v>0</v>
      </c>
      <c r="AF123" s="63"/>
      <c r="AG123" s="81"/>
      <c r="AH123" s="81"/>
      <c r="AI123" s="150"/>
      <c r="AJ123" s="998">
        <f t="shared" si="9"/>
        <v>3298.92</v>
      </c>
    </row>
    <row r="124" spans="2:36" ht="66" x14ac:dyDescent="0.25">
      <c r="B124" s="51"/>
      <c r="C124" s="73" t="s">
        <v>151</v>
      </c>
      <c r="D124" s="74"/>
      <c r="E124" s="401">
        <v>1</v>
      </c>
      <c r="F124" s="109" t="s">
        <v>49</v>
      </c>
      <c r="G124" s="55" t="s">
        <v>31</v>
      </c>
      <c r="H124" s="56" t="s">
        <v>32</v>
      </c>
      <c r="I124" s="55" t="s">
        <v>33</v>
      </c>
      <c r="J124" s="57">
        <v>156</v>
      </c>
      <c r="K124" s="768">
        <v>156</v>
      </c>
      <c r="L124" s="80"/>
      <c r="M124" s="150">
        <v>0</v>
      </c>
      <c r="N124" s="80"/>
      <c r="O124" s="150"/>
      <c r="P124" s="75">
        <v>0</v>
      </c>
      <c r="Q124" s="999">
        <f t="shared" si="11"/>
        <v>0</v>
      </c>
      <c r="R124" s="81"/>
      <c r="S124" s="150"/>
      <c r="T124" s="75">
        <v>0</v>
      </c>
      <c r="U124" s="58"/>
      <c r="V124" s="81"/>
      <c r="W124" s="150"/>
      <c r="X124" s="81"/>
      <c r="Y124" s="150"/>
      <c r="Z124" s="92">
        <v>1</v>
      </c>
      <c r="AA124" s="999">
        <f>Z124*J124</f>
        <v>156</v>
      </c>
      <c r="AB124" s="81"/>
      <c r="AC124" s="150"/>
      <c r="AD124" s="63">
        <v>0</v>
      </c>
      <c r="AE124" s="78">
        <v>0</v>
      </c>
      <c r="AF124" s="63"/>
      <c r="AG124" s="81"/>
      <c r="AH124" s="81"/>
      <c r="AI124" s="150"/>
      <c r="AJ124" s="998">
        <f t="shared" si="9"/>
        <v>156</v>
      </c>
    </row>
    <row r="125" spans="2:36" ht="66" x14ac:dyDescent="0.25">
      <c r="B125" s="51"/>
      <c r="C125" s="101" t="s">
        <v>152</v>
      </c>
      <c r="D125" s="74"/>
      <c r="E125" s="401">
        <v>7</v>
      </c>
      <c r="F125" s="109" t="s">
        <v>30</v>
      </c>
      <c r="G125" s="55" t="s">
        <v>31</v>
      </c>
      <c r="H125" s="56" t="s">
        <v>32</v>
      </c>
      <c r="I125" s="55" t="s">
        <v>33</v>
      </c>
      <c r="J125" s="57">
        <v>15</v>
      </c>
      <c r="K125" s="768">
        <v>105</v>
      </c>
      <c r="L125" s="80"/>
      <c r="M125" s="150">
        <v>0</v>
      </c>
      <c r="N125" s="80"/>
      <c r="O125" s="150"/>
      <c r="P125" s="75">
        <v>0</v>
      </c>
      <c r="Q125" s="999">
        <f t="shared" si="11"/>
        <v>0</v>
      </c>
      <c r="R125" s="81"/>
      <c r="S125" s="150"/>
      <c r="T125" s="75">
        <v>0</v>
      </c>
      <c r="U125" s="58"/>
      <c r="V125" s="81"/>
      <c r="W125" s="150"/>
      <c r="X125" s="81"/>
      <c r="Y125" s="150"/>
      <c r="Z125" s="92">
        <v>7</v>
      </c>
      <c r="AA125" s="999">
        <f>Z125*J125</f>
        <v>105</v>
      </c>
      <c r="AB125" s="81"/>
      <c r="AC125" s="150"/>
      <c r="AD125" s="63">
        <v>0</v>
      </c>
      <c r="AE125" s="78">
        <v>0</v>
      </c>
      <c r="AF125" s="63"/>
      <c r="AG125" s="81"/>
      <c r="AH125" s="81"/>
      <c r="AI125" s="150"/>
      <c r="AJ125" s="998">
        <f t="shared" si="9"/>
        <v>105</v>
      </c>
    </row>
    <row r="126" spans="2:36" ht="66" x14ac:dyDescent="0.25">
      <c r="B126" s="51"/>
      <c r="C126" s="52" t="s">
        <v>153</v>
      </c>
      <c r="D126" s="74"/>
      <c r="E126" s="401">
        <v>1</v>
      </c>
      <c r="F126" s="109" t="s">
        <v>30</v>
      </c>
      <c r="G126" s="55" t="s">
        <v>31</v>
      </c>
      <c r="H126" s="56" t="s">
        <v>32</v>
      </c>
      <c r="I126" s="55" t="s">
        <v>33</v>
      </c>
      <c r="J126" s="57">
        <v>115</v>
      </c>
      <c r="K126" s="768">
        <v>115</v>
      </c>
      <c r="L126" s="80"/>
      <c r="M126" s="150">
        <v>0</v>
      </c>
      <c r="N126" s="80"/>
      <c r="O126" s="150"/>
      <c r="P126" s="75">
        <v>0</v>
      </c>
      <c r="Q126" s="999">
        <f t="shared" si="11"/>
        <v>0</v>
      </c>
      <c r="R126" s="81"/>
      <c r="S126" s="150"/>
      <c r="T126" s="75">
        <v>0</v>
      </c>
      <c r="U126" s="58"/>
      <c r="V126" s="81"/>
      <c r="W126" s="150"/>
      <c r="X126" s="81"/>
      <c r="Y126" s="150"/>
      <c r="Z126" s="92">
        <v>1</v>
      </c>
      <c r="AA126" s="999">
        <f>Z126*J126</f>
        <v>115</v>
      </c>
      <c r="AB126" s="81"/>
      <c r="AC126" s="150"/>
      <c r="AD126" s="63">
        <v>0</v>
      </c>
      <c r="AE126" s="78">
        <v>0</v>
      </c>
      <c r="AF126" s="63"/>
      <c r="AG126" s="81"/>
      <c r="AH126" s="81"/>
      <c r="AI126" s="150"/>
      <c r="AJ126" s="998">
        <f t="shared" si="9"/>
        <v>115</v>
      </c>
    </row>
    <row r="127" spans="2:36" ht="66" x14ac:dyDescent="0.25">
      <c r="B127" s="51"/>
      <c r="C127" s="84" t="s">
        <v>154</v>
      </c>
      <c r="D127" s="74"/>
      <c r="E127" s="401">
        <v>8</v>
      </c>
      <c r="F127" s="109" t="s">
        <v>30</v>
      </c>
      <c r="G127" s="55" t="s">
        <v>31</v>
      </c>
      <c r="H127" s="56" t="s">
        <v>32</v>
      </c>
      <c r="I127" s="55" t="s">
        <v>33</v>
      </c>
      <c r="J127" s="57">
        <v>10.61</v>
      </c>
      <c r="K127" s="768">
        <v>84.88</v>
      </c>
      <c r="L127" s="80"/>
      <c r="M127" s="150">
        <v>0</v>
      </c>
      <c r="N127" s="80"/>
      <c r="O127" s="150"/>
      <c r="P127" s="75">
        <v>0</v>
      </c>
      <c r="Q127" s="999">
        <f t="shared" si="11"/>
        <v>0</v>
      </c>
      <c r="R127" s="81"/>
      <c r="S127" s="150"/>
      <c r="T127" s="75">
        <v>0</v>
      </c>
      <c r="U127" s="58"/>
      <c r="V127" s="81"/>
      <c r="W127" s="150"/>
      <c r="X127" s="81"/>
      <c r="Y127" s="150"/>
      <c r="Z127" s="92">
        <v>8</v>
      </c>
      <c r="AA127" s="999">
        <f>Z127*J127</f>
        <v>84.88</v>
      </c>
      <c r="AB127" s="81"/>
      <c r="AC127" s="150"/>
      <c r="AD127" s="63">
        <v>0</v>
      </c>
      <c r="AE127" s="78">
        <v>0</v>
      </c>
      <c r="AF127" s="63"/>
      <c r="AG127" s="81"/>
      <c r="AH127" s="81"/>
      <c r="AI127" s="150"/>
      <c r="AJ127" s="998">
        <f t="shared" si="9"/>
        <v>84.88</v>
      </c>
    </row>
    <row r="128" spans="2:36" ht="66" x14ac:dyDescent="0.25">
      <c r="B128" s="51"/>
      <c r="C128" s="93" t="s">
        <v>155</v>
      </c>
      <c r="D128" s="74"/>
      <c r="E128" s="401">
        <v>254</v>
      </c>
      <c r="F128" s="109" t="s">
        <v>30</v>
      </c>
      <c r="G128" s="55" t="s">
        <v>31</v>
      </c>
      <c r="H128" s="56" t="s">
        <v>32</v>
      </c>
      <c r="I128" s="55" t="s">
        <v>33</v>
      </c>
      <c r="J128" s="57">
        <v>10.136456692913386</v>
      </c>
      <c r="K128" s="768">
        <v>2574.66</v>
      </c>
      <c r="L128" s="80"/>
      <c r="M128" s="150">
        <v>0</v>
      </c>
      <c r="N128" s="80"/>
      <c r="O128" s="150"/>
      <c r="P128" s="75">
        <v>0</v>
      </c>
      <c r="Q128" s="999">
        <f t="shared" si="11"/>
        <v>0</v>
      </c>
      <c r="R128" s="81"/>
      <c r="S128" s="150"/>
      <c r="T128" s="75">
        <v>243</v>
      </c>
      <c r="U128" s="58">
        <f>591.6+765.6+1113.6</f>
        <v>2470.8000000000002</v>
      </c>
      <c r="V128" s="81"/>
      <c r="W128" s="150"/>
      <c r="X128" s="81"/>
      <c r="Y128" s="150"/>
      <c r="Z128" s="60">
        <v>11</v>
      </c>
      <c r="AA128" s="999">
        <v>103.86</v>
      </c>
      <c r="AB128" s="81"/>
      <c r="AC128" s="150"/>
      <c r="AD128" s="63">
        <v>0</v>
      </c>
      <c r="AE128" s="78">
        <v>0</v>
      </c>
      <c r="AF128" s="63"/>
      <c r="AG128" s="81"/>
      <c r="AH128" s="81"/>
      <c r="AI128" s="150"/>
      <c r="AJ128" s="998">
        <f t="shared" si="9"/>
        <v>2574.6600000000003</v>
      </c>
    </row>
    <row r="129" spans="2:36" ht="66" x14ac:dyDescent="0.25">
      <c r="B129" s="51"/>
      <c r="C129" s="52" t="s">
        <v>156</v>
      </c>
      <c r="D129" s="74"/>
      <c r="E129" s="74">
        <v>43</v>
      </c>
      <c r="F129" s="100" t="s">
        <v>59</v>
      </c>
      <c r="G129" s="55" t="s">
        <v>31</v>
      </c>
      <c r="H129" s="56" t="s">
        <v>32</v>
      </c>
      <c r="I129" s="55" t="s">
        <v>33</v>
      </c>
      <c r="J129" s="57">
        <v>90.024142857142863</v>
      </c>
      <c r="K129" s="766">
        <v>7099.2039999999997</v>
      </c>
      <c r="L129" s="80"/>
      <c r="M129" s="150">
        <v>0</v>
      </c>
      <c r="N129" s="80"/>
      <c r="O129" s="150"/>
      <c r="P129" s="75">
        <v>0</v>
      </c>
      <c r="Q129" s="999">
        <f t="shared" si="11"/>
        <v>0</v>
      </c>
      <c r="R129" s="81"/>
      <c r="S129" s="150"/>
      <c r="T129" s="75">
        <v>43</v>
      </c>
      <c r="U129" s="58">
        <v>7099.2</v>
      </c>
      <c r="V129" s="81"/>
      <c r="W129" s="150"/>
      <c r="X129" s="81"/>
      <c r="Y129" s="150"/>
      <c r="Z129" s="60">
        <v>0</v>
      </c>
      <c r="AA129" s="999">
        <f>Z129*J129</f>
        <v>0</v>
      </c>
      <c r="AB129" s="81"/>
      <c r="AC129" s="150"/>
      <c r="AD129" s="63">
        <v>0</v>
      </c>
      <c r="AE129" s="78">
        <v>0</v>
      </c>
      <c r="AF129" s="63"/>
      <c r="AG129" s="81"/>
      <c r="AH129" s="81"/>
      <c r="AI129" s="150"/>
      <c r="AJ129" s="998">
        <f t="shared" si="9"/>
        <v>7099.2</v>
      </c>
    </row>
    <row r="130" spans="2:36" ht="66" x14ac:dyDescent="0.25">
      <c r="B130" s="51"/>
      <c r="C130" s="106" t="s">
        <v>157</v>
      </c>
      <c r="D130" s="74"/>
      <c r="E130" s="74">
        <v>3</v>
      </c>
      <c r="F130" s="100" t="s">
        <v>30</v>
      </c>
      <c r="G130" s="55" t="s">
        <v>31</v>
      </c>
      <c r="H130" s="56" t="s">
        <v>32</v>
      </c>
      <c r="I130" s="55" t="s">
        <v>33</v>
      </c>
      <c r="J130" s="57">
        <v>693.68</v>
      </c>
      <c r="K130" s="766">
        <v>2125.81</v>
      </c>
      <c r="L130" s="80"/>
      <c r="M130" s="150">
        <v>0</v>
      </c>
      <c r="N130" s="80"/>
      <c r="O130" s="150"/>
      <c r="P130" s="75">
        <v>0</v>
      </c>
      <c r="Q130" s="999">
        <f t="shared" si="11"/>
        <v>0</v>
      </c>
      <c r="R130" s="81"/>
      <c r="S130" s="150"/>
      <c r="T130" s="75">
        <v>1</v>
      </c>
      <c r="U130" s="58">
        <f>346.84+346.84</f>
        <v>693.68</v>
      </c>
      <c r="V130" s="81"/>
      <c r="W130" s="150"/>
      <c r="X130" s="81"/>
      <c r="Y130" s="150"/>
      <c r="Z130" s="60">
        <v>2</v>
      </c>
      <c r="AA130" s="999">
        <v>1432.13</v>
      </c>
      <c r="AB130" s="81"/>
      <c r="AC130" s="150"/>
      <c r="AD130" s="63">
        <v>0</v>
      </c>
      <c r="AE130" s="78">
        <v>0</v>
      </c>
      <c r="AF130" s="63"/>
      <c r="AG130" s="81"/>
      <c r="AH130" s="81"/>
      <c r="AI130" s="150"/>
      <c r="AJ130" s="998">
        <f t="shared" si="9"/>
        <v>2125.81</v>
      </c>
    </row>
    <row r="131" spans="2:36" ht="66" x14ac:dyDescent="0.25">
      <c r="B131" s="51"/>
      <c r="C131" s="52" t="s">
        <v>158</v>
      </c>
      <c r="D131" s="74"/>
      <c r="E131" s="74">
        <v>2</v>
      </c>
      <c r="F131" s="100" t="s">
        <v>30</v>
      </c>
      <c r="G131" s="55" t="s">
        <v>31</v>
      </c>
      <c r="H131" s="56" t="s">
        <v>32</v>
      </c>
      <c r="I131" s="55" t="s">
        <v>33</v>
      </c>
      <c r="J131" s="57">
        <v>8.52</v>
      </c>
      <c r="K131" s="766">
        <v>24.119999999999997</v>
      </c>
      <c r="L131" s="80"/>
      <c r="M131" s="150">
        <v>0</v>
      </c>
      <c r="N131" s="80"/>
      <c r="O131" s="150"/>
      <c r="P131" s="75">
        <v>0</v>
      </c>
      <c r="Q131" s="999">
        <f t="shared" si="11"/>
        <v>0</v>
      </c>
      <c r="R131" s="81"/>
      <c r="S131" s="150"/>
      <c r="T131" s="75">
        <v>1</v>
      </c>
      <c r="U131" s="58">
        <v>8.52</v>
      </c>
      <c r="V131" s="81"/>
      <c r="W131" s="150"/>
      <c r="X131" s="81"/>
      <c r="Y131" s="150"/>
      <c r="Z131" s="60">
        <v>1</v>
      </c>
      <c r="AA131" s="999">
        <v>15.6</v>
      </c>
      <c r="AB131" s="81"/>
      <c r="AC131" s="150"/>
      <c r="AD131" s="63">
        <v>0</v>
      </c>
      <c r="AE131" s="78">
        <v>0</v>
      </c>
      <c r="AF131" s="63"/>
      <c r="AG131" s="81"/>
      <c r="AH131" s="81"/>
      <c r="AI131" s="150"/>
      <c r="AJ131" s="998">
        <f t="shared" si="9"/>
        <v>24.119999999999997</v>
      </c>
    </row>
    <row r="132" spans="2:36" ht="66" x14ac:dyDescent="0.25">
      <c r="B132" s="51"/>
      <c r="C132" s="52" t="s">
        <v>159</v>
      </c>
      <c r="D132" s="74"/>
      <c r="E132" s="74">
        <v>3</v>
      </c>
      <c r="F132" s="100" t="s">
        <v>30</v>
      </c>
      <c r="G132" s="55" t="s">
        <v>31</v>
      </c>
      <c r="H132" s="56" t="s">
        <v>32</v>
      </c>
      <c r="I132" s="55" t="s">
        <v>33</v>
      </c>
      <c r="J132" s="57">
        <v>69.5</v>
      </c>
      <c r="K132" s="766">
        <v>194.88</v>
      </c>
      <c r="L132" s="80"/>
      <c r="M132" s="150">
        <v>0</v>
      </c>
      <c r="N132" s="80"/>
      <c r="O132" s="150"/>
      <c r="P132" s="75">
        <v>0</v>
      </c>
      <c r="Q132" s="999">
        <f t="shared" si="11"/>
        <v>0</v>
      </c>
      <c r="R132" s="81"/>
      <c r="S132" s="150"/>
      <c r="T132" s="75">
        <v>3</v>
      </c>
      <c r="U132" s="58">
        <v>194.88</v>
      </c>
      <c r="V132" s="81"/>
      <c r="W132" s="150"/>
      <c r="X132" s="81"/>
      <c r="Y132" s="150"/>
      <c r="Z132" s="60">
        <v>0</v>
      </c>
      <c r="AA132" s="999">
        <f t="shared" ref="AA132:AA144" si="12">Z132*J132</f>
        <v>0</v>
      </c>
      <c r="AB132" s="81"/>
      <c r="AC132" s="150"/>
      <c r="AD132" s="63">
        <v>0</v>
      </c>
      <c r="AE132" s="78">
        <v>0</v>
      </c>
      <c r="AF132" s="63"/>
      <c r="AG132" s="81"/>
      <c r="AH132" s="81"/>
      <c r="AI132" s="150"/>
      <c r="AJ132" s="998">
        <f t="shared" si="9"/>
        <v>194.88</v>
      </c>
    </row>
    <row r="133" spans="2:36" ht="66" x14ac:dyDescent="0.25">
      <c r="B133" s="51"/>
      <c r="C133" s="52" t="s">
        <v>160</v>
      </c>
      <c r="D133" s="74"/>
      <c r="E133" s="74">
        <v>3</v>
      </c>
      <c r="F133" s="100" t="s">
        <v>30</v>
      </c>
      <c r="G133" s="55" t="s">
        <v>31</v>
      </c>
      <c r="H133" s="56" t="s">
        <v>32</v>
      </c>
      <c r="I133" s="55" t="s">
        <v>33</v>
      </c>
      <c r="J133" s="57">
        <v>100</v>
      </c>
      <c r="K133" s="766">
        <v>475.6</v>
      </c>
      <c r="L133" s="80"/>
      <c r="M133" s="150">
        <v>0</v>
      </c>
      <c r="N133" s="80"/>
      <c r="O133" s="150"/>
      <c r="P133" s="75">
        <v>0</v>
      </c>
      <c r="Q133" s="999">
        <f t="shared" si="11"/>
        <v>0</v>
      </c>
      <c r="R133" s="81"/>
      <c r="S133" s="150"/>
      <c r="T133" s="75">
        <v>3</v>
      </c>
      <c r="U133" s="58">
        <v>475.6</v>
      </c>
      <c r="V133" s="81"/>
      <c r="W133" s="150"/>
      <c r="X133" s="81"/>
      <c r="Y133" s="150"/>
      <c r="Z133" s="60">
        <v>0</v>
      </c>
      <c r="AA133" s="999">
        <f t="shared" si="12"/>
        <v>0</v>
      </c>
      <c r="AB133" s="81"/>
      <c r="AC133" s="150"/>
      <c r="AD133" s="63">
        <v>0</v>
      </c>
      <c r="AE133" s="78">
        <v>0</v>
      </c>
      <c r="AF133" s="63"/>
      <c r="AG133" s="81"/>
      <c r="AH133" s="81"/>
      <c r="AI133" s="150"/>
      <c r="AJ133" s="998">
        <f t="shared" si="9"/>
        <v>475.6</v>
      </c>
    </row>
    <row r="134" spans="2:36" ht="66" x14ac:dyDescent="0.25">
      <c r="B134" s="51"/>
      <c r="C134" s="82" t="s">
        <v>161</v>
      </c>
      <c r="D134" s="74"/>
      <c r="E134" s="74">
        <v>8</v>
      </c>
      <c r="F134" s="100" t="s">
        <v>59</v>
      </c>
      <c r="G134" s="55" t="s">
        <v>31</v>
      </c>
      <c r="H134" s="56" t="s">
        <v>32</v>
      </c>
      <c r="I134" s="55" t="s">
        <v>33</v>
      </c>
      <c r="J134" s="57">
        <v>22.388750000000002</v>
      </c>
      <c r="K134" s="766">
        <v>179.11</v>
      </c>
      <c r="L134" s="80"/>
      <c r="M134" s="150">
        <v>0</v>
      </c>
      <c r="N134" s="80"/>
      <c r="O134" s="150"/>
      <c r="P134" s="75">
        <v>0</v>
      </c>
      <c r="Q134" s="999">
        <f t="shared" si="11"/>
        <v>0</v>
      </c>
      <c r="R134" s="81"/>
      <c r="S134" s="150"/>
      <c r="T134" s="75">
        <v>0</v>
      </c>
      <c r="U134" s="58"/>
      <c r="V134" s="81"/>
      <c r="W134" s="150"/>
      <c r="X134" s="81"/>
      <c r="Y134" s="150"/>
      <c r="Z134" s="60">
        <v>0</v>
      </c>
      <c r="AA134" s="999">
        <f t="shared" si="12"/>
        <v>0</v>
      </c>
      <c r="AB134" s="81">
        <v>8</v>
      </c>
      <c r="AC134" s="150">
        <f>AB134*J134</f>
        <v>179.11</v>
      </c>
      <c r="AD134" s="63">
        <v>0</v>
      </c>
      <c r="AE134" s="78">
        <v>0</v>
      </c>
      <c r="AF134" s="63"/>
      <c r="AG134" s="81"/>
      <c r="AH134" s="81"/>
      <c r="AI134" s="150"/>
      <c r="AJ134" s="998">
        <f t="shared" si="9"/>
        <v>179.11</v>
      </c>
    </row>
    <row r="135" spans="2:36" ht="66" x14ac:dyDescent="0.25">
      <c r="B135" s="51"/>
      <c r="C135" s="82" t="s">
        <v>162</v>
      </c>
      <c r="D135" s="74"/>
      <c r="E135" s="74">
        <v>133</v>
      </c>
      <c r="F135" s="100" t="s">
        <v>59</v>
      </c>
      <c r="G135" s="55" t="s">
        <v>31</v>
      </c>
      <c r="H135" s="56" t="s">
        <v>32</v>
      </c>
      <c r="I135" s="55" t="s">
        <v>33</v>
      </c>
      <c r="J135" s="57">
        <v>26.749600000000001</v>
      </c>
      <c r="K135" s="766">
        <v>10616.897199999999</v>
      </c>
      <c r="L135" s="80"/>
      <c r="M135" s="150">
        <v>0</v>
      </c>
      <c r="N135" s="80"/>
      <c r="O135" s="150"/>
      <c r="P135" s="75">
        <v>0</v>
      </c>
      <c r="Q135" s="999">
        <f t="shared" si="11"/>
        <v>0</v>
      </c>
      <c r="R135" s="81"/>
      <c r="S135" s="150"/>
      <c r="T135" s="75">
        <v>133</v>
      </c>
      <c r="U135" s="58">
        <f>7426.9+928+2262</f>
        <v>10616.9</v>
      </c>
      <c r="V135" s="81"/>
      <c r="W135" s="150"/>
      <c r="X135" s="81"/>
      <c r="Y135" s="150"/>
      <c r="Z135" s="60">
        <v>0</v>
      </c>
      <c r="AA135" s="999">
        <f t="shared" si="12"/>
        <v>0</v>
      </c>
      <c r="AB135" s="81"/>
      <c r="AC135" s="150"/>
      <c r="AD135" s="63">
        <v>0</v>
      </c>
      <c r="AE135" s="78">
        <v>0</v>
      </c>
      <c r="AF135" s="63"/>
      <c r="AG135" s="81"/>
      <c r="AH135" s="81"/>
      <c r="AI135" s="150"/>
      <c r="AJ135" s="998">
        <f t="shared" si="9"/>
        <v>10616.9</v>
      </c>
    </row>
    <row r="136" spans="2:36" ht="66" x14ac:dyDescent="0.25">
      <c r="B136" s="51"/>
      <c r="C136" s="52" t="s">
        <v>163</v>
      </c>
      <c r="D136" s="74"/>
      <c r="E136" s="74">
        <v>1</v>
      </c>
      <c r="F136" s="100" t="s">
        <v>41</v>
      </c>
      <c r="G136" s="55" t="s">
        <v>31</v>
      </c>
      <c r="H136" s="56" t="s">
        <v>32</v>
      </c>
      <c r="I136" s="55" t="s">
        <v>33</v>
      </c>
      <c r="J136" s="57">
        <v>118.8</v>
      </c>
      <c r="K136" s="766">
        <v>118.8</v>
      </c>
      <c r="L136" s="80"/>
      <c r="M136" s="150">
        <v>0</v>
      </c>
      <c r="N136" s="80"/>
      <c r="O136" s="150"/>
      <c r="P136" s="75">
        <v>0</v>
      </c>
      <c r="Q136" s="999">
        <f t="shared" si="11"/>
        <v>0</v>
      </c>
      <c r="R136" s="81"/>
      <c r="S136" s="150"/>
      <c r="T136" s="75">
        <v>0</v>
      </c>
      <c r="U136" s="58"/>
      <c r="V136" s="81"/>
      <c r="W136" s="150"/>
      <c r="X136" s="81"/>
      <c r="Y136" s="150"/>
      <c r="Z136" s="92">
        <v>0</v>
      </c>
      <c r="AA136" s="999">
        <f t="shared" si="12"/>
        <v>0</v>
      </c>
      <c r="AB136" s="81">
        <v>1</v>
      </c>
      <c r="AC136" s="150">
        <v>118.8</v>
      </c>
      <c r="AD136" s="63">
        <v>0</v>
      </c>
      <c r="AE136" s="78">
        <v>0</v>
      </c>
      <c r="AF136" s="63">
        <v>0</v>
      </c>
      <c r="AG136" s="81"/>
      <c r="AH136" s="81"/>
      <c r="AI136" s="150"/>
      <c r="AJ136" s="998">
        <f t="shared" si="9"/>
        <v>118.8</v>
      </c>
    </row>
    <row r="137" spans="2:36" ht="66" x14ac:dyDescent="0.25">
      <c r="B137" s="51"/>
      <c r="C137" s="73" t="s">
        <v>164</v>
      </c>
      <c r="D137" s="74"/>
      <c r="E137" s="74">
        <v>3</v>
      </c>
      <c r="F137" s="100" t="s">
        <v>59</v>
      </c>
      <c r="G137" s="55" t="s">
        <v>31</v>
      </c>
      <c r="H137" s="56" t="s">
        <v>32</v>
      </c>
      <c r="I137" s="55" t="s">
        <v>33</v>
      </c>
      <c r="J137" s="57">
        <v>141.67000000000002</v>
      </c>
      <c r="K137" s="766">
        <v>983.06000000000006</v>
      </c>
      <c r="L137" s="80"/>
      <c r="M137" s="150">
        <v>0</v>
      </c>
      <c r="N137" s="80"/>
      <c r="O137" s="150"/>
      <c r="P137" s="75">
        <v>0</v>
      </c>
      <c r="Q137" s="999">
        <f t="shared" si="11"/>
        <v>0</v>
      </c>
      <c r="R137" s="81"/>
      <c r="S137" s="150"/>
      <c r="T137" s="75">
        <v>3</v>
      </c>
      <c r="U137" s="58">
        <f>642.02+341.04</f>
        <v>983.06</v>
      </c>
      <c r="V137" s="81"/>
      <c r="W137" s="150"/>
      <c r="X137" s="81"/>
      <c r="Y137" s="150"/>
      <c r="Z137" s="92">
        <v>0</v>
      </c>
      <c r="AA137" s="999">
        <f t="shared" si="12"/>
        <v>0</v>
      </c>
      <c r="AB137" s="81"/>
      <c r="AC137" s="150"/>
      <c r="AD137" s="63">
        <v>0</v>
      </c>
      <c r="AE137" s="78">
        <v>0</v>
      </c>
      <c r="AF137" s="63">
        <v>0</v>
      </c>
      <c r="AG137" s="81"/>
      <c r="AH137" s="81"/>
      <c r="AI137" s="150"/>
      <c r="AJ137" s="998">
        <f t="shared" si="9"/>
        <v>983.06</v>
      </c>
    </row>
    <row r="138" spans="2:36" ht="66" x14ac:dyDescent="0.25">
      <c r="B138" s="51"/>
      <c r="C138" s="52" t="s">
        <v>165</v>
      </c>
      <c r="D138" s="74"/>
      <c r="E138" s="74">
        <v>5</v>
      </c>
      <c r="F138" s="100" t="s">
        <v>30</v>
      </c>
      <c r="G138" s="88" t="s">
        <v>31</v>
      </c>
      <c r="H138" s="107" t="s">
        <v>32</v>
      </c>
      <c r="I138" s="88" t="s">
        <v>33</v>
      </c>
      <c r="J138" s="57">
        <v>56.3</v>
      </c>
      <c r="K138" s="766">
        <v>281.5</v>
      </c>
      <c r="L138" s="89"/>
      <c r="M138" s="644">
        <v>0</v>
      </c>
      <c r="N138" s="89"/>
      <c r="O138" s="644"/>
      <c r="P138" s="75">
        <v>0</v>
      </c>
      <c r="Q138" s="1000">
        <f t="shared" si="11"/>
        <v>0</v>
      </c>
      <c r="R138" s="91"/>
      <c r="S138" s="644"/>
      <c r="T138" s="75">
        <v>2</v>
      </c>
      <c r="U138" s="58">
        <v>121.8</v>
      </c>
      <c r="V138" s="81"/>
      <c r="W138" s="644"/>
      <c r="X138" s="91"/>
      <c r="Y138" s="644"/>
      <c r="Z138" s="92">
        <v>0</v>
      </c>
      <c r="AA138" s="1000">
        <f t="shared" si="12"/>
        <v>0</v>
      </c>
      <c r="AB138" s="91">
        <v>3</v>
      </c>
      <c r="AC138" s="150">
        <v>159.69999999999999</v>
      </c>
      <c r="AD138" s="63">
        <v>0</v>
      </c>
      <c r="AE138" s="78">
        <v>0</v>
      </c>
      <c r="AF138" s="940">
        <v>0</v>
      </c>
      <c r="AG138" s="91"/>
      <c r="AH138" s="91"/>
      <c r="AI138" s="644"/>
      <c r="AJ138" s="998">
        <f t="shared" si="9"/>
        <v>281.5</v>
      </c>
    </row>
    <row r="139" spans="2:36" ht="66" x14ac:dyDescent="0.25">
      <c r="B139" s="51"/>
      <c r="C139" s="85" t="s">
        <v>166</v>
      </c>
      <c r="D139" s="74"/>
      <c r="E139" s="74">
        <v>44</v>
      </c>
      <c r="F139" s="79" t="s">
        <v>30</v>
      </c>
      <c r="G139" s="55" t="s">
        <v>31</v>
      </c>
      <c r="H139" s="56" t="s">
        <v>32</v>
      </c>
      <c r="I139" s="55" t="s">
        <v>33</v>
      </c>
      <c r="J139" s="57">
        <v>143.06731818181817</v>
      </c>
      <c r="K139" s="766">
        <v>6294.9619999999995</v>
      </c>
      <c r="L139" s="80"/>
      <c r="M139" s="150">
        <v>0</v>
      </c>
      <c r="N139" s="80"/>
      <c r="O139" s="150"/>
      <c r="P139" s="75">
        <v>0</v>
      </c>
      <c r="Q139" s="999">
        <f t="shared" si="11"/>
        <v>0</v>
      </c>
      <c r="R139" s="81"/>
      <c r="S139" s="150"/>
      <c r="T139" s="75">
        <v>13</v>
      </c>
      <c r="U139" s="58">
        <v>1977.8</v>
      </c>
      <c r="V139" s="91"/>
      <c r="W139" s="150"/>
      <c r="X139" s="81"/>
      <c r="Y139" s="150"/>
      <c r="Z139" s="92">
        <v>0</v>
      </c>
      <c r="AA139" s="999">
        <f t="shared" si="12"/>
        <v>0</v>
      </c>
      <c r="AB139" s="81">
        <v>31</v>
      </c>
      <c r="AC139" s="150">
        <v>4317.16</v>
      </c>
      <c r="AD139" s="63">
        <v>0</v>
      </c>
      <c r="AE139" s="78">
        <v>0</v>
      </c>
      <c r="AF139" s="63">
        <v>0</v>
      </c>
      <c r="AG139" s="81"/>
      <c r="AH139" s="81"/>
      <c r="AI139" s="150"/>
      <c r="AJ139" s="998">
        <f t="shared" si="9"/>
        <v>6294.96</v>
      </c>
    </row>
    <row r="140" spans="2:36" ht="66" x14ac:dyDescent="0.25">
      <c r="B140" s="51"/>
      <c r="C140" s="52" t="s">
        <v>167</v>
      </c>
      <c r="D140" s="74"/>
      <c r="E140" s="74">
        <v>2</v>
      </c>
      <c r="F140" s="79" t="s">
        <v>30</v>
      </c>
      <c r="G140" s="55" t="s">
        <v>31</v>
      </c>
      <c r="H140" s="56" t="s">
        <v>32</v>
      </c>
      <c r="I140" s="55" t="s">
        <v>33</v>
      </c>
      <c r="J140" s="57">
        <v>2636.51</v>
      </c>
      <c r="K140" s="766">
        <v>5273.02</v>
      </c>
      <c r="L140" s="80"/>
      <c r="M140" s="150">
        <v>0</v>
      </c>
      <c r="N140" s="80"/>
      <c r="O140" s="150"/>
      <c r="P140" s="75">
        <v>0</v>
      </c>
      <c r="Q140" s="999">
        <f t="shared" si="11"/>
        <v>0</v>
      </c>
      <c r="R140" s="81"/>
      <c r="S140" s="150"/>
      <c r="T140" s="75">
        <v>0</v>
      </c>
      <c r="U140" s="58"/>
      <c r="V140" s="81"/>
      <c r="W140" s="150"/>
      <c r="X140" s="81"/>
      <c r="Y140" s="150"/>
      <c r="Z140" s="60">
        <v>1</v>
      </c>
      <c r="AA140" s="999">
        <f t="shared" si="12"/>
        <v>2636.51</v>
      </c>
      <c r="AB140" s="81">
        <v>1</v>
      </c>
      <c r="AC140" s="150">
        <v>2636.51</v>
      </c>
      <c r="AD140" s="63">
        <v>0</v>
      </c>
      <c r="AE140" s="78">
        <v>0</v>
      </c>
      <c r="AF140" s="63">
        <v>0</v>
      </c>
      <c r="AG140" s="81"/>
      <c r="AH140" s="81"/>
      <c r="AI140" s="150"/>
      <c r="AJ140" s="998">
        <f t="shared" si="9"/>
        <v>5273.02</v>
      </c>
    </row>
    <row r="141" spans="2:36" ht="66" x14ac:dyDescent="0.25">
      <c r="B141" s="51"/>
      <c r="C141" s="73" t="s">
        <v>168</v>
      </c>
      <c r="D141" s="74"/>
      <c r="E141" s="74">
        <v>22</v>
      </c>
      <c r="F141" s="100" t="s">
        <v>30</v>
      </c>
      <c r="G141" s="55" t="s">
        <v>31</v>
      </c>
      <c r="H141" s="56" t="s">
        <v>32</v>
      </c>
      <c r="I141" s="55" t="s">
        <v>33</v>
      </c>
      <c r="J141" s="57">
        <v>45.414090909090909</v>
      </c>
      <c r="K141" s="766">
        <v>999.11</v>
      </c>
      <c r="L141" s="80"/>
      <c r="M141" s="150">
        <v>0</v>
      </c>
      <c r="N141" s="80"/>
      <c r="O141" s="150"/>
      <c r="P141" s="75">
        <v>0</v>
      </c>
      <c r="Q141" s="999">
        <f t="shared" si="11"/>
        <v>0</v>
      </c>
      <c r="R141" s="81"/>
      <c r="S141" s="150"/>
      <c r="T141" s="75">
        <v>0</v>
      </c>
      <c r="U141" s="58"/>
      <c r="V141" s="81"/>
      <c r="W141" s="150"/>
      <c r="X141" s="81"/>
      <c r="Y141" s="150"/>
      <c r="Z141" s="60">
        <v>22</v>
      </c>
      <c r="AA141" s="999">
        <f t="shared" si="12"/>
        <v>999.11</v>
      </c>
      <c r="AB141" s="81"/>
      <c r="AC141" s="150"/>
      <c r="AD141" s="63">
        <v>0</v>
      </c>
      <c r="AE141" s="78">
        <v>0</v>
      </c>
      <c r="AF141" s="63">
        <v>0</v>
      </c>
      <c r="AG141" s="81"/>
      <c r="AH141" s="81"/>
      <c r="AI141" s="150"/>
      <c r="AJ141" s="998">
        <f t="shared" si="9"/>
        <v>999.11</v>
      </c>
    </row>
    <row r="142" spans="2:36" ht="66" x14ac:dyDescent="0.25">
      <c r="B142" s="51"/>
      <c r="C142" s="93" t="s">
        <v>169</v>
      </c>
      <c r="D142" s="74"/>
      <c r="E142" s="74">
        <v>2</v>
      </c>
      <c r="F142" s="109" t="s">
        <v>170</v>
      </c>
      <c r="G142" s="55" t="s">
        <v>31</v>
      </c>
      <c r="H142" s="56" t="s">
        <v>32</v>
      </c>
      <c r="I142" s="55" t="s">
        <v>33</v>
      </c>
      <c r="J142" s="57">
        <v>1276</v>
      </c>
      <c r="K142" s="766">
        <v>2552</v>
      </c>
      <c r="L142" s="80"/>
      <c r="M142" s="150">
        <v>0</v>
      </c>
      <c r="N142" s="80"/>
      <c r="O142" s="150"/>
      <c r="P142" s="75">
        <v>0</v>
      </c>
      <c r="Q142" s="999">
        <f t="shared" si="11"/>
        <v>0</v>
      </c>
      <c r="R142" s="81"/>
      <c r="S142" s="150"/>
      <c r="T142" s="75">
        <v>0</v>
      </c>
      <c r="U142" s="58"/>
      <c r="V142" s="81"/>
      <c r="W142" s="150"/>
      <c r="X142" s="81"/>
      <c r="Y142" s="150"/>
      <c r="Z142" s="92">
        <v>2</v>
      </c>
      <c r="AA142" s="999">
        <f t="shared" si="12"/>
        <v>2552</v>
      </c>
      <c r="AB142" s="81"/>
      <c r="AC142" s="150"/>
      <c r="AD142" s="63">
        <v>0</v>
      </c>
      <c r="AE142" s="78">
        <v>0</v>
      </c>
      <c r="AF142" s="63">
        <v>0</v>
      </c>
      <c r="AG142" s="81"/>
      <c r="AH142" s="81"/>
      <c r="AI142" s="150"/>
      <c r="AJ142" s="998">
        <f t="shared" ref="AJ142:AJ205" si="13">AG142+AI142+AE142+AC142+AA142+Y142+W142+U142+S142+Q142+O142+M142</f>
        <v>2552</v>
      </c>
    </row>
    <row r="143" spans="2:36" ht="66" x14ac:dyDescent="0.25">
      <c r="B143" s="51"/>
      <c r="C143" s="52" t="s">
        <v>171</v>
      </c>
      <c r="D143" s="74"/>
      <c r="E143" s="74">
        <v>13</v>
      </c>
      <c r="F143" s="109" t="s">
        <v>30</v>
      </c>
      <c r="G143" s="55" t="s">
        <v>31</v>
      </c>
      <c r="H143" s="56" t="s">
        <v>32</v>
      </c>
      <c r="I143" s="55" t="s">
        <v>33</v>
      </c>
      <c r="J143" s="57">
        <v>47.751538461538459</v>
      </c>
      <c r="K143" s="766">
        <v>620.77</v>
      </c>
      <c r="L143" s="80"/>
      <c r="M143" s="150">
        <v>0</v>
      </c>
      <c r="N143" s="80"/>
      <c r="O143" s="150"/>
      <c r="P143" s="75">
        <v>0</v>
      </c>
      <c r="Q143" s="999">
        <f t="shared" si="11"/>
        <v>0</v>
      </c>
      <c r="R143" s="81"/>
      <c r="S143" s="150"/>
      <c r="T143" s="75">
        <v>0</v>
      </c>
      <c r="U143" s="58"/>
      <c r="V143" s="81"/>
      <c r="W143" s="150"/>
      <c r="X143" s="81"/>
      <c r="Y143" s="150"/>
      <c r="Z143" s="92">
        <v>13</v>
      </c>
      <c r="AA143" s="999">
        <f t="shared" si="12"/>
        <v>620.77</v>
      </c>
      <c r="AB143" s="81"/>
      <c r="AC143" s="150"/>
      <c r="AD143" s="63">
        <v>0</v>
      </c>
      <c r="AE143" s="78">
        <v>0</v>
      </c>
      <c r="AF143" s="63">
        <v>0</v>
      </c>
      <c r="AG143" s="81"/>
      <c r="AH143" s="81"/>
      <c r="AI143" s="150"/>
      <c r="AJ143" s="998">
        <f t="shared" si="13"/>
        <v>620.77</v>
      </c>
    </row>
    <row r="144" spans="2:36" ht="66" x14ac:dyDescent="0.25">
      <c r="B144" s="51"/>
      <c r="C144" s="73" t="s">
        <v>172</v>
      </c>
      <c r="D144" s="74"/>
      <c r="E144" s="74">
        <v>11</v>
      </c>
      <c r="F144" s="109" t="s">
        <v>173</v>
      </c>
      <c r="G144" s="55" t="s">
        <v>31</v>
      </c>
      <c r="H144" s="56" t="s">
        <v>32</v>
      </c>
      <c r="I144" s="55" t="s">
        <v>33</v>
      </c>
      <c r="J144" s="57">
        <v>152.39090909090908</v>
      </c>
      <c r="K144" s="766">
        <v>1676.3</v>
      </c>
      <c r="L144" s="80"/>
      <c r="M144" s="150">
        <v>0</v>
      </c>
      <c r="N144" s="80"/>
      <c r="O144" s="150"/>
      <c r="P144" s="75">
        <v>0</v>
      </c>
      <c r="Q144" s="999">
        <f t="shared" si="11"/>
        <v>0</v>
      </c>
      <c r="R144" s="81"/>
      <c r="S144" s="150"/>
      <c r="T144" s="75">
        <v>0</v>
      </c>
      <c r="U144" s="58"/>
      <c r="V144" s="81"/>
      <c r="W144" s="150"/>
      <c r="X144" s="81"/>
      <c r="Y144" s="150"/>
      <c r="Z144" s="92">
        <v>11</v>
      </c>
      <c r="AA144" s="999">
        <f t="shared" si="12"/>
        <v>1676.2999999999997</v>
      </c>
      <c r="AB144" s="81"/>
      <c r="AC144" s="150"/>
      <c r="AD144" s="63">
        <v>0</v>
      </c>
      <c r="AE144" s="78">
        <v>0</v>
      </c>
      <c r="AF144" s="63">
        <v>0</v>
      </c>
      <c r="AG144" s="81"/>
      <c r="AH144" s="81"/>
      <c r="AI144" s="150"/>
      <c r="AJ144" s="998">
        <f t="shared" si="13"/>
        <v>1676.2999999999997</v>
      </c>
    </row>
    <row r="145" spans="2:36" ht="66" x14ac:dyDescent="0.25">
      <c r="B145" s="51"/>
      <c r="C145" s="82" t="s">
        <v>174</v>
      </c>
      <c r="D145" s="74"/>
      <c r="E145" s="74">
        <v>6</v>
      </c>
      <c r="F145" s="109" t="s">
        <v>173</v>
      </c>
      <c r="G145" s="55" t="s">
        <v>31</v>
      </c>
      <c r="H145" s="56" t="s">
        <v>32</v>
      </c>
      <c r="I145" s="55" t="s">
        <v>33</v>
      </c>
      <c r="J145" s="57">
        <v>27</v>
      </c>
      <c r="K145" s="766">
        <v>162</v>
      </c>
      <c r="L145" s="80"/>
      <c r="M145" s="150">
        <v>0</v>
      </c>
      <c r="N145" s="80"/>
      <c r="O145" s="150"/>
      <c r="P145" s="75">
        <v>0</v>
      </c>
      <c r="Q145" s="999">
        <f t="shared" si="11"/>
        <v>0</v>
      </c>
      <c r="R145" s="81"/>
      <c r="S145" s="150"/>
      <c r="T145" s="75">
        <v>4</v>
      </c>
      <c r="U145" s="58">
        <v>112.75</v>
      </c>
      <c r="V145" s="81"/>
      <c r="W145" s="150"/>
      <c r="X145" s="81"/>
      <c r="Y145" s="150"/>
      <c r="Z145" s="92">
        <v>2</v>
      </c>
      <c r="AA145" s="999">
        <v>49.25</v>
      </c>
      <c r="AB145" s="81"/>
      <c r="AC145" s="150"/>
      <c r="AD145" s="63">
        <v>0</v>
      </c>
      <c r="AE145" s="78">
        <v>0</v>
      </c>
      <c r="AF145" s="63">
        <v>0</v>
      </c>
      <c r="AG145" s="81"/>
      <c r="AH145" s="81"/>
      <c r="AI145" s="150"/>
      <c r="AJ145" s="998">
        <f t="shared" si="13"/>
        <v>162</v>
      </c>
    </row>
    <row r="146" spans="2:36" ht="66" x14ac:dyDescent="0.25">
      <c r="B146" s="51"/>
      <c r="C146" s="52" t="s">
        <v>175</v>
      </c>
      <c r="D146" s="74"/>
      <c r="E146" s="74">
        <v>53</v>
      </c>
      <c r="F146" s="109" t="s">
        <v>30</v>
      </c>
      <c r="G146" s="55" t="s">
        <v>31</v>
      </c>
      <c r="H146" s="56" t="s">
        <v>32</v>
      </c>
      <c r="I146" s="55" t="s">
        <v>33</v>
      </c>
      <c r="J146" s="57">
        <v>5.35</v>
      </c>
      <c r="K146" s="766">
        <v>289.54640000000001</v>
      </c>
      <c r="L146" s="80"/>
      <c r="M146" s="150">
        <v>0</v>
      </c>
      <c r="N146" s="80"/>
      <c r="O146" s="150"/>
      <c r="P146" s="75">
        <v>0</v>
      </c>
      <c r="Q146" s="999">
        <f t="shared" si="11"/>
        <v>0</v>
      </c>
      <c r="R146" s="81"/>
      <c r="S146" s="150"/>
      <c r="T146" s="75">
        <v>52</v>
      </c>
      <c r="U146" s="58">
        <v>284.2</v>
      </c>
      <c r="V146" s="81"/>
      <c r="W146" s="150"/>
      <c r="X146" s="81"/>
      <c r="Y146" s="150"/>
      <c r="Z146" s="60">
        <v>1</v>
      </c>
      <c r="AA146" s="999">
        <v>5.35</v>
      </c>
      <c r="AB146" s="81"/>
      <c r="AC146" s="150"/>
      <c r="AD146" s="63">
        <v>0</v>
      </c>
      <c r="AE146" s="78">
        <v>0</v>
      </c>
      <c r="AF146" s="63">
        <v>0</v>
      </c>
      <c r="AG146" s="81"/>
      <c r="AH146" s="81"/>
      <c r="AI146" s="150"/>
      <c r="AJ146" s="998">
        <f t="shared" si="13"/>
        <v>289.55</v>
      </c>
    </row>
    <row r="147" spans="2:36" ht="66" x14ac:dyDescent="0.25">
      <c r="B147" s="51"/>
      <c r="C147" s="110" t="s">
        <v>176</v>
      </c>
      <c r="D147" s="74"/>
      <c r="E147" s="74">
        <v>11</v>
      </c>
      <c r="F147" s="109" t="s">
        <v>41</v>
      </c>
      <c r="G147" s="55" t="s">
        <v>31</v>
      </c>
      <c r="H147" s="56" t="s">
        <v>32</v>
      </c>
      <c r="I147" s="55" t="s">
        <v>33</v>
      </c>
      <c r="J147" s="57">
        <v>30.772307692307695</v>
      </c>
      <c r="K147" s="766">
        <v>1482.48</v>
      </c>
      <c r="L147" s="80"/>
      <c r="M147" s="150">
        <v>0</v>
      </c>
      <c r="N147" s="80"/>
      <c r="O147" s="150"/>
      <c r="P147" s="75">
        <v>0</v>
      </c>
      <c r="Q147" s="999">
        <f t="shared" si="11"/>
        <v>0</v>
      </c>
      <c r="R147" s="81"/>
      <c r="S147" s="150"/>
      <c r="T147" s="75">
        <v>11</v>
      </c>
      <c r="U147" s="58">
        <v>1482.48</v>
      </c>
      <c r="V147" s="81"/>
      <c r="W147" s="150"/>
      <c r="X147" s="81"/>
      <c r="Y147" s="150"/>
      <c r="Z147" s="92">
        <v>0</v>
      </c>
      <c r="AA147" s="999">
        <f>Z147*J147</f>
        <v>0</v>
      </c>
      <c r="AB147" s="81"/>
      <c r="AC147" s="150"/>
      <c r="AD147" s="63">
        <v>0</v>
      </c>
      <c r="AE147" s="78">
        <v>0</v>
      </c>
      <c r="AF147" s="63">
        <v>0</v>
      </c>
      <c r="AG147" s="81"/>
      <c r="AH147" s="81"/>
      <c r="AI147" s="150"/>
      <c r="AJ147" s="998">
        <f t="shared" si="13"/>
        <v>1482.48</v>
      </c>
    </row>
    <row r="148" spans="2:36" ht="66" x14ac:dyDescent="0.25">
      <c r="B148" s="51"/>
      <c r="C148" s="52" t="s">
        <v>177</v>
      </c>
      <c r="D148" s="74"/>
      <c r="E148" s="74">
        <v>41</v>
      </c>
      <c r="F148" s="109" t="s">
        <v>30</v>
      </c>
      <c r="G148" s="55" t="s">
        <v>31</v>
      </c>
      <c r="H148" s="56" t="s">
        <v>32</v>
      </c>
      <c r="I148" s="55" t="s">
        <v>33</v>
      </c>
      <c r="J148" s="57">
        <v>37.144054054054052</v>
      </c>
      <c r="K148" s="766">
        <v>1866.2299999999996</v>
      </c>
      <c r="L148" s="80"/>
      <c r="M148" s="150">
        <v>0</v>
      </c>
      <c r="N148" s="80"/>
      <c r="O148" s="150"/>
      <c r="P148" s="75">
        <v>0</v>
      </c>
      <c r="Q148" s="999">
        <f t="shared" si="11"/>
        <v>0</v>
      </c>
      <c r="R148" s="81"/>
      <c r="S148" s="150"/>
      <c r="T148" s="75">
        <v>0</v>
      </c>
      <c r="U148" s="58"/>
      <c r="V148" s="81"/>
      <c r="W148" s="150"/>
      <c r="X148" s="81"/>
      <c r="Y148" s="150"/>
      <c r="Z148" s="92">
        <v>41</v>
      </c>
      <c r="AA148" s="999">
        <v>1866.23</v>
      </c>
      <c r="AB148" s="81"/>
      <c r="AC148" s="150"/>
      <c r="AD148" s="63">
        <v>0</v>
      </c>
      <c r="AE148" s="78">
        <v>0</v>
      </c>
      <c r="AF148" s="63">
        <v>0</v>
      </c>
      <c r="AG148" s="81"/>
      <c r="AH148" s="81"/>
      <c r="AI148" s="150"/>
      <c r="AJ148" s="998">
        <f t="shared" si="13"/>
        <v>1866.23</v>
      </c>
    </row>
    <row r="149" spans="2:36" ht="66" x14ac:dyDescent="0.25">
      <c r="B149" s="51"/>
      <c r="C149" s="73" t="s">
        <v>178</v>
      </c>
      <c r="D149" s="74"/>
      <c r="E149" s="74">
        <v>30</v>
      </c>
      <c r="F149" s="109" t="s">
        <v>30</v>
      </c>
      <c r="G149" s="55" t="s">
        <v>31</v>
      </c>
      <c r="H149" s="56" t="s">
        <v>32</v>
      </c>
      <c r="I149" s="55" t="s">
        <v>33</v>
      </c>
      <c r="J149" s="57">
        <v>47.24</v>
      </c>
      <c r="K149" s="766">
        <v>1434.74</v>
      </c>
      <c r="L149" s="80"/>
      <c r="M149" s="150">
        <v>0</v>
      </c>
      <c r="N149" s="80"/>
      <c r="O149" s="150"/>
      <c r="P149" s="75">
        <v>0</v>
      </c>
      <c r="Q149" s="999">
        <f t="shared" si="11"/>
        <v>0</v>
      </c>
      <c r="R149" s="81"/>
      <c r="S149" s="150"/>
      <c r="T149" s="75">
        <v>0</v>
      </c>
      <c r="U149" s="58"/>
      <c r="V149" s="81"/>
      <c r="W149" s="150"/>
      <c r="X149" s="81"/>
      <c r="Y149" s="150"/>
      <c r="Z149" s="60">
        <v>30</v>
      </c>
      <c r="AA149" s="999">
        <v>1434.74</v>
      </c>
      <c r="AB149" s="81"/>
      <c r="AC149" s="150"/>
      <c r="AD149" s="63">
        <v>0</v>
      </c>
      <c r="AE149" s="78">
        <v>0</v>
      </c>
      <c r="AF149" s="63">
        <v>0</v>
      </c>
      <c r="AG149" s="81"/>
      <c r="AH149" s="81"/>
      <c r="AI149" s="150"/>
      <c r="AJ149" s="998">
        <f t="shared" si="13"/>
        <v>1434.74</v>
      </c>
    </row>
    <row r="150" spans="2:36" ht="66" x14ac:dyDescent="0.25">
      <c r="B150" s="51"/>
      <c r="C150" s="101" t="s">
        <v>179</v>
      </c>
      <c r="D150" s="74"/>
      <c r="E150" s="74">
        <v>22</v>
      </c>
      <c r="F150" s="109" t="s">
        <v>30</v>
      </c>
      <c r="G150" s="55" t="s">
        <v>31</v>
      </c>
      <c r="H150" s="56" t="s">
        <v>32</v>
      </c>
      <c r="I150" s="55" t="s">
        <v>33</v>
      </c>
      <c r="J150" s="57">
        <v>15.707057731958763</v>
      </c>
      <c r="K150" s="766">
        <v>358.01459999999997</v>
      </c>
      <c r="L150" s="80"/>
      <c r="M150" s="150">
        <v>0</v>
      </c>
      <c r="N150" s="80"/>
      <c r="O150" s="150"/>
      <c r="P150" s="75">
        <v>0</v>
      </c>
      <c r="Q150" s="999">
        <f t="shared" si="11"/>
        <v>0</v>
      </c>
      <c r="R150" s="81"/>
      <c r="S150" s="150"/>
      <c r="T150" s="75">
        <v>8</v>
      </c>
      <c r="U150" s="58">
        <f>140.01</f>
        <v>140.01</v>
      </c>
      <c r="V150" s="81"/>
      <c r="W150" s="150"/>
      <c r="X150" s="81"/>
      <c r="Y150" s="150"/>
      <c r="Z150" s="60">
        <v>14</v>
      </c>
      <c r="AA150" s="999">
        <v>218</v>
      </c>
      <c r="AB150" s="81"/>
      <c r="AC150" s="150"/>
      <c r="AD150" s="63">
        <v>0</v>
      </c>
      <c r="AE150" s="78">
        <v>0</v>
      </c>
      <c r="AF150" s="63">
        <v>0</v>
      </c>
      <c r="AG150" s="81"/>
      <c r="AH150" s="81"/>
      <c r="AI150" s="150"/>
      <c r="AJ150" s="998">
        <f t="shared" si="13"/>
        <v>358.01</v>
      </c>
    </row>
    <row r="151" spans="2:36" ht="66" x14ac:dyDescent="0.25">
      <c r="B151" s="51"/>
      <c r="C151" s="93" t="s">
        <v>180</v>
      </c>
      <c r="D151" s="74"/>
      <c r="E151" s="74">
        <v>1</v>
      </c>
      <c r="F151" s="109" t="s">
        <v>30</v>
      </c>
      <c r="G151" s="55" t="s">
        <v>31</v>
      </c>
      <c r="H151" s="56" t="s">
        <v>32</v>
      </c>
      <c r="I151" s="55" t="s">
        <v>33</v>
      </c>
      <c r="J151" s="57">
        <v>21.123000000000001</v>
      </c>
      <c r="K151" s="766">
        <v>21.123000000000001</v>
      </c>
      <c r="L151" s="80"/>
      <c r="M151" s="150">
        <v>0</v>
      </c>
      <c r="N151" s="80"/>
      <c r="O151" s="150"/>
      <c r="P151" s="75">
        <v>0</v>
      </c>
      <c r="Q151" s="999">
        <f t="shared" si="11"/>
        <v>0</v>
      </c>
      <c r="R151" s="81"/>
      <c r="S151" s="150"/>
      <c r="T151" s="75">
        <v>0</v>
      </c>
      <c r="U151" s="58"/>
      <c r="V151" s="81"/>
      <c r="W151" s="150"/>
      <c r="X151" s="81">
        <v>1</v>
      </c>
      <c r="Y151" s="150">
        <v>21.123000000000001</v>
      </c>
      <c r="Z151" s="92">
        <v>0</v>
      </c>
      <c r="AA151" s="999">
        <f>Z151*J151</f>
        <v>0</v>
      </c>
      <c r="AB151" s="81"/>
      <c r="AC151" s="150"/>
      <c r="AD151" s="63">
        <v>0</v>
      </c>
      <c r="AE151" s="78">
        <v>0</v>
      </c>
      <c r="AF151" s="63">
        <v>0</v>
      </c>
      <c r="AG151" s="81"/>
      <c r="AH151" s="81"/>
      <c r="AI151" s="150"/>
      <c r="AJ151" s="998">
        <f t="shared" si="13"/>
        <v>21.123000000000001</v>
      </c>
    </row>
    <row r="152" spans="2:36" ht="66" x14ac:dyDescent="0.25">
      <c r="B152" s="51"/>
      <c r="C152" s="101" t="s">
        <v>181</v>
      </c>
      <c r="D152" s="74"/>
      <c r="E152" s="74">
        <v>8</v>
      </c>
      <c r="F152" s="109" t="s">
        <v>173</v>
      </c>
      <c r="G152" s="55" t="s">
        <v>31</v>
      </c>
      <c r="H152" s="56" t="s">
        <v>32</v>
      </c>
      <c r="I152" s="55" t="s">
        <v>33</v>
      </c>
      <c r="J152" s="57">
        <v>91.68</v>
      </c>
      <c r="K152" s="766">
        <v>733.44</v>
      </c>
      <c r="L152" s="80"/>
      <c r="M152" s="150">
        <v>0</v>
      </c>
      <c r="N152" s="80"/>
      <c r="O152" s="150"/>
      <c r="P152" s="75">
        <v>0</v>
      </c>
      <c r="Q152" s="999">
        <f t="shared" si="11"/>
        <v>0</v>
      </c>
      <c r="R152" s="81"/>
      <c r="S152" s="150"/>
      <c r="T152" s="75">
        <v>0</v>
      </c>
      <c r="U152" s="58"/>
      <c r="V152" s="81"/>
      <c r="W152" s="150"/>
      <c r="X152" s="81">
        <v>8</v>
      </c>
      <c r="Y152" s="150">
        <v>733.44</v>
      </c>
      <c r="Z152" s="92">
        <v>0</v>
      </c>
      <c r="AA152" s="999">
        <f>Z152*J152</f>
        <v>0</v>
      </c>
      <c r="AB152" s="81"/>
      <c r="AC152" s="150"/>
      <c r="AD152" s="63">
        <v>0</v>
      </c>
      <c r="AE152" s="78">
        <v>0</v>
      </c>
      <c r="AF152" s="63">
        <v>0</v>
      </c>
      <c r="AG152" s="81"/>
      <c r="AH152" s="81"/>
      <c r="AI152" s="150"/>
      <c r="AJ152" s="998">
        <f t="shared" si="13"/>
        <v>733.44</v>
      </c>
    </row>
    <row r="153" spans="2:36" ht="66" x14ac:dyDescent="0.25">
      <c r="B153" s="51"/>
      <c r="C153" s="52" t="s">
        <v>182</v>
      </c>
      <c r="D153" s="74"/>
      <c r="E153" s="74">
        <v>7</v>
      </c>
      <c r="F153" s="109" t="s">
        <v>183</v>
      </c>
      <c r="G153" s="55" t="s">
        <v>31</v>
      </c>
      <c r="H153" s="56" t="s">
        <v>32</v>
      </c>
      <c r="I153" s="55" t="s">
        <v>33</v>
      </c>
      <c r="J153" s="57">
        <v>29.7</v>
      </c>
      <c r="K153" s="766">
        <v>313.2</v>
      </c>
      <c r="L153" s="80"/>
      <c r="M153" s="150">
        <v>0</v>
      </c>
      <c r="N153" s="80"/>
      <c r="O153" s="150"/>
      <c r="P153" s="75">
        <v>0</v>
      </c>
      <c r="Q153" s="999">
        <f t="shared" si="11"/>
        <v>0</v>
      </c>
      <c r="R153" s="81"/>
      <c r="S153" s="150"/>
      <c r="T153" s="75">
        <v>7</v>
      </c>
      <c r="U153" s="58">
        <v>313.2</v>
      </c>
      <c r="V153" s="81"/>
      <c r="W153" s="150"/>
      <c r="X153" s="81"/>
      <c r="Y153" s="150"/>
      <c r="Z153" s="92">
        <v>0</v>
      </c>
      <c r="AA153" s="999">
        <f>Z153*J153</f>
        <v>0</v>
      </c>
      <c r="AB153" s="81"/>
      <c r="AC153" s="150"/>
      <c r="AD153" s="63">
        <v>0</v>
      </c>
      <c r="AE153" s="78">
        <v>0</v>
      </c>
      <c r="AF153" s="63">
        <v>0</v>
      </c>
      <c r="AG153" s="81"/>
      <c r="AH153" s="81"/>
      <c r="AI153" s="150"/>
      <c r="AJ153" s="998">
        <f t="shared" si="13"/>
        <v>313.2</v>
      </c>
    </row>
    <row r="154" spans="2:36" ht="66" x14ac:dyDescent="0.25">
      <c r="B154" s="51"/>
      <c r="C154" s="99" t="s">
        <v>184</v>
      </c>
      <c r="D154" s="74"/>
      <c r="E154" s="74">
        <v>12</v>
      </c>
      <c r="F154" s="109" t="s">
        <v>183</v>
      </c>
      <c r="G154" s="55" t="s">
        <v>31</v>
      </c>
      <c r="H154" s="56" t="s">
        <v>32</v>
      </c>
      <c r="I154" s="55" t="s">
        <v>33</v>
      </c>
      <c r="J154" s="57">
        <v>170</v>
      </c>
      <c r="K154" s="766">
        <v>2040</v>
      </c>
      <c r="L154" s="80"/>
      <c r="M154" s="150">
        <v>0</v>
      </c>
      <c r="N154" s="80"/>
      <c r="O154" s="150"/>
      <c r="P154" s="75">
        <v>0</v>
      </c>
      <c r="Q154" s="999">
        <f t="shared" si="11"/>
        <v>0</v>
      </c>
      <c r="R154" s="81"/>
      <c r="S154" s="150"/>
      <c r="T154" s="75">
        <v>11</v>
      </c>
      <c r="U154" s="58">
        <f>51.04+104.4+1856</f>
        <v>2011.44</v>
      </c>
      <c r="V154" s="81"/>
      <c r="W154" s="150"/>
      <c r="X154" s="81"/>
      <c r="Y154" s="150"/>
      <c r="Z154" s="92">
        <v>1</v>
      </c>
      <c r="AA154" s="999">
        <v>28.56</v>
      </c>
      <c r="AB154" s="81"/>
      <c r="AC154" s="150"/>
      <c r="AD154" s="63">
        <v>0</v>
      </c>
      <c r="AE154" s="78">
        <v>0</v>
      </c>
      <c r="AF154" s="63">
        <v>0</v>
      </c>
      <c r="AG154" s="81"/>
      <c r="AH154" s="81"/>
      <c r="AI154" s="150"/>
      <c r="AJ154" s="998">
        <f t="shared" si="13"/>
        <v>2040</v>
      </c>
    </row>
    <row r="155" spans="2:36" ht="66" x14ac:dyDescent="0.25">
      <c r="B155" s="51"/>
      <c r="C155" s="52" t="s">
        <v>185</v>
      </c>
      <c r="D155" s="74"/>
      <c r="E155" s="74">
        <v>100</v>
      </c>
      <c r="F155" s="111" t="s">
        <v>30</v>
      </c>
      <c r="G155" s="55" t="s">
        <v>31</v>
      </c>
      <c r="H155" s="56" t="s">
        <v>32</v>
      </c>
      <c r="I155" s="55" t="s">
        <v>33</v>
      </c>
      <c r="J155" s="57">
        <v>4.4737999999999998</v>
      </c>
      <c r="K155" s="766">
        <v>447.38000000000005</v>
      </c>
      <c r="L155" s="80"/>
      <c r="M155" s="150">
        <v>0</v>
      </c>
      <c r="N155" s="80"/>
      <c r="O155" s="150"/>
      <c r="P155" s="75">
        <v>0</v>
      </c>
      <c r="Q155" s="999">
        <f t="shared" si="11"/>
        <v>0</v>
      </c>
      <c r="R155" s="81"/>
      <c r="S155" s="150"/>
      <c r="T155" s="75">
        <v>52</v>
      </c>
      <c r="U155" s="58">
        <f>142.1+90.94</f>
        <v>233.04</v>
      </c>
      <c r="V155" s="81"/>
      <c r="W155" s="150"/>
      <c r="X155" s="81"/>
      <c r="Y155" s="150"/>
      <c r="Z155" s="92">
        <v>48</v>
      </c>
      <c r="AA155" s="999">
        <v>214.34</v>
      </c>
      <c r="AB155" s="81"/>
      <c r="AC155" s="150"/>
      <c r="AD155" s="63">
        <v>0</v>
      </c>
      <c r="AE155" s="78">
        <v>0</v>
      </c>
      <c r="AF155" s="63">
        <v>0</v>
      </c>
      <c r="AG155" s="81"/>
      <c r="AH155" s="81"/>
      <c r="AI155" s="150"/>
      <c r="AJ155" s="998">
        <f t="shared" si="13"/>
        <v>447.38</v>
      </c>
    </row>
    <row r="156" spans="2:36" ht="66" x14ac:dyDescent="0.25">
      <c r="B156" s="51"/>
      <c r="C156" s="52" t="s">
        <v>186</v>
      </c>
      <c r="D156" s="74"/>
      <c r="E156" s="74">
        <v>32</v>
      </c>
      <c r="F156" s="111" t="s">
        <v>30</v>
      </c>
      <c r="G156" s="55" t="s">
        <v>31</v>
      </c>
      <c r="H156" s="56" t="s">
        <v>32</v>
      </c>
      <c r="I156" s="55" t="s">
        <v>33</v>
      </c>
      <c r="J156" s="57">
        <v>5.88</v>
      </c>
      <c r="K156" s="766">
        <v>188.22000000000003</v>
      </c>
      <c r="L156" s="80"/>
      <c r="M156" s="150">
        <v>0</v>
      </c>
      <c r="N156" s="80"/>
      <c r="O156" s="150"/>
      <c r="P156" s="75">
        <v>0</v>
      </c>
      <c r="Q156" s="999">
        <f t="shared" si="11"/>
        <v>0</v>
      </c>
      <c r="R156" s="81"/>
      <c r="S156" s="150"/>
      <c r="T156" s="75">
        <v>1</v>
      </c>
      <c r="U156" s="58">
        <v>5.8</v>
      </c>
      <c r="V156" s="81"/>
      <c r="W156" s="150"/>
      <c r="X156" s="81"/>
      <c r="Y156" s="150"/>
      <c r="Z156" s="92">
        <v>31</v>
      </c>
      <c r="AA156" s="999">
        <v>182.42</v>
      </c>
      <c r="AB156" s="81"/>
      <c r="AC156" s="150"/>
      <c r="AD156" s="63">
        <v>0</v>
      </c>
      <c r="AE156" s="78">
        <v>0</v>
      </c>
      <c r="AF156" s="63">
        <v>0</v>
      </c>
      <c r="AG156" s="81"/>
      <c r="AH156" s="81"/>
      <c r="AI156" s="150"/>
      <c r="AJ156" s="998">
        <f t="shared" si="13"/>
        <v>188.22</v>
      </c>
    </row>
    <row r="157" spans="2:36" ht="66" x14ac:dyDescent="0.25">
      <c r="B157" s="51"/>
      <c r="C157" s="82" t="s">
        <v>187</v>
      </c>
      <c r="D157" s="74"/>
      <c r="E157" s="74">
        <v>1</v>
      </c>
      <c r="F157" s="111" t="s">
        <v>30</v>
      </c>
      <c r="G157" s="55" t="s">
        <v>31</v>
      </c>
      <c r="H157" s="56" t="s">
        <v>32</v>
      </c>
      <c r="I157" s="55" t="s">
        <v>33</v>
      </c>
      <c r="J157" s="57">
        <v>366.56</v>
      </c>
      <c r="K157" s="766">
        <v>366.55999999999995</v>
      </c>
      <c r="L157" s="80"/>
      <c r="M157" s="150">
        <v>0</v>
      </c>
      <c r="N157" s="80"/>
      <c r="O157" s="150"/>
      <c r="P157" s="75">
        <v>0</v>
      </c>
      <c r="Q157" s="999">
        <f t="shared" si="11"/>
        <v>0</v>
      </c>
      <c r="R157" s="81"/>
      <c r="S157" s="150"/>
      <c r="T157" s="75">
        <v>0</v>
      </c>
      <c r="U157" s="999">
        <f>J157*T157</f>
        <v>0</v>
      </c>
      <c r="V157" s="81"/>
      <c r="W157" s="150"/>
      <c r="X157" s="81"/>
      <c r="Y157" s="150"/>
      <c r="Z157" s="92">
        <v>1</v>
      </c>
      <c r="AA157" s="999">
        <v>366.56</v>
      </c>
      <c r="AB157" s="81"/>
      <c r="AC157" s="150"/>
      <c r="AD157" s="63">
        <v>0</v>
      </c>
      <c r="AE157" s="78">
        <v>0</v>
      </c>
      <c r="AF157" s="63">
        <v>0</v>
      </c>
      <c r="AG157" s="81"/>
      <c r="AH157" s="81"/>
      <c r="AI157" s="150"/>
      <c r="AJ157" s="998">
        <f t="shared" si="13"/>
        <v>366.56</v>
      </c>
    </row>
    <row r="158" spans="2:36" ht="66" x14ac:dyDescent="0.25">
      <c r="B158" s="51"/>
      <c r="C158" s="52" t="s">
        <v>188</v>
      </c>
      <c r="D158" s="74"/>
      <c r="E158" s="74">
        <v>10</v>
      </c>
      <c r="F158" s="111" t="s">
        <v>30</v>
      </c>
      <c r="G158" s="55" t="s">
        <v>31</v>
      </c>
      <c r="H158" s="56" t="s">
        <v>32</v>
      </c>
      <c r="I158" s="55" t="s">
        <v>33</v>
      </c>
      <c r="J158" s="57">
        <v>327.45999999999998</v>
      </c>
      <c r="K158" s="766">
        <v>5301.5199999999995</v>
      </c>
      <c r="L158" s="80"/>
      <c r="M158" s="150">
        <v>0</v>
      </c>
      <c r="N158" s="80">
        <v>10</v>
      </c>
      <c r="O158" s="58">
        <v>4599.3999999999996</v>
      </c>
      <c r="P158" s="75">
        <v>0</v>
      </c>
      <c r="Q158" s="999">
        <f t="shared" si="11"/>
        <v>0</v>
      </c>
      <c r="R158" s="81"/>
      <c r="S158" s="150"/>
      <c r="T158" s="75">
        <v>0</v>
      </c>
      <c r="U158" s="999">
        <f>J158*T158</f>
        <v>0</v>
      </c>
      <c r="V158" s="81"/>
      <c r="W158" s="150"/>
      <c r="X158" s="81"/>
      <c r="Y158" s="150"/>
      <c r="Z158" s="60">
        <v>1</v>
      </c>
      <c r="AA158" s="999">
        <v>702.12</v>
      </c>
      <c r="AB158" s="81"/>
      <c r="AC158" s="150"/>
      <c r="AD158" s="63">
        <v>0</v>
      </c>
      <c r="AE158" s="78">
        <v>0</v>
      </c>
      <c r="AF158" s="63">
        <v>0</v>
      </c>
      <c r="AG158" s="81"/>
      <c r="AH158" s="81"/>
      <c r="AI158" s="150"/>
      <c r="AJ158" s="998">
        <f t="shared" si="13"/>
        <v>5301.5199999999995</v>
      </c>
    </row>
    <row r="159" spans="2:36" ht="66" x14ac:dyDescent="0.25">
      <c r="B159" s="51"/>
      <c r="C159" s="84" t="s">
        <v>189</v>
      </c>
      <c r="D159" s="74"/>
      <c r="E159" s="74">
        <v>10</v>
      </c>
      <c r="F159" s="111" t="s">
        <v>190</v>
      </c>
      <c r="G159" s="55" t="s">
        <v>31</v>
      </c>
      <c r="H159" s="56" t="s">
        <v>32</v>
      </c>
      <c r="I159" s="55" t="s">
        <v>33</v>
      </c>
      <c r="J159" s="57">
        <v>424.74099999999999</v>
      </c>
      <c r="K159" s="766">
        <v>4247.41</v>
      </c>
      <c r="L159" s="80"/>
      <c r="M159" s="150">
        <v>0</v>
      </c>
      <c r="N159" s="80"/>
      <c r="O159" s="150"/>
      <c r="P159" s="75">
        <v>0</v>
      </c>
      <c r="Q159" s="999">
        <f t="shared" si="11"/>
        <v>0</v>
      </c>
      <c r="R159" s="81"/>
      <c r="S159" s="150"/>
      <c r="T159" s="75">
        <v>10</v>
      </c>
      <c r="U159" s="999">
        <v>4247.41</v>
      </c>
      <c r="V159" s="81"/>
      <c r="W159" s="150"/>
      <c r="X159" s="81"/>
      <c r="Y159" s="150"/>
      <c r="Z159" s="92">
        <v>0</v>
      </c>
      <c r="AA159" s="999">
        <f>Z159*J159</f>
        <v>0</v>
      </c>
      <c r="AB159" s="81"/>
      <c r="AC159" s="150"/>
      <c r="AD159" s="63">
        <v>0</v>
      </c>
      <c r="AE159" s="78">
        <v>0</v>
      </c>
      <c r="AF159" s="63">
        <v>0</v>
      </c>
      <c r="AG159" s="81"/>
      <c r="AH159" s="81"/>
      <c r="AI159" s="150"/>
      <c r="AJ159" s="998">
        <f t="shared" si="13"/>
        <v>4247.41</v>
      </c>
    </row>
    <row r="160" spans="2:36" ht="66" x14ac:dyDescent="0.25">
      <c r="B160" s="51"/>
      <c r="C160" s="52" t="s">
        <v>191</v>
      </c>
      <c r="D160" s="74"/>
      <c r="E160" s="74">
        <v>4</v>
      </c>
      <c r="F160" s="111" t="s">
        <v>30</v>
      </c>
      <c r="G160" s="55" t="s">
        <v>31</v>
      </c>
      <c r="H160" s="56" t="s">
        <v>32</v>
      </c>
      <c r="I160" s="55" t="s">
        <v>33</v>
      </c>
      <c r="J160" s="57">
        <v>45.24</v>
      </c>
      <c r="K160" s="766">
        <v>180.96</v>
      </c>
      <c r="L160" s="80"/>
      <c r="M160" s="150">
        <v>0</v>
      </c>
      <c r="N160" s="80"/>
      <c r="O160" s="150"/>
      <c r="P160" s="75">
        <v>0</v>
      </c>
      <c r="Q160" s="999">
        <f t="shared" si="11"/>
        <v>0</v>
      </c>
      <c r="R160" s="81"/>
      <c r="S160" s="150"/>
      <c r="T160" s="75">
        <v>4</v>
      </c>
      <c r="U160" s="999">
        <f>J160*T160</f>
        <v>180.96</v>
      </c>
      <c r="V160" s="81"/>
      <c r="W160" s="150"/>
      <c r="X160" s="81"/>
      <c r="Y160" s="150"/>
      <c r="Z160" s="60">
        <v>0</v>
      </c>
      <c r="AA160" s="999">
        <f>Z160*J160</f>
        <v>0</v>
      </c>
      <c r="AB160" s="81"/>
      <c r="AC160" s="150"/>
      <c r="AD160" s="63">
        <v>0</v>
      </c>
      <c r="AE160" s="78">
        <v>0</v>
      </c>
      <c r="AF160" s="63">
        <v>0</v>
      </c>
      <c r="AG160" s="81"/>
      <c r="AH160" s="81"/>
      <c r="AI160" s="150"/>
      <c r="AJ160" s="998">
        <f t="shared" si="13"/>
        <v>180.96</v>
      </c>
    </row>
    <row r="161" spans="2:36" ht="66" x14ac:dyDescent="0.25">
      <c r="B161" s="51"/>
      <c r="C161" s="87" t="s">
        <v>192</v>
      </c>
      <c r="D161" s="74"/>
      <c r="E161" s="74">
        <v>16</v>
      </c>
      <c r="F161" s="111" t="s">
        <v>30</v>
      </c>
      <c r="G161" s="55" t="s">
        <v>31</v>
      </c>
      <c r="H161" s="56" t="s">
        <v>32</v>
      </c>
      <c r="I161" s="55" t="s">
        <v>33</v>
      </c>
      <c r="J161" s="57">
        <v>80.62</v>
      </c>
      <c r="K161" s="766">
        <v>1289.92</v>
      </c>
      <c r="L161" s="80"/>
      <c r="M161" s="150">
        <v>0</v>
      </c>
      <c r="N161" s="80"/>
      <c r="O161" s="150"/>
      <c r="P161" s="75">
        <v>0</v>
      </c>
      <c r="Q161" s="999">
        <f t="shared" si="11"/>
        <v>0</v>
      </c>
      <c r="R161" s="81"/>
      <c r="S161" s="150"/>
      <c r="T161" s="75">
        <v>16</v>
      </c>
      <c r="U161" s="999">
        <f>J161*T161</f>
        <v>1289.92</v>
      </c>
      <c r="V161" s="81"/>
      <c r="W161" s="150"/>
      <c r="X161" s="81"/>
      <c r="Y161" s="150"/>
      <c r="Z161" s="60">
        <v>0</v>
      </c>
      <c r="AA161" s="999">
        <f>Z161*J161</f>
        <v>0</v>
      </c>
      <c r="AB161" s="81"/>
      <c r="AC161" s="150"/>
      <c r="AD161" s="63">
        <v>0</v>
      </c>
      <c r="AE161" s="78">
        <v>0</v>
      </c>
      <c r="AF161" s="63">
        <v>0</v>
      </c>
      <c r="AG161" s="81"/>
      <c r="AH161" s="81"/>
      <c r="AI161" s="150"/>
      <c r="AJ161" s="998">
        <f t="shared" si="13"/>
        <v>1289.92</v>
      </c>
    </row>
    <row r="162" spans="2:36" ht="66" x14ac:dyDescent="0.25">
      <c r="B162" s="51"/>
      <c r="C162" s="87" t="s">
        <v>193</v>
      </c>
      <c r="D162" s="74"/>
      <c r="E162" s="74">
        <v>8</v>
      </c>
      <c r="F162" s="111" t="s">
        <v>49</v>
      </c>
      <c r="G162" s="55" t="s">
        <v>31</v>
      </c>
      <c r="H162" s="56" t="s">
        <v>32</v>
      </c>
      <c r="I162" s="55" t="s">
        <v>33</v>
      </c>
      <c r="J162" s="57">
        <v>154.06</v>
      </c>
      <c r="K162" s="766">
        <v>1232.48</v>
      </c>
      <c r="L162" s="80"/>
      <c r="M162" s="150">
        <v>0</v>
      </c>
      <c r="N162" s="80"/>
      <c r="O162" s="150"/>
      <c r="P162" s="75">
        <v>0</v>
      </c>
      <c r="Q162" s="999">
        <f t="shared" ref="Q162:Q177" si="14">P162*J162</f>
        <v>0</v>
      </c>
      <c r="R162" s="81"/>
      <c r="S162" s="150"/>
      <c r="T162" s="75">
        <v>0</v>
      </c>
      <c r="U162" s="999">
        <f>J162*T162</f>
        <v>0</v>
      </c>
      <c r="V162" s="81"/>
      <c r="W162" s="150"/>
      <c r="X162" s="81"/>
      <c r="Y162" s="150"/>
      <c r="Z162" s="60">
        <v>8</v>
      </c>
      <c r="AA162" s="999">
        <f>Z162*J162</f>
        <v>1232.48</v>
      </c>
      <c r="AB162" s="81"/>
      <c r="AC162" s="150"/>
      <c r="AD162" s="63">
        <v>0</v>
      </c>
      <c r="AE162" s="78">
        <v>0</v>
      </c>
      <c r="AF162" s="63">
        <v>0</v>
      </c>
      <c r="AG162" s="81"/>
      <c r="AH162" s="81"/>
      <c r="AI162" s="150"/>
      <c r="AJ162" s="998">
        <f t="shared" si="13"/>
        <v>1232.48</v>
      </c>
    </row>
    <row r="163" spans="2:36" ht="66" x14ac:dyDescent="0.25">
      <c r="B163" s="51"/>
      <c r="C163" s="106" t="s">
        <v>194</v>
      </c>
      <c r="D163" s="74"/>
      <c r="E163" s="74">
        <v>5</v>
      </c>
      <c r="F163" s="111" t="s">
        <v>195</v>
      </c>
      <c r="G163" s="55" t="s">
        <v>31</v>
      </c>
      <c r="H163" s="56" t="s">
        <v>32</v>
      </c>
      <c r="I163" s="55" t="s">
        <v>33</v>
      </c>
      <c r="J163" s="57">
        <v>132.95599999999999</v>
      </c>
      <c r="K163" s="766">
        <v>664.78</v>
      </c>
      <c r="L163" s="80"/>
      <c r="M163" s="150">
        <v>0</v>
      </c>
      <c r="N163" s="80"/>
      <c r="O163" s="150"/>
      <c r="P163" s="75">
        <v>0</v>
      </c>
      <c r="Q163" s="999">
        <f t="shared" si="14"/>
        <v>0</v>
      </c>
      <c r="R163" s="81"/>
      <c r="S163" s="150"/>
      <c r="T163" s="75">
        <v>0</v>
      </c>
      <c r="U163" s="999">
        <f>J163*T163</f>
        <v>0</v>
      </c>
      <c r="V163" s="81"/>
      <c r="W163" s="150"/>
      <c r="X163" s="81"/>
      <c r="Y163" s="150"/>
      <c r="Z163" s="60">
        <v>5</v>
      </c>
      <c r="AA163" s="999">
        <f>Z163*J163</f>
        <v>664.78</v>
      </c>
      <c r="AB163" s="81"/>
      <c r="AC163" s="150"/>
      <c r="AD163" s="63">
        <v>0</v>
      </c>
      <c r="AE163" s="78">
        <v>0</v>
      </c>
      <c r="AF163" s="63">
        <v>0</v>
      </c>
      <c r="AG163" s="81"/>
      <c r="AH163" s="81"/>
      <c r="AI163" s="150"/>
      <c r="AJ163" s="998">
        <f t="shared" si="13"/>
        <v>664.78</v>
      </c>
    </row>
    <row r="164" spans="2:36" ht="66" x14ac:dyDescent="0.25">
      <c r="B164" s="51"/>
      <c r="C164" s="87" t="s">
        <v>196</v>
      </c>
      <c r="D164" s="74"/>
      <c r="E164" s="74">
        <v>10</v>
      </c>
      <c r="F164" s="111" t="s">
        <v>30</v>
      </c>
      <c r="G164" s="55" t="s">
        <v>31</v>
      </c>
      <c r="H164" s="56" t="s">
        <v>32</v>
      </c>
      <c r="I164" s="55" t="s">
        <v>33</v>
      </c>
      <c r="J164" s="57">
        <v>84.064999999999998</v>
      </c>
      <c r="K164" s="766">
        <v>840.65</v>
      </c>
      <c r="L164" s="80"/>
      <c r="M164" s="150">
        <v>0</v>
      </c>
      <c r="N164" s="80"/>
      <c r="O164" s="150"/>
      <c r="P164" s="75">
        <v>0</v>
      </c>
      <c r="Q164" s="999">
        <f t="shared" si="14"/>
        <v>0</v>
      </c>
      <c r="R164" s="81"/>
      <c r="S164" s="150"/>
      <c r="T164" s="75">
        <v>6</v>
      </c>
      <c r="U164" s="999">
        <v>464</v>
      </c>
      <c r="V164" s="81"/>
      <c r="W164" s="150"/>
      <c r="X164" s="81"/>
      <c r="Y164" s="150"/>
      <c r="Z164" s="92">
        <v>4</v>
      </c>
      <c r="AA164" s="999">
        <v>376.65</v>
      </c>
      <c r="AB164" s="81"/>
      <c r="AC164" s="150"/>
      <c r="AD164" s="63">
        <v>0</v>
      </c>
      <c r="AE164" s="78">
        <v>0</v>
      </c>
      <c r="AF164" s="63">
        <v>0</v>
      </c>
      <c r="AG164" s="81"/>
      <c r="AH164" s="81"/>
      <c r="AI164" s="150"/>
      <c r="AJ164" s="998">
        <f t="shared" si="13"/>
        <v>840.65</v>
      </c>
    </row>
    <row r="165" spans="2:36" ht="66" x14ac:dyDescent="0.25">
      <c r="B165" s="51"/>
      <c r="C165" s="93" t="s">
        <v>197</v>
      </c>
      <c r="D165" s="74"/>
      <c r="E165" s="74">
        <v>5</v>
      </c>
      <c r="F165" s="111" t="s">
        <v>30</v>
      </c>
      <c r="G165" s="55" t="s">
        <v>31</v>
      </c>
      <c r="H165" s="56" t="s">
        <v>32</v>
      </c>
      <c r="I165" s="55" t="s">
        <v>33</v>
      </c>
      <c r="J165" s="57">
        <v>27.26</v>
      </c>
      <c r="K165" s="766">
        <v>136.30000000000001</v>
      </c>
      <c r="L165" s="80"/>
      <c r="M165" s="150">
        <v>0</v>
      </c>
      <c r="N165" s="80"/>
      <c r="O165" s="150"/>
      <c r="P165" s="75">
        <v>0</v>
      </c>
      <c r="Q165" s="999">
        <f t="shared" si="14"/>
        <v>0</v>
      </c>
      <c r="R165" s="81"/>
      <c r="S165" s="150"/>
      <c r="T165" s="75">
        <v>0</v>
      </c>
      <c r="U165" s="999">
        <f>J165*T165</f>
        <v>0</v>
      </c>
      <c r="V165" s="81"/>
      <c r="W165" s="150"/>
      <c r="X165" s="81"/>
      <c r="Y165" s="150"/>
      <c r="Z165" s="60">
        <v>5</v>
      </c>
      <c r="AA165" s="999">
        <f>Z165*J165</f>
        <v>136.30000000000001</v>
      </c>
      <c r="AB165" s="81"/>
      <c r="AC165" s="150"/>
      <c r="AD165" s="63">
        <v>0</v>
      </c>
      <c r="AE165" s="78">
        <v>0</v>
      </c>
      <c r="AF165" s="63">
        <v>0</v>
      </c>
      <c r="AG165" s="81"/>
      <c r="AH165" s="81"/>
      <c r="AI165" s="150"/>
      <c r="AJ165" s="998">
        <f t="shared" si="13"/>
        <v>136.30000000000001</v>
      </c>
    </row>
    <row r="166" spans="2:36" ht="66" x14ac:dyDescent="0.25">
      <c r="B166" s="51"/>
      <c r="C166" s="52" t="s">
        <v>198</v>
      </c>
      <c r="D166" s="74"/>
      <c r="E166" s="74">
        <v>4</v>
      </c>
      <c r="F166" s="111" t="s">
        <v>199</v>
      </c>
      <c r="G166" s="55" t="s">
        <v>31</v>
      </c>
      <c r="H166" s="56" t="s">
        <v>32</v>
      </c>
      <c r="I166" s="55" t="s">
        <v>33</v>
      </c>
      <c r="J166" s="57">
        <v>18.97</v>
      </c>
      <c r="K166" s="766">
        <v>115.06</v>
      </c>
      <c r="L166" s="80"/>
      <c r="M166" s="150">
        <v>0</v>
      </c>
      <c r="N166" s="80"/>
      <c r="O166" s="150"/>
      <c r="P166" s="75">
        <v>0</v>
      </c>
      <c r="Q166" s="999">
        <f t="shared" si="14"/>
        <v>0</v>
      </c>
      <c r="R166" s="81"/>
      <c r="S166" s="150"/>
      <c r="T166" s="75">
        <v>4</v>
      </c>
      <c r="U166" s="999">
        <v>115.06</v>
      </c>
      <c r="V166" s="81"/>
      <c r="W166" s="150"/>
      <c r="X166" s="81"/>
      <c r="Y166" s="150"/>
      <c r="Z166" s="60">
        <v>0</v>
      </c>
      <c r="AA166" s="999">
        <v>0</v>
      </c>
      <c r="AB166" s="81">
        <v>0</v>
      </c>
      <c r="AC166" s="150"/>
      <c r="AD166" s="63">
        <v>0</v>
      </c>
      <c r="AE166" s="78">
        <v>0</v>
      </c>
      <c r="AF166" s="63">
        <v>0</v>
      </c>
      <c r="AG166" s="81"/>
      <c r="AH166" s="81"/>
      <c r="AI166" s="150"/>
      <c r="AJ166" s="998">
        <f t="shared" si="13"/>
        <v>115.06</v>
      </c>
    </row>
    <row r="167" spans="2:36" ht="66" x14ac:dyDescent="0.25">
      <c r="B167" s="51"/>
      <c r="C167" s="82" t="s">
        <v>200</v>
      </c>
      <c r="D167" s="74"/>
      <c r="E167" s="74">
        <v>83</v>
      </c>
      <c r="F167" s="112" t="s">
        <v>30</v>
      </c>
      <c r="G167" s="88" t="s">
        <v>31</v>
      </c>
      <c r="H167" s="107" t="s">
        <v>32</v>
      </c>
      <c r="I167" s="88" t="s">
        <v>33</v>
      </c>
      <c r="J167" s="57">
        <v>16.317069879518069</v>
      </c>
      <c r="K167" s="766">
        <v>1354.3167999999998</v>
      </c>
      <c r="L167" s="89"/>
      <c r="M167" s="644">
        <v>0</v>
      </c>
      <c r="N167" s="89"/>
      <c r="O167" s="644"/>
      <c r="P167" s="75">
        <v>0</v>
      </c>
      <c r="Q167" s="1000">
        <f t="shared" si="14"/>
        <v>0</v>
      </c>
      <c r="R167" s="91"/>
      <c r="S167" s="644"/>
      <c r="T167" s="75">
        <v>0</v>
      </c>
      <c r="U167" s="1000">
        <f>J167*T167</f>
        <v>0</v>
      </c>
      <c r="V167" s="81"/>
      <c r="W167" s="644"/>
      <c r="X167" s="91"/>
      <c r="Y167" s="644"/>
      <c r="Z167" s="92">
        <v>83</v>
      </c>
      <c r="AA167" s="1000">
        <f>Z167*J167</f>
        <v>1354.3167999999998</v>
      </c>
      <c r="AB167" s="91"/>
      <c r="AC167" s="644"/>
      <c r="AD167" s="63">
        <v>0</v>
      </c>
      <c r="AE167" s="78">
        <v>0</v>
      </c>
      <c r="AF167" s="940">
        <v>0</v>
      </c>
      <c r="AG167" s="91"/>
      <c r="AH167" s="91"/>
      <c r="AI167" s="644"/>
      <c r="AJ167" s="998">
        <f t="shared" si="13"/>
        <v>1354.3167999999998</v>
      </c>
    </row>
    <row r="168" spans="2:36" ht="66" x14ac:dyDescent="0.25">
      <c r="B168" s="51"/>
      <c r="C168" s="52" t="s">
        <v>201</v>
      </c>
      <c r="D168" s="74"/>
      <c r="E168" s="74">
        <v>104</v>
      </c>
      <c r="F168" s="111" t="s">
        <v>49</v>
      </c>
      <c r="G168" s="55" t="s">
        <v>31</v>
      </c>
      <c r="H168" s="56" t="s">
        <v>32</v>
      </c>
      <c r="I168" s="55" t="s">
        <v>33</v>
      </c>
      <c r="J168" s="57">
        <v>3.32</v>
      </c>
      <c r="K168" s="766">
        <v>345.33720000000039</v>
      </c>
      <c r="L168" s="80"/>
      <c r="M168" s="150">
        <v>0</v>
      </c>
      <c r="N168" s="80"/>
      <c r="O168" s="150"/>
      <c r="P168" s="75">
        <v>0</v>
      </c>
      <c r="Q168" s="999">
        <f t="shared" si="14"/>
        <v>0</v>
      </c>
      <c r="R168" s="81"/>
      <c r="S168" s="150"/>
      <c r="T168" s="75">
        <v>0</v>
      </c>
      <c r="U168" s="999">
        <f>J168*T168</f>
        <v>0</v>
      </c>
      <c r="V168" s="91"/>
      <c r="W168" s="150"/>
      <c r="X168" s="81"/>
      <c r="Y168" s="150"/>
      <c r="Z168" s="92">
        <v>104</v>
      </c>
      <c r="AA168" s="999">
        <v>345.34</v>
      </c>
      <c r="AB168" s="81"/>
      <c r="AC168" s="150"/>
      <c r="AD168" s="63">
        <v>0</v>
      </c>
      <c r="AE168" s="78">
        <v>0</v>
      </c>
      <c r="AF168" s="63">
        <v>0</v>
      </c>
      <c r="AG168" s="81"/>
      <c r="AH168" s="81"/>
      <c r="AI168" s="150"/>
      <c r="AJ168" s="998">
        <f t="shared" si="13"/>
        <v>345.34</v>
      </c>
    </row>
    <row r="169" spans="2:36" ht="66" x14ac:dyDescent="0.25">
      <c r="B169" s="51"/>
      <c r="C169" s="113" t="s">
        <v>202</v>
      </c>
      <c r="D169" s="74"/>
      <c r="E169" s="74">
        <v>93</v>
      </c>
      <c r="F169" s="111" t="s">
        <v>199</v>
      </c>
      <c r="G169" s="55" t="s">
        <v>31</v>
      </c>
      <c r="H169" s="56" t="s">
        <v>32</v>
      </c>
      <c r="I169" s="55" t="s">
        <v>33</v>
      </c>
      <c r="J169" s="57">
        <v>54.692440860215065</v>
      </c>
      <c r="K169" s="766">
        <v>5086.3970000000008</v>
      </c>
      <c r="L169" s="80"/>
      <c r="M169" s="150">
        <v>0</v>
      </c>
      <c r="N169" s="80"/>
      <c r="O169" s="150"/>
      <c r="P169" s="75">
        <v>0</v>
      </c>
      <c r="Q169" s="999">
        <f t="shared" si="14"/>
        <v>0</v>
      </c>
      <c r="R169" s="81"/>
      <c r="S169" s="150"/>
      <c r="T169" s="75">
        <v>0</v>
      </c>
      <c r="U169" s="999">
        <f>J169*T169</f>
        <v>0</v>
      </c>
      <c r="V169" s="81"/>
      <c r="W169" s="150"/>
      <c r="X169" s="81"/>
      <c r="Y169" s="150"/>
      <c r="Z169" s="60">
        <v>93</v>
      </c>
      <c r="AA169" s="999">
        <f>Z169*J169</f>
        <v>5086.3970000000008</v>
      </c>
      <c r="AB169" s="81"/>
      <c r="AC169" s="150"/>
      <c r="AD169" s="63">
        <v>0</v>
      </c>
      <c r="AE169" s="78">
        <v>0</v>
      </c>
      <c r="AF169" s="63">
        <v>0</v>
      </c>
      <c r="AG169" s="81"/>
      <c r="AH169" s="81"/>
      <c r="AI169" s="150"/>
      <c r="AJ169" s="998">
        <f t="shared" si="13"/>
        <v>5086.3970000000008</v>
      </c>
    </row>
    <row r="170" spans="2:36" ht="66" x14ac:dyDescent="0.25">
      <c r="B170" s="97"/>
      <c r="C170" s="84" t="s">
        <v>203</v>
      </c>
      <c r="D170" s="98"/>
      <c r="E170" s="98">
        <v>25</v>
      </c>
      <c r="F170" s="100" t="s">
        <v>30</v>
      </c>
      <c r="G170" s="55" t="s">
        <v>31</v>
      </c>
      <c r="H170" s="56" t="s">
        <v>32</v>
      </c>
      <c r="I170" s="55" t="s">
        <v>33</v>
      </c>
      <c r="J170" s="57">
        <v>98.127600000000001</v>
      </c>
      <c r="K170" s="767">
        <v>2453.19</v>
      </c>
      <c r="L170" s="80"/>
      <c r="M170" s="150">
        <v>0</v>
      </c>
      <c r="N170" s="80"/>
      <c r="O170" s="150"/>
      <c r="P170" s="75">
        <v>0</v>
      </c>
      <c r="Q170" s="999">
        <f t="shared" si="14"/>
        <v>0</v>
      </c>
      <c r="R170" s="81"/>
      <c r="S170" s="150"/>
      <c r="T170" s="75">
        <v>20</v>
      </c>
      <c r="U170" s="999">
        <v>1600.8</v>
      </c>
      <c r="V170" s="81"/>
      <c r="W170" s="150"/>
      <c r="X170" s="81"/>
      <c r="Y170" s="150"/>
      <c r="Z170" s="60">
        <v>5</v>
      </c>
      <c r="AA170" s="999">
        <v>852.39</v>
      </c>
      <c r="AB170" s="81"/>
      <c r="AC170" s="150"/>
      <c r="AD170" s="63">
        <v>0</v>
      </c>
      <c r="AE170" s="78">
        <v>0</v>
      </c>
      <c r="AF170" s="63">
        <v>0</v>
      </c>
      <c r="AG170" s="81"/>
      <c r="AH170" s="81"/>
      <c r="AI170" s="150"/>
      <c r="AJ170" s="998">
        <f t="shared" si="13"/>
        <v>2453.19</v>
      </c>
    </row>
    <row r="171" spans="2:36" ht="66" x14ac:dyDescent="0.25">
      <c r="B171" s="97"/>
      <c r="C171" s="52" t="s">
        <v>204</v>
      </c>
      <c r="D171" s="98"/>
      <c r="E171" s="98">
        <v>40</v>
      </c>
      <c r="F171" s="100" t="s">
        <v>30</v>
      </c>
      <c r="G171" s="55" t="s">
        <v>31</v>
      </c>
      <c r="H171" s="56" t="s">
        <v>32</v>
      </c>
      <c r="I171" s="55" t="s">
        <v>33</v>
      </c>
      <c r="J171" s="57">
        <v>106.34</v>
      </c>
      <c r="K171" s="767">
        <v>4253.9000000000005</v>
      </c>
      <c r="L171" s="80"/>
      <c r="M171" s="150">
        <v>0</v>
      </c>
      <c r="N171" s="80"/>
      <c r="O171" s="150"/>
      <c r="P171" s="75">
        <v>0</v>
      </c>
      <c r="Q171" s="999">
        <f t="shared" si="14"/>
        <v>0</v>
      </c>
      <c r="R171" s="81"/>
      <c r="S171" s="150"/>
      <c r="T171" s="75">
        <v>40</v>
      </c>
      <c r="U171" s="999">
        <v>1523.31</v>
      </c>
      <c r="V171" s="81"/>
      <c r="W171" s="150"/>
      <c r="X171" s="81"/>
      <c r="Y171" s="150"/>
      <c r="Z171" s="60"/>
      <c r="AA171" s="999">
        <v>2730.59</v>
      </c>
      <c r="AB171" s="81"/>
      <c r="AC171" s="150"/>
      <c r="AD171" s="63">
        <v>0</v>
      </c>
      <c r="AE171" s="78">
        <v>0</v>
      </c>
      <c r="AF171" s="63">
        <v>0</v>
      </c>
      <c r="AG171" s="81"/>
      <c r="AH171" s="81"/>
      <c r="AI171" s="150"/>
      <c r="AJ171" s="998">
        <f t="shared" si="13"/>
        <v>4253.8999999999996</v>
      </c>
    </row>
    <row r="172" spans="2:36" ht="66" x14ac:dyDescent="0.25">
      <c r="B172" s="51"/>
      <c r="C172" s="114" t="s">
        <v>205</v>
      </c>
      <c r="D172" s="74"/>
      <c r="E172" s="74">
        <v>18</v>
      </c>
      <c r="F172" s="100" t="s">
        <v>30</v>
      </c>
      <c r="G172" s="55" t="s">
        <v>31</v>
      </c>
      <c r="H172" s="56" t="s">
        <v>32</v>
      </c>
      <c r="I172" s="55" t="s">
        <v>33</v>
      </c>
      <c r="J172" s="57">
        <v>139.74</v>
      </c>
      <c r="K172" s="766">
        <v>2515.4</v>
      </c>
      <c r="L172" s="80"/>
      <c r="M172" s="150">
        <v>0</v>
      </c>
      <c r="N172" s="80"/>
      <c r="O172" s="150"/>
      <c r="P172" s="75">
        <v>0</v>
      </c>
      <c r="Q172" s="999">
        <f t="shared" si="14"/>
        <v>0</v>
      </c>
      <c r="R172" s="81"/>
      <c r="S172" s="150"/>
      <c r="T172" s="75">
        <v>0</v>
      </c>
      <c r="U172" s="999">
        <v>1076.48</v>
      </c>
      <c r="V172" s="81"/>
      <c r="W172" s="150"/>
      <c r="X172" s="81"/>
      <c r="Y172" s="150"/>
      <c r="Z172" s="92">
        <v>18</v>
      </c>
      <c r="AA172" s="999">
        <v>1438.92</v>
      </c>
      <c r="AB172" s="81"/>
      <c r="AC172" s="150"/>
      <c r="AD172" s="63">
        <v>0</v>
      </c>
      <c r="AE172" s="78">
        <v>0</v>
      </c>
      <c r="AF172" s="63">
        <v>0</v>
      </c>
      <c r="AG172" s="81"/>
      <c r="AH172" s="81"/>
      <c r="AI172" s="150"/>
      <c r="AJ172" s="998">
        <f t="shared" si="13"/>
        <v>2515.4</v>
      </c>
    </row>
    <row r="173" spans="2:36" ht="66" x14ac:dyDescent="0.25">
      <c r="B173" s="51"/>
      <c r="C173" s="115" t="s">
        <v>206</v>
      </c>
      <c r="D173" s="74"/>
      <c r="E173" s="74">
        <v>117</v>
      </c>
      <c r="F173" s="100" t="s">
        <v>30</v>
      </c>
      <c r="G173" s="55" t="s">
        <v>31</v>
      </c>
      <c r="H173" s="56" t="s">
        <v>32</v>
      </c>
      <c r="I173" s="55" t="s">
        <v>33</v>
      </c>
      <c r="J173" s="57">
        <v>29.67089743589743</v>
      </c>
      <c r="K173" s="766">
        <v>3471.4949999999994</v>
      </c>
      <c r="L173" s="80"/>
      <c r="M173" s="150">
        <v>0</v>
      </c>
      <c r="N173" s="80"/>
      <c r="O173" s="150"/>
      <c r="P173" s="75">
        <v>0</v>
      </c>
      <c r="Q173" s="999">
        <f t="shared" si="14"/>
        <v>0</v>
      </c>
      <c r="R173" s="81"/>
      <c r="S173" s="150"/>
      <c r="T173" s="75">
        <v>0</v>
      </c>
      <c r="U173" s="999">
        <f>J173*T173</f>
        <v>0</v>
      </c>
      <c r="V173" s="81"/>
      <c r="W173" s="150"/>
      <c r="X173" s="81"/>
      <c r="Y173" s="150"/>
      <c r="Z173" s="60">
        <v>117</v>
      </c>
      <c r="AA173" s="999">
        <f>Z173*J173</f>
        <v>3471.4949999999994</v>
      </c>
      <c r="AB173" s="81"/>
      <c r="AC173" s="150"/>
      <c r="AD173" s="63">
        <v>0</v>
      </c>
      <c r="AE173" s="78">
        <v>0</v>
      </c>
      <c r="AF173" s="63">
        <v>0</v>
      </c>
      <c r="AG173" s="81"/>
      <c r="AH173" s="81"/>
      <c r="AI173" s="150"/>
      <c r="AJ173" s="998">
        <f t="shared" si="13"/>
        <v>3471.4949999999994</v>
      </c>
    </row>
    <row r="174" spans="2:36" ht="66" x14ac:dyDescent="0.25">
      <c r="B174" s="51"/>
      <c r="C174" s="116" t="s">
        <v>207</v>
      </c>
      <c r="D174" s="74"/>
      <c r="E174" s="74">
        <v>13</v>
      </c>
      <c r="F174" s="74" t="s">
        <v>24</v>
      </c>
      <c r="G174" s="55" t="s">
        <v>31</v>
      </c>
      <c r="H174" s="56" t="s">
        <v>32</v>
      </c>
      <c r="I174" s="55" t="s">
        <v>33</v>
      </c>
      <c r="J174" s="57">
        <v>28.007692307692309</v>
      </c>
      <c r="K174" s="766">
        <v>364.1</v>
      </c>
      <c r="L174" s="80"/>
      <c r="M174" s="150">
        <v>0</v>
      </c>
      <c r="N174" s="80"/>
      <c r="O174" s="150"/>
      <c r="P174" s="75">
        <v>0</v>
      </c>
      <c r="Q174" s="999">
        <f t="shared" si="14"/>
        <v>0</v>
      </c>
      <c r="R174" s="81"/>
      <c r="S174" s="150"/>
      <c r="T174" s="75">
        <v>0</v>
      </c>
      <c r="U174" s="999">
        <f>J174*T174</f>
        <v>0</v>
      </c>
      <c r="V174" s="81"/>
      <c r="W174" s="150"/>
      <c r="X174" s="81"/>
      <c r="Y174" s="150"/>
      <c r="Z174" s="60">
        <v>13</v>
      </c>
      <c r="AA174" s="999">
        <f>Z174*J174</f>
        <v>364.1</v>
      </c>
      <c r="AB174" s="81"/>
      <c r="AC174" s="150"/>
      <c r="AD174" s="63">
        <v>0</v>
      </c>
      <c r="AE174" s="78">
        <v>0</v>
      </c>
      <c r="AF174" s="63">
        <v>0</v>
      </c>
      <c r="AG174" s="81"/>
      <c r="AH174" s="81"/>
      <c r="AI174" s="150"/>
      <c r="AJ174" s="998">
        <f t="shared" si="13"/>
        <v>364.1</v>
      </c>
    </row>
    <row r="175" spans="2:36" ht="66" x14ac:dyDescent="0.25">
      <c r="B175" s="51"/>
      <c r="C175" s="52" t="s">
        <v>208</v>
      </c>
      <c r="D175" s="74"/>
      <c r="E175" s="74">
        <v>28</v>
      </c>
      <c r="F175" s="74" t="s">
        <v>30</v>
      </c>
      <c r="G175" s="88" t="s">
        <v>31</v>
      </c>
      <c r="H175" s="56" t="s">
        <v>32</v>
      </c>
      <c r="I175" s="55" t="s">
        <v>33</v>
      </c>
      <c r="J175" s="57">
        <v>38.788571428571423</v>
      </c>
      <c r="K175" s="766">
        <v>1086.08</v>
      </c>
      <c r="L175" s="89"/>
      <c r="M175" s="644">
        <v>0</v>
      </c>
      <c r="N175" s="89"/>
      <c r="O175" s="644"/>
      <c r="P175" s="75">
        <v>0</v>
      </c>
      <c r="Q175" s="1000">
        <f t="shared" si="14"/>
        <v>0</v>
      </c>
      <c r="R175" s="91"/>
      <c r="S175" s="644"/>
      <c r="T175" s="75">
        <v>20</v>
      </c>
      <c r="U175" s="1000">
        <v>960.48</v>
      </c>
      <c r="V175" s="81"/>
      <c r="W175" s="644"/>
      <c r="X175" s="91"/>
      <c r="Y175" s="644"/>
      <c r="Z175" s="92">
        <v>8</v>
      </c>
      <c r="AA175" s="1000">
        <v>125.6</v>
      </c>
      <c r="AB175" s="91"/>
      <c r="AC175" s="644"/>
      <c r="AD175" s="63">
        <v>0</v>
      </c>
      <c r="AE175" s="78">
        <v>0</v>
      </c>
      <c r="AF175" s="940">
        <v>0</v>
      </c>
      <c r="AG175" s="91"/>
      <c r="AH175" s="91"/>
      <c r="AI175" s="644"/>
      <c r="AJ175" s="998">
        <f t="shared" si="13"/>
        <v>1086.08</v>
      </c>
    </row>
    <row r="176" spans="2:36" ht="66" x14ac:dyDescent="0.25">
      <c r="B176" s="51"/>
      <c r="C176" s="93" t="s">
        <v>209</v>
      </c>
      <c r="D176" s="74"/>
      <c r="E176" s="74">
        <v>25</v>
      </c>
      <c r="F176" s="74" t="s">
        <v>24</v>
      </c>
      <c r="G176" s="88" t="s">
        <v>31</v>
      </c>
      <c r="H176" s="56" t="s">
        <v>32</v>
      </c>
      <c r="I176" s="55" t="s">
        <v>33</v>
      </c>
      <c r="J176" s="57">
        <v>53.644040000000004</v>
      </c>
      <c r="K176" s="766">
        <v>1341.1010000000001</v>
      </c>
      <c r="L176" s="89"/>
      <c r="M176" s="644">
        <v>0</v>
      </c>
      <c r="N176" s="89"/>
      <c r="O176" s="644"/>
      <c r="P176" s="75">
        <v>0</v>
      </c>
      <c r="Q176" s="1000">
        <f t="shared" si="14"/>
        <v>0</v>
      </c>
      <c r="R176" s="91"/>
      <c r="S176" s="644"/>
      <c r="T176" s="75">
        <v>12</v>
      </c>
      <c r="U176" s="1000">
        <v>603.20000000000005</v>
      </c>
      <c r="V176" s="91"/>
      <c r="W176" s="644"/>
      <c r="X176" s="91"/>
      <c r="Y176" s="644"/>
      <c r="Z176" s="60">
        <v>13</v>
      </c>
      <c r="AA176" s="1000">
        <v>737.9</v>
      </c>
      <c r="AB176" s="91"/>
      <c r="AC176" s="644"/>
      <c r="AD176" s="63">
        <v>0</v>
      </c>
      <c r="AE176" s="78">
        <v>0</v>
      </c>
      <c r="AF176" s="940">
        <v>0</v>
      </c>
      <c r="AG176" s="91"/>
      <c r="AH176" s="91"/>
      <c r="AI176" s="644"/>
      <c r="AJ176" s="998">
        <f t="shared" si="13"/>
        <v>1341.1</v>
      </c>
    </row>
    <row r="177" spans="2:36" ht="66" x14ac:dyDescent="0.25">
      <c r="B177" s="51"/>
      <c r="C177" s="52" t="s">
        <v>210</v>
      </c>
      <c r="D177" s="74"/>
      <c r="E177" s="74">
        <v>28</v>
      </c>
      <c r="F177" s="74" t="s">
        <v>24</v>
      </c>
      <c r="G177" s="88" t="s">
        <v>31</v>
      </c>
      <c r="H177" s="56" t="s">
        <v>32</v>
      </c>
      <c r="I177" s="55" t="s">
        <v>33</v>
      </c>
      <c r="J177" s="57">
        <v>41.340357142857151</v>
      </c>
      <c r="K177" s="766">
        <v>1157.5300000000002</v>
      </c>
      <c r="L177" s="89"/>
      <c r="M177" s="644">
        <v>0</v>
      </c>
      <c r="N177" s="89"/>
      <c r="O177" s="644"/>
      <c r="P177" s="75">
        <v>0</v>
      </c>
      <c r="Q177" s="1000">
        <f t="shared" si="14"/>
        <v>0</v>
      </c>
      <c r="R177" s="91"/>
      <c r="S177" s="644"/>
      <c r="T177" s="75">
        <v>20</v>
      </c>
      <c r="U177" s="1000">
        <v>990.64</v>
      </c>
      <c r="V177" s="91"/>
      <c r="W177" s="644"/>
      <c r="X177" s="91"/>
      <c r="Y177" s="644"/>
      <c r="Z177" s="92">
        <v>8</v>
      </c>
      <c r="AA177" s="1000">
        <v>166.89</v>
      </c>
      <c r="AB177" s="91"/>
      <c r="AC177" s="644"/>
      <c r="AD177" s="63">
        <v>0</v>
      </c>
      <c r="AE177" s="78">
        <v>0</v>
      </c>
      <c r="AF177" s="940">
        <v>0</v>
      </c>
      <c r="AG177" s="91"/>
      <c r="AH177" s="91"/>
      <c r="AI177" s="644"/>
      <c r="AJ177" s="998">
        <f t="shared" si="13"/>
        <v>1157.53</v>
      </c>
    </row>
    <row r="178" spans="2:36" x14ac:dyDescent="0.25">
      <c r="B178" s="117">
        <v>21103</v>
      </c>
      <c r="C178" s="118" t="s">
        <v>211</v>
      </c>
      <c r="D178" s="119"/>
      <c r="E178" s="119"/>
      <c r="F178" s="119"/>
      <c r="G178" s="119"/>
      <c r="H178" s="119"/>
      <c r="I178" s="119"/>
      <c r="J178" s="120"/>
      <c r="K178" s="769">
        <v>0</v>
      </c>
      <c r="L178" s="122"/>
      <c r="M178" s="917">
        <v>0</v>
      </c>
      <c r="N178" s="122"/>
      <c r="O178" s="917"/>
      <c r="P178" s="75">
        <v>0</v>
      </c>
      <c r="Q178" s="1001"/>
      <c r="R178" s="124"/>
      <c r="S178" s="917"/>
      <c r="T178" s="75">
        <v>0</v>
      </c>
      <c r="U178" s="1001">
        <v>0</v>
      </c>
      <c r="V178" s="91"/>
      <c r="W178" s="917"/>
      <c r="X178" s="124"/>
      <c r="Y178" s="917"/>
      <c r="Z178" s="125">
        <v>0</v>
      </c>
      <c r="AA178" s="1001">
        <v>0</v>
      </c>
      <c r="AB178" s="124"/>
      <c r="AC178" s="917"/>
      <c r="AD178" s="941">
        <v>0</v>
      </c>
      <c r="AE178" s="123">
        <v>0</v>
      </c>
      <c r="AF178" s="941"/>
      <c r="AG178" s="124"/>
      <c r="AH178" s="124"/>
      <c r="AI178" s="917"/>
      <c r="AJ178" s="998">
        <f t="shared" si="13"/>
        <v>0</v>
      </c>
    </row>
    <row r="179" spans="2:36" x14ac:dyDescent="0.25">
      <c r="B179" s="117">
        <v>21104</v>
      </c>
      <c r="C179" s="118" t="s">
        <v>212</v>
      </c>
      <c r="D179" s="119"/>
      <c r="E179" s="738"/>
      <c r="F179" s="126"/>
      <c r="G179" s="127"/>
      <c r="H179" s="127"/>
      <c r="I179" s="127"/>
      <c r="J179" s="120"/>
      <c r="K179" s="770">
        <v>5417.75</v>
      </c>
      <c r="L179" s="122"/>
      <c r="M179" s="128">
        <v>0</v>
      </c>
      <c r="N179" s="122"/>
      <c r="O179" s="128">
        <f>O180</f>
        <v>0</v>
      </c>
      <c r="P179" s="871">
        <v>0</v>
      </c>
      <c r="Q179" s="128">
        <f>Q180</f>
        <v>0</v>
      </c>
      <c r="R179" s="124"/>
      <c r="S179" s="128">
        <f>S180</f>
        <v>0</v>
      </c>
      <c r="T179" s="871">
        <v>0</v>
      </c>
      <c r="U179" s="128">
        <v>0</v>
      </c>
      <c r="V179" s="124"/>
      <c r="W179" s="128">
        <f>W180</f>
        <v>0</v>
      </c>
      <c r="X179" s="124"/>
      <c r="Y179" s="128">
        <f>Y180</f>
        <v>0</v>
      </c>
      <c r="Z179" s="129"/>
      <c r="AA179" s="128">
        <f>AA180</f>
        <v>5417.75</v>
      </c>
      <c r="AB179" s="124"/>
      <c r="AC179" s="128">
        <f>AC180</f>
        <v>0</v>
      </c>
      <c r="AD179" s="121">
        <f>AD180</f>
        <v>0</v>
      </c>
      <c r="AE179" s="128">
        <f>AE180</f>
        <v>0</v>
      </c>
      <c r="AF179" s="121">
        <f>AF180</f>
        <v>0</v>
      </c>
      <c r="AG179" s="128">
        <f>AG180</f>
        <v>0</v>
      </c>
      <c r="AH179" s="124"/>
      <c r="AI179" s="128">
        <f>AI180</f>
        <v>0</v>
      </c>
      <c r="AJ179" s="1026">
        <f t="shared" si="13"/>
        <v>5417.75</v>
      </c>
    </row>
    <row r="180" spans="2:36" ht="66" x14ac:dyDescent="0.25">
      <c r="B180" s="51"/>
      <c r="C180" s="130" t="s">
        <v>213</v>
      </c>
      <c r="D180" s="74"/>
      <c r="E180" s="74">
        <v>13</v>
      </c>
      <c r="F180" s="79" t="s">
        <v>30</v>
      </c>
      <c r="G180" s="88" t="s">
        <v>31</v>
      </c>
      <c r="H180" s="56" t="s">
        <v>32</v>
      </c>
      <c r="I180" s="55" t="s">
        <v>33</v>
      </c>
      <c r="J180" s="57">
        <v>416.75</v>
      </c>
      <c r="K180" s="766">
        <v>5417.75</v>
      </c>
      <c r="L180" s="80"/>
      <c r="M180" s="150">
        <v>0</v>
      </c>
      <c r="N180" s="80"/>
      <c r="O180" s="150"/>
      <c r="P180" s="75">
        <v>0</v>
      </c>
      <c r="Q180" s="1000">
        <f>P180*J180</f>
        <v>0</v>
      </c>
      <c r="R180" s="81"/>
      <c r="S180" s="150"/>
      <c r="T180" s="75">
        <v>0</v>
      </c>
      <c r="U180" s="1000">
        <f>T180*J180</f>
        <v>0</v>
      </c>
      <c r="V180" s="81"/>
      <c r="W180" s="150"/>
      <c r="X180" s="81"/>
      <c r="Y180" s="150"/>
      <c r="Z180" s="60">
        <v>13</v>
      </c>
      <c r="AA180" s="1000">
        <f>Z180*J180</f>
        <v>5417.75</v>
      </c>
      <c r="AB180" s="81"/>
      <c r="AC180" s="150"/>
      <c r="AD180" s="63">
        <v>0</v>
      </c>
      <c r="AE180" s="90">
        <f>AD180*J180</f>
        <v>0</v>
      </c>
      <c r="AF180" s="63">
        <v>0</v>
      </c>
      <c r="AG180" s="81">
        <v>0</v>
      </c>
      <c r="AH180" s="81"/>
      <c r="AI180" s="150"/>
      <c r="AJ180" s="998">
        <f t="shared" si="13"/>
        <v>5417.75</v>
      </c>
    </row>
    <row r="181" spans="2:36" x14ac:dyDescent="0.25">
      <c r="B181" s="51"/>
      <c r="C181" s="132"/>
      <c r="D181" s="74"/>
      <c r="E181" s="74"/>
      <c r="F181" s="79"/>
      <c r="G181" s="133"/>
      <c r="H181" s="133"/>
      <c r="I181" s="133"/>
      <c r="J181" s="57"/>
      <c r="K181" s="766"/>
      <c r="L181" s="136"/>
      <c r="M181" s="469">
        <v>0</v>
      </c>
      <c r="N181" s="136"/>
      <c r="O181" s="469"/>
      <c r="P181" s="75">
        <v>0</v>
      </c>
      <c r="Q181" s="1002"/>
      <c r="R181" s="138"/>
      <c r="S181" s="469"/>
      <c r="T181" s="75">
        <v>0</v>
      </c>
      <c r="U181" s="1002"/>
      <c r="V181" s="81"/>
      <c r="W181" s="469"/>
      <c r="X181" s="138"/>
      <c r="Y181" s="469"/>
      <c r="Z181" s="139"/>
      <c r="AA181" s="1002"/>
      <c r="AB181" s="138"/>
      <c r="AC181" s="469"/>
      <c r="AD181" s="942"/>
      <c r="AE181" s="137"/>
      <c r="AF181" s="942"/>
      <c r="AG181" s="138"/>
      <c r="AH181" s="138"/>
      <c r="AI181" s="469"/>
      <c r="AJ181" s="998">
        <f t="shared" si="13"/>
        <v>0</v>
      </c>
    </row>
    <row r="182" spans="2:36" ht="24" x14ac:dyDescent="0.25">
      <c r="B182" s="117">
        <v>21105</v>
      </c>
      <c r="C182" s="118" t="s">
        <v>214</v>
      </c>
      <c r="D182" s="119"/>
      <c r="E182" s="119"/>
      <c r="F182" s="119"/>
      <c r="G182" s="119"/>
      <c r="H182" s="119"/>
      <c r="I182" s="119"/>
      <c r="J182" s="120"/>
      <c r="K182" s="769">
        <v>0</v>
      </c>
      <c r="L182" s="122"/>
      <c r="M182" s="917">
        <v>0</v>
      </c>
      <c r="N182" s="122"/>
      <c r="O182" s="917"/>
      <c r="P182" s="871">
        <v>0</v>
      </c>
      <c r="Q182" s="1001">
        <f>P182*J182</f>
        <v>0</v>
      </c>
      <c r="R182" s="124"/>
      <c r="S182" s="917"/>
      <c r="T182" s="871">
        <v>0</v>
      </c>
      <c r="U182" s="1001">
        <f>T182*J182</f>
        <v>0</v>
      </c>
      <c r="V182" s="917">
        <f>T182*J182</f>
        <v>0</v>
      </c>
      <c r="W182" s="917"/>
      <c r="X182" s="124"/>
      <c r="Y182" s="917"/>
      <c r="Z182" s="125"/>
      <c r="AA182" s="1001">
        <f>Z182*J182</f>
        <v>0</v>
      </c>
      <c r="AB182" s="124"/>
      <c r="AC182" s="917"/>
      <c r="AD182" s="941"/>
      <c r="AE182" s="123">
        <v>0</v>
      </c>
      <c r="AF182" s="941"/>
      <c r="AG182" s="124"/>
      <c r="AH182" s="124"/>
      <c r="AI182" s="917"/>
      <c r="AJ182" s="1026">
        <f t="shared" si="13"/>
        <v>0</v>
      </c>
    </row>
    <row r="183" spans="2:36" x14ac:dyDescent="0.25">
      <c r="B183" s="51"/>
      <c r="C183" s="140"/>
      <c r="D183" s="74"/>
      <c r="E183" s="79"/>
      <c r="F183" s="74"/>
      <c r="G183" s="74"/>
      <c r="H183" s="74"/>
      <c r="I183" s="74"/>
      <c r="J183" s="141"/>
      <c r="K183" s="112"/>
      <c r="L183" s="142"/>
      <c r="M183" s="918">
        <v>0</v>
      </c>
      <c r="N183" s="142"/>
      <c r="O183" s="918"/>
      <c r="P183" s="75">
        <v>0</v>
      </c>
      <c r="Q183" s="1003"/>
      <c r="R183" s="144"/>
      <c r="S183" s="918"/>
      <c r="T183" s="75">
        <v>0</v>
      </c>
      <c r="U183" s="1003"/>
      <c r="V183" s="124"/>
      <c r="W183" s="918"/>
      <c r="X183" s="144"/>
      <c r="Y183" s="918"/>
      <c r="Z183" s="145"/>
      <c r="AA183" s="1003"/>
      <c r="AB183" s="144"/>
      <c r="AC183" s="918"/>
      <c r="AD183" s="943"/>
      <c r="AE183" s="143"/>
      <c r="AF183" s="943"/>
      <c r="AG183" s="146"/>
      <c r="AH183" s="144"/>
      <c r="AI183" s="918"/>
      <c r="AJ183" s="998">
        <f t="shared" si="13"/>
        <v>0</v>
      </c>
    </row>
    <row r="184" spans="2:36" ht="24" x14ac:dyDescent="0.25">
      <c r="B184" s="117">
        <v>21106</v>
      </c>
      <c r="C184" s="118" t="s">
        <v>215</v>
      </c>
      <c r="D184" s="119"/>
      <c r="E184" s="126"/>
      <c r="F184" s="119"/>
      <c r="G184" s="119"/>
      <c r="H184" s="119"/>
      <c r="I184" s="119"/>
      <c r="J184" s="120"/>
      <c r="K184" s="771">
        <v>956777.83434000006</v>
      </c>
      <c r="L184" s="122"/>
      <c r="M184" s="917">
        <f>SUM(M185:M277)</f>
        <v>0</v>
      </c>
      <c r="N184" s="122"/>
      <c r="O184" s="917">
        <f>SUM(O185:O277)</f>
        <v>0</v>
      </c>
      <c r="P184" s="871">
        <v>0</v>
      </c>
      <c r="Q184" s="917">
        <f>SUM(Q185:Q277)</f>
        <v>0</v>
      </c>
      <c r="R184" s="124"/>
      <c r="S184" s="917">
        <f>SUM(S185:S277)</f>
        <v>0</v>
      </c>
      <c r="T184" s="871">
        <v>0</v>
      </c>
      <c r="U184" s="917">
        <f>SUM(U185:U277)</f>
        <v>490004.19999999978</v>
      </c>
      <c r="V184" s="124"/>
      <c r="W184" s="917">
        <f>SUM(W185:W277)</f>
        <v>0</v>
      </c>
      <c r="X184" s="124"/>
      <c r="Y184" s="917">
        <f>SUM(Y185:Y277)</f>
        <v>0</v>
      </c>
      <c r="Z184" s="147">
        <v>0</v>
      </c>
      <c r="AA184" s="917">
        <f>SUM(AA185:AA277)</f>
        <v>466773.63434000011</v>
      </c>
      <c r="AB184" s="124"/>
      <c r="AC184" s="917"/>
      <c r="AD184" s="917">
        <f>SUM(AD185:AD277)</f>
        <v>0</v>
      </c>
      <c r="AE184" s="122">
        <f>SUM(AE185:AE277)</f>
        <v>0</v>
      </c>
      <c r="AF184" s="148">
        <f>SUM(AF185:AF277)</f>
        <v>0</v>
      </c>
      <c r="AG184" s="122">
        <f>SUM(AG185:AG277)</f>
        <v>0</v>
      </c>
      <c r="AH184" s="124"/>
      <c r="AI184" s="917"/>
      <c r="AJ184" s="1026">
        <f t="shared" si="13"/>
        <v>956777.83433999983</v>
      </c>
    </row>
    <row r="185" spans="2:36" ht="66" x14ac:dyDescent="0.25">
      <c r="B185" s="51"/>
      <c r="C185" s="93" t="s">
        <v>216</v>
      </c>
      <c r="D185" s="149"/>
      <c r="E185" s="149">
        <v>1</v>
      </c>
      <c r="F185" s="109" t="s">
        <v>41</v>
      </c>
      <c r="G185" s="88" t="s">
        <v>31</v>
      </c>
      <c r="H185" s="56" t="s">
        <v>32</v>
      </c>
      <c r="I185" s="55" t="s">
        <v>33</v>
      </c>
      <c r="J185" s="57">
        <v>156.82</v>
      </c>
      <c r="K185" s="772">
        <v>156.82</v>
      </c>
      <c r="L185" s="80"/>
      <c r="M185" s="150">
        <v>0</v>
      </c>
      <c r="N185" s="80"/>
      <c r="O185" s="150"/>
      <c r="P185" s="75">
        <v>0</v>
      </c>
      <c r="Q185" s="1000">
        <f>P185*J185</f>
        <v>0</v>
      </c>
      <c r="R185" s="81"/>
      <c r="S185" s="150"/>
      <c r="T185" s="75">
        <v>0</v>
      </c>
      <c r="U185" s="1000"/>
      <c r="V185" s="81"/>
      <c r="W185" s="150"/>
      <c r="X185" s="81"/>
      <c r="Y185" s="150"/>
      <c r="Z185" s="60">
        <v>1</v>
      </c>
      <c r="AA185" s="1000">
        <v>156.82</v>
      </c>
      <c r="AB185" s="81"/>
      <c r="AC185" s="150"/>
      <c r="AD185" s="63">
        <v>0</v>
      </c>
      <c r="AE185" s="90">
        <f t="shared" ref="AE185:AE248" si="15">AD185*J185</f>
        <v>0</v>
      </c>
      <c r="AF185" s="63">
        <v>0</v>
      </c>
      <c r="AG185" s="150">
        <v>0</v>
      </c>
      <c r="AH185" s="81"/>
      <c r="AI185" s="150"/>
      <c r="AJ185" s="998">
        <f t="shared" si="13"/>
        <v>156.82</v>
      </c>
    </row>
    <row r="186" spans="2:36" ht="66" x14ac:dyDescent="0.25">
      <c r="B186" s="51"/>
      <c r="C186" s="93" t="s">
        <v>217</v>
      </c>
      <c r="D186" s="149"/>
      <c r="E186" s="149">
        <v>10</v>
      </c>
      <c r="F186" s="109" t="s">
        <v>30</v>
      </c>
      <c r="G186" s="88" t="s">
        <v>31</v>
      </c>
      <c r="H186" s="56" t="s">
        <v>32</v>
      </c>
      <c r="I186" s="55" t="s">
        <v>33</v>
      </c>
      <c r="J186" s="57">
        <v>200</v>
      </c>
      <c r="K186" s="772">
        <v>2000</v>
      </c>
      <c r="L186" s="80"/>
      <c r="M186" s="150">
        <v>0</v>
      </c>
      <c r="N186" s="80"/>
      <c r="O186" s="150"/>
      <c r="P186" s="75">
        <v>0</v>
      </c>
      <c r="Q186" s="1000">
        <f>P186*J186</f>
        <v>0</v>
      </c>
      <c r="R186" s="81"/>
      <c r="S186" s="150"/>
      <c r="T186" s="75">
        <v>0</v>
      </c>
      <c r="U186" s="1000"/>
      <c r="V186" s="81"/>
      <c r="W186" s="150"/>
      <c r="X186" s="81"/>
      <c r="Y186" s="150"/>
      <c r="Z186" s="60">
        <v>10</v>
      </c>
      <c r="AA186" s="1000">
        <v>2000</v>
      </c>
      <c r="AB186" s="81"/>
      <c r="AC186" s="150"/>
      <c r="AD186" s="63">
        <v>0</v>
      </c>
      <c r="AE186" s="90">
        <f t="shared" si="15"/>
        <v>0</v>
      </c>
      <c r="AF186" s="63">
        <v>0</v>
      </c>
      <c r="AG186" s="150">
        <v>0</v>
      </c>
      <c r="AH186" s="81"/>
      <c r="AI186" s="150"/>
      <c r="AJ186" s="998">
        <f t="shared" si="13"/>
        <v>2000</v>
      </c>
    </row>
    <row r="187" spans="2:36" ht="66" x14ac:dyDescent="0.25">
      <c r="B187" s="51"/>
      <c r="C187" s="102" t="s">
        <v>218</v>
      </c>
      <c r="D187" s="149"/>
      <c r="E187" s="149">
        <v>101</v>
      </c>
      <c r="F187" s="100" t="s">
        <v>30</v>
      </c>
      <c r="G187" s="55" t="s">
        <v>31</v>
      </c>
      <c r="H187" s="56" t="s">
        <v>32</v>
      </c>
      <c r="I187" s="55" t="s">
        <v>33</v>
      </c>
      <c r="J187" s="57">
        <v>1.02</v>
      </c>
      <c r="K187" s="772">
        <v>113.68</v>
      </c>
      <c r="L187" s="80"/>
      <c r="M187" s="150">
        <v>0</v>
      </c>
      <c r="N187" s="80"/>
      <c r="O187" s="150"/>
      <c r="P187" s="75">
        <v>0</v>
      </c>
      <c r="Q187" s="1000">
        <f>P187*J187</f>
        <v>0</v>
      </c>
      <c r="R187" s="81"/>
      <c r="S187" s="150"/>
      <c r="T187" s="75">
        <v>101</v>
      </c>
      <c r="U187" s="58">
        <v>113.68</v>
      </c>
      <c r="V187" s="81"/>
      <c r="W187" s="150"/>
      <c r="X187" s="81"/>
      <c r="Y187" s="150"/>
      <c r="Z187" s="60">
        <v>0</v>
      </c>
      <c r="AA187" s="1000"/>
      <c r="AB187" s="81"/>
      <c r="AC187" s="150"/>
      <c r="AD187" s="63">
        <v>0</v>
      </c>
      <c r="AE187" s="90">
        <f t="shared" si="15"/>
        <v>0</v>
      </c>
      <c r="AF187" s="63">
        <v>0</v>
      </c>
      <c r="AG187" s="150">
        <v>0</v>
      </c>
      <c r="AH187" s="81"/>
      <c r="AI187" s="150"/>
      <c r="AJ187" s="998">
        <f t="shared" si="13"/>
        <v>113.68</v>
      </c>
    </row>
    <row r="188" spans="2:36" ht="66" x14ac:dyDescent="0.25">
      <c r="B188" s="51"/>
      <c r="C188" s="84" t="s">
        <v>219</v>
      </c>
      <c r="D188" s="149"/>
      <c r="E188" s="149">
        <v>101</v>
      </c>
      <c r="F188" s="79" t="s">
        <v>30</v>
      </c>
      <c r="G188" s="88" t="s">
        <v>31</v>
      </c>
      <c r="H188" s="56" t="s">
        <v>32</v>
      </c>
      <c r="I188" s="55" t="s">
        <v>33</v>
      </c>
      <c r="J188" s="57">
        <v>12.35</v>
      </c>
      <c r="K188" s="772">
        <v>1248.1600000000001</v>
      </c>
      <c r="L188" s="80"/>
      <c r="M188" s="150">
        <v>0</v>
      </c>
      <c r="N188" s="80"/>
      <c r="O188" s="150"/>
      <c r="P188" s="75">
        <v>0</v>
      </c>
      <c r="Q188" s="1000"/>
      <c r="R188" s="81"/>
      <c r="S188" s="150"/>
      <c r="T188" s="75">
        <v>101</v>
      </c>
      <c r="U188" s="58">
        <v>1248.1600000000001</v>
      </c>
      <c r="V188" s="81"/>
      <c r="W188" s="150"/>
      <c r="X188" s="81"/>
      <c r="Y188" s="150"/>
      <c r="Z188" s="60">
        <v>0</v>
      </c>
      <c r="AA188" s="1000"/>
      <c r="AB188" s="81"/>
      <c r="AC188" s="150"/>
      <c r="AD188" s="63">
        <v>0</v>
      </c>
      <c r="AE188" s="90">
        <f t="shared" si="15"/>
        <v>0</v>
      </c>
      <c r="AF188" s="63">
        <v>0</v>
      </c>
      <c r="AG188" s="150">
        <v>0</v>
      </c>
      <c r="AH188" s="81"/>
      <c r="AI188" s="150"/>
      <c r="AJ188" s="998">
        <f t="shared" si="13"/>
        <v>1248.1600000000001</v>
      </c>
    </row>
    <row r="189" spans="2:36" ht="66" x14ac:dyDescent="0.25">
      <c r="B189" s="51"/>
      <c r="C189" s="93" t="s">
        <v>220</v>
      </c>
      <c r="D189" s="149"/>
      <c r="E189" s="149">
        <v>2</v>
      </c>
      <c r="F189" s="109" t="s">
        <v>49</v>
      </c>
      <c r="G189" s="88" t="s">
        <v>31</v>
      </c>
      <c r="H189" s="56" t="s">
        <v>32</v>
      </c>
      <c r="I189" s="55" t="s">
        <v>33</v>
      </c>
      <c r="J189" s="57">
        <v>70</v>
      </c>
      <c r="K189" s="772">
        <v>140</v>
      </c>
      <c r="L189" s="80"/>
      <c r="M189" s="150">
        <v>0</v>
      </c>
      <c r="N189" s="80"/>
      <c r="O189" s="150"/>
      <c r="P189" s="75">
        <v>0</v>
      </c>
      <c r="Q189" s="1000">
        <f>P189*J189</f>
        <v>0</v>
      </c>
      <c r="R189" s="81"/>
      <c r="S189" s="150"/>
      <c r="T189" s="75">
        <v>0</v>
      </c>
      <c r="U189" s="58"/>
      <c r="V189" s="81"/>
      <c r="W189" s="150"/>
      <c r="X189" s="81"/>
      <c r="Y189" s="150"/>
      <c r="Z189" s="60">
        <v>2</v>
      </c>
      <c r="AA189" s="1000">
        <v>140</v>
      </c>
      <c r="AB189" s="81"/>
      <c r="AC189" s="150"/>
      <c r="AD189" s="63">
        <v>0</v>
      </c>
      <c r="AE189" s="90">
        <f t="shared" si="15"/>
        <v>0</v>
      </c>
      <c r="AF189" s="63">
        <v>0</v>
      </c>
      <c r="AG189" s="150">
        <v>0</v>
      </c>
      <c r="AH189" s="81"/>
      <c r="AI189" s="150"/>
      <c r="AJ189" s="998">
        <f t="shared" si="13"/>
        <v>140</v>
      </c>
    </row>
    <row r="190" spans="2:36" ht="66" x14ac:dyDescent="0.25">
      <c r="B190" s="51"/>
      <c r="C190" s="93" t="s">
        <v>221</v>
      </c>
      <c r="D190" s="149"/>
      <c r="E190" s="149">
        <v>0</v>
      </c>
      <c r="F190" s="109" t="s">
        <v>195</v>
      </c>
      <c r="G190" s="55" t="s">
        <v>31</v>
      </c>
      <c r="H190" s="56" t="s">
        <v>32</v>
      </c>
      <c r="I190" s="55" t="s">
        <v>33</v>
      </c>
      <c r="J190" s="57">
        <v>81</v>
      </c>
      <c r="K190" s="772">
        <v>0</v>
      </c>
      <c r="L190" s="80"/>
      <c r="M190" s="150">
        <v>0</v>
      </c>
      <c r="N190" s="80"/>
      <c r="O190" s="150"/>
      <c r="P190" s="75">
        <v>0</v>
      </c>
      <c r="Q190" s="1000">
        <f>P190*J190</f>
        <v>0</v>
      </c>
      <c r="R190" s="81"/>
      <c r="S190" s="150"/>
      <c r="T190" s="75">
        <v>0</v>
      </c>
      <c r="U190" s="58"/>
      <c r="V190" s="81"/>
      <c r="W190" s="150"/>
      <c r="X190" s="81"/>
      <c r="Y190" s="150"/>
      <c r="Z190" s="60">
        <v>0</v>
      </c>
      <c r="AA190" s="1000">
        <v>0</v>
      </c>
      <c r="AB190" s="81"/>
      <c r="AC190" s="150"/>
      <c r="AD190" s="63">
        <v>0</v>
      </c>
      <c r="AE190" s="90">
        <f t="shared" si="15"/>
        <v>0</v>
      </c>
      <c r="AF190" s="63">
        <v>0</v>
      </c>
      <c r="AG190" s="150">
        <v>0</v>
      </c>
      <c r="AH190" s="81"/>
      <c r="AI190" s="150"/>
      <c r="AJ190" s="998">
        <f t="shared" si="13"/>
        <v>0</v>
      </c>
    </row>
    <row r="191" spans="2:36" ht="66" x14ac:dyDescent="0.25">
      <c r="B191" s="51"/>
      <c r="C191" s="93" t="s">
        <v>222</v>
      </c>
      <c r="D191" s="149"/>
      <c r="E191" s="149">
        <v>0</v>
      </c>
      <c r="F191" s="109" t="s">
        <v>195</v>
      </c>
      <c r="G191" s="55" t="s">
        <v>31</v>
      </c>
      <c r="H191" s="56" t="s">
        <v>32</v>
      </c>
      <c r="I191" s="55" t="s">
        <v>33</v>
      </c>
      <c r="J191" s="57">
        <v>81</v>
      </c>
      <c r="K191" s="772">
        <v>0</v>
      </c>
      <c r="L191" s="80"/>
      <c r="M191" s="150">
        <v>0</v>
      </c>
      <c r="N191" s="80"/>
      <c r="O191" s="150"/>
      <c r="P191" s="75">
        <v>0</v>
      </c>
      <c r="Q191" s="999">
        <f>P191*J191</f>
        <v>0</v>
      </c>
      <c r="R191" s="81"/>
      <c r="S191" s="150"/>
      <c r="T191" s="75">
        <v>0</v>
      </c>
      <c r="U191" s="58"/>
      <c r="V191" s="81"/>
      <c r="W191" s="150"/>
      <c r="X191" s="81"/>
      <c r="Y191" s="150"/>
      <c r="Z191" s="60">
        <v>0</v>
      </c>
      <c r="AA191" s="1000">
        <v>0</v>
      </c>
      <c r="AB191" s="81"/>
      <c r="AC191" s="150"/>
      <c r="AD191" s="63">
        <v>0</v>
      </c>
      <c r="AE191" s="78">
        <f t="shared" si="15"/>
        <v>0</v>
      </c>
      <c r="AF191" s="63">
        <v>0</v>
      </c>
      <c r="AG191" s="150">
        <v>0</v>
      </c>
      <c r="AH191" s="81"/>
      <c r="AI191" s="150"/>
      <c r="AJ191" s="998">
        <f t="shared" si="13"/>
        <v>0</v>
      </c>
    </row>
    <row r="192" spans="2:36" ht="66" x14ac:dyDescent="0.25">
      <c r="B192" s="51"/>
      <c r="C192" s="52" t="s">
        <v>223</v>
      </c>
      <c r="D192" s="151"/>
      <c r="E192" s="151">
        <v>344</v>
      </c>
      <c r="F192" s="79" t="s">
        <v>30</v>
      </c>
      <c r="G192" s="88" t="s">
        <v>31</v>
      </c>
      <c r="H192" s="56" t="s">
        <v>32</v>
      </c>
      <c r="I192" s="55" t="s">
        <v>33</v>
      </c>
      <c r="J192" s="57">
        <v>19.899999999999999</v>
      </c>
      <c r="K192" s="773">
        <v>6845.7920000000013</v>
      </c>
      <c r="L192" s="80"/>
      <c r="M192" s="150">
        <v>0</v>
      </c>
      <c r="N192" s="80"/>
      <c r="O192" s="150"/>
      <c r="P192" s="75">
        <v>0</v>
      </c>
      <c r="Q192" s="999"/>
      <c r="R192" s="81"/>
      <c r="S192" s="150"/>
      <c r="T192" s="75">
        <v>291</v>
      </c>
      <c r="U192" s="58">
        <v>5800</v>
      </c>
      <c r="V192" s="81"/>
      <c r="W192" s="150"/>
      <c r="X192" s="81"/>
      <c r="Y192" s="150"/>
      <c r="Z192" s="60">
        <v>53</v>
      </c>
      <c r="AA192" s="1000">
        <v>1045.7920000000013</v>
      </c>
      <c r="AB192" s="81"/>
      <c r="AC192" s="150"/>
      <c r="AD192" s="63">
        <v>0</v>
      </c>
      <c r="AE192" s="78">
        <f t="shared" si="15"/>
        <v>0</v>
      </c>
      <c r="AF192" s="63">
        <v>0</v>
      </c>
      <c r="AG192" s="150">
        <v>0</v>
      </c>
      <c r="AH192" s="81"/>
      <c r="AI192" s="150"/>
      <c r="AJ192" s="998">
        <f t="shared" si="13"/>
        <v>6845.7920000000013</v>
      </c>
    </row>
    <row r="193" spans="2:36" ht="66" x14ac:dyDescent="0.25">
      <c r="B193" s="51"/>
      <c r="C193" s="52" t="s">
        <v>224</v>
      </c>
      <c r="D193" s="151"/>
      <c r="E193" s="151">
        <v>193</v>
      </c>
      <c r="F193" s="79" t="s">
        <v>30</v>
      </c>
      <c r="G193" s="55" t="s">
        <v>31</v>
      </c>
      <c r="H193" s="56" t="s">
        <v>32</v>
      </c>
      <c r="I193" s="55" t="s">
        <v>33</v>
      </c>
      <c r="J193" s="57">
        <v>115.51948186528499</v>
      </c>
      <c r="K193" s="773">
        <v>22295.260000000002</v>
      </c>
      <c r="L193" s="80"/>
      <c r="M193" s="150">
        <v>0</v>
      </c>
      <c r="N193" s="80"/>
      <c r="O193" s="150"/>
      <c r="P193" s="75">
        <v>0</v>
      </c>
      <c r="Q193" s="999"/>
      <c r="R193" s="81"/>
      <c r="S193" s="150"/>
      <c r="T193" s="75">
        <v>134</v>
      </c>
      <c r="U193" s="58">
        <v>15578.8</v>
      </c>
      <c r="V193" s="81"/>
      <c r="W193" s="150"/>
      <c r="X193" s="81"/>
      <c r="Y193" s="150"/>
      <c r="Z193" s="60">
        <v>59</v>
      </c>
      <c r="AA193" s="1000">
        <v>6716.4600000000028</v>
      </c>
      <c r="AB193" s="81"/>
      <c r="AC193" s="150"/>
      <c r="AD193" s="63">
        <v>0</v>
      </c>
      <c r="AE193" s="78">
        <f t="shared" si="15"/>
        <v>0</v>
      </c>
      <c r="AF193" s="63">
        <v>0</v>
      </c>
      <c r="AG193" s="150">
        <v>0</v>
      </c>
      <c r="AH193" s="81"/>
      <c r="AI193" s="150"/>
      <c r="AJ193" s="998">
        <f t="shared" si="13"/>
        <v>22295.260000000002</v>
      </c>
    </row>
    <row r="194" spans="2:36" ht="66" x14ac:dyDescent="0.25">
      <c r="B194" s="51"/>
      <c r="C194" s="102" t="s">
        <v>225</v>
      </c>
      <c r="D194" s="149"/>
      <c r="E194" s="149">
        <v>3</v>
      </c>
      <c r="F194" s="100" t="s">
        <v>30</v>
      </c>
      <c r="G194" s="55" t="s">
        <v>31</v>
      </c>
      <c r="H194" s="56" t="s">
        <v>32</v>
      </c>
      <c r="I194" s="55" t="s">
        <v>33</v>
      </c>
      <c r="J194" s="57">
        <v>57.620000000000005</v>
      </c>
      <c r="K194" s="772">
        <v>172.86</v>
      </c>
      <c r="L194" s="80"/>
      <c r="M194" s="150">
        <v>0</v>
      </c>
      <c r="N194" s="80"/>
      <c r="O194" s="150"/>
      <c r="P194" s="75">
        <v>0</v>
      </c>
      <c r="Q194" s="999">
        <f t="shared" ref="Q194:Q257" si="16">P194*J194</f>
        <v>0</v>
      </c>
      <c r="R194" s="81"/>
      <c r="S194" s="150"/>
      <c r="T194" s="75">
        <v>0</v>
      </c>
      <c r="U194" s="58"/>
      <c r="V194" s="81"/>
      <c r="W194" s="150"/>
      <c r="X194" s="81"/>
      <c r="Y194" s="150"/>
      <c r="Z194" s="60">
        <v>3</v>
      </c>
      <c r="AA194" s="1000">
        <v>172.86</v>
      </c>
      <c r="AB194" s="81"/>
      <c r="AC194" s="150"/>
      <c r="AD194" s="63">
        <v>0</v>
      </c>
      <c r="AE194" s="78">
        <f t="shared" si="15"/>
        <v>0</v>
      </c>
      <c r="AF194" s="63">
        <v>0</v>
      </c>
      <c r="AG194" s="150">
        <v>0</v>
      </c>
      <c r="AH194" s="81"/>
      <c r="AI194" s="150"/>
      <c r="AJ194" s="998">
        <f t="shared" si="13"/>
        <v>172.86</v>
      </c>
    </row>
    <row r="195" spans="2:36" ht="66" x14ac:dyDescent="0.25">
      <c r="B195" s="51"/>
      <c r="C195" s="102" t="s">
        <v>226</v>
      </c>
      <c r="D195" s="149"/>
      <c r="E195" s="149">
        <v>28</v>
      </c>
      <c r="F195" s="100" t="s">
        <v>30</v>
      </c>
      <c r="G195" s="55" t="s">
        <v>31</v>
      </c>
      <c r="H195" s="56" t="s">
        <v>32</v>
      </c>
      <c r="I195" s="55" t="s">
        <v>33</v>
      </c>
      <c r="J195" s="57">
        <v>104.88428571428572</v>
      </c>
      <c r="K195" s="772">
        <v>2936.76</v>
      </c>
      <c r="L195" s="80"/>
      <c r="M195" s="150">
        <v>0</v>
      </c>
      <c r="N195" s="80"/>
      <c r="O195" s="150"/>
      <c r="P195" s="75">
        <v>0</v>
      </c>
      <c r="Q195" s="999">
        <f t="shared" si="16"/>
        <v>0</v>
      </c>
      <c r="R195" s="81"/>
      <c r="S195" s="150"/>
      <c r="T195" s="75">
        <v>27</v>
      </c>
      <c r="U195" s="58">
        <v>2894.2</v>
      </c>
      <c r="V195" s="81"/>
      <c r="W195" s="150"/>
      <c r="X195" s="81"/>
      <c r="Y195" s="150"/>
      <c r="Z195" s="60">
        <v>1</v>
      </c>
      <c r="AA195" s="1000">
        <v>42.5600000000004</v>
      </c>
      <c r="AB195" s="81"/>
      <c r="AC195" s="150"/>
      <c r="AD195" s="63">
        <v>0</v>
      </c>
      <c r="AE195" s="78">
        <f t="shared" si="15"/>
        <v>0</v>
      </c>
      <c r="AF195" s="63">
        <v>0</v>
      </c>
      <c r="AG195" s="150">
        <v>0</v>
      </c>
      <c r="AH195" s="81"/>
      <c r="AI195" s="150"/>
      <c r="AJ195" s="998">
        <f t="shared" si="13"/>
        <v>2936.76</v>
      </c>
    </row>
    <row r="196" spans="2:36" ht="66" x14ac:dyDescent="0.25">
      <c r="B196" s="51"/>
      <c r="C196" s="102" t="s">
        <v>227</v>
      </c>
      <c r="D196" s="149"/>
      <c r="E196" s="149">
        <v>13</v>
      </c>
      <c r="F196" s="100" t="s">
        <v>30</v>
      </c>
      <c r="G196" s="55" t="s">
        <v>31</v>
      </c>
      <c r="H196" s="56" t="s">
        <v>32</v>
      </c>
      <c r="I196" s="55" t="s">
        <v>33</v>
      </c>
      <c r="J196" s="57">
        <v>42.83</v>
      </c>
      <c r="K196" s="772">
        <v>1169.03</v>
      </c>
      <c r="L196" s="80"/>
      <c r="M196" s="150">
        <v>0</v>
      </c>
      <c r="N196" s="80"/>
      <c r="O196" s="150"/>
      <c r="P196" s="75">
        <v>0</v>
      </c>
      <c r="Q196" s="999">
        <f t="shared" si="16"/>
        <v>0</v>
      </c>
      <c r="R196" s="81"/>
      <c r="S196" s="150"/>
      <c r="T196" s="75">
        <v>0</v>
      </c>
      <c r="U196" s="58">
        <v>556.79999999999995</v>
      </c>
      <c r="V196" s="81"/>
      <c r="W196" s="150"/>
      <c r="X196" s="81"/>
      <c r="Y196" s="150"/>
      <c r="Z196" s="60">
        <v>0</v>
      </c>
      <c r="AA196" s="1000">
        <v>612.23</v>
      </c>
      <c r="AB196" s="81"/>
      <c r="AC196" s="150"/>
      <c r="AD196" s="63">
        <v>0</v>
      </c>
      <c r="AE196" s="78">
        <f t="shared" si="15"/>
        <v>0</v>
      </c>
      <c r="AF196" s="63">
        <v>0</v>
      </c>
      <c r="AG196" s="150">
        <v>0</v>
      </c>
      <c r="AH196" s="81"/>
      <c r="AI196" s="150"/>
      <c r="AJ196" s="998">
        <f t="shared" si="13"/>
        <v>1169.03</v>
      </c>
    </row>
    <row r="197" spans="2:36" ht="66" x14ac:dyDescent="0.25">
      <c r="B197" s="51"/>
      <c r="C197" s="52" t="s">
        <v>228</v>
      </c>
      <c r="D197" s="149"/>
      <c r="E197" s="149">
        <v>8</v>
      </c>
      <c r="F197" s="100" t="s">
        <v>30</v>
      </c>
      <c r="G197" s="55" t="s">
        <v>31</v>
      </c>
      <c r="H197" s="56" t="s">
        <v>32</v>
      </c>
      <c r="I197" s="55" t="s">
        <v>33</v>
      </c>
      <c r="J197" s="57">
        <v>196.04</v>
      </c>
      <c r="K197" s="772">
        <v>1600</v>
      </c>
      <c r="L197" s="80"/>
      <c r="M197" s="150">
        <v>0</v>
      </c>
      <c r="N197" s="80"/>
      <c r="O197" s="150"/>
      <c r="P197" s="75">
        <v>0</v>
      </c>
      <c r="Q197" s="999">
        <f t="shared" si="16"/>
        <v>0</v>
      </c>
      <c r="R197" s="81"/>
      <c r="S197" s="150"/>
      <c r="T197" s="75">
        <v>0</v>
      </c>
      <c r="U197" s="58">
        <v>1568.32</v>
      </c>
      <c r="V197" s="81"/>
      <c r="W197" s="150"/>
      <c r="X197" s="81"/>
      <c r="Y197" s="150"/>
      <c r="Z197" s="60">
        <v>0</v>
      </c>
      <c r="AA197" s="1000">
        <v>31.680000000000064</v>
      </c>
      <c r="AB197" s="81"/>
      <c r="AC197" s="150"/>
      <c r="AD197" s="63">
        <v>0</v>
      </c>
      <c r="AE197" s="78">
        <f t="shared" si="15"/>
        <v>0</v>
      </c>
      <c r="AF197" s="63">
        <v>0</v>
      </c>
      <c r="AG197" s="150">
        <v>0</v>
      </c>
      <c r="AH197" s="81"/>
      <c r="AI197" s="150"/>
      <c r="AJ197" s="998">
        <f t="shared" si="13"/>
        <v>1600</v>
      </c>
    </row>
    <row r="198" spans="2:36" ht="66" x14ac:dyDescent="0.25">
      <c r="B198" s="51"/>
      <c r="C198" s="52" t="s">
        <v>229</v>
      </c>
      <c r="D198" s="151"/>
      <c r="E198" s="151">
        <v>6</v>
      </c>
      <c r="F198" s="79" t="s">
        <v>41</v>
      </c>
      <c r="G198" s="55" t="s">
        <v>31</v>
      </c>
      <c r="H198" s="56" t="s">
        <v>32</v>
      </c>
      <c r="I198" s="55" t="s">
        <v>33</v>
      </c>
      <c r="J198" s="57">
        <v>348</v>
      </c>
      <c r="K198" s="773">
        <v>2088</v>
      </c>
      <c r="L198" s="80"/>
      <c r="M198" s="150">
        <v>0</v>
      </c>
      <c r="N198" s="80"/>
      <c r="O198" s="150"/>
      <c r="P198" s="75">
        <v>0</v>
      </c>
      <c r="Q198" s="999">
        <f t="shared" si="16"/>
        <v>0</v>
      </c>
      <c r="R198" s="81"/>
      <c r="S198" s="150"/>
      <c r="T198" s="75">
        <v>0</v>
      </c>
      <c r="U198" s="58"/>
      <c r="V198" s="81"/>
      <c r="W198" s="150"/>
      <c r="X198" s="81"/>
      <c r="Y198" s="150"/>
      <c r="Z198" s="60">
        <v>6</v>
      </c>
      <c r="AA198" s="1000">
        <v>2088</v>
      </c>
      <c r="AB198" s="81"/>
      <c r="AC198" s="150"/>
      <c r="AD198" s="63">
        <v>0</v>
      </c>
      <c r="AE198" s="78">
        <f t="shared" si="15"/>
        <v>0</v>
      </c>
      <c r="AF198" s="63">
        <v>0</v>
      </c>
      <c r="AG198" s="150">
        <v>0</v>
      </c>
      <c r="AH198" s="81"/>
      <c r="AI198" s="150"/>
      <c r="AJ198" s="998">
        <f t="shared" si="13"/>
        <v>2088</v>
      </c>
    </row>
    <row r="199" spans="2:36" ht="66" x14ac:dyDescent="0.25">
      <c r="B199" s="51"/>
      <c r="C199" s="52" t="s">
        <v>230</v>
      </c>
      <c r="D199" s="149"/>
      <c r="E199" s="149">
        <v>18</v>
      </c>
      <c r="F199" s="100" t="s">
        <v>41</v>
      </c>
      <c r="G199" s="55" t="s">
        <v>31</v>
      </c>
      <c r="H199" s="56" t="s">
        <v>32</v>
      </c>
      <c r="I199" s="55" t="s">
        <v>33</v>
      </c>
      <c r="J199" s="57">
        <v>12.372999999999999</v>
      </c>
      <c r="K199" s="772">
        <v>567.12</v>
      </c>
      <c r="L199" s="80"/>
      <c r="M199" s="150">
        <v>0</v>
      </c>
      <c r="N199" s="80"/>
      <c r="O199" s="150"/>
      <c r="P199" s="75">
        <v>0</v>
      </c>
      <c r="Q199" s="999">
        <f t="shared" si="16"/>
        <v>0</v>
      </c>
      <c r="R199" s="81"/>
      <c r="S199" s="150"/>
      <c r="T199" s="75">
        <v>0</v>
      </c>
      <c r="U199" s="58">
        <v>222.72</v>
      </c>
      <c r="V199" s="81"/>
      <c r="W199" s="150"/>
      <c r="X199" s="81"/>
      <c r="Y199" s="150"/>
      <c r="Z199" s="60">
        <v>0</v>
      </c>
      <c r="AA199" s="1000">
        <v>344.4</v>
      </c>
      <c r="AB199" s="81"/>
      <c r="AC199" s="150"/>
      <c r="AD199" s="63">
        <v>0</v>
      </c>
      <c r="AE199" s="78">
        <f t="shared" si="15"/>
        <v>0</v>
      </c>
      <c r="AF199" s="63">
        <v>0</v>
      </c>
      <c r="AG199" s="150">
        <v>0</v>
      </c>
      <c r="AH199" s="81"/>
      <c r="AI199" s="150"/>
      <c r="AJ199" s="998">
        <f t="shared" si="13"/>
        <v>567.12</v>
      </c>
    </row>
    <row r="200" spans="2:36" ht="66" x14ac:dyDescent="0.25">
      <c r="B200" s="51"/>
      <c r="C200" s="52" t="s">
        <v>231</v>
      </c>
      <c r="D200" s="149"/>
      <c r="E200" s="149">
        <v>47</v>
      </c>
      <c r="F200" s="100" t="s">
        <v>41</v>
      </c>
      <c r="G200" s="55" t="s">
        <v>31</v>
      </c>
      <c r="H200" s="56" t="s">
        <v>32</v>
      </c>
      <c r="I200" s="55" t="s">
        <v>33</v>
      </c>
      <c r="J200" s="57">
        <v>2.0699999999999998</v>
      </c>
      <c r="K200" s="772">
        <v>417.6</v>
      </c>
      <c r="L200" s="80"/>
      <c r="M200" s="150">
        <v>0</v>
      </c>
      <c r="N200" s="80"/>
      <c r="O200" s="150"/>
      <c r="P200" s="75">
        <v>0</v>
      </c>
      <c r="Q200" s="999">
        <f t="shared" si="16"/>
        <v>0</v>
      </c>
      <c r="R200" s="81"/>
      <c r="S200" s="150"/>
      <c r="T200" s="75">
        <v>0</v>
      </c>
      <c r="U200" s="58">
        <v>97.44</v>
      </c>
      <c r="V200" s="81"/>
      <c r="W200" s="150"/>
      <c r="X200" s="81"/>
      <c r="Y200" s="150"/>
      <c r="Z200" s="60">
        <v>0</v>
      </c>
      <c r="AA200" s="1000">
        <v>320.16000000000003</v>
      </c>
      <c r="AB200" s="81"/>
      <c r="AC200" s="150"/>
      <c r="AD200" s="63">
        <v>0</v>
      </c>
      <c r="AE200" s="78">
        <f t="shared" si="15"/>
        <v>0</v>
      </c>
      <c r="AF200" s="63">
        <v>0</v>
      </c>
      <c r="AG200" s="150">
        <v>0</v>
      </c>
      <c r="AH200" s="81"/>
      <c r="AI200" s="150"/>
      <c r="AJ200" s="998">
        <f t="shared" si="13"/>
        <v>417.6</v>
      </c>
    </row>
    <row r="201" spans="2:36" ht="66" x14ac:dyDescent="0.25">
      <c r="B201" s="51"/>
      <c r="C201" s="93" t="s">
        <v>232</v>
      </c>
      <c r="D201" s="149"/>
      <c r="E201" s="149">
        <v>6</v>
      </c>
      <c r="F201" s="109" t="s">
        <v>41</v>
      </c>
      <c r="G201" s="55" t="s">
        <v>31</v>
      </c>
      <c r="H201" s="56" t="s">
        <v>32</v>
      </c>
      <c r="I201" s="55" t="s">
        <v>33</v>
      </c>
      <c r="J201" s="57">
        <v>445.41666666666669</v>
      </c>
      <c r="K201" s="772">
        <v>2672.5</v>
      </c>
      <c r="L201" s="80"/>
      <c r="M201" s="150">
        <v>0</v>
      </c>
      <c r="N201" s="80"/>
      <c r="O201" s="150"/>
      <c r="P201" s="75">
        <v>0</v>
      </c>
      <c r="Q201" s="999">
        <f t="shared" si="16"/>
        <v>0</v>
      </c>
      <c r="R201" s="81"/>
      <c r="S201" s="150"/>
      <c r="T201" s="75">
        <v>0</v>
      </c>
      <c r="U201" s="58"/>
      <c r="V201" s="81"/>
      <c r="W201" s="150"/>
      <c r="X201" s="81"/>
      <c r="Y201" s="150"/>
      <c r="Z201" s="60">
        <v>0</v>
      </c>
      <c r="AA201" s="1000">
        <v>2672.5</v>
      </c>
      <c r="AB201" s="81"/>
      <c r="AC201" s="150"/>
      <c r="AD201" s="63">
        <v>0</v>
      </c>
      <c r="AE201" s="78">
        <f t="shared" si="15"/>
        <v>0</v>
      </c>
      <c r="AF201" s="63">
        <v>0</v>
      </c>
      <c r="AG201" s="150">
        <v>0</v>
      </c>
      <c r="AH201" s="81"/>
      <c r="AI201" s="150"/>
      <c r="AJ201" s="998">
        <f t="shared" si="13"/>
        <v>2672.5</v>
      </c>
    </row>
    <row r="202" spans="2:36" ht="66" x14ac:dyDescent="0.25">
      <c r="B202" s="51"/>
      <c r="C202" s="93" t="s">
        <v>233</v>
      </c>
      <c r="D202" s="149"/>
      <c r="E202" s="149">
        <v>0</v>
      </c>
      <c r="F202" s="109" t="s">
        <v>234</v>
      </c>
      <c r="G202" s="55" t="s">
        <v>31</v>
      </c>
      <c r="H202" s="56" t="s">
        <v>32</v>
      </c>
      <c r="I202" s="55" t="s">
        <v>33</v>
      </c>
      <c r="J202" s="57">
        <v>244.59</v>
      </c>
      <c r="K202" s="772">
        <v>0</v>
      </c>
      <c r="L202" s="80"/>
      <c r="M202" s="150">
        <v>0</v>
      </c>
      <c r="N202" s="80"/>
      <c r="O202" s="150"/>
      <c r="P202" s="75">
        <v>0</v>
      </c>
      <c r="Q202" s="999">
        <f t="shared" si="16"/>
        <v>0</v>
      </c>
      <c r="R202" s="81"/>
      <c r="S202" s="150"/>
      <c r="T202" s="75">
        <v>0</v>
      </c>
      <c r="U202" s="58">
        <v>0</v>
      </c>
      <c r="V202" s="81"/>
      <c r="W202" s="150"/>
      <c r="X202" s="81"/>
      <c r="Y202" s="150"/>
      <c r="Z202" s="60">
        <v>0</v>
      </c>
      <c r="AA202" s="1000">
        <v>0</v>
      </c>
      <c r="AB202" s="81"/>
      <c r="AC202" s="150"/>
      <c r="AD202" s="63">
        <v>0</v>
      </c>
      <c r="AE202" s="78">
        <f t="shared" si="15"/>
        <v>0</v>
      </c>
      <c r="AF202" s="63">
        <v>0</v>
      </c>
      <c r="AG202" s="150">
        <v>0</v>
      </c>
      <c r="AH202" s="81"/>
      <c r="AI202" s="150"/>
      <c r="AJ202" s="998">
        <f t="shared" si="13"/>
        <v>0</v>
      </c>
    </row>
    <row r="203" spans="2:36" ht="66" x14ac:dyDescent="0.25">
      <c r="B203" s="51"/>
      <c r="C203" s="93" t="s">
        <v>235</v>
      </c>
      <c r="D203" s="149"/>
      <c r="E203" s="149">
        <v>2</v>
      </c>
      <c r="F203" s="109" t="s">
        <v>41</v>
      </c>
      <c r="G203" s="55" t="s">
        <v>31</v>
      </c>
      <c r="H203" s="56" t="s">
        <v>32</v>
      </c>
      <c r="I203" s="55" t="s">
        <v>33</v>
      </c>
      <c r="J203" s="57">
        <v>75.474999999999994</v>
      </c>
      <c r="K203" s="772">
        <v>150.94999999999999</v>
      </c>
      <c r="L203" s="80"/>
      <c r="M203" s="150">
        <v>0</v>
      </c>
      <c r="N203" s="80"/>
      <c r="O203" s="150"/>
      <c r="P203" s="75">
        <v>0</v>
      </c>
      <c r="Q203" s="999">
        <f t="shared" si="16"/>
        <v>0</v>
      </c>
      <c r="R203" s="81"/>
      <c r="S203" s="150"/>
      <c r="T203" s="75">
        <v>0</v>
      </c>
      <c r="U203" s="58">
        <v>0</v>
      </c>
      <c r="V203" s="81"/>
      <c r="W203" s="150"/>
      <c r="X203" s="81"/>
      <c r="Y203" s="150"/>
      <c r="Z203" s="60">
        <v>2</v>
      </c>
      <c r="AA203" s="1000">
        <v>150.94999999999999</v>
      </c>
      <c r="AB203" s="81"/>
      <c r="AC203" s="150"/>
      <c r="AD203" s="63">
        <v>0</v>
      </c>
      <c r="AE203" s="78">
        <f t="shared" si="15"/>
        <v>0</v>
      </c>
      <c r="AF203" s="63">
        <v>0</v>
      </c>
      <c r="AG203" s="150">
        <v>0</v>
      </c>
      <c r="AH203" s="81"/>
      <c r="AI203" s="150"/>
      <c r="AJ203" s="998">
        <f t="shared" si="13"/>
        <v>150.94999999999999</v>
      </c>
    </row>
    <row r="204" spans="2:36" ht="66" x14ac:dyDescent="0.25">
      <c r="B204" s="51"/>
      <c r="C204" s="84" t="s">
        <v>236</v>
      </c>
      <c r="D204" s="149"/>
      <c r="E204" s="149">
        <v>38</v>
      </c>
      <c r="F204" s="79" t="s">
        <v>234</v>
      </c>
      <c r="G204" s="55" t="s">
        <v>31</v>
      </c>
      <c r="H204" s="56" t="s">
        <v>32</v>
      </c>
      <c r="I204" s="55" t="s">
        <v>33</v>
      </c>
      <c r="J204" s="57">
        <v>28.18</v>
      </c>
      <c r="K204" s="772">
        <v>1070.6804</v>
      </c>
      <c r="L204" s="80"/>
      <c r="M204" s="150">
        <v>0</v>
      </c>
      <c r="N204" s="80"/>
      <c r="O204" s="150"/>
      <c r="P204" s="75">
        <v>0</v>
      </c>
      <c r="Q204" s="999">
        <f t="shared" si="16"/>
        <v>0</v>
      </c>
      <c r="R204" s="81"/>
      <c r="S204" s="150"/>
      <c r="T204" s="75">
        <v>0</v>
      </c>
      <c r="U204" s="58">
        <v>1070.68</v>
      </c>
      <c r="V204" s="81"/>
      <c r="W204" s="150"/>
      <c r="X204" s="81"/>
      <c r="Y204" s="150"/>
      <c r="Z204" s="60">
        <v>0</v>
      </c>
      <c r="AA204" s="1000">
        <v>3.9999999989959178E-4</v>
      </c>
      <c r="AB204" s="81"/>
      <c r="AC204" s="150"/>
      <c r="AD204" s="63">
        <v>0</v>
      </c>
      <c r="AE204" s="78">
        <f t="shared" si="15"/>
        <v>0</v>
      </c>
      <c r="AF204" s="63">
        <v>0</v>
      </c>
      <c r="AG204" s="150">
        <v>0</v>
      </c>
      <c r="AH204" s="81"/>
      <c r="AI204" s="150"/>
      <c r="AJ204" s="998">
        <f t="shared" si="13"/>
        <v>1070.6804</v>
      </c>
    </row>
    <row r="205" spans="2:36" ht="66" x14ac:dyDescent="0.25">
      <c r="B205" s="51"/>
      <c r="C205" s="93" t="s">
        <v>237</v>
      </c>
      <c r="D205" s="149"/>
      <c r="E205" s="149">
        <v>20</v>
      </c>
      <c r="F205" s="79" t="s">
        <v>41</v>
      </c>
      <c r="G205" s="55" t="s">
        <v>31</v>
      </c>
      <c r="H205" s="56" t="s">
        <v>32</v>
      </c>
      <c r="I205" s="55" t="s">
        <v>33</v>
      </c>
      <c r="J205" s="57">
        <v>10.09</v>
      </c>
      <c r="K205" s="772">
        <v>805.43200000000013</v>
      </c>
      <c r="L205" s="80"/>
      <c r="M205" s="150">
        <v>0</v>
      </c>
      <c r="N205" s="80"/>
      <c r="O205" s="150"/>
      <c r="P205" s="75">
        <v>0</v>
      </c>
      <c r="Q205" s="999">
        <f t="shared" si="16"/>
        <v>0</v>
      </c>
      <c r="R205" s="81"/>
      <c r="S205" s="150"/>
      <c r="T205" s="75">
        <v>0</v>
      </c>
      <c r="U205" s="58">
        <v>201.84</v>
      </c>
      <c r="V205" s="81"/>
      <c r="W205" s="150"/>
      <c r="X205" s="81"/>
      <c r="Y205" s="150"/>
      <c r="Z205" s="60">
        <v>0</v>
      </c>
      <c r="AA205" s="1000">
        <v>603.5920000000001</v>
      </c>
      <c r="AB205" s="81"/>
      <c r="AC205" s="150"/>
      <c r="AD205" s="63">
        <v>0</v>
      </c>
      <c r="AE205" s="78">
        <f t="shared" si="15"/>
        <v>0</v>
      </c>
      <c r="AF205" s="63">
        <v>0</v>
      </c>
      <c r="AG205" s="150">
        <v>0</v>
      </c>
      <c r="AH205" s="81"/>
      <c r="AI205" s="150"/>
      <c r="AJ205" s="998">
        <f t="shared" si="13"/>
        <v>805.43200000000013</v>
      </c>
    </row>
    <row r="206" spans="2:36" ht="66" x14ac:dyDescent="0.25">
      <c r="B206" s="51"/>
      <c r="C206" s="52" t="s">
        <v>238</v>
      </c>
      <c r="D206" s="151"/>
      <c r="E206" s="151">
        <v>2</v>
      </c>
      <c r="F206" s="79" t="s">
        <v>41</v>
      </c>
      <c r="G206" s="55" t="s">
        <v>31</v>
      </c>
      <c r="H206" s="56" t="s">
        <v>32</v>
      </c>
      <c r="I206" s="55" t="s">
        <v>33</v>
      </c>
      <c r="J206" s="57">
        <v>39.985050000000001</v>
      </c>
      <c r="K206" s="773">
        <v>79.970100000000002</v>
      </c>
      <c r="L206" s="80"/>
      <c r="M206" s="150">
        <v>0</v>
      </c>
      <c r="N206" s="80"/>
      <c r="O206" s="150"/>
      <c r="P206" s="75">
        <v>0</v>
      </c>
      <c r="Q206" s="999">
        <f t="shared" si="16"/>
        <v>0</v>
      </c>
      <c r="R206" s="81"/>
      <c r="S206" s="150"/>
      <c r="T206" s="75">
        <v>0</v>
      </c>
      <c r="U206" s="58"/>
      <c r="V206" s="81"/>
      <c r="W206" s="150"/>
      <c r="X206" s="81"/>
      <c r="Y206" s="150"/>
      <c r="Z206" s="60">
        <v>2</v>
      </c>
      <c r="AA206" s="1000">
        <v>79.970100000000002</v>
      </c>
      <c r="AB206" s="81"/>
      <c r="AC206" s="150"/>
      <c r="AD206" s="63">
        <v>0</v>
      </c>
      <c r="AE206" s="78">
        <f t="shared" si="15"/>
        <v>0</v>
      </c>
      <c r="AF206" s="63">
        <v>0</v>
      </c>
      <c r="AG206" s="150">
        <v>0</v>
      </c>
      <c r="AH206" s="81"/>
      <c r="AI206" s="150"/>
      <c r="AJ206" s="998">
        <f t="shared" ref="AJ206:AJ269" si="17">AG206+AI206+AE206+AC206+AA206+Y206+W206+U206+S206+Q206+O206+M206</f>
        <v>79.970100000000002</v>
      </c>
    </row>
    <row r="207" spans="2:36" ht="66" x14ac:dyDescent="0.25">
      <c r="B207" s="51"/>
      <c r="C207" s="52" t="s">
        <v>239</v>
      </c>
      <c r="D207" s="152"/>
      <c r="E207" s="152">
        <v>334</v>
      </c>
      <c r="F207" s="153" t="s">
        <v>41</v>
      </c>
      <c r="G207" s="88" t="s">
        <v>31</v>
      </c>
      <c r="H207" s="107" t="s">
        <v>32</v>
      </c>
      <c r="I207" s="88" t="s">
        <v>33</v>
      </c>
      <c r="J207" s="108">
        <v>10.49</v>
      </c>
      <c r="K207" s="774">
        <v>66506.008999999991</v>
      </c>
      <c r="L207" s="89"/>
      <c r="M207" s="644">
        <v>0</v>
      </c>
      <c r="N207" s="89"/>
      <c r="O207" s="644"/>
      <c r="P207" s="75">
        <v>0</v>
      </c>
      <c r="Q207" s="1000">
        <f t="shared" si="16"/>
        <v>0</v>
      </c>
      <c r="R207" s="91"/>
      <c r="S207" s="644"/>
      <c r="T207" s="75">
        <f>U207/J207</f>
        <v>334.06673021925644</v>
      </c>
      <c r="U207" s="58">
        <v>3504.36</v>
      </c>
      <c r="V207" s="91"/>
      <c r="W207" s="644"/>
      <c r="X207" s="91"/>
      <c r="Y207" s="644"/>
      <c r="Z207" s="92">
        <v>0</v>
      </c>
      <c r="AA207" s="1000">
        <v>63001.64899999999</v>
      </c>
      <c r="AB207" s="91"/>
      <c r="AC207" s="644"/>
      <c r="AD207" s="940">
        <v>0</v>
      </c>
      <c r="AE207" s="90">
        <f t="shared" si="15"/>
        <v>0</v>
      </c>
      <c r="AF207" s="940">
        <v>0</v>
      </c>
      <c r="AG207" s="644">
        <v>0</v>
      </c>
      <c r="AH207" s="91"/>
      <c r="AI207" s="644"/>
      <c r="AJ207" s="1015">
        <f t="shared" si="17"/>
        <v>66506.008999999991</v>
      </c>
    </row>
    <row r="208" spans="2:36" ht="66" x14ac:dyDescent="0.25">
      <c r="B208" s="83"/>
      <c r="C208" s="52" t="s">
        <v>240</v>
      </c>
      <c r="D208" s="152"/>
      <c r="E208" s="152">
        <v>145</v>
      </c>
      <c r="F208" s="153" t="s">
        <v>41</v>
      </c>
      <c r="G208" s="55" t="s">
        <v>31</v>
      </c>
      <c r="H208" s="56" t="s">
        <v>32</v>
      </c>
      <c r="I208" s="55" t="s">
        <v>33</v>
      </c>
      <c r="J208" s="57">
        <v>223.13</v>
      </c>
      <c r="K208" s="774">
        <v>32353.558000000001</v>
      </c>
      <c r="L208" s="80"/>
      <c r="M208" s="150">
        <v>0</v>
      </c>
      <c r="N208" s="80"/>
      <c r="O208" s="150"/>
      <c r="P208" s="75">
        <v>0</v>
      </c>
      <c r="Q208" s="999">
        <f t="shared" si="16"/>
        <v>0</v>
      </c>
      <c r="R208" s="81"/>
      <c r="S208" s="150"/>
      <c r="T208" s="75">
        <v>145</v>
      </c>
      <c r="U208" s="58">
        <v>32353.559999999998</v>
      </c>
      <c r="V208" s="81"/>
      <c r="W208" s="150"/>
      <c r="X208" s="81"/>
      <c r="Y208" s="150"/>
      <c r="Z208" s="60">
        <v>0</v>
      </c>
      <c r="AA208" s="1000">
        <v>-1.9999999967694748E-3</v>
      </c>
      <c r="AB208" s="81"/>
      <c r="AC208" s="150"/>
      <c r="AD208" s="63">
        <v>0</v>
      </c>
      <c r="AE208" s="78">
        <f t="shared" si="15"/>
        <v>0</v>
      </c>
      <c r="AF208" s="63">
        <v>0</v>
      </c>
      <c r="AG208" s="150">
        <v>0</v>
      </c>
      <c r="AH208" s="81"/>
      <c r="AI208" s="150"/>
      <c r="AJ208" s="998">
        <f t="shared" si="17"/>
        <v>32353.558000000001</v>
      </c>
    </row>
    <row r="209" spans="2:36" ht="66" x14ac:dyDescent="0.25">
      <c r="B209" s="83"/>
      <c r="C209" s="102" t="s">
        <v>241</v>
      </c>
      <c r="D209" s="154"/>
      <c r="E209" s="154">
        <v>30</v>
      </c>
      <c r="F209" s="100" t="s">
        <v>30</v>
      </c>
      <c r="G209" s="55" t="s">
        <v>31</v>
      </c>
      <c r="H209" s="56" t="s">
        <v>32</v>
      </c>
      <c r="I209" s="55" t="s">
        <v>33</v>
      </c>
      <c r="J209" s="57">
        <v>35</v>
      </c>
      <c r="K209" s="775">
        <v>1050</v>
      </c>
      <c r="L209" s="80"/>
      <c r="M209" s="150">
        <v>0</v>
      </c>
      <c r="N209" s="80"/>
      <c r="O209" s="150"/>
      <c r="P209" s="75">
        <v>0</v>
      </c>
      <c r="Q209" s="999">
        <f t="shared" si="16"/>
        <v>0</v>
      </c>
      <c r="R209" s="81"/>
      <c r="S209" s="150"/>
      <c r="T209" s="75">
        <v>0</v>
      </c>
      <c r="U209" s="58"/>
      <c r="V209" s="81"/>
      <c r="W209" s="150"/>
      <c r="X209" s="81"/>
      <c r="Y209" s="150"/>
      <c r="Z209" s="60">
        <v>30</v>
      </c>
      <c r="AA209" s="1000">
        <v>1050</v>
      </c>
      <c r="AB209" s="81"/>
      <c r="AC209" s="150"/>
      <c r="AD209" s="63">
        <v>0</v>
      </c>
      <c r="AE209" s="78">
        <f t="shared" si="15"/>
        <v>0</v>
      </c>
      <c r="AF209" s="63">
        <v>0</v>
      </c>
      <c r="AG209" s="150">
        <v>0</v>
      </c>
      <c r="AH209" s="81"/>
      <c r="AI209" s="150"/>
      <c r="AJ209" s="998">
        <f t="shared" si="17"/>
        <v>1050</v>
      </c>
    </row>
    <row r="210" spans="2:36" ht="66" x14ac:dyDescent="0.25">
      <c r="B210" s="83"/>
      <c r="C210" s="102" t="s">
        <v>242</v>
      </c>
      <c r="D210" s="154"/>
      <c r="E210" s="154">
        <v>50</v>
      </c>
      <c r="F210" s="100" t="s">
        <v>30</v>
      </c>
      <c r="G210" s="55" t="s">
        <v>31</v>
      </c>
      <c r="H210" s="56" t="s">
        <v>32</v>
      </c>
      <c r="I210" s="55" t="s">
        <v>33</v>
      </c>
      <c r="J210" s="57">
        <v>13.9</v>
      </c>
      <c r="K210" s="775">
        <v>695</v>
      </c>
      <c r="L210" s="80"/>
      <c r="M210" s="150">
        <v>0</v>
      </c>
      <c r="N210" s="80"/>
      <c r="O210" s="150"/>
      <c r="P210" s="75">
        <v>0</v>
      </c>
      <c r="Q210" s="999">
        <f t="shared" si="16"/>
        <v>0</v>
      </c>
      <c r="R210" s="81"/>
      <c r="S210" s="150"/>
      <c r="T210" s="75">
        <v>0</v>
      </c>
      <c r="U210" s="58"/>
      <c r="V210" s="81"/>
      <c r="W210" s="150"/>
      <c r="X210" s="81"/>
      <c r="Y210" s="150"/>
      <c r="Z210" s="60">
        <v>50</v>
      </c>
      <c r="AA210" s="1000">
        <v>695</v>
      </c>
      <c r="AB210" s="81"/>
      <c r="AC210" s="150"/>
      <c r="AD210" s="63">
        <v>0</v>
      </c>
      <c r="AE210" s="78">
        <f t="shared" si="15"/>
        <v>0</v>
      </c>
      <c r="AF210" s="63">
        <v>0</v>
      </c>
      <c r="AG210" s="150">
        <v>0</v>
      </c>
      <c r="AH210" s="81"/>
      <c r="AI210" s="150"/>
      <c r="AJ210" s="998">
        <f t="shared" si="17"/>
        <v>695</v>
      </c>
    </row>
    <row r="211" spans="2:36" ht="66" x14ac:dyDescent="0.25">
      <c r="B211" s="83"/>
      <c r="C211" s="93" t="s">
        <v>243</v>
      </c>
      <c r="D211" s="154"/>
      <c r="E211" s="154">
        <v>34</v>
      </c>
      <c r="F211" s="109" t="s">
        <v>244</v>
      </c>
      <c r="G211" s="55" t="s">
        <v>31</v>
      </c>
      <c r="H211" s="56" t="s">
        <v>32</v>
      </c>
      <c r="I211" s="55" t="s">
        <v>33</v>
      </c>
      <c r="J211" s="57">
        <v>1.3800000000000001</v>
      </c>
      <c r="K211" s="775">
        <v>46.92</v>
      </c>
      <c r="L211" s="80"/>
      <c r="M211" s="150">
        <v>0</v>
      </c>
      <c r="N211" s="80"/>
      <c r="O211" s="150"/>
      <c r="P211" s="75">
        <v>0</v>
      </c>
      <c r="Q211" s="999">
        <f t="shared" si="16"/>
        <v>0</v>
      </c>
      <c r="R211" s="81"/>
      <c r="S211" s="150"/>
      <c r="T211" s="75">
        <v>0</v>
      </c>
      <c r="U211" s="58"/>
      <c r="V211" s="81"/>
      <c r="W211" s="150"/>
      <c r="X211" s="81"/>
      <c r="Y211" s="150"/>
      <c r="Z211" s="60">
        <v>34</v>
      </c>
      <c r="AA211" s="1000">
        <v>46.92</v>
      </c>
      <c r="AB211" s="81"/>
      <c r="AC211" s="150"/>
      <c r="AD211" s="63">
        <v>0</v>
      </c>
      <c r="AE211" s="78">
        <f t="shared" si="15"/>
        <v>0</v>
      </c>
      <c r="AF211" s="63">
        <v>0</v>
      </c>
      <c r="AG211" s="150">
        <v>0</v>
      </c>
      <c r="AH211" s="81"/>
      <c r="AI211" s="150"/>
      <c r="AJ211" s="998">
        <f t="shared" si="17"/>
        <v>46.92</v>
      </c>
    </row>
    <row r="212" spans="2:36" ht="66" x14ac:dyDescent="0.25">
      <c r="B212" s="83"/>
      <c r="C212" s="93" t="s">
        <v>245</v>
      </c>
      <c r="D212" s="154"/>
      <c r="E212" s="154">
        <v>50</v>
      </c>
      <c r="F212" s="109" t="s">
        <v>30</v>
      </c>
      <c r="G212" s="55" t="s">
        <v>31</v>
      </c>
      <c r="H212" s="56" t="s">
        <v>32</v>
      </c>
      <c r="I212" s="55" t="s">
        <v>33</v>
      </c>
      <c r="J212" s="57">
        <v>3.32</v>
      </c>
      <c r="K212" s="775">
        <v>166</v>
      </c>
      <c r="L212" s="80"/>
      <c r="M212" s="150">
        <v>0</v>
      </c>
      <c r="N212" s="80"/>
      <c r="O212" s="150"/>
      <c r="P212" s="75">
        <v>0</v>
      </c>
      <c r="Q212" s="999">
        <f t="shared" si="16"/>
        <v>0</v>
      </c>
      <c r="R212" s="81"/>
      <c r="S212" s="150"/>
      <c r="T212" s="75">
        <v>0</v>
      </c>
      <c r="U212" s="58"/>
      <c r="V212" s="81"/>
      <c r="W212" s="150"/>
      <c r="X212" s="81"/>
      <c r="Y212" s="150"/>
      <c r="Z212" s="60">
        <v>50</v>
      </c>
      <c r="AA212" s="1000">
        <v>166</v>
      </c>
      <c r="AB212" s="81"/>
      <c r="AC212" s="150"/>
      <c r="AD212" s="63">
        <v>0</v>
      </c>
      <c r="AE212" s="78">
        <f t="shared" si="15"/>
        <v>0</v>
      </c>
      <c r="AF212" s="63">
        <v>0</v>
      </c>
      <c r="AG212" s="150">
        <v>0</v>
      </c>
      <c r="AH212" s="81"/>
      <c r="AI212" s="150"/>
      <c r="AJ212" s="998">
        <f t="shared" si="17"/>
        <v>166</v>
      </c>
    </row>
    <row r="213" spans="2:36" ht="66" x14ac:dyDescent="0.25">
      <c r="B213" s="83"/>
      <c r="C213" s="93" t="s">
        <v>246</v>
      </c>
      <c r="D213" s="154"/>
      <c r="E213" s="154">
        <v>12</v>
      </c>
      <c r="F213" s="79" t="s">
        <v>41</v>
      </c>
      <c r="G213" s="55" t="s">
        <v>31</v>
      </c>
      <c r="H213" s="56" t="s">
        <v>32</v>
      </c>
      <c r="I213" s="55" t="s">
        <v>33</v>
      </c>
      <c r="J213" s="57">
        <v>171.72</v>
      </c>
      <c r="K213" s="775">
        <v>2060.64</v>
      </c>
      <c r="L213" s="80"/>
      <c r="M213" s="150">
        <v>0</v>
      </c>
      <c r="N213" s="80"/>
      <c r="O213" s="150"/>
      <c r="P213" s="75">
        <v>0</v>
      </c>
      <c r="Q213" s="999">
        <f t="shared" si="16"/>
        <v>0</v>
      </c>
      <c r="R213" s="81"/>
      <c r="S213" s="150"/>
      <c r="T213" s="75">
        <v>0</v>
      </c>
      <c r="U213" s="58"/>
      <c r="V213" s="81"/>
      <c r="W213" s="150"/>
      <c r="X213" s="81"/>
      <c r="Y213" s="150"/>
      <c r="Z213" s="60">
        <v>12</v>
      </c>
      <c r="AA213" s="1000">
        <v>2060.64</v>
      </c>
      <c r="AB213" s="81"/>
      <c r="AC213" s="150"/>
      <c r="AD213" s="63">
        <v>0</v>
      </c>
      <c r="AE213" s="78">
        <f t="shared" si="15"/>
        <v>0</v>
      </c>
      <c r="AF213" s="63">
        <v>0</v>
      </c>
      <c r="AG213" s="150">
        <v>0</v>
      </c>
      <c r="AH213" s="81"/>
      <c r="AI213" s="150"/>
      <c r="AJ213" s="998">
        <f t="shared" si="17"/>
        <v>2060.64</v>
      </c>
    </row>
    <row r="214" spans="2:36" ht="66" x14ac:dyDescent="0.25">
      <c r="B214" s="155"/>
      <c r="C214" s="52" t="s">
        <v>247</v>
      </c>
      <c r="D214" s="156"/>
      <c r="E214" s="156">
        <v>175</v>
      </c>
      <c r="F214" s="79" t="s">
        <v>41</v>
      </c>
      <c r="G214" s="55" t="s">
        <v>31</v>
      </c>
      <c r="H214" s="56" t="s">
        <v>32</v>
      </c>
      <c r="I214" s="55" t="s">
        <v>33</v>
      </c>
      <c r="J214" s="57">
        <v>82.883686857142848</v>
      </c>
      <c r="K214" s="776">
        <v>14504.645199999999</v>
      </c>
      <c r="L214" s="80"/>
      <c r="M214" s="150">
        <v>0</v>
      </c>
      <c r="N214" s="80"/>
      <c r="O214" s="150"/>
      <c r="P214" s="75">
        <v>0</v>
      </c>
      <c r="Q214" s="999">
        <f t="shared" si="16"/>
        <v>0</v>
      </c>
      <c r="R214" s="81"/>
      <c r="S214" s="150"/>
      <c r="T214" s="75">
        <v>140</v>
      </c>
      <c r="U214" s="58">
        <v>11619.72</v>
      </c>
      <c r="V214" s="81"/>
      <c r="W214" s="150"/>
      <c r="X214" s="81"/>
      <c r="Y214" s="150"/>
      <c r="Z214" s="60">
        <v>35</v>
      </c>
      <c r="AA214" s="1000">
        <v>2884.9251999999997</v>
      </c>
      <c r="AB214" s="81"/>
      <c r="AC214" s="150"/>
      <c r="AD214" s="63">
        <v>0</v>
      </c>
      <c r="AE214" s="78">
        <f t="shared" si="15"/>
        <v>0</v>
      </c>
      <c r="AF214" s="63">
        <v>0</v>
      </c>
      <c r="AG214" s="150">
        <v>0</v>
      </c>
      <c r="AH214" s="81"/>
      <c r="AI214" s="150"/>
      <c r="AJ214" s="998">
        <f t="shared" si="17"/>
        <v>14504.645199999999</v>
      </c>
    </row>
    <row r="215" spans="2:36" ht="66" x14ac:dyDescent="0.25">
      <c r="B215" s="155"/>
      <c r="C215" s="52" t="s">
        <v>248</v>
      </c>
      <c r="D215" s="156"/>
      <c r="E215" s="156">
        <v>53</v>
      </c>
      <c r="F215" s="79" t="s">
        <v>41</v>
      </c>
      <c r="G215" s="55" t="s">
        <v>31</v>
      </c>
      <c r="H215" s="56" t="s">
        <v>32</v>
      </c>
      <c r="I215" s="55" t="s">
        <v>33</v>
      </c>
      <c r="J215" s="57">
        <v>150.22830188679245</v>
      </c>
      <c r="K215" s="776">
        <v>7962.0999999999995</v>
      </c>
      <c r="L215" s="80"/>
      <c r="M215" s="150">
        <v>0</v>
      </c>
      <c r="N215" s="80"/>
      <c r="O215" s="150"/>
      <c r="P215" s="75">
        <v>0</v>
      </c>
      <c r="Q215" s="999">
        <f t="shared" si="16"/>
        <v>0</v>
      </c>
      <c r="R215" s="81"/>
      <c r="S215" s="150"/>
      <c r="T215" s="75">
        <v>19</v>
      </c>
      <c r="U215" s="58">
        <v>2898.84</v>
      </c>
      <c r="V215" s="81"/>
      <c r="W215" s="150"/>
      <c r="X215" s="81"/>
      <c r="Y215" s="150"/>
      <c r="Z215" s="60">
        <v>34</v>
      </c>
      <c r="AA215" s="1000">
        <v>5063.2599999999993</v>
      </c>
      <c r="AB215" s="81"/>
      <c r="AC215" s="150"/>
      <c r="AD215" s="63">
        <v>0</v>
      </c>
      <c r="AE215" s="78">
        <f t="shared" si="15"/>
        <v>0</v>
      </c>
      <c r="AF215" s="63">
        <v>0</v>
      </c>
      <c r="AG215" s="150">
        <v>0</v>
      </c>
      <c r="AH215" s="81"/>
      <c r="AI215" s="150"/>
      <c r="AJ215" s="998">
        <f t="shared" si="17"/>
        <v>7962.0999999999995</v>
      </c>
    </row>
    <row r="216" spans="2:36" ht="66" x14ac:dyDescent="0.25">
      <c r="B216" s="155"/>
      <c r="C216" s="52" t="s">
        <v>249</v>
      </c>
      <c r="D216" s="156"/>
      <c r="E216" s="156">
        <v>6</v>
      </c>
      <c r="F216" s="79" t="s">
        <v>41</v>
      </c>
      <c r="G216" s="55" t="s">
        <v>31</v>
      </c>
      <c r="H216" s="56" t="s">
        <v>32</v>
      </c>
      <c r="I216" s="55" t="s">
        <v>33</v>
      </c>
      <c r="J216" s="57">
        <v>351.17833333333328</v>
      </c>
      <c r="K216" s="776">
        <v>2107.0699999999997</v>
      </c>
      <c r="L216" s="80"/>
      <c r="M216" s="150">
        <v>0</v>
      </c>
      <c r="N216" s="80"/>
      <c r="O216" s="150"/>
      <c r="P216" s="75">
        <v>0</v>
      </c>
      <c r="Q216" s="999">
        <f t="shared" si="16"/>
        <v>0</v>
      </c>
      <c r="R216" s="81"/>
      <c r="S216" s="150"/>
      <c r="T216" s="75">
        <v>0</v>
      </c>
      <c r="U216" s="58"/>
      <c r="V216" s="81"/>
      <c r="W216" s="150"/>
      <c r="X216" s="81"/>
      <c r="Y216" s="150"/>
      <c r="Z216" s="60">
        <v>6</v>
      </c>
      <c r="AA216" s="1000">
        <v>2107.0699999999997</v>
      </c>
      <c r="AB216" s="81"/>
      <c r="AC216" s="150"/>
      <c r="AD216" s="63">
        <v>0</v>
      </c>
      <c r="AE216" s="78">
        <f t="shared" si="15"/>
        <v>0</v>
      </c>
      <c r="AF216" s="63">
        <v>0</v>
      </c>
      <c r="AG216" s="150">
        <v>0</v>
      </c>
      <c r="AH216" s="81"/>
      <c r="AI216" s="150"/>
      <c r="AJ216" s="998">
        <f t="shared" si="17"/>
        <v>2107.0699999999997</v>
      </c>
    </row>
    <row r="217" spans="2:36" ht="66" x14ac:dyDescent="0.25">
      <c r="B217" s="155"/>
      <c r="C217" s="93" t="s">
        <v>250</v>
      </c>
      <c r="D217" s="157"/>
      <c r="E217" s="157">
        <v>6</v>
      </c>
      <c r="F217" s="109" t="s">
        <v>30</v>
      </c>
      <c r="G217" s="55" t="s">
        <v>31</v>
      </c>
      <c r="H217" s="56" t="s">
        <v>32</v>
      </c>
      <c r="I217" s="55" t="s">
        <v>33</v>
      </c>
      <c r="J217" s="57">
        <v>19</v>
      </c>
      <c r="K217" s="777">
        <v>114</v>
      </c>
      <c r="L217" s="80"/>
      <c r="M217" s="150">
        <v>0</v>
      </c>
      <c r="N217" s="80"/>
      <c r="O217" s="150"/>
      <c r="P217" s="75">
        <v>0</v>
      </c>
      <c r="Q217" s="999">
        <f t="shared" si="16"/>
        <v>0</v>
      </c>
      <c r="R217" s="81"/>
      <c r="S217" s="150"/>
      <c r="T217" s="75">
        <v>0</v>
      </c>
      <c r="U217" s="58"/>
      <c r="V217" s="81"/>
      <c r="W217" s="150"/>
      <c r="X217" s="81"/>
      <c r="Y217" s="150"/>
      <c r="Z217" s="60">
        <v>6</v>
      </c>
      <c r="AA217" s="1000">
        <v>114</v>
      </c>
      <c r="AB217" s="81"/>
      <c r="AC217" s="150"/>
      <c r="AD217" s="63">
        <v>0</v>
      </c>
      <c r="AE217" s="78">
        <f t="shared" si="15"/>
        <v>0</v>
      </c>
      <c r="AF217" s="63">
        <v>0</v>
      </c>
      <c r="AG217" s="150">
        <v>0</v>
      </c>
      <c r="AH217" s="81"/>
      <c r="AI217" s="150"/>
      <c r="AJ217" s="998">
        <f t="shared" si="17"/>
        <v>114</v>
      </c>
    </row>
    <row r="218" spans="2:36" ht="66" x14ac:dyDescent="0.25">
      <c r="B218" s="155"/>
      <c r="C218" s="52" t="s">
        <v>125</v>
      </c>
      <c r="D218" s="156"/>
      <c r="E218" s="156">
        <v>9</v>
      </c>
      <c r="F218" s="79" t="s">
        <v>24</v>
      </c>
      <c r="G218" s="55" t="s">
        <v>31</v>
      </c>
      <c r="H218" s="56" t="s">
        <v>32</v>
      </c>
      <c r="I218" s="55" t="s">
        <v>33</v>
      </c>
      <c r="J218" s="57">
        <v>356.58333333333331</v>
      </c>
      <c r="K218" s="776">
        <v>3209.25</v>
      </c>
      <c r="L218" s="80"/>
      <c r="M218" s="150">
        <v>0</v>
      </c>
      <c r="N218" s="80"/>
      <c r="O218" s="150"/>
      <c r="P218" s="75">
        <v>0</v>
      </c>
      <c r="Q218" s="999">
        <f t="shared" si="16"/>
        <v>0</v>
      </c>
      <c r="R218" s="81"/>
      <c r="S218" s="150"/>
      <c r="T218" s="75">
        <v>0</v>
      </c>
      <c r="U218" s="58"/>
      <c r="V218" s="81"/>
      <c r="W218" s="150"/>
      <c r="X218" s="81"/>
      <c r="Y218" s="150"/>
      <c r="Z218" s="60">
        <v>9</v>
      </c>
      <c r="AA218" s="1000">
        <v>3209.25</v>
      </c>
      <c r="AB218" s="81"/>
      <c r="AC218" s="150"/>
      <c r="AD218" s="63">
        <v>0</v>
      </c>
      <c r="AE218" s="78">
        <f t="shared" si="15"/>
        <v>0</v>
      </c>
      <c r="AF218" s="63">
        <v>0</v>
      </c>
      <c r="AG218" s="150">
        <v>0</v>
      </c>
      <c r="AH218" s="81"/>
      <c r="AI218" s="150"/>
      <c r="AJ218" s="998">
        <f t="shared" si="17"/>
        <v>3209.25</v>
      </c>
    </row>
    <row r="219" spans="2:36" ht="66" x14ac:dyDescent="0.25">
      <c r="B219" s="155"/>
      <c r="C219" s="85" t="s">
        <v>251</v>
      </c>
      <c r="D219" s="157"/>
      <c r="E219" s="157">
        <v>19</v>
      </c>
      <c r="F219" s="111" t="s">
        <v>30</v>
      </c>
      <c r="G219" s="55" t="s">
        <v>31</v>
      </c>
      <c r="H219" s="56" t="s">
        <v>32</v>
      </c>
      <c r="I219" s="55" t="s">
        <v>33</v>
      </c>
      <c r="J219" s="57">
        <v>51.375263157894736</v>
      </c>
      <c r="K219" s="777">
        <v>976.13</v>
      </c>
      <c r="L219" s="80"/>
      <c r="M219" s="150">
        <v>0</v>
      </c>
      <c r="N219" s="80"/>
      <c r="O219" s="150"/>
      <c r="P219" s="75">
        <v>0</v>
      </c>
      <c r="Q219" s="999">
        <f t="shared" si="16"/>
        <v>0</v>
      </c>
      <c r="R219" s="81"/>
      <c r="S219" s="150"/>
      <c r="T219" s="75">
        <v>0</v>
      </c>
      <c r="U219" s="58"/>
      <c r="V219" s="81"/>
      <c r="W219" s="150"/>
      <c r="X219" s="81"/>
      <c r="Y219" s="150"/>
      <c r="Z219" s="60">
        <v>19</v>
      </c>
      <c r="AA219" s="1000">
        <v>976.13</v>
      </c>
      <c r="AB219" s="81"/>
      <c r="AC219" s="150"/>
      <c r="AD219" s="63">
        <v>0</v>
      </c>
      <c r="AE219" s="78">
        <f t="shared" si="15"/>
        <v>0</v>
      </c>
      <c r="AF219" s="63">
        <v>0</v>
      </c>
      <c r="AG219" s="150">
        <v>0</v>
      </c>
      <c r="AH219" s="81"/>
      <c r="AI219" s="150"/>
      <c r="AJ219" s="998">
        <f t="shared" si="17"/>
        <v>976.13</v>
      </c>
    </row>
    <row r="220" spans="2:36" ht="66" x14ac:dyDescent="0.25">
      <c r="B220" s="155"/>
      <c r="C220" s="85" t="s">
        <v>128</v>
      </c>
      <c r="D220" s="157"/>
      <c r="E220" s="157">
        <v>4</v>
      </c>
      <c r="F220" s="111" t="s">
        <v>30</v>
      </c>
      <c r="G220" s="55" t="s">
        <v>31</v>
      </c>
      <c r="H220" s="56" t="s">
        <v>32</v>
      </c>
      <c r="I220" s="55" t="s">
        <v>33</v>
      </c>
      <c r="J220" s="57">
        <v>251.26750000000001</v>
      </c>
      <c r="K220" s="777">
        <v>1005.07</v>
      </c>
      <c r="L220" s="80"/>
      <c r="M220" s="150">
        <v>0</v>
      </c>
      <c r="N220" s="80"/>
      <c r="O220" s="150"/>
      <c r="P220" s="75">
        <v>0</v>
      </c>
      <c r="Q220" s="999">
        <f t="shared" si="16"/>
        <v>0</v>
      </c>
      <c r="R220" s="81"/>
      <c r="S220" s="150"/>
      <c r="T220" s="75">
        <v>0</v>
      </c>
      <c r="U220" s="58"/>
      <c r="V220" s="81"/>
      <c r="W220" s="150"/>
      <c r="X220" s="81"/>
      <c r="Y220" s="150"/>
      <c r="Z220" s="60">
        <v>4</v>
      </c>
      <c r="AA220" s="1000">
        <v>1005.07</v>
      </c>
      <c r="AB220" s="81"/>
      <c r="AC220" s="150"/>
      <c r="AD220" s="63">
        <v>0</v>
      </c>
      <c r="AE220" s="78">
        <f t="shared" si="15"/>
        <v>0</v>
      </c>
      <c r="AF220" s="63">
        <v>0</v>
      </c>
      <c r="AG220" s="150">
        <v>0</v>
      </c>
      <c r="AH220" s="81"/>
      <c r="AI220" s="150"/>
      <c r="AJ220" s="998">
        <f t="shared" si="17"/>
        <v>1005.07</v>
      </c>
    </row>
    <row r="221" spans="2:36" ht="66" x14ac:dyDescent="0.25">
      <c r="B221" s="83"/>
      <c r="C221" s="102" t="s">
        <v>252</v>
      </c>
      <c r="D221" s="154"/>
      <c r="E221" s="154">
        <v>6</v>
      </c>
      <c r="F221" s="100" t="s">
        <v>253</v>
      </c>
      <c r="G221" s="55" t="s">
        <v>31</v>
      </c>
      <c r="H221" s="56" t="s">
        <v>32</v>
      </c>
      <c r="I221" s="55" t="s">
        <v>33</v>
      </c>
      <c r="J221" s="57">
        <v>19.41333333333333</v>
      </c>
      <c r="K221" s="775">
        <v>116.47999999999999</v>
      </c>
      <c r="L221" s="80"/>
      <c r="M221" s="150">
        <v>0</v>
      </c>
      <c r="N221" s="80"/>
      <c r="O221" s="150"/>
      <c r="P221" s="75">
        <v>0</v>
      </c>
      <c r="Q221" s="999">
        <f t="shared" si="16"/>
        <v>0</v>
      </c>
      <c r="R221" s="81"/>
      <c r="S221" s="150"/>
      <c r="T221" s="75">
        <v>0</v>
      </c>
      <c r="U221" s="58"/>
      <c r="V221" s="81"/>
      <c r="W221" s="150"/>
      <c r="X221" s="81"/>
      <c r="Y221" s="150"/>
      <c r="Z221" s="60">
        <v>6</v>
      </c>
      <c r="AA221" s="1000">
        <v>116.47999999999999</v>
      </c>
      <c r="AB221" s="81"/>
      <c r="AC221" s="150"/>
      <c r="AD221" s="63">
        <v>0</v>
      </c>
      <c r="AE221" s="78">
        <f t="shared" si="15"/>
        <v>0</v>
      </c>
      <c r="AF221" s="63">
        <v>0</v>
      </c>
      <c r="AG221" s="150">
        <v>0</v>
      </c>
      <c r="AH221" s="81"/>
      <c r="AI221" s="150"/>
      <c r="AJ221" s="998">
        <f t="shared" si="17"/>
        <v>116.47999999999999</v>
      </c>
    </row>
    <row r="222" spans="2:36" ht="66" x14ac:dyDescent="0.25">
      <c r="B222" s="83"/>
      <c r="C222" s="52" t="s">
        <v>254</v>
      </c>
      <c r="D222" s="152"/>
      <c r="E222" s="152">
        <v>11</v>
      </c>
      <c r="F222" s="79" t="s">
        <v>41</v>
      </c>
      <c r="G222" s="55" t="s">
        <v>31</v>
      </c>
      <c r="H222" s="56" t="s">
        <v>32</v>
      </c>
      <c r="I222" s="55" t="s">
        <v>33</v>
      </c>
      <c r="J222" s="57">
        <v>23.437963636363634</v>
      </c>
      <c r="K222" s="774">
        <v>257.81759999999997</v>
      </c>
      <c r="L222" s="80"/>
      <c r="M222" s="150">
        <v>0</v>
      </c>
      <c r="N222" s="80"/>
      <c r="O222" s="150"/>
      <c r="P222" s="75">
        <v>0</v>
      </c>
      <c r="Q222" s="999">
        <f t="shared" si="16"/>
        <v>0</v>
      </c>
      <c r="R222" s="81"/>
      <c r="S222" s="150"/>
      <c r="T222" s="75">
        <v>0</v>
      </c>
      <c r="U222" s="58"/>
      <c r="V222" s="81"/>
      <c r="W222" s="150"/>
      <c r="X222" s="81"/>
      <c r="Y222" s="150"/>
      <c r="Z222" s="60">
        <v>11</v>
      </c>
      <c r="AA222" s="1000">
        <v>257.81759999999997</v>
      </c>
      <c r="AB222" s="81"/>
      <c r="AC222" s="150"/>
      <c r="AD222" s="63">
        <v>0</v>
      </c>
      <c r="AE222" s="78">
        <f t="shared" si="15"/>
        <v>0</v>
      </c>
      <c r="AF222" s="63">
        <v>0</v>
      </c>
      <c r="AG222" s="150">
        <v>0</v>
      </c>
      <c r="AH222" s="81"/>
      <c r="AI222" s="150"/>
      <c r="AJ222" s="998">
        <f t="shared" si="17"/>
        <v>257.81759999999997</v>
      </c>
    </row>
    <row r="223" spans="2:36" ht="66" x14ac:dyDescent="0.25">
      <c r="B223" s="83"/>
      <c r="C223" s="158" t="s">
        <v>255</v>
      </c>
      <c r="D223" s="152"/>
      <c r="E223" s="152">
        <v>25</v>
      </c>
      <c r="F223" s="79" t="s">
        <v>253</v>
      </c>
      <c r="G223" s="55" t="s">
        <v>31</v>
      </c>
      <c r="H223" s="56" t="s">
        <v>32</v>
      </c>
      <c r="I223" s="55" t="s">
        <v>33</v>
      </c>
      <c r="J223" s="57">
        <v>15.195104000000001</v>
      </c>
      <c r="K223" s="774">
        <v>379.87760000000003</v>
      </c>
      <c r="L223" s="80"/>
      <c r="M223" s="150">
        <v>0</v>
      </c>
      <c r="N223" s="80"/>
      <c r="O223" s="150"/>
      <c r="P223" s="75">
        <v>0</v>
      </c>
      <c r="Q223" s="999">
        <f t="shared" si="16"/>
        <v>0</v>
      </c>
      <c r="R223" s="81"/>
      <c r="S223" s="150"/>
      <c r="T223" s="75">
        <v>0</v>
      </c>
      <c r="U223" s="58"/>
      <c r="V223" s="81"/>
      <c r="W223" s="150"/>
      <c r="X223" s="81"/>
      <c r="Y223" s="150"/>
      <c r="Z223" s="60">
        <v>25</v>
      </c>
      <c r="AA223" s="1000">
        <v>379.87760000000003</v>
      </c>
      <c r="AB223" s="81"/>
      <c r="AC223" s="150"/>
      <c r="AD223" s="63">
        <v>0</v>
      </c>
      <c r="AE223" s="78">
        <f t="shared" si="15"/>
        <v>0</v>
      </c>
      <c r="AF223" s="63">
        <v>0</v>
      </c>
      <c r="AG223" s="150">
        <v>0</v>
      </c>
      <c r="AH223" s="81"/>
      <c r="AI223" s="150"/>
      <c r="AJ223" s="998">
        <f t="shared" si="17"/>
        <v>379.87760000000003</v>
      </c>
    </row>
    <row r="224" spans="2:36" ht="66" x14ac:dyDescent="0.25">
      <c r="B224" s="83"/>
      <c r="C224" s="52" t="s">
        <v>256</v>
      </c>
      <c r="D224" s="152"/>
      <c r="E224" s="152">
        <v>11</v>
      </c>
      <c r="F224" s="79" t="s">
        <v>253</v>
      </c>
      <c r="G224" s="55" t="s">
        <v>31</v>
      </c>
      <c r="H224" s="56" t="s">
        <v>32</v>
      </c>
      <c r="I224" s="55" t="s">
        <v>33</v>
      </c>
      <c r="J224" s="57">
        <v>15.840000000000002</v>
      </c>
      <c r="K224" s="774">
        <v>174.24</v>
      </c>
      <c r="L224" s="80"/>
      <c r="M224" s="150">
        <v>0</v>
      </c>
      <c r="N224" s="80"/>
      <c r="O224" s="150"/>
      <c r="P224" s="75">
        <v>0</v>
      </c>
      <c r="Q224" s="999">
        <f t="shared" si="16"/>
        <v>0</v>
      </c>
      <c r="R224" s="81"/>
      <c r="S224" s="150"/>
      <c r="T224" s="75">
        <v>0</v>
      </c>
      <c r="U224" s="58"/>
      <c r="V224" s="81"/>
      <c r="W224" s="150"/>
      <c r="X224" s="81"/>
      <c r="Y224" s="150"/>
      <c r="Z224" s="60">
        <v>11</v>
      </c>
      <c r="AA224" s="1000">
        <v>174.24</v>
      </c>
      <c r="AB224" s="81"/>
      <c r="AC224" s="150"/>
      <c r="AD224" s="63">
        <v>0</v>
      </c>
      <c r="AE224" s="78">
        <f t="shared" si="15"/>
        <v>0</v>
      </c>
      <c r="AF224" s="63">
        <v>0</v>
      </c>
      <c r="AG224" s="150">
        <v>0</v>
      </c>
      <c r="AH224" s="81"/>
      <c r="AI224" s="150"/>
      <c r="AJ224" s="998">
        <f t="shared" si="17"/>
        <v>174.24</v>
      </c>
    </row>
    <row r="225" spans="2:36" ht="66" x14ac:dyDescent="0.25">
      <c r="B225" s="83"/>
      <c r="C225" s="158" t="s">
        <v>257</v>
      </c>
      <c r="D225" s="152"/>
      <c r="E225" s="152">
        <v>59</v>
      </c>
      <c r="F225" s="79" t="s">
        <v>41</v>
      </c>
      <c r="G225" s="55" t="s">
        <v>31</v>
      </c>
      <c r="H225" s="56" t="s">
        <v>32</v>
      </c>
      <c r="I225" s="55" t="s">
        <v>33</v>
      </c>
      <c r="J225" s="57">
        <v>34.307186440677967</v>
      </c>
      <c r="K225" s="774">
        <v>2024.124</v>
      </c>
      <c r="L225" s="80"/>
      <c r="M225" s="150">
        <v>0</v>
      </c>
      <c r="N225" s="80"/>
      <c r="O225" s="150"/>
      <c r="P225" s="75">
        <v>0</v>
      </c>
      <c r="Q225" s="999">
        <f t="shared" si="16"/>
        <v>0</v>
      </c>
      <c r="R225" s="81"/>
      <c r="S225" s="150"/>
      <c r="T225" s="75">
        <v>0</v>
      </c>
      <c r="U225" s="58"/>
      <c r="V225" s="81"/>
      <c r="W225" s="150"/>
      <c r="X225" s="81"/>
      <c r="Y225" s="150"/>
      <c r="Z225" s="60">
        <v>59</v>
      </c>
      <c r="AA225" s="1000">
        <v>2024.124</v>
      </c>
      <c r="AB225" s="81"/>
      <c r="AC225" s="150"/>
      <c r="AD225" s="63">
        <v>0</v>
      </c>
      <c r="AE225" s="78">
        <f t="shared" si="15"/>
        <v>0</v>
      </c>
      <c r="AF225" s="63">
        <v>0</v>
      </c>
      <c r="AG225" s="150">
        <v>0</v>
      </c>
      <c r="AH225" s="81"/>
      <c r="AI225" s="150"/>
      <c r="AJ225" s="998">
        <f t="shared" si="17"/>
        <v>2024.124</v>
      </c>
    </row>
    <row r="226" spans="2:36" ht="66" x14ac:dyDescent="0.25">
      <c r="B226" s="83"/>
      <c r="C226" s="159" t="s">
        <v>258</v>
      </c>
      <c r="D226" s="152"/>
      <c r="E226" s="152">
        <v>250</v>
      </c>
      <c r="F226" s="79" t="s">
        <v>41</v>
      </c>
      <c r="G226" s="55" t="s">
        <v>31</v>
      </c>
      <c r="H226" s="56" t="s">
        <v>32</v>
      </c>
      <c r="I226" s="55" t="s">
        <v>33</v>
      </c>
      <c r="J226" s="57">
        <v>34.057984000000005</v>
      </c>
      <c r="K226" s="774">
        <v>8514.496000000001</v>
      </c>
      <c r="L226" s="80"/>
      <c r="M226" s="150">
        <v>0</v>
      </c>
      <c r="N226" s="80"/>
      <c r="O226" s="150"/>
      <c r="P226" s="75">
        <v>0</v>
      </c>
      <c r="Q226" s="999">
        <f t="shared" si="16"/>
        <v>0</v>
      </c>
      <c r="R226" s="81"/>
      <c r="S226" s="150"/>
      <c r="T226" s="75">
        <v>0</v>
      </c>
      <c r="U226" s="58"/>
      <c r="V226" s="81"/>
      <c r="W226" s="150"/>
      <c r="X226" s="81"/>
      <c r="Y226" s="150"/>
      <c r="Z226" s="60">
        <v>250</v>
      </c>
      <c r="AA226" s="1000">
        <v>8514.496000000001</v>
      </c>
      <c r="AB226" s="81"/>
      <c r="AC226" s="150"/>
      <c r="AD226" s="63">
        <v>0</v>
      </c>
      <c r="AE226" s="78">
        <f t="shared" si="15"/>
        <v>0</v>
      </c>
      <c r="AF226" s="63">
        <v>0</v>
      </c>
      <c r="AG226" s="150">
        <v>0</v>
      </c>
      <c r="AH226" s="81"/>
      <c r="AI226" s="150"/>
      <c r="AJ226" s="998">
        <f t="shared" si="17"/>
        <v>8514.496000000001</v>
      </c>
    </row>
    <row r="227" spans="2:36" ht="66" x14ac:dyDescent="0.25">
      <c r="B227" s="83"/>
      <c r="C227" s="93" t="s">
        <v>259</v>
      </c>
      <c r="D227" s="154"/>
      <c r="E227" s="154">
        <v>9</v>
      </c>
      <c r="F227" s="109" t="s">
        <v>41</v>
      </c>
      <c r="G227" s="55" t="s">
        <v>31</v>
      </c>
      <c r="H227" s="56" t="s">
        <v>32</v>
      </c>
      <c r="I227" s="55" t="s">
        <v>33</v>
      </c>
      <c r="J227" s="57">
        <v>96.811777777777777</v>
      </c>
      <c r="K227" s="775">
        <v>871.30600000000004</v>
      </c>
      <c r="L227" s="80"/>
      <c r="M227" s="150">
        <v>0</v>
      </c>
      <c r="N227" s="80"/>
      <c r="O227" s="150"/>
      <c r="P227" s="75">
        <v>0</v>
      </c>
      <c r="Q227" s="999">
        <f t="shared" si="16"/>
        <v>0</v>
      </c>
      <c r="R227" s="81"/>
      <c r="S227" s="150"/>
      <c r="T227" s="75">
        <v>0</v>
      </c>
      <c r="U227" s="58"/>
      <c r="V227" s="81"/>
      <c r="W227" s="150"/>
      <c r="X227" s="81"/>
      <c r="Y227" s="150"/>
      <c r="Z227" s="60">
        <v>9</v>
      </c>
      <c r="AA227" s="1000">
        <v>871.30600000000004</v>
      </c>
      <c r="AB227" s="81"/>
      <c r="AC227" s="150"/>
      <c r="AD227" s="63">
        <v>0</v>
      </c>
      <c r="AE227" s="78">
        <f t="shared" si="15"/>
        <v>0</v>
      </c>
      <c r="AF227" s="63">
        <v>0</v>
      </c>
      <c r="AG227" s="150">
        <v>0</v>
      </c>
      <c r="AH227" s="81"/>
      <c r="AI227" s="150"/>
      <c r="AJ227" s="998">
        <f t="shared" si="17"/>
        <v>871.30600000000004</v>
      </c>
    </row>
    <row r="228" spans="2:36" ht="66" x14ac:dyDescent="0.25">
      <c r="B228" s="83"/>
      <c r="C228" s="52" t="s">
        <v>260</v>
      </c>
      <c r="D228" s="152"/>
      <c r="E228" s="152">
        <v>10</v>
      </c>
      <c r="F228" s="79" t="s">
        <v>30</v>
      </c>
      <c r="G228" s="55" t="s">
        <v>31</v>
      </c>
      <c r="H228" s="56" t="s">
        <v>32</v>
      </c>
      <c r="I228" s="55" t="s">
        <v>33</v>
      </c>
      <c r="J228" s="57">
        <v>32</v>
      </c>
      <c r="K228" s="774">
        <v>320</v>
      </c>
      <c r="L228" s="80"/>
      <c r="M228" s="150">
        <v>0</v>
      </c>
      <c r="N228" s="80"/>
      <c r="O228" s="150"/>
      <c r="P228" s="75">
        <v>0</v>
      </c>
      <c r="Q228" s="999">
        <f t="shared" si="16"/>
        <v>0</v>
      </c>
      <c r="R228" s="81"/>
      <c r="S228" s="150"/>
      <c r="T228" s="75">
        <v>0</v>
      </c>
      <c r="U228" s="58">
        <v>220.4</v>
      </c>
      <c r="V228" s="81"/>
      <c r="W228" s="150"/>
      <c r="X228" s="81"/>
      <c r="Y228" s="150"/>
      <c r="Z228" s="60">
        <v>10</v>
      </c>
      <c r="AA228" s="1000">
        <v>99.6</v>
      </c>
      <c r="AB228" s="81"/>
      <c r="AC228" s="150"/>
      <c r="AD228" s="63">
        <v>0</v>
      </c>
      <c r="AE228" s="78">
        <f t="shared" si="15"/>
        <v>0</v>
      </c>
      <c r="AF228" s="63">
        <v>0</v>
      </c>
      <c r="AG228" s="150">
        <v>0</v>
      </c>
      <c r="AH228" s="81"/>
      <c r="AI228" s="150"/>
      <c r="AJ228" s="998">
        <f t="shared" si="17"/>
        <v>320</v>
      </c>
    </row>
    <row r="229" spans="2:36" ht="66" x14ac:dyDescent="0.25">
      <c r="B229" s="155"/>
      <c r="C229" s="103" t="s">
        <v>261</v>
      </c>
      <c r="D229" s="156"/>
      <c r="E229" s="156">
        <v>9971</v>
      </c>
      <c r="F229" s="160" t="s">
        <v>24</v>
      </c>
      <c r="G229" s="55" t="s">
        <v>31</v>
      </c>
      <c r="H229" s="56" t="s">
        <v>32</v>
      </c>
      <c r="I229" s="55" t="s">
        <v>33</v>
      </c>
      <c r="J229" s="57">
        <v>2.4969999999999999</v>
      </c>
      <c r="K229" s="776">
        <v>24903</v>
      </c>
      <c r="L229" s="80"/>
      <c r="M229" s="150">
        <v>0</v>
      </c>
      <c r="N229" s="80"/>
      <c r="O229" s="150"/>
      <c r="P229" s="75">
        <v>0</v>
      </c>
      <c r="Q229" s="999">
        <f t="shared" si="16"/>
        <v>0</v>
      </c>
      <c r="R229" s="81"/>
      <c r="S229" s="150"/>
      <c r="T229" s="75">
        <v>9971</v>
      </c>
      <c r="U229" s="58">
        <v>24903</v>
      </c>
      <c r="V229" s="81"/>
      <c r="W229" s="150"/>
      <c r="X229" s="81"/>
      <c r="Y229" s="150"/>
      <c r="Z229" s="60">
        <v>0</v>
      </c>
      <c r="AA229" s="1000">
        <v>0</v>
      </c>
      <c r="AB229" s="81"/>
      <c r="AC229" s="150"/>
      <c r="AD229" s="63">
        <v>0</v>
      </c>
      <c r="AE229" s="78">
        <f t="shared" si="15"/>
        <v>0</v>
      </c>
      <c r="AF229" s="63">
        <v>0</v>
      </c>
      <c r="AG229" s="150">
        <v>0</v>
      </c>
      <c r="AH229" s="81"/>
      <c r="AI229" s="150"/>
      <c r="AJ229" s="998">
        <f t="shared" si="17"/>
        <v>24903</v>
      </c>
    </row>
    <row r="230" spans="2:36" ht="66" x14ac:dyDescent="0.25">
      <c r="B230" s="155"/>
      <c r="C230" s="161" t="s">
        <v>262</v>
      </c>
      <c r="D230" s="157"/>
      <c r="E230" s="157">
        <v>100</v>
      </c>
      <c r="F230" s="160" t="s">
        <v>263</v>
      </c>
      <c r="G230" s="55" t="s">
        <v>31</v>
      </c>
      <c r="H230" s="56" t="s">
        <v>32</v>
      </c>
      <c r="I230" s="55" t="s">
        <v>33</v>
      </c>
      <c r="J230" s="57">
        <v>4.67</v>
      </c>
      <c r="K230" s="777">
        <v>467</v>
      </c>
      <c r="L230" s="80"/>
      <c r="M230" s="150">
        <v>0</v>
      </c>
      <c r="N230" s="80"/>
      <c r="O230" s="150"/>
      <c r="P230" s="75">
        <v>0</v>
      </c>
      <c r="Q230" s="999">
        <f t="shared" si="16"/>
        <v>0</v>
      </c>
      <c r="R230" s="81"/>
      <c r="S230" s="150"/>
      <c r="T230" s="75">
        <v>81</v>
      </c>
      <c r="U230" s="58">
        <v>382.8</v>
      </c>
      <c r="V230" s="81"/>
      <c r="W230" s="150"/>
      <c r="X230" s="81"/>
      <c r="Y230" s="150"/>
      <c r="Z230" s="60">
        <v>19</v>
      </c>
      <c r="AA230" s="1000">
        <v>84.199999999999989</v>
      </c>
      <c r="AB230" s="81"/>
      <c r="AC230" s="150"/>
      <c r="AD230" s="63">
        <v>0</v>
      </c>
      <c r="AE230" s="78">
        <f t="shared" si="15"/>
        <v>0</v>
      </c>
      <c r="AF230" s="63">
        <v>0</v>
      </c>
      <c r="AG230" s="150">
        <v>0</v>
      </c>
      <c r="AH230" s="81"/>
      <c r="AI230" s="150"/>
      <c r="AJ230" s="998">
        <f t="shared" si="17"/>
        <v>467</v>
      </c>
    </row>
    <row r="231" spans="2:36" ht="66" x14ac:dyDescent="0.25">
      <c r="B231" s="155"/>
      <c r="C231" s="103" t="s">
        <v>264</v>
      </c>
      <c r="D231" s="156"/>
      <c r="E231" s="156">
        <v>3250</v>
      </c>
      <c r="F231" s="162" t="s">
        <v>263</v>
      </c>
      <c r="G231" s="55" t="s">
        <v>31</v>
      </c>
      <c r="H231" s="56" t="s">
        <v>32</v>
      </c>
      <c r="I231" s="55" t="s">
        <v>33</v>
      </c>
      <c r="J231" s="57">
        <v>2.2638996614342872</v>
      </c>
      <c r="K231" s="776">
        <v>12388.119999999999</v>
      </c>
      <c r="L231" s="80"/>
      <c r="M231" s="150">
        <v>0</v>
      </c>
      <c r="N231" s="80"/>
      <c r="O231" s="150"/>
      <c r="P231" s="75">
        <v>0</v>
      </c>
      <c r="Q231" s="999">
        <f t="shared" si="16"/>
        <v>0</v>
      </c>
      <c r="R231" s="81"/>
      <c r="S231" s="150"/>
      <c r="T231" s="75">
        <v>3250</v>
      </c>
      <c r="U231" s="58">
        <v>12388.119999999999</v>
      </c>
      <c r="V231" s="81"/>
      <c r="W231" s="150"/>
      <c r="X231" s="81"/>
      <c r="Y231" s="150"/>
      <c r="Z231" s="60">
        <v>0</v>
      </c>
      <c r="AA231" s="1000">
        <v>0</v>
      </c>
      <c r="AB231" s="81"/>
      <c r="AC231" s="150"/>
      <c r="AD231" s="63">
        <v>0</v>
      </c>
      <c r="AE231" s="78">
        <f t="shared" si="15"/>
        <v>0</v>
      </c>
      <c r="AF231" s="63">
        <v>0</v>
      </c>
      <c r="AG231" s="150">
        <v>0</v>
      </c>
      <c r="AH231" s="81"/>
      <c r="AI231" s="150"/>
      <c r="AJ231" s="998">
        <f t="shared" si="17"/>
        <v>12388.119999999999</v>
      </c>
    </row>
    <row r="232" spans="2:36" ht="66" x14ac:dyDescent="0.25">
      <c r="B232" s="155"/>
      <c r="C232" s="163" t="s">
        <v>265</v>
      </c>
      <c r="D232" s="157"/>
      <c r="E232" s="157">
        <v>129</v>
      </c>
      <c r="F232" s="162" t="s">
        <v>263</v>
      </c>
      <c r="G232" s="55" t="s">
        <v>31</v>
      </c>
      <c r="H232" s="56" t="s">
        <v>32</v>
      </c>
      <c r="I232" s="55" t="s">
        <v>33</v>
      </c>
      <c r="J232" s="57">
        <v>4.5261240310077522</v>
      </c>
      <c r="K232" s="777">
        <v>583.87</v>
      </c>
      <c r="L232" s="80"/>
      <c r="M232" s="150">
        <v>0</v>
      </c>
      <c r="N232" s="80"/>
      <c r="O232" s="150"/>
      <c r="P232" s="75">
        <v>0</v>
      </c>
      <c r="Q232" s="999">
        <f t="shared" si="16"/>
        <v>0</v>
      </c>
      <c r="R232" s="81"/>
      <c r="S232" s="150"/>
      <c r="T232" s="75">
        <v>84</v>
      </c>
      <c r="U232" s="58">
        <v>382.8</v>
      </c>
      <c r="V232" s="81"/>
      <c r="W232" s="150"/>
      <c r="X232" s="81"/>
      <c r="Y232" s="150"/>
      <c r="Z232" s="60">
        <v>45</v>
      </c>
      <c r="AA232" s="1000">
        <v>201.07</v>
      </c>
      <c r="AB232" s="81"/>
      <c r="AC232" s="150"/>
      <c r="AD232" s="63">
        <v>0</v>
      </c>
      <c r="AE232" s="78">
        <f t="shared" si="15"/>
        <v>0</v>
      </c>
      <c r="AF232" s="63">
        <v>0</v>
      </c>
      <c r="AG232" s="150">
        <v>0</v>
      </c>
      <c r="AH232" s="81"/>
      <c r="AI232" s="150"/>
      <c r="AJ232" s="998">
        <f t="shared" si="17"/>
        <v>583.87</v>
      </c>
    </row>
    <row r="233" spans="2:36" ht="66" x14ac:dyDescent="0.25">
      <c r="B233" s="155"/>
      <c r="C233" s="164" t="s">
        <v>163</v>
      </c>
      <c r="D233" s="157"/>
      <c r="E233" s="157">
        <v>6</v>
      </c>
      <c r="F233" s="165" t="s">
        <v>41</v>
      </c>
      <c r="G233" s="55" t="s">
        <v>31</v>
      </c>
      <c r="H233" s="56" t="s">
        <v>32</v>
      </c>
      <c r="I233" s="55" t="s">
        <v>33</v>
      </c>
      <c r="J233" s="57">
        <v>113.09499999999998</v>
      </c>
      <c r="K233" s="777">
        <v>678.56999999999994</v>
      </c>
      <c r="L233" s="80"/>
      <c r="M233" s="150">
        <v>0</v>
      </c>
      <c r="N233" s="80"/>
      <c r="O233" s="150"/>
      <c r="P233" s="75">
        <v>0</v>
      </c>
      <c r="Q233" s="999">
        <f t="shared" si="16"/>
        <v>0</v>
      </c>
      <c r="R233" s="81"/>
      <c r="S233" s="150"/>
      <c r="T233" s="75">
        <v>0</v>
      </c>
      <c r="U233" s="58"/>
      <c r="V233" s="81"/>
      <c r="W233" s="150"/>
      <c r="X233" s="81"/>
      <c r="Y233" s="150"/>
      <c r="Z233" s="60">
        <v>6</v>
      </c>
      <c r="AA233" s="1000">
        <v>678.56999999999994</v>
      </c>
      <c r="AB233" s="81"/>
      <c r="AC233" s="150"/>
      <c r="AD233" s="63">
        <v>0</v>
      </c>
      <c r="AE233" s="78">
        <f t="shared" si="15"/>
        <v>0</v>
      </c>
      <c r="AF233" s="63">
        <v>0</v>
      </c>
      <c r="AG233" s="150">
        <v>0</v>
      </c>
      <c r="AH233" s="81"/>
      <c r="AI233" s="150"/>
      <c r="AJ233" s="998">
        <f t="shared" si="17"/>
        <v>678.56999999999994</v>
      </c>
    </row>
    <row r="234" spans="2:36" ht="66" x14ac:dyDescent="0.25">
      <c r="B234" s="155"/>
      <c r="C234" s="166" t="s">
        <v>266</v>
      </c>
      <c r="D234" s="157"/>
      <c r="E234" s="157">
        <v>200</v>
      </c>
      <c r="F234" s="162" t="s">
        <v>30</v>
      </c>
      <c r="G234" s="55" t="s">
        <v>31</v>
      </c>
      <c r="H234" s="56" t="s">
        <v>32</v>
      </c>
      <c r="I234" s="55" t="s">
        <v>33</v>
      </c>
      <c r="J234" s="57">
        <v>1.62</v>
      </c>
      <c r="K234" s="777">
        <v>324</v>
      </c>
      <c r="L234" s="80"/>
      <c r="M234" s="150">
        <v>0</v>
      </c>
      <c r="N234" s="80"/>
      <c r="O234" s="150"/>
      <c r="P234" s="75">
        <v>0</v>
      </c>
      <c r="Q234" s="999">
        <f t="shared" si="16"/>
        <v>0</v>
      </c>
      <c r="R234" s="81"/>
      <c r="S234" s="150"/>
      <c r="T234" s="75">
        <v>0</v>
      </c>
      <c r="U234" s="58"/>
      <c r="V234" s="81"/>
      <c r="W234" s="150"/>
      <c r="X234" s="81"/>
      <c r="Y234" s="150"/>
      <c r="Z234" s="60">
        <v>200</v>
      </c>
      <c r="AA234" s="1000">
        <v>324</v>
      </c>
      <c r="AB234" s="81"/>
      <c r="AC234" s="150"/>
      <c r="AD234" s="63">
        <v>0</v>
      </c>
      <c r="AE234" s="78">
        <f t="shared" si="15"/>
        <v>0</v>
      </c>
      <c r="AF234" s="63">
        <v>0</v>
      </c>
      <c r="AG234" s="150">
        <v>0</v>
      </c>
      <c r="AH234" s="81"/>
      <c r="AI234" s="150"/>
      <c r="AJ234" s="998">
        <f t="shared" si="17"/>
        <v>324</v>
      </c>
    </row>
    <row r="235" spans="2:36" ht="66" x14ac:dyDescent="0.25">
      <c r="B235" s="155"/>
      <c r="C235" s="167" t="s">
        <v>267</v>
      </c>
      <c r="D235" s="157"/>
      <c r="E235" s="157">
        <v>5</v>
      </c>
      <c r="F235" s="168" t="s">
        <v>234</v>
      </c>
      <c r="G235" s="55" t="s">
        <v>31</v>
      </c>
      <c r="H235" s="56" t="s">
        <v>32</v>
      </c>
      <c r="I235" s="55" t="s">
        <v>33</v>
      </c>
      <c r="J235" s="57">
        <v>199.96600000000001</v>
      </c>
      <c r="K235" s="777">
        <v>999.83</v>
      </c>
      <c r="L235" s="80"/>
      <c r="M235" s="150">
        <v>0</v>
      </c>
      <c r="N235" s="80"/>
      <c r="O235" s="150"/>
      <c r="P235" s="75">
        <v>0</v>
      </c>
      <c r="Q235" s="999">
        <f t="shared" si="16"/>
        <v>0</v>
      </c>
      <c r="R235" s="81"/>
      <c r="S235" s="150"/>
      <c r="T235" s="75">
        <v>4</v>
      </c>
      <c r="U235" s="58">
        <v>974.4</v>
      </c>
      <c r="V235" s="81"/>
      <c r="W235" s="150"/>
      <c r="X235" s="81"/>
      <c r="Y235" s="150"/>
      <c r="Z235" s="60">
        <v>1</v>
      </c>
      <c r="AA235" s="1000">
        <v>25.430000000000064</v>
      </c>
      <c r="AB235" s="81"/>
      <c r="AC235" s="150"/>
      <c r="AD235" s="63">
        <v>0</v>
      </c>
      <c r="AE235" s="78">
        <f t="shared" si="15"/>
        <v>0</v>
      </c>
      <c r="AF235" s="63">
        <v>0</v>
      </c>
      <c r="AG235" s="150">
        <v>0</v>
      </c>
      <c r="AH235" s="81"/>
      <c r="AI235" s="150"/>
      <c r="AJ235" s="998">
        <f t="shared" si="17"/>
        <v>999.83</v>
      </c>
    </row>
    <row r="236" spans="2:36" ht="66" x14ac:dyDescent="0.25">
      <c r="B236" s="155"/>
      <c r="C236" s="166" t="s">
        <v>268</v>
      </c>
      <c r="D236" s="157"/>
      <c r="E236" s="157">
        <v>760</v>
      </c>
      <c r="F236" s="162" t="s">
        <v>30</v>
      </c>
      <c r="G236" s="55" t="s">
        <v>31</v>
      </c>
      <c r="H236" s="56" t="s">
        <v>32</v>
      </c>
      <c r="I236" s="55" t="s">
        <v>33</v>
      </c>
      <c r="J236" s="57">
        <v>5.9511842105263151</v>
      </c>
      <c r="K236" s="777">
        <v>4522.8999999999996</v>
      </c>
      <c r="L236" s="80"/>
      <c r="M236" s="150">
        <v>0</v>
      </c>
      <c r="N236" s="80"/>
      <c r="O236" s="150"/>
      <c r="P236" s="75">
        <v>0</v>
      </c>
      <c r="Q236" s="999">
        <f t="shared" si="16"/>
        <v>0</v>
      </c>
      <c r="R236" s="81"/>
      <c r="S236" s="150"/>
      <c r="T236" s="75">
        <v>158</v>
      </c>
      <c r="U236" s="58">
        <v>939.6</v>
      </c>
      <c r="V236" s="81"/>
      <c r="W236" s="150"/>
      <c r="X236" s="81"/>
      <c r="Y236" s="150"/>
      <c r="Z236" s="60">
        <v>602</v>
      </c>
      <c r="AA236" s="1000">
        <v>3583.2999999999997</v>
      </c>
      <c r="AB236" s="81"/>
      <c r="AC236" s="150"/>
      <c r="AD236" s="63">
        <v>0</v>
      </c>
      <c r="AE236" s="78">
        <f t="shared" si="15"/>
        <v>0</v>
      </c>
      <c r="AF236" s="63">
        <v>0</v>
      </c>
      <c r="AG236" s="150">
        <v>0</v>
      </c>
      <c r="AH236" s="81"/>
      <c r="AI236" s="150"/>
      <c r="AJ236" s="998">
        <f t="shared" si="17"/>
        <v>4522.8999999999996</v>
      </c>
    </row>
    <row r="237" spans="2:36" ht="66" x14ac:dyDescent="0.25">
      <c r="B237" s="155"/>
      <c r="C237" s="169" t="s">
        <v>269</v>
      </c>
      <c r="D237" s="157"/>
      <c r="E237" s="157">
        <v>3</v>
      </c>
      <c r="F237" s="162" t="s">
        <v>234</v>
      </c>
      <c r="G237" s="55" t="s">
        <v>31</v>
      </c>
      <c r="H237" s="56" t="s">
        <v>32</v>
      </c>
      <c r="I237" s="55" t="s">
        <v>33</v>
      </c>
      <c r="J237" s="57">
        <v>278</v>
      </c>
      <c r="K237" s="777">
        <v>1505.6799999999998</v>
      </c>
      <c r="L237" s="80"/>
      <c r="M237" s="150">
        <v>0</v>
      </c>
      <c r="N237" s="80"/>
      <c r="O237" s="150"/>
      <c r="P237" s="75">
        <v>0</v>
      </c>
      <c r="Q237" s="999">
        <f t="shared" si="16"/>
        <v>0</v>
      </c>
      <c r="R237" s="81"/>
      <c r="S237" s="150"/>
      <c r="T237" s="75">
        <v>3</v>
      </c>
      <c r="U237" s="58">
        <v>1505.68</v>
      </c>
      <c r="V237" s="81"/>
      <c r="W237" s="150"/>
      <c r="X237" s="81"/>
      <c r="Y237" s="150"/>
      <c r="Z237" s="60">
        <v>0</v>
      </c>
      <c r="AA237" s="1000">
        <v>0</v>
      </c>
      <c r="AB237" s="81"/>
      <c r="AC237" s="150"/>
      <c r="AD237" s="63">
        <v>0</v>
      </c>
      <c r="AE237" s="78">
        <f t="shared" si="15"/>
        <v>0</v>
      </c>
      <c r="AF237" s="63">
        <v>0</v>
      </c>
      <c r="AG237" s="150">
        <v>0</v>
      </c>
      <c r="AH237" s="81"/>
      <c r="AI237" s="150"/>
      <c r="AJ237" s="998">
        <f t="shared" si="17"/>
        <v>1505.68</v>
      </c>
    </row>
    <row r="238" spans="2:36" ht="66" x14ac:dyDescent="0.25">
      <c r="B238" s="155"/>
      <c r="C238" s="102" t="s">
        <v>270</v>
      </c>
      <c r="D238" s="157"/>
      <c r="E238" s="157">
        <v>10</v>
      </c>
      <c r="F238" s="165" t="s">
        <v>30</v>
      </c>
      <c r="G238" s="55" t="s">
        <v>31</v>
      </c>
      <c r="H238" s="56" t="s">
        <v>32</v>
      </c>
      <c r="I238" s="55" t="s">
        <v>33</v>
      </c>
      <c r="J238" s="57">
        <v>3.9899999999999998</v>
      </c>
      <c r="K238" s="777">
        <v>39.9</v>
      </c>
      <c r="L238" s="80"/>
      <c r="M238" s="150">
        <v>0</v>
      </c>
      <c r="N238" s="80"/>
      <c r="O238" s="150"/>
      <c r="P238" s="75">
        <v>0</v>
      </c>
      <c r="Q238" s="999">
        <f t="shared" si="16"/>
        <v>0</v>
      </c>
      <c r="R238" s="81"/>
      <c r="S238" s="150"/>
      <c r="T238" s="75">
        <v>0</v>
      </c>
      <c r="U238" s="58"/>
      <c r="V238" s="81"/>
      <c r="W238" s="150"/>
      <c r="X238" s="81"/>
      <c r="Y238" s="150"/>
      <c r="Z238" s="60">
        <v>10</v>
      </c>
      <c r="AA238" s="1000">
        <v>39.9</v>
      </c>
      <c r="AB238" s="81"/>
      <c r="AC238" s="150"/>
      <c r="AD238" s="63">
        <v>0</v>
      </c>
      <c r="AE238" s="78">
        <f t="shared" si="15"/>
        <v>0</v>
      </c>
      <c r="AF238" s="63">
        <v>0</v>
      </c>
      <c r="AG238" s="150">
        <v>0</v>
      </c>
      <c r="AH238" s="81"/>
      <c r="AI238" s="150"/>
      <c r="AJ238" s="998">
        <f t="shared" si="17"/>
        <v>39.9</v>
      </c>
    </row>
    <row r="239" spans="2:36" ht="66" x14ac:dyDescent="0.25">
      <c r="B239" s="155"/>
      <c r="C239" s="52" t="s">
        <v>271</v>
      </c>
      <c r="D239" s="157"/>
      <c r="E239" s="157">
        <v>998</v>
      </c>
      <c r="F239" s="162" t="s">
        <v>30</v>
      </c>
      <c r="G239" s="55" t="s">
        <v>31</v>
      </c>
      <c r="H239" s="56" t="s">
        <v>32</v>
      </c>
      <c r="I239" s="55" t="s">
        <v>33</v>
      </c>
      <c r="J239" s="57">
        <v>5.7652004008016036</v>
      </c>
      <c r="K239" s="777">
        <v>5753.67</v>
      </c>
      <c r="L239" s="80"/>
      <c r="M239" s="150">
        <v>0</v>
      </c>
      <c r="N239" s="80"/>
      <c r="O239" s="150"/>
      <c r="P239" s="75">
        <v>0</v>
      </c>
      <c r="Q239" s="999">
        <f t="shared" si="16"/>
        <v>0</v>
      </c>
      <c r="R239" s="81"/>
      <c r="S239" s="150"/>
      <c r="T239" s="75">
        <v>800</v>
      </c>
      <c r="U239" s="58">
        <v>4619.1400000000003</v>
      </c>
      <c r="V239" s="81"/>
      <c r="W239" s="150"/>
      <c r="X239" s="81"/>
      <c r="Y239" s="150"/>
      <c r="Z239" s="60">
        <v>198</v>
      </c>
      <c r="AA239" s="1000">
        <v>1134.5299999999997</v>
      </c>
      <c r="AB239" s="81"/>
      <c r="AC239" s="150"/>
      <c r="AD239" s="63">
        <v>0</v>
      </c>
      <c r="AE239" s="78">
        <f t="shared" si="15"/>
        <v>0</v>
      </c>
      <c r="AF239" s="63">
        <v>0</v>
      </c>
      <c r="AG239" s="150">
        <v>0</v>
      </c>
      <c r="AH239" s="81"/>
      <c r="AI239" s="150"/>
      <c r="AJ239" s="998">
        <f t="shared" si="17"/>
        <v>5753.67</v>
      </c>
    </row>
    <row r="240" spans="2:36" ht="66" x14ac:dyDescent="0.25">
      <c r="B240" s="155"/>
      <c r="C240" s="93" t="s">
        <v>272</v>
      </c>
      <c r="D240" s="157"/>
      <c r="E240" s="157">
        <v>7</v>
      </c>
      <c r="F240" s="162" t="s">
        <v>41</v>
      </c>
      <c r="G240" s="55" t="s">
        <v>31</v>
      </c>
      <c r="H240" s="56" t="s">
        <v>32</v>
      </c>
      <c r="I240" s="55" t="s">
        <v>33</v>
      </c>
      <c r="J240" s="57">
        <v>291</v>
      </c>
      <c r="K240" s="777">
        <v>1879.2</v>
      </c>
      <c r="L240" s="80"/>
      <c r="M240" s="150">
        <v>0</v>
      </c>
      <c r="N240" s="80"/>
      <c r="O240" s="150"/>
      <c r="P240" s="75">
        <v>0</v>
      </c>
      <c r="Q240" s="999">
        <f t="shared" si="16"/>
        <v>0</v>
      </c>
      <c r="R240" s="81"/>
      <c r="S240" s="150"/>
      <c r="T240" s="75">
        <v>7</v>
      </c>
      <c r="U240" s="58">
        <v>1879.2</v>
      </c>
      <c r="V240" s="81"/>
      <c r="W240" s="150"/>
      <c r="X240" s="81"/>
      <c r="Y240" s="150"/>
      <c r="Z240" s="60">
        <v>0</v>
      </c>
      <c r="AA240" s="1000">
        <v>0</v>
      </c>
      <c r="AB240" s="81"/>
      <c r="AC240" s="150"/>
      <c r="AD240" s="63">
        <v>0</v>
      </c>
      <c r="AE240" s="78">
        <f t="shared" si="15"/>
        <v>0</v>
      </c>
      <c r="AF240" s="63">
        <v>0</v>
      </c>
      <c r="AG240" s="150">
        <v>0</v>
      </c>
      <c r="AH240" s="81"/>
      <c r="AI240" s="150"/>
      <c r="AJ240" s="998">
        <f t="shared" si="17"/>
        <v>1879.2</v>
      </c>
    </row>
    <row r="241" spans="2:36" ht="66" x14ac:dyDescent="0.25">
      <c r="B241" s="155"/>
      <c r="C241" s="52" t="s">
        <v>273</v>
      </c>
      <c r="D241" s="156"/>
      <c r="E241" s="156">
        <v>2918</v>
      </c>
      <c r="F241" s="160" t="s">
        <v>41</v>
      </c>
      <c r="G241" s="55" t="s">
        <v>31</v>
      </c>
      <c r="H241" s="56" t="s">
        <v>32</v>
      </c>
      <c r="I241" s="55" t="s">
        <v>33</v>
      </c>
      <c r="J241" s="57">
        <v>109.31449451679235</v>
      </c>
      <c r="K241" s="776">
        <v>318979.69500000007</v>
      </c>
      <c r="L241" s="80"/>
      <c r="M241" s="150">
        <v>0</v>
      </c>
      <c r="N241" s="80"/>
      <c r="O241" s="150"/>
      <c r="P241" s="75">
        <v>0</v>
      </c>
      <c r="Q241" s="999">
        <f t="shared" si="16"/>
        <v>0</v>
      </c>
      <c r="R241" s="81"/>
      <c r="S241" s="150"/>
      <c r="T241" s="75">
        <v>1473.12</v>
      </c>
      <c r="U241" s="58">
        <v>161026.56</v>
      </c>
      <c r="V241" s="81"/>
      <c r="W241" s="150"/>
      <c r="X241" s="81"/>
      <c r="Y241" s="150"/>
      <c r="Z241" s="60">
        <v>1445</v>
      </c>
      <c r="AA241" s="1000">
        <v>157953.13500000007</v>
      </c>
      <c r="AB241" s="81"/>
      <c r="AC241" s="150"/>
      <c r="AD241" s="63">
        <v>0</v>
      </c>
      <c r="AE241" s="78">
        <f t="shared" si="15"/>
        <v>0</v>
      </c>
      <c r="AF241" s="63">
        <v>0</v>
      </c>
      <c r="AG241" s="150">
        <v>0</v>
      </c>
      <c r="AH241" s="81"/>
      <c r="AI241" s="150"/>
      <c r="AJ241" s="998">
        <f t="shared" si="17"/>
        <v>318979.69500000007</v>
      </c>
    </row>
    <row r="242" spans="2:36" ht="66" x14ac:dyDescent="0.25">
      <c r="B242" s="155"/>
      <c r="C242" s="52" t="s">
        <v>274</v>
      </c>
      <c r="D242" s="156"/>
      <c r="E242" s="156">
        <v>1546</v>
      </c>
      <c r="F242" s="160" t="s">
        <v>41</v>
      </c>
      <c r="G242" s="55" t="s">
        <v>31</v>
      </c>
      <c r="H242" s="56" t="s">
        <v>32</v>
      </c>
      <c r="I242" s="55" t="s">
        <v>33</v>
      </c>
      <c r="J242" s="57">
        <v>136.1111947606727</v>
      </c>
      <c r="K242" s="776">
        <v>210427.90710000001</v>
      </c>
      <c r="L242" s="80"/>
      <c r="M242" s="150">
        <v>0</v>
      </c>
      <c r="N242" s="80"/>
      <c r="O242" s="150"/>
      <c r="P242" s="75">
        <v>0</v>
      </c>
      <c r="Q242" s="999">
        <f t="shared" si="16"/>
        <v>0</v>
      </c>
      <c r="R242" s="81"/>
      <c r="S242" s="150"/>
      <c r="T242" s="75">
        <v>703.27</v>
      </c>
      <c r="U242" s="58">
        <v>95722.04</v>
      </c>
      <c r="V242" s="81"/>
      <c r="W242" s="150"/>
      <c r="X242" s="81"/>
      <c r="Y242" s="150"/>
      <c r="Z242" s="60">
        <v>843</v>
      </c>
      <c r="AA242" s="1000">
        <v>114705.86710000002</v>
      </c>
      <c r="AB242" s="81"/>
      <c r="AC242" s="150"/>
      <c r="AD242" s="63">
        <v>0</v>
      </c>
      <c r="AE242" s="78">
        <f t="shared" si="15"/>
        <v>0</v>
      </c>
      <c r="AF242" s="63">
        <v>0</v>
      </c>
      <c r="AG242" s="150">
        <v>0</v>
      </c>
      <c r="AH242" s="81"/>
      <c r="AI242" s="150"/>
      <c r="AJ242" s="998">
        <f t="shared" si="17"/>
        <v>210427.90710000001</v>
      </c>
    </row>
    <row r="243" spans="2:36" ht="66" x14ac:dyDescent="0.25">
      <c r="B243" s="155"/>
      <c r="C243" s="170" t="s">
        <v>164</v>
      </c>
      <c r="D243" s="157"/>
      <c r="E243" s="157">
        <v>8</v>
      </c>
      <c r="F243" s="79" t="s">
        <v>41</v>
      </c>
      <c r="G243" s="55" t="s">
        <v>31</v>
      </c>
      <c r="H243" s="56" t="s">
        <v>32</v>
      </c>
      <c r="I243" s="55" t="s">
        <v>33</v>
      </c>
      <c r="J243" s="57">
        <v>179.61212499999999</v>
      </c>
      <c r="K243" s="777">
        <v>1436.8969999999999</v>
      </c>
      <c r="L243" s="80"/>
      <c r="M243" s="150">
        <v>0</v>
      </c>
      <c r="N243" s="80"/>
      <c r="O243" s="150"/>
      <c r="P243" s="75">
        <v>0</v>
      </c>
      <c r="Q243" s="999">
        <f t="shared" si="16"/>
        <v>0</v>
      </c>
      <c r="R243" s="81"/>
      <c r="S243" s="150"/>
      <c r="T243" s="75">
        <v>0</v>
      </c>
      <c r="U243" s="58"/>
      <c r="V243" s="81"/>
      <c r="W243" s="150"/>
      <c r="X243" s="81"/>
      <c r="Y243" s="150"/>
      <c r="Z243" s="60">
        <v>8</v>
      </c>
      <c r="AA243" s="1000">
        <v>1436.8969999999999</v>
      </c>
      <c r="AB243" s="81"/>
      <c r="AC243" s="150"/>
      <c r="AD243" s="63">
        <v>0</v>
      </c>
      <c r="AE243" s="78">
        <f t="shared" si="15"/>
        <v>0</v>
      </c>
      <c r="AF243" s="63">
        <v>0</v>
      </c>
      <c r="AG243" s="150">
        <v>0</v>
      </c>
      <c r="AH243" s="81"/>
      <c r="AI243" s="150"/>
      <c r="AJ243" s="998">
        <f t="shared" si="17"/>
        <v>1436.8969999999999</v>
      </c>
    </row>
    <row r="244" spans="2:36" ht="66" x14ac:dyDescent="0.25">
      <c r="B244" s="155"/>
      <c r="C244" s="102" t="s">
        <v>275</v>
      </c>
      <c r="D244" s="157"/>
      <c r="E244" s="157">
        <v>4</v>
      </c>
      <c r="F244" s="100" t="s">
        <v>276</v>
      </c>
      <c r="G244" s="55" t="s">
        <v>31</v>
      </c>
      <c r="H244" s="56" t="s">
        <v>32</v>
      </c>
      <c r="I244" s="55" t="s">
        <v>33</v>
      </c>
      <c r="J244" s="57">
        <v>60</v>
      </c>
      <c r="K244" s="777">
        <v>349.6</v>
      </c>
      <c r="L244" s="80"/>
      <c r="M244" s="150">
        <v>0</v>
      </c>
      <c r="N244" s="80"/>
      <c r="O244" s="150"/>
      <c r="P244" s="75">
        <v>0</v>
      </c>
      <c r="Q244" s="999">
        <f t="shared" si="16"/>
        <v>0</v>
      </c>
      <c r="R244" s="81"/>
      <c r="S244" s="150"/>
      <c r="T244" s="75">
        <v>4</v>
      </c>
      <c r="U244" s="58">
        <v>349.6</v>
      </c>
      <c r="V244" s="81"/>
      <c r="W244" s="150"/>
      <c r="X244" s="81"/>
      <c r="Y244" s="150"/>
      <c r="Z244" s="60">
        <v>0</v>
      </c>
      <c r="AA244" s="1000">
        <v>0</v>
      </c>
      <c r="AB244" s="81"/>
      <c r="AC244" s="150"/>
      <c r="AD244" s="63">
        <v>0</v>
      </c>
      <c r="AE244" s="78">
        <f t="shared" si="15"/>
        <v>0</v>
      </c>
      <c r="AF244" s="63">
        <v>0</v>
      </c>
      <c r="AG244" s="150">
        <v>0</v>
      </c>
      <c r="AH244" s="81"/>
      <c r="AI244" s="150"/>
      <c r="AJ244" s="998">
        <f t="shared" si="17"/>
        <v>349.6</v>
      </c>
    </row>
    <row r="245" spans="2:36" ht="66" x14ac:dyDescent="0.25">
      <c r="B245" s="155"/>
      <c r="C245" s="102" t="s">
        <v>172</v>
      </c>
      <c r="D245" s="157"/>
      <c r="E245" s="157">
        <v>2</v>
      </c>
      <c r="F245" s="100" t="s">
        <v>30</v>
      </c>
      <c r="G245" s="55" t="s">
        <v>31</v>
      </c>
      <c r="H245" s="56" t="s">
        <v>32</v>
      </c>
      <c r="I245" s="55" t="s">
        <v>33</v>
      </c>
      <c r="J245" s="57">
        <v>172.26</v>
      </c>
      <c r="K245" s="777">
        <v>556.79999999999995</v>
      </c>
      <c r="L245" s="80"/>
      <c r="M245" s="150">
        <v>0</v>
      </c>
      <c r="N245" s="80"/>
      <c r="O245" s="150"/>
      <c r="P245" s="75">
        <v>0</v>
      </c>
      <c r="Q245" s="999">
        <f t="shared" si="16"/>
        <v>0</v>
      </c>
      <c r="R245" s="81"/>
      <c r="S245" s="150"/>
      <c r="T245" s="75">
        <v>2</v>
      </c>
      <c r="U245" s="58">
        <v>556.79999999999995</v>
      </c>
      <c r="V245" s="81"/>
      <c r="W245" s="150"/>
      <c r="X245" s="81"/>
      <c r="Y245" s="150"/>
      <c r="Z245" s="60">
        <v>0</v>
      </c>
      <c r="AA245" s="1000">
        <v>0</v>
      </c>
      <c r="AB245" s="81"/>
      <c r="AC245" s="150"/>
      <c r="AD245" s="63">
        <v>0</v>
      </c>
      <c r="AE245" s="78">
        <f t="shared" si="15"/>
        <v>0</v>
      </c>
      <c r="AF245" s="63">
        <v>0</v>
      </c>
      <c r="AG245" s="150">
        <v>0</v>
      </c>
      <c r="AH245" s="81"/>
      <c r="AI245" s="150"/>
      <c r="AJ245" s="998">
        <f t="shared" si="17"/>
        <v>556.79999999999995</v>
      </c>
    </row>
    <row r="246" spans="2:36" ht="66" x14ac:dyDescent="0.25">
      <c r="B246" s="155"/>
      <c r="C246" s="73" t="s">
        <v>277</v>
      </c>
      <c r="D246" s="157"/>
      <c r="E246" s="157">
        <v>1101</v>
      </c>
      <c r="F246" s="79" t="s">
        <v>263</v>
      </c>
      <c r="G246" s="55" t="s">
        <v>31</v>
      </c>
      <c r="H246" s="56" t="s">
        <v>32</v>
      </c>
      <c r="I246" s="55" t="s">
        <v>33</v>
      </c>
      <c r="J246" s="57">
        <v>6.5427272727272729</v>
      </c>
      <c r="K246" s="777">
        <v>8804.4</v>
      </c>
      <c r="L246" s="80"/>
      <c r="M246" s="150">
        <v>0</v>
      </c>
      <c r="N246" s="80"/>
      <c r="O246" s="150"/>
      <c r="P246" s="75">
        <v>0</v>
      </c>
      <c r="Q246" s="999">
        <f t="shared" si="16"/>
        <v>0</v>
      </c>
      <c r="R246" s="81"/>
      <c r="S246" s="150"/>
      <c r="T246" s="75">
        <v>1101</v>
      </c>
      <c r="U246" s="58">
        <v>8804.4</v>
      </c>
      <c r="V246" s="81"/>
      <c r="W246" s="150"/>
      <c r="X246" s="81"/>
      <c r="Y246" s="150"/>
      <c r="Z246" s="60">
        <v>0</v>
      </c>
      <c r="AA246" s="1000">
        <v>0</v>
      </c>
      <c r="AB246" s="81"/>
      <c r="AC246" s="150"/>
      <c r="AD246" s="63">
        <v>0</v>
      </c>
      <c r="AE246" s="78">
        <f t="shared" si="15"/>
        <v>0</v>
      </c>
      <c r="AF246" s="63">
        <v>0</v>
      </c>
      <c r="AG246" s="150">
        <v>0</v>
      </c>
      <c r="AH246" s="81"/>
      <c r="AI246" s="150"/>
      <c r="AJ246" s="998">
        <f t="shared" si="17"/>
        <v>8804.4</v>
      </c>
    </row>
    <row r="247" spans="2:36" ht="66" x14ac:dyDescent="0.25">
      <c r="B247" s="155"/>
      <c r="C247" s="84" t="s">
        <v>278</v>
      </c>
      <c r="D247" s="157"/>
      <c r="E247" s="157">
        <v>3600</v>
      </c>
      <c r="F247" s="79" t="s">
        <v>263</v>
      </c>
      <c r="G247" s="55" t="s">
        <v>31</v>
      </c>
      <c r="H247" s="56" t="s">
        <v>32</v>
      </c>
      <c r="I247" s="55" t="s">
        <v>33</v>
      </c>
      <c r="J247" s="57">
        <v>5.1875555555555559</v>
      </c>
      <c r="K247" s="777">
        <v>18675.2</v>
      </c>
      <c r="L247" s="80"/>
      <c r="M247" s="150">
        <v>0</v>
      </c>
      <c r="N247" s="80"/>
      <c r="O247" s="150"/>
      <c r="P247" s="75">
        <v>0</v>
      </c>
      <c r="Q247" s="999">
        <f t="shared" si="16"/>
        <v>0</v>
      </c>
      <c r="R247" s="81"/>
      <c r="S247" s="150"/>
      <c r="T247" s="75">
        <v>0</v>
      </c>
      <c r="U247" s="58">
        <v>9817.08</v>
      </c>
      <c r="V247" s="81"/>
      <c r="W247" s="150"/>
      <c r="X247" s="81"/>
      <c r="Y247" s="150"/>
      <c r="Z247" s="60">
        <v>0</v>
      </c>
      <c r="AA247" s="1000">
        <v>8858.1200000000008</v>
      </c>
      <c r="AB247" s="81"/>
      <c r="AC247" s="150"/>
      <c r="AD247" s="63">
        <v>0</v>
      </c>
      <c r="AE247" s="78">
        <f t="shared" si="15"/>
        <v>0</v>
      </c>
      <c r="AF247" s="63">
        <v>0</v>
      </c>
      <c r="AG247" s="150">
        <v>0</v>
      </c>
      <c r="AH247" s="81"/>
      <c r="AI247" s="150"/>
      <c r="AJ247" s="998">
        <f t="shared" si="17"/>
        <v>18675.2</v>
      </c>
    </row>
    <row r="248" spans="2:36" ht="66" x14ac:dyDescent="0.25">
      <c r="B248" s="155"/>
      <c r="C248" s="84" t="s">
        <v>279</v>
      </c>
      <c r="D248" s="157"/>
      <c r="E248" s="157">
        <v>3100</v>
      </c>
      <c r="F248" s="79" t="s">
        <v>263</v>
      </c>
      <c r="G248" s="55" t="s">
        <v>31</v>
      </c>
      <c r="H248" s="56" t="s">
        <v>32</v>
      </c>
      <c r="I248" s="55" t="s">
        <v>33</v>
      </c>
      <c r="J248" s="57">
        <v>6.3367096774193543</v>
      </c>
      <c r="K248" s="777">
        <v>19643.8</v>
      </c>
      <c r="L248" s="80"/>
      <c r="M248" s="150">
        <v>0</v>
      </c>
      <c r="N248" s="80"/>
      <c r="O248" s="150"/>
      <c r="P248" s="75">
        <v>0</v>
      </c>
      <c r="Q248" s="999">
        <f t="shared" si="16"/>
        <v>0</v>
      </c>
      <c r="R248" s="81"/>
      <c r="S248" s="150"/>
      <c r="T248" s="75">
        <v>2070</v>
      </c>
      <c r="U248" s="58">
        <v>13126.56</v>
      </c>
      <c r="V248" s="81"/>
      <c r="W248" s="150"/>
      <c r="X248" s="81"/>
      <c r="Y248" s="150"/>
      <c r="Z248" s="60">
        <v>1030</v>
      </c>
      <c r="AA248" s="1000">
        <v>6517.24</v>
      </c>
      <c r="AB248" s="81"/>
      <c r="AC248" s="150"/>
      <c r="AD248" s="63">
        <v>0</v>
      </c>
      <c r="AE248" s="78">
        <f t="shared" si="15"/>
        <v>0</v>
      </c>
      <c r="AF248" s="63">
        <v>0</v>
      </c>
      <c r="AG248" s="150">
        <v>0</v>
      </c>
      <c r="AH248" s="81"/>
      <c r="AI248" s="150"/>
      <c r="AJ248" s="998">
        <f t="shared" si="17"/>
        <v>19643.8</v>
      </c>
    </row>
    <row r="249" spans="2:36" ht="66" x14ac:dyDescent="0.25">
      <c r="B249" s="155"/>
      <c r="C249" s="84" t="s">
        <v>280</v>
      </c>
      <c r="D249" s="157"/>
      <c r="E249" s="157">
        <v>3600</v>
      </c>
      <c r="F249" s="79" t="s">
        <v>263</v>
      </c>
      <c r="G249" s="55" t="s">
        <v>31</v>
      </c>
      <c r="H249" s="56" t="s">
        <v>32</v>
      </c>
      <c r="I249" s="55" t="s">
        <v>33</v>
      </c>
      <c r="J249" s="57">
        <v>5.6044444444444448</v>
      </c>
      <c r="K249" s="777">
        <v>20176</v>
      </c>
      <c r="L249" s="80"/>
      <c r="M249" s="150">
        <v>0</v>
      </c>
      <c r="N249" s="80"/>
      <c r="O249" s="150"/>
      <c r="P249" s="75">
        <v>0</v>
      </c>
      <c r="Q249" s="999">
        <f t="shared" si="16"/>
        <v>0</v>
      </c>
      <c r="R249" s="81"/>
      <c r="S249" s="150"/>
      <c r="T249" s="75">
        <v>1939</v>
      </c>
      <c r="U249" s="58">
        <v>10859.92</v>
      </c>
      <c r="V249" s="81"/>
      <c r="W249" s="150"/>
      <c r="X249" s="81"/>
      <c r="Y249" s="150"/>
      <c r="Z249" s="60">
        <v>1661</v>
      </c>
      <c r="AA249" s="1000">
        <v>9316.08</v>
      </c>
      <c r="AB249" s="81"/>
      <c r="AC249" s="150"/>
      <c r="AD249" s="63">
        <v>0</v>
      </c>
      <c r="AE249" s="78">
        <f t="shared" ref="AE249:AE277" si="18">AD249*J249</f>
        <v>0</v>
      </c>
      <c r="AF249" s="63">
        <v>0</v>
      </c>
      <c r="AG249" s="150">
        <v>0</v>
      </c>
      <c r="AH249" s="81"/>
      <c r="AI249" s="150"/>
      <c r="AJ249" s="998">
        <f t="shared" si="17"/>
        <v>20176</v>
      </c>
    </row>
    <row r="250" spans="2:36" ht="66" x14ac:dyDescent="0.25">
      <c r="B250" s="155"/>
      <c r="C250" s="86" t="s">
        <v>281</v>
      </c>
      <c r="D250" s="157"/>
      <c r="E250" s="157">
        <v>154</v>
      </c>
      <c r="F250" s="105" t="s">
        <v>282</v>
      </c>
      <c r="G250" s="55" t="s">
        <v>31</v>
      </c>
      <c r="H250" s="56" t="s">
        <v>32</v>
      </c>
      <c r="I250" s="55" t="s">
        <v>33</v>
      </c>
      <c r="J250" s="57">
        <v>40.29549006622517</v>
      </c>
      <c r="K250" s="777">
        <v>6167.7490000000007</v>
      </c>
      <c r="L250" s="80"/>
      <c r="M250" s="150">
        <v>0</v>
      </c>
      <c r="N250" s="80"/>
      <c r="O250" s="150"/>
      <c r="P250" s="75">
        <v>0</v>
      </c>
      <c r="Q250" s="999">
        <f t="shared" si="16"/>
        <v>0</v>
      </c>
      <c r="R250" s="81"/>
      <c r="S250" s="150"/>
      <c r="T250" s="75">
        <v>0</v>
      </c>
      <c r="U250" s="58"/>
      <c r="V250" s="81"/>
      <c r="W250" s="150"/>
      <c r="X250" s="81"/>
      <c r="Y250" s="150"/>
      <c r="Z250" s="60">
        <v>154</v>
      </c>
      <c r="AA250" s="1000">
        <v>6167.7490000000007</v>
      </c>
      <c r="AB250" s="81"/>
      <c r="AC250" s="150"/>
      <c r="AD250" s="63">
        <v>0</v>
      </c>
      <c r="AE250" s="78">
        <f t="shared" si="18"/>
        <v>0</v>
      </c>
      <c r="AF250" s="63">
        <v>0</v>
      </c>
      <c r="AG250" s="150">
        <v>0</v>
      </c>
      <c r="AH250" s="81"/>
      <c r="AI250" s="150"/>
      <c r="AJ250" s="998">
        <f t="shared" si="17"/>
        <v>6167.7490000000007</v>
      </c>
    </row>
    <row r="251" spans="2:36" ht="66" x14ac:dyDescent="0.25">
      <c r="B251" s="155"/>
      <c r="C251" s="99" t="s">
        <v>283</v>
      </c>
      <c r="D251" s="157"/>
      <c r="E251" s="157">
        <v>63</v>
      </c>
      <c r="F251" s="79" t="s">
        <v>190</v>
      </c>
      <c r="G251" s="55" t="s">
        <v>31</v>
      </c>
      <c r="H251" s="56" t="s">
        <v>32</v>
      </c>
      <c r="I251" s="55" t="s">
        <v>33</v>
      </c>
      <c r="J251" s="57">
        <v>28.41</v>
      </c>
      <c r="K251" s="777">
        <v>1704.6</v>
      </c>
      <c r="L251" s="80"/>
      <c r="M251" s="150">
        <v>0</v>
      </c>
      <c r="N251" s="80"/>
      <c r="O251" s="150"/>
      <c r="P251" s="75">
        <v>0</v>
      </c>
      <c r="Q251" s="999">
        <f t="shared" si="16"/>
        <v>0</v>
      </c>
      <c r="R251" s="81"/>
      <c r="S251" s="150"/>
      <c r="T251" s="75">
        <v>0</v>
      </c>
      <c r="U251" s="58"/>
      <c r="V251" s="81"/>
      <c r="W251" s="150"/>
      <c r="X251" s="81"/>
      <c r="Y251" s="150"/>
      <c r="Z251" s="60">
        <v>63</v>
      </c>
      <c r="AA251" s="1000">
        <v>1704.6</v>
      </c>
      <c r="AB251" s="81"/>
      <c r="AC251" s="150"/>
      <c r="AD251" s="63">
        <v>0</v>
      </c>
      <c r="AE251" s="78">
        <f t="shared" si="18"/>
        <v>0</v>
      </c>
      <c r="AF251" s="63">
        <v>0</v>
      </c>
      <c r="AG251" s="150">
        <v>0</v>
      </c>
      <c r="AH251" s="81"/>
      <c r="AI251" s="150"/>
      <c r="AJ251" s="998">
        <f t="shared" si="17"/>
        <v>1704.6</v>
      </c>
    </row>
    <row r="252" spans="2:36" ht="66" x14ac:dyDescent="0.25">
      <c r="B252" s="155"/>
      <c r="C252" s="52" t="s">
        <v>284</v>
      </c>
      <c r="D252" s="156"/>
      <c r="E252" s="156">
        <v>22</v>
      </c>
      <c r="F252" s="79" t="s">
        <v>41</v>
      </c>
      <c r="G252" s="55" t="s">
        <v>31</v>
      </c>
      <c r="H252" s="56" t="s">
        <v>32</v>
      </c>
      <c r="I252" s="55" t="s">
        <v>33</v>
      </c>
      <c r="J252" s="57">
        <v>94.000000000000014</v>
      </c>
      <c r="K252" s="776">
        <v>2068.0000000000005</v>
      </c>
      <c r="L252" s="80"/>
      <c r="M252" s="150">
        <v>0</v>
      </c>
      <c r="N252" s="80"/>
      <c r="O252" s="150"/>
      <c r="P252" s="75">
        <v>0</v>
      </c>
      <c r="Q252" s="999">
        <f t="shared" si="16"/>
        <v>0</v>
      </c>
      <c r="R252" s="81"/>
      <c r="S252" s="150"/>
      <c r="T252" s="75">
        <v>0</v>
      </c>
      <c r="U252" s="58"/>
      <c r="V252" s="81"/>
      <c r="W252" s="150"/>
      <c r="X252" s="81"/>
      <c r="Y252" s="150"/>
      <c r="Z252" s="60">
        <v>22</v>
      </c>
      <c r="AA252" s="1000">
        <v>2068.0000000000005</v>
      </c>
      <c r="AB252" s="81"/>
      <c r="AC252" s="150"/>
      <c r="AD252" s="63">
        <v>0</v>
      </c>
      <c r="AE252" s="78">
        <f t="shared" si="18"/>
        <v>0</v>
      </c>
      <c r="AF252" s="63">
        <v>0</v>
      </c>
      <c r="AG252" s="150">
        <v>0</v>
      </c>
      <c r="AH252" s="81"/>
      <c r="AI252" s="150"/>
      <c r="AJ252" s="998">
        <f t="shared" si="17"/>
        <v>2068.0000000000005</v>
      </c>
    </row>
    <row r="253" spans="2:36" ht="66" x14ac:dyDescent="0.25">
      <c r="B253" s="155"/>
      <c r="C253" s="52" t="s">
        <v>177</v>
      </c>
      <c r="D253" s="157"/>
      <c r="E253" s="157">
        <v>1359</v>
      </c>
      <c r="F253" s="100" t="s">
        <v>30</v>
      </c>
      <c r="G253" s="55" t="s">
        <v>31</v>
      </c>
      <c r="H253" s="56" t="s">
        <v>32</v>
      </c>
      <c r="I253" s="55" t="s">
        <v>33</v>
      </c>
      <c r="J253" s="57">
        <v>33.084273534072899</v>
      </c>
      <c r="K253" s="777">
        <v>45076.443139999996</v>
      </c>
      <c r="L253" s="80"/>
      <c r="M253" s="150">
        <v>0</v>
      </c>
      <c r="N253" s="80"/>
      <c r="O253" s="150"/>
      <c r="P253" s="75">
        <v>0</v>
      </c>
      <c r="Q253" s="999">
        <f t="shared" si="16"/>
        <v>0</v>
      </c>
      <c r="R253" s="81"/>
      <c r="S253" s="150"/>
      <c r="T253" s="75">
        <v>1306.58</v>
      </c>
      <c r="U253" s="58">
        <v>43221.599999999999</v>
      </c>
      <c r="V253" s="81"/>
      <c r="W253" s="150"/>
      <c r="X253" s="81"/>
      <c r="Y253" s="150"/>
      <c r="Z253" s="60">
        <v>52</v>
      </c>
      <c r="AA253" s="1000">
        <v>1854.8431399999972</v>
      </c>
      <c r="AB253" s="81"/>
      <c r="AC253" s="150"/>
      <c r="AD253" s="63">
        <v>0</v>
      </c>
      <c r="AE253" s="78">
        <f t="shared" si="18"/>
        <v>0</v>
      </c>
      <c r="AF253" s="63">
        <v>0</v>
      </c>
      <c r="AG253" s="150">
        <v>0</v>
      </c>
      <c r="AH253" s="81"/>
      <c r="AI253" s="150"/>
      <c r="AJ253" s="998">
        <f t="shared" si="17"/>
        <v>45076.443139999996</v>
      </c>
    </row>
    <row r="254" spans="2:36" ht="66" x14ac:dyDescent="0.25">
      <c r="B254" s="155"/>
      <c r="C254" s="52" t="s">
        <v>178</v>
      </c>
      <c r="D254" s="157"/>
      <c r="E254" s="157">
        <v>356</v>
      </c>
      <c r="F254" s="100" t="s">
        <v>30</v>
      </c>
      <c r="G254" s="55" t="s">
        <v>31</v>
      </c>
      <c r="H254" s="56" t="s">
        <v>32</v>
      </c>
      <c r="I254" s="55" t="s">
        <v>33</v>
      </c>
      <c r="J254" s="57">
        <v>36.843148172757481</v>
      </c>
      <c r="K254" s="777">
        <v>13067.587600000001</v>
      </c>
      <c r="L254" s="80"/>
      <c r="M254" s="150">
        <v>0</v>
      </c>
      <c r="N254" s="80"/>
      <c r="O254" s="150"/>
      <c r="P254" s="75">
        <v>0</v>
      </c>
      <c r="Q254" s="999">
        <f t="shared" si="16"/>
        <v>0</v>
      </c>
      <c r="R254" s="81"/>
      <c r="S254" s="150"/>
      <c r="T254" s="75">
        <f>U254/J254</f>
        <v>232.3579939439056</v>
      </c>
      <c r="U254" s="58">
        <v>8560.7999999999993</v>
      </c>
      <c r="V254" s="81"/>
      <c r="W254" s="150"/>
      <c r="X254" s="81"/>
      <c r="Y254" s="150"/>
      <c r="Z254" s="60">
        <v>124</v>
      </c>
      <c r="AA254" s="1000">
        <v>4506.7876000000015</v>
      </c>
      <c r="AB254" s="81"/>
      <c r="AC254" s="150"/>
      <c r="AD254" s="63">
        <v>0</v>
      </c>
      <c r="AE254" s="78">
        <f t="shared" si="18"/>
        <v>0</v>
      </c>
      <c r="AF254" s="63">
        <v>0</v>
      </c>
      <c r="AG254" s="150">
        <v>0</v>
      </c>
      <c r="AH254" s="81"/>
      <c r="AI254" s="150"/>
      <c r="AJ254" s="998">
        <f t="shared" si="17"/>
        <v>13067.587600000001</v>
      </c>
    </row>
    <row r="255" spans="2:36" ht="66" x14ac:dyDescent="0.25">
      <c r="B255" s="155"/>
      <c r="C255" s="52" t="s">
        <v>285</v>
      </c>
      <c r="D255" s="157"/>
      <c r="E255" s="157">
        <v>2511.64</v>
      </c>
      <c r="F255" s="109" t="s">
        <v>30</v>
      </c>
      <c r="G255" s="55" t="s">
        <v>31</v>
      </c>
      <c r="H255" s="56" t="s">
        <v>32</v>
      </c>
      <c r="I255" s="55" t="s">
        <v>33</v>
      </c>
      <c r="J255" s="57">
        <v>59.39</v>
      </c>
      <c r="K255" s="777">
        <v>59.39</v>
      </c>
      <c r="L255" s="80"/>
      <c r="M255" s="150">
        <v>0</v>
      </c>
      <c r="N255" s="80"/>
      <c r="O255" s="150"/>
      <c r="P255" s="75">
        <v>0</v>
      </c>
      <c r="Q255" s="999">
        <f t="shared" si="16"/>
        <v>0</v>
      </c>
      <c r="R255" s="81"/>
      <c r="S255" s="150"/>
      <c r="T255" s="75">
        <v>0</v>
      </c>
      <c r="U255" s="58"/>
      <c r="V255" s="81"/>
      <c r="W255" s="150"/>
      <c r="X255" s="81"/>
      <c r="Y255" s="150"/>
      <c r="Z255" s="60">
        <v>2512</v>
      </c>
      <c r="AA255" s="1000">
        <v>59.39</v>
      </c>
      <c r="AB255" s="81"/>
      <c r="AC255" s="150"/>
      <c r="AD255" s="63">
        <v>0</v>
      </c>
      <c r="AE255" s="78">
        <f t="shared" si="18"/>
        <v>0</v>
      </c>
      <c r="AF255" s="63">
        <v>0</v>
      </c>
      <c r="AG255" s="150">
        <v>0</v>
      </c>
      <c r="AH255" s="81"/>
      <c r="AI255" s="150"/>
      <c r="AJ255" s="998">
        <f t="shared" si="17"/>
        <v>59.39</v>
      </c>
    </row>
    <row r="256" spans="2:36" ht="66" x14ac:dyDescent="0.25">
      <c r="B256" s="155"/>
      <c r="C256" s="73" t="s">
        <v>286</v>
      </c>
      <c r="D256" s="157"/>
      <c r="E256" s="157">
        <v>32</v>
      </c>
      <c r="F256" s="109" t="s">
        <v>30</v>
      </c>
      <c r="G256" s="55" t="s">
        <v>31</v>
      </c>
      <c r="H256" s="56" t="s">
        <v>32</v>
      </c>
      <c r="I256" s="55" t="s">
        <v>33</v>
      </c>
      <c r="J256" s="57">
        <v>481.88718749999998</v>
      </c>
      <c r="K256" s="777">
        <v>15420.39</v>
      </c>
      <c r="L256" s="80"/>
      <c r="M256" s="150">
        <v>0</v>
      </c>
      <c r="N256" s="80"/>
      <c r="O256" s="150"/>
      <c r="P256" s="75">
        <v>0</v>
      </c>
      <c r="Q256" s="999">
        <f t="shared" si="16"/>
        <v>0</v>
      </c>
      <c r="R256" s="81"/>
      <c r="S256" s="150"/>
      <c r="T256" s="75">
        <v>0</v>
      </c>
      <c r="U256" s="58"/>
      <c r="V256" s="81"/>
      <c r="W256" s="150"/>
      <c r="X256" s="81"/>
      <c r="Y256" s="150"/>
      <c r="Z256" s="60">
        <v>32</v>
      </c>
      <c r="AA256" s="1000">
        <v>15420.39</v>
      </c>
      <c r="AB256" s="81"/>
      <c r="AC256" s="150"/>
      <c r="AD256" s="63">
        <v>0</v>
      </c>
      <c r="AE256" s="78">
        <f t="shared" si="18"/>
        <v>0</v>
      </c>
      <c r="AF256" s="63">
        <v>0</v>
      </c>
      <c r="AG256" s="150">
        <v>0</v>
      </c>
      <c r="AH256" s="81"/>
      <c r="AI256" s="150"/>
      <c r="AJ256" s="998">
        <f t="shared" si="17"/>
        <v>15420.39</v>
      </c>
    </row>
    <row r="257" spans="2:36" ht="66" x14ac:dyDescent="0.25">
      <c r="B257" s="155"/>
      <c r="C257" s="73" t="s">
        <v>187</v>
      </c>
      <c r="D257" s="157"/>
      <c r="E257" s="157">
        <v>5</v>
      </c>
      <c r="F257" s="109" t="s">
        <v>30</v>
      </c>
      <c r="G257" s="55" t="s">
        <v>31</v>
      </c>
      <c r="H257" s="56" t="s">
        <v>32</v>
      </c>
      <c r="I257" s="55" t="s">
        <v>33</v>
      </c>
      <c r="J257" s="57">
        <v>500</v>
      </c>
      <c r="K257" s="777">
        <v>2500</v>
      </c>
      <c r="L257" s="80"/>
      <c r="M257" s="150">
        <v>0</v>
      </c>
      <c r="N257" s="80"/>
      <c r="O257" s="150"/>
      <c r="P257" s="75">
        <v>0</v>
      </c>
      <c r="Q257" s="999">
        <f t="shared" si="16"/>
        <v>0</v>
      </c>
      <c r="R257" s="81"/>
      <c r="S257" s="150"/>
      <c r="T257" s="75">
        <v>0</v>
      </c>
      <c r="U257" s="58"/>
      <c r="V257" s="81"/>
      <c r="W257" s="150"/>
      <c r="X257" s="81"/>
      <c r="Y257" s="150"/>
      <c r="Z257" s="60">
        <v>5</v>
      </c>
      <c r="AA257" s="1000">
        <v>2500</v>
      </c>
      <c r="AB257" s="81"/>
      <c r="AC257" s="150"/>
      <c r="AD257" s="63">
        <v>0</v>
      </c>
      <c r="AE257" s="78">
        <f t="shared" si="18"/>
        <v>0</v>
      </c>
      <c r="AF257" s="63">
        <v>0</v>
      </c>
      <c r="AG257" s="150">
        <v>0</v>
      </c>
      <c r="AH257" s="81"/>
      <c r="AI257" s="150"/>
      <c r="AJ257" s="998">
        <f t="shared" si="17"/>
        <v>2500</v>
      </c>
    </row>
    <row r="258" spans="2:36" ht="66" x14ac:dyDescent="0.25">
      <c r="B258" s="155"/>
      <c r="C258" s="52" t="s">
        <v>287</v>
      </c>
      <c r="D258" s="157"/>
      <c r="E258" s="157">
        <v>1</v>
      </c>
      <c r="F258" s="109" t="s">
        <v>41</v>
      </c>
      <c r="G258" s="55" t="s">
        <v>31</v>
      </c>
      <c r="H258" s="56" t="s">
        <v>32</v>
      </c>
      <c r="I258" s="55" t="s">
        <v>33</v>
      </c>
      <c r="J258" s="57">
        <v>15.16</v>
      </c>
      <c r="K258" s="777">
        <v>15.16</v>
      </c>
      <c r="L258" s="80"/>
      <c r="M258" s="150">
        <v>0</v>
      </c>
      <c r="N258" s="80"/>
      <c r="O258" s="150"/>
      <c r="P258" s="75">
        <v>0</v>
      </c>
      <c r="Q258" s="999">
        <f t="shared" ref="Q258:Q277" si="19">P258*J258</f>
        <v>0</v>
      </c>
      <c r="R258" s="81"/>
      <c r="S258" s="150"/>
      <c r="T258" s="75">
        <v>0</v>
      </c>
      <c r="U258" s="58"/>
      <c r="V258" s="81"/>
      <c r="W258" s="150"/>
      <c r="X258" s="81"/>
      <c r="Y258" s="150"/>
      <c r="Z258" s="60">
        <v>1</v>
      </c>
      <c r="AA258" s="1000">
        <v>15.16</v>
      </c>
      <c r="AB258" s="81"/>
      <c r="AC258" s="150"/>
      <c r="AD258" s="63">
        <v>0</v>
      </c>
      <c r="AE258" s="78">
        <f t="shared" si="18"/>
        <v>0</v>
      </c>
      <c r="AF258" s="63">
        <v>0</v>
      </c>
      <c r="AG258" s="150">
        <v>0</v>
      </c>
      <c r="AH258" s="81"/>
      <c r="AI258" s="150"/>
      <c r="AJ258" s="998">
        <f t="shared" si="17"/>
        <v>15.16</v>
      </c>
    </row>
    <row r="259" spans="2:36" ht="66" x14ac:dyDescent="0.25">
      <c r="B259" s="155"/>
      <c r="C259" s="73" t="s">
        <v>288</v>
      </c>
      <c r="D259" s="157"/>
      <c r="E259" s="157">
        <v>2</v>
      </c>
      <c r="F259" s="109" t="s">
        <v>41</v>
      </c>
      <c r="G259" s="55" t="s">
        <v>31</v>
      </c>
      <c r="H259" s="56" t="s">
        <v>32</v>
      </c>
      <c r="I259" s="55" t="s">
        <v>33</v>
      </c>
      <c r="J259" s="57">
        <v>156.6</v>
      </c>
      <c r="K259" s="777">
        <v>313.2</v>
      </c>
      <c r="L259" s="80"/>
      <c r="M259" s="150">
        <v>0</v>
      </c>
      <c r="N259" s="80"/>
      <c r="O259" s="150"/>
      <c r="P259" s="75">
        <v>0</v>
      </c>
      <c r="Q259" s="999">
        <f t="shared" si="19"/>
        <v>0</v>
      </c>
      <c r="R259" s="81"/>
      <c r="S259" s="150"/>
      <c r="T259" s="75">
        <v>0</v>
      </c>
      <c r="U259" s="58"/>
      <c r="V259" s="81"/>
      <c r="W259" s="150"/>
      <c r="X259" s="81"/>
      <c r="Y259" s="150"/>
      <c r="Z259" s="60">
        <v>2</v>
      </c>
      <c r="AA259" s="1000">
        <v>313.2</v>
      </c>
      <c r="AB259" s="81"/>
      <c r="AC259" s="150"/>
      <c r="AD259" s="63">
        <v>0</v>
      </c>
      <c r="AE259" s="78">
        <f t="shared" si="18"/>
        <v>0</v>
      </c>
      <c r="AF259" s="63">
        <v>0</v>
      </c>
      <c r="AG259" s="150">
        <v>0</v>
      </c>
      <c r="AH259" s="81"/>
      <c r="AI259" s="150"/>
      <c r="AJ259" s="998">
        <f t="shared" si="17"/>
        <v>313.2</v>
      </c>
    </row>
    <row r="260" spans="2:36" ht="66" x14ac:dyDescent="0.25">
      <c r="B260" s="155"/>
      <c r="C260" s="73" t="s">
        <v>289</v>
      </c>
      <c r="D260" s="157"/>
      <c r="E260" s="157">
        <v>6</v>
      </c>
      <c r="F260" s="109" t="s">
        <v>41</v>
      </c>
      <c r="G260" s="55" t="s">
        <v>31</v>
      </c>
      <c r="H260" s="56" t="s">
        <v>32</v>
      </c>
      <c r="I260" s="55" t="s">
        <v>33</v>
      </c>
      <c r="J260" s="57">
        <v>62.639999999999993</v>
      </c>
      <c r="K260" s="777">
        <v>375.84</v>
      </c>
      <c r="L260" s="80"/>
      <c r="M260" s="150">
        <v>0</v>
      </c>
      <c r="N260" s="80"/>
      <c r="O260" s="150"/>
      <c r="P260" s="75">
        <v>0</v>
      </c>
      <c r="Q260" s="999">
        <f t="shared" si="19"/>
        <v>0</v>
      </c>
      <c r="R260" s="81"/>
      <c r="S260" s="150"/>
      <c r="T260" s="75">
        <v>0</v>
      </c>
      <c r="U260" s="58"/>
      <c r="V260" s="81"/>
      <c r="W260" s="150"/>
      <c r="X260" s="81"/>
      <c r="Y260" s="150"/>
      <c r="Z260" s="60">
        <v>6</v>
      </c>
      <c r="AA260" s="1000">
        <v>375.84</v>
      </c>
      <c r="AB260" s="81"/>
      <c r="AC260" s="150"/>
      <c r="AD260" s="63">
        <v>0</v>
      </c>
      <c r="AE260" s="78">
        <f t="shared" si="18"/>
        <v>0</v>
      </c>
      <c r="AF260" s="63">
        <v>0</v>
      </c>
      <c r="AG260" s="150">
        <v>0</v>
      </c>
      <c r="AH260" s="81"/>
      <c r="AI260" s="150"/>
      <c r="AJ260" s="998">
        <f t="shared" si="17"/>
        <v>375.84</v>
      </c>
    </row>
    <row r="261" spans="2:36" ht="66" x14ac:dyDescent="0.25">
      <c r="B261" s="155"/>
      <c r="C261" s="73" t="s">
        <v>290</v>
      </c>
      <c r="D261" s="157"/>
      <c r="E261" s="157">
        <v>8</v>
      </c>
      <c r="F261" s="109" t="s">
        <v>41</v>
      </c>
      <c r="G261" s="55" t="s">
        <v>31</v>
      </c>
      <c r="H261" s="56" t="s">
        <v>32</v>
      </c>
      <c r="I261" s="55" t="s">
        <v>33</v>
      </c>
      <c r="J261" s="57">
        <v>50.94</v>
      </c>
      <c r="K261" s="777">
        <v>407.52</v>
      </c>
      <c r="L261" s="80"/>
      <c r="M261" s="150">
        <v>0</v>
      </c>
      <c r="N261" s="80"/>
      <c r="O261" s="150"/>
      <c r="P261" s="75">
        <v>0</v>
      </c>
      <c r="Q261" s="999">
        <f t="shared" si="19"/>
        <v>0</v>
      </c>
      <c r="R261" s="81"/>
      <c r="S261" s="150"/>
      <c r="T261" s="75">
        <v>0</v>
      </c>
      <c r="U261" s="58"/>
      <c r="V261" s="81"/>
      <c r="W261" s="150"/>
      <c r="X261" s="81"/>
      <c r="Y261" s="150"/>
      <c r="Z261" s="60">
        <v>8</v>
      </c>
      <c r="AA261" s="1000">
        <v>407.52</v>
      </c>
      <c r="AB261" s="81"/>
      <c r="AC261" s="150"/>
      <c r="AD261" s="63">
        <v>0</v>
      </c>
      <c r="AE261" s="78">
        <f t="shared" si="18"/>
        <v>0</v>
      </c>
      <c r="AF261" s="63">
        <v>0</v>
      </c>
      <c r="AG261" s="150">
        <v>0</v>
      </c>
      <c r="AH261" s="81"/>
      <c r="AI261" s="150"/>
      <c r="AJ261" s="998">
        <f t="shared" si="17"/>
        <v>407.52</v>
      </c>
    </row>
    <row r="262" spans="2:36" ht="66" x14ac:dyDescent="0.25">
      <c r="B262" s="155"/>
      <c r="C262" s="52" t="s">
        <v>291</v>
      </c>
      <c r="D262" s="157"/>
      <c r="E262" s="157">
        <v>50</v>
      </c>
      <c r="F262" s="100" t="s">
        <v>41</v>
      </c>
      <c r="G262" s="55" t="s">
        <v>31</v>
      </c>
      <c r="H262" s="56" t="s">
        <v>32</v>
      </c>
      <c r="I262" s="55" t="s">
        <v>33</v>
      </c>
      <c r="J262" s="57">
        <v>58.439120000000003</v>
      </c>
      <c r="K262" s="777">
        <v>2921.9560000000001</v>
      </c>
      <c r="L262" s="80"/>
      <c r="M262" s="150">
        <v>0</v>
      </c>
      <c r="N262" s="80"/>
      <c r="O262" s="150"/>
      <c r="P262" s="75">
        <v>0</v>
      </c>
      <c r="Q262" s="999">
        <f t="shared" si="19"/>
        <v>0</v>
      </c>
      <c r="R262" s="81"/>
      <c r="S262" s="150"/>
      <c r="T262" s="75">
        <v>0</v>
      </c>
      <c r="U262" s="58"/>
      <c r="V262" s="81"/>
      <c r="W262" s="150"/>
      <c r="X262" s="81"/>
      <c r="Y262" s="150"/>
      <c r="Z262" s="60">
        <v>50</v>
      </c>
      <c r="AA262" s="1000">
        <v>2921.9560000000001</v>
      </c>
      <c r="AB262" s="81"/>
      <c r="AC262" s="150"/>
      <c r="AD262" s="63">
        <v>0</v>
      </c>
      <c r="AE262" s="78">
        <f t="shared" si="18"/>
        <v>0</v>
      </c>
      <c r="AF262" s="63">
        <v>0</v>
      </c>
      <c r="AG262" s="150">
        <v>0</v>
      </c>
      <c r="AH262" s="81"/>
      <c r="AI262" s="150"/>
      <c r="AJ262" s="998">
        <f t="shared" si="17"/>
        <v>2921.9560000000001</v>
      </c>
    </row>
    <row r="263" spans="2:36" ht="66" x14ac:dyDescent="0.25">
      <c r="B263" s="155"/>
      <c r="C263" s="93" t="s">
        <v>292</v>
      </c>
      <c r="D263" s="149"/>
      <c r="E263" s="149">
        <v>11</v>
      </c>
      <c r="F263" s="109" t="s">
        <v>41</v>
      </c>
      <c r="G263" s="55" t="s">
        <v>31</v>
      </c>
      <c r="H263" s="56" t="s">
        <v>32</v>
      </c>
      <c r="I263" s="55" t="s">
        <v>33</v>
      </c>
      <c r="J263" s="57">
        <v>88</v>
      </c>
      <c r="K263" s="772">
        <v>968</v>
      </c>
      <c r="L263" s="80"/>
      <c r="M263" s="150">
        <v>0</v>
      </c>
      <c r="N263" s="80"/>
      <c r="O263" s="150"/>
      <c r="P263" s="75">
        <v>0</v>
      </c>
      <c r="Q263" s="999">
        <f t="shared" si="19"/>
        <v>0</v>
      </c>
      <c r="R263" s="81"/>
      <c r="S263" s="150"/>
      <c r="T263" s="75">
        <v>0</v>
      </c>
      <c r="U263" s="58"/>
      <c r="V263" s="81"/>
      <c r="W263" s="150"/>
      <c r="X263" s="81"/>
      <c r="Y263" s="150"/>
      <c r="Z263" s="60">
        <v>11</v>
      </c>
      <c r="AA263" s="1000">
        <v>968</v>
      </c>
      <c r="AB263" s="81"/>
      <c r="AC263" s="150"/>
      <c r="AD263" s="63">
        <v>0</v>
      </c>
      <c r="AE263" s="78">
        <f t="shared" si="18"/>
        <v>0</v>
      </c>
      <c r="AF263" s="63">
        <v>0</v>
      </c>
      <c r="AG263" s="150">
        <v>0</v>
      </c>
      <c r="AH263" s="81"/>
      <c r="AI263" s="150"/>
      <c r="AJ263" s="998">
        <f t="shared" si="17"/>
        <v>968</v>
      </c>
    </row>
    <row r="264" spans="2:36" ht="66" x14ac:dyDescent="0.25">
      <c r="B264" s="155"/>
      <c r="C264" s="52" t="s">
        <v>293</v>
      </c>
      <c r="D264" s="157"/>
      <c r="E264" s="157">
        <v>3</v>
      </c>
      <c r="F264" s="109" t="s">
        <v>41</v>
      </c>
      <c r="G264" s="55" t="s">
        <v>31</v>
      </c>
      <c r="H264" s="56" t="s">
        <v>32</v>
      </c>
      <c r="I264" s="55" t="s">
        <v>33</v>
      </c>
      <c r="J264" s="57">
        <v>1508</v>
      </c>
      <c r="K264" s="777">
        <v>4524</v>
      </c>
      <c r="L264" s="80"/>
      <c r="M264" s="150">
        <v>0</v>
      </c>
      <c r="N264" s="80"/>
      <c r="O264" s="150"/>
      <c r="P264" s="75">
        <v>0</v>
      </c>
      <c r="Q264" s="999">
        <f t="shared" si="19"/>
        <v>0</v>
      </c>
      <c r="R264" s="81"/>
      <c r="S264" s="150"/>
      <c r="T264" s="75">
        <v>1</v>
      </c>
      <c r="U264" s="58">
        <v>320.16000000000003</v>
      </c>
      <c r="V264" s="81"/>
      <c r="W264" s="150"/>
      <c r="X264" s="81"/>
      <c r="Y264" s="150"/>
      <c r="Z264" s="60">
        <v>2</v>
      </c>
      <c r="AA264" s="1000">
        <v>4203.84</v>
      </c>
      <c r="AB264" s="81"/>
      <c r="AC264" s="150"/>
      <c r="AD264" s="63">
        <v>0</v>
      </c>
      <c r="AE264" s="78">
        <f t="shared" si="18"/>
        <v>0</v>
      </c>
      <c r="AF264" s="63">
        <v>0</v>
      </c>
      <c r="AG264" s="150">
        <v>0</v>
      </c>
      <c r="AH264" s="81"/>
      <c r="AI264" s="150"/>
      <c r="AJ264" s="998">
        <f t="shared" si="17"/>
        <v>4524</v>
      </c>
    </row>
    <row r="265" spans="2:36" ht="66" x14ac:dyDescent="0.25">
      <c r="B265" s="155"/>
      <c r="C265" s="101" t="s">
        <v>294</v>
      </c>
      <c r="D265" s="157"/>
      <c r="E265" s="157">
        <v>1</v>
      </c>
      <c r="F265" s="109" t="s">
        <v>41</v>
      </c>
      <c r="G265" s="55" t="s">
        <v>31</v>
      </c>
      <c r="H265" s="56" t="s">
        <v>32</v>
      </c>
      <c r="I265" s="55" t="s">
        <v>33</v>
      </c>
      <c r="J265" s="57">
        <v>100.1</v>
      </c>
      <c r="K265" s="777">
        <v>100.1</v>
      </c>
      <c r="L265" s="80"/>
      <c r="M265" s="150">
        <v>0</v>
      </c>
      <c r="N265" s="80"/>
      <c r="O265" s="150"/>
      <c r="P265" s="75">
        <v>0</v>
      </c>
      <c r="Q265" s="999">
        <f t="shared" si="19"/>
        <v>0</v>
      </c>
      <c r="R265" s="81"/>
      <c r="S265" s="150"/>
      <c r="T265" s="75">
        <v>0</v>
      </c>
      <c r="U265" s="58"/>
      <c r="V265" s="81"/>
      <c r="W265" s="150"/>
      <c r="X265" s="81"/>
      <c r="Y265" s="150"/>
      <c r="Z265" s="60">
        <v>1</v>
      </c>
      <c r="AA265" s="1000">
        <v>100.1</v>
      </c>
      <c r="AB265" s="81"/>
      <c r="AC265" s="150"/>
      <c r="AD265" s="63">
        <v>0</v>
      </c>
      <c r="AE265" s="78">
        <f t="shared" si="18"/>
        <v>0</v>
      </c>
      <c r="AF265" s="63">
        <v>0</v>
      </c>
      <c r="AG265" s="150">
        <v>0</v>
      </c>
      <c r="AH265" s="81"/>
      <c r="AI265" s="150"/>
      <c r="AJ265" s="998">
        <f t="shared" si="17"/>
        <v>100.1</v>
      </c>
    </row>
    <row r="266" spans="2:36" ht="66" x14ac:dyDescent="0.25">
      <c r="B266" s="155"/>
      <c r="C266" s="84" t="s">
        <v>295</v>
      </c>
      <c r="D266" s="157"/>
      <c r="E266" s="157">
        <v>1</v>
      </c>
      <c r="F266" s="79" t="s">
        <v>41</v>
      </c>
      <c r="G266" s="55" t="s">
        <v>31</v>
      </c>
      <c r="H266" s="56" t="s">
        <v>32</v>
      </c>
      <c r="I266" s="55" t="s">
        <v>33</v>
      </c>
      <c r="J266" s="57">
        <v>125.41</v>
      </c>
      <c r="K266" s="777">
        <v>125.41</v>
      </c>
      <c r="L266" s="80"/>
      <c r="M266" s="150">
        <v>0</v>
      </c>
      <c r="N266" s="80"/>
      <c r="O266" s="150"/>
      <c r="P266" s="75">
        <v>0</v>
      </c>
      <c r="Q266" s="999">
        <f t="shared" si="19"/>
        <v>0</v>
      </c>
      <c r="R266" s="81"/>
      <c r="S266" s="150"/>
      <c r="T266" s="75">
        <v>0</v>
      </c>
      <c r="U266" s="58"/>
      <c r="V266" s="81"/>
      <c r="W266" s="150"/>
      <c r="X266" s="81"/>
      <c r="Y266" s="150"/>
      <c r="Z266" s="60">
        <v>1</v>
      </c>
      <c r="AA266" s="1000">
        <v>125.41</v>
      </c>
      <c r="AB266" s="81"/>
      <c r="AC266" s="150"/>
      <c r="AD266" s="63">
        <v>0</v>
      </c>
      <c r="AE266" s="78">
        <f t="shared" si="18"/>
        <v>0</v>
      </c>
      <c r="AF266" s="63">
        <v>0</v>
      </c>
      <c r="AG266" s="150">
        <v>0</v>
      </c>
      <c r="AH266" s="81"/>
      <c r="AI266" s="150"/>
      <c r="AJ266" s="998">
        <f t="shared" si="17"/>
        <v>125.41</v>
      </c>
    </row>
    <row r="267" spans="2:36" ht="66" x14ac:dyDescent="0.25">
      <c r="B267" s="155"/>
      <c r="C267" s="101" t="s">
        <v>296</v>
      </c>
      <c r="D267" s="157"/>
      <c r="E267" s="157">
        <v>61.507331378299121</v>
      </c>
      <c r="F267" s="109" t="s">
        <v>30</v>
      </c>
      <c r="G267" s="55" t="s">
        <v>31</v>
      </c>
      <c r="H267" s="56" t="s">
        <v>32</v>
      </c>
      <c r="I267" s="55" t="s">
        <v>33</v>
      </c>
      <c r="J267" s="57">
        <v>13.640769230769232</v>
      </c>
      <c r="K267" s="777">
        <v>838.99</v>
      </c>
      <c r="L267" s="80"/>
      <c r="M267" s="150">
        <v>0</v>
      </c>
      <c r="N267" s="80"/>
      <c r="O267" s="150"/>
      <c r="P267" s="75">
        <v>0</v>
      </c>
      <c r="Q267" s="999">
        <f t="shared" si="19"/>
        <v>0</v>
      </c>
      <c r="R267" s="81"/>
      <c r="S267" s="150"/>
      <c r="T267" s="75">
        <f>U267/J267</f>
        <v>46.431399086448991</v>
      </c>
      <c r="U267" s="58">
        <v>633.36</v>
      </c>
      <c r="V267" s="81"/>
      <c r="W267" s="150"/>
      <c r="X267" s="81"/>
      <c r="Y267" s="150"/>
      <c r="Z267" s="60">
        <v>15</v>
      </c>
      <c r="AA267" s="1000">
        <v>205.63</v>
      </c>
      <c r="AB267" s="81"/>
      <c r="AC267" s="150"/>
      <c r="AD267" s="63">
        <v>0</v>
      </c>
      <c r="AE267" s="78">
        <f t="shared" si="18"/>
        <v>0</v>
      </c>
      <c r="AF267" s="63">
        <v>0</v>
      </c>
      <c r="AG267" s="150">
        <v>0</v>
      </c>
      <c r="AH267" s="81"/>
      <c r="AI267" s="150"/>
      <c r="AJ267" s="998">
        <f t="shared" si="17"/>
        <v>838.99</v>
      </c>
    </row>
    <row r="268" spans="2:36" ht="66" x14ac:dyDescent="0.25">
      <c r="B268" s="155"/>
      <c r="C268" s="93" t="s">
        <v>297</v>
      </c>
      <c r="D268" s="157"/>
      <c r="E268" s="157">
        <v>4</v>
      </c>
      <c r="F268" s="109" t="s">
        <v>30</v>
      </c>
      <c r="G268" s="55" t="s">
        <v>31</v>
      </c>
      <c r="H268" s="56" t="s">
        <v>32</v>
      </c>
      <c r="I268" s="55" t="s">
        <v>33</v>
      </c>
      <c r="J268" s="57">
        <v>20.2</v>
      </c>
      <c r="K268" s="777">
        <v>80.8</v>
      </c>
      <c r="L268" s="80"/>
      <c r="M268" s="150">
        <v>0</v>
      </c>
      <c r="N268" s="80"/>
      <c r="O268" s="150"/>
      <c r="P268" s="75">
        <v>0</v>
      </c>
      <c r="Q268" s="999">
        <f t="shared" si="19"/>
        <v>0</v>
      </c>
      <c r="R268" s="81"/>
      <c r="S268" s="150"/>
      <c r="T268" s="75">
        <v>0</v>
      </c>
      <c r="U268" s="58"/>
      <c r="V268" s="81"/>
      <c r="W268" s="150"/>
      <c r="X268" s="81"/>
      <c r="Y268" s="150"/>
      <c r="Z268" s="60">
        <v>4</v>
      </c>
      <c r="AA268" s="1000">
        <v>80.8</v>
      </c>
      <c r="AB268" s="81"/>
      <c r="AC268" s="150"/>
      <c r="AD268" s="63">
        <v>0</v>
      </c>
      <c r="AE268" s="78">
        <f t="shared" si="18"/>
        <v>0</v>
      </c>
      <c r="AF268" s="63">
        <v>0</v>
      </c>
      <c r="AG268" s="150">
        <v>0</v>
      </c>
      <c r="AH268" s="81"/>
      <c r="AI268" s="150"/>
      <c r="AJ268" s="998">
        <f t="shared" si="17"/>
        <v>80.8</v>
      </c>
    </row>
    <row r="269" spans="2:36" ht="66" x14ac:dyDescent="0.25">
      <c r="B269" s="155"/>
      <c r="C269" s="52" t="s">
        <v>298</v>
      </c>
      <c r="D269" s="156"/>
      <c r="E269" s="156">
        <v>375</v>
      </c>
      <c r="F269" s="79" t="s">
        <v>49</v>
      </c>
      <c r="G269" s="55" t="s">
        <v>31</v>
      </c>
      <c r="H269" s="56" t="s">
        <v>32</v>
      </c>
      <c r="I269" s="55" t="s">
        <v>33</v>
      </c>
      <c r="J269" s="57">
        <v>3.3686666666666665</v>
      </c>
      <c r="K269" s="776">
        <v>1263.25</v>
      </c>
      <c r="L269" s="80"/>
      <c r="M269" s="150">
        <v>0</v>
      </c>
      <c r="N269" s="80"/>
      <c r="O269" s="150"/>
      <c r="P269" s="75">
        <v>0</v>
      </c>
      <c r="Q269" s="999">
        <f t="shared" si="19"/>
        <v>0</v>
      </c>
      <c r="R269" s="81"/>
      <c r="S269" s="150"/>
      <c r="T269" s="75">
        <v>0</v>
      </c>
      <c r="U269" s="58"/>
      <c r="V269" s="81"/>
      <c r="W269" s="150"/>
      <c r="X269" s="81"/>
      <c r="Y269" s="150"/>
      <c r="Z269" s="60">
        <v>375</v>
      </c>
      <c r="AA269" s="1000">
        <v>1263.25</v>
      </c>
      <c r="AB269" s="81"/>
      <c r="AC269" s="150"/>
      <c r="AD269" s="63">
        <v>0</v>
      </c>
      <c r="AE269" s="78">
        <f t="shared" si="18"/>
        <v>0</v>
      </c>
      <c r="AF269" s="63">
        <v>0</v>
      </c>
      <c r="AG269" s="150">
        <v>0</v>
      </c>
      <c r="AH269" s="81"/>
      <c r="AI269" s="150"/>
      <c r="AJ269" s="998">
        <f t="shared" si="17"/>
        <v>1263.25</v>
      </c>
    </row>
    <row r="270" spans="2:36" ht="66" x14ac:dyDescent="0.25">
      <c r="B270" s="155"/>
      <c r="C270" s="52" t="s">
        <v>299</v>
      </c>
      <c r="D270" s="157"/>
      <c r="E270" s="157">
        <v>592</v>
      </c>
      <c r="F270" s="109" t="s">
        <v>300</v>
      </c>
      <c r="G270" s="55" t="s">
        <v>31</v>
      </c>
      <c r="H270" s="56" t="s">
        <v>32</v>
      </c>
      <c r="I270" s="55" t="s">
        <v>33</v>
      </c>
      <c r="J270" s="57">
        <v>4.6488697123519458</v>
      </c>
      <c r="K270" s="777">
        <v>4148.1620000000003</v>
      </c>
      <c r="L270" s="80"/>
      <c r="M270" s="150">
        <v>0</v>
      </c>
      <c r="N270" s="80"/>
      <c r="O270" s="150"/>
      <c r="P270" s="75">
        <v>0</v>
      </c>
      <c r="Q270" s="999">
        <f t="shared" si="19"/>
        <v>0</v>
      </c>
      <c r="R270" s="81"/>
      <c r="S270" s="150"/>
      <c r="T270" s="75">
        <v>592</v>
      </c>
      <c r="U270" s="58">
        <v>4148.16</v>
      </c>
      <c r="V270" s="81"/>
      <c r="W270" s="150"/>
      <c r="X270" s="81"/>
      <c r="Y270" s="150"/>
      <c r="Z270" s="60">
        <v>0</v>
      </c>
      <c r="AA270" s="1000">
        <v>2.0000000004074536E-3</v>
      </c>
      <c r="AB270" s="81"/>
      <c r="AC270" s="150"/>
      <c r="AD270" s="63">
        <v>0</v>
      </c>
      <c r="AE270" s="78">
        <f t="shared" si="18"/>
        <v>0</v>
      </c>
      <c r="AF270" s="63">
        <v>0</v>
      </c>
      <c r="AG270" s="150">
        <v>0</v>
      </c>
      <c r="AH270" s="81"/>
      <c r="AI270" s="150"/>
      <c r="AJ270" s="998">
        <f t="shared" ref="AJ270:AJ319" si="20">AG270+AI270+AE270+AC270+AA270+Y270+W270+U270+S270+Q270+O270+M270</f>
        <v>4148.1620000000003</v>
      </c>
    </row>
    <row r="271" spans="2:36" ht="66" x14ac:dyDescent="0.25">
      <c r="B271" s="155"/>
      <c r="C271" s="52" t="s">
        <v>301</v>
      </c>
      <c r="D271" s="157"/>
      <c r="E271" s="157">
        <v>523</v>
      </c>
      <c r="F271" s="109" t="s">
        <v>30</v>
      </c>
      <c r="G271" s="55" t="s">
        <v>31</v>
      </c>
      <c r="H271" s="56" t="s">
        <v>32</v>
      </c>
      <c r="I271" s="55" t="s">
        <v>33</v>
      </c>
      <c r="J271" s="57">
        <v>5.3698202676864248</v>
      </c>
      <c r="K271" s="777">
        <v>2808.4160000000002</v>
      </c>
      <c r="L271" s="80"/>
      <c r="M271" s="150">
        <v>0</v>
      </c>
      <c r="N271" s="80"/>
      <c r="O271" s="150"/>
      <c r="P271" s="75">
        <v>0</v>
      </c>
      <c r="Q271" s="999">
        <f t="shared" si="19"/>
        <v>0</v>
      </c>
      <c r="R271" s="81"/>
      <c r="S271" s="150"/>
      <c r="T271" s="75">
        <f>U271/J271</f>
        <v>393.70032787165428</v>
      </c>
      <c r="U271" s="58">
        <v>2114.1</v>
      </c>
      <c r="V271" s="81"/>
      <c r="W271" s="150"/>
      <c r="X271" s="81"/>
      <c r="Y271" s="150"/>
      <c r="Z271" s="60">
        <v>129</v>
      </c>
      <c r="AA271" s="1000">
        <v>694.31600000000026</v>
      </c>
      <c r="AB271" s="81"/>
      <c r="AC271" s="150"/>
      <c r="AD271" s="63">
        <v>0</v>
      </c>
      <c r="AE271" s="78">
        <f t="shared" si="18"/>
        <v>0</v>
      </c>
      <c r="AF271" s="63">
        <v>0</v>
      </c>
      <c r="AG271" s="150">
        <v>0</v>
      </c>
      <c r="AH271" s="81"/>
      <c r="AI271" s="150"/>
      <c r="AJ271" s="998">
        <f t="shared" si="20"/>
        <v>2808.4160000000002</v>
      </c>
    </row>
    <row r="272" spans="2:36" ht="66" x14ac:dyDescent="0.25">
      <c r="B272" s="155"/>
      <c r="C272" s="52" t="s">
        <v>302</v>
      </c>
      <c r="D272" s="157"/>
      <c r="E272" s="157">
        <v>5</v>
      </c>
      <c r="F272" s="109" t="s">
        <v>41</v>
      </c>
      <c r="G272" s="55" t="s">
        <v>31</v>
      </c>
      <c r="H272" s="56" t="s">
        <v>32</v>
      </c>
      <c r="I272" s="55" t="s">
        <v>33</v>
      </c>
      <c r="J272" s="57">
        <v>68.959999999999994</v>
      </c>
      <c r="K272" s="777">
        <v>1278.32</v>
      </c>
      <c r="L272" s="80"/>
      <c r="M272" s="150">
        <v>0</v>
      </c>
      <c r="N272" s="80"/>
      <c r="O272" s="150"/>
      <c r="P272" s="75">
        <v>0</v>
      </c>
      <c r="Q272" s="999">
        <f t="shared" si="19"/>
        <v>0</v>
      </c>
      <c r="R272" s="81"/>
      <c r="S272" s="150"/>
      <c r="T272" s="75">
        <v>5</v>
      </c>
      <c r="U272" s="58">
        <v>1278.32</v>
      </c>
      <c r="V272" s="81"/>
      <c r="W272" s="150"/>
      <c r="X272" s="81"/>
      <c r="Y272" s="150"/>
      <c r="Z272" s="60">
        <v>0</v>
      </c>
      <c r="AA272" s="1000">
        <v>0</v>
      </c>
      <c r="AB272" s="81"/>
      <c r="AC272" s="150"/>
      <c r="AD272" s="63">
        <v>0</v>
      </c>
      <c r="AE272" s="78">
        <f t="shared" si="18"/>
        <v>0</v>
      </c>
      <c r="AF272" s="63">
        <v>0</v>
      </c>
      <c r="AG272" s="150">
        <v>0</v>
      </c>
      <c r="AH272" s="81"/>
      <c r="AI272" s="150"/>
      <c r="AJ272" s="998">
        <f t="shared" si="20"/>
        <v>1278.32</v>
      </c>
    </row>
    <row r="273" spans="2:36" ht="66" x14ac:dyDescent="0.25">
      <c r="B273" s="155"/>
      <c r="C273" s="73" t="s">
        <v>303</v>
      </c>
      <c r="D273" s="157"/>
      <c r="E273" s="157">
        <v>3</v>
      </c>
      <c r="F273" s="109" t="s">
        <v>41</v>
      </c>
      <c r="G273" s="55" t="s">
        <v>31</v>
      </c>
      <c r="H273" s="56" t="s">
        <v>32</v>
      </c>
      <c r="I273" s="55" t="s">
        <v>33</v>
      </c>
      <c r="J273" s="57">
        <v>92.8</v>
      </c>
      <c r="K273" s="777">
        <v>278.39999999999998</v>
      </c>
      <c r="L273" s="80"/>
      <c r="M273" s="150">
        <v>0</v>
      </c>
      <c r="N273" s="80"/>
      <c r="O273" s="150"/>
      <c r="P273" s="75">
        <v>0</v>
      </c>
      <c r="Q273" s="999">
        <f t="shared" si="19"/>
        <v>0</v>
      </c>
      <c r="R273" s="81"/>
      <c r="S273" s="150"/>
      <c r="T273" s="75">
        <v>2</v>
      </c>
      <c r="U273" s="58">
        <v>243.6</v>
      </c>
      <c r="V273" s="81"/>
      <c r="W273" s="150"/>
      <c r="X273" s="81"/>
      <c r="Y273" s="150"/>
      <c r="Z273" s="60">
        <v>1</v>
      </c>
      <c r="AA273" s="1000">
        <v>34.799999999999983</v>
      </c>
      <c r="AB273" s="81"/>
      <c r="AC273" s="150"/>
      <c r="AD273" s="63">
        <v>0</v>
      </c>
      <c r="AE273" s="78">
        <f t="shared" si="18"/>
        <v>0</v>
      </c>
      <c r="AF273" s="63">
        <v>0</v>
      </c>
      <c r="AG273" s="150">
        <v>0</v>
      </c>
      <c r="AH273" s="81"/>
      <c r="AI273" s="150"/>
      <c r="AJ273" s="998">
        <f t="shared" si="20"/>
        <v>278.39999999999998</v>
      </c>
    </row>
    <row r="274" spans="2:36" ht="66" x14ac:dyDescent="0.25">
      <c r="B274" s="155"/>
      <c r="C274" s="130" t="s">
        <v>304</v>
      </c>
      <c r="D274" s="157"/>
      <c r="E274" s="157">
        <v>14</v>
      </c>
      <c r="F274" s="171" t="s">
        <v>300</v>
      </c>
      <c r="G274" s="55" t="s">
        <v>31</v>
      </c>
      <c r="H274" s="56" t="s">
        <v>32</v>
      </c>
      <c r="I274" s="55" t="s">
        <v>33</v>
      </c>
      <c r="J274" s="57">
        <v>83.666153846153847</v>
      </c>
      <c r="K274" s="777">
        <v>1296.8800000000001</v>
      </c>
      <c r="L274" s="80"/>
      <c r="M274" s="150">
        <v>0</v>
      </c>
      <c r="N274" s="80"/>
      <c r="O274" s="150"/>
      <c r="P274" s="75">
        <v>0</v>
      </c>
      <c r="Q274" s="999">
        <f t="shared" si="19"/>
        <v>0</v>
      </c>
      <c r="R274" s="81"/>
      <c r="S274" s="150"/>
      <c r="T274" s="75">
        <v>14</v>
      </c>
      <c r="U274" s="58">
        <v>1296.8800000000001</v>
      </c>
      <c r="V274" s="81"/>
      <c r="W274" s="150"/>
      <c r="X274" s="81"/>
      <c r="Y274" s="150"/>
      <c r="Z274" s="60">
        <v>0</v>
      </c>
      <c r="AA274" s="1000">
        <v>0</v>
      </c>
      <c r="AB274" s="81"/>
      <c r="AC274" s="150"/>
      <c r="AD274" s="63">
        <v>0</v>
      </c>
      <c r="AE274" s="78">
        <f t="shared" si="18"/>
        <v>0</v>
      </c>
      <c r="AF274" s="63">
        <v>0</v>
      </c>
      <c r="AG274" s="150">
        <v>0</v>
      </c>
      <c r="AH274" s="81"/>
      <c r="AI274" s="150"/>
      <c r="AJ274" s="998">
        <f t="shared" si="20"/>
        <v>1296.8800000000001</v>
      </c>
    </row>
    <row r="275" spans="2:36" ht="66" x14ac:dyDescent="0.25">
      <c r="B275" s="155"/>
      <c r="C275" s="93" t="s">
        <v>305</v>
      </c>
      <c r="D275" s="157"/>
      <c r="E275" s="157">
        <v>11</v>
      </c>
      <c r="F275" s="109" t="s">
        <v>41</v>
      </c>
      <c r="G275" s="55" t="s">
        <v>31</v>
      </c>
      <c r="H275" s="56" t="s">
        <v>32</v>
      </c>
      <c r="I275" s="55" t="s">
        <v>33</v>
      </c>
      <c r="J275" s="57">
        <v>11.9</v>
      </c>
      <c r="K275" s="777">
        <v>130.9</v>
      </c>
      <c r="L275" s="80"/>
      <c r="M275" s="150">
        <v>0</v>
      </c>
      <c r="N275" s="80"/>
      <c r="O275" s="150"/>
      <c r="P275" s="75">
        <v>0</v>
      </c>
      <c r="Q275" s="999">
        <f t="shared" si="19"/>
        <v>0</v>
      </c>
      <c r="R275" s="81"/>
      <c r="S275" s="150"/>
      <c r="T275" s="75">
        <v>0</v>
      </c>
      <c r="U275" s="58"/>
      <c r="V275" s="81"/>
      <c r="W275" s="150"/>
      <c r="X275" s="81"/>
      <c r="Y275" s="150"/>
      <c r="Z275" s="60">
        <v>11</v>
      </c>
      <c r="AA275" s="1000">
        <v>130.9</v>
      </c>
      <c r="AB275" s="81"/>
      <c r="AC275" s="150"/>
      <c r="AD275" s="63">
        <v>0</v>
      </c>
      <c r="AE275" s="78">
        <f t="shared" si="18"/>
        <v>0</v>
      </c>
      <c r="AF275" s="63">
        <v>0</v>
      </c>
      <c r="AG275" s="150">
        <v>0</v>
      </c>
      <c r="AH275" s="81"/>
      <c r="AI275" s="150"/>
      <c r="AJ275" s="998">
        <f t="shared" si="20"/>
        <v>130.9</v>
      </c>
    </row>
    <row r="276" spans="2:36" ht="66" x14ac:dyDescent="0.25">
      <c r="B276" s="155"/>
      <c r="C276" s="52" t="s">
        <v>306</v>
      </c>
      <c r="D276" s="157"/>
      <c r="E276" s="157">
        <v>39</v>
      </c>
      <c r="F276" s="100" t="s">
        <v>41</v>
      </c>
      <c r="G276" s="55" t="s">
        <v>31</v>
      </c>
      <c r="H276" s="56" t="s">
        <v>32</v>
      </c>
      <c r="I276" s="55" t="s">
        <v>33</v>
      </c>
      <c r="J276" s="57">
        <v>63.708810256410267</v>
      </c>
      <c r="K276" s="777">
        <v>2484.6436000000003</v>
      </c>
      <c r="L276" s="80"/>
      <c r="M276" s="150">
        <v>0</v>
      </c>
      <c r="N276" s="80"/>
      <c r="O276" s="150"/>
      <c r="P276" s="75">
        <v>0</v>
      </c>
      <c r="Q276" s="999">
        <f t="shared" si="19"/>
        <v>0</v>
      </c>
      <c r="R276" s="81"/>
      <c r="S276" s="150"/>
      <c r="T276" s="75">
        <v>0</v>
      </c>
      <c r="U276" s="58"/>
      <c r="V276" s="81"/>
      <c r="W276" s="150"/>
      <c r="X276" s="81"/>
      <c r="Y276" s="150"/>
      <c r="Z276" s="60">
        <v>39</v>
      </c>
      <c r="AA276" s="1000">
        <v>2484.6436000000003</v>
      </c>
      <c r="AB276" s="81"/>
      <c r="AC276" s="150"/>
      <c r="AD276" s="63">
        <v>0</v>
      </c>
      <c r="AE276" s="78">
        <f t="shared" si="18"/>
        <v>0</v>
      </c>
      <c r="AF276" s="63">
        <v>0</v>
      </c>
      <c r="AG276" s="150">
        <v>0</v>
      </c>
      <c r="AH276" s="81"/>
      <c r="AI276" s="150"/>
      <c r="AJ276" s="998">
        <f t="shared" si="20"/>
        <v>2484.6436000000003</v>
      </c>
    </row>
    <row r="277" spans="2:36" ht="66" x14ac:dyDescent="0.25">
      <c r="B277" s="155"/>
      <c r="C277" s="52" t="s">
        <v>307</v>
      </c>
      <c r="D277" s="157"/>
      <c r="E277" s="157">
        <v>62</v>
      </c>
      <c r="F277" s="172" t="s">
        <v>41</v>
      </c>
      <c r="G277" s="55" t="s">
        <v>31</v>
      </c>
      <c r="H277" s="56" t="s">
        <v>32</v>
      </c>
      <c r="I277" s="55" t="s">
        <v>33</v>
      </c>
      <c r="J277" s="57">
        <v>21.166774193548385</v>
      </c>
      <c r="K277" s="777">
        <v>1312.34</v>
      </c>
      <c r="L277" s="80"/>
      <c r="M277" s="150">
        <v>0</v>
      </c>
      <c r="N277" s="80"/>
      <c r="O277" s="150"/>
      <c r="P277" s="75">
        <v>0</v>
      </c>
      <c r="Q277" s="999">
        <f t="shared" si="19"/>
        <v>0</v>
      </c>
      <c r="R277" s="81"/>
      <c r="S277" s="150"/>
      <c r="T277" s="75">
        <v>0</v>
      </c>
      <c r="U277" s="58"/>
      <c r="V277" s="81"/>
      <c r="W277" s="150"/>
      <c r="X277" s="81"/>
      <c r="Y277" s="150"/>
      <c r="Z277" s="60">
        <v>62</v>
      </c>
      <c r="AA277" s="1000">
        <v>1312.34</v>
      </c>
      <c r="AB277" s="81"/>
      <c r="AC277" s="150"/>
      <c r="AD277" s="63">
        <v>0</v>
      </c>
      <c r="AE277" s="78">
        <f t="shared" si="18"/>
        <v>0</v>
      </c>
      <c r="AF277" s="63">
        <v>0</v>
      </c>
      <c r="AG277" s="150">
        <v>0</v>
      </c>
      <c r="AH277" s="81"/>
      <c r="AI277" s="150"/>
      <c r="AJ277" s="998">
        <f t="shared" si="20"/>
        <v>1312.34</v>
      </c>
    </row>
    <row r="278" spans="2:36" x14ac:dyDescent="0.25">
      <c r="B278" s="117">
        <v>21107</v>
      </c>
      <c r="C278" s="118" t="s">
        <v>308</v>
      </c>
      <c r="D278" s="173"/>
      <c r="E278" s="173"/>
      <c r="F278" s="174"/>
      <c r="G278" s="175"/>
      <c r="H278" s="175"/>
      <c r="I278" s="175"/>
      <c r="J278" s="176"/>
      <c r="K278" s="778">
        <v>0</v>
      </c>
      <c r="L278" s="122"/>
      <c r="M278" s="917">
        <f>M279:M279</f>
        <v>0</v>
      </c>
      <c r="N278" s="122"/>
      <c r="O278" s="917">
        <f>O279:O279</f>
        <v>0</v>
      </c>
      <c r="P278" s="75">
        <v>0</v>
      </c>
      <c r="Q278" s="917">
        <f>Q279:Q279</f>
        <v>0</v>
      </c>
      <c r="R278" s="124"/>
      <c r="S278" s="917">
        <f>S279:S279</f>
        <v>0</v>
      </c>
      <c r="T278" s="871">
        <v>0</v>
      </c>
      <c r="U278" s="917">
        <f>U279:U279</f>
        <v>0</v>
      </c>
      <c r="V278" s="124"/>
      <c r="W278" s="917">
        <f>W279:W279</f>
        <v>0</v>
      </c>
      <c r="X278" s="124"/>
      <c r="Y278" s="917">
        <f>Y279:Y279</f>
        <v>0</v>
      </c>
      <c r="Z278" s="872">
        <v>0</v>
      </c>
      <c r="AA278" s="917">
        <f>AA279:AA279</f>
        <v>0</v>
      </c>
      <c r="AB278" s="124"/>
      <c r="AC278" s="917">
        <f>AC279:AC279</f>
        <v>0</v>
      </c>
      <c r="AD278" s="993">
        <v>0</v>
      </c>
      <c r="AE278" s="122">
        <f>AE279:AE279</f>
        <v>0</v>
      </c>
      <c r="AF278" s="941"/>
      <c r="AG278" s="122">
        <f>AG279:AG279</f>
        <v>0</v>
      </c>
      <c r="AH278" s="124"/>
      <c r="AI278" s="917">
        <f>AI279:AI279</f>
        <v>0</v>
      </c>
      <c r="AJ278" s="1026">
        <f t="shared" si="20"/>
        <v>0</v>
      </c>
    </row>
    <row r="279" spans="2:36" x14ac:dyDescent="0.25">
      <c r="B279" s="83"/>
      <c r="C279" s="73"/>
      <c r="D279" s="177"/>
      <c r="E279" s="177"/>
      <c r="F279" s="160"/>
      <c r="G279" s="178"/>
      <c r="H279" s="178"/>
      <c r="I279" s="178"/>
      <c r="J279" s="108"/>
      <c r="K279" s="779"/>
      <c r="L279" s="136"/>
      <c r="M279" s="469">
        <v>0</v>
      </c>
      <c r="N279" s="136"/>
      <c r="O279" s="469">
        <v>0</v>
      </c>
      <c r="P279" s="75">
        <v>0</v>
      </c>
      <c r="Q279" s="469">
        <v>0</v>
      </c>
      <c r="R279" s="138"/>
      <c r="S279" s="469">
        <v>0</v>
      </c>
      <c r="T279" s="75">
        <v>0</v>
      </c>
      <c r="U279" s="469">
        <v>0</v>
      </c>
      <c r="V279" s="138"/>
      <c r="W279" s="469">
        <v>0</v>
      </c>
      <c r="X279" s="138"/>
      <c r="Y279" s="469">
        <v>0</v>
      </c>
      <c r="Z279" s="60">
        <v>0</v>
      </c>
      <c r="AA279" s="469">
        <v>0</v>
      </c>
      <c r="AB279" s="138"/>
      <c r="AC279" s="469">
        <v>0</v>
      </c>
      <c r="AD279" s="63">
        <v>0</v>
      </c>
      <c r="AE279" s="136">
        <v>0</v>
      </c>
      <c r="AF279" s="942"/>
      <c r="AG279" s="136">
        <v>0</v>
      </c>
      <c r="AH279" s="138"/>
      <c r="AI279" s="469">
        <v>0</v>
      </c>
      <c r="AJ279" s="998">
        <f t="shared" si="20"/>
        <v>0</v>
      </c>
    </row>
    <row r="280" spans="2:36" x14ac:dyDescent="0.25">
      <c r="B280" s="272">
        <v>212</v>
      </c>
      <c r="C280" s="887" t="s">
        <v>309</v>
      </c>
      <c r="D280" s="888"/>
      <c r="E280" s="888"/>
      <c r="F280" s="507"/>
      <c r="G280" s="508"/>
      <c r="H280" s="508"/>
      <c r="I280" s="508"/>
      <c r="J280" s="277"/>
      <c r="K280" s="889">
        <v>0</v>
      </c>
      <c r="L280" s="278"/>
      <c r="M280" s="919">
        <f>M281+M283+M285+M287</f>
        <v>0</v>
      </c>
      <c r="N280" s="278"/>
      <c r="O280" s="919">
        <f>O281+O283+O285+O287</f>
        <v>0</v>
      </c>
      <c r="P280" s="875">
        <v>0</v>
      </c>
      <c r="Q280" s="919">
        <f>Q281+Q283+Q285+Q287</f>
        <v>0</v>
      </c>
      <c r="R280" s="279"/>
      <c r="S280" s="919">
        <f>S281+S283+S285+S287</f>
        <v>0</v>
      </c>
      <c r="T280" s="875">
        <v>0</v>
      </c>
      <c r="U280" s="919">
        <f>U281+U283+U285+U287</f>
        <v>0</v>
      </c>
      <c r="V280" s="279"/>
      <c r="W280" s="919">
        <f>W281+W283+W285+W287</f>
        <v>0</v>
      </c>
      <c r="X280" s="279"/>
      <c r="Y280" s="919">
        <f>Y281+Y283+Y285+Y287</f>
        <v>0</v>
      </c>
      <c r="Z280" s="373">
        <v>0</v>
      </c>
      <c r="AA280" s="919">
        <f>AA281+AA283+AA285+AA287</f>
        <v>0</v>
      </c>
      <c r="AB280" s="279"/>
      <c r="AC280" s="919">
        <f>AC281+AC283+AC285+AC287</f>
        <v>0</v>
      </c>
      <c r="AD280" s="930">
        <v>0</v>
      </c>
      <c r="AE280" s="278">
        <f>AE281+AE283+AE285+AE287</f>
        <v>0</v>
      </c>
      <c r="AF280" s="944"/>
      <c r="AG280" s="278">
        <f>AG281+AG283+AG285+AG287</f>
        <v>0</v>
      </c>
      <c r="AH280" s="279"/>
      <c r="AI280" s="919">
        <f>AI281+AI283+AI285+AI287</f>
        <v>0</v>
      </c>
      <c r="AJ280" s="1027">
        <f t="shared" si="20"/>
        <v>0</v>
      </c>
    </row>
    <row r="281" spans="2:36" x14ac:dyDescent="0.25">
      <c r="B281" s="117">
        <v>21201</v>
      </c>
      <c r="C281" s="179" t="s">
        <v>310</v>
      </c>
      <c r="D281" s="173"/>
      <c r="E281" s="173"/>
      <c r="F281" s="174"/>
      <c r="G281" s="175"/>
      <c r="H281" s="175"/>
      <c r="I281" s="175"/>
      <c r="J281" s="176"/>
      <c r="K281" s="778">
        <v>0</v>
      </c>
      <c r="L281" s="122"/>
      <c r="M281" s="917">
        <v>0</v>
      </c>
      <c r="N281" s="122"/>
      <c r="O281" s="917">
        <v>0</v>
      </c>
      <c r="P281" s="871">
        <v>0</v>
      </c>
      <c r="Q281" s="917">
        <v>0</v>
      </c>
      <c r="R281" s="124"/>
      <c r="S281" s="917">
        <v>0</v>
      </c>
      <c r="T281" s="871">
        <v>0</v>
      </c>
      <c r="U281" s="917">
        <v>0</v>
      </c>
      <c r="V281" s="124"/>
      <c r="W281" s="917">
        <v>0</v>
      </c>
      <c r="X281" s="124"/>
      <c r="Y281" s="917">
        <v>0</v>
      </c>
      <c r="Z281" s="872">
        <v>0</v>
      </c>
      <c r="AA281" s="917">
        <v>0</v>
      </c>
      <c r="AB281" s="124"/>
      <c r="AC281" s="917">
        <v>0</v>
      </c>
      <c r="AD281" s="993">
        <v>0</v>
      </c>
      <c r="AE281" s="122">
        <v>0</v>
      </c>
      <c r="AF281" s="941"/>
      <c r="AG281" s="122">
        <v>0</v>
      </c>
      <c r="AH281" s="124"/>
      <c r="AI281" s="917">
        <v>0</v>
      </c>
      <c r="AJ281" s="1026">
        <f t="shared" si="20"/>
        <v>0</v>
      </c>
    </row>
    <row r="282" spans="2:36" x14ac:dyDescent="0.25">
      <c r="B282" s="83"/>
      <c r="C282" s="180"/>
      <c r="D282" s="177"/>
      <c r="E282" s="177"/>
      <c r="F282" s="160"/>
      <c r="G282" s="178"/>
      <c r="H282" s="178"/>
      <c r="I282" s="178"/>
      <c r="J282" s="57"/>
      <c r="K282" s="779"/>
      <c r="L282" s="136"/>
      <c r="M282" s="469">
        <v>0</v>
      </c>
      <c r="N282" s="136"/>
      <c r="O282" s="469">
        <v>0</v>
      </c>
      <c r="P282" s="75">
        <v>0</v>
      </c>
      <c r="Q282" s="469">
        <v>0</v>
      </c>
      <c r="R282" s="138"/>
      <c r="S282" s="469">
        <v>0</v>
      </c>
      <c r="T282" s="75">
        <v>0</v>
      </c>
      <c r="U282" s="469">
        <v>0</v>
      </c>
      <c r="V282" s="138"/>
      <c r="W282" s="469">
        <v>0</v>
      </c>
      <c r="X282" s="138"/>
      <c r="Y282" s="469">
        <v>0</v>
      </c>
      <c r="Z282" s="60">
        <v>0</v>
      </c>
      <c r="AA282" s="469">
        <v>0</v>
      </c>
      <c r="AB282" s="138"/>
      <c r="AC282" s="469">
        <v>0</v>
      </c>
      <c r="AD282" s="63">
        <v>0</v>
      </c>
      <c r="AE282" s="136">
        <v>0</v>
      </c>
      <c r="AF282" s="942"/>
      <c r="AG282" s="136">
        <v>0</v>
      </c>
      <c r="AH282" s="138"/>
      <c r="AI282" s="469">
        <v>0</v>
      </c>
      <c r="AJ282" s="998">
        <f t="shared" si="20"/>
        <v>0</v>
      </c>
    </row>
    <row r="283" spans="2:36" ht="24" x14ac:dyDescent="0.25">
      <c r="B283" s="117">
        <v>21202</v>
      </c>
      <c r="C283" s="179" t="s">
        <v>311</v>
      </c>
      <c r="D283" s="173"/>
      <c r="E283" s="173"/>
      <c r="F283" s="174"/>
      <c r="G283" s="175"/>
      <c r="H283" s="175"/>
      <c r="I283" s="175"/>
      <c r="J283" s="176"/>
      <c r="K283" s="778">
        <v>0</v>
      </c>
      <c r="L283" s="122"/>
      <c r="M283" s="917">
        <v>0</v>
      </c>
      <c r="N283" s="122"/>
      <c r="O283" s="917">
        <v>0</v>
      </c>
      <c r="P283" s="871">
        <v>0</v>
      </c>
      <c r="Q283" s="917">
        <v>0</v>
      </c>
      <c r="R283" s="124"/>
      <c r="S283" s="917">
        <v>0</v>
      </c>
      <c r="T283" s="871">
        <v>0</v>
      </c>
      <c r="U283" s="917">
        <v>0</v>
      </c>
      <c r="V283" s="124"/>
      <c r="W283" s="917">
        <v>0</v>
      </c>
      <c r="X283" s="124"/>
      <c r="Y283" s="917">
        <v>0</v>
      </c>
      <c r="Z283" s="872">
        <v>0</v>
      </c>
      <c r="AA283" s="917">
        <v>0</v>
      </c>
      <c r="AB283" s="124"/>
      <c r="AC283" s="917">
        <v>0</v>
      </c>
      <c r="AD283" s="993">
        <v>0</v>
      </c>
      <c r="AE283" s="122">
        <v>0</v>
      </c>
      <c r="AF283" s="941"/>
      <c r="AG283" s="122">
        <v>0</v>
      </c>
      <c r="AH283" s="124"/>
      <c r="AI283" s="917">
        <v>0</v>
      </c>
      <c r="AJ283" s="1026">
        <f t="shared" si="20"/>
        <v>0</v>
      </c>
    </row>
    <row r="284" spans="2:36" x14ac:dyDescent="0.25">
      <c r="B284" s="51"/>
      <c r="C284" s="181"/>
      <c r="D284" s="177"/>
      <c r="E284" s="177"/>
      <c r="F284" s="160"/>
      <c r="G284" s="178"/>
      <c r="H284" s="178"/>
      <c r="I284" s="178"/>
      <c r="J284" s="108"/>
      <c r="K284" s="779"/>
      <c r="L284" s="142"/>
      <c r="M284" s="918">
        <v>0</v>
      </c>
      <c r="N284" s="142"/>
      <c r="O284" s="918">
        <v>0</v>
      </c>
      <c r="P284" s="75">
        <v>0</v>
      </c>
      <c r="Q284" s="918">
        <v>0</v>
      </c>
      <c r="R284" s="144"/>
      <c r="S284" s="918">
        <v>0</v>
      </c>
      <c r="T284" s="75">
        <v>0</v>
      </c>
      <c r="U284" s="918">
        <v>0</v>
      </c>
      <c r="V284" s="144"/>
      <c r="W284" s="918">
        <v>0</v>
      </c>
      <c r="X284" s="144"/>
      <c r="Y284" s="918">
        <v>0</v>
      </c>
      <c r="Z284" s="60">
        <v>0</v>
      </c>
      <c r="AA284" s="918">
        <v>0</v>
      </c>
      <c r="AB284" s="144"/>
      <c r="AC284" s="918">
        <v>0</v>
      </c>
      <c r="AD284" s="63">
        <v>0</v>
      </c>
      <c r="AE284" s="142">
        <v>0</v>
      </c>
      <c r="AF284" s="945"/>
      <c r="AG284" s="142">
        <v>0</v>
      </c>
      <c r="AH284" s="144"/>
      <c r="AI284" s="918">
        <v>0</v>
      </c>
      <c r="AJ284" s="998">
        <f t="shared" si="20"/>
        <v>0</v>
      </c>
    </row>
    <row r="285" spans="2:36" ht="24" x14ac:dyDescent="0.25">
      <c r="B285" s="117">
        <v>21203</v>
      </c>
      <c r="C285" s="179" t="s">
        <v>312</v>
      </c>
      <c r="D285" s="173"/>
      <c r="E285" s="173"/>
      <c r="F285" s="174"/>
      <c r="G285" s="175"/>
      <c r="H285" s="175"/>
      <c r="I285" s="175"/>
      <c r="J285" s="176"/>
      <c r="K285" s="778">
        <v>0</v>
      </c>
      <c r="L285" s="122"/>
      <c r="M285" s="917">
        <v>0</v>
      </c>
      <c r="N285" s="122"/>
      <c r="O285" s="917">
        <v>0</v>
      </c>
      <c r="P285" s="871">
        <v>0</v>
      </c>
      <c r="Q285" s="917">
        <v>0</v>
      </c>
      <c r="R285" s="124"/>
      <c r="S285" s="917">
        <v>0</v>
      </c>
      <c r="T285" s="871">
        <v>0</v>
      </c>
      <c r="U285" s="917">
        <v>0</v>
      </c>
      <c r="V285" s="124"/>
      <c r="W285" s="917">
        <v>0</v>
      </c>
      <c r="X285" s="124"/>
      <c r="Y285" s="917">
        <v>0</v>
      </c>
      <c r="Z285" s="872">
        <v>0</v>
      </c>
      <c r="AA285" s="917">
        <v>0</v>
      </c>
      <c r="AB285" s="124"/>
      <c r="AC285" s="917">
        <v>0</v>
      </c>
      <c r="AD285" s="993">
        <v>0</v>
      </c>
      <c r="AE285" s="122">
        <v>0</v>
      </c>
      <c r="AF285" s="941"/>
      <c r="AG285" s="122">
        <v>0</v>
      </c>
      <c r="AH285" s="124"/>
      <c r="AI285" s="917">
        <v>0</v>
      </c>
      <c r="AJ285" s="1026">
        <f t="shared" si="20"/>
        <v>0</v>
      </c>
    </row>
    <row r="286" spans="2:36" x14ac:dyDescent="0.25">
      <c r="B286" s="51"/>
      <c r="C286" s="181"/>
      <c r="D286" s="177"/>
      <c r="E286" s="177"/>
      <c r="F286" s="160"/>
      <c r="G286" s="178"/>
      <c r="H286" s="178"/>
      <c r="I286" s="178"/>
      <c r="J286" s="108"/>
      <c r="K286" s="779"/>
      <c r="L286" s="142"/>
      <c r="M286" s="918">
        <v>0</v>
      </c>
      <c r="N286" s="142"/>
      <c r="O286" s="918">
        <v>0</v>
      </c>
      <c r="P286" s="75">
        <v>0</v>
      </c>
      <c r="Q286" s="918">
        <v>0</v>
      </c>
      <c r="R286" s="144"/>
      <c r="S286" s="918">
        <v>0</v>
      </c>
      <c r="T286" s="75">
        <v>0</v>
      </c>
      <c r="U286" s="918">
        <v>0</v>
      </c>
      <c r="V286" s="144"/>
      <c r="W286" s="918">
        <v>0</v>
      </c>
      <c r="X286" s="144"/>
      <c r="Y286" s="918">
        <v>0</v>
      </c>
      <c r="Z286" s="60">
        <v>0</v>
      </c>
      <c r="AA286" s="918">
        <v>0</v>
      </c>
      <c r="AB286" s="144"/>
      <c r="AC286" s="918">
        <v>0</v>
      </c>
      <c r="AD286" s="63">
        <v>0</v>
      </c>
      <c r="AE286" s="142">
        <v>0</v>
      </c>
      <c r="AF286" s="945"/>
      <c r="AG286" s="142">
        <v>0</v>
      </c>
      <c r="AH286" s="144"/>
      <c r="AI286" s="918">
        <v>0</v>
      </c>
      <c r="AJ286" s="998">
        <f t="shared" si="20"/>
        <v>0</v>
      </c>
    </row>
    <row r="287" spans="2:36" ht="24" x14ac:dyDescent="0.25">
      <c r="B287" s="117">
        <v>21204</v>
      </c>
      <c r="C287" s="179" t="s">
        <v>313</v>
      </c>
      <c r="D287" s="173"/>
      <c r="E287" s="173"/>
      <c r="F287" s="174"/>
      <c r="G287" s="175"/>
      <c r="H287" s="175"/>
      <c r="I287" s="175"/>
      <c r="J287" s="176"/>
      <c r="K287" s="778">
        <v>0</v>
      </c>
      <c r="L287" s="122"/>
      <c r="M287" s="917">
        <v>0</v>
      </c>
      <c r="N287" s="122"/>
      <c r="O287" s="917">
        <v>0</v>
      </c>
      <c r="P287" s="871">
        <v>0</v>
      </c>
      <c r="Q287" s="917">
        <v>0</v>
      </c>
      <c r="R287" s="124"/>
      <c r="S287" s="917">
        <v>0</v>
      </c>
      <c r="T287" s="871">
        <v>0</v>
      </c>
      <c r="U287" s="917">
        <v>0</v>
      </c>
      <c r="V287" s="124"/>
      <c r="W287" s="917">
        <v>0</v>
      </c>
      <c r="X287" s="124"/>
      <c r="Y287" s="917">
        <v>0</v>
      </c>
      <c r="Z287" s="872">
        <v>0</v>
      </c>
      <c r="AA287" s="917">
        <v>0</v>
      </c>
      <c r="AB287" s="124"/>
      <c r="AC287" s="917">
        <v>0</v>
      </c>
      <c r="AD287" s="993">
        <v>0</v>
      </c>
      <c r="AE287" s="122">
        <v>0</v>
      </c>
      <c r="AF287" s="941"/>
      <c r="AG287" s="122">
        <v>0</v>
      </c>
      <c r="AH287" s="124"/>
      <c r="AI287" s="917">
        <v>0</v>
      </c>
      <c r="AJ287" s="1026">
        <f t="shared" si="20"/>
        <v>0</v>
      </c>
    </row>
    <row r="288" spans="2:36" x14ac:dyDescent="0.25">
      <c r="B288" s="51"/>
      <c r="C288" s="52"/>
      <c r="D288" s="177"/>
      <c r="E288" s="177"/>
      <c r="F288" s="160"/>
      <c r="G288" s="178"/>
      <c r="H288" s="178"/>
      <c r="I288" s="178"/>
      <c r="J288" s="108"/>
      <c r="K288" s="779"/>
      <c r="L288" s="142"/>
      <c r="M288" s="918">
        <v>0</v>
      </c>
      <c r="N288" s="142"/>
      <c r="O288" s="918">
        <v>0</v>
      </c>
      <c r="P288" s="75">
        <v>0</v>
      </c>
      <c r="Q288" s="918">
        <v>0</v>
      </c>
      <c r="R288" s="144"/>
      <c r="S288" s="918">
        <v>0</v>
      </c>
      <c r="T288" s="75">
        <v>0</v>
      </c>
      <c r="U288" s="918">
        <v>0</v>
      </c>
      <c r="V288" s="144"/>
      <c r="W288" s="918">
        <v>0</v>
      </c>
      <c r="X288" s="144"/>
      <c r="Y288" s="918">
        <v>0</v>
      </c>
      <c r="Z288" s="60">
        <v>0</v>
      </c>
      <c r="AA288" s="918">
        <v>0</v>
      </c>
      <c r="AB288" s="144"/>
      <c r="AC288" s="918">
        <v>0</v>
      </c>
      <c r="AD288" s="63">
        <v>0</v>
      </c>
      <c r="AE288" s="142">
        <v>0</v>
      </c>
      <c r="AF288" s="945"/>
      <c r="AG288" s="142">
        <v>0</v>
      </c>
      <c r="AH288" s="144"/>
      <c r="AI288" s="918">
        <v>0</v>
      </c>
      <c r="AJ288" s="998">
        <f t="shared" si="20"/>
        <v>0</v>
      </c>
    </row>
    <row r="289" spans="2:36" x14ac:dyDescent="0.25">
      <c r="B289" s="272">
        <v>213</v>
      </c>
      <c r="C289" s="887" t="s">
        <v>314</v>
      </c>
      <c r="D289" s="888"/>
      <c r="E289" s="888"/>
      <c r="F289" s="507"/>
      <c r="G289" s="508"/>
      <c r="H289" s="508"/>
      <c r="I289" s="508"/>
      <c r="J289" s="277"/>
      <c r="K289" s="889">
        <v>0</v>
      </c>
      <c r="L289" s="278"/>
      <c r="M289" s="919">
        <f>M290</f>
        <v>0</v>
      </c>
      <c r="N289" s="278"/>
      <c r="O289" s="919">
        <f>O290</f>
        <v>0</v>
      </c>
      <c r="P289" s="875">
        <v>0</v>
      </c>
      <c r="Q289" s="919">
        <f>Q290</f>
        <v>0</v>
      </c>
      <c r="R289" s="279"/>
      <c r="S289" s="919">
        <f>S290</f>
        <v>0</v>
      </c>
      <c r="T289" s="875">
        <v>0</v>
      </c>
      <c r="U289" s="919">
        <f>U290</f>
        <v>0</v>
      </c>
      <c r="V289" s="279"/>
      <c r="W289" s="919">
        <f>W290</f>
        <v>0</v>
      </c>
      <c r="X289" s="279"/>
      <c r="Y289" s="919">
        <f>Y290</f>
        <v>0</v>
      </c>
      <c r="Z289" s="373">
        <v>0</v>
      </c>
      <c r="AA289" s="919">
        <f>AA290</f>
        <v>0</v>
      </c>
      <c r="AB289" s="279"/>
      <c r="AC289" s="919">
        <f>AC290</f>
        <v>0</v>
      </c>
      <c r="AD289" s="930">
        <v>0</v>
      </c>
      <c r="AE289" s="278">
        <f>AE290</f>
        <v>0</v>
      </c>
      <c r="AF289" s="944"/>
      <c r="AG289" s="278">
        <f>AG290</f>
        <v>0</v>
      </c>
      <c r="AH289" s="279"/>
      <c r="AI289" s="919">
        <f>AI290</f>
        <v>0</v>
      </c>
      <c r="AJ289" s="1027">
        <f t="shared" si="20"/>
        <v>0</v>
      </c>
    </row>
    <row r="290" spans="2:36" x14ac:dyDescent="0.25">
      <c r="B290" s="117">
        <v>21301</v>
      </c>
      <c r="C290" s="179" t="s">
        <v>315</v>
      </c>
      <c r="D290" s="173"/>
      <c r="E290" s="173"/>
      <c r="F290" s="174"/>
      <c r="G290" s="175"/>
      <c r="H290" s="175"/>
      <c r="I290" s="175"/>
      <c r="J290" s="176"/>
      <c r="K290" s="778">
        <v>0</v>
      </c>
      <c r="L290" s="122"/>
      <c r="M290" s="917">
        <f>M291</f>
        <v>0</v>
      </c>
      <c r="N290" s="122"/>
      <c r="O290" s="917">
        <f>O291</f>
        <v>0</v>
      </c>
      <c r="P290" s="871">
        <v>0</v>
      </c>
      <c r="Q290" s="917">
        <f>Q291</f>
        <v>0</v>
      </c>
      <c r="R290" s="124"/>
      <c r="S290" s="917">
        <f>S291</f>
        <v>0</v>
      </c>
      <c r="T290" s="871">
        <v>0</v>
      </c>
      <c r="U290" s="917">
        <f>U291</f>
        <v>0</v>
      </c>
      <c r="V290" s="124"/>
      <c r="W290" s="917">
        <f>W291</f>
        <v>0</v>
      </c>
      <c r="X290" s="124"/>
      <c r="Y290" s="917">
        <f>Y291</f>
        <v>0</v>
      </c>
      <c r="Z290" s="872">
        <v>0</v>
      </c>
      <c r="AA290" s="917">
        <f>AA291</f>
        <v>0</v>
      </c>
      <c r="AB290" s="124"/>
      <c r="AC290" s="917">
        <f>AC291</f>
        <v>0</v>
      </c>
      <c r="AD290" s="993">
        <v>0</v>
      </c>
      <c r="AE290" s="122">
        <f>AE291</f>
        <v>0</v>
      </c>
      <c r="AF290" s="941"/>
      <c r="AG290" s="122">
        <f>AG291</f>
        <v>0</v>
      </c>
      <c r="AH290" s="124"/>
      <c r="AI290" s="917">
        <f>AI291</f>
        <v>0</v>
      </c>
      <c r="AJ290" s="1026">
        <f t="shared" si="20"/>
        <v>0</v>
      </c>
    </row>
    <row r="291" spans="2:36" x14ac:dyDescent="0.25">
      <c r="B291" s="51"/>
      <c r="C291" s="181"/>
      <c r="D291" s="177"/>
      <c r="E291" s="177"/>
      <c r="F291" s="160"/>
      <c r="G291" s="178"/>
      <c r="H291" s="178"/>
      <c r="I291" s="178"/>
      <c r="J291" s="108"/>
      <c r="K291" s="779"/>
      <c r="L291" s="142"/>
      <c r="M291" s="918">
        <v>0</v>
      </c>
      <c r="N291" s="142"/>
      <c r="O291" s="918">
        <v>0</v>
      </c>
      <c r="P291" s="75">
        <v>0</v>
      </c>
      <c r="Q291" s="918">
        <v>0</v>
      </c>
      <c r="R291" s="144"/>
      <c r="S291" s="918">
        <v>0</v>
      </c>
      <c r="T291" s="75">
        <v>0</v>
      </c>
      <c r="U291" s="918">
        <v>0</v>
      </c>
      <c r="V291" s="144"/>
      <c r="W291" s="918">
        <v>0</v>
      </c>
      <c r="X291" s="144"/>
      <c r="Y291" s="918">
        <v>0</v>
      </c>
      <c r="Z291" s="60">
        <v>0</v>
      </c>
      <c r="AA291" s="918">
        <v>0</v>
      </c>
      <c r="AB291" s="144"/>
      <c r="AC291" s="918">
        <v>0</v>
      </c>
      <c r="AD291" s="63">
        <v>0</v>
      </c>
      <c r="AE291" s="142">
        <v>0</v>
      </c>
      <c r="AF291" s="945"/>
      <c r="AG291" s="142">
        <v>0</v>
      </c>
      <c r="AH291" s="144"/>
      <c r="AI291" s="918">
        <v>0</v>
      </c>
      <c r="AJ291" s="998">
        <f t="shared" si="20"/>
        <v>0</v>
      </c>
    </row>
    <row r="292" spans="2:36" ht="36" x14ac:dyDescent="0.25">
      <c r="B292" s="272">
        <v>214</v>
      </c>
      <c r="C292" s="273" t="s">
        <v>316</v>
      </c>
      <c r="D292" s="890"/>
      <c r="E292" s="890"/>
      <c r="F292" s="891"/>
      <c r="G292" s="892"/>
      <c r="H292" s="892"/>
      <c r="I292" s="892"/>
      <c r="J292" s="277"/>
      <c r="K292" s="893">
        <v>79484.73</v>
      </c>
      <c r="L292" s="371"/>
      <c r="M292" s="876">
        <f>M293</f>
        <v>0</v>
      </c>
      <c r="N292" s="371"/>
      <c r="O292" s="876">
        <f>O293</f>
        <v>0</v>
      </c>
      <c r="P292" s="875">
        <v>0</v>
      </c>
      <c r="Q292" s="876">
        <f>Q293</f>
        <v>0</v>
      </c>
      <c r="R292" s="372"/>
      <c r="S292" s="876">
        <f>S293</f>
        <v>0</v>
      </c>
      <c r="T292" s="875">
        <v>0</v>
      </c>
      <c r="U292" s="876">
        <f>U293</f>
        <v>0</v>
      </c>
      <c r="V292" s="372"/>
      <c r="W292" s="876">
        <f>W293</f>
        <v>0</v>
      </c>
      <c r="X292" s="372"/>
      <c r="Y292" s="876">
        <f>Y293</f>
        <v>0</v>
      </c>
      <c r="Z292" s="373">
        <v>0</v>
      </c>
      <c r="AA292" s="876">
        <f>AA293</f>
        <v>79484.73</v>
      </c>
      <c r="AB292" s="372"/>
      <c r="AC292" s="876">
        <f>AC293</f>
        <v>0</v>
      </c>
      <c r="AD292" s="930">
        <v>0</v>
      </c>
      <c r="AE292" s="371">
        <f>AE293</f>
        <v>0</v>
      </c>
      <c r="AF292" s="946">
        <f>AF293</f>
        <v>0</v>
      </c>
      <c r="AG292" s="371">
        <f>AG293</f>
        <v>0</v>
      </c>
      <c r="AH292" s="372"/>
      <c r="AI292" s="876">
        <f>AI293</f>
        <v>0</v>
      </c>
      <c r="AJ292" s="1027">
        <f t="shared" si="20"/>
        <v>79484.73</v>
      </c>
    </row>
    <row r="293" spans="2:36" x14ac:dyDescent="0.25">
      <c r="B293" s="182">
        <v>21401</v>
      </c>
      <c r="C293" s="183" t="s">
        <v>317</v>
      </c>
      <c r="D293" s="184"/>
      <c r="E293" s="184"/>
      <c r="F293" s="185"/>
      <c r="G293" s="186"/>
      <c r="H293" s="186"/>
      <c r="I293" s="186"/>
      <c r="J293" s="176"/>
      <c r="K293" s="780">
        <v>79484.73</v>
      </c>
      <c r="L293" s="187"/>
      <c r="M293" s="874">
        <f>SUM(M294:M314)</f>
        <v>0</v>
      </c>
      <c r="N293" s="187"/>
      <c r="O293" s="874">
        <f>SUM(O294:O314)</f>
        <v>0</v>
      </c>
      <c r="P293" s="871">
        <v>0</v>
      </c>
      <c r="Q293" s="874">
        <f>SUM(Q294:Q314)</f>
        <v>0</v>
      </c>
      <c r="R293" s="188"/>
      <c r="S293" s="874">
        <f>SUM(S294:S314)</f>
        <v>0</v>
      </c>
      <c r="T293" s="871">
        <v>0</v>
      </c>
      <c r="U293" s="874">
        <f>SUM(U294:U314)</f>
        <v>0</v>
      </c>
      <c r="V293" s="188"/>
      <c r="W293" s="874">
        <f>SUM(W294:W314)</f>
        <v>0</v>
      </c>
      <c r="X293" s="188"/>
      <c r="Y293" s="874">
        <f>SUM(Y294:Y314)</f>
        <v>0</v>
      </c>
      <c r="Z293" s="872">
        <v>0</v>
      </c>
      <c r="AA293" s="874">
        <f>SUM(AA294:AA314)</f>
        <v>79484.73</v>
      </c>
      <c r="AB293" s="188"/>
      <c r="AC293" s="874">
        <f>SUM(AC294:AC314)</f>
        <v>0</v>
      </c>
      <c r="AD293" s="993">
        <v>0</v>
      </c>
      <c r="AE293" s="187">
        <f>SUM(AE294:AE314)</f>
        <v>0</v>
      </c>
      <c r="AF293" s="947">
        <f>SUM(AF294:AF314)</f>
        <v>0</v>
      </c>
      <c r="AG293" s="187">
        <f>SUM(AG294:AG314)</f>
        <v>0</v>
      </c>
      <c r="AH293" s="188"/>
      <c r="AI293" s="874">
        <f>SUM(AI294:AI314)</f>
        <v>0</v>
      </c>
      <c r="AJ293" s="1026">
        <f t="shared" si="20"/>
        <v>79484.73</v>
      </c>
    </row>
    <row r="294" spans="2:36" ht="66" x14ac:dyDescent="0.25">
      <c r="B294" s="51"/>
      <c r="C294" s="52" t="s">
        <v>318</v>
      </c>
      <c r="D294" s="74"/>
      <c r="E294" s="189">
        <v>5</v>
      </c>
      <c r="F294" s="189" t="s">
        <v>30</v>
      </c>
      <c r="G294" s="190" t="s">
        <v>31</v>
      </c>
      <c r="H294" s="191" t="s">
        <v>32</v>
      </c>
      <c r="I294" s="190" t="s">
        <v>33</v>
      </c>
      <c r="J294" s="192">
        <v>486</v>
      </c>
      <c r="K294" s="781">
        <v>1316</v>
      </c>
      <c r="L294" s="89"/>
      <c r="M294" s="644">
        <v>0</v>
      </c>
      <c r="N294" s="89"/>
      <c r="O294" s="644"/>
      <c r="P294" s="75">
        <v>0</v>
      </c>
      <c r="Q294" s="1004">
        <f t="shared" ref="Q294:Q314" si="21">P294*J294</f>
        <v>0</v>
      </c>
      <c r="R294" s="194"/>
      <c r="S294" s="920"/>
      <c r="T294" s="75">
        <v>0</v>
      </c>
      <c r="U294" s="1004"/>
      <c r="V294" s="194"/>
      <c r="W294" s="920"/>
      <c r="X294" s="194"/>
      <c r="Y294" s="920"/>
      <c r="Z294" s="60">
        <v>5</v>
      </c>
      <c r="AA294" s="1004">
        <v>1316</v>
      </c>
      <c r="AB294" s="194"/>
      <c r="AC294" s="920"/>
      <c r="AD294" s="63">
        <v>0</v>
      </c>
      <c r="AE294" s="193">
        <f t="shared" ref="AE294:AE314" si="22">AD294*J294</f>
        <v>0</v>
      </c>
      <c r="AF294" s="948">
        <v>0</v>
      </c>
      <c r="AG294" s="150">
        <v>0</v>
      </c>
      <c r="AH294" s="194"/>
      <c r="AI294" s="920"/>
      <c r="AJ294" s="998">
        <f t="shared" si="20"/>
        <v>1316</v>
      </c>
    </row>
    <row r="295" spans="2:36" ht="66" x14ac:dyDescent="0.25">
      <c r="B295" s="51"/>
      <c r="C295" s="84" t="s">
        <v>319</v>
      </c>
      <c r="D295" s="74"/>
      <c r="E295" s="74">
        <v>3</v>
      </c>
      <c r="F295" s="74" t="s">
        <v>30</v>
      </c>
      <c r="G295" s="55" t="s">
        <v>31</v>
      </c>
      <c r="H295" s="56" t="s">
        <v>32</v>
      </c>
      <c r="I295" s="55" t="s">
        <v>33</v>
      </c>
      <c r="J295" s="108">
        <v>149</v>
      </c>
      <c r="K295" s="766">
        <v>447</v>
      </c>
      <c r="L295" s="89"/>
      <c r="M295" s="644">
        <v>0</v>
      </c>
      <c r="N295" s="89"/>
      <c r="O295" s="644"/>
      <c r="P295" s="75">
        <v>0</v>
      </c>
      <c r="Q295" s="999">
        <f t="shared" si="21"/>
        <v>0</v>
      </c>
      <c r="R295" s="91"/>
      <c r="S295" s="644"/>
      <c r="T295" s="75">
        <v>0</v>
      </c>
      <c r="U295" s="999"/>
      <c r="V295" s="91"/>
      <c r="W295" s="644"/>
      <c r="X295" s="91"/>
      <c r="Y295" s="644"/>
      <c r="Z295" s="60">
        <v>3</v>
      </c>
      <c r="AA295" s="999">
        <v>447</v>
      </c>
      <c r="AB295" s="91"/>
      <c r="AC295" s="644"/>
      <c r="AD295" s="63">
        <v>0</v>
      </c>
      <c r="AE295" s="78">
        <f t="shared" si="22"/>
        <v>0</v>
      </c>
      <c r="AF295" s="940">
        <v>0</v>
      </c>
      <c r="AG295" s="150">
        <v>0</v>
      </c>
      <c r="AH295" s="91"/>
      <c r="AI295" s="644"/>
      <c r="AJ295" s="998">
        <f t="shared" si="20"/>
        <v>447</v>
      </c>
    </row>
    <row r="296" spans="2:36" ht="66" x14ac:dyDescent="0.25">
      <c r="B296" s="51"/>
      <c r="C296" s="52" t="s">
        <v>320</v>
      </c>
      <c r="D296" s="74"/>
      <c r="E296" s="74">
        <v>4</v>
      </c>
      <c r="F296" s="74" t="s">
        <v>30</v>
      </c>
      <c r="G296" s="55" t="s">
        <v>31</v>
      </c>
      <c r="H296" s="56" t="s">
        <v>32</v>
      </c>
      <c r="I296" s="55" t="s">
        <v>33</v>
      </c>
      <c r="J296" s="108">
        <v>151.20249999999999</v>
      </c>
      <c r="K296" s="766">
        <v>604.80999999999995</v>
      </c>
      <c r="L296" s="89"/>
      <c r="M296" s="644">
        <v>0</v>
      </c>
      <c r="N296" s="89"/>
      <c r="O296" s="644"/>
      <c r="P296" s="75">
        <v>0</v>
      </c>
      <c r="Q296" s="999">
        <f t="shared" si="21"/>
        <v>0</v>
      </c>
      <c r="R296" s="91"/>
      <c r="S296" s="644"/>
      <c r="T296" s="75">
        <v>0</v>
      </c>
      <c r="U296" s="999"/>
      <c r="V296" s="91"/>
      <c r="W296" s="644"/>
      <c r="X296" s="91"/>
      <c r="Y296" s="644"/>
      <c r="Z296" s="60">
        <v>4</v>
      </c>
      <c r="AA296" s="999">
        <v>604.80999999999995</v>
      </c>
      <c r="AB296" s="91"/>
      <c r="AC296" s="644"/>
      <c r="AD296" s="63">
        <v>0</v>
      </c>
      <c r="AE296" s="78">
        <f t="shared" si="22"/>
        <v>0</v>
      </c>
      <c r="AF296" s="940">
        <v>0</v>
      </c>
      <c r="AG296" s="150">
        <v>0</v>
      </c>
      <c r="AH296" s="91"/>
      <c r="AI296" s="644"/>
      <c r="AJ296" s="998">
        <f t="shared" si="20"/>
        <v>604.80999999999995</v>
      </c>
    </row>
    <row r="297" spans="2:36" ht="66" x14ac:dyDescent="0.25">
      <c r="B297" s="51"/>
      <c r="C297" s="52" t="s">
        <v>321</v>
      </c>
      <c r="D297" s="74"/>
      <c r="E297" s="74">
        <v>2</v>
      </c>
      <c r="F297" s="74" t="s">
        <v>30</v>
      </c>
      <c r="G297" s="55" t="s">
        <v>31</v>
      </c>
      <c r="H297" s="56" t="s">
        <v>32</v>
      </c>
      <c r="I297" s="55" t="s">
        <v>33</v>
      </c>
      <c r="J297" s="108">
        <v>139.65</v>
      </c>
      <c r="K297" s="766">
        <v>279.3</v>
      </c>
      <c r="L297" s="89"/>
      <c r="M297" s="644">
        <v>0</v>
      </c>
      <c r="N297" s="89"/>
      <c r="O297" s="644"/>
      <c r="P297" s="75">
        <v>0</v>
      </c>
      <c r="Q297" s="999">
        <f t="shared" si="21"/>
        <v>0</v>
      </c>
      <c r="R297" s="91"/>
      <c r="S297" s="644"/>
      <c r="T297" s="75">
        <v>0</v>
      </c>
      <c r="U297" s="999"/>
      <c r="V297" s="91"/>
      <c r="W297" s="644"/>
      <c r="X297" s="91"/>
      <c r="Y297" s="644"/>
      <c r="Z297" s="60">
        <v>2</v>
      </c>
      <c r="AA297" s="999">
        <v>279.3</v>
      </c>
      <c r="AB297" s="91"/>
      <c r="AC297" s="644"/>
      <c r="AD297" s="63">
        <v>0</v>
      </c>
      <c r="AE297" s="78">
        <f t="shared" si="22"/>
        <v>0</v>
      </c>
      <c r="AF297" s="940">
        <v>0</v>
      </c>
      <c r="AG297" s="150">
        <v>0</v>
      </c>
      <c r="AH297" s="91"/>
      <c r="AI297" s="644"/>
      <c r="AJ297" s="998">
        <f t="shared" si="20"/>
        <v>279.3</v>
      </c>
    </row>
    <row r="298" spans="2:36" ht="66" x14ac:dyDescent="0.25">
      <c r="B298" s="51"/>
      <c r="C298" s="52" t="s">
        <v>322</v>
      </c>
      <c r="D298" s="74"/>
      <c r="E298" s="74">
        <v>2</v>
      </c>
      <c r="F298" s="74" t="s">
        <v>30</v>
      </c>
      <c r="G298" s="55" t="s">
        <v>31</v>
      </c>
      <c r="H298" s="56" t="s">
        <v>32</v>
      </c>
      <c r="I298" s="55" t="s">
        <v>33</v>
      </c>
      <c r="J298" s="108">
        <v>1620</v>
      </c>
      <c r="K298" s="766">
        <v>3240</v>
      </c>
      <c r="L298" s="89"/>
      <c r="M298" s="644">
        <v>0</v>
      </c>
      <c r="N298" s="89"/>
      <c r="O298" s="644"/>
      <c r="P298" s="75">
        <v>0</v>
      </c>
      <c r="Q298" s="999">
        <f t="shared" si="21"/>
        <v>0</v>
      </c>
      <c r="R298" s="91"/>
      <c r="S298" s="644"/>
      <c r="T298" s="75">
        <v>0</v>
      </c>
      <c r="U298" s="999"/>
      <c r="V298" s="91"/>
      <c r="W298" s="644"/>
      <c r="X298" s="91"/>
      <c r="Y298" s="644"/>
      <c r="Z298" s="60">
        <v>2</v>
      </c>
      <c r="AA298" s="999">
        <v>3240</v>
      </c>
      <c r="AB298" s="91"/>
      <c r="AC298" s="644"/>
      <c r="AD298" s="63">
        <v>0</v>
      </c>
      <c r="AE298" s="78">
        <f t="shared" si="22"/>
        <v>0</v>
      </c>
      <c r="AF298" s="940">
        <v>0</v>
      </c>
      <c r="AG298" s="150">
        <v>0</v>
      </c>
      <c r="AH298" s="91"/>
      <c r="AI298" s="644"/>
      <c r="AJ298" s="998">
        <f t="shared" si="20"/>
        <v>3240</v>
      </c>
    </row>
    <row r="299" spans="2:36" ht="66" x14ac:dyDescent="0.25">
      <c r="B299" s="51"/>
      <c r="C299" s="52" t="s">
        <v>323</v>
      </c>
      <c r="D299" s="74"/>
      <c r="E299" s="74">
        <v>2</v>
      </c>
      <c r="F299" s="74" t="s">
        <v>30</v>
      </c>
      <c r="G299" s="55" t="s">
        <v>31</v>
      </c>
      <c r="H299" s="56" t="s">
        <v>32</v>
      </c>
      <c r="I299" s="55" t="s">
        <v>33</v>
      </c>
      <c r="J299" s="108">
        <v>290.52</v>
      </c>
      <c r="K299" s="766">
        <v>581.04</v>
      </c>
      <c r="L299" s="89"/>
      <c r="M299" s="644">
        <v>0</v>
      </c>
      <c r="N299" s="89"/>
      <c r="O299" s="644"/>
      <c r="P299" s="75">
        <v>0</v>
      </c>
      <c r="Q299" s="999">
        <f t="shared" si="21"/>
        <v>0</v>
      </c>
      <c r="R299" s="91"/>
      <c r="S299" s="644"/>
      <c r="T299" s="75">
        <v>0</v>
      </c>
      <c r="U299" s="1000"/>
      <c r="V299" s="91"/>
      <c r="W299" s="644"/>
      <c r="X299" s="91"/>
      <c r="Y299" s="644"/>
      <c r="Z299" s="60">
        <v>2</v>
      </c>
      <c r="AA299" s="1000">
        <v>581.04</v>
      </c>
      <c r="AB299" s="91"/>
      <c r="AC299" s="644"/>
      <c r="AD299" s="63">
        <v>0</v>
      </c>
      <c r="AE299" s="90">
        <f t="shared" si="22"/>
        <v>0</v>
      </c>
      <c r="AF299" s="940">
        <v>0</v>
      </c>
      <c r="AG299" s="150">
        <v>0</v>
      </c>
      <c r="AH299" s="91"/>
      <c r="AI299" s="644"/>
      <c r="AJ299" s="998">
        <f t="shared" si="20"/>
        <v>581.04</v>
      </c>
    </row>
    <row r="300" spans="2:36" ht="66" x14ac:dyDescent="0.25">
      <c r="B300" s="51"/>
      <c r="C300" s="52" t="s">
        <v>324</v>
      </c>
      <c r="D300" s="74"/>
      <c r="E300" s="74">
        <v>4</v>
      </c>
      <c r="F300" s="74" t="s">
        <v>30</v>
      </c>
      <c r="G300" s="55" t="s">
        <v>31</v>
      </c>
      <c r="H300" s="56" t="s">
        <v>32</v>
      </c>
      <c r="I300" s="55" t="s">
        <v>33</v>
      </c>
      <c r="J300" s="108">
        <v>290.7</v>
      </c>
      <c r="K300" s="766">
        <v>1162.8</v>
      </c>
      <c r="L300" s="89"/>
      <c r="M300" s="644">
        <v>0</v>
      </c>
      <c r="N300" s="89"/>
      <c r="O300" s="644"/>
      <c r="P300" s="75">
        <v>0</v>
      </c>
      <c r="Q300" s="999">
        <f t="shared" si="21"/>
        <v>0</v>
      </c>
      <c r="R300" s="91"/>
      <c r="S300" s="644"/>
      <c r="T300" s="75">
        <v>0</v>
      </c>
      <c r="U300" s="1000"/>
      <c r="V300" s="91"/>
      <c r="W300" s="644"/>
      <c r="X300" s="91"/>
      <c r="Y300" s="644"/>
      <c r="Z300" s="60">
        <v>4</v>
      </c>
      <c r="AA300" s="1000">
        <v>1162.8</v>
      </c>
      <c r="AB300" s="91"/>
      <c r="AC300" s="644"/>
      <c r="AD300" s="63">
        <v>0</v>
      </c>
      <c r="AE300" s="90">
        <f t="shared" si="22"/>
        <v>0</v>
      </c>
      <c r="AF300" s="940">
        <v>0</v>
      </c>
      <c r="AG300" s="150">
        <v>0</v>
      </c>
      <c r="AH300" s="91"/>
      <c r="AI300" s="644"/>
      <c r="AJ300" s="998">
        <f t="shared" si="20"/>
        <v>1162.8</v>
      </c>
    </row>
    <row r="301" spans="2:36" ht="66" x14ac:dyDescent="0.25">
      <c r="B301" s="51"/>
      <c r="C301" s="52" t="s">
        <v>325</v>
      </c>
      <c r="D301" s="74"/>
      <c r="E301" s="74">
        <v>3</v>
      </c>
      <c r="F301" s="74" t="s">
        <v>30</v>
      </c>
      <c r="G301" s="55" t="s">
        <v>31</v>
      </c>
      <c r="H301" s="56" t="s">
        <v>32</v>
      </c>
      <c r="I301" s="55" t="s">
        <v>33</v>
      </c>
      <c r="J301" s="108">
        <v>754</v>
      </c>
      <c r="K301" s="766">
        <v>2262</v>
      </c>
      <c r="L301" s="89"/>
      <c r="M301" s="644">
        <v>0</v>
      </c>
      <c r="N301" s="89"/>
      <c r="O301" s="644"/>
      <c r="P301" s="75">
        <v>0</v>
      </c>
      <c r="Q301" s="999">
        <f t="shared" si="21"/>
        <v>0</v>
      </c>
      <c r="R301" s="91"/>
      <c r="S301" s="644"/>
      <c r="T301" s="75">
        <v>0</v>
      </c>
      <c r="U301" s="1000"/>
      <c r="V301" s="91"/>
      <c r="W301" s="644"/>
      <c r="X301" s="91"/>
      <c r="Y301" s="644"/>
      <c r="Z301" s="60">
        <v>3</v>
      </c>
      <c r="AA301" s="1000">
        <v>2262</v>
      </c>
      <c r="AB301" s="91"/>
      <c r="AC301" s="644"/>
      <c r="AD301" s="63">
        <v>0</v>
      </c>
      <c r="AE301" s="90">
        <f t="shared" si="22"/>
        <v>0</v>
      </c>
      <c r="AF301" s="940">
        <v>0</v>
      </c>
      <c r="AG301" s="150">
        <v>0</v>
      </c>
      <c r="AH301" s="91"/>
      <c r="AI301" s="644"/>
      <c r="AJ301" s="998">
        <f t="shared" si="20"/>
        <v>2262</v>
      </c>
    </row>
    <row r="302" spans="2:36" ht="66" x14ac:dyDescent="0.25">
      <c r="B302" s="51"/>
      <c r="C302" s="52" t="s">
        <v>326</v>
      </c>
      <c r="D302" s="74"/>
      <c r="E302" s="74">
        <v>3</v>
      </c>
      <c r="F302" s="74" t="s">
        <v>30</v>
      </c>
      <c r="G302" s="55" t="s">
        <v>31</v>
      </c>
      <c r="H302" s="56" t="s">
        <v>32</v>
      </c>
      <c r="I302" s="55" t="s">
        <v>33</v>
      </c>
      <c r="J302" s="108">
        <v>754</v>
      </c>
      <c r="K302" s="766">
        <v>2262</v>
      </c>
      <c r="L302" s="89"/>
      <c r="M302" s="644">
        <v>0</v>
      </c>
      <c r="N302" s="89"/>
      <c r="O302" s="644"/>
      <c r="P302" s="75">
        <v>0</v>
      </c>
      <c r="Q302" s="999">
        <f t="shared" si="21"/>
        <v>0</v>
      </c>
      <c r="R302" s="91"/>
      <c r="S302" s="644"/>
      <c r="T302" s="75">
        <v>0</v>
      </c>
      <c r="U302" s="1000"/>
      <c r="V302" s="91"/>
      <c r="W302" s="644"/>
      <c r="X302" s="91"/>
      <c r="Y302" s="644"/>
      <c r="Z302" s="60">
        <v>3</v>
      </c>
      <c r="AA302" s="1000">
        <v>2262</v>
      </c>
      <c r="AB302" s="91"/>
      <c r="AC302" s="644"/>
      <c r="AD302" s="63">
        <v>0</v>
      </c>
      <c r="AE302" s="90">
        <f t="shared" si="22"/>
        <v>0</v>
      </c>
      <c r="AF302" s="940">
        <v>0</v>
      </c>
      <c r="AG302" s="150">
        <v>0</v>
      </c>
      <c r="AH302" s="91"/>
      <c r="AI302" s="644"/>
      <c r="AJ302" s="998">
        <f t="shared" si="20"/>
        <v>2262</v>
      </c>
    </row>
    <row r="303" spans="2:36" ht="66" x14ac:dyDescent="0.25">
      <c r="B303" s="51"/>
      <c r="C303" s="52" t="s">
        <v>327</v>
      </c>
      <c r="D303" s="74"/>
      <c r="E303" s="74">
        <v>3</v>
      </c>
      <c r="F303" s="74" t="s">
        <v>30</v>
      </c>
      <c r="G303" s="55" t="s">
        <v>31</v>
      </c>
      <c r="H303" s="56" t="s">
        <v>32</v>
      </c>
      <c r="I303" s="55" t="s">
        <v>33</v>
      </c>
      <c r="J303" s="108">
        <v>754</v>
      </c>
      <c r="K303" s="766">
        <v>2262</v>
      </c>
      <c r="L303" s="89"/>
      <c r="M303" s="644">
        <v>0</v>
      </c>
      <c r="N303" s="89"/>
      <c r="O303" s="644"/>
      <c r="P303" s="75">
        <v>0</v>
      </c>
      <c r="Q303" s="999">
        <f t="shared" si="21"/>
        <v>0</v>
      </c>
      <c r="R303" s="91"/>
      <c r="S303" s="644"/>
      <c r="T303" s="75">
        <v>0</v>
      </c>
      <c r="U303" s="1000"/>
      <c r="V303" s="91"/>
      <c r="W303" s="644"/>
      <c r="X303" s="91"/>
      <c r="Y303" s="644"/>
      <c r="Z303" s="60">
        <v>3</v>
      </c>
      <c r="AA303" s="1000">
        <v>2262</v>
      </c>
      <c r="AB303" s="91"/>
      <c r="AC303" s="644"/>
      <c r="AD303" s="63">
        <v>0</v>
      </c>
      <c r="AE303" s="90">
        <f t="shared" si="22"/>
        <v>0</v>
      </c>
      <c r="AF303" s="940">
        <v>0</v>
      </c>
      <c r="AG303" s="150">
        <v>0</v>
      </c>
      <c r="AH303" s="91"/>
      <c r="AI303" s="644"/>
      <c r="AJ303" s="998">
        <f t="shared" si="20"/>
        <v>2262</v>
      </c>
    </row>
    <row r="304" spans="2:36" ht="66" x14ac:dyDescent="0.25">
      <c r="B304" s="51"/>
      <c r="C304" s="52" t="s">
        <v>328</v>
      </c>
      <c r="D304" s="74"/>
      <c r="E304" s="74">
        <v>4</v>
      </c>
      <c r="F304" s="74" t="s">
        <v>30</v>
      </c>
      <c r="G304" s="55" t="s">
        <v>31</v>
      </c>
      <c r="H304" s="56" t="s">
        <v>32</v>
      </c>
      <c r="I304" s="55" t="s">
        <v>33</v>
      </c>
      <c r="J304" s="108">
        <v>1080</v>
      </c>
      <c r="K304" s="766">
        <v>4320</v>
      </c>
      <c r="L304" s="89"/>
      <c r="M304" s="644">
        <v>0</v>
      </c>
      <c r="N304" s="89"/>
      <c r="O304" s="644"/>
      <c r="P304" s="75">
        <v>0</v>
      </c>
      <c r="Q304" s="999">
        <f t="shared" si="21"/>
        <v>0</v>
      </c>
      <c r="R304" s="91"/>
      <c r="S304" s="644"/>
      <c r="T304" s="75">
        <v>0</v>
      </c>
      <c r="U304" s="1000"/>
      <c r="V304" s="91"/>
      <c r="W304" s="644"/>
      <c r="X304" s="91"/>
      <c r="Y304" s="644"/>
      <c r="Z304" s="60">
        <v>4</v>
      </c>
      <c r="AA304" s="1000">
        <v>4320</v>
      </c>
      <c r="AB304" s="91"/>
      <c r="AC304" s="644"/>
      <c r="AD304" s="63">
        <v>0</v>
      </c>
      <c r="AE304" s="90">
        <f t="shared" si="22"/>
        <v>0</v>
      </c>
      <c r="AF304" s="940">
        <v>0</v>
      </c>
      <c r="AG304" s="150">
        <v>0</v>
      </c>
      <c r="AH304" s="91"/>
      <c r="AI304" s="644"/>
      <c r="AJ304" s="998">
        <f t="shared" si="20"/>
        <v>4320</v>
      </c>
    </row>
    <row r="305" spans="2:36" ht="66" x14ac:dyDescent="0.25">
      <c r="B305" s="51"/>
      <c r="C305" s="52" t="s">
        <v>329</v>
      </c>
      <c r="D305" s="74"/>
      <c r="E305" s="74">
        <v>4</v>
      </c>
      <c r="F305" s="74" t="s">
        <v>41</v>
      </c>
      <c r="G305" s="55" t="s">
        <v>31</v>
      </c>
      <c r="H305" s="56" t="s">
        <v>32</v>
      </c>
      <c r="I305" s="55" t="s">
        <v>33</v>
      </c>
      <c r="J305" s="108">
        <v>250</v>
      </c>
      <c r="K305" s="766">
        <v>1000</v>
      </c>
      <c r="L305" s="89"/>
      <c r="M305" s="644">
        <v>0</v>
      </c>
      <c r="N305" s="89"/>
      <c r="O305" s="644"/>
      <c r="P305" s="75">
        <v>0</v>
      </c>
      <c r="Q305" s="999">
        <f t="shared" si="21"/>
        <v>0</v>
      </c>
      <c r="R305" s="91"/>
      <c r="S305" s="644"/>
      <c r="T305" s="75">
        <v>0</v>
      </c>
      <c r="U305" s="1000"/>
      <c r="V305" s="91"/>
      <c r="W305" s="644"/>
      <c r="X305" s="91"/>
      <c r="Y305" s="644"/>
      <c r="Z305" s="60">
        <v>4</v>
      </c>
      <c r="AA305" s="1000">
        <v>1000</v>
      </c>
      <c r="AB305" s="91"/>
      <c r="AC305" s="644"/>
      <c r="AD305" s="63">
        <v>0</v>
      </c>
      <c r="AE305" s="90">
        <f t="shared" si="22"/>
        <v>0</v>
      </c>
      <c r="AF305" s="940">
        <v>0</v>
      </c>
      <c r="AG305" s="150">
        <v>0</v>
      </c>
      <c r="AH305" s="91"/>
      <c r="AI305" s="644"/>
      <c r="AJ305" s="998">
        <f t="shared" si="20"/>
        <v>1000</v>
      </c>
    </row>
    <row r="306" spans="2:36" ht="66" x14ac:dyDescent="0.25">
      <c r="B306" s="51"/>
      <c r="C306" s="52" t="s">
        <v>330</v>
      </c>
      <c r="D306" s="74"/>
      <c r="E306" s="74">
        <v>3</v>
      </c>
      <c r="F306" s="74" t="s">
        <v>41</v>
      </c>
      <c r="G306" s="55" t="s">
        <v>31</v>
      </c>
      <c r="H306" s="56" t="s">
        <v>32</v>
      </c>
      <c r="I306" s="55" t="s">
        <v>33</v>
      </c>
      <c r="J306" s="108">
        <v>800</v>
      </c>
      <c r="K306" s="766">
        <v>2400</v>
      </c>
      <c r="L306" s="89"/>
      <c r="M306" s="644">
        <v>0</v>
      </c>
      <c r="N306" s="89"/>
      <c r="O306" s="644"/>
      <c r="P306" s="75">
        <v>0</v>
      </c>
      <c r="Q306" s="999">
        <f t="shared" si="21"/>
        <v>0</v>
      </c>
      <c r="R306" s="91"/>
      <c r="S306" s="644"/>
      <c r="T306" s="75">
        <v>0</v>
      </c>
      <c r="U306" s="1000"/>
      <c r="V306" s="91"/>
      <c r="W306" s="644"/>
      <c r="X306" s="91"/>
      <c r="Y306" s="644"/>
      <c r="Z306" s="60">
        <v>3</v>
      </c>
      <c r="AA306" s="1000">
        <v>2400</v>
      </c>
      <c r="AB306" s="91"/>
      <c r="AC306" s="644"/>
      <c r="AD306" s="63">
        <v>0</v>
      </c>
      <c r="AE306" s="90">
        <f t="shared" si="22"/>
        <v>0</v>
      </c>
      <c r="AF306" s="940">
        <v>0</v>
      </c>
      <c r="AG306" s="150">
        <v>0</v>
      </c>
      <c r="AH306" s="91"/>
      <c r="AI306" s="644"/>
      <c r="AJ306" s="998">
        <f t="shared" si="20"/>
        <v>2400</v>
      </c>
    </row>
    <row r="307" spans="2:36" ht="66" x14ac:dyDescent="0.25">
      <c r="B307" s="51"/>
      <c r="C307" s="87" t="s">
        <v>331</v>
      </c>
      <c r="D307" s="74"/>
      <c r="E307" s="74">
        <v>11</v>
      </c>
      <c r="F307" s="74" t="s">
        <v>30</v>
      </c>
      <c r="G307" s="55" t="s">
        <v>31</v>
      </c>
      <c r="H307" s="56" t="s">
        <v>32</v>
      </c>
      <c r="I307" s="55" t="s">
        <v>33</v>
      </c>
      <c r="J307" s="108">
        <v>563.76</v>
      </c>
      <c r="K307" s="766">
        <v>6201.36</v>
      </c>
      <c r="L307" s="89"/>
      <c r="M307" s="644">
        <v>0</v>
      </c>
      <c r="N307" s="89"/>
      <c r="O307" s="644"/>
      <c r="P307" s="75">
        <v>0</v>
      </c>
      <c r="Q307" s="999">
        <f t="shared" si="21"/>
        <v>0</v>
      </c>
      <c r="R307" s="91"/>
      <c r="S307" s="644"/>
      <c r="T307" s="75">
        <v>0</v>
      </c>
      <c r="U307" s="1000"/>
      <c r="V307" s="91"/>
      <c r="W307" s="644"/>
      <c r="X307" s="91"/>
      <c r="Y307" s="644"/>
      <c r="Z307" s="60">
        <v>11</v>
      </c>
      <c r="AA307" s="1000">
        <v>6201.36</v>
      </c>
      <c r="AB307" s="91"/>
      <c r="AC307" s="644"/>
      <c r="AD307" s="63">
        <v>0</v>
      </c>
      <c r="AE307" s="90">
        <f t="shared" si="22"/>
        <v>0</v>
      </c>
      <c r="AF307" s="940">
        <v>0</v>
      </c>
      <c r="AG307" s="150">
        <v>0</v>
      </c>
      <c r="AH307" s="91"/>
      <c r="AI307" s="644"/>
      <c r="AJ307" s="998">
        <f t="shared" si="20"/>
        <v>6201.36</v>
      </c>
    </row>
    <row r="308" spans="2:36" ht="66" x14ac:dyDescent="0.25">
      <c r="B308" s="51"/>
      <c r="C308" s="84" t="s">
        <v>332</v>
      </c>
      <c r="D308" s="74"/>
      <c r="E308" s="74">
        <v>5</v>
      </c>
      <c r="F308" s="74" t="s">
        <v>30</v>
      </c>
      <c r="G308" s="55" t="s">
        <v>31</v>
      </c>
      <c r="H308" s="56" t="s">
        <v>32</v>
      </c>
      <c r="I308" s="55" t="s">
        <v>33</v>
      </c>
      <c r="J308" s="108">
        <v>1869.5</v>
      </c>
      <c r="K308" s="766">
        <v>9347.5</v>
      </c>
      <c r="L308" s="89"/>
      <c r="M308" s="644">
        <v>0</v>
      </c>
      <c r="N308" s="89"/>
      <c r="O308" s="644"/>
      <c r="P308" s="75">
        <v>0</v>
      </c>
      <c r="Q308" s="999">
        <f t="shared" si="21"/>
        <v>0</v>
      </c>
      <c r="R308" s="91"/>
      <c r="S308" s="644"/>
      <c r="T308" s="75">
        <v>0</v>
      </c>
      <c r="U308" s="1000"/>
      <c r="V308" s="91"/>
      <c r="W308" s="644"/>
      <c r="X308" s="91"/>
      <c r="Y308" s="644"/>
      <c r="Z308" s="60">
        <v>5</v>
      </c>
      <c r="AA308" s="1000">
        <v>9347.5</v>
      </c>
      <c r="AB308" s="91"/>
      <c r="AC308" s="644"/>
      <c r="AD308" s="63">
        <v>0</v>
      </c>
      <c r="AE308" s="90">
        <f t="shared" si="22"/>
        <v>0</v>
      </c>
      <c r="AF308" s="940">
        <v>0</v>
      </c>
      <c r="AG308" s="150">
        <v>0</v>
      </c>
      <c r="AH308" s="91"/>
      <c r="AI308" s="644"/>
      <c r="AJ308" s="998">
        <f t="shared" si="20"/>
        <v>9347.5</v>
      </c>
    </row>
    <row r="309" spans="2:36" ht="66" x14ac:dyDescent="0.25">
      <c r="B309" s="51"/>
      <c r="C309" s="52" t="s">
        <v>333</v>
      </c>
      <c r="D309" s="74"/>
      <c r="E309" s="74">
        <v>4</v>
      </c>
      <c r="F309" s="74" t="s">
        <v>30</v>
      </c>
      <c r="G309" s="55" t="s">
        <v>31</v>
      </c>
      <c r="H309" s="56" t="s">
        <v>32</v>
      </c>
      <c r="I309" s="55" t="s">
        <v>33</v>
      </c>
      <c r="J309" s="108">
        <v>3201.6</v>
      </c>
      <c r="K309" s="766">
        <v>12806.4</v>
      </c>
      <c r="L309" s="89"/>
      <c r="M309" s="644">
        <v>0</v>
      </c>
      <c r="N309" s="89"/>
      <c r="O309" s="644"/>
      <c r="P309" s="75">
        <v>0</v>
      </c>
      <c r="Q309" s="999">
        <f t="shared" si="21"/>
        <v>0</v>
      </c>
      <c r="R309" s="91"/>
      <c r="S309" s="644"/>
      <c r="T309" s="75">
        <v>0</v>
      </c>
      <c r="U309" s="1000"/>
      <c r="V309" s="91"/>
      <c r="W309" s="644"/>
      <c r="X309" s="91"/>
      <c r="Y309" s="644"/>
      <c r="Z309" s="60">
        <v>4</v>
      </c>
      <c r="AA309" s="1000">
        <v>12806.4</v>
      </c>
      <c r="AB309" s="91"/>
      <c r="AC309" s="644"/>
      <c r="AD309" s="63">
        <v>0</v>
      </c>
      <c r="AE309" s="90">
        <f t="shared" si="22"/>
        <v>0</v>
      </c>
      <c r="AF309" s="940">
        <v>0</v>
      </c>
      <c r="AG309" s="150">
        <v>0</v>
      </c>
      <c r="AH309" s="91"/>
      <c r="AI309" s="644"/>
      <c r="AJ309" s="998">
        <f t="shared" si="20"/>
        <v>12806.4</v>
      </c>
    </row>
    <row r="310" spans="2:36" ht="66" x14ac:dyDescent="0.25">
      <c r="B310" s="51"/>
      <c r="C310" s="102" t="s">
        <v>334</v>
      </c>
      <c r="D310" s="74"/>
      <c r="E310" s="74">
        <v>4</v>
      </c>
      <c r="F310" s="74" t="s">
        <v>30</v>
      </c>
      <c r="G310" s="55" t="s">
        <v>31</v>
      </c>
      <c r="H310" s="56" t="s">
        <v>32</v>
      </c>
      <c r="I310" s="55" t="s">
        <v>33</v>
      </c>
      <c r="J310" s="108">
        <v>1869.5</v>
      </c>
      <c r="K310" s="766">
        <v>17587.330000000002</v>
      </c>
      <c r="L310" s="89"/>
      <c r="M310" s="644">
        <v>0</v>
      </c>
      <c r="N310" s="89"/>
      <c r="O310" s="644"/>
      <c r="P310" s="75">
        <v>0</v>
      </c>
      <c r="Q310" s="999">
        <f t="shared" si="21"/>
        <v>0</v>
      </c>
      <c r="R310" s="91"/>
      <c r="S310" s="644"/>
      <c r="T310" s="75">
        <v>0</v>
      </c>
      <c r="U310" s="1000"/>
      <c r="V310" s="91"/>
      <c r="W310" s="644"/>
      <c r="X310" s="91"/>
      <c r="Y310" s="644"/>
      <c r="Z310" s="60">
        <v>4</v>
      </c>
      <c r="AA310" s="1000">
        <v>17587.330000000002</v>
      </c>
      <c r="AB310" s="91"/>
      <c r="AC310" s="644"/>
      <c r="AD310" s="63">
        <v>0</v>
      </c>
      <c r="AE310" s="90">
        <f t="shared" si="22"/>
        <v>0</v>
      </c>
      <c r="AF310" s="940">
        <v>0</v>
      </c>
      <c r="AG310" s="150">
        <v>0</v>
      </c>
      <c r="AH310" s="91"/>
      <c r="AI310" s="644"/>
      <c r="AJ310" s="998">
        <f t="shared" si="20"/>
        <v>17587.330000000002</v>
      </c>
    </row>
    <row r="311" spans="2:36" ht="66" x14ac:dyDescent="0.25">
      <c r="B311" s="51"/>
      <c r="C311" s="52" t="s">
        <v>335</v>
      </c>
      <c r="D311" s="74"/>
      <c r="E311" s="74">
        <v>5</v>
      </c>
      <c r="F311" s="74" t="s">
        <v>30</v>
      </c>
      <c r="G311" s="55" t="s">
        <v>31</v>
      </c>
      <c r="H311" s="56" t="s">
        <v>32</v>
      </c>
      <c r="I311" s="55" t="s">
        <v>33</v>
      </c>
      <c r="J311" s="108">
        <v>1002.24</v>
      </c>
      <c r="K311" s="766">
        <v>5011.2</v>
      </c>
      <c r="L311" s="89"/>
      <c r="M311" s="644">
        <v>0</v>
      </c>
      <c r="N311" s="89"/>
      <c r="O311" s="644"/>
      <c r="P311" s="75">
        <v>0</v>
      </c>
      <c r="Q311" s="999">
        <f t="shared" si="21"/>
        <v>0</v>
      </c>
      <c r="R311" s="91"/>
      <c r="S311" s="644"/>
      <c r="T311" s="75">
        <v>0</v>
      </c>
      <c r="U311" s="1000"/>
      <c r="V311" s="91"/>
      <c r="W311" s="644"/>
      <c r="X311" s="91"/>
      <c r="Y311" s="644"/>
      <c r="Z311" s="60">
        <v>5</v>
      </c>
      <c r="AA311" s="1000">
        <v>5011.2</v>
      </c>
      <c r="AB311" s="91"/>
      <c r="AC311" s="644"/>
      <c r="AD311" s="63">
        <v>0</v>
      </c>
      <c r="AE311" s="90">
        <f t="shared" si="22"/>
        <v>0</v>
      </c>
      <c r="AF311" s="940">
        <v>0</v>
      </c>
      <c r="AG311" s="150">
        <v>0</v>
      </c>
      <c r="AH311" s="91"/>
      <c r="AI311" s="644"/>
      <c r="AJ311" s="998">
        <f t="shared" si="20"/>
        <v>5011.2</v>
      </c>
    </row>
    <row r="312" spans="2:36" ht="66" x14ac:dyDescent="0.25">
      <c r="B312" s="51"/>
      <c r="C312" s="52" t="s">
        <v>336</v>
      </c>
      <c r="D312" s="74"/>
      <c r="E312" s="74">
        <v>5</v>
      </c>
      <c r="F312" s="74" t="s">
        <v>30</v>
      </c>
      <c r="G312" s="55" t="s">
        <v>31</v>
      </c>
      <c r="H312" s="56" t="s">
        <v>32</v>
      </c>
      <c r="I312" s="55" t="s">
        <v>33</v>
      </c>
      <c r="J312" s="108">
        <v>781.87400000000002</v>
      </c>
      <c r="K312" s="766">
        <v>3909.37</v>
      </c>
      <c r="L312" s="89"/>
      <c r="M312" s="644">
        <v>0</v>
      </c>
      <c r="N312" s="89"/>
      <c r="O312" s="644"/>
      <c r="P312" s="75">
        <v>0</v>
      </c>
      <c r="Q312" s="999">
        <f t="shared" si="21"/>
        <v>0</v>
      </c>
      <c r="R312" s="91"/>
      <c r="S312" s="644"/>
      <c r="T312" s="75">
        <v>0</v>
      </c>
      <c r="U312" s="1000"/>
      <c r="V312" s="91"/>
      <c r="W312" s="644"/>
      <c r="X312" s="91"/>
      <c r="Y312" s="644"/>
      <c r="Z312" s="60">
        <v>5</v>
      </c>
      <c r="AA312" s="1000">
        <v>3909.37</v>
      </c>
      <c r="AB312" s="91"/>
      <c r="AC312" s="644"/>
      <c r="AD312" s="63">
        <v>0</v>
      </c>
      <c r="AE312" s="90">
        <f t="shared" si="22"/>
        <v>0</v>
      </c>
      <c r="AF312" s="940">
        <v>0</v>
      </c>
      <c r="AG312" s="150">
        <v>0</v>
      </c>
      <c r="AH312" s="91"/>
      <c r="AI312" s="644"/>
      <c r="AJ312" s="998">
        <f t="shared" si="20"/>
        <v>3909.37</v>
      </c>
    </row>
    <row r="313" spans="2:36" ht="66" x14ac:dyDescent="0.25">
      <c r="B313" s="51"/>
      <c r="C313" s="52" t="s">
        <v>337</v>
      </c>
      <c r="D313" s="74"/>
      <c r="E313" s="74">
        <v>1</v>
      </c>
      <c r="F313" s="74" t="s">
        <v>30</v>
      </c>
      <c r="G313" s="55" t="s">
        <v>31</v>
      </c>
      <c r="H313" s="56" t="s">
        <v>32</v>
      </c>
      <c r="I313" s="55" t="s">
        <v>33</v>
      </c>
      <c r="J313" s="108">
        <v>1027.3599999999999</v>
      </c>
      <c r="K313" s="766">
        <v>1027.3599999999999</v>
      </c>
      <c r="L313" s="89"/>
      <c r="M313" s="644">
        <v>0</v>
      </c>
      <c r="N313" s="89"/>
      <c r="O313" s="644"/>
      <c r="P313" s="75">
        <v>0</v>
      </c>
      <c r="Q313" s="999">
        <f t="shared" si="21"/>
        <v>0</v>
      </c>
      <c r="R313" s="91"/>
      <c r="S313" s="644"/>
      <c r="T313" s="75">
        <v>0</v>
      </c>
      <c r="U313" s="1000"/>
      <c r="V313" s="91"/>
      <c r="W313" s="644"/>
      <c r="X313" s="91"/>
      <c r="Y313" s="644"/>
      <c r="Z313" s="60">
        <v>1</v>
      </c>
      <c r="AA313" s="1000">
        <v>1027.3599999999999</v>
      </c>
      <c r="AB313" s="91"/>
      <c r="AC313" s="644"/>
      <c r="AD313" s="63">
        <v>0</v>
      </c>
      <c r="AE313" s="90">
        <f t="shared" si="22"/>
        <v>0</v>
      </c>
      <c r="AF313" s="940">
        <v>0</v>
      </c>
      <c r="AG313" s="150">
        <v>0</v>
      </c>
      <c r="AH313" s="91"/>
      <c r="AI313" s="644"/>
      <c r="AJ313" s="998">
        <f t="shared" si="20"/>
        <v>1027.3599999999999</v>
      </c>
    </row>
    <row r="314" spans="2:36" ht="66" x14ac:dyDescent="0.25">
      <c r="B314" s="51"/>
      <c r="C314" s="196" t="s">
        <v>338</v>
      </c>
      <c r="D314" s="177"/>
      <c r="E314" s="177">
        <v>3</v>
      </c>
      <c r="F314" s="177" t="s">
        <v>30</v>
      </c>
      <c r="G314" s="197" t="s">
        <v>31</v>
      </c>
      <c r="H314" s="198" t="s">
        <v>32</v>
      </c>
      <c r="I314" s="197" t="s">
        <v>33</v>
      </c>
      <c r="J314" s="199">
        <v>485.75333333333333</v>
      </c>
      <c r="K314" s="779">
        <v>1457.26</v>
      </c>
      <c r="L314" s="89"/>
      <c r="M314" s="644">
        <v>0</v>
      </c>
      <c r="N314" s="89"/>
      <c r="O314" s="644"/>
      <c r="P314" s="75">
        <v>0</v>
      </c>
      <c r="Q314" s="1018">
        <f t="shared" si="21"/>
        <v>0</v>
      </c>
      <c r="R314" s="200"/>
      <c r="S314" s="1016"/>
      <c r="T314" s="75">
        <v>0</v>
      </c>
      <c r="U314" s="1005"/>
      <c r="V314" s="200"/>
      <c r="W314" s="1016"/>
      <c r="X314" s="200"/>
      <c r="Y314" s="1016"/>
      <c r="Z314" s="60">
        <v>3</v>
      </c>
      <c r="AA314" s="1005">
        <v>1457.26</v>
      </c>
      <c r="AB314" s="200"/>
      <c r="AC314" s="1016"/>
      <c r="AD314" s="63">
        <v>0</v>
      </c>
      <c r="AE314" s="201">
        <f t="shared" si="22"/>
        <v>0</v>
      </c>
      <c r="AF314" s="949">
        <v>0</v>
      </c>
      <c r="AG314" s="150">
        <v>0</v>
      </c>
      <c r="AH314" s="91"/>
      <c r="AI314" s="644"/>
      <c r="AJ314" s="998">
        <f t="shared" si="20"/>
        <v>1457.26</v>
      </c>
    </row>
    <row r="315" spans="2:36" x14ac:dyDescent="0.25">
      <c r="B315" s="895">
        <v>215</v>
      </c>
      <c r="C315" s="273" t="s">
        <v>339</v>
      </c>
      <c r="D315" s="274"/>
      <c r="E315" s="274"/>
      <c r="F315" s="274"/>
      <c r="G315" s="313"/>
      <c r="H315" s="313"/>
      <c r="I315" s="313"/>
      <c r="J315" s="277"/>
      <c r="K315" s="794">
        <v>98604.479999999996</v>
      </c>
      <c r="L315" s="278"/>
      <c r="M315" s="919">
        <f>M316+M318+M320+M323</f>
        <v>0</v>
      </c>
      <c r="N315" s="278"/>
      <c r="O315" s="919">
        <f>O316+O318+O320+O323</f>
        <v>0</v>
      </c>
      <c r="P315" s="875">
        <v>0</v>
      </c>
      <c r="Q315" s="919">
        <f>Q316+Q318+Q320+Q323</f>
        <v>0</v>
      </c>
      <c r="R315" s="896"/>
      <c r="S315" s="919">
        <f>S316+S318+S320+S323</f>
        <v>0</v>
      </c>
      <c r="T315" s="875">
        <v>0</v>
      </c>
      <c r="U315" s="919">
        <f>U316+U318+U320+U323</f>
        <v>4824</v>
      </c>
      <c r="V315" s="896"/>
      <c r="W315" s="919">
        <f>W316+W318+W320+W323</f>
        <v>0</v>
      </c>
      <c r="X315" s="896"/>
      <c r="Y315" s="919">
        <f>Y316+Y318+Y320+Y323</f>
        <v>0</v>
      </c>
      <c r="Z315" s="373">
        <v>0</v>
      </c>
      <c r="AA315" s="919">
        <f>AA316+AA318+AA320+AA323</f>
        <v>93780.479999999996</v>
      </c>
      <c r="AB315" s="896"/>
      <c r="AC315" s="919">
        <f>AC316+AC318+AC320+AC323</f>
        <v>0</v>
      </c>
      <c r="AD315" s="930">
        <v>0</v>
      </c>
      <c r="AE315" s="278">
        <f>AE316+AE318+AE320+AE323</f>
        <v>0</v>
      </c>
      <c r="AF315" s="950">
        <f>AF316+AF318+AF320+AF323</f>
        <v>0</v>
      </c>
      <c r="AG315" s="278">
        <f>AG316+AG318+AG320+AG323</f>
        <v>0</v>
      </c>
      <c r="AH315" s="897"/>
      <c r="AI315" s="919">
        <f>AI316+AI318+AI320+AI323</f>
        <v>0</v>
      </c>
      <c r="AJ315" s="1027">
        <f t="shared" si="20"/>
        <v>98604.479999999996</v>
      </c>
    </row>
    <row r="316" spans="2:36" x14ac:dyDescent="0.25">
      <c r="B316" s="117">
        <v>21501</v>
      </c>
      <c r="C316" s="202" t="s">
        <v>340</v>
      </c>
      <c r="D316" s="119"/>
      <c r="E316" s="119"/>
      <c r="F316" s="126"/>
      <c r="G316" s="127"/>
      <c r="H316" s="127"/>
      <c r="I316" s="127"/>
      <c r="J316" s="176"/>
      <c r="K316" s="769">
        <v>0</v>
      </c>
      <c r="L316" s="122"/>
      <c r="M316" s="917">
        <f>M317</f>
        <v>0</v>
      </c>
      <c r="N316" s="122"/>
      <c r="O316" s="917">
        <f>O317</f>
        <v>0</v>
      </c>
      <c r="P316" s="871">
        <v>0</v>
      </c>
      <c r="Q316" s="917">
        <f>Q317</f>
        <v>0</v>
      </c>
      <c r="R316" s="124"/>
      <c r="S316" s="917">
        <f>S317</f>
        <v>0</v>
      </c>
      <c r="T316" s="871">
        <v>0</v>
      </c>
      <c r="U316" s="917">
        <f>U317</f>
        <v>0</v>
      </c>
      <c r="V316" s="124"/>
      <c r="W316" s="917">
        <f>W317</f>
        <v>0</v>
      </c>
      <c r="X316" s="124"/>
      <c r="Y316" s="917">
        <f>Y317</f>
        <v>0</v>
      </c>
      <c r="Z316" s="872">
        <v>0</v>
      </c>
      <c r="AA316" s="917">
        <f>AA317</f>
        <v>0</v>
      </c>
      <c r="AB316" s="124"/>
      <c r="AC316" s="917">
        <f>AC317</f>
        <v>0</v>
      </c>
      <c r="AD316" s="993">
        <v>0</v>
      </c>
      <c r="AE316" s="122">
        <f>AE317</f>
        <v>0</v>
      </c>
      <c r="AF316" s="941"/>
      <c r="AG316" s="122">
        <f>AG317</f>
        <v>0</v>
      </c>
      <c r="AH316" s="124"/>
      <c r="AI316" s="917">
        <f>AI317</f>
        <v>0</v>
      </c>
      <c r="AJ316" s="1026">
        <f t="shared" si="20"/>
        <v>0</v>
      </c>
    </row>
    <row r="317" spans="2:36" x14ac:dyDescent="0.25">
      <c r="B317" s="51"/>
      <c r="C317" s="203"/>
      <c r="D317" s="74"/>
      <c r="E317" s="401"/>
      <c r="F317" s="204"/>
      <c r="G317" s="205"/>
      <c r="H317" s="205"/>
      <c r="I317" s="205"/>
      <c r="J317" s="57"/>
      <c r="K317" s="768"/>
      <c r="L317" s="136"/>
      <c r="M317" s="469">
        <v>0</v>
      </c>
      <c r="N317" s="136"/>
      <c r="O317" s="469">
        <v>0</v>
      </c>
      <c r="P317" s="75">
        <v>0</v>
      </c>
      <c r="Q317" s="469">
        <v>0</v>
      </c>
      <c r="R317" s="138"/>
      <c r="S317" s="469">
        <v>0</v>
      </c>
      <c r="T317" s="75">
        <v>0</v>
      </c>
      <c r="U317" s="469">
        <v>0</v>
      </c>
      <c r="V317" s="138"/>
      <c r="W317" s="469">
        <v>0</v>
      </c>
      <c r="X317" s="138"/>
      <c r="Y317" s="469">
        <v>0</v>
      </c>
      <c r="Z317" s="60">
        <v>0</v>
      </c>
      <c r="AA317" s="469">
        <v>0</v>
      </c>
      <c r="AB317" s="138"/>
      <c r="AC317" s="469">
        <v>0</v>
      </c>
      <c r="AD317" s="63">
        <v>0</v>
      </c>
      <c r="AE317" s="136">
        <v>0</v>
      </c>
      <c r="AF317" s="942"/>
      <c r="AG317" s="136">
        <v>0</v>
      </c>
      <c r="AH317" s="138"/>
      <c r="AI317" s="469">
        <v>0</v>
      </c>
      <c r="AJ317" s="998">
        <f t="shared" si="20"/>
        <v>0</v>
      </c>
    </row>
    <row r="318" spans="2:36" x14ac:dyDescent="0.25">
      <c r="B318" s="117">
        <v>21502</v>
      </c>
      <c r="C318" s="118" t="s">
        <v>341</v>
      </c>
      <c r="D318" s="119"/>
      <c r="E318" s="119"/>
      <c r="F318" s="119"/>
      <c r="G318" s="206"/>
      <c r="H318" s="206"/>
      <c r="I318" s="206"/>
      <c r="J318" s="176"/>
      <c r="K318" s="769">
        <v>5080.8</v>
      </c>
      <c r="L318" s="122"/>
      <c r="M318" s="917">
        <f>M319</f>
        <v>0</v>
      </c>
      <c r="N318" s="122"/>
      <c r="O318" s="917">
        <f>O319</f>
        <v>0</v>
      </c>
      <c r="P318" s="871">
        <v>0</v>
      </c>
      <c r="Q318" s="917">
        <f>Q319</f>
        <v>0</v>
      </c>
      <c r="R318" s="124"/>
      <c r="S318" s="917">
        <f>S319</f>
        <v>0</v>
      </c>
      <c r="T318" s="871">
        <v>0</v>
      </c>
      <c r="U318" s="917">
        <f>U319</f>
        <v>0</v>
      </c>
      <c r="V318" s="124"/>
      <c r="W318" s="917">
        <f>W319</f>
        <v>0</v>
      </c>
      <c r="X318" s="124"/>
      <c r="Y318" s="917">
        <f>Y319</f>
        <v>0</v>
      </c>
      <c r="Z318" s="872">
        <v>0</v>
      </c>
      <c r="AA318" s="917">
        <f>AA319</f>
        <v>5080.8</v>
      </c>
      <c r="AB318" s="124"/>
      <c r="AC318" s="917">
        <f>AC319</f>
        <v>0</v>
      </c>
      <c r="AD318" s="993">
        <v>0</v>
      </c>
      <c r="AE318" s="122">
        <f>AE319</f>
        <v>0</v>
      </c>
      <c r="AF318" s="941"/>
      <c r="AG318" s="122">
        <f>AG319</f>
        <v>0</v>
      </c>
      <c r="AH318" s="124"/>
      <c r="AI318" s="917">
        <f>AI319</f>
        <v>0</v>
      </c>
      <c r="AJ318" s="1026">
        <f t="shared" si="20"/>
        <v>5080.8</v>
      </c>
    </row>
    <row r="319" spans="2:36" x14ac:dyDescent="0.25">
      <c r="B319" s="51"/>
      <c r="C319" s="207" t="s">
        <v>342</v>
      </c>
      <c r="D319" s="208"/>
      <c r="E319" s="208">
        <v>1</v>
      </c>
      <c r="F319" s="209"/>
      <c r="G319" s="210"/>
      <c r="H319" s="210"/>
      <c r="I319" s="210"/>
      <c r="J319" s="211"/>
      <c r="K319" s="782">
        <v>5080.8</v>
      </c>
      <c r="L319" s="136"/>
      <c r="M319" s="469">
        <v>0</v>
      </c>
      <c r="N319" s="136"/>
      <c r="O319" s="469">
        <v>0</v>
      </c>
      <c r="P319" s="75">
        <v>0</v>
      </c>
      <c r="Q319" s="469">
        <v>0</v>
      </c>
      <c r="R319" s="138"/>
      <c r="S319" s="469">
        <v>0</v>
      </c>
      <c r="T319" s="75">
        <v>0</v>
      </c>
      <c r="U319" s="469">
        <v>0</v>
      </c>
      <c r="V319" s="138"/>
      <c r="W319" s="469">
        <v>0</v>
      </c>
      <c r="X319" s="138"/>
      <c r="Y319" s="469">
        <v>0</v>
      </c>
      <c r="Z319" s="60">
        <v>1</v>
      </c>
      <c r="AA319" s="469">
        <v>5080.8</v>
      </c>
      <c r="AB319" s="138"/>
      <c r="AC319" s="469">
        <v>0</v>
      </c>
      <c r="AD319" s="63">
        <v>0</v>
      </c>
      <c r="AE319" s="136">
        <v>0</v>
      </c>
      <c r="AF319" s="942"/>
      <c r="AG319" s="136">
        <v>0</v>
      </c>
      <c r="AH319" s="138"/>
      <c r="AI319" s="469">
        <v>0</v>
      </c>
      <c r="AJ319" s="998">
        <f t="shared" si="20"/>
        <v>5080.8</v>
      </c>
    </row>
    <row r="320" spans="2:36" x14ac:dyDescent="0.25">
      <c r="B320" s="117">
        <v>21503</v>
      </c>
      <c r="C320" s="118" t="s">
        <v>343</v>
      </c>
      <c r="D320" s="119"/>
      <c r="E320" s="126"/>
      <c r="F320" s="119"/>
      <c r="G320" s="206"/>
      <c r="H320" s="206"/>
      <c r="I320" s="206"/>
      <c r="J320" s="176"/>
      <c r="K320" s="771">
        <v>17610</v>
      </c>
      <c r="L320" s="122"/>
      <c r="M320" s="917">
        <f>M321+M322</f>
        <v>0</v>
      </c>
      <c r="N320" s="122"/>
      <c r="O320" s="917">
        <f>O321+O322</f>
        <v>0</v>
      </c>
      <c r="P320" s="871">
        <v>0</v>
      </c>
      <c r="Q320" s="917">
        <f>Q321+Q322</f>
        <v>0</v>
      </c>
      <c r="R320" s="213"/>
      <c r="S320" s="917">
        <f>S321+S322</f>
        <v>0</v>
      </c>
      <c r="T320" s="871">
        <v>0</v>
      </c>
      <c r="U320" s="917">
        <f>U321+U322</f>
        <v>0</v>
      </c>
      <c r="V320" s="213"/>
      <c r="W320" s="917">
        <f>W321+W322</f>
        <v>0</v>
      </c>
      <c r="X320" s="213"/>
      <c r="Y320" s="917">
        <f>Y321+Y322</f>
        <v>0</v>
      </c>
      <c r="Z320" s="872">
        <v>0</v>
      </c>
      <c r="AA320" s="917">
        <f>AA321+AA322</f>
        <v>17610</v>
      </c>
      <c r="AB320" s="213"/>
      <c r="AC320" s="917">
        <f>AC321+AC322</f>
        <v>0</v>
      </c>
      <c r="AD320" s="993">
        <v>0</v>
      </c>
      <c r="AE320" s="122">
        <f>AE321+AE322</f>
        <v>0</v>
      </c>
      <c r="AF320" s="148">
        <f>AF321+AF322</f>
        <v>0</v>
      </c>
      <c r="AG320" s="122">
        <f>AG321+AG322</f>
        <v>0</v>
      </c>
      <c r="AH320" s="213"/>
      <c r="AI320" s="917">
        <f>AI321+AI322</f>
        <v>0</v>
      </c>
      <c r="AJ320" s="917">
        <f>AJ321+AJ322</f>
        <v>17610</v>
      </c>
    </row>
    <row r="321" spans="2:36" ht="66" x14ac:dyDescent="0.25">
      <c r="B321" s="83"/>
      <c r="C321" s="214" t="s">
        <v>344</v>
      </c>
      <c r="D321" s="215"/>
      <c r="E321" s="215">
        <v>6</v>
      </c>
      <c r="F321" s="216" t="s">
        <v>30</v>
      </c>
      <c r="G321" s="55" t="s">
        <v>31</v>
      </c>
      <c r="H321" s="56" t="s">
        <v>32</v>
      </c>
      <c r="I321" s="55" t="s">
        <v>33</v>
      </c>
      <c r="J321" s="211">
        <v>2800</v>
      </c>
      <c r="K321" s="783">
        <v>16800</v>
      </c>
      <c r="L321" s="80"/>
      <c r="M321" s="150">
        <v>0</v>
      </c>
      <c r="N321" s="80"/>
      <c r="O321" s="150"/>
      <c r="P321" s="75">
        <v>0</v>
      </c>
      <c r="Q321" s="999">
        <f>P321*J321</f>
        <v>0</v>
      </c>
      <c r="R321" s="81"/>
      <c r="S321" s="150"/>
      <c r="T321" s="75">
        <v>0</v>
      </c>
      <c r="U321" s="1000"/>
      <c r="V321" s="81"/>
      <c r="W321" s="150"/>
      <c r="X321" s="81"/>
      <c r="Y321" s="150"/>
      <c r="Z321" s="60">
        <v>6</v>
      </c>
      <c r="AA321" s="1000">
        <v>16800</v>
      </c>
      <c r="AB321" s="81"/>
      <c r="AC321" s="150"/>
      <c r="AD321" s="63">
        <v>0</v>
      </c>
      <c r="AE321" s="90">
        <f>AD321*J321</f>
        <v>0</v>
      </c>
      <c r="AF321" s="63">
        <v>0</v>
      </c>
      <c r="AG321" s="150">
        <v>0</v>
      </c>
      <c r="AH321" s="81"/>
      <c r="AI321" s="150"/>
      <c r="AJ321" s="998">
        <f>AG321+AI321+AE321+AC321+AA321+Y321+W321+U321+S321+Q321+O321+M321</f>
        <v>16800</v>
      </c>
    </row>
    <row r="322" spans="2:36" ht="66" x14ac:dyDescent="0.25">
      <c r="B322" s="83"/>
      <c r="C322" s="217" t="s">
        <v>337</v>
      </c>
      <c r="D322" s="149"/>
      <c r="E322" s="149">
        <v>1</v>
      </c>
      <c r="F322" s="109" t="s">
        <v>41</v>
      </c>
      <c r="G322" s="55" t="s">
        <v>31</v>
      </c>
      <c r="H322" s="56" t="s">
        <v>32</v>
      </c>
      <c r="I322" s="55" t="s">
        <v>33</v>
      </c>
      <c r="J322" s="211">
        <v>810</v>
      </c>
      <c r="K322" s="772">
        <v>810</v>
      </c>
      <c r="L322" s="80"/>
      <c r="M322" s="150">
        <v>0</v>
      </c>
      <c r="N322" s="80"/>
      <c r="O322" s="150"/>
      <c r="P322" s="75">
        <v>0</v>
      </c>
      <c r="Q322" s="999">
        <f>P322*J322</f>
        <v>0</v>
      </c>
      <c r="R322" s="81"/>
      <c r="S322" s="150"/>
      <c r="T322" s="75">
        <v>0</v>
      </c>
      <c r="U322" s="1000"/>
      <c r="V322" s="81"/>
      <c r="W322" s="150"/>
      <c r="X322" s="81"/>
      <c r="Y322" s="150"/>
      <c r="Z322" s="60">
        <v>1</v>
      </c>
      <c r="AA322" s="1000">
        <v>810</v>
      </c>
      <c r="AB322" s="81"/>
      <c r="AC322" s="150"/>
      <c r="AD322" s="63">
        <v>0</v>
      </c>
      <c r="AE322" s="90">
        <f>AD322*J322</f>
        <v>0</v>
      </c>
      <c r="AF322" s="63">
        <v>0</v>
      </c>
      <c r="AG322" s="150">
        <v>0</v>
      </c>
      <c r="AH322" s="81"/>
      <c r="AI322" s="150"/>
      <c r="AJ322" s="998">
        <f>AG322+AI322+AE322+AC322+AA322+Y322+W322+U322+S322+Q322+O322+M322</f>
        <v>810</v>
      </c>
    </row>
    <row r="323" spans="2:36" x14ac:dyDescent="0.25">
      <c r="B323" s="117">
        <v>21504</v>
      </c>
      <c r="C323" s="118" t="s">
        <v>345</v>
      </c>
      <c r="D323" s="119"/>
      <c r="E323" s="126"/>
      <c r="F323" s="119"/>
      <c r="G323" s="206"/>
      <c r="H323" s="206"/>
      <c r="I323" s="206"/>
      <c r="J323" s="176"/>
      <c r="K323" s="771">
        <v>75913.679999999993</v>
      </c>
      <c r="L323" s="122"/>
      <c r="M323" s="917">
        <f>SUM(M324:M331)</f>
        <v>0</v>
      </c>
      <c r="N323" s="122"/>
      <c r="O323" s="917">
        <f>SUM(O324:O331)</f>
        <v>0</v>
      </c>
      <c r="P323" s="871">
        <v>0</v>
      </c>
      <c r="Q323" s="917">
        <f>SUM(Q324:Q331)</f>
        <v>0</v>
      </c>
      <c r="R323" s="213"/>
      <c r="S323" s="917">
        <f>SUM(S324:S331)</f>
        <v>0</v>
      </c>
      <c r="T323" s="871">
        <v>0</v>
      </c>
      <c r="U323" s="917">
        <f>SUM(U324:U331)</f>
        <v>4824</v>
      </c>
      <c r="V323" s="213"/>
      <c r="W323" s="917">
        <f>SUM(W324:W331)</f>
        <v>0</v>
      </c>
      <c r="X323" s="213"/>
      <c r="Y323" s="917">
        <f>SUM(Y324:Y331)</f>
        <v>0</v>
      </c>
      <c r="Z323" s="872">
        <v>0</v>
      </c>
      <c r="AA323" s="917">
        <f>SUM(AA324:AA331)</f>
        <v>71089.679999999993</v>
      </c>
      <c r="AB323" s="213"/>
      <c r="AC323" s="917">
        <f>SUM(AC324:AC331)</f>
        <v>0</v>
      </c>
      <c r="AD323" s="993">
        <v>0</v>
      </c>
      <c r="AE323" s="122">
        <f>SUM(AE324:AE331)</f>
        <v>0</v>
      </c>
      <c r="AF323" s="148">
        <f>AF324+AF325+AF326+AF327+AF328+AF329+AF330+AF331</f>
        <v>0</v>
      </c>
      <c r="AG323" s="122">
        <f>SUM(AG324:AG331)</f>
        <v>0</v>
      </c>
      <c r="AH323" s="213"/>
      <c r="AI323" s="917">
        <f>SUM(AI324:AI331)</f>
        <v>0</v>
      </c>
      <c r="AJ323" s="917">
        <f>SUM(AJ324:AJ331)</f>
        <v>75913.679999999993</v>
      </c>
    </row>
    <row r="324" spans="2:36" ht="66" x14ac:dyDescent="0.25">
      <c r="B324" s="51"/>
      <c r="C324" s="103" t="s">
        <v>346</v>
      </c>
      <c r="D324" s="189"/>
      <c r="E324" s="189">
        <v>5</v>
      </c>
      <c r="F324" s="209" t="s">
        <v>41</v>
      </c>
      <c r="G324" s="55" t="s">
        <v>31</v>
      </c>
      <c r="H324" s="56" t="s">
        <v>32</v>
      </c>
      <c r="I324" s="55" t="s">
        <v>33</v>
      </c>
      <c r="J324" s="211">
        <v>1000</v>
      </c>
      <c r="K324" s="781">
        <v>5000</v>
      </c>
      <c r="L324" s="80"/>
      <c r="M324" s="150">
        <v>0</v>
      </c>
      <c r="N324" s="80"/>
      <c r="O324" s="150"/>
      <c r="P324" s="75">
        <v>0</v>
      </c>
      <c r="Q324" s="999">
        <f t="shared" ref="Q324:Q331" si="23">P324*J324</f>
        <v>0</v>
      </c>
      <c r="R324" s="81"/>
      <c r="S324" s="150"/>
      <c r="T324" s="75">
        <v>0</v>
      </c>
      <c r="U324" s="1000"/>
      <c r="V324" s="81"/>
      <c r="W324" s="150"/>
      <c r="X324" s="81"/>
      <c r="Y324" s="150"/>
      <c r="Z324" s="60">
        <v>5</v>
      </c>
      <c r="AA324" s="1000">
        <v>5000</v>
      </c>
      <c r="AB324" s="81"/>
      <c r="AC324" s="150"/>
      <c r="AD324" s="63">
        <v>0</v>
      </c>
      <c r="AE324" s="90">
        <f t="shared" ref="AE324:AE331" si="24">AD324*J324</f>
        <v>0</v>
      </c>
      <c r="AF324" s="63">
        <v>0</v>
      </c>
      <c r="AG324" s="150">
        <v>0</v>
      </c>
      <c r="AH324" s="81"/>
      <c r="AI324" s="150"/>
      <c r="AJ324" s="998">
        <f t="shared" ref="AJ324:AJ331" si="25">AG324+AI324+AE324+AC324+AA324+Y324+W324+U324+S324+Q324+O324+M324</f>
        <v>5000</v>
      </c>
    </row>
    <row r="325" spans="2:36" ht="66" x14ac:dyDescent="0.25">
      <c r="B325" s="51"/>
      <c r="C325" s="218" t="s">
        <v>347</v>
      </c>
      <c r="D325" s="74"/>
      <c r="E325" s="74">
        <v>4</v>
      </c>
      <c r="F325" s="79" t="s">
        <v>41</v>
      </c>
      <c r="G325" s="55" t="s">
        <v>31</v>
      </c>
      <c r="H325" s="56" t="s">
        <v>32</v>
      </c>
      <c r="I325" s="55" t="s">
        <v>33</v>
      </c>
      <c r="J325" s="211">
        <v>2241.6999999999998</v>
      </c>
      <c r="K325" s="766">
        <v>8966.7999999999993</v>
      </c>
      <c r="L325" s="80"/>
      <c r="M325" s="150">
        <v>0</v>
      </c>
      <c r="N325" s="80"/>
      <c r="O325" s="150"/>
      <c r="P325" s="75">
        <v>0</v>
      </c>
      <c r="Q325" s="999">
        <f t="shared" si="23"/>
        <v>0</v>
      </c>
      <c r="R325" s="81"/>
      <c r="S325" s="150"/>
      <c r="T325" s="75">
        <v>0</v>
      </c>
      <c r="U325" s="1000"/>
      <c r="V325" s="81"/>
      <c r="W325" s="150"/>
      <c r="X325" s="81"/>
      <c r="Y325" s="150"/>
      <c r="Z325" s="60">
        <v>4</v>
      </c>
      <c r="AA325" s="1000">
        <v>8966.7999999999993</v>
      </c>
      <c r="AB325" s="81"/>
      <c r="AC325" s="150"/>
      <c r="AD325" s="63">
        <v>0</v>
      </c>
      <c r="AE325" s="90">
        <f t="shared" si="24"/>
        <v>0</v>
      </c>
      <c r="AF325" s="63">
        <v>0</v>
      </c>
      <c r="AG325" s="150">
        <v>0</v>
      </c>
      <c r="AH325" s="81"/>
      <c r="AI325" s="150"/>
      <c r="AJ325" s="998">
        <f t="shared" si="25"/>
        <v>8966.7999999999993</v>
      </c>
    </row>
    <row r="326" spans="2:36" ht="66" x14ac:dyDescent="0.25">
      <c r="B326" s="51"/>
      <c r="C326" s="218" t="s">
        <v>348</v>
      </c>
      <c r="D326" s="74"/>
      <c r="E326" s="74">
        <v>4</v>
      </c>
      <c r="F326" s="79" t="s">
        <v>41</v>
      </c>
      <c r="G326" s="55" t="s">
        <v>31</v>
      </c>
      <c r="H326" s="56" t="s">
        <v>32</v>
      </c>
      <c r="I326" s="55" t="s">
        <v>33</v>
      </c>
      <c r="J326" s="211">
        <v>2286.36</v>
      </c>
      <c r="K326" s="766">
        <v>9145.44</v>
      </c>
      <c r="L326" s="80"/>
      <c r="M326" s="150">
        <v>0</v>
      </c>
      <c r="N326" s="80"/>
      <c r="O326" s="150"/>
      <c r="P326" s="75">
        <v>0</v>
      </c>
      <c r="Q326" s="999">
        <f t="shared" si="23"/>
        <v>0</v>
      </c>
      <c r="R326" s="81"/>
      <c r="S326" s="150"/>
      <c r="T326" s="75">
        <v>0</v>
      </c>
      <c r="U326" s="1000"/>
      <c r="V326" s="81"/>
      <c r="W326" s="150"/>
      <c r="X326" s="81"/>
      <c r="Y326" s="150"/>
      <c r="Z326" s="60">
        <v>4</v>
      </c>
      <c r="AA326" s="1000">
        <v>9145.44</v>
      </c>
      <c r="AB326" s="81"/>
      <c r="AC326" s="150"/>
      <c r="AD326" s="63">
        <v>0</v>
      </c>
      <c r="AE326" s="90">
        <f t="shared" si="24"/>
        <v>0</v>
      </c>
      <c r="AF326" s="63">
        <v>0</v>
      </c>
      <c r="AG326" s="150">
        <v>0</v>
      </c>
      <c r="AH326" s="81"/>
      <c r="AI326" s="150"/>
      <c r="AJ326" s="998">
        <f t="shared" si="25"/>
        <v>9145.44</v>
      </c>
    </row>
    <row r="327" spans="2:36" ht="66" x14ac:dyDescent="0.25">
      <c r="B327" s="51"/>
      <c r="C327" s="218" t="s">
        <v>349</v>
      </c>
      <c r="D327" s="74"/>
      <c r="E327" s="74">
        <v>4</v>
      </c>
      <c r="F327" s="79" t="s">
        <v>41</v>
      </c>
      <c r="G327" s="55" t="s">
        <v>31</v>
      </c>
      <c r="H327" s="56" t="s">
        <v>32</v>
      </c>
      <c r="I327" s="55" t="s">
        <v>33</v>
      </c>
      <c r="J327" s="211">
        <v>3453.03</v>
      </c>
      <c r="K327" s="766">
        <v>13812.12</v>
      </c>
      <c r="L327" s="80"/>
      <c r="M327" s="150">
        <v>0</v>
      </c>
      <c r="N327" s="80"/>
      <c r="O327" s="150"/>
      <c r="P327" s="75">
        <v>0</v>
      </c>
      <c r="Q327" s="999">
        <f t="shared" si="23"/>
        <v>0</v>
      </c>
      <c r="R327" s="81"/>
      <c r="S327" s="150"/>
      <c r="T327" s="75">
        <v>0</v>
      </c>
      <c r="U327" s="1000"/>
      <c r="V327" s="81"/>
      <c r="W327" s="150"/>
      <c r="X327" s="81"/>
      <c r="Y327" s="150"/>
      <c r="Z327" s="60">
        <v>4</v>
      </c>
      <c r="AA327" s="1000">
        <v>13812.12</v>
      </c>
      <c r="AB327" s="81"/>
      <c r="AC327" s="150"/>
      <c r="AD327" s="63">
        <v>0</v>
      </c>
      <c r="AE327" s="90">
        <f t="shared" si="24"/>
        <v>0</v>
      </c>
      <c r="AF327" s="63">
        <v>0</v>
      </c>
      <c r="AG327" s="150">
        <v>0</v>
      </c>
      <c r="AH327" s="81"/>
      <c r="AI327" s="150"/>
      <c r="AJ327" s="998">
        <f t="shared" si="25"/>
        <v>13812.12</v>
      </c>
    </row>
    <row r="328" spans="2:36" ht="66" x14ac:dyDescent="0.25">
      <c r="B328" s="51"/>
      <c r="C328" s="218" t="s">
        <v>350</v>
      </c>
      <c r="D328" s="74"/>
      <c r="E328" s="74">
        <v>21</v>
      </c>
      <c r="F328" s="79" t="s">
        <v>41</v>
      </c>
      <c r="G328" s="55" t="s">
        <v>31</v>
      </c>
      <c r="H328" s="56" t="s">
        <v>32</v>
      </c>
      <c r="I328" s="55" t="s">
        <v>33</v>
      </c>
      <c r="J328" s="211">
        <v>400.89619047619044</v>
      </c>
      <c r="K328" s="766">
        <v>8418.82</v>
      </c>
      <c r="L328" s="80"/>
      <c r="M328" s="150">
        <v>0</v>
      </c>
      <c r="N328" s="80"/>
      <c r="O328" s="150"/>
      <c r="P328" s="75">
        <v>0</v>
      </c>
      <c r="Q328" s="999">
        <f t="shared" si="23"/>
        <v>0</v>
      </c>
      <c r="R328" s="81"/>
      <c r="S328" s="150"/>
      <c r="T328" s="75">
        <v>0</v>
      </c>
      <c r="U328" s="1000"/>
      <c r="V328" s="81"/>
      <c r="W328" s="150"/>
      <c r="X328" s="81"/>
      <c r="Y328" s="150"/>
      <c r="Z328" s="60">
        <v>21</v>
      </c>
      <c r="AA328" s="1000">
        <v>8418.82</v>
      </c>
      <c r="AB328" s="81"/>
      <c r="AC328" s="150"/>
      <c r="AD328" s="63">
        <v>0</v>
      </c>
      <c r="AE328" s="90">
        <f t="shared" si="24"/>
        <v>0</v>
      </c>
      <c r="AF328" s="63">
        <v>0</v>
      </c>
      <c r="AG328" s="150">
        <v>0</v>
      </c>
      <c r="AH328" s="81"/>
      <c r="AI328" s="150"/>
      <c r="AJ328" s="998">
        <f t="shared" si="25"/>
        <v>8418.82</v>
      </c>
    </row>
    <row r="329" spans="2:36" ht="66" x14ac:dyDescent="0.25">
      <c r="B329" s="51"/>
      <c r="C329" s="218" t="s">
        <v>351</v>
      </c>
      <c r="D329" s="74"/>
      <c r="E329" s="74">
        <v>6</v>
      </c>
      <c r="F329" s="79" t="s">
        <v>41</v>
      </c>
      <c r="G329" s="88" t="s">
        <v>31</v>
      </c>
      <c r="H329" s="56" t="s">
        <v>32</v>
      </c>
      <c r="I329" s="55" t="s">
        <v>33</v>
      </c>
      <c r="J329" s="211">
        <v>2574.9450000000002</v>
      </c>
      <c r="K329" s="766">
        <v>15449.67</v>
      </c>
      <c r="L329" s="80"/>
      <c r="M329" s="150">
        <v>0</v>
      </c>
      <c r="N329" s="80"/>
      <c r="O329" s="150"/>
      <c r="P329" s="75">
        <v>0</v>
      </c>
      <c r="Q329" s="999">
        <f t="shared" si="23"/>
        <v>0</v>
      </c>
      <c r="R329" s="81"/>
      <c r="S329" s="150"/>
      <c r="T329" s="75">
        <v>2</v>
      </c>
      <c r="U329" s="1000">
        <v>4824</v>
      </c>
      <c r="V329" s="81"/>
      <c r="W329" s="150"/>
      <c r="X329" s="81"/>
      <c r="Y329" s="150"/>
      <c r="Z329" s="60">
        <v>4</v>
      </c>
      <c r="AA329" s="1000">
        <v>10625.67</v>
      </c>
      <c r="AB329" s="81"/>
      <c r="AC329" s="150"/>
      <c r="AD329" s="63">
        <v>0</v>
      </c>
      <c r="AE329" s="90">
        <f t="shared" si="24"/>
        <v>0</v>
      </c>
      <c r="AF329" s="63">
        <v>0</v>
      </c>
      <c r="AG329" s="150">
        <v>0</v>
      </c>
      <c r="AH329" s="81"/>
      <c r="AI329" s="150"/>
      <c r="AJ329" s="998">
        <f t="shared" si="25"/>
        <v>15449.67</v>
      </c>
    </row>
    <row r="330" spans="2:36" ht="66" x14ac:dyDescent="0.25">
      <c r="B330" s="51"/>
      <c r="C330" s="219" t="s">
        <v>352</v>
      </c>
      <c r="D330" s="74"/>
      <c r="E330" s="74">
        <v>4</v>
      </c>
      <c r="F330" s="79" t="s">
        <v>41</v>
      </c>
      <c r="G330" s="55" t="s">
        <v>31</v>
      </c>
      <c r="H330" s="56" t="s">
        <v>32</v>
      </c>
      <c r="I330" s="55" t="s">
        <v>33</v>
      </c>
      <c r="J330" s="211">
        <v>2330.2075</v>
      </c>
      <c r="K330" s="766">
        <v>9320.83</v>
      </c>
      <c r="L330" s="80"/>
      <c r="M330" s="150">
        <v>0</v>
      </c>
      <c r="N330" s="80"/>
      <c r="O330" s="150"/>
      <c r="P330" s="75">
        <v>0</v>
      </c>
      <c r="Q330" s="999">
        <f t="shared" si="23"/>
        <v>0</v>
      </c>
      <c r="R330" s="81"/>
      <c r="S330" s="150"/>
      <c r="T330" s="75">
        <v>0</v>
      </c>
      <c r="U330" s="1000"/>
      <c r="V330" s="81"/>
      <c r="W330" s="150"/>
      <c r="X330" s="81"/>
      <c r="Y330" s="150"/>
      <c r="Z330" s="60">
        <v>4</v>
      </c>
      <c r="AA330" s="1000">
        <v>9320.83</v>
      </c>
      <c r="AB330" s="81"/>
      <c r="AC330" s="150"/>
      <c r="AD330" s="63">
        <v>0</v>
      </c>
      <c r="AE330" s="90">
        <f t="shared" si="24"/>
        <v>0</v>
      </c>
      <c r="AF330" s="63">
        <v>0</v>
      </c>
      <c r="AG330" s="150">
        <v>0</v>
      </c>
      <c r="AH330" s="81"/>
      <c r="AI330" s="150"/>
      <c r="AJ330" s="998">
        <f t="shared" si="25"/>
        <v>9320.83</v>
      </c>
    </row>
    <row r="331" spans="2:36" ht="66" x14ac:dyDescent="0.25">
      <c r="B331" s="51"/>
      <c r="C331" s="220" t="s">
        <v>345</v>
      </c>
      <c r="D331" s="74"/>
      <c r="E331" s="74">
        <v>10</v>
      </c>
      <c r="F331" s="79" t="s">
        <v>41</v>
      </c>
      <c r="G331" s="55" t="s">
        <v>31</v>
      </c>
      <c r="H331" s="56" t="s">
        <v>32</v>
      </c>
      <c r="I331" s="55" t="s">
        <v>33</v>
      </c>
      <c r="J331" s="211">
        <v>580</v>
      </c>
      <c r="K331" s="766">
        <v>5800</v>
      </c>
      <c r="L331" s="80"/>
      <c r="M331" s="150">
        <v>0</v>
      </c>
      <c r="N331" s="80"/>
      <c r="O331" s="150"/>
      <c r="P331" s="75">
        <v>0</v>
      </c>
      <c r="Q331" s="999">
        <f t="shared" si="23"/>
        <v>0</v>
      </c>
      <c r="R331" s="81"/>
      <c r="S331" s="150"/>
      <c r="T331" s="75">
        <v>0</v>
      </c>
      <c r="U331" s="1000"/>
      <c r="V331" s="81"/>
      <c r="W331" s="150"/>
      <c r="X331" s="81"/>
      <c r="Y331" s="150"/>
      <c r="Z331" s="60">
        <v>10</v>
      </c>
      <c r="AA331" s="1000">
        <v>5800</v>
      </c>
      <c r="AB331" s="81"/>
      <c r="AC331" s="150"/>
      <c r="AD331" s="63">
        <v>0</v>
      </c>
      <c r="AE331" s="90">
        <f t="shared" si="24"/>
        <v>0</v>
      </c>
      <c r="AF331" s="63">
        <v>0</v>
      </c>
      <c r="AG331" s="150">
        <v>0</v>
      </c>
      <c r="AH331" s="81"/>
      <c r="AI331" s="150"/>
      <c r="AJ331" s="998">
        <f t="shared" si="25"/>
        <v>5800</v>
      </c>
    </row>
    <row r="332" spans="2:36" x14ac:dyDescent="0.25">
      <c r="B332" s="272">
        <v>216</v>
      </c>
      <c r="C332" s="273" t="s">
        <v>353</v>
      </c>
      <c r="D332" s="274"/>
      <c r="E332" s="282"/>
      <c r="F332" s="438"/>
      <c r="G332" s="439"/>
      <c r="H332" s="439"/>
      <c r="I332" s="439"/>
      <c r="J332" s="277"/>
      <c r="K332" s="898">
        <v>839771.40439999988</v>
      </c>
      <c r="L332" s="278"/>
      <c r="M332" s="919">
        <f>M333+M406+M450</f>
        <v>0</v>
      </c>
      <c r="N332" s="278"/>
      <c r="O332" s="919">
        <f>O333+O406+O450</f>
        <v>0</v>
      </c>
      <c r="P332" s="875">
        <v>0</v>
      </c>
      <c r="Q332" s="919">
        <f>Q333+Q406+Q450</f>
        <v>32470.14</v>
      </c>
      <c r="R332" s="896"/>
      <c r="S332" s="919">
        <f>S333+S406+S450</f>
        <v>0</v>
      </c>
      <c r="T332" s="875">
        <v>0</v>
      </c>
      <c r="U332" s="919">
        <f>U333+U406+U450</f>
        <v>588078.40399999998</v>
      </c>
      <c r="V332" s="896"/>
      <c r="W332" s="919">
        <f>W333+W406+W450</f>
        <v>0</v>
      </c>
      <c r="X332" s="896"/>
      <c r="Y332" s="919">
        <f>Y333+Y406+Y450</f>
        <v>8091.47</v>
      </c>
      <c r="Z332" s="373">
        <v>0</v>
      </c>
      <c r="AA332" s="919">
        <f>AA333+AA406+AA450</f>
        <v>195550.20039999994</v>
      </c>
      <c r="AB332" s="896"/>
      <c r="AC332" s="919">
        <f>AC333+AC406+AC450</f>
        <v>15581.189999999999</v>
      </c>
      <c r="AD332" s="930">
        <v>0</v>
      </c>
      <c r="AE332" s="278">
        <f>AE333+AE406+AE450</f>
        <v>0</v>
      </c>
      <c r="AF332" s="951">
        <f>AF333+AF406+AF450</f>
        <v>0</v>
      </c>
      <c r="AG332" s="278">
        <f>AG333+AG406+AG450</f>
        <v>0</v>
      </c>
      <c r="AH332" s="896"/>
      <c r="AI332" s="919">
        <f>AI333+AI406+AI450</f>
        <v>0</v>
      </c>
      <c r="AJ332" s="919">
        <f>AJ333+AJ406+AJ450</f>
        <v>839771.4044</v>
      </c>
    </row>
    <row r="333" spans="2:36" x14ac:dyDescent="0.25">
      <c r="B333" s="117">
        <v>21601</v>
      </c>
      <c r="C333" s="118" t="s">
        <v>354</v>
      </c>
      <c r="D333" s="119"/>
      <c r="E333" s="126"/>
      <c r="F333" s="119"/>
      <c r="G333" s="206"/>
      <c r="H333" s="206"/>
      <c r="I333" s="206"/>
      <c r="J333" s="176"/>
      <c r="K333" s="771">
        <v>407592.99439999991</v>
      </c>
      <c r="L333" s="122"/>
      <c r="M333" s="917">
        <f>SUM(M334:M405)</f>
        <v>0</v>
      </c>
      <c r="N333" s="122"/>
      <c r="O333" s="917">
        <f>SUM(O334:O405)</f>
        <v>0</v>
      </c>
      <c r="P333" s="871">
        <v>0</v>
      </c>
      <c r="Q333" s="917">
        <f>SUM(Q334:Q405)</f>
        <v>0</v>
      </c>
      <c r="R333" s="213"/>
      <c r="S333" s="917">
        <f>SUM(S334:S405)</f>
        <v>0</v>
      </c>
      <c r="T333" s="871">
        <v>0</v>
      </c>
      <c r="U333" s="917">
        <f>SUM(U334:U405)</f>
        <v>299152.10400000005</v>
      </c>
      <c r="V333" s="213"/>
      <c r="W333" s="917">
        <f>SUM(W334:W405)</f>
        <v>0</v>
      </c>
      <c r="X333" s="213"/>
      <c r="Y333" s="917">
        <f>SUM(Y334:Y405)</f>
        <v>0</v>
      </c>
      <c r="Z333" s="872">
        <v>0</v>
      </c>
      <c r="AA333" s="917">
        <f>SUM(AA334:AA405)</f>
        <v>108440.89039999997</v>
      </c>
      <c r="AB333" s="213"/>
      <c r="AC333" s="917">
        <f>SUM(AC334:AC405)</f>
        <v>0</v>
      </c>
      <c r="AD333" s="993">
        <v>0</v>
      </c>
      <c r="AE333" s="122">
        <f>SUM(AE334:AE405)</f>
        <v>0</v>
      </c>
      <c r="AF333" s="148">
        <f>SUM(AF334:AF404)</f>
        <v>0</v>
      </c>
      <c r="AG333" s="122">
        <f>SUM(AG334:AG405)</f>
        <v>0</v>
      </c>
      <c r="AH333" s="213"/>
      <c r="AI333" s="917">
        <f>SUM(AI334:AI405)</f>
        <v>0</v>
      </c>
      <c r="AJ333" s="917">
        <f>SUM(AJ334:AJ405)</f>
        <v>407592.99439999991</v>
      </c>
    </row>
    <row r="334" spans="2:36" ht="66" x14ac:dyDescent="0.25">
      <c r="B334" s="97"/>
      <c r="C334" s="103" t="s">
        <v>355</v>
      </c>
      <c r="D334" s="221"/>
      <c r="E334" s="221">
        <v>26</v>
      </c>
      <c r="F334" s="209" t="s">
        <v>356</v>
      </c>
      <c r="G334" s="55" t="s">
        <v>31</v>
      </c>
      <c r="H334" s="56" t="s">
        <v>32</v>
      </c>
      <c r="I334" s="55" t="s">
        <v>33</v>
      </c>
      <c r="J334" s="211">
        <v>183.59</v>
      </c>
      <c r="K334" s="784">
        <v>820.13999999999987</v>
      </c>
      <c r="L334" s="80"/>
      <c r="M334" s="150">
        <v>0</v>
      </c>
      <c r="N334" s="80"/>
      <c r="O334" s="150"/>
      <c r="P334" s="75">
        <v>0</v>
      </c>
      <c r="Q334" s="999">
        <f t="shared" ref="Q334:Q397" si="26">P334*J334</f>
        <v>0</v>
      </c>
      <c r="R334" s="81"/>
      <c r="S334" s="150"/>
      <c r="T334" s="75">
        <v>0</v>
      </c>
      <c r="U334" s="1000"/>
      <c r="V334" s="81"/>
      <c r="W334" s="150"/>
      <c r="X334" s="81"/>
      <c r="Y334" s="150"/>
      <c r="Z334" s="60">
        <v>26</v>
      </c>
      <c r="AA334" s="1000">
        <v>820.13999999999987</v>
      </c>
      <c r="AB334" s="81"/>
      <c r="AC334" s="150"/>
      <c r="AD334" s="63">
        <v>0</v>
      </c>
      <c r="AE334" s="90">
        <f t="shared" ref="AE334:AE397" si="27">AD334*J334</f>
        <v>0</v>
      </c>
      <c r="AF334" s="63">
        <v>0</v>
      </c>
      <c r="AG334" s="150">
        <v>0</v>
      </c>
      <c r="AH334" s="81"/>
      <c r="AI334" s="150"/>
      <c r="AJ334" s="998">
        <f t="shared" ref="AJ334:AJ397" si="28">AG334+AI334+AE334+AC334+AA334+Y334+W334+U334+S334+Q334+O334+M334</f>
        <v>820.13999999999987</v>
      </c>
    </row>
    <row r="335" spans="2:36" ht="66" x14ac:dyDescent="0.25">
      <c r="B335" s="79"/>
      <c r="C335" s="103" t="s">
        <v>357</v>
      </c>
      <c r="D335" s="221"/>
      <c r="E335" s="221">
        <v>19</v>
      </c>
      <c r="F335" s="79" t="s">
        <v>30</v>
      </c>
      <c r="G335" s="55" t="s">
        <v>31</v>
      </c>
      <c r="H335" s="56" t="s">
        <v>32</v>
      </c>
      <c r="I335" s="55" t="s">
        <v>33</v>
      </c>
      <c r="J335" s="211">
        <v>64.494210526315797</v>
      </c>
      <c r="K335" s="784">
        <v>1225.3900000000001</v>
      </c>
      <c r="L335" s="80"/>
      <c r="M335" s="150">
        <v>0</v>
      </c>
      <c r="N335" s="80"/>
      <c r="O335" s="150"/>
      <c r="P335" s="75">
        <v>0</v>
      </c>
      <c r="Q335" s="999">
        <f t="shared" si="26"/>
        <v>0</v>
      </c>
      <c r="R335" s="81"/>
      <c r="S335" s="150"/>
      <c r="T335" s="75">
        <f>U335/J335</f>
        <v>12.240323488848448</v>
      </c>
      <c r="U335" s="1000">
        <v>789.43000000000006</v>
      </c>
      <c r="V335" s="81"/>
      <c r="W335" s="150"/>
      <c r="X335" s="81"/>
      <c r="Y335" s="150"/>
      <c r="Z335" s="60">
        <v>7</v>
      </c>
      <c r="AA335" s="1000">
        <v>435.96000000000004</v>
      </c>
      <c r="AB335" s="81"/>
      <c r="AC335" s="150"/>
      <c r="AD335" s="63">
        <v>0</v>
      </c>
      <c r="AE335" s="90">
        <f t="shared" si="27"/>
        <v>0</v>
      </c>
      <c r="AF335" s="63">
        <v>0</v>
      </c>
      <c r="AG335" s="150">
        <v>0</v>
      </c>
      <c r="AH335" s="81"/>
      <c r="AI335" s="150"/>
      <c r="AJ335" s="998">
        <f t="shared" si="28"/>
        <v>1225.3900000000001</v>
      </c>
    </row>
    <row r="336" spans="2:36" ht="66" x14ac:dyDescent="0.25">
      <c r="B336" s="79"/>
      <c r="C336" s="222" t="s">
        <v>358</v>
      </c>
      <c r="D336" s="98"/>
      <c r="E336" s="98">
        <v>40</v>
      </c>
      <c r="F336" s="79" t="s">
        <v>30</v>
      </c>
      <c r="G336" s="55" t="s">
        <v>31</v>
      </c>
      <c r="H336" s="56" t="s">
        <v>32</v>
      </c>
      <c r="I336" s="55" t="s">
        <v>33</v>
      </c>
      <c r="J336" s="211">
        <v>60.052999999999997</v>
      </c>
      <c r="K336" s="767">
        <v>2402.12</v>
      </c>
      <c r="L336" s="80"/>
      <c r="M336" s="150">
        <v>0</v>
      </c>
      <c r="N336" s="80"/>
      <c r="O336" s="150"/>
      <c r="P336" s="75">
        <v>0</v>
      </c>
      <c r="Q336" s="999">
        <f t="shared" si="26"/>
        <v>0</v>
      </c>
      <c r="R336" s="81"/>
      <c r="S336" s="150"/>
      <c r="T336" s="75">
        <f>U336/J336</f>
        <v>10.817111551462876</v>
      </c>
      <c r="U336" s="1000">
        <v>649.6</v>
      </c>
      <c r="V336" s="81"/>
      <c r="W336" s="150"/>
      <c r="X336" s="81"/>
      <c r="Y336" s="150"/>
      <c r="Z336" s="60">
        <v>29</v>
      </c>
      <c r="AA336" s="1000">
        <v>1752.52</v>
      </c>
      <c r="AB336" s="81"/>
      <c r="AC336" s="150"/>
      <c r="AD336" s="63">
        <v>0</v>
      </c>
      <c r="AE336" s="90">
        <f t="shared" si="27"/>
        <v>0</v>
      </c>
      <c r="AF336" s="63">
        <v>0</v>
      </c>
      <c r="AG336" s="150">
        <v>0</v>
      </c>
      <c r="AH336" s="81"/>
      <c r="AI336" s="150"/>
      <c r="AJ336" s="998">
        <f t="shared" si="28"/>
        <v>2402.12</v>
      </c>
    </row>
    <row r="337" spans="2:36" ht="66" x14ac:dyDescent="0.25">
      <c r="B337" s="79"/>
      <c r="C337" s="222" t="s">
        <v>359</v>
      </c>
      <c r="D337" s="98"/>
      <c r="E337" s="98">
        <v>123</v>
      </c>
      <c r="F337" s="79" t="s">
        <v>30</v>
      </c>
      <c r="G337" s="55" t="s">
        <v>31</v>
      </c>
      <c r="H337" s="56" t="s">
        <v>32</v>
      </c>
      <c r="I337" s="55" t="s">
        <v>33</v>
      </c>
      <c r="J337" s="211">
        <v>64.01772357723577</v>
      </c>
      <c r="K337" s="767">
        <v>7874.1799999999994</v>
      </c>
      <c r="L337" s="80"/>
      <c r="M337" s="150">
        <v>0</v>
      </c>
      <c r="N337" s="80"/>
      <c r="O337" s="150"/>
      <c r="P337" s="75">
        <v>0</v>
      </c>
      <c r="Q337" s="999">
        <f t="shared" si="26"/>
        <v>0</v>
      </c>
      <c r="R337" s="81"/>
      <c r="S337" s="150"/>
      <c r="T337" s="75">
        <f>U337/J337</f>
        <v>31.093889141472509</v>
      </c>
      <c r="U337" s="1000">
        <v>1990.56</v>
      </c>
      <c r="V337" s="81"/>
      <c r="W337" s="150"/>
      <c r="X337" s="81"/>
      <c r="Y337" s="150"/>
      <c r="Z337" s="60">
        <v>92</v>
      </c>
      <c r="AA337" s="1000">
        <v>5883.619999999999</v>
      </c>
      <c r="AB337" s="81"/>
      <c r="AC337" s="150"/>
      <c r="AD337" s="63">
        <v>0</v>
      </c>
      <c r="AE337" s="90">
        <f t="shared" si="27"/>
        <v>0</v>
      </c>
      <c r="AF337" s="63">
        <v>0</v>
      </c>
      <c r="AG337" s="150">
        <v>0</v>
      </c>
      <c r="AH337" s="81"/>
      <c r="AI337" s="150"/>
      <c r="AJ337" s="998">
        <f t="shared" si="28"/>
        <v>7874.1799999999985</v>
      </c>
    </row>
    <row r="338" spans="2:36" ht="66" x14ac:dyDescent="0.25">
      <c r="B338" s="79"/>
      <c r="C338" s="52" t="s">
        <v>360</v>
      </c>
      <c r="D338" s="98"/>
      <c r="E338" s="98">
        <v>3</v>
      </c>
      <c r="F338" s="105" t="s">
        <v>30</v>
      </c>
      <c r="G338" s="55" t="s">
        <v>31</v>
      </c>
      <c r="H338" s="56" t="s">
        <v>32</v>
      </c>
      <c r="I338" s="55" t="s">
        <v>33</v>
      </c>
      <c r="J338" s="211">
        <v>250</v>
      </c>
      <c r="K338" s="767">
        <v>716.58999999999992</v>
      </c>
      <c r="L338" s="80"/>
      <c r="M338" s="150">
        <v>0</v>
      </c>
      <c r="N338" s="80"/>
      <c r="O338" s="150"/>
      <c r="P338" s="75">
        <v>0</v>
      </c>
      <c r="Q338" s="999">
        <f t="shared" si="26"/>
        <v>0</v>
      </c>
      <c r="R338" s="81"/>
      <c r="S338" s="150"/>
      <c r="T338" s="75">
        <f>U338/J338</f>
        <v>2.5984000000000003</v>
      </c>
      <c r="U338" s="1000">
        <v>649.6</v>
      </c>
      <c r="V338" s="81"/>
      <c r="W338" s="150"/>
      <c r="X338" s="81"/>
      <c r="Y338" s="150"/>
      <c r="Z338" s="60">
        <v>0</v>
      </c>
      <c r="AA338" s="1000">
        <v>66.989999999999895</v>
      </c>
      <c r="AB338" s="81"/>
      <c r="AC338" s="150"/>
      <c r="AD338" s="63">
        <v>0</v>
      </c>
      <c r="AE338" s="90">
        <f t="shared" si="27"/>
        <v>0</v>
      </c>
      <c r="AF338" s="63">
        <v>0</v>
      </c>
      <c r="AG338" s="150">
        <v>0</v>
      </c>
      <c r="AH338" s="81"/>
      <c r="AI338" s="150"/>
      <c r="AJ338" s="998">
        <f t="shared" si="28"/>
        <v>716.58999999999992</v>
      </c>
    </row>
    <row r="339" spans="2:36" ht="66" x14ac:dyDescent="0.25">
      <c r="B339" s="79"/>
      <c r="C339" s="93" t="s">
        <v>361</v>
      </c>
      <c r="D339" s="98"/>
      <c r="E339" s="98">
        <v>1</v>
      </c>
      <c r="F339" s="109" t="s">
        <v>30</v>
      </c>
      <c r="G339" s="55" t="s">
        <v>31</v>
      </c>
      <c r="H339" s="56" t="s">
        <v>32</v>
      </c>
      <c r="I339" s="55" t="s">
        <v>33</v>
      </c>
      <c r="J339" s="211">
        <v>20.04</v>
      </c>
      <c r="K339" s="767">
        <v>20.04</v>
      </c>
      <c r="L339" s="80"/>
      <c r="M339" s="150">
        <v>0</v>
      </c>
      <c r="N339" s="80"/>
      <c r="O339" s="150"/>
      <c r="P339" s="75">
        <v>0</v>
      </c>
      <c r="Q339" s="999">
        <f t="shared" si="26"/>
        <v>0</v>
      </c>
      <c r="R339" s="81"/>
      <c r="S339" s="150"/>
      <c r="T339" s="75">
        <v>0</v>
      </c>
      <c r="U339" s="1000"/>
      <c r="V339" s="81"/>
      <c r="W339" s="150"/>
      <c r="X339" s="81"/>
      <c r="Y339" s="150"/>
      <c r="Z339" s="60">
        <v>1</v>
      </c>
      <c r="AA339" s="1000">
        <v>20.04</v>
      </c>
      <c r="AB339" s="81"/>
      <c r="AC339" s="150"/>
      <c r="AD339" s="63">
        <v>0</v>
      </c>
      <c r="AE339" s="90">
        <f t="shared" si="27"/>
        <v>0</v>
      </c>
      <c r="AF339" s="63">
        <v>0</v>
      </c>
      <c r="AG339" s="150">
        <v>0</v>
      </c>
      <c r="AH339" s="81"/>
      <c r="AI339" s="150"/>
      <c r="AJ339" s="998">
        <f t="shared" si="28"/>
        <v>20.04</v>
      </c>
    </row>
    <row r="340" spans="2:36" ht="66" x14ac:dyDescent="0.25">
      <c r="B340" s="79"/>
      <c r="C340" s="52" t="s">
        <v>362</v>
      </c>
      <c r="D340" s="98"/>
      <c r="E340" s="98">
        <v>25</v>
      </c>
      <c r="F340" s="79" t="s">
        <v>30</v>
      </c>
      <c r="G340" s="55" t="s">
        <v>31</v>
      </c>
      <c r="H340" s="56" t="s">
        <v>32</v>
      </c>
      <c r="I340" s="55" t="s">
        <v>33</v>
      </c>
      <c r="J340" s="211">
        <v>20.021666666666665</v>
      </c>
      <c r="K340" s="767">
        <v>763.93000000000006</v>
      </c>
      <c r="L340" s="80"/>
      <c r="M340" s="150">
        <v>0</v>
      </c>
      <c r="N340" s="80"/>
      <c r="O340" s="150"/>
      <c r="P340" s="75">
        <v>0</v>
      </c>
      <c r="Q340" s="999">
        <f t="shared" si="26"/>
        <v>0</v>
      </c>
      <c r="R340" s="81"/>
      <c r="S340" s="150"/>
      <c r="T340" s="75">
        <v>25</v>
      </c>
      <c r="U340" s="1000">
        <v>763.93</v>
      </c>
      <c r="V340" s="81"/>
      <c r="W340" s="150"/>
      <c r="X340" s="81"/>
      <c r="Y340" s="150"/>
      <c r="Z340" s="60">
        <v>0</v>
      </c>
      <c r="AA340" s="1000">
        <v>0</v>
      </c>
      <c r="AB340" s="81"/>
      <c r="AC340" s="150"/>
      <c r="AD340" s="63">
        <v>0</v>
      </c>
      <c r="AE340" s="90">
        <f t="shared" si="27"/>
        <v>0</v>
      </c>
      <c r="AF340" s="63">
        <v>0</v>
      </c>
      <c r="AG340" s="150">
        <v>0</v>
      </c>
      <c r="AH340" s="81"/>
      <c r="AI340" s="150"/>
      <c r="AJ340" s="998">
        <f t="shared" si="28"/>
        <v>763.93</v>
      </c>
    </row>
    <row r="341" spans="2:36" ht="66" x14ac:dyDescent="0.25">
      <c r="B341" s="79"/>
      <c r="C341" s="130" t="s">
        <v>363</v>
      </c>
      <c r="D341" s="98"/>
      <c r="E341" s="98">
        <v>62</v>
      </c>
      <c r="F341" s="79" t="s">
        <v>59</v>
      </c>
      <c r="G341" s="55" t="s">
        <v>31</v>
      </c>
      <c r="H341" s="56" t="s">
        <v>32</v>
      </c>
      <c r="I341" s="55" t="s">
        <v>33</v>
      </c>
      <c r="J341" s="211">
        <v>30.032258064516128</v>
      </c>
      <c r="K341" s="767">
        <v>1862</v>
      </c>
      <c r="L341" s="80"/>
      <c r="M341" s="150">
        <v>0</v>
      </c>
      <c r="N341" s="80"/>
      <c r="O341" s="150"/>
      <c r="P341" s="75">
        <v>0</v>
      </c>
      <c r="Q341" s="999">
        <f t="shared" si="26"/>
        <v>0</v>
      </c>
      <c r="R341" s="81"/>
      <c r="S341" s="150"/>
      <c r="T341" s="75">
        <f>U341/J341</f>
        <v>3.3966809881847477</v>
      </c>
      <c r="U341" s="1000">
        <v>102.01</v>
      </c>
      <c r="V341" s="81"/>
      <c r="W341" s="150"/>
      <c r="X341" s="81"/>
      <c r="Y341" s="150"/>
      <c r="Z341" s="60">
        <v>59</v>
      </c>
      <c r="AA341" s="1000">
        <v>1759.99</v>
      </c>
      <c r="AB341" s="81"/>
      <c r="AC341" s="150"/>
      <c r="AD341" s="63">
        <v>0</v>
      </c>
      <c r="AE341" s="90">
        <f t="shared" si="27"/>
        <v>0</v>
      </c>
      <c r="AF341" s="63">
        <v>0</v>
      </c>
      <c r="AG341" s="150">
        <v>0</v>
      </c>
      <c r="AH341" s="81"/>
      <c r="AI341" s="150"/>
      <c r="AJ341" s="998">
        <f t="shared" si="28"/>
        <v>1862</v>
      </c>
    </row>
    <row r="342" spans="2:36" ht="66" x14ac:dyDescent="0.25">
      <c r="B342" s="79"/>
      <c r="C342" s="73" t="s">
        <v>364</v>
      </c>
      <c r="D342" s="98"/>
      <c r="E342" s="98">
        <v>0</v>
      </c>
      <c r="F342" s="109" t="s">
        <v>365</v>
      </c>
      <c r="G342" s="55" t="s">
        <v>31</v>
      </c>
      <c r="H342" s="56" t="s">
        <v>32</v>
      </c>
      <c r="I342" s="55" t="s">
        <v>33</v>
      </c>
      <c r="J342" s="211">
        <v>46.38</v>
      </c>
      <c r="K342" s="767">
        <v>0</v>
      </c>
      <c r="L342" s="80"/>
      <c r="M342" s="150">
        <v>0</v>
      </c>
      <c r="N342" s="80"/>
      <c r="O342" s="150"/>
      <c r="P342" s="75">
        <v>0</v>
      </c>
      <c r="Q342" s="999">
        <f t="shared" si="26"/>
        <v>0</v>
      </c>
      <c r="R342" s="81"/>
      <c r="S342" s="150"/>
      <c r="T342" s="75">
        <v>0</v>
      </c>
      <c r="U342" s="1000"/>
      <c r="V342" s="81"/>
      <c r="W342" s="150"/>
      <c r="X342" s="81"/>
      <c r="Y342" s="150"/>
      <c r="Z342" s="60">
        <v>0</v>
      </c>
      <c r="AA342" s="1000">
        <v>0</v>
      </c>
      <c r="AB342" s="81"/>
      <c r="AC342" s="150"/>
      <c r="AD342" s="63">
        <v>0</v>
      </c>
      <c r="AE342" s="90">
        <f t="shared" si="27"/>
        <v>0</v>
      </c>
      <c r="AF342" s="63">
        <v>0</v>
      </c>
      <c r="AG342" s="150">
        <v>0</v>
      </c>
      <c r="AH342" s="81"/>
      <c r="AI342" s="150"/>
      <c r="AJ342" s="998">
        <f t="shared" si="28"/>
        <v>0</v>
      </c>
    </row>
    <row r="343" spans="2:36" ht="66" x14ac:dyDescent="0.25">
      <c r="B343" s="79"/>
      <c r="C343" s="73" t="s">
        <v>366</v>
      </c>
      <c r="D343" s="98"/>
      <c r="E343" s="98">
        <v>0</v>
      </c>
      <c r="F343" s="109" t="s">
        <v>365</v>
      </c>
      <c r="G343" s="55" t="s">
        <v>31</v>
      </c>
      <c r="H343" s="56" t="s">
        <v>32</v>
      </c>
      <c r="I343" s="55" t="s">
        <v>33</v>
      </c>
      <c r="J343" s="211">
        <v>66.09</v>
      </c>
      <c r="K343" s="767">
        <v>0</v>
      </c>
      <c r="L343" s="80"/>
      <c r="M343" s="150">
        <v>0</v>
      </c>
      <c r="N343" s="80"/>
      <c r="O343" s="150"/>
      <c r="P343" s="75">
        <v>0</v>
      </c>
      <c r="Q343" s="999">
        <f t="shared" si="26"/>
        <v>0</v>
      </c>
      <c r="R343" s="81"/>
      <c r="S343" s="150"/>
      <c r="T343" s="75">
        <v>0</v>
      </c>
      <c r="U343" s="1000"/>
      <c r="V343" s="81"/>
      <c r="W343" s="150"/>
      <c r="X343" s="81"/>
      <c r="Y343" s="150"/>
      <c r="Z343" s="60">
        <v>0</v>
      </c>
      <c r="AA343" s="1000">
        <v>0</v>
      </c>
      <c r="AB343" s="81"/>
      <c r="AC343" s="150"/>
      <c r="AD343" s="63">
        <v>0</v>
      </c>
      <c r="AE343" s="90">
        <f t="shared" si="27"/>
        <v>0</v>
      </c>
      <c r="AF343" s="63">
        <v>0</v>
      </c>
      <c r="AG343" s="150">
        <v>0</v>
      </c>
      <c r="AH343" s="81"/>
      <c r="AI343" s="150"/>
      <c r="AJ343" s="998">
        <f t="shared" si="28"/>
        <v>0</v>
      </c>
    </row>
    <row r="344" spans="2:36" ht="66" x14ac:dyDescent="0.25">
      <c r="B344" s="79"/>
      <c r="C344" s="73" t="s">
        <v>367</v>
      </c>
      <c r="D344" s="98"/>
      <c r="E344" s="98">
        <v>0</v>
      </c>
      <c r="F344" s="109" t="s">
        <v>365</v>
      </c>
      <c r="G344" s="55" t="s">
        <v>31</v>
      </c>
      <c r="H344" s="56" t="s">
        <v>32</v>
      </c>
      <c r="I344" s="55" t="s">
        <v>33</v>
      </c>
      <c r="J344" s="211">
        <v>56.97</v>
      </c>
      <c r="K344" s="767">
        <v>0</v>
      </c>
      <c r="L344" s="80"/>
      <c r="M344" s="150">
        <v>0</v>
      </c>
      <c r="N344" s="80"/>
      <c r="O344" s="150"/>
      <c r="P344" s="75">
        <v>0</v>
      </c>
      <c r="Q344" s="999">
        <f t="shared" si="26"/>
        <v>0</v>
      </c>
      <c r="R344" s="81"/>
      <c r="S344" s="150"/>
      <c r="T344" s="75">
        <v>0</v>
      </c>
      <c r="U344" s="1000"/>
      <c r="V344" s="81"/>
      <c r="W344" s="150"/>
      <c r="X344" s="81"/>
      <c r="Y344" s="150"/>
      <c r="Z344" s="60">
        <v>0</v>
      </c>
      <c r="AA344" s="1000">
        <v>0</v>
      </c>
      <c r="AB344" s="81"/>
      <c r="AC344" s="150"/>
      <c r="AD344" s="63">
        <v>0</v>
      </c>
      <c r="AE344" s="90">
        <f t="shared" si="27"/>
        <v>0</v>
      </c>
      <c r="AF344" s="63">
        <v>0</v>
      </c>
      <c r="AG344" s="150">
        <v>0</v>
      </c>
      <c r="AH344" s="81"/>
      <c r="AI344" s="150"/>
      <c r="AJ344" s="998">
        <f t="shared" si="28"/>
        <v>0</v>
      </c>
    </row>
    <row r="345" spans="2:36" ht="66" x14ac:dyDescent="0.25">
      <c r="B345" s="79"/>
      <c r="C345" s="52" t="s">
        <v>368</v>
      </c>
      <c r="D345" s="98"/>
      <c r="E345" s="98">
        <v>43</v>
      </c>
      <c r="F345" s="79" t="s">
        <v>30</v>
      </c>
      <c r="G345" s="55" t="s">
        <v>31</v>
      </c>
      <c r="H345" s="56" t="s">
        <v>32</v>
      </c>
      <c r="I345" s="55" t="s">
        <v>33</v>
      </c>
      <c r="J345" s="211">
        <v>18.397674418604648</v>
      </c>
      <c r="K345" s="767">
        <v>791.09999999999991</v>
      </c>
      <c r="L345" s="80"/>
      <c r="M345" s="150">
        <v>0</v>
      </c>
      <c r="N345" s="80"/>
      <c r="O345" s="150"/>
      <c r="P345" s="75">
        <v>0</v>
      </c>
      <c r="Q345" s="999">
        <f t="shared" si="26"/>
        <v>0</v>
      </c>
      <c r="R345" s="81"/>
      <c r="S345" s="150"/>
      <c r="T345" s="75">
        <v>9</v>
      </c>
      <c r="U345" s="1000">
        <v>159.66</v>
      </c>
      <c r="V345" s="81"/>
      <c r="W345" s="150"/>
      <c r="X345" s="81"/>
      <c r="Y345" s="150"/>
      <c r="Z345" s="60">
        <v>34</v>
      </c>
      <c r="AA345" s="1000">
        <v>631.43999999999994</v>
      </c>
      <c r="AB345" s="81"/>
      <c r="AC345" s="150"/>
      <c r="AD345" s="63">
        <v>0</v>
      </c>
      <c r="AE345" s="90">
        <f t="shared" si="27"/>
        <v>0</v>
      </c>
      <c r="AF345" s="63">
        <v>0</v>
      </c>
      <c r="AG345" s="150">
        <v>0</v>
      </c>
      <c r="AH345" s="81"/>
      <c r="AI345" s="150"/>
      <c r="AJ345" s="998">
        <f t="shared" si="28"/>
        <v>791.09999999999991</v>
      </c>
    </row>
    <row r="346" spans="2:36" ht="66" x14ac:dyDescent="0.25">
      <c r="B346" s="79"/>
      <c r="C346" s="52" t="s">
        <v>369</v>
      </c>
      <c r="D346" s="98"/>
      <c r="E346" s="98">
        <v>86</v>
      </c>
      <c r="F346" s="79" t="s">
        <v>30</v>
      </c>
      <c r="G346" s="55" t="s">
        <v>31</v>
      </c>
      <c r="H346" s="56" t="s">
        <v>32</v>
      </c>
      <c r="I346" s="55" t="s">
        <v>33</v>
      </c>
      <c r="J346" s="211">
        <v>37.107790697674417</v>
      </c>
      <c r="K346" s="767">
        <v>3191.27</v>
      </c>
      <c r="L346" s="80"/>
      <c r="M346" s="150">
        <v>0</v>
      </c>
      <c r="N346" s="80"/>
      <c r="O346" s="150"/>
      <c r="P346" s="75">
        <v>0</v>
      </c>
      <c r="Q346" s="999">
        <f t="shared" si="26"/>
        <v>0</v>
      </c>
      <c r="R346" s="81"/>
      <c r="S346" s="150"/>
      <c r="T346" s="75">
        <f>U346/J346</f>
        <v>65.305154374277322</v>
      </c>
      <c r="U346" s="1000">
        <v>2423.33</v>
      </c>
      <c r="V346" s="81"/>
      <c r="W346" s="150"/>
      <c r="X346" s="81"/>
      <c r="Y346" s="150"/>
      <c r="Z346" s="60">
        <v>21</v>
      </c>
      <c r="AA346" s="1000">
        <v>767.94</v>
      </c>
      <c r="AB346" s="81"/>
      <c r="AC346" s="150"/>
      <c r="AD346" s="63">
        <v>0</v>
      </c>
      <c r="AE346" s="90">
        <f t="shared" si="27"/>
        <v>0</v>
      </c>
      <c r="AF346" s="63">
        <v>0</v>
      </c>
      <c r="AG346" s="150">
        <v>0</v>
      </c>
      <c r="AH346" s="81"/>
      <c r="AI346" s="150"/>
      <c r="AJ346" s="998">
        <f t="shared" si="28"/>
        <v>3191.27</v>
      </c>
    </row>
    <row r="347" spans="2:36" ht="66" x14ac:dyDescent="0.25">
      <c r="B347" s="79"/>
      <c r="C347" s="52" t="s">
        <v>370</v>
      </c>
      <c r="D347" s="98"/>
      <c r="E347" s="98">
        <v>62</v>
      </c>
      <c r="F347" s="79" t="s">
        <v>30</v>
      </c>
      <c r="G347" s="55" t="s">
        <v>31</v>
      </c>
      <c r="H347" s="56" t="s">
        <v>32</v>
      </c>
      <c r="I347" s="55" t="s">
        <v>33</v>
      </c>
      <c r="J347" s="211">
        <v>82.070000000000007</v>
      </c>
      <c r="K347" s="767">
        <v>5066.6499999999996</v>
      </c>
      <c r="L347" s="80"/>
      <c r="M347" s="150">
        <v>0</v>
      </c>
      <c r="N347" s="80"/>
      <c r="O347" s="150"/>
      <c r="P347" s="75">
        <v>0</v>
      </c>
      <c r="Q347" s="999">
        <f t="shared" si="26"/>
        <v>0</v>
      </c>
      <c r="R347" s="81"/>
      <c r="S347" s="150"/>
      <c r="T347" s="75">
        <v>62</v>
      </c>
      <c r="U347" s="1000">
        <v>5066.6499999999996</v>
      </c>
      <c r="V347" s="81"/>
      <c r="W347" s="150"/>
      <c r="X347" s="81"/>
      <c r="Y347" s="150"/>
      <c r="Z347" s="60"/>
      <c r="AA347" s="1000">
        <v>0</v>
      </c>
      <c r="AB347" s="81"/>
      <c r="AC347" s="150"/>
      <c r="AD347" s="63">
        <v>0</v>
      </c>
      <c r="AE347" s="90">
        <f t="shared" si="27"/>
        <v>0</v>
      </c>
      <c r="AF347" s="63">
        <v>0</v>
      </c>
      <c r="AG347" s="150">
        <v>0</v>
      </c>
      <c r="AH347" s="81"/>
      <c r="AI347" s="150"/>
      <c r="AJ347" s="998">
        <f t="shared" si="28"/>
        <v>5066.6499999999996</v>
      </c>
    </row>
    <row r="348" spans="2:36" ht="66" x14ac:dyDescent="0.25">
      <c r="B348" s="79"/>
      <c r="C348" s="101" t="s">
        <v>371</v>
      </c>
      <c r="D348" s="98"/>
      <c r="E348" s="98">
        <v>155</v>
      </c>
      <c r="F348" s="109" t="s">
        <v>372</v>
      </c>
      <c r="G348" s="55" t="s">
        <v>31</v>
      </c>
      <c r="H348" s="56" t="s">
        <v>32</v>
      </c>
      <c r="I348" s="55" t="s">
        <v>33</v>
      </c>
      <c r="J348" s="211">
        <v>134.56077419354838</v>
      </c>
      <c r="K348" s="767">
        <v>20856.919999999998</v>
      </c>
      <c r="L348" s="80"/>
      <c r="M348" s="150">
        <v>0</v>
      </c>
      <c r="N348" s="80"/>
      <c r="O348" s="150"/>
      <c r="P348" s="75">
        <v>0</v>
      </c>
      <c r="Q348" s="999">
        <f t="shared" si="26"/>
        <v>0</v>
      </c>
      <c r="R348" s="81"/>
      <c r="S348" s="150"/>
      <c r="T348" s="75">
        <f>U348/J348</f>
        <v>127.16893242146972</v>
      </c>
      <c r="U348" s="1000">
        <v>17111.95</v>
      </c>
      <c r="V348" s="81"/>
      <c r="W348" s="150"/>
      <c r="X348" s="81"/>
      <c r="Y348" s="150"/>
      <c r="Z348" s="60">
        <v>28</v>
      </c>
      <c r="AA348" s="1000">
        <v>3744.9699999999975</v>
      </c>
      <c r="AB348" s="81"/>
      <c r="AC348" s="150"/>
      <c r="AD348" s="63">
        <v>0</v>
      </c>
      <c r="AE348" s="90">
        <f t="shared" si="27"/>
        <v>0</v>
      </c>
      <c r="AF348" s="63">
        <v>0</v>
      </c>
      <c r="AG348" s="150">
        <v>0</v>
      </c>
      <c r="AH348" s="81"/>
      <c r="AI348" s="150"/>
      <c r="AJ348" s="998">
        <f t="shared" si="28"/>
        <v>20856.919999999998</v>
      </c>
    </row>
    <row r="349" spans="2:36" ht="66" x14ac:dyDescent="0.25">
      <c r="B349" s="79"/>
      <c r="C349" s="101" t="s">
        <v>373</v>
      </c>
      <c r="D349" s="98"/>
      <c r="E349" s="98">
        <v>20</v>
      </c>
      <c r="F349" s="109" t="s">
        <v>30</v>
      </c>
      <c r="G349" s="55" t="s">
        <v>31</v>
      </c>
      <c r="H349" s="56" t="s">
        <v>32</v>
      </c>
      <c r="I349" s="55" t="s">
        <v>33</v>
      </c>
      <c r="J349" s="211">
        <v>30</v>
      </c>
      <c r="K349" s="767">
        <v>600</v>
      </c>
      <c r="L349" s="80"/>
      <c r="M349" s="150">
        <v>0</v>
      </c>
      <c r="N349" s="80"/>
      <c r="O349" s="150"/>
      <c r="P349" s="75">
        <v>0</v>
      </c>
      <c r="Q349" s="999">
        <f t="shared" si="26"/>
        <v>0</v>
      </c>
      <c r="R349" s="81"/>
      <c r="S349" s="150"/>
      <c r="T349" s="75">
        <v>0</v>
      </c>
      <c r="U349" s="1000"/>
      <c r="V349" s="81"/>
      <c r="W349" s="150"/>
      <c r="X349" s="81"/>
      <c r="Y349" s="150"/>
      <c r="Z349" s="60">
        <v>20</v>
      </c>
      <c r="AA349" s="1000">
        <v>600</v>
      </c>
      <c r="AB349" s="81"/>
      <c r="AC349" s="150"/>
      <c r="AD349" s="63">
        <v>0</v>
      </c>
      <c r="AE349" s="90">
        <f t="shared" si="27"/>
        <v>0</v>
      </c>
      <c r="AF349" s="63">
        <v>0</v>
      </c>
      <c r="AG349" s="150">
        <v>0</v>
      </c>
      <c r="AH349" s="81"/>
      <c r="AI349" s="150"/>
      <c r="AJ349" s="998">
        <f t="shared" si="28"/>
        <v>600</v>
      </c>
    </row>
    <row r="350" spans="2:36" ht="66" x14ac:dyDescent="0.25">
      <c r="B350" s="79"/>
      <c r="C350" s="130" t="s">
        <v>374</v>
      </c>
      <c r="D350" s="98"/>
      <c r="E350" s="98">
        <v>11</v>
      </c>
      <c r="F350" s="109" t="s">
        <v>30</v>
      </c>
      <c r="G350" s="55" t="s">
        <v>31</v>
      </c>
      <c r="H350" s="56" t="s">
        <v>32</v>
      </c>
      <c r="I350" s="55" t="s">
        <v>33</v>
      </c>
      <c r="J350" s="211">
        <v>31.760909090909092</v>
      </c>
      <c r="K350" s="767">
        <v>349.37</v>
      </c>
      <c r="L350" s="80"/>
      <c r="M350" s="150">
        <v>0</v>
      </c>
      <c r="N350" s="80"/>
      <c r="O350" s="150"/>
      <c r="P350" s="75">
        <v>0</v>
      </c>
      <c r="Q350" s="999">
        <f t="shared" si="26"/>
        <v>0</v>
      </c>
      <c r="R350" s="81"/>
      <c r="S350" s="150"/>
      <c r="T350" s="75">
        <f>U350/J350</f>
        <v>7.2425508772934135</v>
      </c>
      <c r="U350" s="1000">
        <v>230.03</v>
      </c>
      <c r="V350" s="81"/>
      <c r="W350" s="150"/>
      <c r="X350" s="81"/>
      <c r="Y350" s="150"/>
      <c r="Z350" s="60">
        <v>4</v>
      </c>
      <c r="AA350" s="1000">
        <v>119.34</v>
      </c>
      <c r="AB350" s="81"/>
      <c r="AC350" s="150"/>
      <c r="AD350" s="63">
        <v>0</v>
      </c>
      <c r="AE350" s="90">
        <f t="shared" si="27"/>
        <v>0</v>
      </c>
      <c r="AF350" s="63">
        <v>0</v>
      </c>
      <c r="AG350" s="150">
        <v>0</v>
      </c>
      <c r="AH350" s="81"/>
      <c r="AI350" s="150"/>
      <c r="AJ350" s="998">
        <f t="shared" si="28"/>
        <v>349.37</v>
      </c>
    </row>
    <row r="351" spans="2:36" ht="66" x14ac:dyDescent="0.25">
      <c r="B351" s="79"/>
      <c r="C351" s="52" t="s">
        <v>375</v>
      </c>
      <c r="D351" s="98"/>
      <c r="E351" s="98">
        <v>88</v>
      </c>
      <c r="F351" s="79" t="s">
        <v>30</v>
      </c>
      <c r="G351" s="55" t="s">
        <v>31</v>
      </c>
      <c r="H351" s="56" t="s">
        <v>32</v>
      </c>
      <c r="I351" s="55" t="s">
        <v>33</v>
      </c>
      <c r="J351" s="211">
        <v>30.690909090909091</v>
      </c>
      <c r="K351" s="767">
        <v>2700.8</v>
      </c>
      <c r="L351" s="80"/>
      <c r="M351" s="150">
        <v>0</v>
      </c>
      <c r="N351" s="80"/>
      <c r="O351" s="150"/>
      <c r="P351" s="75">
        <v>0</v>
      </c>
      <c r="Q351" s="999">
        <f t="shared" si="26"/>
        <v>0</v>
      </c>
      <c r="R351" s="81"/>
      <c r="S351" s="150"/>
      <c r="T351" s="75">
        <f>U351/J351</f>
        <v>23.457760663507109</v>
      </c>
      <c r="U351" s="1000">
        <v>719.94</v>
      </c>
      <c r="V351" s="81"/>
      <c r="W351" s="150"/>
      <c r="X351" s="81"/>
      <c r="Y351" s="150"/>
      <c r="Z351" s="60">
        <v>65</v>
      </c>
      <c r="AA351" s="1000">
        <v>1980.8600000000001</v>
      </c>
      <c r="AB351" s="81"/>
      <c r="AC351" s="150"/>
      <c r="AD351" s="63">
        <v>0</v>
      </c>
      <c r="AE351" s="90">
        <f t="shared" si="27"/>
        <v>0</v>
      </c>
      <c r="AF351" s="63">
        <v>0</v>
      </c>
      <c r="AG351" s="150">
        <v>0</v>
      </c>
      <c r="AH351" s="81"/>
      <c r="AI351" s="150"/>
      <c r="AJ351" s="998">
        <f t="shared" si="28"/>
        <v>2700.8</v>
      </c>
    </row>
    <row r="352" spans="2:36" ht="66" x14ac:dyDescent="0.25">
      <c r="B352" s="79"/>
      <c r="C352" s="94" t="s">
        <v>376</v>
      </c>
      <c r="D352" s="98"/>
      <c r="E352" s="98">
        <v>50</v>
      </c>
      <c r="F352" s="79" t="s">
        <v>30</v>
      </c>
      <c r="G352" s="55" t="s">
        <v>31</v>
      </c>
      <c r="H352" s="56" t="s">
        <v>32</v>
      </c>
      <c r="I352" s="55" t="s">
        <v>33</v>
      </c>
      <c r="J352" s="211">
        <v>86.629607843137265</v>
      </c>
      <c r="K352" s="767">
        <v>4411.4500000000007</v>
      </c>
      <c r="L352" s="80"/>
      <c r="M352" s="150">
        <v>0</v>
      </c>
      <c r="N352" s="80"/>
      <c r="O352" s="150"/>
      <c r="P352" s="75">
        <v>0</v>
      </c>
      <c r="Q352" s="999">
        <f t="shared" si="26"/>
        <v>0</v>
      </c>
      <c r="R352" s="81"/>
      <c r="S352" s="150"/>
      <c r="T352" s="75">
        <f>U352/J352</f>
        <v>28.609849007833663</v>
      </c>
      <c r="U352" s="1000">
        <v>2478.46</v>
      </c>
      <c r="V352" s="81"/>
      <c r="W352" s="150"/>
      <c r="X352" s="81"/>
      <c r="Y352" s="150"/>
      <c r="Z352" s="60">
        <v>21</v>
      </c>
      <c r="AA352" s="1000">
        <v>1932.9900000000007</v>
      </c>
      <c r="AB352" s="81"/>
      <c r="AC352" s="150"/>
      <c r="AD352" s="63">
        <v>0</v>
      </c>
      <c r="AE352" s="90">
        <f t="shared" si="27"/>
        <v>0</v>
      </c>
      <c r="AF352" s="63">
        <v>0</v>
      </c>
      <c r="AG352" s="150">
        <v>0</v>
      </c>
      <c r="AH352" s="81"/>
      <c r="AI352" s="150"/>
      <c r="AJ352" s="998">
        <f t="shared" si="28"/>
        <v>4411.4500000000007</v>
      </c>
    </row>
    <row r="353" spans="2:36" ht="66" x14ac:dyDescent="0.25">
      <c r="B353" s="79"/>
      <c r="C353" s="52" t="s">
        <v>377</v>
      </c>
      <c r="D353" s="98"/>
      <c r="E353" s="98">
        <v>38</v>
      </c>
      <c r="F353" s="79" t="s">
        <v>30</v>
      </c>
      <c r="G353" s="55" t="s">
        <v>31</v>
      </c>
      <c r="H353" s="56" t="s">
        <v>32</v>
      </c>
      <c r="I353" s="55" t="s">
        <v>33</v>
      </c>
      <c r="J353" s="211">
        <v>30.779459459459456</v>
      </c>
      <c r="K353" s="767">
        <v>1145.5</v>
      </c>
      <c r="L353" s="80"/>
      <c r="M353" s="150">
        <v>0</v>
      </c>
      <c r="N353" s="80"/>
      <c r="O353" s="150"/>
      <c r="P353" s="75">
        <v>0</v>
      </c>
      <c r="Q353" s="999">
        <f t="shared" si="26"/>
        <v>0</v>
      </c>
      <c r="R353" s="81"/>
      <c r="S353" s="150"/>
      <c r="T353" s="75">
        <v>38</v>
      </c>
      <c r="U353" s="1000">
        <v>1145.5</v>
      </c>
      <c r="V353" s="81"/>
      <c r="W353" s="150"/>
      <c r="X353" s="81"/>
      <c r="Y353" s="150"/>
      <c r="Z353" s="60">
        <v>0</v>
      </c>
      <c r="AA353" s="1000">
        <v>0</v>
      </c>
      <c r="AB353" s="81"/>
      <c r="AC353" s="150"/>
      <c r="AD353" s="63">
        <v>0</v>
      </c>
      <c r="AE353" s="90">
        <f t="shared" si="27"/>
        <v>0</v>
      </c>
      <c r="AF353" s="63">
        <v>0</v>
      </c>
      <c r="AG353" s="150">
        <v>0</v>
      </c>
      <c r="AH353" s="81"/>
      <c r="AI353" s="150"/>
      <c r="AJ353" s="998">
        <f t="shared" si="28"/>
        <v>1145.5</v>
      </c>
    </row>
    <row r="354" spans="2:36" ht="66" x14ac:dyDescent="0.25">
      <c r="B354" s="79"/>
      <c r="C354" s="52" t="s">
        <v>378</v>
      </c>
      <c r="D354" s="98"/>
      <c r="E354" s="98">
        <v>10</v>
      </c>
      <c r="F354" s="79" t="s">
        <v>30</v>
      </c>
      <c r="G354" s="55" t="s">
        <v>31</v>
      </c>
      <c r="H354" s="56" t="s">
        <v>32</v>
      </c>
      <c r="I354" s="55" t="s">
        <v>33</v>
      </c>
      <c r="J354" s="211">
        <v>67.849999999999994</v>
      </c>
      <c r="K354" s="767">
        <v>678.5</v>
      </c>
      <c r="L354" s="80"/>
      <c r="M354" s="150">
        <v>0</v>
      </c>
      <c r="N354" s="80"/>
      <c r="O354" s="150"/>
      <c r="P354" s="75">
        <v>0</v>
      </c>
      <c r="Q354" s="999">
        <f t="shared" si="26"/>
        <v>0</v>
      </c>
      <c r="R354" s="81"/>
      <c r="S354" s="150"/>
      <c r="T354" s="75">
        <v>4</v>
      </c>
      <c r="U354" s="1000">
        <v>307.39999999999998</v>
      </c>
      <c r="V354" s="81"/>
      <c r="W354" s="150"/>
      <c r="X354" s="81"/>
      <c r="Y354" s="150"/>
      <c r="Z354" s="60">
        <v>6</v>
      </c>
      <c r="AA354" s="1000">
        <v>371.1</v>
      </c>
      <c r="AB354" s="81"/>
      <c r="AC354" s="150"/>
      <c r="AD354" s="63">
        <v>0</v>
      </c>
      <c r="AE354" s="90">
        <f t="shared" si="27"/>
        <v>0</v>
      </c>
      <c r="AF354" s="63">
        <v>0</v>
      </c>
      <c r="AG354" s="150">
        <v>0</v>
      </c>
      <c r="AH354" s="81"/>
      <c r="AI354" s="150"/>
      <c r="AJ354" s="998">
        <f t="shared" si="28"/>
        <v>678.5</v>
      </c>
    </row>
    <row r="355" spans="2:36" ht="66" x14ac:dyDescent="0.25">
      <c r="B355" s="79"/>
      <c r="C355" s="93" t="s">
        <v>379</v>
      </c>
      <c r="D355" s="74"/>
      <c r="E355" s="74">
        <v>1</v>
      </c>
      <c r="F355" s="109" t="s">
        <v>195</v>
      </c>
      <c r="G355" s="55" t="s">
        <v>31</v>
      </c>
      <c r="H355" s="56" t="s">
        <v>32</v>
      </c>
      <c r="I355" s="55" t="s">
        <v>33</v>
      </c>
      <c r="J355" s="211">
        <v>33.840000000000003</v>
      </c>
      <c r="K355" s="766">
        <v>33.840000000000003</v>
      </c>
      <c r="L355" s="80"/>
      <c r="M355" s="150">
        <v>0</v>
      </c>
      <c r="N355" s="80"/>
      <c r="O355" s="150"/>
      <c r="P355" s="75">
        <v>0</v>
      </c>
      <c r="Q355" s="999">
        <f t="shared" si="26"/>
        <v>0</v>
      </c>
      <c r="R355" s="81"/>
      <c r="S355" s="150"/>
      <c r="T355" s="75">
        <v>0</v>
      </c>
      <c r="U355" s="1000"/>
      <c r="V355" s="81"/>
      <c r="W355" s="150"/>
      <c r="X355" s="81"/>
      <c r="Y355" s="150"/>
      <c r="Z355" s="60">
        <v>1</v>
      </c>
      <c r="AA355" s="1000">
        <v>33.840000000000003</v>
      </c>
      <c r="AB355" s="81"/>
      <c r="AC355" s="150"/>
      <c r="AD355" s="63">
        <v>0</v>
      </c>
      <c r="AE355" s="90">
        <f t="shared" si="27"/>
        <v>0</v>
      </c>
      <c r="AF355" s="63">
        <v>0</v>
      </c>
      <c r="AG355" s="150">
        <v>0</v>
      </c>
      <c r="AH355" s="81"/>
      <c r="AI355" s="150"/>
      <c r="AJ355" s="998">
        <f t="shared" si="28"/>
        <v>33.840000000000003</v>
      </c>
    </row>
    <row r="356" spans="2:36" ht="66" x14ac:dyDescent="0.25">
      <c r="B356" s="79"/>
      <c r="C356" s="93" t="s">
        <v>380</v>
      </c>
      <c r="D356" s="98"/>
      <c r="E356" s="98">
        <v>1</v>
      </c>
      <c r="F356" s="109" t="s">
        <v>372</v>
      </c>
      <c r="G356" s="55" t="s">
        <v>31</v>
      </c>
      <c r="H356" s="56" t="s">
        <v>32</v>
      </c>
      <c r="I356" s="55" t="s">
        <v>33</v>
      </c>
      <c r="J356" s="211">
        <v>382</v>
      </c>
      <c r="K356" s="767">
        <v>356.08</v>
      </c>
      <c r="L356" s="80"/>
      <c r="M356" s="150">
        <v>0</v>
      </c>
      <c r="N356" s="80"/>
      <c r="O356" s="150"/>
      <c r="P356" s="75">
        <v>0</v>
      </c>
      <c r="Q356" s="999">
        <f t="shared" si="26"/>
        <v>0</v>
      </c>
      <c r="R356" s="81"/>
      <c r="S356" s="150"/>
      <c r="T356" s="75">
        <v>0</v>
      </c>
      <c r="U356" s="1000"/>
      <c r="V356" s="81"/>
      <c r="W356" s="150"/>
      <c r="X356" s="81"/>
      <c r="Y356" s="150"/>
      <c r="Z356" s="60">
        <v>1</v>
      </c>
      <c r="AA356" s="1000">
        <v>356.08</v>
      </c>
      <c r="AB356" s="81"/>
      <c r="AC356" s="150"/>
      <c r="AD356" s="63">
        <v>0</v>
      </c>
      <c r="AE356" s="90">
        <f t="shared" si="27"/>
        <v>0</v>
      </c>
      <c r="AF356" s="63">
        <v>0</v>
      </c>
      <c r="AG356" s="150">
        <v>0</v>
      </c>
      <c r="AH356" s="81"/>
      <c r="AI356" s="150"/>
      <c r="AJ356" s="998">
        <f t="shared" si="28"/>
        <v>356.08</v>
      </c>
    </row>
    <row r="357" spans="2:36" ht="66" x14ac:dyDescent="0.25">
      <c r="B357" s="79"/>
      <c r="C357" s="52" t="s">
        <v>381</v>
      </c>
      <c r="D357" s="98"/>
      <c r="E357" s="98">
        <v>7</v>
      </c>
      <c r="F357" s="79" t="s">
        <v>30</v>
      </c>
      <c r="G357" s="55" t="s">
        <v>31</v>
      </c>
      <c r="H357" s="56" t="s">
        <v>32</v>
      </c>
      <c r="I357" s="55" t="s">
        <v>33</v>
      </c>
      <c r="J357" s="211">
        <v>23.681666666666668</v>
      </c>
      <c r="K357" s="767">
        <v>916.28</v>
      </c>
      <c r="L357" s="80"/>
      <c r="M357" s="150">
        <v>0</v>
      </c>
      <c r="N357" s="80"/>
      <c r="O357" s="150"/>
      <c r="P357" s="75">
        <v>0</v>
      </c>
      <c r="Q357" s="999">
        <f t="shared" si="26"/>
        <v>0</v>
      </c>
      <c r="R357" s="81"/>
      <c r="S357" s="150"/>
      <c r="T357" s="75">
        <v>7</v>
      </c>
      <c r="U357" s="1000">
        <v>916.28</v>
      </c>
      <c r="V357" s="81"/>
      <c r="W357" s="150"/>
      <c r="X357" s="81"/>
      <c r="Y357" s="150"/>
      <c r="Z357" s="60">
        <v>0</v>
      </c>
      <c r="AA357" s="1000">
        <v>0</v>
      </c>
      <c r="AB357" s="81"/>
      <c r="AC357" s="150"/>
      <c r="AD357" s="63">
        <v>0</v>
      </c>
      <c r="AE357" s="90">
        <f t="shared" si="27"/>
        <v>0</v>
      </c>
      <c r="AF357" s="63">
        <v>0</v>
      </c>
      <c r="AG357" s="150">
        <v>0</v>
      </c>
      <c r="AH357" s="81"/>
      <c r="AI357" s="150"/>
      <c r="AJ357" s="998">
        <f t="shared" si="28"/>
        <v>916.28</v>
      </c>
    </row>
    <row r="358" spans="2:36" ht="66" x14ac:dyDescent="0.25">
      <c r="B358" s="79"/>
      <c r="C358" s="52" t="s">
        <v>382</v>
      </c>
      <c r="D358" s="98"/>
      <c r="E358" s="98">
        <v>40</v>
      </c>
      <c r="F358" s="79" t="s">
        <v>30</v>
      </c>
      <c r="G358" s="55" t="s">
        <v>31</v>
      </c>
      <c r="H358" s="56" t="s">
        <v>32</v>
      </c>
      <c r="I358" s="55" t="s">
        <v>33</v>
      </c>
      <c r="J358" s="211">
        <v>92.04</v>
      </c>
      <c r="K358" s="767">
        <v>3681.94</v>
      </c>
      <c r="L358" s="80"/>
      <c r="M358" s="150">
        <v>0</v>
      </c>
      <c r="N358" s="80"/>
      <c r="O358" s="150"/>
      <c r="P358" s="75">
        <v>0</v>
      </c>
      <c r="Q358" s="999">
        <f t="shared" si="26"/>
        <v>0</v>
      </c>
      <c r="R358" s="81"/>
      <c r="S358" s="150"/>
      <c r="T358" s="75">
        <f>U358/J358</f>
        <v>14.053889613211647</v>
      </c>
      <c r="U358" s="1000">
        <v>1293.52</v>
      </c>
      <c r="V358" s="81"/>
      <c r="W358" s="150"/>
      <c r="X358" s="81"/>
      <c r="Y358" s="150"/>
      <c r="Z358" s="60">
        <v>26</v>
      </c>
      <c r="AA358" s="1000">
        <v>2388.42</v>
      </c>
      <c r="AB358" s="81"/>
      <c r="AC358" s="150"/>
      <c r="AD358" s="63">
        <v>0</v>
      </c>
      <c r="AE358" s="90">
        <f t="shared" si="27"/>
        <v>0</v>
      </c>
      <c r="AF358" s="63">
        <v>0</v>
      </c>
      <c r="AG358" s="150">
        <v>0</v>
      </c>
      <c r="AH358" s="81"/>
      <c r="AI358" s="150"/>
      <c r="AJ358" s="998">
        <f t="shared" si="28"/>
        <v>3681.94</v>
      </c>
    </row>
    <row r="359" spans="2:36" ht="66" x14ac:dyDescent="0.25">
      <c r="B359" s="79"/>
      <c r="C359" s="84" t="s">
        <v>383</v>
      </c>
      <c r="D359" s="98"/>
      <c r="E359" s="98">
        <v>240</v>
      </c>
      <c r="F359" s="79" t="s">
        <v>30</v>
      </c>
      <c r="G359" s="55" t="s">
        <v>31</v>
      </c>
      <c r="H359" s="56" t="s">
        <v>32</v>
      </c>
      <c r="I359" s="55" t="s">
        <v>33</v>
      </c>
      <c r="J359" s="211">
        <v>45.713375000000006</v>
      </c>
      <c r="K359" s="767">
        <v>10971.210000000001</v>
      </c>
      <c r="L359" s="80"/>
      <c r="M359" s="150">
        <v>0</v>
      </c>
      <c r="N359" s="80"/>
      <c r="O359" s="150"/>
      <c r="P359" s="75">
        <v>0</v>
      </c>
      <c r="Q359" s="999">
        <f t="shared" si="26"/>
        <v>0</v>
      </c>
      <c r="R359" s="81"/>
      <c r="S359" s="150"/>
      <c r="T359" s="75">
        <f>U359/J359</f>
        <v>175.09864454330923</v>
      </c>
      <c r="U359" s="1000">
        <v>8004.35</v>
      </c>
      <c r="V359" s="81"/>
      <c r="W359" s="150"/>
      <c r="X359" s="81"/>
      <c r="Y359" s="150"/>
      <c r="Z359" s="60">
        <v>65</v>
      </c>
      <c r="AA359" s="1000">
        <v>2966.8600000000006</v>
      </c>
      <c r="AB359" s="81"/>
      <c r="AC359" s="150"/>
      <c r="AD359" s="63">
        <v>0</v>
      </c>
      <c r="AE359" s="90">
        <f t="shared" si="27"/>
        <v>0</v>
      </c>
      <c r="AF359" s="63">
        <v>0</v>
      </c>
      <c r="AG359" s="150">
        <v>0</v>
      </c>
      <c r="AH359" s="81"/>
      <c r="AI359" s="150"/>
      <c r="AJ359" s="998">
        <f t="shared" si="28"/>
        <v>10971.210000000001</v>
      </c>
    </row>
    <row r="360" spans="2:36" ht="66" x14ac:dyDescent="0.25">
      <c r="B360" s="79"/>
      <c r="C360" s="52" t="s">
        <v>384</v>
      </c>
      <c r="D360" s="98"/>
      <c r="E360" s="98">
        <v>24</v>
      </c>
      <c r="F360" s="79" t="s">
        <v>30</v>
      </c>
      <c r="G360" s="55" t="s">
        <v>31</v>
      </c>
      <c r="H360" s="56" t="s">
        <v>32</v>
      </c>
      <c r="I360" s="55" t="s">
        <v>33</v>
      </c>
      <c r="J360" s="211">
        <v>253.82919999999999</v>
      </c>
      <c r="K360" s="767">
        <v>5958.9599999999991</v>
      </c>
      <c r="L360" s="80"/>
      <c r="M360" s="150">
        <v>0</v>
      </c>
      <c r="N360" s="80"/>
      <c r="O360" s="150"/>
      <c r="P360" s="75">
        <v>0</v>
      </c>
      <c r="Q360" s="999">
        <f t="shared" si="26"/>
        <v>0</v>
      </c>
      <c r="R360" s="81"/>
      <c r="S360" s="150"/>
      <c r="T360" s="75">
        <f>U360/J360</f>
        <v>10.090564836512113</v>
      </c>
      <c r="U360" s="1000">
        <v>2561.2800000000002</v>
      </c>
      <c r="V360" s="81"/>
      <c r="W360" s="150"/>
      <c r="X360" s="81"/>
      <c r="Y360" s="150"/>
      <c r="Z360" s="60">
        <v>14</v>
      </c>
      <c r="AA360" s="1000">
        <v>3397.6799999999989</v>
      </c>
      <c r="AB360" s="81"/>
      <c r="AC360" s="150"/>
      <c r="AD360" s="63">
        <v>0</v>
      </c>
      <c r="AE360" s="90">
        <f t="shared" si="27"/>
        <v>0</v>
      </c>
      <c r="AF360" s="63">
        <v>0</v>
      </c>
      <c r="AG360" s="150">
        <v>0</v>
      </c>
      <c r="AH360" s="81"/>
      <c r="AI360" s="150"/>
      <c r="AJ360" s="998">
        <f t="shared" si="28"/>
        <v>5958.9599999999991</v>
      </c>
    </row>
    <row r="361" spans="2:36" ht="66" x14ac:dyDescent="0.25">
      <c r="B361" s="79"/>
      <c r="C361" s="93" t="s">
        <v>385</v>
      </c>
      <c r="D361" s="98"/>
      <c r="E361" s="98">
        <v>5</v>
      </c>
      <c r="F361" s="109" t="s">
        <v>173</v>
      </c>
      <c r="G361" s="55" t="s">
        <v>31</v>
      </c>
      <c r="H361" s="56" t="s">
        <v>32</v>
      </c>
      <c r="I361" s="55" t="s">
        <v>33</v>
      </c>
      <c r="J361" s="211">
        <v>28.594999999999999</v>
      </c>
      <c r="K361" s="767">
        <v>164.22</v>
      </c>
      <c r="L361" s="80"/>
      <c r="M361" s="150">
        <v>0</v>
      </c>
      <c r="N361" s="80"/>
      <c r="O361" s="150"/>
      <c r="P361" s="75">
        <v>0</v>
      </c>
      <c r="Q361" s="999">
        <f t="shared" si="26"/>
        <v>0</v>
      </c>
      <c r="R361" s="81"/>
      <c r="S361" s="150"/>
      <c r="T361" s="75">
        <v>0</v>
      </c>
      <c r="U361" s="1000"/>
      <c r="V361" s="81"/>
      <c r="W361" s="150"/>
      <c r="X361" s="81"/>
      <c r="Y361" s="150"/>
      <c r="Z361" s="60">
        <v>5</v>
      </c>
      <c r="AA361" s="1000">
        <v>164.22</v>
      </c>
      <c r="AB361" s="81"/>
      <c r="AC361" s="150"/>
      <c r="AD361" s="63">
        <v>0</v>
      </c>
      <c r="AE361" s="90">
        <f t="shared" si="27"/>
        <v>0</v>
      </c>
      <c r="AF361" s="63">
        <v>0</v>
      </c>
      <c r="AG361" s="150">
        <v>0</v>
      </c>
      <c r="AH361" s="81"/>
      <c r="AI361" s="150"/>
      <c r="AJ361" s="998">
        <f t="shared" si="28"/>
        <v>164.22</v>
      </c>
    </row>
    <row r="362" spans="2:36" ht="66" x14ac:dyDescent="0.25">
      <c r="B362" s="74"/>
      <c r="C362" s="52" t="s">
        <v>386</v>
      </c>
      <c r="D362" s="74"/>
      <c r="E362" s="74">
        <v>8</v>
      </c>
      <c r="F362" s="79" t="s">
        <v>30</v>
      </c>
      <c r="G362" s="55" t="s">
        <v>31</v>
      </c>
      <c r="H362" s="56" t="s">
        <v>32</v>
      </c>
      <c r="I362" s="55" t="s">
        <v>33</v>
      </c>
      <c r="J362" s="211">
        <v>25.775714285714287</v>
      </c>
      <c r="K362" s="766">
        <v>187.78</v>
      </c>
      <c r="L362" s="80"/>
      <c r="M362" s="150">
        <v>0</v>
      </c>
      <c r="N362" s="80"/>
      <c r="O362" s="150"/>
      <c r="P362" s="75">
        <v>0</v>
      </c>
      <c r="Q362" s="999">
        <f t="shared" si="26"/>
        <v>0</v>
      </c>
      <c r="R362" s="81"/>
      <c r="S362" s="150"/>
      <c r="T362" s="75">
        <v>8</v>
      </c>
      <c r="U362" s="1000">
        <v>187.78</v>
      </c>
      <c r="V362" s="81"/>
      <c r="W362" s="150"/>
      <c r="X362" s="81"/>
      <c r="Y362" s="150"/>
      <c r="Z362" s="60">
        <v>0</v>
      </c>
      <c r="AA362" s="1000">
        <v>0</v>
      </c>
      <c r="AB362" s="81"/>
      <c r="AC362" s="150"/>
      <c r="AD362" s="63">
        <v>0</v>
      </c>
      <c r="AE362" s="90">
        <f t="shared" si="27"/>
        <v>0</v>
      </c>
      <c r="AF362" s="63">
        <v>0</v>
      </c>
      <c r="AG362" s="150">
        <v>0</v>
      </c>
      <c r="AH362" s="81"/>
      <c r="AI362" s="150"/>
      <c r="AJ362" s="998">
        <f t="shared" si="28"/>
        <v>187.78</v>
      </c>
    </row>
    <row r="363" spans="2:36" ht="66" x14ac:dyDescent="0.25">
      <c r="B363" s="74"/>
      <c r="C363" s="52" t="s">
        <v>387</v>
      </c>
      <c r="D363" s="74"/>
      <c r="E363" s="74">
        <v>6</v>
      </c>
      <c r="F363" s="79" t="s">
        <v>30</v>
      </c>
      <c r="G363" s="55" t="s">
        <v>31</v>
      </c>
      <c r="H363" s="56" t="s">
        <v>32</v>
      </c>
      <c r="I363" s="55" t="s">
        <v>33</v>
      </c>
      <c r="J363" s="211">
        <v>19.405999999999999</v>
      </c>
      <c r="K363" s="766">
        <v>509.99</v>
      </c>
      <c r="L363" s="80"/>
      <c r="M363" s="150">
        <v>0</v>
      </c>
      <c r="N363" s="80"/>
      <c r="O363" s="150"/>
      <c r="P363" s="75">
        <v>0</v>
      </c>
      <c r="Q363" s="999">
        <f t="shared" si="26"/>
        <v>0</v>
      </c>
      <c r="R363" s="81"/>
      <c r="S363" s="150"/>
      <c r="T363" s="75">
        <v>6</v>
      </c>
      <c r="U363" s="1000">
        <v>509.99</v>
      </c>
      <c r="V363" s="81"/>
      <c r="W363" s="150"/>
      <c r="X363" s="81"/>
      <c r="Y363" s="150"/>
      <c r="Z363" s="60">
        <v>0</v>
      </c>
      <c r="AA363" s="1000">
        <v>0</v>
      </c>
      <c r="AB363" s="81"/>
      <c r="AC363" s="150"/>
      <c r="AD363" s="63">
        <v>0</v>
      </c>
      <c r="AE363" s="90">
        <f t="shared" si="27"/>
        <v>0</v>
      </c>
      <c r="AF363" s="63">
        <v>0</v>
      </c>
      <c r="AG363" s="150">
        <v>0</v>
      </c>
      <c r="AH363" s="81"/>
      <c r="AI363" s="150"/>
      <c r="AJ363" s="998">
        <f t="shared" si="28"/>
        <v>509.99</v>
      </c>
    </row>
    <row r="364" spans="2:36" ht="66" x14ac:dyDescent="0.25">
      <c r="B364" s="74"/>
      <c r="C364" s="52" t="s">
        <v>388</v>
      </c>
      <c r="D364" s="74"/>
      <c r="E364" s="74">
        <v>25</v>
      </c>
      <c r="F364" s="79" t="s">
        <v>30</v>
      </c>
      <c r="G364" s="55" t="s">
        <v>31</v>
      </c>
      <c r="H364" s="56" t="s">
        <v>32</v>
      </c>
      <c r="I364" s="55" t="s">
        <v>33</v>
      </c>
      <c r="J364" s="211">
        <v>22.851999999999997</v>
      </c>
      <c r="K364" s="766">
        <v>545.1099999999999</v>
      </c>
      <c r="L364" s="80"/>
      <c r="M364" s="150">
        <v>0</v>
      </c>
      <c r="N364" s="80"/>
      <c r="O364" s="150"/>
      <c r="P364" s="75">
        <v>0</v>
      </c>
      <c r="Q364" s="999">
        <f t="shared" si="26"/>
        <v>0</v>
      </c>
      <c r="R364" s="81"/>
      <c r="S364" s="150"/>
      <c r="T364" s="75">
        <v>25</v>
      </c>
      <c r="U364" s="1000">
        <v>545.11</v>
      </c>
      <c r="V364" s="81"/>
      <c r="W364" s="150"/>
      <c r="X364" s="81"/>
      <c r="Y364" s="150"/>
      <c r="Z364" s="60">
        <v>0</v>
      </c>
      <c r="AA364" s="1000">
        <v>0</v>
      </c>
      <c r="AB364" s="81"/>
      <c r="AC364" s="150"/>
      <c r="AD364" s="63">
        <v>0</v>
      </c>
      <c r="AE364" s="90">
        <f t="shared" si="27"/>
        <v>0</v>
      </c>
      <c r="AF364" s="63">
        <v>0</v>
      </c>
      <c r="AG364" s="150">
        <v>0</v>
      </c>
      <c r="AH364" s="81"/>
      <c r="AI364" s="150"/>
      <c r="AJ364" s="998">
        <f t="shared" si="28"/>
        <v>545.11</v>
      </c>
    </row>
    <row r="365" spans="2:36" ht="66" x14ac:dyDescent="0.25">
      <c r="B365" s="74"/>
      <c r="C365" s="93" t="s">
        <v>389</v>
      </c>
      <c r="D365" s="74"/>
      <c r="E365" s="74">
        <v>1</v>
      </c>
      <c r="F365" s="109" t="s">
        <v>30</v>
      </c>
      <c r="G365" s="55" t="s">
        <v>31</v>
      </c>
      <c r="H365" s="56" t="s">
        <v>32</v>
      </c>
      <c r="I365" s="55" t="s">
        <v>33</v>
      </c>
      <c r="J365" s="211">
        <v>18.53</v>
      </c>
      <c r="K365" s="766">
        <v>18.53</v>
      </c>
      <c r="L365" s="80"/>
      <c r="M365" s="150">
        <v>0</v>
      </c>
      <c r="N365" s="80"/>
      <c r="O365" s="150"/>
      <c r="P365" s="75">
        <v>0</v>
      </c>
      <c r="Q365" s="999">
        <f t="shared" si="26"/>
        <v>0</v>
      </c>
      <c r="R365" s="81"/>
      <c r="S365" s="150"/>
      <c r="T365" s="75">
        <v>0</v>
      </c>
      <c r="U365" s="1000"/>
      <c r="V365" s="81"/>
      <c r="W365" s="150"/>
      <c r="X365" s="81"/>
      <c r="Y365" s="150"/>
      <c r="Z365" s="60">
        <v>1</v>
      </c>
      <c r="AA365" s="1000">
        <v>18.53</v>
      </c>
      <c r="AB365" s="81"/>
      <c r="AC365" s="150"/>
      <c r="AD365" s="63">
        <v>0</v>
      </c>
      <c r="AE365" s="90">
        <f t="shared" si="27"/>
        <v>0</v>
      </c>
      <c r="AF365" s="63">
        <v>0</v>
      </c>
      <c r="AG365" s="150">
        <v>0</v>
      </c>
      <c r="AH365" s="81"/>
      <c r="AI365" s="150"/>
      <c r="AJ365" s="998">
        <f t="shared" si="28"/>
        <v>18.53</v>
      </c>
    </row>
    <row r="366" spans="2:36" ht="66" x14ac:dyDescent="0.25">
      <c r="B366" s="74"/>
      <c r="C366" s="223" t="s">
        <v>390</v>
      </c>
      <c r="D366" s="74"/>
      <c r="E366" s="74">
        <v>150</v>
      </c>
      <c r="F366" s="109" t="s">
        <v>372</v>
      </c>
      <c r="G366" s="55" t="s">
        <v>31</v>
      </c>
      <c r="H366" s="56" t="s">
        <v>32</v>
      </c>
      <c r="I366" s="55" t="s">
        <v>33</v>
      </c>
      <c r="J366" s="211">
        <v>153.36590604026847</v>
      </c>
      <c r="K366" s="766">
        <v>38860</v>
      </c>
      <c r="L366" s="80"/>
      <c r="M366" s="150">
        <v>0</v>
      </c>
      <c r="N366" s="80"/>
      <c r="O366" s="150"/>
      <c r="P366" s="75">
        <v>0</v>
      </c>
      <c r="Q366" s="999">
        <f t="shared" si="26"/>
        <v>0</v>
      </c>
      <c r="R366" s="81"/>
      <c r="S366" s="150"/>
      <c r="T366" s="75">
        <v>150</v>
      </c>
      <c r="U366" s="1000">
        <v>38860</v>
      </c>
      <c r="V366" s="81"/>
      <c r="W366" s="150"/>
      <c r="X366" s="81"/>
      <c r="Y366" s="150"/>
      <c r="Z366" s="60">
        <v>0</v>
      </c>
      <c r="AA366" s="1000">
        <v>0</v>
      </c>
      <c r="AB366" s="81"/>
      <c r="AC366" s="150"/>
      <c r="AD366" s="63">
        <v>0</v>
      </c>
      <c r="AE366" s="90">
        <f t="shared" si="27"/>
        <v>0</v>
      </c>
      <c r="AF366" s="63">
        <v>0</v>
      </c>
      <c r="AG366" s="150">
        <v>0</v>
      </c>
      <c r="AH366" s="81"/>
      <c r="AI366" s="150"/>
      <c r="AJ366" s="998">
        <f t="shared" si="28"/>
        <v>38860</v>
      </c>
    </row>
    <row r="367" spans="2:36" ht="66" x14ac:dyDescent="0.25">
      <c r="B367" s="74"/>
      <c r="C367" s="93" t="s">
        <v>391</v>
      </c>
      <c r="D367" s="74"/>
      <c r="E367" s="74">
        <v>1</v>
      </c>
      <c r="F367" s="109" t="s">
        <v>30</v>
      </c>
      <c r="G367" s="55" t="s">
        <v>31</v>
      </c>
      <c r="H367" s="56" t="s">
        <v>32</v>
      </c>
      <c r="I367" s="55" t="s">
        <v>33</v>
      </c>
      <c r="J367" s="211">
        <v>25.84</v>
      </c>
      <c r="K367" s="766">
        <v>25.84</v>
      </c>
      <c r="L367" s="80"/>
      <c r="M367" s="150">
        <v>0</v>
      </c>
      <c r="N367" s="80"/>
      <c r="O367" s="150"/>
      <c r="P367" s="75">
        <v>0</v>
      </c>
      <c r="Q367" s="999">
        <f t="shared" si="26"/>
        <v>0</v>
      </c>
      <c r="R367" s="81"/>
      <c r="S367" s="150"/>
      <c r="T367" s="75">
        <v>0</v>
      </c>
      <c r="U367" s="1000"/>
      <c r="V367" s="81"/>
      <c r="W367" s="150"/>
      <c r="X367" s="81"/>
      <c r="Y367" s="150"/>
      <c r="Z367" s="60">
        <v>1</v>
      </c>
      <c r="AA367" s="1000">
        <v>25.84</v>
      </c>
      <c r="AB367" s="81"/>
      <c r="AC367" s="150"/>
      <c r="AD367" s="63">
        <v>0</v>
      </c>
      <c r="AE367" s="90">
        <f t="shared" si="27"/>
        <v>0</v>
      </c>
      <c r="AF367" s="63">
        <v>0</v>
      </c>
      <c r="AG367" s="150">
        <v>0</v>
      </c>
      <c r="AH367" s="81"/>
      <c r="AI367" s="150"/>
      <c r="AJ367" s="998">
        <f t="shared" si="28"/>
        <v>25.84</v>
      </c>
    </row>
    <row r="368" spans="2:36" ht="66" x14ac:dyDescent="0.25">
      <c r="B368" s="74"/>
      <c r="C368" s="52" t="s">
        <v>392</v>
      </c>
      <c r="D368" s="74"/>
      <c r="E368" s="74">
        <v>30</v>
      </c>
      <c r="F368" s="79" t="s">
        <v>30</v>
      </c>
      <c r="G368" s="55" t="s">
        <v>31</v>
      </c>
      <c r="H368" s="56" t="s">
        <v>32</v>
      </c>
      <c r="I368" s="55" t="s">
        <v>33</v>
      </c>
      <c r="J368" s="211">
        <v>11.576666666666666</v>
      </c>
      <c r="K368" s="766">
        <v>347.3</v>
      </c>
      <c r="L368" s="80"/>
      <c r="M368" s="150">
        <v>0</v>
      </c>
      <c r="N368" s="80"/>
      <c r="O368" s="150"/>
      <c r="P368" s="75">
        <v>0</v>
      </c>
      <c r="Q368" s="999">
        <f t="shared" si="26"/>
        <v>0</v>
      </c>
      <c r="R368" s="81"/>
      <c r="S368" s="150"/>
      <c r="T368" s="75">
        <v>17</v>
      </c>
      <c r="U368" s="1000">
        <v>201.84</v>
      </c>
      <c r="V368" s="81"/>
      <c r="W368" s="150"/>
      <c r="X368" s="81"/>
      <c r="Y368" s="150"/>
      <c r="Z368" s="60">
        <v>13</v>
      </c>
      <c r="AA368" s="1000">
        <v>145.46</v>
      </c>
      <c r="AB368" s="81"/>
      <c r="AC368" s="150"/>
      <c r="AD368" s="63">
        <v>0</v>
      </c>
      <c r="AE368" s="90">
        <f t="shared" si="27"/>
        <v>0</v>
      </c>
      <c r="AF368" s="63">
        <v>0</v>
      </c>
      <c r="AG368" s="150">
        <v>0</v>
      </c>
      <c r="AH368" s="81"/>
      <c r="AI368" s="150"/>
      <c r="AJ368" s="998">
        <f t="shared" si="28"/>
        <v>347.3</v>
      </c>
    </row>
    <row r="369" spans="2:36" ht="66" x14ac:dyDescent="0.25">
      <c r="B369" s="74"/>
      <c r="C369" s="52" t="s">
        <v>393</v>
      </c>
      <c r="D369" s="74"/>
      <c r="E369" s="74">
        <v>44</v>
      </c>
      <c r="F369" s="79" t="s">
        <v>30</v>
      </c>
      <c r="G369" s="55" t="s">
        <v>31</v>
      </c>
      <c r="H369" s="56" t="s">
        <v>32</v>
      </c>
      <c r="I369" s="55" t="s">
        <v>33</v>
      </c>
      <c r="J369" s="211">
        <v>315.07045454545454</v>
      </c>
      <c r="K369" s="766">
        <v>13863.099999999999</v>
      </c>
      <c r="L369" s="80"/>
      <c r="M369" s="150">
        <v>0</v>
      </c>
      <c r="N369" s="80"/>
      <c r="O369" s="150"/>
      <c r="P369" s="75">
        <v>0</v>
      </c>
      <c r="Q369" s="999">
        <f t="shared" si="26"/>
        <v>0</v>
      </c>
      <c r="R369" s="81"/>
      <c r="S369" s="150"/>
      <c r="T369" s="75">
        <v>29</v>
      </c>
      <c r="U369" s="1000">
        <v>9377.44</v>
      </c>
      <c r="V369" s="81"/>
      <c r="W369" s="150"/>
      <c r="X369" s="81"/>
      <c r="Y369" s="150"/>
      <c r="Z369" s="60">
        <v>15</v>
      </c>
      <c r="AA369" s="1000">
        <v>4485.659999999998</v>
      </c>
      <c r="AB369" s="81"/>
      <c r="AC369" s="150"/>
      <c r="AD369" s="63">
        <v>0</v>
      </c>
      <c r="AE369" s="90">
        <f t="shared" si="27"/>
        <v>0</v>
      </c>
      <c r="AF369" s="63">
        <v>0</v>
      </c>
      <c r="AG369" s="150">
        <v>0</v>
      </c>
      <c r="AH369" s="81"/>
      <c r="AI369" s="150"/>
      <c r="AJ369" s="998">
        <f t="shared" si="28"/>
        <v>13863.099999999999</v>
      </c>
    </row>
    <row r="370" spans="2:36" ht="66" x14ac:dyDescent="0.25">
      <c r="B370" s="74"/>
      <c r="C370" s="52" t="s">
        <v>394</v>
      </c>
      <c r="D370" s="74"/>
      <c r="E370" s="74">
        <v>21</v>
      </c>
      <c r="F370" s="79" t="s">
        <v>30</v>
      </c>
      <c r="G370" s="55" t="s">
        <v>31</v>
      </c>
      <c r="H370" s="56" t="s">
        <v>32</v>
      </c>
      <c r="I370" s="55" t="s">
        <v>33</v>
      </c>
      <c r="J370" s="211">
        <v>46.887</v>
      </c>
      <c r="K370" s="766">
        <v>1017.55</v>
      </c>
      <c r="L370" s="80"/>
      <c r="M370" s="150">
        <v>0</v>
      </c>
      <c r="N370" s="80"/>
      <c r="O370" s="150"/>
      <c r="P370" s="75">
        <v>0</v>
      </c>
      <c r="Q370" s="999">
        <f t="shared" si="26"/>
        <v>0</v>
      </c>
      <c r="R370" s="81"/>
      <c r="S370" s="150"/>
      <c r="T370" s="75">
        <v>21</v>
      </c>
      <c r="U370" s="1000">
        <v>1017.55</v>
      </c>
      <c r="V370" s="150"/>
      <c r="W370" s="150"/>
      <c r="X370" s="81"/>
      <c r="Y370" s="150"/>
      <c r="Z370" s="60">
        <v>0</v>
      </c>
      <c r="AA370" s="1000">
        <v>0</v>
      </c>
      <c r="AB370" s="81"/>
      <c r="AC370" s="150"/>
      <c r="AD370" s="63">
        <v>0</v>
      </c>
      <c r="AE370" s="90">
        <f t="shared" si="27"/>
        <v>0</v>
      </c>
      <c r="AF370" s="63">
        <v>0</v>
      </c>
      <c r="AG370" s="150">
        <v>0</v>
      </c>
      <c r="AH370" s="81"/>
      <c r="AI370" s="150"/>
      <c r="AJ370" s="998">
        <f t="shared" si="28"/>
        <v>1017.55</v>
      </c>
    </row>
    <row r="371" spans="2:36" ht="66" x14ac:dyDescent="0.25">
      <c r="B371" s="74"/>
      <c r="C371" s="220" t="s">
        <v>395</v>
      </c>
      <c r="D371" s="74"/>
      <c r="E371" s="74">
        <v>136</v>
      </c>
      <c r="F371" s="79" t="s">
        <v>396</v>
      </c>
      <c r="G371" s="55" t="s">
        <v>31</v>
      </c>
      <c r="H371" s="56" t="s">
        <v>32</v>
      </c>
      <c r="I371" s="55" t="s">
        <v>33</v>
      </c>
      <c r="J371" s="211">
        <v>19.694890510948905</v>
      </c>
      <c r="K371" s="766">
        <v>2618.3900000000003</v>
      </c>
      <c r="L371" s="80"/>
      <c r="M371" s="150">
        <v>0</v>
      </c>
      <c r="N371" s="80"/>
      <c r="O371" s="150"/>
      <c r="P371" s="75">
        <v>0</v>
      </c>
      <c r="Q371" s="999">
        <f t="shared" si="26"/>
        <v>0</v>
      </c>
      <c r="R371" s="81"/>
      <c r="S371" s="150"/>
      <c r="T371" s="75">
        <f>U371/J371</f>
        <v>97.182566155214587</v>
      </c>
      <c r="U371" s="1000">
        <v>1914</v>
      </c>
      <c r="V371" s="81"/>
      <c r="W371" s="150"/>
      <c r="X371" s="81"/>
      <c r="Y371" s="150"/>
      <c r="Z371" s="60">
        <v>39</v>
      </c>
      <c r="AA371" s="1000">
        <v>704.39000000000033</v>
      </c>
      <c r="AB371" s="81"/>
      <c r="AC371" s="150"/>
      <c r="AD371" s="63">
        <v>0</v>
      </c>
      <c r="AE371" s="90">
        <f t="shared" si="27"/>
        <v>0</v>
      </c>
      <c r="AF371" s="63">
        <v>0</v>
      </c>
      <c r="AG371" s="150">
        <v>0</v>
      </c>
      <c r="AH371" s="81"/>
      <c r="AI371" s="150"/>
      <c r="AJ371" s="998">
        <f t="shared" si="28"/>
        <v>2618.3900000000003</v>
      </c>
    </row>
    <row r="372" spans="2:36" ht="66" x14ac:dyDescent="0.25">
      <c r="B372" s="74"/>
      <c r="C372" s="224" t="s">
        <v>397</v>
      </c>
      <c r="D372" s="74"/>
      <c r="E372" s="74">
        <v>5</v>
      </c>
      <c r="F372" s="225" t="s">
        <v>30</v>
      </c>
      <c r="G372" s="55" t="s">
        <v>31</v>
      </c>
      <c r="H372" s="56" t="s">
        <v>32</v>
      </c>
      <c r="I372" s="55" t="s">
        <v>33</v>
      </c>
      <c r="J372" s="211">
        <v>92</v>
      </c>
      <c r="K372" s="766">
        <v>395.99</v>
      </c>
      <c r="L372" s="80"/>
      <c r="M372" s="150">
        <v>0</v>
      </c>
      <c r="N372" s="80"/>
      <c r="O372" s="150"/>
      <c r="P372" s="75">
        <v>0</v>
      </c>
      <c r="Q372" s="999">
        <f t="shared" si="26"/>
        <v>0</v>
      </c>
      <c r="R372" s="81"/>
      <c r="S372" s="150"/>
      <c r="T372" s="75">
        <v>4</v>
      </c>
      <c r="U372" s="1000">
        <v>389.99</v>
      </c>
      <c r="V372" s="81"/>
      <c r="W372" s="150"/>
      <c r="X372" s="81"/>
      <c r="Y372" s="150"/>
      <c r="Z372" s="60">
        <v>1</v>
      </c>
      <c r="AA372" s="1000">
        <v>6</v>
      </c>
      <c r="AB372" s="81"/>
      <c r="AC372" s="150"/>
      <c r="AD372" s="63">
        <v>0</v>
      </c>
      <c r="AE372" s="90">
        <f t="shared" si="27"/>
        <v>0</v>
      </c>
      <c r="AF372" s="63">
        <v>0</v>
      </c>
      <c r="AG372" s="150">
        <v>0</v>
      </c>
      <c r="AH372" s="81"/>
      <c r="AI372" s="150"/>
      <c r="AJ372" s="998">
        <f t="shared" si="28"/>
        <v>395.99</v>
      </c>
    </row>
    <row r="373" spans="2:36" ht="66" x14ac:dyDescent="0.25">
      <c r="B373" s="74"/>
      <c r="C373" s="223" t="s">
        <v>398</v>
      </c>
      <c r="D373" s="74"/>
      <c r="E373" s="74">
        <v>5</v>
      </c>
      <c r="F373" s="109" t="s">
        <v>253</v>
      </c>
      <c r="G373" s="55" t="s">
        <v>31</v>
      </c>
      <c r="H373" s="56" t="s">
        <v>32</v>
      </c>
      <c r="I373" s="55" t="s">
        <v>33</v>
      </c>
      <c r="J373" s="211">
        <f>AA373/E373</f>
        <v>24.402000000000001</v>
      </c>
      <c r="K373" s="766">
        <v>122.01</v>
      </c>
      <c r="L373" s="80"/>
      <c r="M373" s="150">
        <v>0</v>
      </c>
      <c r="N373" s="80"/>
      <c r="O373" s="150"/>
      <c r="P373" s="75">
        <v>0</v>
      </c>
      <c r="Q373" s="999">
        <f t="shared" si="26"/>
        <v>0</v>
      </c>
      <c r="R373" s="81"/>
      <c r="S373" s="150"/>
      <c r="T373" s="75">
        <v>0</v>
      </c>
      <c r="U373" s="1000"/>
      <c r="V373" s="150"/>
      <c r="W373" s="150"/>
      <c r="X373" s="81"/>
      <c r="Y373" s="150"/>
      <c r="Z373" s="60">
        <v>5</v>
      </c>
      <c r="AA373" s="1000">
        <v>122.01</v>
      </c>
      <c r="AB373" s="81"/>
      <c r="AC373" s="150"/>
      <c r="AD373" s="63">
        <v>0</v>
      </c>
      <c r="AE373" s="90">
        <f t="shared" si="27"/>
        <v>0</v>
      </c>
      <c r="AF373" s="63">
        <v>0</v>
      </c>
      <c r="AG373" s="150">
        <v>0</v>
      </c>
      <c r="AH373" s="81"/>
      <c r="AI373" s="150"/>
      <c r="AJ373" s="998">
        <f t="shared" si="28"/>
        <v>122.01</v>
      </c>
    </row>
    <row r="374" spans="2:36" ht="66" x14ac:dyDescent="0.25">
      <c r="B374" s="74"/>
      <c r="C374" s="220" t="s">
        <v>399</v>
      </c>
      <c r="D374" s="74"/>
      <c r="E374" s="74">
        <v>2119</v>
      </c>
      <c r="F374" s="79" t="s">
        <v>30</v>
      </c>
      <c r="G374" s="55" t="s">
        <v>31</v>
      </c>
      <c r="H374" s="56" t="s">
        <v>32</v>
      </c>
      <c r="I374" s="55" t="s">
        <v>33</v>
      </c>
      <c r="J374" s="211">
        <v>34.259207173194902</v>
      </c>
      <c r="K374" s="766">
        <v>72595.259999999995</v>
      </c>
      <c r="L374" s="80"/>
      <c r="M374" s="150">
        <v>0</v>
      </c>
      <c r="N374" s="80"/>
      <c r="O374" s="150"/>
      <c r="P374" s="75">
        <v>0</v>
      </c>
      <c r="Q374" s="999">
        <f t="shared" si="26"/>
        <v>0</v>
      </c>
      <c r="R374" s="81"/>
      <c r="S374" s="150"/>
      <c r="T374" s="75">
        <f>U374/J374</f>
        <v>1755.764507214383</v>
      </c>
      <c r="U374" s="1000">
        <v>60151.1</v>
      </c>
      <c r="V374" s="81"/>
      <c r="W374" s="150"/>
      <c r="X374" s="81"/>
      <c r="Y374" s="150"/>
      <c r="Z374" s="60">
        <v>363</v>
      </c>
      <c r="AA374" s="1000">
        <v>12444.159999999996</v>
      </c>
      <c r="AB374" s="81"/>
      <c r="AC374" s="150"/>
      <c r="AD374" s="63">
        <v>0</v>
      </c>
      <c r="AE374" s="90">
        <f t="shared" si="27"/>
        <v>0</v>
      </c>
      <c r="AF374" s="63">
        <v>0</v>
      </c>
      <c r="AG374" s="150">
        <v>0</v>
      </c>
      <c r="AH374" s="81"/>
      <c r="AI374" s="150"/>
      <c r="AJ374" s="998">
        <f t="shared" si="28"/>
        <v>72595.259999999995</v>
      </c>
    </row>
    <row r="375" spans="2:36" ht="66" x14ac:dyDescent="0.25">
      <c r="B375" s="74"/>
      <c r="C375" s="52" t="s">
        <v>400</v>
      </c>
      <c r="D375" s="74"/>
      <c r="E375" s="74">
        <v>37</v>
      </c>
      <c r="F375" s="79" t="s">
        <v>372</v>
      </c>
      <c r="G375" s="55" t="s">
        <v>31</v>
      </c>
      <c r="H375" s="56" t="s">
        <v>32</v>
      </c>
      <c r="I375" s="55" t="s">
        <v>33</v>
      </c>
      <c r="J375" s="211">
        <v>381.9997222222222</v>
      </c>
      <c r="K375" s="766">
        <v>14616</v>
      </c>
      <c r="L375" s="80"/>
      <c r="M375" s="150">
        <v>0</v>
      </c>
      <c r="N375" s="80"/>
      <c r="O375" s="150"/>
      <c r="P375" s="75">
        <v>0</v>
      </c>
      <c r="Q375" s="999">
        <f t="shared" si="26"/>
        <v>0</v>
      </c>
      <c r="R375" s="81"/>
      <c r="S375" s="150"/>
      <c r="T375" s="75">
        <v>37</v>
      </c>
      <c r="U375" s="1000">
        <v>14616</v>
      </c>
      <c r="V375" s="81"/>
      <c r="W375" s="150"/>
      <c r="X375" s="81"/>
      <c r="Y375" s="150"/>
      <c r="Z375" s="60">
        <v>0</v>
      </c>
      <c r="AA375" s="1000">
        <v>0</v>
      </c>
      <c r="AB375" s="81"/>
      <c r="AC375" s="150"/>
      <c r="AD375" s="63">
        <v>0</v>
      </c>
      <c r="AE375" s="90">
        <f t="shared" si="27"/>
        <v>0</v>
      </c>
      <c r="AF375" s="63">
        <v>0</v>
      </c>
      <c r="AG375" s="150">
        <v>0</v>
      </c>
      <c r="AH375" s="81"/>
      <c r="AI375" s="150"/>
      <c r="AJ375" s="998">
        <f t="shared" si="28"/>
        <v>14616</v>
      </c>
    </row>
    <row r="376" spans="2:36" ht="66" x14ac:dyDescent="0.25">
      <c r="B376" s="74"/>
      <c r="C376" s="84" t="s">
        <v>401</v>
      </c>
      <c r="D376" s="74"/>
      <c r="E376" s="74">
        <v>1159</v>
      </c>
      <c r="F376" s="79" t="s">
        <v>356</v>
      </c>
      <c r="G376" s="55" t="s">
        <v>31</v>
      </c>
      <c r="H376" s="56" t="s">
        <v>32</v>
      </c>
      <c r="I376" s="55" t="s">
        <v>33</v>
      </c>
      <c r="J376" s="211">
        <v>12.02</v>
      </c>
      <c r="K376" s="766">
        <v>13933.209999999992</v>
      </c>
      <c r="L376" s="80"/>
      <c r="M376" s="150">
        <v>0</v>
      </c>
      <c r="N376" s="80"/>
      <c r="O376" s="150"/>
      <c r="P376" s="75">
        <v>0</v>
      </c>
      <c r="Q376" s="999">
        <f t="shared" si="26"/>
        <v>0</v>
      </c>
      <c r="R376" s="81"/>
      <c r="S376" s="150"/>
      <c r="T376" s="75">
        <f>U376/J376</f>
        <v>845.76322795341105</v>
      </c>
      <c r="U376" s="1000">
        <v>10166.074000000001</v>
      </c>
      <c r="V376" s="81"/>
      <c r="W376" s="150"/>
      <c r="X376" s="81"/>
      <c r="Y376" s="150"/>
      <c r="Z376" s="60">
        <v>313</v>
      </c>
      <c r="AA376" s="1000">
        <v>3767.1359999999913</v>
      </c>
      <c r="AB376" s="81"/>
      <c r="AC376" s="150"/>
      <c r="AD376" s="63">
        <v>0</v>
      </c>
      <c r="AE376" s="90">
        <f t="shared" si="27"/>
        <v>0</v>
      </c>
      <c r="AF376" s="63">
        <v>0</v>
      </c>
      <c r="AG376" s="150">
        <v>0</v>
      </c>
      <c r="AH376" s="81"/>
      <c r="AI376" s="150"/>
      <c r="AJ376" s="998">
        <f t="shared" si="28"/>
        <v>13933.209999999992</v>
      </c>
    </row>
    <row r="377" spans="2:36" ht="66" x14ac:dyDescent="0.25">
      <c r="B377" s="74"/>
      <c r="C377" s="101" t="s">
        <v>402</v>
      </c>
      <c r="D377" s="74"/>
      <c r="E377" s="74">
        <v>21</v>
      </c>
      <c r="F377" s="171" t="s">
        <v>372</v>
      </c>
      <c r="G377" s="55" t="s">
        <v>31</v>
      </c>
      <c r="H377" s="56" t="s">
        <v>32</v>
      </c>
      <c r="I377" s="55" t="s">
        <v>33</v>
      </c>
      <c r="J377" s="211">
        <v>1327</v>
      </c>
      <c r="K377" s="766">
        <v>27872.02</v>
      </c>
      <c r="L377" s="80"/>
      <c r="M377" s="150">
        <v>0</v>
      </c>
      <c r="N377" s="80"/>
      <c r="O377" s="150"/>
      <c r="P377" s="75">
        <v>0</v>
      </c>
      <c r="Q377" s="999">
        <f t="shared" si="26"/>
        <v>0</v>
      </c>
      <c r="R377" s="81"/>
      <c r="S377" s="150"/>
      <c r="T377" s="75">
        <f>U377/J377</f>
        <v>21.003782969103241</v>
      </c>
      <c r="U377" s="1000">
        <v>27872.02</v>
      </c>
      <c r="V377" s="81"/>
      <c r="W377" s="150"/>
      <c r="X377" s="81"/>
      <c r="Y377" s="150"/>
      <c r="Z377" s="60">
        <v>0</v>
      </c>
      <c r="AA377" s="1000">
        <v>0</v>
      </c>
      <c r="AB377" s="81"/>
      <c r="AC377" s="150"/>
      <c r="AD377" s="63">
        <v>0</v>
      </c>
      <c r="AE377" s="90">
        <f t="shared" si="27"/>
        <v>0</v>
      </c>
      <c r="AF377" s="63">
        <v>0</v>
      </c>
      <c r="AG377" s="150">
        <v>0</v>
      </c>
      <c r="AH377" s="81"/>
      <c r="AI377" s="150"/>
      <c r="AJ377" s="998">
        <f t="shared" si="28"/>
        <v>27872.02</v>
      </c>
    </row>
    <row r="378" spans="2:36" ht="66" x14ac:dyDescent="0.25">
      <c r="B378" s="74"/>
      <c r="C378" s="52" t="s">
        <v>403</v>
      </c>
      <c r="D378" s="74"/>
      <c r="E378" s="74">
        <v>563</v>
      </c>
      <c r="F378" s="74" t="s">
        <v>30</v>
      </c>
      <c r="G378" s="55" t="s">
        <v>31</v>
      </c>
      <c r="H378" s="56" t="s">
        <v>32</v>
      </c>
      <c r="I378" s="55" t="s">
        <v>33</v>
      </c>
      <c r="J378" s="211">
        <v>48.63557371225577</v>
      </c>
      <c r="K378" s="766">
        <v>27381.827999999998</v>
      </c>
      <c r="L378" s="80"/>
      <c r="M378" s="150">
        <v>0</v>
      </c>
      <c r="N378" s="80"/>
      <c r="O378" s="150"/>
      <c r="P378" s="75">
        <v>0</v>
      </c>
      <c r="Q378" s="999">
        <f t="shared" si="26"/>
        <v>0</v>
      </c>
      <c r="R378" s="81"/>
      <c r="S378" s="150"/>
      <c r="T378" s="75">
        <v>0</v>
      </c>
      <c r="U378" s="1000"/>
      <c r="V378" s="81"/>
      <c r="W378" s="150"/>
      <c r="X378" s="81"/>
      <c r="Y378" s="150"/>
      <c r="Z378" s="60">
        <v>563</v>
      </c>
      <c r="AA378" s="1000">
        <v>27381.827999999998</v>
      </c>
      <c r="AB378" s="81"/>
      <c r="AC378" s="150"/>
      <c r="AD378" s="63">
        <v>0</v>
      </c>
      <c r="AE378" s="90">
        <f t="shared" si="27"/>
        <v>0</v>
      </c>
      <c r="AF378" s="63">
        <v>0</v>
      </c>
      <c r="AG378" s="150">
        <v>0</v>
      </c>
      <c r="AH378" s="81"/>
      <c r="AI378" s="150"/>
      <c r="AJ378" s="998">
        <f t="shared" si="28"/>
        <v>27381.827999999998</v>
      </c>
    </row>
    <row r="379" spans="2:36" ht="66" x14ac:dyDescent="0.25">
      <c r="B379" s="74"/>
      <c r="C379" s="52" t="s">
        <v>404</v>
      </c>
      <c r="D379" s="74"/>
      <c r="E379" s="74">
        <v>21</v>
      </c>
      <c r="F379" s="74" t="s">
        <v>30</v>
      </c>
      <c r="G379" s="55" t="s">
        <v>31</v>
      </c>
      <c r="H379" s="56" t="s">
        <v>32</v>
      </c>
      <c r="I379" s="55" t="s">
        <v>33</v>
      </c>
      <c r="J379" s="211">
        <v>67.743809523809531</v>
      </c>
      <c r="K379" s="766">
        <v>1422.6200000000001</v>
      </c>
      <c r="L379" s="80"/>
      <c r="M379" s="150">
        <v>0</v>
      </c>
      <c r="N379" s="80"/>
      <c r="O379" s="150"/>
      <c r="P379" s="75">
        <v>0</v>
      </c>
      <c r="Q379" s="999">
        <f t="shared" si="26"/>
        <v>0</v>
      </c>
      <c r="R379" s="81"/>
      <c r="S379" s="150"/>
      <c r="T379" s="75">
        <f>U379/J379</f>
        <v>20.274029607344193</v>
      </c>
      <c r="U379" s="1000">
        <v>1373.44</v>
      </c>
      <c r="V379" s="81"/>
      <c r="W379" s="150"/>
      <c r="X379" s="81"/>
      <c r="Y379" s="150"/>
      <c r="Z379" s="60">
        <v>1</v>
      </c>
      <c r="AA379" s="1000">
        <v>49.180000000000064</v>
      </c>
      <c r="AB379" s="81"/>
      <c r="AC379" s="150"/>
      <c r="AD379" s="63">
        <v>0</v>
      </c>
      <c r="AE379" s="90">
        <f t="shared" si="27"/>
        <v>0</v>
      </c>
      <c r="AF379" s="63">
        <v>0</v>
      </c>
      <c r="AG379" s="150">
        <v>0</v>
      </c>
      <c r="AH379" s="81"/>
      <c r="AI379" s="150"/>
      <c r="AJ379" s="998">
        <f t="shared" si="28"/>
        <v>1422.6200000000001</v>
      </c>
    </row>
    <row r="380" spans="2:36" ht="66" x14ac:dyDescent="0.25">
      <c r="B380" s="74"/>
      <c r="C380" s="93" t="s">
        <v>405</v>
      </c>
      <c r="D380" s="74"/>
      <c r="E380" s="74">
        <v>1</v>
      </c>
      <c r="F380" s="171" t="s">
        <v>30</v>
      </c>
      <c r="G380" s="55" t="s">
        <v>31</v>
      </c>
      <c r="H380" s="56" t="s">
        <v>32</v>
      </c>
      <c r="I380" s="55" t="s">
        <v>33</v>
      </c>
      <c r="J380" s="211">
        <v>22.42</v>
      </c>
      <c r="K380" s="766">
        <v>22.42</v>
      </c>
      <c r="L380" s="80"/>
      <c r="M380" s="150">
        <v>0</v>
      </c>
      <c r="N380" s="80"/>
      <c r="O380" s="150"/>
      <c r="P380" s="75">
        <v>0</v>
      </c>
      <c r="Q380" s="999">
        <f t="shared" si="26"/>
        <v>0</v>
      </c>
      <c r="R380" s="81"/>
      <c r="S380" s="150"/>
      <c r="T380" s="75">
        <v>0</v>
      </c>
      <c r="U380" s="1000"/>
      <c r="V380" s="81"/>
      <c r="W380" s="150"/>
      <c r="X380" s="81"/>
      <c r="Y380" s="150"/>
      <c r="Z380" s="60">
        <v>1</v>
      </c>
      <c r="AA380" s="1000">
        <v>22.42</v>
      </c>
      <c r="AB380" s="81"/>
      <c r="AC380" s="150"/>
      <c r="AD380" s="63">
        <v>0</v>
      </c>
      <c r="AE380" s="90">
        <f t="shared" si="27"/>
        <v>0</v>
      </c>
      <c r="AF380" s="63">
        <v>0</v>
      </c>
      <c r="AG380" s="150">
        <v>0</v>
      </c>
      <c r="AH380" s="81"/>
      <c r="AI380" s="150"/>
      <c r="AJ380" s="998">
        <f t="shared" si="28"/>
        <v>22.42</v>
      </c>
    </row>
    <row r="381" spans="2:36" ht="66" x14ac:dyDescent="0.25">
      <c r="B381" s="74"/>
      <c r="C381" s="130" t="s">
        <v>406</v>
      </c>
      <c r="D381" s="74"/>
      <c r="E381" s="74">
        <v>6</v>
      </c>
      <c r="F381" s="171" t="s">
        <v>30</v>
      </c>
      <c r="G381" s="55" t="s">
        <v>31</v>
      </c>
      <c r="H381" s="56" t="s">
        <v>32</v>
      </c>
      <c r="I381" s="55" t="s">
        <v>33</v>
      </c>
      <c r="J381" s="211">
        <v>91.881666666666661</v>
      </c>
      <c r="K381" s="766">
        <v>551.29</v>
      </c>
      <c r="L381" s="80"/>
      <c r="M381" s="150">
        <v>0</v>
      </c>
      <c r="N381" s="80"/>
      <c r="O381" s="150"/>
      <c r="P381" s="75">
        <v>0</v>
      </c>
      <c r="Q381" s="999">
        <f t="shared" si="26"/>
        <v>0</v>
      </c>
      <c r="R381" s="81"/>
      <c r="S381" s="150"/>
      <c r="T381" s="75">
        <v>0</v>
      </c>
      <c r="U381" s="1000"/>
      <c r="V381" s="81"/>
      <c r="W381" s="150"/>
      <c r="X381" s="81"/>
      <c r="Y381" s="150"/>
      <c r="Z381" s="60">
        <v>6</v>
      </c>
      <c r="AA381" s="1000">
        <v>551.29</v>
      </c>
      <c r="AB381" s="81"/>
      <c r="AC381" s="150"/>
      <c r="AD381" s="63">
        <v>0</v>
      </c>
      <c r="AE381" s="90">
        <f t="shared" si="27"/>
        <v>0</v>
      </c>
      <c r="AF381" s="63">
        <v>0</v>
      </c>
      <c r="AG381" s="150">
        <v>0</v>
      </c>
      <c r="AH381" s="81"/>
      <c r="AI381" s="150"/>
      <c r="AJ381" s="998">
        <f t="shared" si="28"/>
        <v>551.29</v>
      </c>
    </row>
    <row r="382" spans="2:36" ht="66" x14ac:dyDescent="0.25">
      <c r="B382" s="74"/>
      <c r="C382" s="130" t="s">
        <v>407</v>
      </c>
      <c r="D382" s="74"/>
      <c r="E382" s="74">
        <v>201</v>
      </c>
      <c r="F382" s="171" t="s">
        <v>30</v>
      </c>
      <c r="G382" s="55" t="s">
        <v>31</v>
      </c>
      <c r="H382" s="56" t="s">
        <v>32</v>
      </c>
      <c r="I382" s="55" t="s">
        <v>33</v>
      </c>
      <c r="J382" s="211">
        <v>14.511592039800997</v>
      </c>
      <c r="K382" s="766">
        <v>2916.8300000000004</v>
      </c>
      <c r="L382" s="80"/>
      <c r="M382" s="150">
        <v>0</v>
      </c>
      <c r="N382" s="80"/>
      <c r="O382" s="150"/>
      <c r="P382" s="75">
        <v>0</v>
      </c>
      <c r="Q382" s="999">
        <f t="shared" si="26"/>
        <v>0</v>
      </c>
      <c r="R382" s="81"/>
      <c r="S382" s="150"/>
      <c r="T382" s="75">
        <v>0</v>
      </c>
      <c r="U382" s="1000"/>
      <c r="V382" s="81"/>
      <c r="W382" s="150"/>
      <c r="X382" s="81"/>
      <c r="Y382" s="150"/>
      <c r="Z382" s="60">
        <v>201</v>
      </c>
      <c r="AA382" s="1000">
        <v>2916.8300000000004</v>
      </c>
      <c r="AB382" s="81"/>
      <c r="AC382" s="150"/>
      <c r="AD382" s="63">
        <v>0</v>
      </c>
      <c r="AE382" s="90">
        <f t="shared" si="27"/>
        <v>0</v>
      </c>
      <c r="AF382" s="63">
        <v>0</v>
      </c>
      <c r="AG382" s="150">
        <v>0</v>
      </c>
      <c r="AH382" s="81"/>
      <c r="AI382" s="150"/>
      <c r="AJ382" s="998">
        <f t="shared" si="28"/>
        <v>2916.8300000000004</v>
      </c>
    </row>
    <row r="383" spans="2:36" ht="66" x14ac:dyDescent="0.25">
      <c r="B383" s="74"/>
      <c r="C383" s="52" t="s">
        <v>408</v>
      </c>
      <c r="D383" s="74"/>
      <c r="E383" s="74">
        <v>60</v>
      </c>
      <c r="F383" s="74" t="s">
        <v>30</v>
      </c>
      <c r="G383" s="55" t="s">
        <v>31</v>
      </c>
      <c r="H383" s="56" t="s">
        <v>32</v>
      </c>
      <c r="I383" s="55" t="s">
        <v>33</v>
      </c>
      <c r="J383" s="211">
        <v>31.32</v>
      </c>
      <c r="K383" s="766">
        <v>1879.2</v>
      </c>
      <c r="L383" s="80"/>
      <c r="M383" s="150">
        <v>0</v>
      </c>
      <c r="N383" s="80"/>
      <c r="O383" s="150"/>
      <c r="P383" s="75">
        <v>0</v>
      </c>
      <c r="Q383" s="999">
        <f t="shared" si="26"/>
        <v>0</v>
      </c>
      <c r="R383" s="81"/>
      <c r="S383" s="150"/>
      <c r="T383" s="75">
        <v>0</v>
      </c>
      <c r="U383" s="1000"/>
      <c r="V383" s="81"/>
      <c r="W383" s="150"/>
      <c r="X383" s="81"/>
      <c r="Y383" s="150"/>
      <c r="Z383" s="60">
        <v>60</v>
      </c>
      <c r="AA383" s="1000">
        <v>1879.2</v>
      </c>
      <c r="AB383" s="81"/>
      <c r="AC383" s="150"/>
      <c r="AD383" s="63">
        <v>0</v>
      </c>
      <c r="AE383" s="90">
        <f t="shared" si="27"/>
        <v>0</v>
      </c>
      <c r="AF383" s="63">
        <v>0</v>
      </c>
      <c r="AG383" s="150">
        <v>0</v>
      </c>
      <c r="AH383" s="81"/>
      <c r="AI383" s="150"/>
      <c r="AJ383" s="998">
        <f t="shared" si="28"/>
        <v>1879.2</v>
      </c>
    </row>
    <row r="384" spans="2:36" ht="66" x14ac:dyDescent="0.25">
      <c r="B384" s="74"/>
      <c r="C384" s="52" t="s">
        <v>409</v>
      </c>
      <c r="D384" s="74"/>
      <c r="E384" s="74">
        <v>219</v>
      </c>
      <c r="F384" s="74" t="s">
        <v>30</v>
      </c>
      <c r="G384" s="55" t="s">
        <v>31</v>
      </c>
      <c r="H384" s="56" t="s">
        <v>32</v>
      </c>
      <c r="I384" s="55" t="s">
        <v>33</v>
      </c>
      <c r="J384" s="211">
        <v>12.41</v>
      </c>
      <c r="K384" s="766">
        <v>2718.5479999999998</v>
      </c>
      <c r="L384" s="80"/>
      <c r="M384" s="150">
        <v>0</v>
      </c>
      <c r="N384" s="80"/>
      <c r="O384" s="150"/>
      <c r="P384" s="75">
        <v>0</v>
      </c>
      <c r="Q384" s="999">
        <f t="shared" si="26"/>
        <v>0</v>
      </c>
      <c r="R384" s="81"/>
      <c r="S384" s="150"/>
      <c r="T384" s="75">
        <f>U384/J384</f>
        <v>201.50926672038679</v>
      </c>
      <c r="U384" s="1000">
        <v>2500.73</v>
      </c>
      <c r="V384" s="81"/>
      <c r="W384" s="150"/>
      <c r="X384" s="81"/>
      <c r="Y384" s="150"/>
      <c r="Z384" s="60">
        <v>17</v>
      </c>
      <c r="AA384" s="1000">
        <v>217.81799999999976</v>
      </c>
      <c r="AB384" s="81"/>
      <c r="AC384" s="150"/>
      <c r="AD384" s="63">
        <v>0</v>
      </c>
      <c r="AE384" s="90">
        <f t="shared" si="27"/>
        <v>0</v>
      </c>
      <c r="AF384" s="63">
        <v>0</v>
      </c>
      <c r="AG384" s="150">
        <v>0</v>
      </c>
      <c r="AH384" s="81"/>
      <c r="AI384" s="150"/>
      <c r="AJ384" s="998">
        <f t="shared" si="28"/>
        <v>2718.5479999999998</v>
      </c>
    </row>
    <row r="385" spans="2:36" ht="66" x14ac:dyDescent="0.25">
      <c r="B385" s="74"/>
      <c r="C385" s="52" t="s">
        <v>410</v>
      </c>
      <c r="D385" s="74"/>
      <c r="E385" s="74">
        <v>176</v>
      </c>
      <c r="F385" s="74" t="s">
        <v>30</v>
      </c>
      <c r="G385" s="55" t="s">
        <v>31</v>
      </c>
      <c r="H385" s="56" t="s">
        <v>32</v>
      </c>
      <c r="I385" s="55" t="s">
        <v>33</v>
      </c>
      <c r="J385" s="211">
        <v>37.236022727272719</v>
      </c>
      <c r="K385" s="766">
        <v>6553.5399999999991</v>
      </c>
      <c r="L385" s="80"/>
      <c r="M385" s="150">
        <v>0</v>
      </c>
      <c r="N385" s="80"/>
      <c r="O385" s="150"/>
      <c r="P385" s="75">
        <v>0</v>
      </c>
      <c r="Q385" s="999">
        <f t="shared" si="26"/>
        <v>0</v>
      </c>
      <c r="R385" s="81"/>
      <c r="S385" s="150"/>
      <c r="T385" s="75">
        <f>U385/J385</f>
        <v>116.78502915981288</v>
      </c>
      <c r="U385" s="1000">
        <v>4348.6099999999997</v>
      </c>
      <c r="V385" s="81"/>
      <c r="W385" s="150"/>
      <c r="X385" s="81"/>
      <c r="Y385" s="150"/>
      <c r="Z385" s="60">
        <v>59</v>
      </c>
      <c r="AA385" s="1000">
        <v>2204.9299999999994</v>
      </c>
      <c r="AB385" s="81"/>
      <c r="AC385" s="150"/>
      <c r="AD385" s="63">
        <v>0</v>
      </c>
      <c r="AE385" s="90">
        <f t="shared" si="27"/>
        <v>0</v>
      </c>
      <c r="AF385" s="63">
        <v>0</v>
      </c>
      <c r="AG385" s="150">
        <v>0</v>
      </c>
      <c r="AH385" s="81"/>
      <c r="AI385" s="150"/>
      <c r="AJ385" s="998">
        <f t="shared" si="28"/>
        <v>6553.5399999999991</v>
      </c>
    </row>
    <row r="386" spans="2:36" ht="66" x14ac:dyDescent="0.25">
      <c r="B386" s="74"/>
      <c r="C386" s="52" t="s">
        <v>411</v>
      </c>
      <c r="D386" s="74"/>
      <c r="E386" s="74">
        <v>20</v>
      </c>
      <c r="F386" s="74" t="s">
        <v>30</v>
      </c>
      <c r="G386" s="55" t="s">
        <v>31</v>
      </c>
      <c r="H386" s="56" t="s">
        <v>32</v>
      </c>
      <c r="I386" s="55" t="s">
        <v>33</v>
      </c>
      <c r="J386" s="211">
        <v>71.270399999999995</v>
      </c>
      <c r="K386" s="766">
        <v>1425.4079999999999</v>
      </c>
      <c r="L386" s="80"/>
      <c r="M386" s="150">
        <v>0</v>
      </c>
      <c r="N386" s="80"/>
      <c r="O386" s="150"/>
      <c r="P386" s="75">
        <v>0</v>
      </c>
      <c r="Q386" s="999">
        <f t="shared" si="26"/>
        <v>0</v>
      </c>
      <c r="R386" s="81"/>
      <c r="S386" s="150"/>
      <c r="T386" s="75">
        <f>U386/J386</f>
        <v>14.671167834051724</v>
      </c>
      <c r="U386" s="1000">
        <v>1045.6199999999999</v>
      </c>
      <c r="V386" s="81"/>
      <c r="W386" s="150"/>
      <c r="X386" s="81"/>
      <c r="Y386" s="150"/>
      <c r="Z386" s="60">
        <v>5</v>
      </c>
      <c r="AA386" s="1000">
        <v>379.78800000000001</v>
      </c>
      <c r="AB386" s="81"/>
      <c r="AC386" s="150"/>
      <c r="AD386" s="63">
        <v>0</v>
      </c>
      <c r="AE386" s="90">
        <f t="shared" si="27"/>
        <v>0</v>
      </c>
      <c r="AF386" s="63">
        <v>0</v>
      </c>
      <c r="AG386" s="150">
        <v>0</v>
      </c>
      <c r="AH386" s="81"/>
      <c r="AI386" s="150"/>
      <c r="AJ386" s="998">
        <f t="shared" si="28"/>
        <v>1425.4079999999999</v>
      </c>
    </row>
    <row r="387" spans="2:36" ht="66" x14ac:dyDescent="0.25">
      <c r="B387" s="74"/>
      <c r="C387" s="52" t="s">
        <v>412</v>
      </c>
      <c r="D387" s="74"/>
      <c r="E387" s="74">
        <v>24</v>
      </c>
      <c r="F387" s="74" t="s">
        <v>30</v>
      </c>
      <c r="G387" s="55" t="s">
        <v>31</v>
      </c>
      <c r="H387" s="56" t="s">
        <v>32</v>
      </c>
      <c r="I387" s="55" t="s">
        <v>33</v>
      </c>
      <c r="J387" s="211">
        <v>100.82982608695653</v>
      </c>
      <c r="K387" s="766">
        <v>2828.8760000000002</v>
      </c>
      <c r="L387" s="80"/>
      <c r="M387" s="150">
        <v>0</v>
      </c>
      <c r="N387" s="80"/>
      <c r="O387" s="150"/>
      <c r="P387" s="75">
        <v>0</v>
      </c>
      <c r="Q387" s="999">
        <f t="shared" si="26"/>
        <v>0</v>
      </c>
      <c r="R387" s="81"/>
      <c r="S387" s="150"/>
      <c r="T387" s="75">
        <v>24</v>
      </c>
      <c r="U387" s="1000">
        <v>2828.88</v>
      </c>
      <c r="V387" s="81"/>
      <c r="W387" s="150"/>
      <c r="X387" s="81"/>
      <c r="Y387" s="150"/>
      <c r="Z387" s="60">
        <v>0</v>
      </c>
      <c r="AA387" s="1000">
        <v>-3.9999999999054126E-3</v>
      </c>
      <c r="AB387" s="81"/>
      <c r="AC387" s="150"/>
      <c r="AD387" s="63">
        <v>0</v>
      </c>
      <c r="AE387" s="90">
        <f t="shared" si="27"/>
        <v>0</v>
      </c>
      <c r="AF387" s="63">
        <v>0</v>
      </c>
      <c r="AG387" s="150">
        <v>0</v>
      </c>
      <c r="AH387" s="81"/>
      <c r="AI387" s="150"/>
      <c r="AJ387" s="998">
        <f t="shared" si="28"/>
        <v>2828.8760000000002</v>
      </c>
    </row>
    <row r="388" spans="2:36" ht="66" x14ac:dyDescent="0.25">
      <c r="B388" s="74"/>
      <c r="C388" s="52" t="s">
        <v>413</v>
      </c>
      <c r="D388" s="74"/>
      <c r="E388" s="74">
        <v>3</v>
      </c>
      <c r="F388" s="74" t="s">
        <v>30</v>
      </c>
      <c r="G388" s="55" t="s">
        <v>31</v>
      </c>
      <c r="H388" s="56" t="s">
        <v>32</v>
      </c>
      <c r="I388" s="55" t="s">
        <v>33</v>
      </c>
      <c r="J388" s="211">
        <v>24.453333333333333</v>
      </c>
      <c r="K388" s="766">
        <v>73.36</v>
      </c>
      <c r="L388" s="80"/>
      <c r="M388" s="150">
        <v>0</v>
      </c>
      <c r="N388" s="80"/>
      <c r="O388" s="150"/>
      <c r="P388" s="75">
        <v>0</v>
      </c>
      <c r="Q388" s="999">
        <f t="shared" si="26"/>
        <v>0</v>
      </c>
      <c r="R388" s="81"/>
      <c r="S388" s="150"/>
      <c r="T388" s="75">
        <v>0</v>
      </c>
      <c r="U388" s="1000"/>
      <c r="V388" s="81"/>
      <c r="W388" s="150"/>
      <c r="X388" s="81"/>
      <c r="Y388" s="150"/>
      <c r="Z388" s="60">
        <v>3</v>
      </c>
      <c r="AA388" s="1000">
        <v>73.36</v>
      </c>
      <c r="AB388" s="81"/>
      <c r="AC388" s="150"/>
      <c r="AD388" s="63">
        <v>0</v>
      </c>
      <c r="AE388" s="90">
        <f t="shared" si="27"/>
        <v>0</v>
      </c>
      <c r="AF388" s="63">
        <v>0</v>
      </c>
      <c r="AG388" s="150">
        <v>0</v>
      </c>
      <c r="AH388" s="81"/>
      <c r="AI388" s="150"/>
      <c r="AJ388" s="998">
        <f t="shared" si="28"/>
        <v>73.36</v>
      </c>
    </row>
    <row r="389" spans="2:36" ht="66" x14ac:dyDescent="0.25">
      <c r="B389" s="74"/>
      <c r="C389" s="93" t="s">
        <v>414</v>
      </c>
      <c r="D389" s="74"/>
      <c r="E389" s="74">
        <v>1</v>
      </c>
      <c r="F389" s="171" t="s">
        <v>415</v>
      </c>
      <c r="G389" s="55" t="s">
        <v>31</v>
      </c>
      <c r="H389" s="56" t="s">
        <v>32</v>
      </c>
      <c r="I389" s="55" t="s">
        <v>33</v>
      </c>
      <c r="J389" s="211">
        <v>59.16</v>
      </c>
      <c r="K389" s="766">
        <v>59.16</v>
      </c>
      <c r="L389" s="80"/>
      <c r="M389" s="150">
        <v>0</v>
      </c>
      <c r="N389" s="80"/>
      <c r="O389" s="150"/>
      <c r="P389" s="75">
        <v>0</v>
      </c>
      <c r="Q389" s="999">
        <f t="shared" si="26"/>
        <v>0</v>
      </c>
      <c r="R389" s="81"/>
      <c r="S389" s="150"/>
      <c r="T389" s="75">
        <v>0</v>
      </c>
      <c r="U389" s="1000"/>
      <c r="V389" s="81"/>
      <c r="W389" s="150"/>
      <c r="X389" s="81"/>
      <c r="Y389" s="150"/>
      <c r="Z389" s="60">
        <v>1</v>
      </c>
      <c r="AA389" s="1000">
        <v>59.16</v>
      </c>
      <c r="AB389" s="81"/>
      <c r="AC389" s="150"/>
      <c r="AD389" s="63">
        <v>0</v>
      </c>
      <c r="AE389" s="90">
        <f t="shared" si="27"/>
        <v>0</v>
      </c>
      <c r="AF389" s="63">
        <v>0</v>
      </c>
      <c r="AG389" s="150">
        <v>0</v>
      </c>
      <c r="AH389" s="81"/>
      <c r="AI389" s="150"/>
      <c r="AJ389" s="998">
        <f t="shared" si="28"/>
        <v>59.16</v>
      </c>
    </row>
    <row r="390" spans="2:36" ht="66" x14ac:dyDescent="0.25">
      <c r="B390" s="74"/>
      <c r="C390" s="101" t="s">
        <v>416</v>
      </c>
      <c r="D390" s="74"/>
      <c r="E390" s="74">
        <v>2091</v>
      </c>
      <c r="F390" s="171" t="s">
        <v>30</v>
      </c>
      <c r="G390" s="55" t="s">
        <v>31</v>
      </c>
      <c r="H390" s="56" t="s">
        <v>32</v>
      </c>
      <c r="I390" s="55" t="s">
        <v>33</v>
      </c>
      <c r="J390" s="211">
        <v>14.792797704447633</v>
      </c>
      <c r="K390" s="766">
        <v>30931.74</v>
      </c>
      <c r="L390" s="80"/>
      <c r="M390" s="150">
        <v>0</v>
      </c>
      <c r="N390" s="80"/>
      <c r="O390" s="150"/>
      <c r="P390" s="75">
        <v>0</v>
      </c>
      <c r="Q390" s="999">
        <f t="shared" si="26"/>
        <v>0</v>
      </c>
      <c r="R390" s="81"/>
      <c r="S390" s="150"/>
      <c r="T390" s="75">
        <f>U390/J390</f>
        <v>1622.5166110926834</v>
      </c>
      <c r="U390" s="1000">
        <v>24001.56</v>
      </c>
      <c r="V390" s="81"/>
      <c r="W390" s="150"/>
      <c r="X390" s="81"/>
      <c r="Y390" s="150"/>
      <c r="Z390" s="60">
        <v>468</v>
      </c>
      <c r="AA390" s="1000">
        <v>6930.18</v>
      </c>
      <c r="AB390" s="81"/>
      <c r="AC390" s="150"/>
      <c r="AD390" s="63">
        <v>0</v>
      </c>
      <c r="AE390" s="90">
        <f t="shared" si="27"/>
        <v>0</v>
      </c>
      <c r="AF390" s="63">
        <v>0</v>
      </c>
      <c r="AG390" s="150">
        <v>0</v>
      </c>
      <c r="AH390" s="81"/>
      <c r="AI390" s="150"/>
      <c r="AJ390" s="998">
        <f t="shared" si="28"/>
        <v>30931.74</v>
      </c>
    </row>
    <row r="391" spans="2:36" ht="66" x14ac:dyDescent="0.25">
      <c r="B391" s="74"/>
      <c r="C391" s="223" t="s">
        <v>417</v>
      </c>
      <c r="D391" s="74"/>
      <c r="E391" s="74">
        <v>10</v>
      </c>
      <c r="F391" s="109" t="s">
        <v>30</v>
      </c>
      <c r="G391" s="55" t="s">
        <v>31</v>
      </c>
      <c r="H391" s="56" t="s">
        <v>32</v>
      </c>
      <c r="I391" s="55" t="s">
        <v>33</v>
      </c>
      <c r="J391" s="211">
        <v>32</v>
      </c>
      <c r="K391" s="766">
        <v>320</v>
      </c>
      <c r="L391" s="80"/>
      <c r="M391" s="150">
        <v>0</v>
      </c>
      <c r="N391" s="80"/>
      <c r="O391" s="150"/>
      <c r="P391" s="75">
        <v>0</v>
      </c>
      <c r="Q391" s="999">
        <f t="shared" si="26"/>
        <v>0</v>
      </c>
      <c r="R391" s="81"/>
      <c r="S391" s="150"/>
      <c r="T391" s="75">
        <v>9</v>
      </c>
      <c r="U391" s="1000">
        <v>300</v>
      </c>
      <c r="V391" s="81"/>
      <c r="W391" s="150"/>
      <c r="X391" s="81"/>
      <c r="Y391" s="150"/>
      <c r="Z391" s="60">
        <v>1</v>
      </c>
      <c r="AA391" s="1000">
        <v>20</v>
      </c>
      <c r="AB391" s="81"/>
      <c r="AC391" s="150"/>
      <c r="AD391" s="63">
        <v>0</v>
      </c>
      <c r="AE391" s="90">
        <f t="shared" si="27"/>
        <v>0</v>
      </c>
      <c r="AF391" s="63">
        <v>0</v>
      </c>
      <c r="AG391" s="150">
        <v>0</v>
      </c>
      <c r="AH391" s="81"/>
      <c r="AI391" s="150"/>
      <c r="AJ391" s="998">
        <f t="shared" si="28"/>
        <v>320</v>
      </c>
    </row>
    <row r="392" spans="2:36" ht="66" x14ac:dyDescent="0.25">
      <c r="B392" s="74"/>
      <c r="C392" s="220" t="s">
        <v>418</v>
      </c>
      <c r="D392" s="74"/>
      <c r="E392" s="74">
        <v>115</v>
      </c>
      <c r="F392" s="79" t="s">
        <v>372</v>
      </c>
      <c r="G392" s="55" t="s">
        <v>31</v>
      </c>
      <c r="H392" s="56" t="s">
        <v>32</v>
      </c>
      <c r="I392" s="55" t="s">
        <v>33</v>
      </c>
      <c r="J392" s="211">
        <v>207.64070175438599</v>
      </c>
      <c r="K392" s="766">
        <v>25264.799999999999</v>
      </c>
      <c r="L392" s="80"/>
      <c r="M392" s="150">
        <v>0</v>
      </c>
      <c r="N392" s="80"/>
      <c r="O392" s="150"/>
      <c r="P392" s="75">
        <v>0</v>
      </c>
      <c r="Q392" s="999">
        <f t="shared" si="26"/>
        <v>0</v>
      </c>
      <c r="R392" s="81"/>
      <c r="S392" s="150"/>
      <c r="T392" s="75">
        <v>115</v>
      </c>
      <c r="U392" s="1000">
        <v>25264.799999999999</v>
      </c>
      <c r="V392" s="81"/>
      <c r="W392" s="150"/>
      <c r="X392" s="81"/>
      <c r="Y392" s="150"/>
      <c r="Z392" s="60">
        <v>0</v>
      </c>
      <c r="AA392" s="1000">
        <v>0</v>
      </c>
      <c r="AB392" s="81"/>
      <c r="AC392" s="150"/>
      <c r="AD392" s="63">
        <v>0</v>
      </c>
      <c r="AE392" s="90">
        <f t="shared" si="27"/>
        <v>0</v>
      </c>
      <c r="AF392" s="63">
        <v>0</v>
      </c>
      <c r="AG392" s="150">
        <v>0</v>
      </c>
      <c r="AH392" s="81"/>
      <c r="AI392" s="150"/>
      <c r="AJ392" s="998">
        <f t="shared" si="28"/>
        <v>25264.799999999999</v>
      </c>
    </row>
    <row r="393" spans="2:36" ht="66" x14ac:dyDescent="0.25">
      <c r="B393" s="74"/>
      <c r="C393" s="220" t="s">
        <v>419</v>
      </c>
      <c r="D393" s="74"/>
      <c r="E393" s="74">
        <v>9</v>
      </c>
      <c r="F393" s="79" t="s">
        <v>30</v>
      </c>
      <c r="G393" s="55" t="s">
        <v>31</v>
      </c>
      <c r="H393" s="56" t="s">
        <v>32</v>
      </c>
      <c r="I393" s="55" t="s">
        <v>33</v>
      </c>
      <c r="J393" s="211">
        <v>50.620000000000005</v>
      </c>
      <c r="K393" s="766">
        <v>1039.3600000000001</v>
      </c>
      <c r="L393" s="80"/>
      <c r="M393" s="150">
        <v>0</v>
      </c>
      <c r="N393" s="80"/>
      <c r="O393" s="150"/>
      <c r="P393" s="75">
        <v>0</v>
      </c>
      <c r="Q393" s="999">
        <f t="shared" si="26"/>
        <v>0</v>
      </c>
      <c r="R393" s="81"/>
      <c r="S393" s="150"/>
      <c r="T393" s="75">
        <v>9</v>
      </c>
      <c r="U393" s="1000">
        <v>1039.3599999999999</v>
      </c>
      <c r="V393" s="81"/>
      <c r="W393" s="150"/>
      <c r="X393" s="81"/>
      <c r="Y393" s="150"/>
      <c r="Z393" s="60">
        <v>0</v>
      </c>
      <c r="AA393" s="1000">
        <v>0</v>
      </c>
      <c r="AB393" s="81"/>
      <c r="AC393" s="150"/>
      <c r="AD393" s="63">
        <v>0</v>
      </c>
      <c r="AE393" s="90">
        <f t="shared" si="27"/>
        <v>0</v>
      </c>
      <c r="AF393" s="63">
        <v>0</v>
      </c>
      <c r="AG393" s="150">
        <v>0</v>
      </c>
      <c r="AH393" s="81"/>
      <c r="AI393" s="150"/>
      <c r="AJ393" s="998">
        <f t="shared" si="28"/>
        <v>1039.3599999999999</v>
      </c>
    </row>
    <row r="394" spans="2:36" ht="66" x14ac:dyDescent="0.25">
      <c r="B394" s="74"/>
      <c r="C394" s="226" t="s">
        <v>420</v>
      </c>
      <c r="D394" s="74"/>
      <c r="E394" s="74">
        <v>19</v>
      </c>
      <c r="F394" s="79" t="s">
        <v>30</v>
      </c>
      <c r="G394" s="55" t="s">
        <v>31</v>
      </c>
      <c r="H394" s="56" t="s">
        <v>32</v>
      </c>
      <c r="I394" s="55" t="s">
        <v>33</v>
      </c>
      <c r="J394" s="211">
        <v>54.286111111111119</v>
      </c>
      <c r="K394" s="766">
        <v>1301.52</v>
      </c>
      <c r="L394" s="80"/>
      <c r="M394" s="150">
        <v>0</v>
      </c>
      <c r="N394" s="80"/>
      <c r="O394" s="150"/>
      <c r="P394" s="75">
        <v>0</v>
      </c>
      <c r="Q394" s="999">
        <f t="shared" si="26"/>
        <v>0</v>
      </c>
      <c r="R394" s="81"/>
      <c r="S394" s="150"/>
      <c r="T394" s="75">
        <v>19</v>
      </c>
      <c r="U394" s="1000">
        <v>1301.52</v>
      </c>
      <c r="V394" s="81"/>
      <c r="W394" s="150"/>
      <c r="X394" s="81"/>
      <c r="Y394" s="150"/>
      <c r="Z394" s="60">
        <v>0</v>
      </c>
      <c r="AA394" s="1000">
        <v>0</v>
      </c>
      <c r="AB394" s="81"/>
      <c r="AC394" s="150"/>
      <c r="AD394" s="63">
        <v>0</v>
      </c>
      <c r="AE394" s="90">
        <f t="shared" si="27"/>
        <v>0</v>
      </c>
      <c r="AF394" s="63">
        <v>0</v>
      </c>
      <c r="AG394" s="150">
        <v>0</v>
      </c>
      <c r="AH394" s="81"/>
      <c r="AI394" s="150"/>
      <c r="AJ394" s="998">
        <f t="shared" si="28"/>
        <v>1301.52</v>
      </c>
    </row>
    <row r="395" spans="2:36" ht="66" x14ac:dyDescent="0.25">
      <c r="B395" s="74"/>
      <c r="C395" s="220" t="s">
        <v>421</v>
      </c>
      <c r="D395" s="74"/>
      <c r="E395" s="74">
        <v>245</v>
      </c>
      <c r="F395" s="79" t="s">
        <v>30</v>
      </c>
      <c r="G395" s="55" t="s">
        <v>31</v>
      </c>
      <c r="H395" s="56" t="s">
        <v>32</v>
      </c>
      <c r="I395" s="55" t="s">
        <v>33</v>
      </c>
      <c r="J395" s="211">
        <v>23.035795918367345</v>
      </c>
      <c r="K395" s="766">
        <v>5643.7699999999995</v>
      </c>
      <c r="L395" s="80"/>
      <c r="M395" s="150">
        <v>0</v>
      </c>
      <c r="N395" s="80"/>
      <c r="O395" s="150"/>
      <c r="P395" s="75">
        <v>0</v>
      </c>
      <c r="Q395" s="999">
        <f t="shared" si="26"/>
        <v>0</v>
      </c>
      <c r="R395" s="81"/>
      <c r="S395" s="150"/>
      <c r="T395" s="75">
        <f>U395/J395</f>
        <v>58.876628565657356</v>
      </c>
      <c r="U395" s="1000">
        <v>1356.27</v>
      </c>
      <c r="V395" s="81"/>
      <c r="W395" s="150"/>
      <c r="X395" s="81"/>
      <c r="Y395" s="150"/>
      <c r="Z395" s="60">
        <v>186</v>
      </c>
      <c r="AA395" s="1000">
        <v>4287.5</v>
      </c>
      <c r="AB395" s="81"/>
      <c r="AC395" s="150"/>
      <c r="AD395" s="63">
        <v>0</v>
      </c>
      <c r="AE395" s="90">
        <f t="shared" si="27"/>
        <v>0</v>
      </c>
      <c r="AF395" s="63">
        <v>0</v>
      </c>
      <c r="AG395" s="150">
        <v>0</v>
      </c>
      <c r="AH395" s="81"/>
      <c r="AI395" s="150"/>
      <c r="AJ395" s="998">
        <f t="shared" si="28"/>
        <v>5643.77</v>
      </c>
    </row>
    <row r="396" spans="2:36" ht="66" x14ac:dyDescent="0.25">
      <c r="B396" s="74"/>
      <c r="C396" s="227" t="s">
        <v>422</v>
      </c>
      <c r="D396" s="74"/>
      <c r="E396" s="74">
        <v>46</v>
      </c>
      <c r="F396" s="79" t="s">
        <v>30</v>
      </c>
      <c r="G396" s="55" t="s">
        <v>31</v>
      </c>
      <c r="H396" s="56" t="s">
        <v>32</v>
      </c>
      <c r="I396" s="55" t="s">
        <v>33</v>
      </c>
      <c r="J396" s="211">
        <v>174.03130434782608</v>
      </c>
      <c r="K396" s="766">
        <v>8005.44</v>
      </c>
      <c r="L396" s="80"/>
      <c r="M396" s="150">
        <v>0</v>
      </c>
      <c r="N396" s="80"/>
      <c r="O396" s="150"/>
      <c r="P396" s="75">
        <v>0</v>
      </c>
      <c r="Q396" s="999">
        <f t="shared" si="26"/>
        <v>0</v>
      </c>
      <c r="R396" s="81"/>
      <c r="S396" s="150"/>
      <c r="T396" s="75">
        <f>U396/J396</f>
        <v>42.008419274893079</v>
      </c>
      <c r="U396" s="1000">
        <v>7310.7800000000007</v>
      </c>
      <c r="V396" s="81"/>
      <c r="W396" s="150"/>
      <c r="X396" s="81"/>
      <c r="Y396" s="150"/>
      <c r="Z396" s="60">
        <v>4</v>
      </c>
      <c r="AA396" s="1000">
        <v>694.65999999999894</v>
      </c>
      <c r="AB396" s="81"/>
      <c r="AC396" s="150"/>
      <c r="AD396" s="63">
        <v>0</v>
      </c>
      <c r="AE396" s="90">
        <f t="shared" si="27"/>
        <v>0</v>
      </c>
      <c r="AF396" s="63">
        <v>0</v>
      </c>
      <c r="AG396" s="150">
        <v>0</v>
      </c>
      <c r="AH396" s="81"/>
      <c r="AI396" s="150"/>
      <c r="AJ396" s="998">
        <f t="shared" si="28"/>
        <v>8005.44</v>
      </c>
    </row>
    <row r="397" spans="2:36" ht="66" x14ac:dyDescent="0.25">
      <c r="B397" s="74"/>
      <c r="C397" s="220" t="s">
        <v>423</v>
      </c>
      <c r="D397" s="74"/>
      <c r="E397" s="74">
        <v>3</v>
      </c>
      <c r="F397" s="79" t="s">
        <v>30</v>
      </c>
      <c r="G397" s="55" t="s">
        <v>31</v>
      </c>
      <c r="H397" s="56" t="s">
        <v>32</v>
      </c>
      <c r="I397" s="55" t="s">
        <v>33</v>
      </c>
      <c r="J397" s="211">
        <v>43.63</v>
      </c>
      <c r="K397" s="766">
        <v>170.01</v>
      </c>
      <c r="L397" s="80"/>
      <c r="M397" s="150">
        <v>0</v>
      </c>
      <c r="N397" s="80"/>
      <c r="O397" s="150"/>
      <c r="P397" s="75">
        <v>0</v>
      </c>
      <c r="Q397" s="999">
        <f t="shared" si="26"/>
        <v>0</v>
      </c>
      <c r="R397" s="81"/>
      <c r="S397" s="150"/>
      <c r="T397" s="75">
        <v>3</v>
      </c>
      <c r="U397" s="1000">
        <v>170.01</v>
      </c>
      <c r="V397" s="81"/>
      <c r="W397" s="150"/>
      <c r="X397" s="81"/>
      <c r="Y397" s="150"/>
      <c r="Z397" s="60">
        <v>0</v>
      </c>
      <c r="AA397" s="1000">
        <v>0</v>
      </c>
      <c r="AB397" s="81"/>
      <c r="AC397" s="150"/>
      <c r="AD397" s="63">
        <v>0</v>
      </c>
      <c r="AE397" s="90">
        <f t="shared" si="27"/>
        <v>0</v>
      </c>
      <c r="AF397" s="63">
        <v>0</v>
      </c>
      <c r="AG397" s="150">
        <v>0</v>
      </c>
      <c r="AH397" s="81"/>
      <c r="AI397" s="150"/>
      <c r="AJ397" s="998">
        <f t="shared" si="28"/>
        <v>170.01</v>
      </c>
    </row>
    <row r="398" spans="2:36" ht="66" x14ac:dyDescent="0.25">
      <c r="B398" s="74"/>
      <c r="C398" s="227" t="s">
        <v>424</v>
      </c>
      <c r="D398" s="74"/>
      <c r="E398" s="74">
        <v>12</v>
      </c>
      <c r="F398" s="79" t="s">
        <v>30</v>
      </c>
      <c r="G398" s="55" t="s">
        <v>31</v>
      </c>
      <c r="H398" s="56" t="s">
        <v>32</v>
      </c>
      <c r="I398" s="55" t="s">
        <v>33</v>
      </c>
      <c r="J398" s="211">
        <v>60</v>
      </c>
      <c r="K398" s="766">
        <v>1573.06</v>
      </c>
      <c r="L398" s="80"/>
      <c r="M398" s="150">
        <v>0</v>
      </c>
      <c r="N398" s="80"/>
      <c r="O398" s="150"/>
      <c r="P398" s="75">
        <v>0</v>
      </c>
      <c r="Q398" s="999">
        <f t="shared" ref="Q398:Q404" si="29">P398*J398</f>
        <v>0</v>
      </c>
      <c r="R398" s="81"/>
      <c r="S398" s="150"/>
      <c r="T398" s="75">
        <v>12</v>
      </c>
      <c r="U398" s="1000">
        <v>1573.06</v>
      </c>
      <c r="V398" s="81"/>
      <c r="W398" s="150"/>
      <c r="X398" s="81"/>
      <c r="Y398" s="150"/>
      <c r="Z398" s="60">
        <v>0</v>
      </c>
      <c r="AA398" s="1000">
        <v>0</v>
      </c>
      <c r="AB398" s="81"/>
      <c r="AC398" s="150"/>
      <c r="AD398" s="63">
        <v>0</v>
      </c>
      <c r="AE398" s="90">
        <f t="shared" ref="AE398:AE404" si="30">AD398*J398</f>
        <v>0</v>
      </c>
      <c r="AF398" s="63">
        <v>0</v>
      </c>
      <c r="AG398" s="150">
        <v>0</v>
      </c>
      <c r="AH398" s="81"/>
      <c r="AI398" s="150"/>
      <c r="AJ398" s="998">
        <f t="shared" ref="AJ398:AJ405" si="31">AG398+AI398+AE398+AC398+AA398+Y398+W398+U398+S398+Q398+O398+M398</f>
        <v>1573.06</v>
      </c>
    </row>
    <row r="399" spans="2:36" ht="66" x14ac:dyDescent="0.25">
      <c r="B399" s="74"/>
      <c r="C399" s="227" t="s">
        <v>425</v>
      </c>
      <c r="D399" s="74"/>
      <c r="E399" s="74">
        <v>22</v>
      </c>
      <c r="F399" s="79" t="s">
        <v>30</v>
      </c>
      <c r="G399" s="55" t="s">
        <v>31</v>
      </c>
      <c r="H399" s="56" t="s">
        <v>32</v>
      </c>
      <c r="I399" s="55" t="s">
        <v>33</v>
      </c>
      <c r="J399" s="211">
        <v>35</v>
      </c>
      <c r="K399" s="766">
        <v>770</v>
      </c>
      <c r="L399" s="80"/>
      <c r="M399" s="150">
        <v>0</v>
      </c>
      <c r="N399" s="80"/>
      <c r="O399" s="150"/>
      <c r="P399" s="75">
        <v>0</v>
      </c>
      <c r="Q399" s="999">
        <f t="shared" si="29"/>
        <v>0</v>
      </c>
      <c r="R399" s="81"/>
      <c r="S399" s="150"/>
      <c r="T399" s="75">
        <f>U399/J399</f>
        <v>21.031142857142857</v>
      </c>
      <c r="U399" s="1000">
        <v>736.09</v>
      </c>
      <c r="V399" s="3"/>
      <c r="W399" s="150"/>
      <c r="X399" s="81"/>
      <c r="Y399" s="150"/>
      <c r="Z399" s="60">
        <v>1</v>
      </c>
      <c r="AA399" s="1000">
        <v>33.909999999999968</v>
      </c>
      <c r="AB399" s="81"/>
      <c r="AC399" s="150"/>
      <c r="AD399" s="63">
        <v>0</v>
      </c>
      <c r="AE399" s="90">
        <f t="shared" si="30"/>
        <v>0</v>
      </c>
      <c r="AF399" s="63">
        <v>0</v>
      </c>
      <c r="AG399" s="150">
        <v>0</v>
      </c>
      <c r="AH399" s="81"/>
      <c r="AI399" s="150"/>
      <c r="AJ399" s="998">
        <f t="shared" si="31"/>
        <v>770</v>
      </c>
    </row>
    <row r="400" spans="2:36" ht="66" x14ac:dyDescent="0.25">
      <c r="B400" s="74"/>
      <c r="C400" s="226" t="s">
        <v>426</v>
      </c>
      <c r="D400" s="74"/>
      <c r="E400" s="74">
        <v>12</v>
      </c>
      <c r="F400" s="79" t="s">
        <v>372</v>
      </c>
      <c r="G400" s="88" t="s">
        <v>31</v>
      </c>
      <c r="H400" s="107" t="s">
        <v>32</v>
      </c>
      <c r="I400" s="88" t="s">
        <v>33</v>
      </c>
      <c r="J400" s="192">
        <f>4584+218.4</f>
        <v>4802.3999999999996</v>
      </c>
      <c r="K400" s="766">
        <v>4802.3999999999996</v>
      </c>
      <c r="L400" s="89"/>
      <c r="M400" s="644">
        <v>0</v>
      </c>
      <c r="N400" s="89"/>
      <c r="O400" s="644"/>
      <c r="P400" s="75">
        <v>0</v>
      </c>
      <c r="Q400" s="1000">
        <f t="shared" si="29"/>
        <v>0</v>
      </c>
      <c r="R400" s="91"/>
      <c r="S400" s="644"/>
      <c r="T400" s="75">
        <v>12</v>
      </c>
      <c r="U400" s="1000">
        <v>4802.3999999999996</v>
      </c>
      <c r="V400" s="91"/>
      <c r="W400" s="644"/>
      <c r="X400" s="91"/>
      <c r="Y400" s="644"/>
      <c r="Z400" s="92">
        <v>0</v>
      </c>
      <c r="AA400" s="1000"/>
      <c r="AB400" s="91"/>
      <c r="AC400" s="644"/>
      <c r="AD400" s="940">
        <v>0</v>
      </c>
      <c r="AE400" s="90">
        <f t="shared" si="30"/>
        <v>0</v>
      </c>
      <c r="AF400" s="940">
        <v>0</v>
      </c>
      <c r="AG400" s="644">
        <v>0</v>
      </c>
      <c r="AH400" s="91"/>
      <c r="AI400" s="644"/>
      <c r="AJ400" s="1015">
        <f t="shared" si="31"/>
        <v>4802.3999999999996</v>
      </c>
    </row>
    <row r="401" spans="2:36" ht="66" x14ac:dyDescent="0.25">
      <c r="B401" s="74"/>
      <c r="C401" s="220" t="s">
        <v>427</v>
      </c>
      <c r="D401" s="74"/>
      <c r="E401" s="74">
        <v>1</v>
      </c>
      <c r="F401" s="79" t="s">
        <v>372</v>
      </c>
      <c r="G401" s="55" t="s">
        <v>31</v>
      </c>
      <c r="H401" s="56" t="s">
        <v>32</v>
      </c>
      <c r="I401" s="55" t="s">
        <v>33</v>
      </c>
      <c r="J401" s="211">
        <f>382-218.4</f>
        <v>163.6</v>
      </c>
      <c r="K401" s="766">
        <v>163.6</v>
      </c>
      <c r="L401" s="80"/>
      <c r="M401" s="150">
        <v>0</v>
      </c>
      <c r="N401" s="80"/>
      <c r="O401" s="150"/>
      <c r="P401" s="75">
        <v>0</v>
      </c>
      <c r="Q401" s="999">
        <f t="shared" si="29"/>
        <v>0</v>
      </c>
      <c r="R401" s="81"/>
      <c r="S401" s="150"/>
      <c r="T401" s="75"/>
      <c r="U401" s="1000"/>
      <c r="V401" s="81"/>
      <c r="W401" s="150"/>
      <c r="X401" s="81"/>
      <c r="Y401" s="150"/>
      <c r="Z401" s="60">
        <v>1</v>
      </c>
      <c r="AA401" s="1000">
        <v>163.6</v>
      </c>
      <c r="AB401" s="81"/>
      <c r="AC401" s="150"/>
      <c r="AD401" s="63">
        <v>0</v>
      </c>
      <c r="AE401" s="90">
        <f t="shared" si="30"/>
        <v>0</v>
      </c>
      <c r="AF401" s="63">
        <v>0</v>
      </c>
      <c r="AG401" s="150">
        <v>0</v>
      </c>
      <c r="AH401" s="81"/>
      <c r="AI401" s="150"/>
      <c r="AJ401" s="998">
        <f t="shared" si="31"/>
        <v>163.6</v>
      </c>
    </row>
    <row r="402" spans="2:36" ht="66" x14ac:dyDescent="0.25">
      <c r="B402" s="74"/>
      <c r="C402" s="227" t="s">
        <v>428</v>
      </c>
      <c r="D402" s="74"/>
      <c r="E402" s="74">
        <v>1</v>
      </c>
      <c r="F402" s="109" t="s">
        <v>30</v>
      </c>
      <c r="G402" s="55" t="s">
        <v>31</v>
      </c>
      <c r="H402" s="56" t="s">
        <v>32</v>
      </c>
      <c r="I402" s="55" t="s">
        <v>33</v>
      </c>
      <c r="J402" s="211">
        <v>15.97</v>
      </c>
      <c r="K402" s="766">
        <v>15.97</v>
      </c>
      <c r="L402" s="80"/>
      <c r="M402" s="150">
        <v>0</v>
      </c>
      <c r="N402" s="80"/>
      <c r="O402" s="150"/>
      <c r="P402" s="75">
        <v>0</v>
      </c>
      <c r="Q402" s="999">
        <f t="shared" si="29"/>
        <v>0</v>
      </c>
      <c r="R402" s="81"/>
      <c r="S402" s="150"/>
      <c r="T402" s="75">
        <v>0</v>
      </c>
      <c r="U402" s="1000"/>
      <c r="V402" s="81"/>
      <c r="W402" s="150"/>
      <c r="X402" s="81"/>
      <c r="Y402" s="150"/>
      <c r="Z402" s="60">
        <v>1</v>
      </c>
      <c r="AA402" s="1000">
        <v>15.97</v>
      </c>
      <c r="AB402" s="81"/>
      <c r="AC402" s="150"/>
      <c r="AD402" s="63">
        <v>0</v>
      </c>
      <c r="AE402" s="90">
        <f t="shared" si="30"/>
        <v>0</v>
      </c>
      <c r="AF402" s="63">
        <v>0</v>
      </c>
      <c r="AG402" s="150">
        <v>0</v>
      </c>
      <c r="AH402" s="81"/>
      <c r="AI402" s="150"/>
      <c r="AJ402" s="998">
        <f t="shared" si="31"/>
        <v>15.97</v>
      </c>
    </row>
    <row r="403" spans="2:36" ht="66" x14ac:dyDescent="0.25">
      <c r="B403" s="74"/>
      <c r="C403" s="226" t="s">
        <v>429</v>
      </c>
      <c r="D403" s="74"/>
      <c r="E403" s="74">
        <v>155</v>
      </c>
      <c r="F403" s="79" t="s">
        <v>30</v>
      </c>
      <c r="G403" s="55" t="s">
        <v>31</v>
      </c>
      <c r="H403" s="56" t="s">
        <v>32</v>
      </c>
      <c r="I403" s="55" t="s">
        <v>33</v>
      </c>
      <c r="J403" s="211">
        <v>78.116492903225819</v>
      </c>
      <c r="K403" s="766">
        <v>12108.056400000001</v>
      </c>
      <c r="L403" s="80"/>
      <c r="M403" s="150">
        <v>0</v>
      </c>
      <c r="N403" s="80"/>
      <c r="O403" s="150"/>
      <c r="P403" s="75">
        <v>0</v>
      </c>
      <c r="Q403" s="999">
        <f t="shared" si="29"/>
        <v>0</v>
      </c>
      <c r="R403" s="81"/>
      <c r="S403" s="150"/>
      <c r="T403" s="75">
        <f>U403/J403</f>
        <v>48.088308376231204</v>
      </c>
      <c r="U403" s="1000">
        <v>3756.49</v>
      </c>
      <c r="V403" s="81"/>
      <c r="W403" s="150"/>
      <c r="X403" s="81"/>
      <c r="Y403" s="150"/>
      <c r="Z403" s="60">
        <v>107</v>
      </c>
      <c r="AA403" s="1000">
        <v>8351.5664000000015</v>
      </c>
      <c r="AB403" s="81"/>
      <c r="AC403" s="150"/>
      <c r="AD403" s="63">
        <v>0</v>
      </c>
      <c r="AE403" s="90">
        <f t="shared" si="30"/>
        <v>0</v>
      </c>
      <c r="AF403" s="63">
        <v>0</v>
      </c>
      <c r="AG403" s="150">
        <v>0</v>
      </c>
      <c r="AH403" s="81"/>
      <c r="AI403" s="150"/>
      <c r="AJ403" s="998">
        <f t="shared" si="31"/>
        <v>12108.056400000001</v>
      </c>
    </row>
    <row r="404" spans="2:36" ht="66" x14ac:dyDescent="0.25">
      <c r="B404" s="74"/>
      <c r="C404" s="220" t="s">
        <v>430</v>
      </c>
      <c r="D404" s="74"/>
      <c r="E404" s="74">
        <v>22</v>
      </c>
      <c r="F404" s="79" t="s">
        <v>30</v>
      </c>
      <c r="G404" s="55" t="s">
        <v>31</v>
      </c>
      <c r="H404" s="56" t="s">
        <v>32</v>
      </c>
      <c r="I404" s="55" t="s">
        <v>33</v>
      </c>
      <c r="J404" s="211">
        <v>101.5464347826087</v>
      </c>
      <c r="K404" s="766">
        <v>2163.6280000000002</v>
      </c>
      <c r="L404" s="80"/>
      <c r="M404" s="150">
        <v>0</v>
      </c>
      <c r="N404" s="80"/>
      <c r="O404" s="150"/>
      <c r="P404" s="75">
        <v>0</v>
      </c>
      <c r="Q404" s="999">
        <f t="shared" si="29"/>
        <v>0</v>
      </c>
      <c r="R404" s="81"/>
      <c r="S404" s="150"/>
      <c r="T404" s="75">
        <f>U404/J404</f>
        <v>18.416303871263864</v>
      </c>
      <c r="U404" s="1000">
        <v>1870.11</v>
      </c>
      <c r="V404" s="81"/>
      <c r="W404" s="150"/>
      <c r="X404" s="81"/>
      <c r="Y404" s="150"/>
      <c r="Z404" s="60">
        <v>4</v>
      </c>
      <c r="AA404" s="1000">
        <v>293.51800000000026</v>
      </c>
      <c r="AB404" s="81"/>
      <c r="AC404" s="150"/>
      <c r="AD404" s="63">
        <v>0</v>
      </c>
      <c r="AE404" s="90">
        <f t="shared" si="30"/>
        <v>0</v>
      </c>
      <c r="AF404" s="63">
        <v>0</v>
      </c>
      <c r="AG404" s="150">
        <v>0</v>
      </c>
      <c r="AH404" s="81"/>
      <c r="AI404" s="150"/>
      <c r="AJ404" s="998">
        <f t="shared" si="31"/>
        <v>2163.6280000000002</v>
      </c>
    </row>
    <row r="405" spans="2:36" x14ac:dyDescent="0.25">
      <c r="B405" s="74"/>
      <c r="C405" s="220" t="s">
        <v>431</v>
      </c>
      <c r="D405" s="74"/>
      <c r="E405" s="79">
        <v>1</v>
      </c>
      <c r="F405" s="79"/>
      <c r="G405" s="55"/>
      <c r="H405" s="56"/>
      <c r="I405" s="55"/>
      <c r="J405" s="211"/>
      <c r="K405" s="112">
        <v>400</v>
      </c>
      <c r="L405" s="80"/>
      <c r="M405" s="150">
        <v>0</v>
      </c>
      <c r="N405" s="80"/>
      <c r="O405" s="150"/>
      <c r="P405" s="75">
        <v>0</v>
      </c>
      <c r="Q405" s="1019"/>
      <c r="R405" s="81"/>
      <c r="S405" s="150"/>
      <c r="T405" s="75">
        <v>1</v>
      </c>
      <c r="U405" s="1006">
        <v>400</v>
      </c>
      <c r="V405" s="81"/>
      <c r="W405" s="150"/>
      <c r="X405" s="81"/>
      <c r="Y405" s="150"/>
      <c r="Z405" s="60">
        <v>0</v>
      </c>
      <c r="AA405" s="1006">
        <v>0</v>
      </c>
      <c r="AB405" s="81"/>
      <c r="AC405" s="150"/>
      <c r="AD405" s="63">
        <v>0</v>
      </c>
      <c r="AE405" s="229"/>
      <c r="AF405" s="952"/>
      <c r="AG405" s="150">
        <v>0</v>
      </c>
      <c r="AH405" s="81"/>
      <c r="AI405" s="150"/>
      <c r="AJ405" s="998">
        <f t="shared" si="31"/>
        <v>400</v>
      </c>
    </row>
    <row r="406" spans="2:36" x14ac:dyDescent="0.25">
      <c r="B406" s="42">
        <v>21602</v>
      </c>
      <c r="C406" s="43" t="s">
        <v>432</v>
      </c>
      <c r="D406" s="44"/>
      <c r="E406" s="45"/>
      <c r="F406" s="44"/>
      <c r="G406" s="239"/>
      <c r="H406" s="239"/>
      <c r="I406" s="239"/>
      <c r="J406" s="47"/>
      <c r="K406" s="790">
        <v>418422.57</v>
      </c>
      <c r="L406" s="374"/>
      <c r="M406" s="882">
        <f>SUM(M407:M449)</f>
        <v>0</v>
      </c>
      <c r="N406" s="374"/>
      <c r="O406" s="882">
        <f>SUM(O407:O449)</f>
        <v>0</v>
      </c>
      <c r="P406" s="238">
        <v>0</v>
      </c>
      <c r="Q406" s="882">
        <f>SUM(Q407:Q449)</f>
        <v>32470.14</v>
      </c>
      <c r="R406" s="899"/>
      <c r="S406" s="882">
        <f>SUM(S407:S449)</f>
        <v>0</v>
      </c>
      <c r="T406" s="238">
        <v>0</v>
      </c>
      <c r="U406" s="882">
        <f>SUM(U407:U449)</f>
        <v>280577.31999999995</v>
      </c>
      <c r="V406" s="899"/>
      <c r="W406" s="882">
        <f>SUM(W407:W449)</f>
        <v>0</v>
      </c>
      <c r="X406" s="899"/>
      <c r="Y406" s="882">
        <f>SUM(Y407:Y449)</f>
        <v>7700.27</v>
      </c>
      <c r="Z406" s="376">
        <v>0</v>
      </c>
      <c r="AA406" s="882">
        <f>SUM(AA407:AA449)</f>
        <v>82093.64999999998</v>
      </c>
      <c r="AB406" s="899"/>
      <c r="AC406" s="882">
        <f>SUM(AC407:AC449)</f>
        <v>15581.189999999999</v>
      </c>
      <c r="AD406" s="931">
        <v>0</v>
      </c>
      <c r="AE406" s="374">
        <f>SUM(AE407:AE449)</f>
        <v>0</v>
      </c>
      <c r="AF406" s="953">
        <f>SUM(AF407:AF449)</f>
        <v>0</v>
      </c>
      <c r="AG406" s="374">
        <f>SUM(AG407:AG449)</f>
        <v>0</v>
      </c>
      <c r="AH406" s="899"/>
      <c r="AI406" s="882">
        <f>SUM(AI407:AI449)</f>
        <v>0</v>
      </c>
      <c r="AJ406" s="882">
        <f>SUM(AJ407:AJ449)</f>
        <v>418422.57000000007</v>
      </c>
    </row>
    <row r="407" spans="2:36" ht="66" x14ac:dyDescent="0.25">
      <c r="B407" s="51"/>
      <c r="C407" s="220" t="s">
        <v>433</v>
      </c>
      <c r="D407" s="74"/>
      <c r="E407" s="74">
        <v>20</v>
      </c>
      <c r="F407" s="79" t="s">
        <v>30</v>
      </c>
      <c r="G407" s="55" t="s">
        <v>31</v>
      </c>
      <c r="H407" s="56" t="s">
        <v>32</v>
      </c>
      <c r="I407" s="55" t="s">
        <v>33</v>
      </c>
      <c r="J407" s="211">
        <v>91.454499999999996</v>
      </c>
      <c r="K407" s="766">
        <v>1829.09</v>
      </c>
      <c r="L407" s="80"/>
      <c r="M407" s="150">
        <v>0</v>
      </c>
      <c r="N407" s="80"/>
      <c r="O407" s="150"/>
      <c r="P407" s="75">
        <v>0</v>
      </c>
      <c r="Q407" s="999">
        <f t="shared" ref="Q407:Q448" si="32">P407*J407</f>
        <v>0</v>
      </c>
      <c r="R407" s="81"/>
      <c r="S407" s="150"/>
      <c r="T407" s="75">
        <v>2</v>
      </c>
      <c r="U407" s="1000">
        <v>206.48</v>
      </c>
      <c r="V407" s="81"/>
      <c r="W407" s="150"/>
      <c r="X407" s="81"/>
      <c r="Y407" s="150"/>
      <c r="Z407" s="60">
        <v>18</v>
      </c>
      <c r="AA407" s="1000">
        <v>1622.61</v>
      </c>
      <c r="AB407" s="81"/>
      <c r="AC407" s="150"/>
      <c r="AD407" s="63">
        <v>0</v>
      </c>
      <c r="AE407" s="90">
        <f t="shared" ref="AE407:AE449" si="33">AD407*J407</f>
        <v>0</v>
      </c>
      <c r="AF407" s="63">
        <v>0</v>
      </c>
      <c r="AG407" s="150">
        <v>0</v>
      </c>
      <c r="AH407" s="81"/>
      <c r="AI407" s="150"/>
      <c r="AJ407" s="998">
        <f t="shared" ref="AJ407:AJ449" si="34">AG407+AI407+AE407+AC407+AA407+Y407+W407+U407+S407+Q407+O407+M407</f>
        <v>1829.09</v>
      </c>
    </row>
    <row r="408" spans="2:36" ht="66" x14ac:dyDescent="0.25">
      <c r="B408" s="51"/>
      <c r="C408" s="230" t="s">
        <v>434</v>
      </c>
      <c r="D408" s="74"/>
      <c r="E408" s="74">
        <v>407</v>
      </c>
      <c r="F408" s="79" t="s">
        <v>30</v>
      </c>
      <c r="G408" s="55" t="s">
        <v>31</v>
      </c>
      <c r="H408" s="56" t="s">
        <v>32</v>
      </c>
      <c r="I408" s="55" t="s">
        <v>33</v>
      </c>
      <c r="J408" s="211">
        <v>22.62</v>
      </c>
      <c r="K408" s="766">
        <v>9206.34</v>
      </c>
      <c r="L408" s="80"/>
      <c r="M408" s="150">
        <v>0</v>
      </c>
      <c r="N408" s="80"/>
      <c r="O408" s="150"/>
      <c r="P408" s="75">
        <v>0</v>
      </c>
      <c r="Q408" s="999">
        <f t="shared" si="32"/>
        <v>0</v>
      </c>
      <c r="R408" s="81"/>
      <c r="S408" s="150"/>
      <c r="T408" s="75">
        <v>0</v>
      </c>
      <c r="U408" s="1000"/>
      <c r="V408" s="81"/>
      <c r="W408" s="150"/>
      <c r="X408" s="81"/>
      <c r="Y408" s="150"/>
      <c r="Z408" s="60">
        <v>407</v>
      </c>
      <c r="AA408" s="1000">
        <v>9206.34</v>
      </c>
      <c r="AB408" s="81"/>
      <c r="AC408" s="150"/>
      <c r="AD408" s="63">
        <v>0</v>
      </c>
      <c r="AE408" s="90">
        <f t="shared" si="33"/>
        <v>0</v>
      </c>
      <c r="AF408" s="63">
        <v>0</v>
      </c>
      <c r="AG408" s="150">
        <v>0</v>
      </c>
      <c r="AH408" s="81"/>
      <c r="AI408" s="150"/>
      <c r="AJ408" s="998">
        <f t="shared" si="34"/>
        <v>9206.34</v>
      </c>
    </row>
    <row r="409" spans="2:36" ht="66" x14ac:dyDescent="0.25">
      <c r="B409" s="51"/>
      <c r="C409" s="130" t="s">
        <v>435</v>
      </c>
      <c r="D409" s="74"/>
      <c r="E409" s="74">
        <v>52</v>
      </c>
      <c r="F409" s="79" t="s">
        <v>30</v>
      </c>
      <c r="G409" s="55" t="s">
        <v>31</v>
      </c>
      <c r="H409" s="56" t="s">
        <v>32</v>
      </c>
      <c r="I409" s="55" t="s">
        <v>33</v>
      </c>
      <c r="J409" s="211">
        <v>87.879807692307693</v>
      </c>
      <c r="K409" s="766">
        <f>4569.75-17.45</f>
        <v>4552.3</v>
      </c>
      <c r="L409" s="80"/>
      <c r="M409" s="150">
        <v>0</v>
      </c>
      <c r="N409" s="80"/>
      <c r="O409" s="150"/>
      <c r="P409" s="75">
        <v>0</v>
      </c>
      <c r="Q409" s="999">
        <f t="shared" si="32"/>
        <v>0</v>
      </c>
      <c r="R409" s="81"/>
      <c r="S409" s="150"/>
      <c r="T409" s="75">
        <f>U409/J409</f>
        <v>21.779747250943707</v>
      </c>
      <c r="U409" s="1000">
        <v>1914</v>
      </c>
      <c r="V409" s="81"/>
      <c r="W409" s="150"/>
      <c r="X409" s="81"/>
      <c r="Y409" s="150"/>
      <c r="Z409" s="60">
        <v>30</v>
      </c>
      <c r="AA409" s="1000">
        <f>2655.75-17.45</f>
        <v>2638.3</v>
      </c>
      <c r="AB409" s="81"/>
      <c r="AC409" s="150"/>
      <c r="AD409" s="63">
        <v>0</v>
      </c>
      <c r="AE409" s="90">
        <f t="shared" si="33"/>
        <v>0</v>
      </c>
      <c r="AF409" s="63">
        <v>0</v>
      </c>
      <c r="AG409" s="150">
        <v>0</v>
      </c>
      <c r="AH409" s="81"/>
      <c r="AI409" s="150"/>
      <c r="AJ409" s="998">
        <f t="shared" si="34"/>
        <v>4552.3</v>
      </c>
    </row>
    <row r="410" spans="2:36" ht="66" x14ac:dyDescent="0.25">
      <c r="B410" s="51"/>
      <c r="C410" s="52" t="s">
        <v>436</v>
      </c>
      <c r="D410" s="74"/>
      <c r="E410" s="74">
        <v>16</v>
      </c>
      <c r="F410" s="79" t="s">
        <v>30</v>
      </c>
      <c r="G410" s="55" t="s">
        <v>31</v>
      </c>
      <c r="H410" s="56" t="s">
        <v>32</v>
      </c>
      <c r="I410" s="55" t="s">
        <v>33</v>
      </c>
      <c r="J410" s="211">
        <v>40.089374999999997</v>
      </c>
      <c r="K410" s="766">
        <f>641.43+17.45</f>
        <v>658.88</v>
      </c>
      <c r="L410" s="80"/>
      <c r="M410" s="150">
        <v>0</v>
      </c>
      <c r="N410" s="80"/>
      <c r="O410" s="150"/>
      <c r="P410" s="75">
        <v>0</v>
      </c>
      <c r="Q410" s="999">
        <f t="shared" si="32"/>
        <v>0</v>
      </c>
      <c r="R410" s="81"/>
      <c r="S410" s="150"/>
      <c r="T410" s="75">
        <v>16</v>
      </c>
      <c r="U410" s="1000">
        <v>658.88</v>
      </c>
      <c r="V410" s="81"/>
      <c r="W410" s="150"/>
      <c r="X410" s="81"/>
      <c r="Y410" s="150"/>
      <c r="Z410" s="60"/>
      <c r="AA410" s="1000"/>
      <c r="AB410" s="81"/>
      <c r="AC410" s="150"/>
      <c r="AD410" s="63">
        <v>0</v>
      </c>
      <c r="AE410" s="90">
        <f t="shared" si="33"/>
        <v>0</v>
      </c>
      <c r="AF410" s="63">
        <v>0</v>
      </c>
      <c r="AG410" s="150">
        <v>0</v>
      </c>
      <c r="AH410" s="81"/>
      <c r="AI410" s="150"/>
      <c r="AJ410" s="998">
        <f t="shared" si="34"/>
        <v>658.88</v>
      </c>
    </row>
    <row r="411" spans="2:36" ht="66" x14ac:dyDescent="0.25">
      <c r="B411" s="51"/>
      <c r="C411" s="52" t="s">
        <v>437</v>
      </c>
      <c r="D411" s="74"/>
      <c r="E411" s="74">
        <v>7</v>
      </c>
      <c r="F411" s="79" t="s">
        <v>30</v>
      </c>
      <c r="G411" s="55" t="s">
        <v>31</v>
      </c>
      <c r="H411" s="56" t="s">
        <v>32</v>
      </c>
      <c r="I411" s="55" t="s">
        <v>33</v>
      </c>
      <c r="J411" s="211">
        <v>108.99375000000001</v>
      </c>
      <c r="K411" s="766">
        <v>871.95</v>
      </c>
      <c r="L411" s="80"/>
      <c r="M411" s="150">
        <v>0</v>
      </c>
      <c r="N411" s="80"/>
      <c r="O411" s="150"/>
      <c r="P411" s="75">
        <v>0</v>
      </c>
      <c r="Q411" s="999">
        <f t="shared" si="32"/>
        <v>0</v>
      </c>
      <c r="R411" s="81"/>
      <c r="S411" s="150"/>
      <c r="T411" s="75">
        <f>U411/J411</f>
        <v>3.3205573714089112</v>
      </c>
      <c r="U411" s="1000">
        <v>361.92</v>
      </c>
      <c r="V411" s="81"/>
      <c r="W411" s="150"/>
      <c r="X411" s="81"/>
      <c r="Y411" s="150"/>
      <c r="Z411" s="60">
        <v>4</v>
      </c>
      <c r="AA411" s="1000">
        <f>510.03</f>
        <v>510.03</v>
      </c>
      <c r="AB411" s="81"/>
      <c r="AC411" s="150"/>
      <c r="AD411" s="63">
        <v>0</v>
      </c>
      <c r="AE411" s="90">
        <f t="shared" si="33"/>
        <v>0</v>
      </c>
      <c r="AF411" s="63">
        <v>0</v>
      </c>
      <c r="AG411" s="150">
        <v>0</v>
      </c>
      <c r="AH411" s="81"/>
      <c r="AI411" s="150"/>
      <c r="AJ411" s="998">
        <f t="shared" si="34"/>
        <v>871.95</v>
      </c>
    </row>
    <row r="412" spans="2:36" ht="66" x14ac:dyDescent="0.25">
      <c r="B412" s="51"/>
      <c r="C412" s="52" t="s">
        <v>438</v>
      </c>
      <c r="D412" s="74"/>
      <c r="E412" s="74">
        <v>7</v>
      </c>
      <c r="F412" s="79" t="s">
        <v>30</v>
      </c>
      <c r="G412" s="55" t="s">
        <v>31</v>
      </c>
      <c r="H412" s="56" t="s">
        <v>32</v>
      </c>
      <c r="I412" s="55" t="s">
        <v>33</v>
      </c>
      <c r="J412" s="211">
        <v>27.561666666666667</v>
      </c>
      <c r="K412" s="766">
        <v>180.96</v>
      </c>
      <c r="L412" s="80"/>
      <c r="M412" s="150">
        <v>0</v>
      </c>
      <c r="N412" s="80"/>
      <c r="O412" s="150"/>
      <c r="P412" s="75">
        <v>0</v>
      </c>
      <c r="Q412" s="999">
        <f t="shared" si="32"/>
        <v>0</v>
      </c>
      <c r="R412" s="81"/>
      <c r="S412" s="150"/>
      <c r="T412" s="75">
        <v>7</v>
      </c>
      <c r="U412" s="1000">
        <v>180.96</v>
      </c>
      <c r="V412" s="81"/>
      <c r="W412" s="150"/>
      <c r="X412" s="81"/>
      <c r="Y412" s="150"/>
      <c r="Z412" s="60">
        <v>0</v>
      </c>
      <c r="AA412" s="1000"/>
      <c r="AB412" s="81"/>
      <c r="AC412" s="150"/>
      <c r="AD412" s="63">
        <v>0</v>
      </c>
      <c r="AE412" s="90">
        <f t="shared" si="33"/>
        <v>0</v>
      </c>
      <c r="AF412" s="63">
        <v>0</v>
      </c>
      <c r="AG412" s="150">
        <v>0</v>
      </c>
      <c r="AH412" s="81"/>
      <c r="AI412" s="150"/>
      <c r="AJ412" s="998">
        <f t="shared" si="34"/>
        <v>180.96</v>
      </c>
    </row>
    <row r="413" spans="2:36" ht="66" x14ac:dyDescent="0.25">
      <c r="B413" s="51"/>
      <c r="C413" s="52" t="s">
        <v>439</v>
      </c>
      <c r="D413" s="74"/>
      <c r="E413" s="74">
        <v>58</v>
      </c>
      <c r="F413" s="79" t="s">
        <v>30</v>
      </c>
      <c r="G413" s="55" t="s">
        <v>31</v>
      </c>
      <c r="H413" s="56" t="s">
        <v>32</v>
      </c>
      <c r="I413" s="55" t="s">
        <v>33</v>
      </c>
      <c r="J413" s="211">
        <v>183.33844827586205</v>
      </c>
      <c r="K413" s="766">
        <v>10633.63</v>
      </c>
      <c r="L413" s="80"/>
      <c r="M413" s="150">
        <v>0</v>
      </c>
      <c r="N413" s="80"/>
      <c r="O413" s="150"/>
      <c r="P413" s="75">
        <v>0</v>
      </c>
      <c r="Q413" s="999">
        <f t="shared" si="32"/>
        <v>0</v>
      </c>
      <c r="R413" s="81"/>
      <c r="S413" s="150"/>
      <c r="T413" s="75">
        <v>26</v>
      </c>
      <c r="U413" s="1000">
        <v>4802.3999999999996</v>
      </c>
      <c r="V413" s="81"/>
      <c r="W413" s="150"/>
      <c r="X413" s="81"/>
      <c r="Y413" s="150"/>
      <c r="Z413" s="60">
        <v>32</v>
      </c>
      <c r="AA413" s="1000">
        <v>5831.23</v>
      </c>
      <c r="AB413" s="81"/>
      <c r="AC413" s="150"/>
      <c r="AD413" s="63">
        <v>0</v>
      </c>
      <c r="AE413" s="90">
        <f t="shared" si="33"/>
        <v>0</v>
      </c>
      <c r="AF413" s="63">
        <v>0</v>
      </c>
      <c r="AG413" s="150">
        <v>0</v>
      </c>
      <c r="AH413" s="81"/>
      <c r="AI413" s="150"/>
      <c r="AJ413" s="998">
        <f t="shared" si="34"/>
        <v>10633.63</v>
      </c>
    </row>
    <row r="414" spans="2:36" ht="66" x14ac:dyDescent="0.25">
      <c r="B414" s="51"/>
      <c r="C414" s="52" t="s">
        <v>440</v>
      </c>
      <c r="D414" s="74"/>
      <c r="E414" s="74">
        <v>12</v>
      </c>
      <c r="F414" s="79" t="s">
        <v>30</v>
      </c>
      <c r="G414" s="55" t="s">
        <v>31</v>
      </c>
      <c r="H414" s="56" t="s">
        <v>32</v>
      </c>
      <c r="I414" s="55" t="s">
        <v>33</v>
      </c>
      <c r="J414" s="211">
        <v>88.786666666666676</v>
      </c>
      <c r="K414" s="766">
        <v>1065.44</v>
      </c>
      <c r="L414" s="80"/>
      <c r="M414" s="150">
        <v>0</v>
      </c>
      <c r="N414" s="80"/>
      <c r="O414" s="150"/>
      <c r="P414" s="75">
        <v>0</v>
      </c>
      <c r="Q414" s="999">
        <f t="shared" si="32"/>
        <v>0</v>
      </c>
      <c r="R414" s="81"/>
      <c r="S414" s="150"/>
      <c r="T414" s="75">
        <v>11</v>
      </c>
      <c r="U414" s="1000">
        <v>1013.93</v>
      </c>
      <c r="V414" s="81"/>
      <c r="W414" s="150"/>
      <c r="X414" s="81">
        <v>1</v>
      </c>
      <c r="Y414" s="150">
        <v>51.51</v>
      </c>
      <c r="Z414" s="60">
        <v>0</v>
      </c>
      <c r="AA414" s="1000"/>
      <c r="AB414" s="81"/>
      <c r="AC414" s="150"/>
      <c r="AD414" s="63">
        <v>0</v>
      </c>
      <c r="AE414" s="90">
        <f t="shared" si="33"/>
        <v>0</v>
      </c>
      <c r="AF414" s="63">
        <v>0</v>
      </c>
      <c r="AG414" s="150">
        <v>0</v>
      </c>
      <c r="AH414" s="81"/>
      <c r="AI414" s="150"/>
      <c r="AJ414" s="998">
        <f t="shared" si="34"/>
        <v>1065.44</v>
      </c>
    </row>
    <row r="415" spans="2:36" ht="66" x14ac:dyDescent="0.25">
      <c r="B415" s="51"/>
      <c r="C415" s="52" t="s">
        <v>441</v>
      </c>
      <c r="D415" s="74"/>
      <c r="E415" s="74">
        <v>30</v>
      </c>
      <c r="F415" s="79" t="s">
        <v>30</v>
      </c>
      <c r="G415" s="55" t="s">
        <v>31</v>
      </c>
      <c r="H415" s="56" t="s">
        <v>32</v>
      </c>
      <c r="I415" s="55" t="s">
        <v>33</v>
      </c>
      <c r="J415" s="211">
        <v>38.511999999999993</v>
      </c>
      <c r="K415" s="766">
        <v>1155.3599999999999</v>
      </c>
      <c r="L415" s="80"/>
      <c r="M415" s="150">
        <v>0</v>
      </c>
      <c r="N415" s="80"/>
      <c r="O415" s="150"/>
      <c r="P415" s="75">
        <v>0</v>
      </c>
      <c r="Q415" s="999">
        <f t="shared" si="32"/>
        <v>0</v>
      </c>
      <c r="R415" s="81"/>
      <c r="S415" s="150"/>
      <c r="T415" s="75">
        <v>28</v>
      </c>
      <c r="U415" s="1000">
        <v>810.14</v>
      </c>
      <c r="V415" s="81"/>
      <c r="W415" s="150"/>
      <c r="X415" s="81">
        <v>2</v>
      </c>
      <c r="Y415" s="150">
        <v>345.22</v>
      </c>
      <c r="Z415" s="60">
        <v>0</v>
      </c>
      <c r="AA415" s="1000"/>
      <c r="AB415" s="81"/>
      <c r="AC415" s="150"/>
      <c r="AD415" s="63">
        <v>0</v>
      </c>
      <c r="AE415" s="90">
        <f t="shared" si="33"/>
        <v>0</v>
      </c>
      <c r="AF415" s="63">
        <v>0</v>
      </c>
      <c r="AG415" s="150">
        <v>0</v>
      </c>
      <c r="AH415" s="81"/>
      <c r="AI415" s="150"/>
      <c r="AJ415" s="998">
        <f t="shared" si="34"/>
        <v>1155.3600000000001</v>
      </c>
    </row>
    <row r="416" spans="2:36" ht="66" x14ac:dyDescent="0.25">
      <c r="B416" s="51"/>
      <c r="C416" s="130" t="s">
        <v>442</v>
      </c>
      <c r="D416" s="74"/>
      <c r="E416" s="74">
        <v>320</v>
      </c>
      <c r="F416" s="79" t="s">
        <v>30</v>
      </c>
      <c r="G416" s="55" t="s">
        <v>31</v>
      </c>
      <c r="H416" s="56" t="s">
        <v>32</v>
      </c>
      <c r="I416" s="55" t="s">
        <v>33</v>
      </c>
      <c r="J416" s="211">
        <v>49.285499999999999</v>
      </c>
      <c r="K416" s="766">
        <v>15771.36</v>
      </c>
      <c r="L416" s="80"/>
      <c r="M416" s="150">
        <v>0</v>
      </c>
      <c r="N416" s="80"/>
      <c r="O416" s="150"/>
      <c r="P416" s="75">
        <v>0</v>
      </c>
      <c r="Q416" s="999">
        <f t="shared" si="32"/>
        <v>0</v>
      </c>
      <c r="R416" s="81"/>
      <c r="S416" s="150"/>
      <c r="T416" s="75">
        <v>160</v>
      </c>
      <c r="U416" s="1000">
        <v>4549.5200000000004</v>
      </c>
      <c r="V416" s="81"/>
      <c r="W416" s="150"/>
      <c r="X416" s="81"/>
      <c r="Y416" s="150"/>
      <c r="Z416" s="60">
        <v>160</v>
      </c>
      <c r="AA416" s="1000">
        <v>11221.84</v>
      </c>
      <c r="AB416" s="81"/>
      <c r="AC416" s="150"/>
      <c r="AD416" s="63">
        <v>0</v>
      </c>
      <c r="AE416" s="90">
        <f t="shared" si="33"/>
        <v>0</v>
      </c>
      <c r="AF416" s="63">
        <v>0</v>
      </c>
      <c r="AG416" s="150">
        <v>0</v>
      </c>
      <c r="AH416" s="81"/>
      <c r="AI416" s="150"/>
      <c r="AJ416" s="998">
        <f t="shared" si="34"/>
        <v>15771.36</v>
      </c>
    </row>
    <row r="417" spans="2:36" ht="66" x14ac:dyDescent="0.25">
      <c r="B417" s="51"/>
      <c r="C417" s="102" t="s">
        <v>443</v>
      </c>
      <c r="D417" s="74"/>
      <c r="E417" s="74">
        <v>309</v>
      </c>
      <c r="F417" s="79" t="s">
        <v>30</v>
      </c>
      <c r="G417" s="55" t="s">
        <v>31</v>
      </c>
      <c r="H417" s="56" t="s">
        <v>32</v>
      </c>
      <c r="I417" s="55" t="s">
        <v>33</v>
      </c>
      <c r="J417" s="211">
        <v>55.018090614886731</v>
      </c>
      <c r="K417" s="766">
        <v>17000.59</v>
      </c>
      <c r="L417" s="80"/>
      <c r="M417" s="150">
        <v>0</v>
      </c>
      <c r="N417" s="80"/>
      <c r="O417" s="150"/>
      <c r="P417" s="75">
        <v>0</v>
      </c>
      <c r="Q417" s="999">
        <f t="shared" si="32"/>
        <v>0</v>
      </c>
      <c r="R417" s="81"/>
      <c r="S417" s="150"/>
      <c r="T417" s="75">
        <v>50</v>
      </c>
      <c r="U417" s="1000">
        <v>1495.96</v>
      </c>
      <c r="V417" s="81"/>
      <c r="W417" s="150"/>
      <c r="X417" s="81"/>
      <c r="Y417" s="150"/>
      <c r="Z417" s="60">
        <v>0</v>
      </c>
      <c r="AA417" s="1000"/>
      <c r="AB417" s="81">
        <v>250</v>
      </c>
      <c r="AC417" s="150">
        <v>15504.63</v>
      </c>
      <c r="AD417" s="63">
        <v>0</v>
      </c>
      <c r="AE417" s="90">
        <f t="shared" si="33"/>
        <v>0</v>
      </c>
      <c r="AF417" s="63">
        <v>0</v>
      </c>
      <c r="AG417" s="150">
        <v>0</v>
      </c>
      <c r="AH417" s="81"/>
      <c r="AI417" s="150"/>
      <c r="AJ417" s="998">
        <f t="shared" si="34"/>
        <v>17000.59</v>
      </c>
    </row>
    <row r="418" spans="2:36" ht="66" x14ac:dyDescent="0.25">
      <c r="B418" s="51"/>
      <c r="C418" s="231" t="s">
        <v>444</v>
      </c>
      <c r="D418" s="74"/>
      <c r="E418" s="74">
        <v>1</v>
      </c>
      <c r="F418" s="109" t="s">
        <v>30</v>
      </c>
      <c r="G418" s="55" t="s">
        <v>31</v>
      </c>
      <c r="H418" s="56" t="s">
        <v>32</v>
      </c>
      <c r="I418" s="55" t="s">
        <v>33</v>
      </c>
      <c r="J418" s="211">
        <v>76.56</v>
      </c>
      <c r="K418" s="766">
        <v>76.56</v>
      </c>
      <c r="L418" s="80"/>
      <c r="M418" s="150">
        <v>0</v>
      </c>
      <c r="N418" s="80"/>
      <c r="O418" s="150"/>
      <c r="P418" s="75">
        <v>0</v>
      </c>
      <c r="Q418" s="999">
        <f t="shared" si="32"/>
        <v>0</v>
      </c>
      <c r="R418" s="81"/>
      <c r="S418" s="150"/>
      <c r="T418" s="75"/>
      <c r="U418" s="1000"/>
      <c r="V418" s="81"/>
      <c r="W418" s="150"/>
      <c r="X418" s="81"/>
      <c r="Y418" s="150"/>
      <c r="Z418" s="60">
        <v>0</v>
      </c>
      <c r="AA418" s="1000"/>
      <c r="AB418" s="81">
        <v>1</v>
      </c>
      <c r="AC418" s="150">
        <v>76.56</v>
      </c>
      <c r="AD418" s="63">
        <v>0</v>
      </c>
      <c r="AE418" s="90">
        <f t="shared" si="33"/>
        <v>0</v>
      </c>
      <c r="AF418" s="63">
        <v>0</v>
      </c>
      <c r="AG418" s="150">
        <v>0</v>
      </c>
      <c r="AH418" s="81"/>
      <c r="AI418" s="150"/>
      <c r="AJ418" s="998">
        <f t="shared" si="34"/>
        <v>76.56</v>
      </c>
    </row>
    <row r="419" spans="2:36" ht="66" x14ac:dyDescent="0.25">
      <c r="B419" s="51"/>
      <c r="C419" s="130" t="s">
        <v>445</v>
      </c>
      <c r="D419" s="74"/>
      <c r="E419" s="74">
        <v>16</v>
      </c>
      <c r="F419" s="79" t="s">
        <v>49</v>
      </c>
      <c r="G419" s="55" t="s">
        <v>31</v>
      </c>
      <c r="H419" s="56" t="s">
        <v>32</v>
      </c>
      <c r="I419" s="55" t="s">
        <v>33</v>
      </c>
      <c r="J419" s="211">
        <v>301.04000000000002</v>
      </c>
      <c r="K419" s="766">
        <v>4816.6400000000003</v>
      </c>
      <c r="L419" s="80"/>
      <c r="M419" s="150">
        <v>0</v>
      </c>
      <c r="N419" s="80"/>
      <c r="O419" s="150"/>
      <c r="P419" s="75">
        <v>0</v>
      </c>
      <c r="Q419" s="999">
        <f t="shared" si="32"/>
        <v>0</v>
      </c>
      <c r="R419" s="81"/>
      <c r="S419" s="150"/>
      <c r="T419" s="75"/>
      <c r="U419" s="1000"/>
      <c r="V419" s="81"/>
      <c r="W419" s="150"/>
      <c r="X419" s="81"/>
      <c r="Y419" s="150"/>
      <c r="Z419" s="60">
        <v>16</v>
      </c>
      <c r="AA419" s="1000">
        <v>4816.6400000000003</v>
      </c>
      <c r="AB419" s="81"/>
      <c r="AC419" s="150"/>
      <c r="AD419" s="63">
        <v>0</v>
      </c>
      <c r="AE419" s="90">
        <f t="shared" si="33"/>
        <v>0</v>
      </c>
      <c r="AF419" s="63">
        <v>0</v>
      </c>
      <c r="AG419" s="150">
        <v>0</v>
      </c>
      <c r="AH419" s="81"/>
      <c r="AI419" s="150"/>
      <c r="AJ419" s="998">
        <f t="shared" si="34"/>
        <v>4816.6400000000003</v>
      </c>
    </row>
    <row r="420" spans="2:36" ht="66" x14ac:dyDescent="0.25">
      <c r="B420" s="51"/>
      <c r="C420" s="52" t="s">
        <v>446</v>
      </c>
      <c r="D420" s="74"/>
      <c r="E420" s="74">
        <v>61</v>
      </c>
      <c r="F420" s="79" t="s">
        <v>30</v>
      </c>
      <c r="G420" s="55" t="s">
        <v>31</v>
      </c>
      <c r="H420" s="56" t="s">
        <v>32</v>
      </c>
      <c r="I420" s="55" t="s">
        <v>33</v>
      </c>
      <c r="J420" s="211">
        <v>100.22399999999999</v>
      </c>
      <c r="K420" s="766">
        <v>6612</v>
      </c>
      <c r="L420" s="80"/>
      <c r="M420" s="150">
        <v>0</v>
      </c>
      <c r="N420" s="80"/>
      <c r="O420" s="150"/>
      <c r="P420" s="75">
        <v>0</v>
      </c>
      <c r="Q420" s="999">
        <f t="shared" si="32"/>
        <v>0</v>
      </c>
      <c r="R420" s="81"/>
      <c r="S420" s="150"/>
      <c r="T420" s="75">
        <v>61</v>
      </c>
      <c r="U420" s="1000">
        <v>6612</v>
      </c>
      <c r="V420" s="81">
        <v>44</v>
      </c>
      <c r="W420" s="150"/>
      <c r="X420" s="81"/>
      <c r="Y420" s="150"/>
      <c r="Z420" s="60">
        <v>0</v>
      </c>
      <c r="AA420" s="1000"/>
      <c r="AB420" s="81"/>
      <c r="AC420" s="150"/>
      <c r="AD420" s="63">
        <v>0</v>
      </c>
      <c r="AE420" s="90">
        <f t="shared" si="33"/>
        <v>0</v>
      </c>
      <c r="AF420" s="63">
        <v>0</v>
      </c>
      <c r="AG420" s="150">
        <v>0</v>
      </c>
      <c r="AH420" s="81"/>
      <c r="AI420" s="150"/>
      <c r="AJ420" s="998">
        <f t="shared" si="34"/>
        <v>6612</v>
      </c>
    </row>
    <row r="421" spans="2:36" ht="66" x14ac:dyDescent="0.25">
      <c r="B421" s="51"/>
      <c r="C421" s="231" t="s">
        <v>447</v>
      </c>
      <c r="D421" s="74"/>
      <c r="E421" s="74">
        <v>44</v>
      </c>
      <c r="F421" s="79" t="s">
        <v>30</v>
      </c>
      <c r="G421" s="55" t="s">
        <v>31</v>
      </c>
      <c r="H421" s="56" t="s">
        <v>32</v>
      </c>
      <c r="I421" s="55" t="s">
        <v>33</v>
      </c>
      <c r="J421" s="211">
        <v>24.197500000000002</v>
      </c>
      <c r="K421" s="766">
        <v>1064.69</v>
      </c>
      <c r="L421" s="80"/>
      <c r="M421" s="150">
        <v>0</v>
      </c>
      <c r="N421" s="80"/>
      <c r="O421" s="150"/>
      <c r="P421" s="75">
        <v>0</v>
      </c>
      <c r="Q421" s="999">
        <f t="shared" si="32"/>
        <v>0</v>
      </c>
      <c r="R421" s="81"/>
      <c r="S421" s="150"/>
      <c r="T421" s="75"/>
      <c r="U421" s="1000"/>
      <c r="V421" s="81">
        <v>4</v>
      </c>
      <c r="W421" s="150"/>
      <c r="X421" s="81"/>
      <c r="Y421" s="150">
        <v>1064.69</v>
      </c>
      <c r="Z421" s="60">
        <v>0</v>
      </c>
      <c r="AA421" s="1000"/>
      <c r="AB421" s="81"/>
      <c r="AC421" s="150"/>
      <c r="AD421" s="63">
        <v>0</v>
      </c>
      <c r="AE421" s="90">
        <f t="shared" si="33"/>
        <v>0</v>
      </c>
      <c r="AF421" s="63">
        <v>0</v>
      </c>
      <c r="AG421" s="150">
        <v>0</v>
      </c>
      <c r="AH421" s="81"/>
      <c r="AI421" s="150"/>
      <c r="AJ421" s="998">
        <f t="shared" si="34"/>
        <v>1064.69</v>
      </c>
    </row>
    <row r="422" spans="2:36" ht="66" x14ac:dyDescent="0.25">
      <c r="B422" s="51"/>
      <c r="C422" s="130" t="s">
        <v>448</v>
      </c>
      <c r="D422" s="74"/>
      <c r="E422" s="74">
        <v>264</v>
      </c>
      <c r="F422" s="79" t="s">
        <v>30</v>
      </c>
      <c r="G422" s="55" t="s">
        <v>31</v>
      </c>
      <c r="H422" s="56" t="s">
        <v>32</v>
      </c>
      <c r="I422" s="55" t="s">
        <v>33</v>
      </c>
      <c r="J422" s="211">
        <v>21.529583333333335</v>
      </c>
      <c r="K422" s="766">
        <v>5683.81</v>
      </c>
      <c r="L422" s="80"/>
      <c r="M422" s="150">
        <v>0</v>
      </c>
      <c r="N422" s="80"/>
      <c r="O422" s="150"/>
      <c r="P422" s="75">
        <v>0</v>
      </c>
      <c r="Q422" s="999">
        <f t="shared" si="32"/>
        <v>0</v>
      </c>
      <c r="R422" s="81"/>
      <c r="S422" s="150"/>
      <c r="T422" s="75">
        <v>260</v>
      </c>
      <c r="U422" s="1000">
        <v>5334.84</v>
      </c>
      <c r="V422" s="81">
        <v>300</v>
      </c>
      <c r="W422" s="150"/>
      <c r="X422" s="81"/>
      <c r="Y422" s="150">
        <v>348.97</v>
      </c>
      <c r="Z422" s="60">
        <v>0</v>
      </c>
      <c r="AA422" s="1000"/>
      <c r="AB422" s="81"/>
      <c r="AC422" s="150"/>
      <c r="AD422" s="63">
        <v>0</v>
      </c>
      <c r="AE422" s="90">
        <f t="shared" si="33"/>
        <v>0</v>
      </c>
      <c r="AF422" s="63">
        <v>0</v>
      </c>
      <c r="AG422" s="150">
        <v>0</v>
      </c>
      <c r="AH422" s="81"/>
      <c r="AI422" s="150"/>
      <c r="AJ422" s="998">
        <f t="shared" si="34"/>
        <v>5683.81</v>
      </c>
    </row>
    <row r="423" spans="2:36" ht="66" x14ac:dyDescent="0.25">
      <c r="B423" s="51"/>
      <c r="C423" s="52" t="s">
        <v>449</v>
      </c>
      <c r="D423" s="74"/>
      <c r="E423" s="74">
        <v>300</v>
      </c>
      <c r="F423" s="79" t="s">
        <v>30</v>
      </c>
      <c r="G423" s="55" t="s">
        <v>31</v>
      </c>
      <c r="H423" s="56" t="s">
        <v>32</v>
      </c>
      <c r="I423" s="55" t="s">
        <v>33</v>
      </c>
      <c r="J423" s="211">
        <v>18.559999999999999</v>
      </c>
      <c r="K423" s="766">
        <v>5568</v>
      </c>
      <c r="L423" s="80"/>
      <c r="M423" s="150">
        <v>0</v>
      </c>
      <c r="N423" s="80"/>
      <c r="O423" s="150"/>
      <c r="P423" s="75">
        <v>0</v>
      </c>
      <c r="Q423" s="999">
        <f t="shared" si="32"/>
        <v>0</v>
      </c>
      <c r="R423" s="81"/>
      <c r="S423" s="150"/>
      <c r="T423" s="75">
        <v>0</v>
      </c>
      <c r="U423" s="1000"/>
      <c r="V423" s="81"/>
      <c r="W423" s="150"/>
      <c r="X423" s="81"/>
      <c r="Y423" s="150">
        <v>5568</v>
      </c>
      <c r="Z423" s="60">
        <v>0</v>
      </c>
      <c r="AA423" s="1000"/>
      <c r="AB423" s="81"/>
      <c r="AC423" s="150"/>
      <c r="AD423" s="63">
        <v>0</v>
      </c>
      <c r="AE423" s="90">
        <f t="shared" si="33"/>
        <v>0</v>
      </c>
      <c r="AF423" s="63">
        <v>0</v>
      </c>
      <c r="AG423" s="150">
        <v>0</v>
      </c>
      <c r="AH423" s="81"/>
      <c r="AI423" s="150"/>
      <c r="AJ423" s="998">
        <f t="shared" si="34"/>
        <v>5568</v>
      </c>
    </row>
    <row r="424" spans="2:36" ht="66" x14ac:dyDescent="0.25">
      <c r="B424" s="51"/>
      <c r="C424" s="52" t="s">
        <v>450</v>
      </c>
      <c r="D424" s="74"/>
      <c r="E424" s="74">
        <v>41</v>
      </c>
      <c r="F424" s="79" t="s">
        <v>30</v>
      </c>
      <c r="G424" s="55" t="s">
        <v>31</v>
      </c>
      <c r="H424" s="56" t="s">
        <v>32</v>
      </c>
      <c r="I424" s="55" t="s">
        <v>33</v>
      </c>
      <c r="J424" s="211">
        <v>11.6465</v>
      </c>
      <c r="K424" s="766">
        <v>599.95000000000005</v>
      </c>
      <c r="L424" s="80"/>
      <c r="M424" s="150">
        <v>0</v>
      </c>
      <c r="N424" s="80"/>
      <c r="O424" s="150"/>
      <c r="P424" s="75">
        <v>0</v>
      </c>
      <c r="Q424" s="999">
        <f t="shared" si="32"/>
        <v>0</v>
      </c>
      <c r="R424" s="81"/>
      <c r="S424" s="150"/>
      <c r="T424" s="75">
        <v>0</v>
      </c>
      <c r="U424" s="1000">
        <v>599.95000000000005</v>
      </c>
      <c r="V424" s="81"/>
      <c r="W424" s="150"/>
      <c r="X424" s="81"/>
      <c r="Y424" s="150"/>
      <c r="Z424" s="60">
        <v>0</v>
      </c>
      <c r="AA424" s="1000"/>
      <c r="AB424" s="81"/>
      <c r="AC424" s="150"/>
      <c r="AD424" s="63">
        <v>0</v>
      </c>
      <c r="AE424" s="90">
        <f t="shared" si="33"/>
        <v>0</v>
      </c>
      <c r="AF424" s="63">
        <v>0</v>
      </c>
      <c r="AG424" s="150">
        <v>0</v>
      </c>
      <c r="AH424" s="81"/>
      <c r="AI424" s="150"/>
      <c r="AJ424" s="998">
        <f t="shared" si="34"/>
        <v>599.95000000000005</v>
      </c>
    </row>
    <row r="425" spans="2:36" ht="66" x14ac:dyDescent="0.25">
      <c r="B425" s="51"/>
      <c r="C425" s="113" t="s">
        <v>451</v>
      </c>
      <c r="D425" s="74"/>
      <c r="E425" s="74">
        <v>1</v>
      </c>
      <c r="F425" s="109" t="s">
        <v>30</v>
      </c>
      <c r="G425" s="55" t="s">
        <v>31</v>
      </c>
      <c r="H425" s="56" t="s">
        <v>32</v>
      </c>
      <c r="I425" s="55" t="s">
        <v>33</v>
      </c>
      <c r="J425" s="211">
        <v>102.08</v>
      </c>
      <c r="K425" s="766">
        <v>102.08</v>
      </c>
      <c r="L425" s="80"/>
      <c r="M425" s="150">
        <v>0</v>
      </c>
      <c r="N425" s="80"/>
      <c r="O425" s="150"/>
      <c r="P425" s="75">
        <v>0</v>
      </c>
      <c r="Q425" s="999">
        <f t="shared" si="32"/>
        <v>0</v>
      </c>
      <c r="R425" s="81"/>
      <c r="S425" s="150"/>
      <c r="T425" s="75">
        <v>0</v>
      </c>
      <c r="U425" s="1000">
        <v>0</v>
      </c>
      <c r="V425" s="81"/>
      <c r="W425" s="150"/>
      <c r="X425" s="81">
        <v>1</v>
      </c>
      <c r="Y425" s="150">
        <v>102.08</v>
      </c>
      <c r="Z425" s="60">
        <v>0</v>
      </c>
      <c r="AA425" s="1000"/>
      <c r="AB425" s="81"/>
      <c r="AC425" s="150"/>
      <c r="AD425" s="63">
        <v>0</v>
      </c>
      <c r="AE425" s="90">
        <f t="shared" si="33"/>
        <v>0</v>
      </c>
      <c r="AF425" s="63">
        <v>0</v>
      </c>
      <c r="AG425" s="150">
        <v>0</v>
      </c>
      <c r="AH425" s="81"/>
      <c r="AI425" s="150"/>
      <c r="AJ425" s="998">
        <f t="shared" si="34"/>
        <v>102.08</v>
      </c>
    </row>
    <row r="426" spans="2:36" ht="66" x14ac:dyDescent="0.25">
      <c r="B426" s="51"/>
      <c r="C426" s="52" t="s">
        <v>452</v>
      </c>
      <c r="D426" s="74"/>
      <c r="E426" s="74">
        <v>30</v>
      </c>
      <c r="F426" s="105" t="s">
        <v>41</v>
      </c>
      <c r="G426" s="55" t="s">
        <v>31</v>
      </c>
      <c r="H426" s="56" t="s">
        <v>32</v>
      </c>
      <c r="I426" s="55" t="s">
        <v>33</v>
      </c>
      <c r="J426" s="211">
        <v>52.669999999999995</v>
      </c>
      <c r="K426" s="766">
        <v>1580.1</v>
      </c>
      <c r="L426" s="80"/>
      <c r="M426" s="150">
        <v>0</v>
      </c>
      <c r="N426" s="80"/>
      <c r="O426" s="150"/>
      <c r="P426" s="75">
        <v>0</v>
      </c>
      <c r="Q426" s="999">
        <f t="shared" si="32"/>
        <v>0</v>
      </c>
      <c r="R426" s="81"/>
      <c r="S426" s="150"/>
      <c r="T426" s="75">
        <v>0</v>
      </c>
      <c r="U426" s="1000"/>
      <c r="V426" s="81"/>
      <c r="W426" s="150"/>
      <c r="X426" s="81"/>
      <c r="Y426" s="150"/>
      <c r="Z426" s="60">
        <v>30</v>
      </c>
      <c r="AA426" s="1000">
        <v>1580.1</v>
      </c>
      <c r="AB426" s="81"/>
      <c r="AC426" s="150"/>
      <c r="AD426" s="63">
        <v>0</v>
      </c>
      <c r="AE426" s="90">
        <f t="shared" si="33"/>
        <v>0</v>
      </c>
      <c r="AF426" s="63">
        <v>0</v>
      </c>
      <c r="AG426" s="150">
        <v>0</v>
      </c>
      <c r="AH426" s="81"/>
      <c r="AI426" s="150"/>
      <c r="AJ426" s="998">
        <f t="shared" si="34"/>
        <v>1580.1</v>
      </c>
    </row>
    <row r="427" spans="2:36" ht="66" x14ac:dyDescent="0.25">
      <c r="B427" s="51"/>
      <c r="C427" s="52" t="s">
        <v>453</v>
      </c>
      <c r="D427" s="74"/>
      <c r="E427" s="74">
        <v>7</v>
      </c>
      <c r="F427" s="79" t="s">
        <v>30</v>
      </c>
      <c r="G427" s="55" t="s">
        <v>31</v>
      </c>
      <c r="H427" s="56" t="s">
        <v>32</v>
      </c>
      <c r="I427" s="55" t="s">
        <v>33</v>
      </c>
      <c r="J427" s="211">
        <v>113.37833333333333</v>
      </c>
      <c r="K427" s="766">
        <v>709.92</v>
      </c>
      <c r="L427" s="80"/>
      <c r="M427" s="150">
        <v>0</v>
      </c>
      <c r="N427" s="80"/>
      <c r="O427" s="150"/>
      <c r="P427" s="75">
        <v>0</v>
      </c>
      <c r="Q427" s="999">
        <f t="shared" si="32"/>
        <v>0</v>
      </c>
      <c r="R427" s="81"/>
      <c r="S427" s="150"/>
      <c r="T427" s="75">
        <v>7</v>
      </c>
      <c r="U427" s="1000">
        <v>709.92</v>
      </c>
      <c r="V427" s="81"/>
      <c r="W427" s="150"/>
      <c r="X427" s="81"/>
      <c r="Y427" s="150"/>
      <c r="Z427" s="60">
        <v>0</v>
      </c>
      <c r="AA427" s="1000"/>
      <c r="AB427" s="81"/>
      <c r="AC427" s="150"/>
      <c r="AD427" s="63">
        <v>0</v>
      </c>
      <c r="AE427" s="90">
        <f t="shared" si="33"/>
        <v>0</v>
      </c>
      <c r="AF427" s="63">
        <v>0</v>
      </c>
      <c r="AG427" s="150">
        <v>0</v>
      </c>
      <c r="AH427" s="81"/>
      <c r="AI427" s="150"/>
      <c r="AJ427" s="998">
        <f t="shared" si="34"/>
        <v>709.92</v>
      </c>
    </row>
    <row r="428" spans="2:36" ht="66" x14ac:dyDescent="0.25">
      <c r="B428" s="51"/>
      <c r="C428" s="130" t="s">
        <v>454</v>
      </c>
      <c r="D428" s="74"/>
      <c r="E428" s="74">
        <v>22</v>
      </c>
      <c r="F428" s="79" t="s">
        <v>30</v>
      </c>
      <c r="G428" s="55" t="s">
        <v>31</v>
      </c>
      <c r="H428" s="56" t="s">
        <v>32</v>
      </c>
      <c r="I428" s="55" t="s">
        <v>33</v>
      </c>
      <c r="J428" s="211">
        <v>21.5</v>
      </c>
      <c r="K428" s="766">
        <v>473</v>
      </c>
      <c r="L428" s="80"/>
      <c r="M428" s="150">
        <v>0</v>
      </c>
      <c r="N428" s="80"/>
      <c r="O428" s="150"/>
      <c r="P428" s="75">
        <v>0</v>
      </c>
      <c r="Q428" s="999">
        <f t="shared" si="32"/>
        <v>0</v>
      </c>
      <c r="R428" s="81"/>
      <c r="S428" s="150"/>
      <c r="T428" s="75">
        <v>0</v>
      </c>
      <c r="U428" s="1000">
        <v>374.12</v>
      </c>
      <c r="V428" s="81"/>
      <c r="W428" s="150"/>
      <c r="X428" s="81"/>
      <c r="Y428" s="150"/>
      <c r="Z428" s="60">
        <v>22</v>
      </c>
      <c r="AA428" s="1000">
        <v>98.88</v>
      </c>
      <c r="AB428" s="81"/>
      <c r="AC428" s="150"/>
      <c r="AD428" s="63">
        <v>0</v>
      </c>
      <c r="AE428" s="90">
        <f t="shared" si="33"/>
        <v>0</v>
      </c>
      <c r="AF428" s="63">
        <v>0</v>
      </c>
      <c r="AG428" s="150">
        <v>0</v>
      </c>
      <c r="AH428" s="81"/>
      <c r="AI428" s="150"/>
      <c r="AJ428" s="998">
        <f t="shared" si="34"/>
        <v>473</v>
      </c>
    </row>
    <row r="429" spans="2:36" ht="66" x14ac:dyDescent="0.25">
      <c r="B429" s="51"/>
      <c r="C429" s="130" t="s">
        <v>455</v>
      </c>
      <c r="D429" s="74"/>
      <c r="E429" s="74">
        <v>166</v>
      </c>
      <c r="F429" s="79" t="s">
        <v>49</v>
      </c>
      <c r="G429" s="55" t="s">
        <v>31</v>
      </c>
      <c r="H429" s="56" t="s">
        <v>32</v>
      </c>
      <c r="I429" s="55" t="s">
        <v>33</v>
      </c>
      <c r="J429" s="211">
        <v>29.615060240963853</v>
      </c>
      <c r="K429" s="766">
        <v>4916.0999999999995</v>
      </c>
      <c r="L429" s="80"/>
      <c r="M429" s="150">
        <v>0</v>
      </c>
      <c r="N429" s="80"/>
      <c r="O429" s="150"/>
      <c r="P429" s="75">
        <v>0</v>
      </c>
      <c r="Q429" s="999">
        <f t="shared" si="32"/>
        <v>0</v>
      </c>
      <c r="R429" s="81"/>
      <c r="S429" s="150"/>
      <c r="T429" s="75">
        <v>80</v>
      </c>
      <c r="U429" s="1000">
        <v>2122.7799999999997</v>
      </c>
      <c r="V429" s="81"/>
      <c r="W429" s="150"/>
      <c r="X429" s="81"/>
      <c r="Y429" s="150"/>
      <c r="Z429" s="60">
        <v>86</v>
      </c>
      <c r="AA429" s="1000">
        <v>2793.32</v>
      </c>
      <c r="AB429" s="81"/>
      <c r="AC429" s="150"/>
      <c r="AD429" s="63">
        <v>0</v>
      </c>
      <c r="AE429" s="90">
        <f t="shared" si="33"/>
        <v>0</v>
      </c>
      <c r="AF429" s="63">
        <v>0</v>
      </c>
      <c r="AG429" s="150">
        <v>0</v>
      </c>
      <c r="AH429" s="81"/>
      <c r="AI429" s="150"/>
      <c r="AJ429" s="998">
        <f t="shared" si="34"/>
        <v>4916.1000000000004</v>
      </c>
    </row>
    <row r="430" spans="2:36" ht="66" x14ac:dyDescent="0.25">
      <c r="B430" s="51"/>
      <c r="C430" s="220" t="s">
        <v>456</v>
      </c>
      <c r="D430" s="74"/>
      <c r="E430" s="74">
        <v>412</v>
      </c>
      <c r="F430" s="79" t="s">
        <v>41</v>
      </c>
      <c r="G430" s="55" t="s">
        <v>31</v>
      </c>
      <c r="H430" s="56" t="s">
        <v>32</v>
      </c>
      <c r="I430" s="55" t="s">
        <v>33</v>
      </c>
      <c r="J430" s="211">
        <v>365.90041262135924</v>
      </c>
      <c r="K430" s="766">
        <v>150750.97</v>
      </c>
      <c r="L430" s="80"/>
      <c r="M430" s="150">
        <v>0</v>
      </c>
      <c r="N430" s="80"/>
      <c r="O430" s="150"/>
      <c r="P430" s="75">
        <v>0</v>
      </c>
      <c r="Q430" s="999">
        <f t="shared" si="32"/>
        <v>0</v>
      </c>
      <c r="R430" s="81"/>
      <c r="S430" s="150"/>
      <c r="T430" s="75">
        <v>380</v>
      </c>
      <c r="U430" s="1000">
        <v>133260.80000000002</v>
      </c>
      <c r="V430" s="81"/>
      <c r="W430" s="150"/>
      <c r="X430" s="81"/>
      <c r="Y430" s="150"/>
      <c r="Z430" s="60">
        <v>32</v>
      </c>
      <c r="AA430" s="1000">
        <v>17490.169999999998</v>
      </c>
      <c r="AB430" s="81"/>
      <c r="AC430" s="150"/>
      <c r="AD430" s="63">
        <v>0</v>
      </c>
      <c r="AE430" s="90">
        <f t="shared" si="33"/>
        <v>0</v>
      </c>
      <c r="AF430" s="63">
        <v>0</v>
      </c>
      <c r="AG430" s="150">
        <v>0</v>
      </c>
      <c r="AH430" s="81"/>
      <c r="AI430" s="150"/>
      <c r="AJ430" s="998">
        <f t="shared" si="34"/>
        <v>150750.97000000003</v>
      </c>
    </row>
    <row r="431" spans="2:36" ht="66" x14ac:dyDescent="0.25">
      <c r="B431" s="51"/>
      <c r="C431" s="220" t="s">
        <v>457</v>
      </c>
      <c r="D431" s="74"/>
      <c r="E431" s="74">
        <v>3</v>
      </c>
      <c r="F431" s="79" t="s">
        <v>41</v>
      </c>
      <c r="G431" s="55" t="s">
        <v>31</v>
      </c>
      <c r="H431" s="56" t="s">
        <v>32</v>
      </c>
      <c r="I431" s="55" t="s">
        <v>33</v>
      </c>
      <c r="J431" s="211">
        <v>272</v>
      </c>
      <c r="K431" s="766">
        <v>816</v>
      </c>
      <c r="L431" s="80"/>
      <c r="M431" s="150">
        <v>0</v>
      </c>
      <c r="N431" s="80"/>
      <c r="O431" s="150"/>
      <c r="P431" s="75">
        <v>0</v>
      </c>
      <c r="Q431" s="999">
        <f t="shared" si="32"/>
        <v>0</v>
      </c>
      <c r="R431" s="81"/>
      <c r="S431" s="150"/>
      <c r="T431" s="75">
        <v>2</v>
      </c>
      <c r="U431" s="1000">
        <v>643.79999999999995</v>
      </c>
      <c r="V431" s="81"/>
      <c r="W431" s="150"/>
      <c r="X431" s="81"/>
      <c r="Y431" s="150"/>
      <c r="Z431" s="60">
        <v>1</v>
      </c>
      <c r="AA431" s="1000">
        <v>172.2</v>
      </c>
      <c r="AB431" s="81"/>
      <c r="AC431" s="150"/>
      <c r="AD431" s="63">
        <v>0</v>
      </c>
      <c r="AE431" s="90">
        <f t="shared" si="33"/>
        <v>0</v>
      </c>
      <c r="AF431" s="63">
        <v>0</v>
      </c>
      <c r="AG431" s="150">
        <v>0</v>
      </c>
      <c r="AH431" s="81"/>
      <c r="AI431" s="150"/>
      <c r="AJ431" s="998">
        <f t="shared" si="34"/>
        <v>816</v>
      </c>
    </row>
    <row r="432" spans="2:36" ht="66" x14ac:dyDescent="0.25">
      <c r="B432" s="51"/>
      <c r="C432" s="228" t="s">
        <v>458</v>
      </c>
      <c r="D432" s="74"/>
      <c r="E432" s="74">
        <v>29</v>
      </c>
      <c r="F432" s="109" t="s">
        <v>49</v>
      </c>
      <c r="G432" s="55" t="s">
        <v>31</v>
      </c>
      <c r="H432" s="56" t="s">
        <v>32</v>
      </c>
      <c r="I432" s="55" t="s">
        <v>33</v>
      </c>
      <c r="J432" s="211">
        <v>374.93931034482756</v>
      </c>
      <c r="K432" s="766">
        <v>10873.24</v>
      </c>
      <c r="L432" s="80"/>
      <c r="M432" s="150">
        <v>0</v>
      </c>
      <c r="N432" s="80"/>
      <c r="O432" s="150"/>
      <c r="P432" s="75">
        <v>0</v>
      </c>
      <c r="Q432" s="999">
        <f t="shared" si="32"/>
        <v>0</v>
      </c>
      <c r="R432" s="81"/>
      <c r="S432" s="150"/>
      <c r="T432" s="75">
        <v>27</v>
      </c>
      <c r="U432" s="1000">
        <v>10653.44</v>
      </c>
      <c r="V432" s="81"/>
      <c r="W432" s="150"/>
      <c r="X432" s="81">
        <v>2</v>
      </c>
      <c r="Y432" s="150">
        <v>219.8</v>
      </c>
      <c r="Z432" s="60">
        <v>0</v>
      </c>
      <c r="AA432" s="1000"/>
      <c r="AB432" s="81"/>
      <c r="AC432" s="150"/>
      <c r="AD432" s="63">
        <v>0</v>
      </c>
      <c r="AE432" s="90">
        <f t="shared" si="33"/>
        <v>0</v>
      </c>
      <c r="AF432" s="63">
        <v>0</v>
      </c>
      <c r="AG432" s="150">
        <v>0</v>
      </c>
      <c r="AH432" s="81"/>
      <c r="AI432" s="150"/>
      <c r="AJ432" s="998">
        <f t="shared" si="34"/>
        <v>10873.24</v>
      </c>
    </row>
    <row r="433" spans="2:36" ht="66" x14ac:dyDescent="0.25">
      <c r="B433" s="51"/>
      <c r="C433" s="227" t="s">
        <v>459</v>
      </c>
      <c r="D433" s="74"/>
      <c r="E433" s="74">
        <v>476</v>
      </c>
      <c r="F433" s="79" t="s">
        <v>30</v>
      </c>
      <c r="G433" s="55" t="s">
        <v>31</v>
      </c>
      <c r="H433" s="56" t="s">
        <v>32</v>
      </c>
      <c r="I433" s="55" t="s">
        <v>33</v>
      </c>
      <c r="J433" s="211">
        <v>21.867831578947367</v>
      </c>
      <c r="K433" s="766">
        <v>23460.129999999997</v>
      </c>
      <c r="L433" s="80"/>
      <c r="M433" s="150">
        <v>0</v>
      </c>
      <c r="N433" s="80"/>
      <c r="O433" s="150"/>
      <c r="P433" s="75">
        <v>0</v>
      </c>
      <c r="Q433" s="999">
        <f t="shared" si="32"/>
        <v>0</v>
      </c>
      <c r="R433" s="81"/>
      <c r="S433" s="150"/>
      <c r="T433" s="75">
        <v>476</v>
      </c>
      <c r="U433" s="1000">
        <v>23460.13</v>
      </c>
      <c r="V433" s="81"/>
      <c r="W433" s="150"/>
      <c r="X433" s="81"/>
      <c r="Y433" s="150"/>
      <c r="Z433" s="60">
        <v>0</v>
      </c>
      <c r="AA433" s="1000"/>
      <c r="AB433" s="81"/>
      <c r="AC433" s="150"/>
      <c r="AD433" s="63">
        <v>0</v>
      </c>
      <c r="AE433" s="90">
        <f t="shared" si="33"/>
        <v>0</v>
      </c>
      <c r="AF433" s="63">
        <v>0</v>
      </c>
      <c r="AG433" s="150">
        <v>0</v>
      </c>
      <c r="AH433" s="81"/>
      <c r="AI433" s="150"/>
      <c r="AJ433" s="998">
        <f t="shared" si="34"/>
        <v>23460.13</v>
      </c>
    </row>
    <row r="434" spans="2:36" ht="66" x14ac:dyDescent="0.25">
      <c r="B434" s="51"/>
      <c r="C434" s="220" t="s">
        <v>460</v>
      </c>
      <c r="D434" s="74"/>
      <c r="E434" s="74">
        <v>13</v>
      </c>
      <c r="F434" s="79" t="s">
        <v>30</v>
      </c>
      <c r="G434" s="55" t="s">
        <v>31</v>
      </c>
      <c r="H434" s="56" t="s">
        <v>32</v>
      </c>
      <c r="I434" s="55" t="s">
        <v>33</v>
      </c>
      <c r="J434" s="211">
        <v>55.74923076923077</v>
      </c>
      <c r="K434" s="766">
        <v>724.74</v>
      </c>
      <c r="L434" s="80"/>
      <c r="M434" s="150">
        <v>0</v>
      </c>
      <c r="N434" s="80"/>
      <c r="O434" s="150"/>
      <c r="P434" s="75">
        <v>0</v>
      </c>
      <c r="Q434" s="999">
        <f t="shared" si="32"/>
        <v>0</v>
      </c>
      <c r="R434" s="81"/>
      <c r="S434" s="150"/>
      <c r="T434" s="75">
        <v>9</v>
      </c>
      <c r="U434" s="1000">
        <v>494.02</v>
      </c>
      <c r="V434" s="81"/>
      <c r="W434" s="150"/>
      <c r="X434" s="81"/>
      <c r="Y434" s="150"/>
      <c r="Z434" s="60">
        <v>4</v>
      </c>
      <c r="AA434" s="1000">
        <v>230.72</v>
      </c>
      <c r="AB434" s="81"/>
      <c r="AC434" s="150"/>
      <c r="AD434" s="63">
        <v>0</v>
      </c>
      <c r="AE434" s="90">
        <f t="shared" si="33"/>
        <v>0</v>
      </c>
      <c r="AF434" s="63">
        <v>0</v>
      </c>
      <c r="AG434" s="150">
        <v>0</v>
      </c>
      <c r="AH434" s="81"/>
      <c r="AI434" s="150"/>
      <c r="AJ434" s="998">
        <f t="shared" si="34"/>
        <v>724.74</v>
      </c>
    </row>
    <row r="435" spans="2:36" ht="66" x14ac:dyDescent="0.25">
      <c r="B435" s="51"/>
      <c r="C435" s="232" t="s">
        <v>461</v>
      </c>
      <c r="D435" s="74"/>
      <c r="E435" s="74">
        <v>99</v>
      </c>
      <c r="F435" s="79" t="s">
        <v>30</v>
      </c>
      <c r="G435" s="55" t="s">
        <v>31</v>
      </c>
      <c r="H435" s="56" t="s">
        <v>32</v>
      </c>
      <c r="I435" s="55" t="s">
        <v>33</v>
      </c>
      <c r="J435" s="211">
        <v>19.14</v>
      </c>
      <c r="K435" s="766">
        <v>1894.86</v>
      </c>
      <c r="L435" s="80"/>
      <c r="M435" s="150">
        <v>0</v>
      </c>
      <c r="N435" s="80"/>
      <c r="O435" s="150"/>
      <c r="P435" s="75">
        <v>0</v>
      </c>
      <c r="Q435" s="999">
        <f t="shared" si="32"/>
        <v>0</v>
      </c>
      <c r="R435" s="81"/>
      <c r="S435" s="150"/>
      <c r="T435" s="75">
        <v>0</v>
      </c>
      <c r="U435" s="1000"/>
      <c r="V435" s="81"/>
      <c r="W435" s="150"/>
      <c r="X435" s="81"/>
      <c r="Y435" s="150"/>
      <c r="Z435" s="60">
        <v>99</v>
      </c>
      <c r="AA435" s="1000">
        <v>1894.86</v>
      </c>
      <c r="AB435" s="81"/>
      <c r="AC435" s="150"/>
      <c r="AD435" s="63">
        <v>0</v>
      </c>
      <c r="AE435" s="90">
        <f t="shared" si="33"/>
        <v>0</v>
      </c>
      <c r="AF435" s="63">
        <v>0</v>
      </c>
      <c r="AG435" s="150">
        <v>0</v>
      </c>
      <c r="AH435" s="81"/>
      <c r="AI435" s="150"/>
      <c r="AJ435" s="998">
        <f t="shared" si="34"/>
        <v>1894.86</v>
      </c>
    </row>
    <row r="436" spans="2:36" ht="66" x14ac:dyDescent="0.25">
      <c r="B436" s="51"/>
      <c r="C436" s="130" t="s">
        <v>462</v>
      </c>
      <c r="D436" s="74"/>
      <c r="E436" s="74">
        <v>12</v>
      </c>
      <c r="F436" s="79" t="s">
        <v>41</v>
      </c>
      <c r="G436" s="55" t="s">
        <v>31</v>
      </c>
      <c r="H436" s="56" t="s">
        <v>32</v>
      </c>
      <c r="I436" s="55" t="s">
        <v>33</v>
      </c>
      <c r="J436" s="211">
        <v>64.59</v>
      </c>
      <c r="K436" s="766">
        <v>775.08</v>
      </c>
      <c r="L436" s="80"/>
      <c r="M436" s="150">
        <v>0</v>
      </c>
      <c r="N436" s="80"/>
      <c r="O436" s="150"/>
      <c r="P436" s="75">
        <v>0</v>
      </c>
      <c r="Q436" s="999">
        <f t="shared" si="32"/>
        <v>0</v>
      </c>
      <c r="R436" s="81"/>
      <c r="S436" s="150"/>
      <c r="T436" s="75">
        <v>10</v>
      </c>
      <c r="U436" s="1000">
        <v>669.69</v>
      </c>
      <c r="V436" s="81"/>
      <c r="W436" s="150"/>
      <c r="X436" s="81"/>
      <c r="Y436" s="150"/>
      <c r="Z436" s="60">
        <v>2</v>
      </c>
      <c r="AA436" s="1000">
        <v>105.39</v>
      </c>
      <c r="AB436" s="81"/>
      <c r="AC436" s="150"/>
      <c r="AD436" s="63">
        <v>0</v>
      </c>
      <c r="AE436" s="90">
        <f t="shared" si="33"/>
        <v>0</v>
      </c>
      <c r="AF436" s="63">
        <v>0</v>
      </c>
      <c r="AG436" s="150">
        <v>0</v>
      </c>
      <c r="AH436" s="81"/>
      <c r="AI436" s="150"/>
      <c r="AJ436" s="998">
        <f t="shared" si="34"/>
        <v>775.08</v>
      </c>
    </row>
    <row r="437" spans="2:36" ht="66" x14ac:dyDescent="0.25">
      <c r="B437" s="51"/>
      <c r="C437" s="93" t="s">
        <v>463</v>
      </c>
      <c r="D437" s="74"/>
      <c r="E437" s="74">
        <v>1</v>
      </c>
      <c r="F437" s="109" t="s">
        <v>170</v>
      </c>
      <c r="G437" s="55" t="s">
        <v>31</v>
      </c>
      <c r="H437" s="56" t="s">
        <v>32</v>
      </c>
      <c r="I437" s="55" t="s">
        <v>33</v>
      </c>
      <c r="J437" s="211">
        <v>271.16000000000003</v>
      </c>
      <c r="K437" s="766">
        <v>271.16000000000003</v>
      </c>
      <c r="L437" s="80"/>
      <c r="M437" s="150">
        <v>0</v>
      </c>
      <c r="N437" s="80"/>
      <c r="O437" s="150"/>
      <c r="P437" s="75">
        <v>0</v>
      </c>
      <c r="Q437" s="999">
        <f t="shared" si="32"/>
        <v>0</v>
      </c>
      <c r="R437" s="81"/>
      <c r="S437" s="150"/>
      <c r="T437" s="75">
        <v>0</v>
      </c>
      <c r="U437" s="1000"/>
      <c r="V437" s="81"/>
      <c r="W437" s="150"/>
      <c r="X437" s="81"/>
      <c r="Y437" s="150"/>
      <c r="Z437" s="60">
        <v>1</v>
      </c>
      <c r="AA437" s="1000">
        <v>271.16000000000003</v>
      </c>
      <c r="AB437" s="81"/>
      <c r="AC437" s="150"/>
      <c r="AD437" s="63">
        <v>0</v>
      </c>
      <c r="AE437" s="90">
        <f t="shared" si="33"/>
        <v>0</v>
      </c>
      <c r="AF437" s="63">
        <v>0</v>
      </c>
      <c r="AG437" s="150">
        <v>0</v>
      </c>
      <c r="AH437" s="81"/>
      <c r="AI437" s="150"/>
      <c r="AJ437" s="998">
        <f t="shared" si="34"/>
        <v>271.16000000000003</v>
      </c>
    </row>
    <row r="438" spans="2:36" ht="66" x14ac:dyDescent="0.25">
      <c r="B438" s="51"/>
      <c r="C438" s="93" t="s">
        <v>464</v>
      </c>
      <c r="D438" s="74"/>
      <c r="E438" s="74">
        <v>1</v>
      </c>
      <c r="F438" s="109" t="s">
        <v>465</v>
      </c>
      <c r="G438" s="55" t="s">
        <v>31</v>
      </c>
      <c r="H438" s="56" t="s">
        <v>32</v>
      </c>
      <c r="I438" s="55" t="s">
        <v>33</v>
      </c>
      <c r="J438" s="211">
        <v>43.17</v>
      </c>
      <c r="K438" s="766">
        <v>43.17</v>
      </c>
      <c r="L438" s="80"/>
      <c r="M438" s="150">
        <v>0</v>
      </c>
      <c r="N438" s="80"/>
      <c r="O438" s="150"/>
      <c r="P438" s="75">
        <v>0</v>
      </c>
      <c r="Q438" s="999">
        <f t="shared" si="32"/>
        <v>0</v>
      </c>
      <c r="R438" s="81"/>
      <c r="S438" s="150"/>
      <c r="T438" s="75">
        <v>0</v>
      </c>
      <c r="U438" s="1000"/>
      <c r="V438" s="81"/>
      <c r="W438" s="150"/>
      <c r="X438" s="81"/>
      <c r="Y438" s="150"/>
      <c r="Z438" s="60">
        <v>1</v>
      </c>
      <c r="AA438" s="1000">
        <v>43.17</v>
      </c>
      <c r="AB438" s="81"/>
      <c r="AC438" s="150"/>
      <c r="AD438" s="63">
        <v>0</v>
      </c>
      <c r="AE438" s="90">
        <f t="shared" si="33"/>
        <v>0</v>
      </c>
      <c r="AF438" s="63">
        <v>0</v>
      </c>
      <c r="AG438" s="150">
        <v>0</v>
      </c>
      <c r="AH438" s="81"/>
      <c r="AI438" s="150"/>
      <c r="AJ438" s="998">
        <f t="shared" si="34"/>
        <v>43.17</v>
      </c>
    </row>
    <row r="439" spans="2:36" ht="66" x14ac:dyDescent="0.25">
      <c r="B439" s="51"/>
      <c r="C439" s="228" t="s">
        <v>466</v>
      </c>
      <c r="D439" s="74"/>
      <c r="E439" s="74">
        <v>1</v>
      </c>
      <c r="F439" s="109" t="s">
        <v>465</v>
      </c>
      <c r="G439" s="55" t="s">
        <v>31</v>
      </c>
      <c r="H439" s="56" t="s">
        <v>32</v>
      </c>
      <c r="I439" s="55" t="s">
        <v>33</v>
      </c>
      <c r="J439" s="211">
        <v>123.63</v>
      </c>
      <c r="K439" s="766">
        <v>123.63</v>
      </c>
      <c r="L439" s="80"/>
      <c r="M439" s="150">
        <v>0</v>
      </c>
      <c r="N439" s="80"/>
      <c r="O439" s="150"/>
      <c r="P439" s="75">
        <v>0</v>
      </c>
      <c r="Q439" s="999">
        <f t="shared" si="32"/>
        <v>0</v>
      </c>
      <c r="R439" s="81"/>
      <c r="S439" s="150"/>
      <c r="T439" s="75">
        <v>0</v>
      </c>
      <c r="U439" s="1000"/>
      <c r="V439" s="81"/>
      <c r="W439" s="150"/>
      <c r="X439" s="81"/>
      <c r="Y439" s="150"/>
      <c r="Z439" s="60">
        <v>1</v>
      </c>
      <c r="AA439" s="1000">
        <v>123.63</v>
      </c>
      <c r="AB439" s="81"/>
      <c r="AC439" s="150"/>
      <c r="AD439" s="63">
        <v>0</v>
      </c>
      <c r="AE439" s="90">
        <f t="shared" si="33"/>
        <v>0</v>
      </c>
      <c r="AF439" s="63">
        <v>0</v>
      </c>
      <c r="AG439" s="150">
        <v>0</v>
      </c>
      <c r="AH439" s="81"/>
      <c r="AI439" s="150"/>
      <c r="AJ439" s="998">
        <f t="shared" si="34"/>
        <v>123.63</v>
      </c>
    </row>
    <row r="440" spans="2:36" ht="66" x14ac:dyDescent="0.25">
      <c r="B440" s="51"/>
      <c r="C440" s="220" t="s">
        <v>467</v>
      </c>
      <c r="D440" s="74"/>
      <c r="E440" s="74">
        <v>112</v>
      </c>
      <c r="F440" s="79" t="s">
        <v>30</v>
      </c>
      <c r="G440" s="55" t="s">
        <v>31</v>
      </c>
      <c r="H440" s="56" t="s">
        <v>32</v>
      </c>
      <c r="I440" s="55" t="s">
        <v>33</v>
      </c>
      <c r="J440" s="211">
        <v>142.81375</v>
      </c>
      <c r="K440" s="766">
        <v>15995.140000000001</v>
      </c>
      <c r="L440" s="80"/>
      <c r="M440" s="150">
        <v>0</v>
      </c>
      <c r="N440" s="80"/>
      <c r="O440" s="150"/>
      <c r="P440" s="75">
        <v>0</v>
      </c>
      <c r="Q440" s="999">
        <f t="shared" si="32"/>
        <v>0</v>
      </c>
      <c r="R440" s="81"/>
      <c r="S440" s="150"/>
      <c r="T440" s="75">
        <v>60</v>
      </c>
      <c r="U440" s="1000">
        <v>7599.16</v>
      </c>
      <c r="V440" s="81"/>
      <c r="W440" s="150"/>
      <c r="X440" s="81"/>
      <c r="Y440" s="150"/>
      <c r="Z440" s="60">
        <v>52</v>
      </c>
      <c r="AA440" s="1000">
        <v>8395.98</v>
      </c>
      <c r="AB440" s="81"/>
      <c r="AC440" s="150"/>
      <c r="AD440" s="63">
        <v>0</v>
      </c>
      <c r="AE440" s="90">
        <f t="shared" si="33"/>
        <v>0</v>
      </c>
      <c r="AF440" s="63">
        <v>0</v>
      </c>
      <c r="AG440" s="150">
        <v>0</v>
      </c>
      <c r="AH440" s="81"/>
      <c r="AI440" s="150"/>
      <c r="AJ440" s="998">
        <f t="shared" si="34"/>
        <v>15995.14</v>
      </c>
    </row>
    <row r="441" spans="2:36" ht="66" x14ac:dyDescent="0.25">
      <c r="B441" s="51"/>
      <c r="C441" s="52" t="s">
        <v>468</v>
      </c>
      <c r="D441" s="74"/>
      <c r="E441" s="74">
        <v>12</v>
      </c>
      <c r="F441" s="79" t="s">
        <v>30</v>
      </c>
      <c r="G441" s="55" t="s">
        <v>31</v>
      </c>
      <c r="H441" s="56" t="s">
        <v>32</v>
      </c>
      <c r="I441" s="55" t="s">
        <v>33</v>
      </c>
      <c r="J441" s="211">
        <v>269.375</v>
      </c>
      <c r="K441" s="766">
        <v>3232.5</v>
      </c>
      <c r="L441" s="80"/>
      <c r="M441" s="150">
        <v>0</v>
      </c>
      <c r="N441" s="80"/>
      <c r="O441" s="150"/>
      <c r="P441" s="75">
        <v>0</v>
      </c>
      <c r="Q441" s="999">
        <f t="shared" si="32"/>
        <v>0</v>
      </c>
      <c r="R441" s="81"/>
      <c r="S441" s="150"/>
      <c r="T441" s="75">
        <v>8</v>
      </c>
      <c r="U441" s="1000">
        <v>2159.9699999999998</v>
      </c>
      <c r="V441" s="81"/>
      <c r="W441" s="150"/>
      <c r="X441" s="81"/>
      <c r="Y441" s="150"/>
      <c r="Z441" s="60">
        <v>4</v>
      </c>
      <c r="AA441" s="1000">
        <v>1072.53</v>
      </c>
      <c r="AB441" s="81"/>
      <c r="AC441" s="150"/>
      <c r="AD441" s="63">
        <v>0</v>
      </c>
      <c r="AE441" s="90">
        <f t="shared" si="33"/>
        <v>0</v>
      </c>
      <c r="AF441" s="63">
        <v>0</v>
      </c>
      <c r="AG441" s="150">
        <v>0</v>
      </c>
      <c r="AH441" s="81"/>
      <c r="AI441" s="150"/>
      <c r="AJ441" s="998">
        <f t="shared" si="34"/>
        <v>3232.5</v>
      </c>
    </row>
    <row r="442" spans="2:36" ht="66" x14ac:dyDescent="0.25">
      <c r="B442" s="51"/>
      <c r="C442" s="52" t="s">
        <v>469</v>
      </c>
      <c r="D442" s="74"/>
      <c r="E442" s="74">
        <v>6</v>
      </c>
      <c r="F442" s="79" t="s">
        <v>30</v>
      </c>
      <c r="G442" s="55" t="s">
        <v>31</v>
      </c>
      <c r="H442" s="56" t="s">
        <v>32</v>
      </c>
      <c r="I442" s="55" t="s">
        <v>33</v>
      </c>
      <c r="J442" s="211">
        <v>993.65666666666664</v>
      </c>
      <c r="K442" s="766">
        <v>5961.94</v>
      </c>
      <c r="L442" s="80"/>
      <c r="M442" s="150">
        <v>0</v>
      </c>
      <c r="N442" s="80"/>
      <c r="O442" s="150"/>
      <c r="P442" s="75">
        <v>0</v>
      </c>
      <c r="Q442" s="999">
        <f t="shared" si="32"/>
        <v>0</v>
      </c>
      <c r="R442" s="81"/>
      <c r="S442" s="150"/>
      <c r="T442" s="75">
        <v>0</v>
      </c>
      <c r="U442" s="1000">
        <v>2540.4</v>
      </c>
      <c r="V442" s="81"/>
      <c r="W442" s="150"/>
      <c r="X442" s="81"/>
      <c r="Y442" s="150"/>
      <c r="Z442" s="60">
        <v>6</v>
      </c>
      <c r="AA442" s="1000">
        <v>3421.54</v>
      </c>
      <c r="AB442" s="81"/>
      <c r="AC442" s="150"/>
      <c r="AD442" s="63">
        <v>0</v>
      </c>
      <c r="AE442" s="90">
        <f t="shared" si="33"/>
        <v>0</v>
      </c>
      <c r="AF442" s="63">
        <v>0</v>
      </c>
      <c r="AG442" s="150">
        <v>0</v>
      </c>
      <c r="AH442" s="81"/>
      <c r="AI442" s="150"/>
      <c r="AJ442" s="998">
        <f t="shared" si="34"/>
        <v>5961.9400000000005</v>
      </c>
    </row>
    <row r="443" spans="2:36" ht="66" x14ac:dyDescent="0.25">
      <c r="B443" s="51"/>
      <c r="C443" s="52" t="s">
        <v>470</v>
      </c>
      <c r="D443" s="233"/>
      <c r="E443" s="233">
        <v>25</v>
      </c>
      <c r="F443" s="79" t="s">
        <v>30</v>
      </c>
      <c r="G443" s="55" t="s">
        <v>31</v>
      </c>
      <c r="H443" s="56" t="s">
        <v>32</v>
      </c>
      <c r="I443" s="55" t="s">
        <v>33</v>
      </c>
      <c r="J443" s="211">
        <v>80.17916666666666</v>
      </c>
      <c r="K443" s="785">
        <v>2171.52</v>
      </c>
      <c r="L443" s="80"/>
      <c r="M443" s="150">
        <v>0</v>
      </c>
      <c r="N443" s="80"/>
      <c r="O443" s="150"/>
      <c r="P443" s="75">
        <v>0</v>
      </c>
      <c r="Q443" s="999">
        <f t="shared" si="32"/>
        <v>0</v>
      </c>
      <c r="R443" s="81"/>
      <c r="S443" s="150"/>
      <c r="T443" s="75">
        <v>25</v>
      </c>
      <c r="U443" s="1000">
        <v>2171.52</v>
      </c>
      <c r="V443" s="81"/>
      <c r="W443" s="150"/>
      <c r="X443" s="81"/>
      <c r="Y443" s="150"/>
      <c r="Z443" s="60">
        <v>0</v>
      </c>
      <c r="AA443" s="1000"/>
      <c r="AB443" s="81"/>
      <c r="AC443" s="150"/>
      <c r="AD443" s="63">
        <v>0</v>
      </c>
      <c r="AE443" s="90">
        <f t="shared" si="33"/>
        <v>0</v>
      </c>
      <c r="AF443" s="63">
        <v>0</v>
      </c>
      <c r="AG443" s="150">
        <v>0</v>
      </c>
      <c r="AH443" s="81"/>
      <c r="AI443" s="150"/>
      <c r="AJ443" s="998">
        <f t="shared" si="34"/>
        <v>2171.52</v>
      </c>
    </row>
    <row r="444" spans="2:36" ht="66" x14ac:dyDescent="0.25">
      <c r="B444" s="51"/>
      <c r="C444" s="52" t="s">
        <v>471</v>
      </c>
      <c r="D444" s="233"/>
      <c r="E444" s="233">
        <v>13</v>
      </c>
      <c r="F444" s="79" t="s">
        <v>30</v>
      </c>
      <c r="G444" s="55" t="s">
        <v>31</v>
      </c>
      <c r="H444" s="56" t="s">
        <v>32</v>
      </c>
      <c r="I444" s="55" t="s">
        <v>33</v>
      </c>
      <c r="J444" s="211">
        <v>98.970833333333346</v>
      </c>
      <c r="K444" s="785">
        <v>1332.14</v>
      </c>
      <c r="L444" s="80"/>
      <c r="M444" s="150">
        <v>0</v>
      </c>
      <c r="N444" s="80"/>
      <c r="O444" s="150"/>
      <c r="P444" s="75">
        <v>0</v>
      </c>
      <c r="Q444" s="999">
        <f t="shared" si="32"/>
        <v>0</v>
      </c>
      <c r="R444" s="81"/>
      <c r="S444" s="150"/>
      <c r="T444" s="75">
        <v>13</v>
      </c>
      <c r="U444" s="1000">
        <v>1332.14</v>
      </c>
      <c r="V444" s="81"/>
      <c r="W444" s="150"/>
      <c r="X444" s="81"/>
      <c r="Y444" s="150"/>
      <c r="Z444" s="60">
        <v>0</v>
      </c>
      <c r="AA444" s="1000"/>
      <c r="AB444" s="81"/>
      <c r="AC444" s="150"/>
      <c r="AD444" s="63">
        <v>0</v>
      </c>
      <c r="AE444" s="90">
        <f t="shared" si="33"/>
        <v>0</v>
      </c>
      <c r="AF444" s="63">
        <v>0</v>
      </c>
      <c r="AG444" s="150">
        <v>0</v>
      </c>
      <c r="AH444" s="81"/>
      <c r="AI444" s="150"/>
      <c r="AJ444" s="998">
        <f t="shared" si="34"/>
        <v>1332.14</v>
      </c>
    </row>
    <row r="445" spans="2:36" ht="66" x14ac:dyDescent="0.25">
      <c r="B445" s="51"/>
      <c r="C445" s="52" t="s">
        <v>472</v>
      </c>
      <c r="D445" s="74"/>
      <c r="E445" s="74">
        <v>41</v>
      </c>
      <c r="F445" s="79" t="s">
        <v>30</v>
      </c>
      <c r="G445" s="55" t="s">
        <v>31</v>
      </c>
      <c r="H445" s="56" t="s">
        <v>32</v>
      </c>
      <c r="I445" s="55" t="s">
        <v>33</v>
      </c>
      <c r="J445" s="211">
        <v>31.32</v>
      </c>
      <c r="K445" s="766">
        <v>1368.8</v>
      </c>
      <c r="L445" s="80"/>
      <c r="M445" s="150">
        <v>0</v>
      </c>
      <c r="N445" s="80"/>
      <c r="O445" s="150"/>
      <c r="P445" s="75">
        <v>0</v>
      </c>
      <c r="Q445" s="999">
        <f t="shared" si="32"/>
        <v>0</v>
      </c>
      <c r="R445" s="81"/>
      <c r="S445" s="150"/>
      <c r="T445" s="75">
        <v>41</v>
      </c>
      <c r="U445" s="1000">
        <v>1368.8</v>
      </c>
      <c r="V445" s="81"/>
      <c r="W445" s="150"/>
      <c r="X445" s="81"/>
      <c r="Y445" s="150"/>
      <c r="Z445" s="60">
        <v>0</v>
      </c>
      <c r="AA445" s="1000"/>
      <c r="AB445" s="81"/>
      <c r="AC445" s="150"/>
      <c r="AD445" s="63">
        <v>0</v>
      </c>
      <c r="AE445" s="90">
        <f t="shared" si="33"/>
        <v>0</v>
      </c>
      <c r="AF445" s="63">
        <v>0</v>
      </c>
      <c r="AG445" s="150">
        <v>0</v>
      </c>
      <c r="AH445" s="81"/>
      <c r="AI445" s="150"/>
      <c r="AJ445" s="998">
        <f t="shared" si="34"/>
        <v>1368.8</v>
      </c>
    </row>
    <row r="446" spans="2:36" ht="66" x14ac:dyDescent="0.25">
      <c r="B446" s="51"/>
      <c r="C446" s="52" t="s">
        <v>473</v>
      </c>
      <c r="D446" s="74"/>
      <c r="E446" s="74">
        <v>41</v>
      </c>
      <c r="F446" s="79" t="s">
        <v>30</v>
      </c>
      <c r="G446" s="55" t="s">
        <v>31</v>
      </c>
      <c r="H446" s="56" t="s">
        <v>32</v>
      </c>
      <c r="I446" s="55" t="s">
        <v>33</v>
      </c>
      <c r="J446" s="211">
        <v>51.04</v>
      </c>
      <c r="K446" s="766">
        <v>3002.08</v>
      </c>
      <c r="L446" s="80"/>
      <c r="M446" s="150">
        <v>0</v>
      </c>
      <c r="N446" s="80"/>
      <c r="O446" s="150"/>
      <c r="P446" s="75">
        <v>0</v>
      </c>
      <c r="Q446" s="999">
        <f t="shared" si="32"/>
        <v>0</v>
      </c>
      <c r="R446" s="81"/>
      <c r="S446" s="150"/>
      <c r="T446" s="75">
        <v>41</v>
      </c>
      <c r="U446" s="1000">
        <v>3002.08</v>
      </c>
      <c r="V446" s="81"/>
      <c r="W446" s="150"/>
      <c r="X446" s="81"/>
      <c r="Y446" s="150"/>
      <c r="Z446" s="60">
        <v>0</v>
      </c>
      <c r="AA446" s="1000"/>
      <c r="AB446" s="81"/>
      <c r="AC446" s="150"/>
      <c r="AD446" s="63">
        <v>0</v>
      </c>
      <c r="AE446" s="90">
        <f t="shared" si="33"/>
        <v>0</v>
      </c>
      <c r="AF446" s="63">
        <v>0</v>
      </c>
      <c r="AG446" s="150">
        <v>0</v>
      </c>
      <c r="AH446" s="81"/>
      <c r="AI446" s="150"/>
      <c r="AJ446" s="998">
        <f t="shared" si="34"/>
        <v>3002.08</v>
      </c>
    </row>
    <row r="447" spans="2:36" ht="66" x14ac:dyDescent="0.25">
      <c r="B447" s="51"/>
      <c r="C447" s="85" t="s">
        <v>474</v>
      </c>
      <c r="D447" s="74"/>
      <c r="E447" s="74">
        <v>251</v>
      </c>
      <c r="F447" s="111" t="s">
        <v>49</v>
      </c>
      <c r="G447" s="55" t="s">
        <v>31</v>
      </c>
      <c r="H447" s="56" t="s">
        <v>32</v>
      </c>
      <c r="I447" s="55" t="s">
        <v>33</v>
      </c>
      <c r="J447" s="211">
        <v>268.55484126984129</v>
      </c>
      <c r="K447" s="766">
        <v>67576.58</v>
      </c>
      <c r="L447" s="80"/>
      <c r="M447" s="150">
        <v>0</v>
      </c>
      <c r="N447" s="80"/>
      <c r="O447" s="150"/>
      <c r="P447" s="75">
        <v>0</v>
      </c>
      <c r="Q447" s="999">
        <f t="shared" si="32"/>
        <v>0</v>
      </c>
      <c r="R447" s="81"/>
      <c r="S447" s="150"/>
      <c r="T447" s="75">
        <v>230</v>
      </c>
      <c r="U447" s="1000">
        <v>59113.599999999999</v>
      </c>
      <c r="V447" s="81"/>
      <c r="W447" s="150"/>
      <c r="X447" s="81"/>
      <c r="Y447" s="150"/>
      <c r="Z447" s="60">
        <v>21</v>
      </c>
      <c r="AA447" s="1000">
        <v>8462.98</v>
      </c>
      <c r="AB447" s="81"/>
      <c r="AC447" s="150"/>
      <c r="AD447" s="63">
        <v>0</v>
      </c>
      <c r="AE447" s="90">
        <f t="shared" si="33"/>
        <v>0</v>
      </c>
      <c r="AF447" s="63">
        <v>0</v>
      </c>
      <c r="AG447" s="150">
        <v>0</v>
      </c>
      <c r="AH447" s="81"/>
      <c r="AI447" s="150"/>
      <c r="AJ447" s="998">
        <f t="shared" si="34"/>
        <v>67576.58</v>
      </c>
    </row>
    <row r="448" spans="2:36" ht="66" x14ac:dyDescent="0.25">
      <c r="B448" s="51"/>
      <c r="C448" s="227" t="s">
        <v>475</v>
      </c>
      <c r="D448" s="74"/>
      <c r="E448" s="74">
        <v>30</v>
      </c>
      <c r="F448" s="79" t="s">
        <v>30</v>
      </c>
      <c r="G448" s="55" t="s">
        <v>31</v>
      </c>
      <c r="H448" s="56" t="s">
        <v>32</v>
      </c>
      <c r="I448" s="55" t="s">
        <v>33</v>
      </c>
      <c r="J448" s="211">
        <v>15</v>
      </c>
      <c r="K448" s="766">
        <v>450</v>
      </c>
      <c r="L448" s="80"/>
      <c r="M448" s="150">
        <v>0</v>
      </c>
      <c r="N448" s="80"/>
      <c r="O448" s="150"/>
      <c r="P448" s="75">
        <v>0</v>
      </c>
      <c r="Q448" s="999">
        <f t="shared" si="32"/>
        <v>0</v>
      </c>
      <c r="R448" s="81"/>
      <c r="S448" s="150"/>
      <c r="T448" s="75">
        <v>26</v>
      </c>
      <c r="U448" s="1000">
        <v>359.97</v>
      </c>
      <c r="V448" s="81"/>
      <c r="W448" s="150"/>
      <c r="X448" s="81"/>
      <c r="Y448" s="150"/>
      <c r="Z448" s="60">
        <v>4</v>
      </c>
      <c r="AA448" s="1000">
        <v>90.03</v>
      </c>
      <c r="AB448" s="81"/>
      <c r="AC448" s="150"/>
      <c r="AD448" s="63">
        <v>0</v>
      </c>
      <c r="AE448" s="90">
        <f t="shared" si="33"/>
        <v>0</v>
      </c>
      <c r="AF448" s="63">
        <v>0</v>
      </c>
      <c r="AG448" s="150">
        <v>0</v>
      </c>
      <c r="AH448" s="81"/>
      <c r="AI448" s="150"/>
      <c r="AJ448" s="998">
        <f t="shared" si="34"/>
        <v>450</v>
      </c>
    </row>
    <row r="449" spans="2:36" ht="66" x14ac:dyDescent="0.25">
      <c r="B449" s="51"/>
      <c r="C449" s="227" t="s">
        <v>476</v>
      </c>
      <c r="D449" s="74"/>
      <c r="E449" s="74">
        <v>651</v>
      </c>
      <c r="F449" s="79" t="s">
        <v>41</v>
      </c>
      <c r="G449" s="55" t="s">
        <v>31</v>
      </c>
      <c r="H449" s="56" t="s">
        <v>32</v>
      </c>
      <c r="I449" s="55" t="s">
        <v>33</v>
      </c>
      <c r="J449" s="211">
        <v>73.144003067484661</v>
      </c>
      <c r="K449" s="766">
        <v>32470.14</v>
      </c>
      <c r="L449" s="80"/>
      <c r="M449" s="150">
        <v>0</v>
      </c>
      <c r="N449" s="80"/>
      <c r="O449" s="150"/>
      <c r="P449" s="75">
        <v>651</v>
      </c>
      <c r="Q449" s="999">
        <v>32470.14</v>
      </c>
      <c r="R449" s="81"/>
      <c r="S449" s="150"/>
      <c r="T449" s="75">
        <v>0</v>
      </c>
      <c r="U449" s="1000"/>
      <c r="V449" s="81"/>
      <c r="W449" s="150"/>
      <c r="X449" s="81"/>
      <c r="Y449" s="150"/>
      <c r="Z449" s="60"/>
      <c r="AA449" s="1000"/>
      <c r="AB449" s="81"/>
      <c r="AC449" s="150"/>
      <c r="AD449" s="63">
        <v>0</v>
      </c>
      <c r="AE449" s="90">
        <f t="shared" si="33"/>
        <v>0</v>
      </c>
      <c r="AF449" s="63">
        <v>0</v>
      </c>
      <c r="AG449" s="150">
        <v>0</v>
      </c>
      <c r="AH449" s="81"/>
      <c r="AI449" s="150"/>
      <c r="AJ449" s="998">
        <f t="shared" si="34"/>
        <v>32470.14</v>
      </c>
    </row>
    <row r="450" spans="2:36" x14ac:dyDescent="0.25">
      <c r="B450" s="117">
        <v>21603</v>
      </c>
      <c r="C450" s="118" t="s">
        <v>477</v>
      </c>
      <c r="D450" s="119"/>
      <c r="E450" s="126"/>
      <c r="F450" s="119"/>
      <c r="G450" s="206"/>
      <c r="H450" s="206"/>
      <c r="I450" s="206"/>
      <c r="J450" s="176"/>
      <c r="K450" s="771">
        <v>13755.839999999998</v>
      </c>
      <c r="L450" s="122"/>
      <c r="M450" s="917">
        <f>SUM(M451:M456)</f>
        <v>0</v>
      </c>
      <c r="N450" s="122"/>
      <c r="O450" s="917">
        <f>SUM(O451:O456)</f>
        <v>0</v>
      </c>
      <c r="P450" s="871">
        <v>0</v>
      </c>
      <c r="Q450" s="917">
        <f>SUM(Q451:Q456)</f>
        <v>0</v>
      </c>
      <c r="R450" s="124"/>
      <c r="S450" s="917">
        <f>SUM(S451:S456)</f>
        <v>0</v>
      </c>
      <c r="T450" s="871">
        <v>0</v>
      </c>
      <c r="U450" s="917">
        <f>SUM(U451:U456)</f>
        <v>8348.98</v>
      </c>
      <c r="V450" s="253"/>
      <c r="W450" s="917">
        <f>SUM(W451:W456)</f>
        <v>0</v>
      </c>
      <c r="X450" s="124"/>
      <c r="Y450" s="917">
        <f>SUM(Y451:Y456)</f>
        <v>391.2</v>
      </c>
      <c r="Z450" s="872">
        <v>0</v>
      </c>
      <c r="AA450" s="917">
        <f>SUM(AA451:AA456)</f>
        <v>5015.659999999998</v>
      </c>
      <c r="AB450" s="124"/>
      <c r="AC450" s="917">
        <f>SUM(AC451:AC456)</f>
        <v>0</v>
      </c>
      <c r="AD450" s="993">
        <v>0</v>
      </c>
      <c r="AE450" s="122">
        <f>SUM(AE451:AE456)</f>
        <v>0</v>
      </c>
      <c r="AF450" s="954">
        <f>SUM(AF451:AF455)</f>
        <v>0</v>
      </c>
      <c r="AG450" s="122">
        <f>SUM(AG451:AG456)</f>
        <v>0</v>
      </c>
      <c r="AH450" s="124"/>
      <c r="AI450" s="917">
        <f>SUM(AI451:AI456)</f>
        <v>0</v>
      </c>
      <c r="AJ450" s="917">
        <f>SUM(AJ451:AJ456)</f>
        <v>13755.839999999998</v>
      </c>
    </row>
    <row r="451" spans="2:36" ht="66" x14ac:dyDescent="0.25">
      <c r="B451" s="74"/>
      <c r="C451" s="235" t="s">
        <v>478</v>
      </c>
      <c r="D451" s="189"/>
      <c r="E451" s="189">
        <v>6</v>
      </c>
      <c r="F451" s="209" t="s">
        <v>30</v>
      </c>
      <c r="G451" s="55" t="s">
        <v>31</v>
      </c>
      <c r="H451" s="56" t="s">
        <v>32</v>
      </c>
      <c r="I451" s="55" t="s">
        <v>33</v>
      </c>
      <c r="J451" s="211">
        <v>100</v>
      </c>
      <c r="K451" s="781">
        <v>600</v>
      </c>
      <c r="L451" s="80"/>
      <c r="M451" s="150">
        <v>0</v>
      </c>
      <c r="N451" s="80"/>
      <c r="O451" s="150"/>
      <c r="P451" s="75">
        <v>0</v>
      </c>
      <c r="Q451" s="999">
        <f>P451*J451</f>
        <v>0</v>
      </c>
      <c r="R451" s="81"/>
      <c r="S451" s="150"/>
      <c r="T451" s="75">
        <v>2</v>
      </c>
      <c r="U451" s="1000">
        <v>208.8</v>
      </c>
      <c r="V451" s="81"/>
      <c r="W451" s="150"/>
      <c r="X451" s="81">
        <v>4</v>
      </c>
      <c r="Y451" s="150">
        <v>391.2</v>
      </c>
      <c r="Z451" s="60">
        <v>0</v>
      </c>
      <c r="AA451" s="1000"/>
      <c r="AB451" s="81"/>
      <c r="AC451" s="150"/>
      <c r="AD451" s="63">
        <v>0</v>
      </c>
      <c r="AE451" s="90">
        <f>AD451*J451</f>
        <v>0</v>
      </c>
      <c r="AF451" s="63">
        <v>0</v>
      </c>
      <c r="AG451" s="150">
        <v>0</v>
      </c>
      <c r="AH451" s="81"/>
      <c r="AI451" s="150"/>
      <c r="AJ451" s="998">
        <f t="shared" ref="AJ451:AJ514" si="35">AG451+AI451+AE451+AC451+AA451+Y451+W451+U451+S451+Q451+O451+M451</f>
        <v>600</v>
      </c>
    </row>
    <row r="452" spans="2:36" ht="66" x14ac:dyDescent="0.25">
      <c r="B452" s="74"/>
      <c r="C452" s="84" t="s">
        <v>479</v>
      </c>
      <c r="D452" s="74"/>
      <c r="E452" s="74">
        <v>546</v>
      </c>
      <c r="F452" s="79" t="s">
        <v>480</v>
      </c>
      <c r="G452" s="55" t="s">
        <v>31</v>
      </c>
      <c r="H452" s="56" t="s">
        <v>32</v>
      </c>
      <c r="I452" s="55" t="s">
        <v>33</v>
      </c>
      <c r="J452" s="211">
        <v>19.909212454212451</v>
      </c>
      <c r="K452" s="766">
        <v>10870.429999999998</v>
      </c>
      <c r="L452" s="80"/>
      <c r="M452" s="150">
        <v>0</v>
      </c>
      <c r="N452" s="80"/>
      <c r="O452" s="150"/>
      <c r="P452" s="75">
        <v>0</v>
      </c>
      <c r="Q452" s="999">
        <f>P452*J452</f>
        <v>0</v>
      </c>
      <c r="R452" s="81"/>
      <c r="S452" s="150"/>
      <c r="T452" s="75">
        <v>546</v>
      </c>
      <c r="U452" s="1000">
        <v>5650.82</v>
      </c>
      <c r="V452" s="81"/>
      <c r="W452" s="150"/>
      <c r="X452" s="81"/>
      <c r="Y452" s="150"/>
      <c r="Z452" s="60">
        <v>0</v>
      </c>
      <c r="AA452" s="1000">
        <v>5219.6099999999988</v>
      </c>
      <c r="AB452" s="81"/>
      <c r="AC452" s="150"/>
      <c r="AD452" s="63">
        <v>0</v>
      </c>
      <c r="AE452" s="90">
        <f>AD452*J452</f>
        <v>0</v>
      </c>
      <c r="AF452" s="63">
        <v>0</v>
      </c>
      <c r="AG452" s="150">
        <v>0</v>
      </c>
      <c r="AH452" s="81"/>
      <c r="AI452" s="150"/>
      <c r="AJ452" s="998">
        <f t="shared" si="35"/>
        <v>10870.429999999998</v>
      </c>
    </row>
    <row r="453" spans="2:36" ht="66" x14ac:dyDescent="0.25">
      <c r="B453" s="74"/>
      <c r="C453" s="84" t="s">
        <v>481</v>
      </c>
      <c r="D453" s="74"/>
      <c r="E453" s="74">
        <v>30</v>
      </c>
      <c r="F453" s="79" t="s">
        <v>30</v>
      </c>
      <c r="G453" s="55" t="s">
        <v>31</v>
      </c>
      <c r="H453" s="56" t="s">
        <v>32</v>
      </c>
      <c r="I453" s="55" t="s">
        <v>33</v>
      </c>
      <c r="J453" s="211">
        <v>22.422666666666665</v>
      </c>
      <c r="K453" s="766">
        <v>672.68</v>
      </c>
      <c r="L453" s="80"/>
      <c r="M453" s="150">
        <v>0</v>
      </c>
      <c r="N453" s="80"/>
      <c r="O453" s="150"/>
      <c r="P453" s="75">
        <v>0</v>
      </c>
      <c r="Q453" s="999">
        <f>P453*J453</f>
        <v>0</v>
      </c>
      <c r="R453" s="81"/>
      <c r="S453" s="150"/>
      <c r="T453" s="75">
        <v>30</v>
      </c>
      <c r="U453" s="1000">
        <v>480.24</v>
      </c>
      <c r="V453" s="81"/>
      <c r="W453" s="150"/>
      <c r="X453" s="81"/>
      <c r="Y453" s="150"/>
      <c r="Z453" s="60">
        <v>0</v>
      </c>
      <c r="AA453" s="1000">
        <v>192.43999999999994</v>
      </c>
      <c r="AB453" s="81"/>
      <c r="AC453" s="150"/>
      <c r="AD453" s="63">
        <v>0</v>
      </c>
      <c r="AE453" s="90">
        <f>AD453*J453</f>
        <v>0</v>
      </c>
      <c r="AF453" s="63">
        <v>0</v>
      </c>
      <c r="AG453" s="150">
        <v>0</v>
      </c>
      <c r="AH453" s="81"/>
      <c r="AI453" s="150"/>
      <c r="AJ453" s="998">
        <f t="shared" si="35"/>
        <v>672.68</v>
      </c>
    </row>
    <row r="454" spans="2:36" ht="66" x14ac:dyDescent="0.25">
      <c r="B454" s="74"/>
      <c r="C454" s="227" t="s">
        <v>482</v>
      </c>
      <c r="D454" s="74"/>
      <c r="E454" s="74">
        <v>18</v>
      </c>
      <c r="F454" s="79" t="s">
        <v>30</v>
      </c>
      <c r="G454" s="55" t="s">
        <v>31</v>
      </c>
      <c r="H454" s="56" t="s">
        <v>32</v>
      </c>
      <c r="I454" s="55" t="s">
        <v>33</v>
      </c>
      <c r="J454" s="211">
        <v>24.451666666666668</v>
      </c>
      <c r="K454" s="766">
        <v>440.13</v>
      </c>
      <c r="L454" s="80"/>
      <c r="M454" s="150">
        <v>0</v>
      </c>
      <c r="N454" s="80"/>
      <c r="O454" s="150"/>
      <c r="P454" s="75">
        <v>0</v>
      </c>
      <c r="Q454" s="999">
        <f>P454*J454</f>
        <v>0</v>
      </c>
      <c r="R454" s="81"/>
      <c r="S454" s="150"/>
      <c r="T454" s="75">
        <v>18</v>
      </c>
      <c r="U454" s="1000">
        <v>309.02</v>
      </c>
      <c r="V454" s="81"/>
      <c r="W454" s="150"/>
      <c r="X454" s="81"/>
      <c r="Y454" s="150"/>
      <c r="Z454" s="60">
        <v>0</v>
      </c>
      <c r="AA454" s="1000">
        <v>131.11000000000001</v>
      </c>
      <c r="AB454" s="81"/>
      <c r="AC454" s="150"/>
      <c r="AD454" s="63">
        <v>0</v>
      </c>
      <c r="AE454" s="90">
        <f>AD454*J454</f>
        <v>0</v>
      </c>
      <c r="AF454" s="63">
        <v>0</v>
      </c>
      <c r="AG454" s="150">
        <v>0</v>
      </c>
      <c r="AH454" s="81"/>
      <c r="AI454" s="150"/>
      <c r="AJ454" s="998">
        <f t="shared" si="35"/>
        <v>440.13</v>
      </c>
    </row>
    <row r="455" spans="2:36" ht="66" x14ac:dyDescent="0.25">
      <c r="B455" s="74"/>
      <c r="C455" s="227" t="s">
        <v>423</v>
      </c>
      <c r="D455" s="74"/>
      <c r="E455" s="74">
        <v>20</v>
      </c>
      <c r="F455" s="79" t="s">
        <v>30</v>
      </c>
      <c r="G455" s="55" t="s">
        <v>31</v>
      </c>
      <c r="H455" s="56" t="s">
        <v>32</v>
      </c>
      <c r="I455" s="55" t="s">
        <v>33</v>
      </c>
      <c r="J455" s="211">
        <v>43.63</v>
      </c>
      <c r="K455" s="766">
        <v>872.6</v>
      </c>
      <c r="L455" s="80"/>
      <c r="M455" s="150">
        <v>0</v>
      </c>
      <c r="N455" s="80"/>
      <c r="O455" s="150"/>
      <c r="P455" s="75">
        <v>0</v>
      </c>
      <c r="Q455" s="999">
        <f>P455*J455</f>
        <v>0</v>
      </c>
      <c r="R455" s="81"/>
      <c r="S455" s="150"/>
      <c r="T455" s="75">
        <v>20</v>
      </c>
      <c r="U455" s="1000">
        <v>1700.1</v>
      </c>
      <c r="V455" s="81"/>
      <c r="W455" s="150"/>
      <c r="X455" s="81"/>
      <c r="Y455" s="150"/>
      <c r="Z455" s="60">
        <v>0</v>
      </c>
      <c r="AA455" s="1000">
        <v>-827.49999999999989</v>
      </c>
      <c r="AB455" s="81"/>
      <c r="AC455" s="150"/>
      <c r="AD455" s="63">
        <v>0</v>
      </c>
      <c r="AE455" s="90">
        <f>AD455*J455</f>
        <v>0</v>
      </c>
      <c r="AF455" s="63">
        <v>0</v>
      </c>
      <c r="AG455" s="150">
        <v>0</v>
      </c>
      <c r="AH455" s="81"/>
      <c r="AI455" s="150"/>
      <c r="AJ455" s="998">
        <f t="shared" si="35"/>
        <v>872.6</v>
      </c>
    </row>
    <row r="456" spans="2:36" x14ac:dyDescent="0.25">
      <c r="B456" s="74"/>
      <c r="C456" s="227" t="s">
        <v>483</v>
      </c>
      <c r="D456" s="74"/>
      <c r="E456" s="79">
        <v>10</v>
      </c>
      <c r="F456" s="79"/>
      <c r="G456" s="55"/>
      <c r="H456" s="56"/>
      <c r="I456" s="55"/>
      <c r="J456" s="211"/>
      <c r="K456" s="112">
        <v>300</v>
      </c>
      <c r="L456" s="80"/>
      <c r="M456" s="150">
        <v>0</v>
      </c>
      <c r="N456" s="80"/>
      <c r="O456" s="150"/>
      <c r="P456" s="75">
        <v>0</v>
      </c>
      <c r="Q456" s="1019"/>
      <c r="R456" s="81"/>
      <c r="S456" s="150"/>
      <c r="T456" s="75">
        <v>0</v>
      </c>
      <c r="U456" s="1006"/>
      <c r="V456" s="3"/>
      <c r="W456" s="150"/>
      <c r="X456" s="81"/>
      <c r="Y456" s="150"/>
      <c r="Z456" s="60">
        <v>10</v>
      </c>
      <c r="AA456" s="1006">
        <v>300</v>
      </c>
      <c r="AB456" s="81"/>
      <c r="AC456" s="150"/>
      <c r="AD456" s="63">
        <v>0</v>
      </c>
      <c r="AE456" s="229"/>
      <c r="AF456" s="952"/>
      <c r="AG456" s="150">
        <v>0</v>
      </c>
      <c r="AH456" s="81"/>
      <c r="AI456" s="150"/>
      <c r="AJ456" s="998">
        <f t="shared" si="35"/>
        <v>300</v>
      </c>
    </row>
    <row r="457" spans="2:36" x14ac:dyDescent="0.25">
      <c r="B457" s="272">
        <v>217</v>
      </c>
      <c r="C457" s="273" t="s">
        <v>484</v>
      </c>
      <c r="D457" s="274"/>
      <c r="E457" s="282"/>
      <c r="F457" s="274"/>
      <c r="G457" s="313"/>
      <c r="H457" s="313"/>
      <c r="I457" s="313"/>
      <c r="J457" s="277"/>
      <c r="K457" s="898">
        <v>523757.68407372007</v>
      </c>
      <c r="L457" s="278"/>
      <c r="M457" s="919">
        <f>M458+M608</f>
        <v>0</v>
      </c>
      <c r="N457" s="278"/>
      <c r="O457" s="919">
        <f>O458+O608</f>
        <v>0</v>
      </c>
      <c r="P457" s="875">
        <v>0</v>
      </c>
      <c r="Q457" s="919">
        <f>Q458+Q608</f>
        <v>0</v>
      </c>
      <c r="R457" s="896"/>
      <c r="S457" s="919">
        <f>S458+S608</f>
        <v>0</v>
      </c>
      <c r="T457" s="875">
        <v>0</v>
      </c>
      <c r="U457" s="919">
        <f>U458+U608</f>
        <v>235070.62</v>
      </c>
      <c r="V457" s="896"/>
      <c r="W457" s="919">
        <f>W458+W608</f>
        <v>0</v>
      </c>
      <c r="X457" s="896"/>
      <c r="Y457" s="919">
        <f>Y458+Y608</f>
        <v>0</v>
      </c>
      <c r="Z457" s="373">
        <v>0</v>
      </c>
      <c r="AA457" s="919">
        <f>AA458+AA608</f>
        <v>288687.06407372002</v>
      </c>
      <c r="AB457" s="896"/>
      <c r="AC457" s="919">
        <f>AC458+AC608</f>
        <v>0</v>
      </c>
      <c r="AD457" s="930">
        <v>0</v>
      </c>
      <c r="AE457" s="278">
        <f>AE458+AE608</f>
        <v>0</v>
      </c>
      <c r="AF457" s="951">
        <f>AF458+AF608</f>
        <v>0</v>
      </c>
      <c r="AG457" s="278">
        <f>AG458+AG608</f>
        <v>0</v>
      </c>
      <c r="AH457" s="896"/>
      <c r="AI457" s="919">
        <f>AI458+AI608</f>
        <v>0</v>
      </c>
      <c r="AJ457" s="1027">
        <f t="shared" si="35"/>
        <v>523757.68407372001</v>
      </c>
    </row>
    <row r="458" spans="2:36" x14ac:dyDescent="0.25">
      <c r="B458" s="42">
        <v>21701</v>
      </c>
      <c r="C458" s="43" t="s">
        <v>485</v>
      </c>
      <c r="D458" s="44"/>
      <c r="E458" s="45"/>
      <c r="F458" s="44"/>
      <c r="G458" s="239"/>
      <c r="H458" s="239"/>
      <c r="I458" s="239"/>
      <c r="J458" s="47"/>
      <c r="K458" s="790">
        <v>452628.68000000005</v>
      </c>
      <c r="L458" s="264"/>
      <c r="M458" s="921">
        <f>SUM(M459:M607)</f>
        <v>0</v>
      </c>
      <c r="N458" s="264"/>
      <c r="O458" s="921">
        <f>SUM(O459:O607)</f>
        <v>0</v>
      </c>
      <c r="P458" s="238">
        <v>0</v>
      </c>
      <c r="Q458" s="921">
        <f>SUM(Q459:Q607)</f>
        <v>0</v>
      </c>
      <c r="R458" s="902"/>
      <c r="S458" s="921">
        <f>SUM(S459:S607)</f>
        <v>0</v>
      </c>
      <c r="T458" s="238">
        <v>0</v>
      </c>
      <c r="U458" s="921">
        <f>SUM(U459:U607)</f>
        <v>235070.62</v>
      </c>
      <c r="V458" s="902"/>
      <c r="W458" s="921">
        <f>SUM(W459:W607)</f>
        <v>0</v>
      </c>
      <c r="X458" s="902"/>
      <c r="Y458" s="921">
        <f>SUM(Y459:Y607)</f>
        <v>0</v>
      </c>
      <c r="Z458" s="376">
        <v>0</v>
      </c>
      <c r="AA458" s="921">
        <f>SUM(AA459:AA607)</f>
        <v>217558.06000000003</v>
      </c>
      <c r="AB458" s="902"/>
      <c r="AC458" s="921">
        <f>SUM(AC459:AC607)</f>
        <v>0</v>
      </c>
      <c r="AD458" s="931">
        <v>0</v>
      </c>
      <c r="AE458" s="264">
        <f>SUM(AE459:AE607)</f>
        <v>0</v>
      </c>
      <c r="AF458" s="955">
        <f>SUM(AF459:AF606)</f>
        <v>0</v>
      </c>
      <c r="AG458" s="264">
        <f>SUM(AG459:AG607)</f>
        <v>0</v>
      </c>
      <c r="AH458" s="902"/>
      <c r="AI458" s="921">
        <f>SUM(AI459:AI607)</f>
        <v>0</v>
      </c>
      <c r="AJ458" s="926">
        <f t="shared" si="35"/>
        <v>452628.68000000005</v>
      </c>
    </row>
    <row r="459" spans="2:36" ht="66" x14ac:dyDescent="0.25">
      <c r="B459" s="79"/>
      <c r="C459" s="161" t="s">
        <v>486</v>
      </c>
      <c r="D459" s="221"/>
      <c r="E459" s="221">
        <v>40</v>
      </c>
      <c r="F459" s="209" t="s">
        <v>41</v>
      </c>
      <c r="G459" s="55" t="s">
        <v>31</v>
      </c>
      <c r="H459" s="56" t="s">
        <v>32</v>
      </c>
      <c r="I459" s="55" t="s">
        <v>33</v>
      </c>
      <c r="J459" s="211">
        <v>42.374250000000004</v>
      </c>
      <c r="K459" s="784">
        <v>1694.97</v>
      </c>
      <c r="L459" s="80"/>
      <c r="M459" s="150">
        <v>0</v>
      </c>
      <c r="N459" s="80"/>
      <c r="O459" s="150"/>
      <c r="P459" s="75">
        <v>0</v>
      </c>
      <c r="Q459" s="999">
        <f t="shared" ref="Q459:Q522" si="36">P459*J459</f>
        <v>0</v>
      </c>
      <c r="R459" s="81"/>
      <c r="S459" s="150"/>
      <c r="T459" s="75">
        <v>0</v>
      </c>
      <c r="U459" s="1000"/>
      <c r="V459" s="81"/>
      <c r="W459" s="150"/>
      <c r="X459" s="81"/>
      <c r="Y459" s="150"/>
      <c r="Z459" s="60">
        <v>40</v>
      </c>
      <c r="AA459" s="1000">
        <v>1694.97</v>
      </c>
      <c r="AB459" s="81"/>
      <c r="AC459" s="150"/>
      <c r="AD459" s="63">
        <v>0</v>
      </c>
      <c r="AE459" s="90">
        <f t="shared" ref="AE459:AE522" si="37">AD459*J459</f>
        <v>0</v>
      </c>
      <c r="AF459" s="63">
        <v>0</v>
      </c>
      <c r="AG459" s="150">
        <v>0</v>
      </c>
      <c r="AH459" s="81"/>
      <c r="AI459" s="150"/>
      <c r="AJ459" s="998">
        <f t="shared" si="35"/>
        <v>1694.97</v>
      </c>
    </row>
    <row r="460" spans="2:36" ht="66" x14ac:dyDescent="0.25">
      <c r="B460" s="79"/>
      <c r="C460" s="102" t="s">
        <v>39</v>
      </c>
      <c r="D460" s="98"/>
      <c r="E460" s="98">
        <v>1</v>
      </c>
      <c r="F460" s="74" t="s">
        <v>41</v>
      </c>
      <c r="G460" s="55" t="s">
        <v>31</v>
      </c>
      <c r="H460" s="56" t="s">
        <v>32</v>
      </c>
      <c r="I460" s="55" t="s">
        <v>33</v>
      </c>
      <c r="J460" s="211">
        <v>11.02</v>
      </c>
      <c r="K460" s="767">
        <v>11.02</v>
      </c>
      <c r="L460" s="80"/>
      <c r="M460" s="150">
        <v>0</v>
      </c>
      <c r="N460" s="80"/>
      <c r="O460" s="150"/>
      <c r="P460" s="75">
        <v>0</v>
      </c>
      <c r="Q460" s="999">
        <f t="shared" si="36"/>
        <v>0</v>
      </c>
      <c r="R460" s="81"/>
      <c r="S460" s="150"/>
      <c r="T460" s="75">
        <v>0</v>
      </c>
      <c r="U460" s="1000"/>
      <c r="V460" s="81"/>
      <c r="W460" s="150"/>
      <c r="X460" s="81"/>
      <c r="Y460" s="150"/>
      <c r="Z460" s="60">
        <v>1</v>
      </c>
      <c r="AA460" s="1000">
        <v>11.02</v>
      </c>
      <c r="AB460" s="81"/>
      <c r="AC460" s="150"/>
      <c r="AD460" s="63">
        <v>0</v>
      </c>
      <c r="AE460" s="90">
        <f t="shared" si="37"/>
        <v>0</v>
      </c>
      <c r="AF460" s="63">
        <v>0</v>
      </c>
      <c r="AG460" s="150">
        <v>0</v>
      </c>
      <c r="AH460" s="81"/>
      <c r="AI460" s="150"/>
      <c r="AJ460" s="998">
        <f t="shared" si="35"/>
        <v>11.02</v>
      </c>
    </row>
    <row r="461" spans="2:36" ht="66" x14ac:dyDescent="0.25">
      <c r="B461" s="79"/>
      <c r="C461" s="102" t="s">
        <v>487</v>
      </c>
      <c r="D461" s="98"/>
      <c r="E461" s="98">
        <v>0</v>
      </c>
      <c r="F461" s="79" t="s">
        <v>30</v>
      </c>
      <c r="G461" s="55" t="s">
        <v>31</v>
      </c>
      <c r="H461" s="56" t="s">
        <v>32</v>
      </c>
      <c r="I461" s="55" t="s">
        <v>33</v>
      </c>
      <c r="J461" s="211">
        <v>250</v>
      </c>
      <c r="K461" s="767">
        <v>0</v>
      </c>
      <c r="L461" s="80"/>
      <c r="M461" s="150">
        <v>0</v>
      </c>
      <c r="N461" s="80"/>
      <c r="O461" s="150"/>
      <c r="P461" s="75">
        <v>0</v>
      </c>
      <c r="Q461" s="999">
        <f t="shared" si="36"/>
        <v>0</v>
      </c>
      <c r="R461" s="81"/>
      <c r="S461" s="150"/>
      <c r="T461" s="75">
        <v>0</v>
      </c>
      <c r="U461" s="1000"/>
      <c r="V461" s="81"/>
      <c r="W461" s="150"/>
      <c r="X461" s="81"/>
      <c r="Y461" s="150"/>
      <c r="Z461" s="60">
        <v>0</v>
      </c>
      <c r="AA461" s="1000">
        <v>0</v>
      </c>
      <c r="AB461" s="81"/>
      <c r="AC461" s="150"/>
      <c r="AD461" s="63">
        <v>0</v>
      </c>
      <c r="AE461" s="90">
        <f t="shared" si="37"/>
        <v>0</v>
      </c>
      <c r="AF461" s="63">
        <v>0</v>
      </c>
      <c r="AG461" s="150">
        <v>0</v>
      </c>
      <c r="AH461" s="81"/>
      <c r="AI461" s="150"/>
      <c r="AJ461" s="998">
        <f t="shared" si="35"/>
        <v>0</v>
      </c>
    </row>
    <row r="462" spans="2:36" ht="66" x14ac:dyDescent="0.25">
      <c r="B462" s="79"/>
      <c r="C462" s="102" t="s">
        <v>488</v>
      </c>
      <c r="D462" s="98"/>
      <c r="E462" s="98">
        <v>8</v>
      </c>
      <c r="F462" s="79" t="s">
        <v>195</v>
      </c>
      <c r="G462" s="55" t="s">
        <v>31</v>
      </c>
      <c r="H462" s="56" t="s">
        <v>32</v>
      </c>
      <c r="I462" s="55" t="s">
        <v>33</v>
      </c>
      <c r="J462" s="211">
        <v>166.37875</v>
      </c>
      <c r="K462" s="767">
        <v>1331.03</v>
      </c>
      <c r="L462" s="80"/>
      <c r="M462" s="150">
        <v>0</v>
      </c>
      <c r="N462" s="80"/>
      <c r="O462" s="150"/>
      <c r="P462" s="75">
        <v>0</v>
      </c>
      <c r="Q462" s="999">
        <f t="shared" si="36"/>
        <v>0</v>
      </c>
      <c r="R462" s="81"/>
      <c r="S462" s="150"/>
      <c r="T462" s="75">
        <v>0</v>
      </c>
      <c r="U462" s="1000"/>
      <c r="V462" s="81"/>
      <c r="W462" s="150"/>
      <c r="X462" s="81"/>
      <c r="Y462" s="150"/>
      <c r="Z462" s="60">
        <v>8</v>
      </c>
      <c r="AA462" s="1000">
        <v>1331.03</v>
      </c>
      <c r="AB462" s="81"/>
      <c r="AC462" s="150"/>
      <c r="AD462" s="63">
        <v>0</v>
      </c>
      <c r="AE462" s="90">
        <f t="shared" si="37"/>
        <v>0</v>
      </c>
      <c r="AF462" s="63">
        <v>0</v>
      </c>
      <c r="AG462" s="150">
        <v>0</v>
      </c>
      <c r="AH462" s="81"/>
      <c r="AI462" s="150"/>
      <c r="AJ462" s="998">
        <f t="shared" si="35"/>
        <v>1331.03</v>
      </c>
    </row>
    <row r="463" spans="2:36" ht="66" x14ac:dyDescent="0.25">
      <c r="B463" s="79"/>
      <c r="C463" s="84" t="s">
        <v>489</v>
      </c>
      <c r="D463" s="98"/>
      <c r="E463" s="98">
        <v>1</v>
      </c>
      <c r="F463" s="79" t="s">
        <v>41</v>
      </c>
      <c r="G463" s="55" t="s">
        <v>31</v>
      </c>
      <c r="H463" s="56" t="s">
        <v>32</v>
      </c>
      <c r="I463" s="55" t="s">
        <v>33</v>
      </c>
      <c r="J463" s="211">
        <v>122.96</v>
      </c>
      <c r="K463" s="767">
        <v>122.96</v>
      </c>
      <c r="L463" s="80"/>
      <c r="M463" s="150">
        <v>0</v>
      </c>
      <c r="N463" s="80"/>
      <c r="O463" s="150"/>
      <c r="P463" s="75">
        <v>0</v>
      </c>
      <c r="Q463" s="999">
        <f t="shared" si="36"/>
        <v>0</v>
      </c>
      <c r="R463" s="81"/>
      <c r="S463" s="150"/>
      <c r="T463" s="75">
        <v>0</v>
      </c>
      <c r="U463" s="1000"/>
      <c r="V463" s="81"/>
      <c r="W463" s="150"/>
      <c r="X463" s="81"/>
      <c r="Y463" s="150"/>
      <c r="Z463" s="60">
        <v>1</v>
      </c>
      <c r="AA463" s="1000">
        <v>122.96</v>
      </c>
      <c r="AB463" s="81"/>
      <c r="AC463" s="150"/>
      <c r="AD463" s="63">
        <v>0</v>
      </c>
      <c r="AE463" s="90">
        <f t="shared" si="37"/>
        <v>0</v>
      </c>
      <c r="AF463" s="63">
        <v>0</v>
      </c>
      <c r="AG463" s="150">
        <v>0</v>
      </c>
      <c r="AH463" s="81"/>
      <c r="AI463" s="150"/>
      <c r="AJ463" s="998">
        <f t="shared" si="35"/>
        <v>122.96</v>
      </c>
    </row>
    <row r="464" spans="2:36" ht="66" x14ac:dyDescent="0.25">
      <c r="B464" s="79"/>
      <c r="C464" s="84" t="s">
        <v>490</v>
      </c>
      <c r="D464" s="98"/>
      <c r="E464" s="98">
        <v>1</v>
      </c>
      <c r="F464" s="79" t="s">
        <v>41</v>
      </c>
      <c r="G464" s="55" t="s">
        <v>31</v>
      </c>
      <c r="H464" s="56" t="s">
        <v>32</v>
      </c>
      <c r="I464" s="55" t="s">
        <v>33</v>
      </c>
      <c r="J464" s="211">
        <v>183.28</v>
      </c>
      <c r="K464" s="767">
        <v>183.28</v>
      </c>
      <c r="L464" s="80"/>
      <c r="M464" s="150">
        <v>0</v>
      </c>
      <c r="N464" s="80"/>
      <c r="O464" s="150"/>
      <c r="P464" s="75">
        <v>0</v>
      </c>
      <c r="Q464" s="999">
        <f t="shared" si="36"/>
        <v>0</v>
      </c>
      <c r="R464" s="81"/>
      <c r="S464" s="150"/>
      <c r="T464" s="75">
        <v>0</v>
      </c>
      <c r="U464" s="1000"/>
      <c r="V464" s="81"/>
      <c r="W464" s="150"/>
      <c r="X464" s="81"/>
      <c r="Y464" s="150"/>
      <c r="Z464" s="60">
        <v>1</v>
      </c>
      <c r="AA464" s="1000">
        <v>183.28</v>
      </c>
      <c r="AB464" s="81"/>
      <c r="AC464" s="150"/>
      <c r="AD464" s="63">
        <v>0</v>
      </c>
      <c r="AE464" s="90">
        <f t="shared" si="37"/>
        <v>0</v>
      </c>
      <c r="AF464" s="63">
        <v>0</v>
      </c>
      <c r="AG464" s="150">
        <v>0</v>
      </c>
      <c r="AH464" s="81"/>
      <c r="AI464" s="150"/>
      <c r="AJ464" s="998">
        <f t="shared" si="35"/>
        <v>183.28</v>
      </c>
    </row>
    <row r="465" spans="2:36" ht="66" x14ac:dyDescent="0.25">
      <c r="B465" s="79"/>
      <c r="C465" s="84" t="s">
        <v>491</v>
      </c>
      <c r="D465" s="98"/>
      <c r="E465" s="98">
        <v>1</v>
      </c>
      <c r="F465" s="79" t="s">
        <v>41</v>
      </c>
      <c r="G465" s="55" t="s">
        <v>31</v>
      </c>
      <c r="H465" s="56" t="s">
        <v>32</v>
      </c>
      <c r="I465" s="55" t="s">
        <v>33</v>
      </c>
      <c r="J465" s="211">
        <v>173.42</v>
      </c>
      <c r="K465" s="767">
        <v>173.42</v>
      </c>
      <c r="L465" s="80"/>
      <c r="M465" s="150">
        <v>0</v>
      </c>
      <c r="N465" s="80"/>
      <c r="O465" s="150"/>
      <c r="P465" s="75">
        <v>0</v>
      </c>
      <c r="Q465" s="999">
        <f t="shared" si="36"/>
        <v>0</v>
      </c>
      <c r="R465" s="81"/>
      <c r="S465" s="150"/>
      <c r="T465" s="75">
        <v>0</v>
      </c>
      <c r="U465" s="1000"/>
      <c r="V465" s="81"/>
      <c r="W465" s="150"/>
      <c r="X465" s="81"/>
      <c r="Y465" s="150"/>
      <c r="Z465" s="60">
        <v>1</v>
      </c>
      <c r="AA465" s="1000">
        <v>173.42</v>
      </c>
      <c r="AB465" s="81"/>
      <c r="AC465" s="150"/>
      <c r="AD465" s="63">
        <v>0</v>
      </c>
      <c r="AE465" s="90">
        <f t="shared" si="37"/>
        <v>0</v>
      </c>
      <c r="AF465" s="63">
        <v>0</v>
      </c>
      <c r="AG465" s="150">
        <v>0</v>
      </c>
      <c r="AH465" s="81"/>
      <c r="AI465" s="150"/>
      <c r="AJ465" s="998">
        <f t="shared" si="35"/>
        <v>173.42</v>
      </c>
    </row>
    <row r="466" spans="2:36" ht="66" x14ac:dyDescent="0.25">
      <c r="B466" s="79"/>
      <c r="C466" s="84" t="s">
        <v>492</v>
      </c>
      <c r="D466" s="98"/>
      <c r="E466" s="98">
        <v>1</v>
      </c>
      <c r="F466" s="74" t="s">
        <v>41</v>
      </c>
      <c r="G466" s="55" t="s">
        <v>31</v>
      </c>
      <c r="H466" s="56" t="s">
        <v>32</v>
      </c>
      <c r="I466" s="55" t="s">
        <v>33</v>
      </c>
      <c r="J466" s="211">
        <v>193.72</v>
      </c>
      <c r="K466" s="767">
        <v>193.72</v>
      </c>
      <c r="L466" s="80"/>
      <c r="M466" s="150">
        <v>0</v>
      </c>
      <c r="N466" s="80"/>
      <c r="O466" s="150"/>
      <c r="P466" s="75">
        <v>0</v>
      </c>
      <c r="Q466" s="999">
        <f t="shared" si="36"/>
        <v>0</v>
      </c>
      <c r="R466" s="81"/>
      <c r="S466" s="150"/>
      <c r="T466" s="75">
        <v>0</v>
      </c>
      <c r="U466" s="1000"/>
      <c r="V466" s="81"/>
      <c r="W466" s="150"/>
      <c r="X466" s="81"/>
      <c r="Y466" s="150"/>
      <c r="Z466" s="60">
        <v>1</v>
      </c>
      <c r="AA466" s="1000">
        <v>193.72</v>
      </c>
      <c r="AB466" s="81"/>
      <c r="AC466" s="150"/>
      <c r="AD466" s="63">
        <v>0</v>
      </c>
      <c r="AE466" s="90">
        <f t="shared" si="37"/>
        <v>0</v>
      </c>
      <c r="AF466" s="63">
        <v>0</v>
      </c>
      <c r="AG466" s="150">
        <v>0</v>
      </c>
      <c r="AH466" s="81"/>
      <c r="AI466" s="150"/>
      <c r="AJ466" s="998">
        <f t="shared" si="35"/>
        <v>193.72</v>
      </c>
    </row>
    <row r="467" spans="2:36" ht="66" x14ac:dyDescent="0.25">
      <c r="B467" s="51"/>
      <c r="C467" s="84" t="s">
        <v>55</v>
      </c>
      <c r="D467" s="74"/>
      <c r="E467" s="74">
        <v>24</v>
      </c>
      <c r="F467" s="74" t="s">
        <v>41</v>
      </c>
      <c r="G467" s="55" t="s">
        <v>31</v>
      </c>
      <c r="H467" s="56" t="s">
        <v>32</v>
      </c>
      <c r="I467" s="55" t="s">
        <v>33</v>
      </c>
      <c r="J467" s="211">
        <v>49.404583333333335</v>
      </c>
      <c r="K467" s="766">
        <v>1185.71</v>
      </c>
      <c r="L467" s="89"/>
      <c r="M467" s="644">
        <v>0</v>
      </c>
      <c r="N467" s="89"/>
      <c r="O467" s="644"/>
      <c r="P467" s="75">
        <v>0</v>
      </c>
      <c r="Q467" s="999">
        <f t="shared" si="36"/>
        <v>0</v>
      </c>
      <c r="R467" s="81"/>
      <c r="S467" s="150"/>
      <c r="T467" s="75">
        <v>0</v>
      </c>
      <c r="U467" s="1000"/>
      <c r="V467" s="81"/>
      <c r="W467" s="150"/>
      <c r="X467" s="81"/>
      <c r="Y467" s="150"/>
      <c r="Z467" s="60">
        <v>24</v>
      </c>
      <c r="AA467" s="1000">
        <v>1185.71</v>
      </c>
      <c r="AB467" s="81"/>
      <c r="AC467" s="150"/>
      <c r="AD467" s="63">
        <v>0</v>
      </c>
      <c r="AE467" s="90">
        <f t="shared" si="37"/>
        <v>0</v>
      </c>
      <c r="AF467" s="63">
        <v>0</v>
      </c>
      <c r="AG467" s="150">
        <v>0</v>
      </c>
      <c r="AH467" s="81"/>
      <c r="AI467" s="150"/>
      <c r="AJ467" s="998">
        <f t="shared" si="35"/>
        <v>1185.71</v>
      </c>
    </row>
    <row r="468" spans="2:36" ht="66" x14ac:dyDescent="0.25">
      <c r="B468" s="51"/>
      <c r="C468" s="84" t="s">
        <v>57</v>
      </c>
      <c r="D468" s="74"/>
      <c r="E468" s="74">
        <v>24</v>
      </c>
      <c r="F468" s="74" t="s">
        <v>41</v>
      </c>
      <c r="G468" s="55" t="s">
        <v>31</v>
      </c>
      <c r="H468" s="56" t="s">
        <v>32</v>
      </c>
      <c r="I468" s="55" t="s">
        <v>33</v>
      </c>
      <c r="J468" s="211">
        <v>49.404583333333335</v>
      </c>
      <c r="K468" s="766">
        <v>1185.71</v>
      </c>
      <c r="L468" s="89"/>
      <c r="M468" s="644">
        <v>0</v>
      </c>
      <c r="N468" s="89"/>
      <c r="O468" s="644"/>
      <c r="P468" s="75">
        <v>0</v>
      </c>
      <c r="Q468" s="999">
        <f t="shared" si="36"/>
        <v>0</v>
      </c>
      <c r="R468" s="81"/>
      <c r="S468" s="150"/>
      <c r="T468" s="75">
        <v>0</v>
      </c>
      <c r="U468" s="1000"/>
      <c r="V468" s="81"/>
      <c r="W468" s="150"/>
      <c r="X468" s="81"/>
      <c r="Y468" s="150"/>
      <c r="Z468" s="60">
        <v>24</v>
      </c>
      <c r="AA468" s="1000">
        <v>1185.71</v>
      </c>
      <c r="AB468" s="81"/>
      <c r="AC468" s="150"/>
      <c r="AD468" s="63">
        <v>0</v>
      </c>
      <c r="AE468" s="90">
        <f t="shared" si="37"/>
        <v>0</v>
      </c>
      <c r="AF468" s="63">
        <v>0</v>
      </c>
      <c r="AG468" s="150">
        <v>0</v>
      </c>
      <c r="AH468" s="81"/>
      <c r="AI468" s="150"/>
      <c r="AJ468" s="998">
        <f t="shared" si="35"/>
        <v>1185.71</v>
      </c>
    </row>
    <row r="469" spans="2:36" ht="66" x14ac:dyDescent="0.25">
      <c r="B469" s="51"/>
      <c r="C469" s="84" t="s">
        <v>493</v>
      </c>
      <c r="D469" s="74"/>
      <c r="E469" s="74">
        <v>50</v>
      </c>
      <c r="F469" s="74" t="s">
        <v>30</v>
      </c>
      <c r="G469" s="55" t="s">
        <v>31</v>
      </c>
      <c r="H469" s="56" t="s">
        <v>32</v>
      </c>
      <c r="I469" s="55" t="s">
        <v>33</v>
      </c>
      <c r="J469" s="211">
        <v>5.9391999999999996</v>
      </c>
      <c r="K469" s="766">
        <v>296.95999999999998</v>
      </c>
      <c r="L469" s="89"/>
      <c r="M469" s="644">
        <v>0</v>
      </c>
      <c r="N469" s="89"/>
      <c r="O469" s="644"/>
      <c r="P469" s="75">
        <v>0</v>
      </c>
      <c r="Q469" s="999">
        <f t="shared" si="36"/>
        <v>0</v>
      </c>
      <c r="R469" s="81"/>
      <c r="S469" s="150"/>
      <c r="T469" s="75">
        <v>0</v>
      </c>
      <c r="U469" s="1000"/>
      <c r="V469" s="81"/>
      <c r="W469" s="150"/>
      <c r="X469" s="81"/>
      <c r="Y469" s="150"/>
      <c r="Z469" s="60">
        <v>50</v>
      </c>
      <c r="AA469" s="1000">
        <v>296.95999999999998</v>
      </c>
      <c r="AB469" s="81"/>
      <c r="AC469" s="150"/>
      <c r="AD469" s="63">
        <v>0</v>
      </c>
      <c r="AE469" s="90">
        <f t="shared" si="37"/>
        <v>0</v>
      </c>
      <c r="AF469" s="63">
        <v>0</v>
      </c>
      <c r="AG469" s="150">
        <v>0</v>
      </c>
      <c r="AH469" s="81"/>
      <c r="AI469" s="150"/>
      <c r="AJ469" s="998">
        <f t="shared" si="35"/>
        <v>296.95999999999998</v>
      </c>
    </row>
    <row r="470" spans="2:36" ht="66" x14ac:dyDescent="0.25">
      <c r="B470" s="51"/>
      <c r="C470" s="84" t="s">
        <v>61</v>
      </c>
      <c r="D470" s="74"/>
      <c r="E470" s="74">
        <v>3</v>
      </c>
      <c r="F470" s="74" t="s">
        <v>30</v>
      </c>
      <c r="G470" s="55" t="s">
        <v>31</v>
      </c>
      <c r="H470" s="56" t="s">
        <v>32</v>
      </c>
      <c r="I470" s="55" t="s">
        <v>33</v>
      </c>
      <c r="J470" s="211">
        <v>14.466666666666667</v>
      </c>
      <c r="K470" s="766">
        <v>43.4</v>
      </c>
      <c r="L470" s="89"/>
      <c r="M470" s="644">
        <v>0</v>
      </c>
      <c r="N470" s="89"/>
      <c r="O470" s="644"/>
      <c r="P470" s="75">
        <v>0</v>
      </c>
      <c r="Q470" s="999">
        <f t="shared" si="36"/>
        <v>0</v>
      </c>
      <c r="R470" s="81"/>
      <c r="S470" s="150"/>
      <c r="T470" s="75">
        <v>0</v>
      </c>
      <c r="U470" s="1000"/>
      <c r="V470" s="81"/>
      <c r="W470" s="150"/>
      <c r="X470" s="81"/>
      <c r="Y470" s="150"/>
      <c r="Z470" s="60">
        <v>3</v>
      </c>
      <c r="AA470" s="1000">
        <v>43.4</v>
      </c>
      <c r="AB470" s="81"/>
      <c r="AC470" s="150"/>
      <c r="AD470" s="63">
        <v>0</v>
      </c>
      <c r="AE470" s="90">
        <f t="shared" si="37"/>
        <v>0</v>
      </c>
      <c r="AF470" s="63">
        <v>0</v>
      </c>
      <c r="AG470" s="150">
        <v>0</v>
      </c>
      <c r="AH470" s="81"/>
      <c r="AI470" s="150"/>
      <c r="AJ470" s="998">
        <f t="shared" si="35"/>
        <v>43.4</v>
      </c>
    </row>
    <row r="471" spans="2:36" ht="66" x14ac:dyDescent="0.25">
      <c r="B471" s="51"/>
      <c r="C471" s="84" t="s">
        <v>494</v>
      </c>
      <c r="D471" s="74"/>
      <c r="E471" s="74">
        <v>10</v>
      </c>
      <c r="F471" s="74" t="s">
        <v>30</v>
      </c>
      <c r="G471" s="55" t="s">
        <v>31</v>
      </c>
      <c r="H471" s="56" t="s">
        <v>32</v>
      </c>
      <c r="I471" s="55" t="s">
        <v>33</v>
      </c>
      <c r="J471" s="211">
        <v>18.791999999999998</v>
      </c>
      <c r="K471" s="766">
        <v>187.92</v>
      </c>
      <c r="L471" s="89"/>
      <c r="M471" s="644">
        <v>0</v>
      </c>
      <c r="N471" s="89"/>
      <c r="O471" s="644"/>
      <c r="P471" s="75">
        <v>0</v>
      </c>
      <c r="Q471" s="999">
        <f t="shared" si="36"/>
        <v>0</v>
      </c>
      <c r="R471" s="81"/>
      <c r="S471" s="150"/>
      <c r="T471" s="75">
        <v>0</v>
      </c>
      <c r="U471" s="1000"/>
      <c r="V471" s="81"/>
      <c r="W471" s="150"/>
      <c r="X471" s="81"/>
      <c r="Y471" s="150"/>
      <c r="Z471" s="60">
        <v>10</v>
      </c>
      <c r="AA471" s="1000">
        <v>187.92</v>
      </c>
      <c r="AB471" s="81"/>
      <c r="AC471" s="150"/>
      <c r="AD471" s="63">
        <v>0</v>
      </c>
      <c r="AE471" s="90">
        <f t="shared" si="37"/>
        <v>0</v>
      </c>
      <c r="AF471" s="63">
        <v>0</v>
      </c>
      <c r="AG471" s="150">
        <v>0</v>
      </c>
      <c r="AH471" s="81"/>
      <c r="AI471" s="150"/>
      <c r="AJ471" s="998">
        <f t="shared" si="35"/>
        <v>187.92</v>
      </c>
    </row>
    <row r="472" spans="2:36" ht="66" x14ac:dyDescent="0.25">
      <c r="B472" s="51"/>
      <c r="C472" s="84" t="s">
        <v>495</v>
      </c>
      <c r="D472" s="74"/>
      <c r="E472" s="74">
        <v>10</v>
      </c>
      <c r="F472" s="74" t="s">
        <v>30</v>
      </c>
      <c r="G472" s="55" t="s">
        <v>31</v>
      </c>
      <c r="H472" s="56" t="s">
        <v>32</v>
      </c>
      <c r="I472" s="55" t="s">
        <v>33</v>
      </c>
      <c r="J472" s="211">
        <v>18.791999999999998</v>
      </c>
      <c r="K472" s="766">
        <v>187.92</v>
      </c>
      <c r="L472" s="89"/>
      <c r="M472" s="644">
        <v>0</v>
      </c>
      <c r="N472" s="89"/>
      <c r="O472" s="644"/>
      <c r="P472" s="75">
        <v>0</v>
      </c>
      <c r="Q472" s="999">
        <f t="shared" si="36"/>
        <v>0</v>
      </c>
      <c r="R472" s="81"/>
      <c r="S472" s="150"/>
      <c r="T472" s="75">
        <v>0</v>
      </c>
      <c r="U472" s="1000"/>
      <c r="V472" s="81"/>
      <c r="W472" s="150"/>
      <c r="X472" s="81"/>
      <c r="Y472" s="150"/>
      <c r="Z472" s="60">
        <v>10</v>
      </c>
      <c r="AA472" s="1000">
        <v>187.92</v>
      </c>
      <c r="AB472" s="81"/>
      <c r="AC472" s="150"/>
      <c r="AD472" s="63">
        <v>0</v>
      </c>
      <c r="AE472" s="90">
        <f t="shared" si="37"/>
        <v>0</v>
      </c>
      <c r="AF472" s="63">
        <v>0</v>
      </c>
      <c r="AG472" s="150">
        <v>0</v>
      </c>
      <c r="AH472" s="81"/>
      <c r="AI472" s="150"/>
      <c r="AJ472" s="998">
        <f t="shared" si="35"/>
        <v>187.92</v>
      </c>
    </row>
    <row r="473" spans="2:36" ht="66" x14ac:dyDescent="0.25">
      <c r="B473" s="51"/>
      <c r="C473" s="84" t="s">
        <v>496</v>
      </c>
      <c r="D473" s="74"/>
      <c r="E473" s="74">
        <v>10</v>
      </c>
      <c r="F473" s="74" t="s">
        <v>30</v>
      </c>
      <c r="G473" s="55" t="s">
        <v>31</v>
      </c>
      <c r="H473" s="56" t="s">
        <v>32</v>
      </c>
      <c r="I473" s="55" t="s">
        <v>33</v>
      </c>
      <c r="J473" s="211">
        <v>18.791999999999998</v>
      </c>
      <c r="K473" s="766">
        <v>187.92</v>
      </c>
      <c r="L473" s="89"/>
      <c r="M473" s="644">
        <v>0</v>
      </c>
      <c r="N473" s="89"/>
      <c r="O473" s="644"/>
      <c r="P473" s="75">
        <v>0</v>
      </c>
      <c r="Q473" s="999">
        <f t="shared" si="36"/>
        <v>0</v>
      </c>
      <c r="R473" s="81"/>
      <c r="S473" s="150"/>
      <c r="T473" s="75">
        <v>0</v>
      </c>
      <c r="U473" s="1000"/>
      <c r="V473" s="81"/>
      <c r="W473" s="150"/>
      <c r="X473" s="81"/>
      <c r="Y473" s="150"/>
      <c r="Z473" s="60">
        <v>10</v>
      </c>
      <c r="AA473" s="1000">
        <v>187.92</v>
      </c>
      <c r="AB473" s="81"/>
      <c r="AC473" s="150"/>
      <c r="AD473" s="63">
        <v>0</v>
      </c>
      <c r="AE473" s="90">
        <f t="shared" si="37"/>
        <v>0</v>
      </c>
      <c r="AF473" s="63">
        <v>0</v>
      </c>
      <c r="AG473" s="150">
        <v>0</v>
      </c>
      <c r="AH473" s="81"/>
      <c r="AI473" s="150"/>
      <c r="AJ473" s="998">
        <f t="shared" si="35"/>
        <v>187.92</v>
      </c>
    </row>
    <row r="474" spans="2:36" ht="66" x14ac:dyDescent="0.25">
      <c r="B474" s="51"/>
      <c r="C474" s="84" t="s">
        <v>497</v>
      </c>
      <c r="D474" s="74"/>
      <c r="E474" s="74">
        <v>10</v>
      </c>
      <c r="F474" s="74" t="s">
        <v>30</v>
      </c>
      <c r="G474" s="55" t="s">
        <v>31</v>
      </c>
      <c r="H474" s="56" t="s">
        <v>32</v>
      </c>
      <c r="I474" s="55" t="s">
        <v>33</v>
      </c>
      <c r="J474" s="211">
        <v>18.791999999999998</v>
      </c>
      <c r="K474" s="766">
        <v>187.92</v>
      </c>
      <c r="L474" s="89"/>
      <c r="M474" s="644">
        <v>0</v>
      </c>
      <c r="N474" s="89"/>
      <c r="O474" s="644"/>
      <c r="P474" s="75">
        <v>0</v>
      </c>
      <c r="Q474" s="999">
        <f t="shared" si="36"/>
        <v>0</v>
      </c>
      <c r="R474" s="81"/>
      <c r="S474" s="150"/>
      <c r="T474" s="75">
        <v>0</v>
      </c>
      <c r="U474" s="1000"/>
      <c r="V474" s="81"/>
      <c r="W474" s="150"/>
      <c r="X474" s="81"/>
      <c r="Y474" s="150"/>
      <c r="Z474" s="60">
        <v>10</v>
      </c>
      <c r="AA474" s="1000">
        <v>187.92</v>
      </c>
      <c r="AB474" s="81"/>
      <c r="AC474" s="150"/>
      <c r="AD474" s="63">
        <v>0</v>
      </c>
      <c r="AE474" s="90">
        <f t="shared" si="37"/>
        <v>0</v>
      </c>
      <c r="AF474" s="63">
        <v>0</v>
      </c>
      <c r="AG474" s="150">
        <v>0</v>
      </c>
      <c r="AH474" s="81"/>
      <c r="AI474" s="150"/>
      <c r="AJ474" s="998">
        <f t="shared" si="35"/>
        <v>187.92</v>
      </c>
    </row>
    <row r="475" spans="2:36" ht="66" x14ac:dyDescent="0.25">
      <c r="B475" s="51"/>
      <c r="C475" s="84" t="s">
        <v>498</v>
      </c>
      <c r="D475" s="74"/>
      <c r="E475" s="74">
        <v>10</v>
      </c>
      <c r="F475" s="74" t="s">
        <v>30</v>
      </c>
      <c r="G475" s="88" t="s">
        <v>31</v>
      </c>
      <c r="H475" s="56" t="s">
        <v>32</v>
      </c>
      <c r="I475" s="55" t="s">
        <v>33</v>
      </c>
      <c r="J475" s="211">
        <v>18.791999999999998</v>
      </c>
      <c r="K475" s="766">
        <v>187.92</v>
      </c>
      <c r="L475" s="89"/>
      <c r="M475" s="644">
        <v>0</v>
      </c>
      <c r="N475" s="89"/>
      <c r="O475" s="644"/>
      <c r="P475" s="75">
        <v>0</v>
      </c>
      <c r="Q475" s="999">
        <f t="shared" si="36"/>
        <v>0</v>
      </c>
      <c r="R475" s="81"/>
      <c r="S475" s="150"/>
      <c r="T475" s="75">
        <v>0</v>
      </c>
      <c r="U475" s="1000"/>
      <c r="V475" s="81"/>
      <c r="W475" s="150"/>
      <c r="X475" s="81"/>
      <c r="Y475" s="150"/>
      <c r="Z475" s="60">
        <v>10</v>
      </c>
      <c r="AA475" s="1000">
        <v>187.92</v>
      </c>
      <c r="AB475" s="81"/>
      <c r="AC475" s="150"/>
      <c r="AD475" s="63">
        <v>0</v>
      </c>
      <c r="AE475" s="90">
        <f t="shared" si="37"/>
        <v>0</v>
      </c>
      <c r="AF475" s="63">
        <v>0</v>
      </c>
      <c r="AG475" s="150">
        <v>0</v>
      </c>
      <c r="AH475" s="81"/>
      <c r="AI475" s="150"/>
      <c r="AJ475" s="998">
        <f t="shared" si="35"/>
        <v>187.92</v>
      </c>
    </row>
    <row r="476" spans="2:36" ht="66" x14ac:dyDescent="0.25">
      <c r="B476" s="51"/>
      <c r="C476" s="84" t="s">
        <v>499</v>
      </c>
      <c r="D476" s="74"/>
      <c r="E476" s="74">
        <v>20</v>
      </c>
      <c r="F476" s="74" t="s">
        <v>30</v>
      </c>
      <c r="G476" s="55" t="s">
        <v>31</v>
      </c>
      <c r="H476" s="56" t="s">
        <v>32</v>
      </c>
      <c r="I476" s="55" t="s">
        <v>33</v>
      </c>
      <c r="J476" s="211">
        <v>50.112000000000002</v>
      </c>
      <c r="K476" s="766">
        <v>1002.24</v>
      </c>
      <c r="L476" s="89"/>
      <c r="M476" s="644">
        <v>0</v>
      </c>
      <c r="N476" s="89"/>
      <c r="O476" s="644"/>
      <c r="P476" s="75">
        <v>0</v>
      </c>
      <c r="Q476" s="999">
        <f t="shared" si="36"/>
        <v>0</v>
      </c>
      <c r="R476" s="81"/>
      <c r="S476" s="150"/>
      <c r="T476" s="75">
        <v>0</v>
      </c>
      <c r="U476" s="1000"/>
      <c r="V476" s="81"/>
      <c r="W476" s="150"/>
      <c r="X476" s="81"/>
      <c r="Y476" s="150"/>
      <c r="Z476" s="60">
        <v>20</v>
      </c>
      <c r="AA476" s="1000">
        <v>1002.24</v>
      </c>
      <c r="AB476" s="81"/>
      <c r="AC476" s="150"/>
      <c r="AD476" s="63">
        <v>0</v>
      </c>
      <c r="AE476" s="90">
        <f t="shared" si="37"/>
        <v>0</v>
      </c>
      <c r="AF476" s="63">
        <v>0</v>
      </c>
      <c r="AG476" s="150">
        <v>0</v>
      </c>
      <c r="AH476" s="81"/>
      <c r="AI476" s="150"/>
      <c r="AJ476" s="998">
        <f t="shared" si="35"/>
        <v>1002.24</v>
      </c>
    </row>
    <row r="477" spans="2:36" ht="66" x14ac:dyDescent="0.25">
      <c r="B477" s="51"/>
      <c r="C477" s="87" t="s">
        <v>500</v>
      </c>
      <c r="D477" s="74"/>
      <c r="E477" s="74">
        <v>12</v>
      </c>
      <c r="F477" s="74" t="s">
        <v>30</v>
      </c>
      <c r="G477" s="55" t="s">
        <v>31</v>
      </c>
      <c r="H477" s="56" t="s">
        <v>32</v>
      </c>
      <c r="I477" s="55" t="s">
        <v>33</v>
      </c>
      <c r="J477" s="211">
        <v>46.4</v>
      </c>
      <c r="K477" s="766">
        <v>556.79999999999995</v>
      </c>
      <c r="L477" s="89"/>
      <c r="M477" s="644">
        <v>0</v>
      </c>
      <c r="N477" s="89"/>
      <c r="O477" s="644"/>
      <c r="P477" s="75">
        <v>0</v>
      </c>
      <c r="Q477" s="999">
        <f t="shared" si="36"/>
        <v>0</v>
      </c>
      <c r="R477" s="81"/>
      <c r="S477" s="150"/>
      <c r="T477" s="75">
        <v>0</v>
      </c>
      <c r="U477" s="1000"/>
      <c r="V477" s="81"/>
      <c r="W477" s="150"/>
      <c r="X477" s="81"/>
      <c r="Y477" s="150"/>
      <c r="Z477" s="60">
        <v>12</v>
      </c>
      <c r="AA477" s="1000">
        <v>556.79999999999995</v>
      </c>
      <c r="AB477" s="81"/>
      <c r="AC477" s="150"/>
      <c r="AD477" s="63">
        <v>0</v>
      </c>
      <c r="AE477" s="90">
        <f t="shared" si="37"/>
        <v>0</v>
      </c>
      <c r="AF477" s="63">
        <v>0</v>
      </c>
      <c r="AG477" s="150">
        <v>0</v>
      </c>
      <c r="AH477" s="81"/>
      <c r="AI477" s="150"/>
      <c r="AJ477" s="998">
        <f t="shared" si="35"/>
        <v>556.79999999999995</v>
      </c>
    </row>
    <row r="478" spans="2:36" ht="66" x14ac:dyDescent="0.25">
      <c r="B478" s="51"/>
      <c r="C478" s="84" t="s">
        <v>501</v>
      </c>
      <c r="D478" s="74"/>
      <c r="E478" s="74">
        <v>15</v>
      </c>
      <c r="F478" s="74" t="s">
        <v>30</v>
      </c>
      <c r="G478" s="88" t="s">
        <v>31</v>
      </c>
      <c r="H478" s="56" t="s">
        <v>32</v>
      </c>
      <c r="I478" s="55" t="s">
        <v>33</v>
      </c>
      <c r="J478" s="211">
        <v>119.89733333333334</v>
      </c>
      <c r="K478" s="766">
        <v>1798.46</v>
      </c>
      <c r="L478" s="89"/>
      <c r="M478" s="644">
        <v>0</v>
      </c>
      <c r="N478" s="89"/>
      <c r="O478" s="644"/>
      <c r="P478" s="75">
        <v>0</v>
      </c>
      <c r="Q478" s="999">
        <f t="shared" si="36"/>
        <v>0</v>
      </c>
      <c r="R478" s="81"/>
      <c r="S478" s="150"/>
      <c r="T478" s="75">
        <v>0</v>
      </c>
      <c r="U478" s="1000"/>
      <c r="V478" s="81"/>
      <c r="W478" s="150"/>
      <c r="X478" s="81"/>
      <c r="Y478" s="150"/>
      <c r="Z478" s="60">
        <v>15</v>
      </c>
      <c r="AA478" s="1000">
        <v>1798.46</v>
      </c>
      <c r="AB478" s="81"/>
      <c r="AC478" s="150"/>
      <c r="AD478" s="63">
        <v>0</v>
      </c>
      <c r="AE478" s="90">
        <f t="shared" si="37"/>
        <v>0</v>
      </c>
      <c r="AF478" s="63">
        <v>0</v>
      </c>
      <c r="AG478" s="150">
        <v>0</v>
      </c>
      <c r="AH478" s="81"/>
      <c r="AI478" s="150"/>
      <c r="AJ478" s="998">
        <f t="shared" si="35"/>
        <v>1798.46</v>
      </c>
    </row>
    <row r="479" spans="2:36" ht="66" x14ac:dyDescent="0.25">
      <c r="B479" s="51"/>
      <c r="C479" s="102" t="s">
        <v>502</v>
      </c>
      <c r="D479" s="74"/>
      <c r="E479" s="74">
        <v>10</v>
      </c>
      <c r="F479" s="74" t="s">
        <v>173</v>
      </c>
      <c r="G479" s="55" t="s">
        <v>31</v>
      </c>
      <c r="H479" s="56" t="s">
        <v>32</v>
      </c>
      <c r="I479" s="55" t="s">
        <v>33</v>
      </c>
      <c r="J479" s="211">
        <v>414.96699999999998</v>
      </c>
      <c r="K479" s="766">
        <v>4149.67</v>
      </c>
      <c r="L479" s="89"/>
      <c r="M479" s="644">
        <v>0</v>
      </c>
      <c r="N479" s="89"/>
      <c r="O479" s="644"/>
      <c r="P479" s="75">
        <v>0</v>
      </c>
      <c r="Q479" s="999">
        <f t="shared" si="36"/>
        <v>0</v>
      </c>
      <c r="R479" s="81"/>
      <c r="S479" s="150"/>
      <c r="T479" s="75">
        <v>0</v>
      </c>
      <c r="U479" s="1000"/>
      <c r="V479" s="81"/>
      <c r="W479" s="150"/>
      <c r="X479" s="81"/>
      <c r="Y479" s="150"/>
      <c r="Z479" s="60">
        <v>10</v>
      </c>
      <c r="AA479" s="1000">
        <v>4149.67</v>
      </c>
      <c r="AB479" s="81"/>
      <c r="AC479" s="150"/>
      <c r="AD479" s="63">
        <v>0</v>
      </c>
      <c r="AE479" s="90">
        <f t="shared" si="37"/>
        <v>0</v>
      </c>
      <c r="AF479" s="63">
        <v>0</v>
      </c>
      <c r="AG479" s="150">
        <v>0</v>
      </c>
      <c r="AH479" s="81"/>
      <c r="AI479" s="150"/>
      <c r="AJ479" s="998">
        <f t="shared" si="35"/>
        <v>4149.67</v>
      </c>
    </row>
    <row r="480" spans="2:36" ht="66" x14ac:dyDescent="0.25">
      <c r="B480" s="51"/>
      <c r="C480" s="102" t="s">
        <v>81</v>
      </c>
      <c r="D480" s="74"/>
      <c r="E480" s="74">
        <v>30</v>
      </c>
      <c r="F480" s="74" t="s">
        <v>173</v>
      </c>
      <c r="G480" s="88" t="s">
        <v>31</v>
      </c>
      <c r="H480" s="56" t="s">
        <v>32</v>
      </c>
      <c r="I480" s="55" t="s">
        <v>33</v>
      </c>
      <c r="J480" s="211">
        <v>20.891666666666666</v>
      </c>
      <c r="K480" s="766">
        <v>626.75</v>
      </c>
      <c r="L480" s="89"/>
      <c r="M480" s="644">
        <v>0</v>
      </c>
      <c r="N480" s="89"/>
      <c r="O480" s="644"/>
      <c r="P480" s="75">
        <v>0</v>
      </c>
      <c r="Q480" s="999">
        <f t="shared" si="36"/>
        <v>0</v>
      </c>
      <c r="R480" s="81"/>
      <c r="S480" s="150"/>
      <c r="T480" s="75">
        <v>0</v>
      </c>
      <c r="U480" s="1000"/>
      <c r="V480" s="81"/>
      <c r="W480" s="150"/>
      <c r="X480" s="81"/>
      <c r="Y480" s="150"/>
      <c r="Z480" s="60">
        <v>30</v>
      </c>
      <c r="AA480" s="1000">
        <v>626.75</v>
      </c>
      <c r="AB480" s="81"/>
      <c r="AC480" s="150"/>
      <c r="AD480" s="63">
        <v>0</v>
      </c>
      <c r="AE480" s="90">
        <f t="shared" si="37"/>
        <v>0</v>
      </c>
      <c r="AF480" s="63">
        <v>0</v>
      </c>
      <c r="AG480" s="150">
        <v>0</v>
      </c>
      <c r="AH480" s="81"/>
      <c r="AI480" s="150"/>
      <c r="AJ480" s="998">
        <f t="shared" si="35"/>
        <v>626.75</v>
      </c>
    </row>
    <row r="481" spans="2:36" ht="66" x14ac:dyDescent="0.25">
      <c r="B481" s="51"/>
      <c r="C481" s="102" t="s">
        <v>82</v>
      </c>
      <c r="D481" s="74"/>
      <c r="E481" s="74">
        <v>30</v>
      </c>
      <c r="F481" s="74" t="s">
        <v>173</v>
      </c>
      <c r="G481" s="55" t="s">
        <v>31</v>
      </c>
      <c r="H481" s="56" t="s">
        <v>32</v>
      </c>
      <c r="I481" s="55" t="s">
        <v>33</v>
      </c>
      <c r="J481" s="211">
        <v>28.303999999999998</v>
      </c>
      <c r="K481" s="766">
        <v>849.12</v>
      </c>
      <c r="L481" s="89"/>
      <c r="M481" s="644">
        <v>0</v>
      </c>
      <c r="N481" s="89"/>
      <c r="O481" s="644"/>
      <c r="P481" s="75">
        <v>0</v>
      </c>
      <c r="Q481" s="999">
        <f t="shared" si="36"/>
        <v>0</v>
      </c>
      <c r="R481" s="81"/>
      <c r="S481" s="150"/>
      <c r="T481" s="75">
        <v>0</v>
      </c>
      <c r="U481" s="1000"/>
      <c r="V481" s="81"/>
      <c r="W481" s="150"/>
      <c r="X481" s="81"/>
      <c r="Y481" s="150"/>
      <c r="Z481" s="60">
        <v>30</v>
      </c>
      <c r="AA481" s="1000">
        <v>849.12</v>
      </c>
      <c r="AB481" s="81"/>
      <c r="AC481" s="150"/>
      <c r="AD481" s="63">
        <v>0</v>
      </c>
      <c r="AE481" s="90">
        <f t="shared" si="37"/>
        <v>0</v>
      </c>
      <c r="AF481" s="63">
        <v>0</v>
      </c>
      <c r="AG481" s="150">
        <v>0</v>
      </c>
      <c r="AH481" s="81"/>
      <c r="AI481" s="150"/>
      <c r="AJ481" s="998">
        <f t="shared" si="35"/>
        <v>849.12</v>
      </c>
    </row>
    <row r="482" spans="2:36" ht="66" x14ac:dyDescent="0.25">
      <c r="B482" s="51"/>
      <c r="C482" s="84" t="s">
        <v>503</v>
      </c>
      <c r="D482" s="74"/>
      <c r="E482" s="74">
        <v>20</v>
      </c>
      <c r="F482" s="74" t="s">
        <v>41</v>
      </c>
      <c r="G482" s="55" t="s">
        <v>31</v>
      </c>
      <c r="H482" s="56" t="s">
        <v>32</v>
      </c>
      <c r="I482" s="55" t="s">
        <v>33</v>
      </c>
      <c r="J482" s="211">
        <v>264.48</v>
      </c>
      <c r="K482" s="766">
        <v>5289.6</v>
      </c>
      <c r="L482" s="89"/>
      <c r="M482" s="644">
        <v>0</v>
      </c>
      <c r="N482" s="89"/>
      <c r="O482" s="644"/>
      <c r="P482" s="75">
        <v>0</v>
      </c>
      <c r="Q482" s="999">
        <f t="shared" si="36"/>
        <v>0</v>
      </c>
      <c r="R482" s="81"/>
      <c r="S482" s="150"/>
      <c r="T482" s="75">
        <v>0</v>
      </c>
      <c r="U482" s="1000"/>
      <c r="V482" s="81"/>
      <c r="W482" s="150"/>
      <c r="X482" s="81"/>
      <c r="Y482" s="150"/>
      <c r="Z482" s="60">
        <v>20</v>
      </c>
      <c r="AA482" s="1000">
        <v>5289.6</v>
      </c>
      <c r="AB482" s="81"/>
      <c r="AC482" s="150"/>
      <c r="AD482" s="63">
        <v>0</v>
      </c>
      <c r="AE482" s="90">
        <f t="shared" si="37"/>
        <v>0</v>
      </c>
      <c r="AF482" s="63">
        <v>0</v>
      </c>
      <c r="AG482" s="150">
        <v>0</v>
      </c>
      <c r="AH482" s="81"/>
      <c r="AI482" s="150"/>
      <c r="AJ482" s="998">
        <f t="shared" si="35"/>
        <v>5289.6</v>
      </c>
    </row>
    <row r="483" spans="2:36" ht="66" x14ac:dyDescent="0.25">
      <c r="B483" s="51"/>
      <c r="C483" s="84" t="s">
        <v>504</v>
      </c>
      <c r="D483" s="74"/>
      <c r="E483" s="74">
        <v>30</v>
      </c>
      <c r="F483" s="74" t="s">
        <v>49</v>
      </c>
      <c r="G483" s="55" t="s">
        <v>31</v>
      </c>
      <c r="H483" s="56" t="s">
        <v>32</v>
      </c>
      <c r="I483" s="55" t="s">
        <v>33</v>
      </c>
      <c r="J483" s="211">
        <v>87</v>
      </c>
      <c r="K483" s="766">
        <v>2610</v>
      </c>
      <c r="L483" s="89"/>
      <c r="M483" s="644">
        <v>0</v>
      </c>
      <c r="N483" s="89"/>
      <c r="O483" s="644"/>
      <c r="P483" s="75">
        <v>0</v>
      </c>
      <c r="Q483" s="999">
        <f t="shared" si="36"/>
        <v>0</v>
      </c>
      <c r="R483" s="81"/>
      <c r="S483" s="150"/>
      <c r="T483" s="75">
        <v>0</v>
      </c>
      <c r="U483" s="1000"/>
      <c r="V483" s="81"/>
      <c r="W483" s="150"/>
      <c r="X483" s="81"/>
      <c r="Y483" s="150"/>
      <c r="Z483" s="60">
        <v>30</v>
      </c>
      <c r="AA483" s="1000">
        <v>2610</v>
      </c>
      <c r="AB483" s="81"/>
      <c r="AC483" s="150"/>
      <c r="AD483" s="63">
        <v>0</v>
      </c>
      <c r="AE483" s="90">
        <f t="shared" si="37"/>
        <v>0</v>
      </c>
      <c r="AF483" s="63">
        <v>0</v>
      </c>
      <c r="AG483" s="150">
        <v>0</v>
      </c>
      <c r="AH483" s="81"/>
      <c r="AI483" s="150"/>
      <c r="AJ483" s="998">
        <f t="shared" si="35"/>
        <v>2610</v>
      </c>
    </row>
    <row r="484" spans="2:36" ht="66" x14ac:dyDescent="0.25">
      <c r="B484" s="51"/>
      <c r="C484" s="102" t="s">
        <v>505</v>
      </c>
      <c r="D484" s="74"/>
      <c r="E484" s="74">
        <v>69</v>
      </c>
      <c r="F484" s="74" t="s">
        <v>183</v>
      </c>
      <c r="G484" s="55" t="s">
        <v>31</v>
      </c>
      <c r="H484" s="56" t="s">
        <v>32</v>
      </c>
      <c r="I484" s="55" t="s">
        <v>33</v>
      </c>
      <c r="J484" s="211">
        <v>75.934927536231882</v>
      </c>
      <c r="K484" s="766">
        <v>5239.51</v>
      </c>
      <c r="L484" s="89"/>
      <c r="M484" s="644">
        <v>0</v>
      </c>
      <c r="N484" s="89"/>
      <c r="O484" s="644"/>
      <c r="P484" s="75">
        <v>0</v>
      </c>
      <c r="Q484" s="999">
        <f t="shared" si="36"/>
        <v>0</v>
      </c>
      <c r="R484" s="81"/>
      <c r="S484" s="150"/>
      <c r="T484" s="75">
        <v>0</v>
      </c>
      <c r="U484" s="1000"/>
      <c r="V484" s="81"/>
      <c r="W484" s="150"/>
      <c r="X484" s="81"/>
      <c r="Y484" s="150"/>
      <c r="Z484" s="60">
        <v>69</v>
      </c>
      <c r="AA484" s="1000">
        <v>5239.51</v>
      </c>
      <c r="AB484" s="81"/>
      <c r="AC484" s="150"/>
      <c r="AD484" s="63">
        <v>0</v>
      </c>
      <c r="AE484" s="90">
        <f t="shared" si="37"/>
        <v>0</v>
      </c>
      <c r="AF484" s="63">
        <v>0</v>
      </c>
      <c r="AG484" s="150">
        <v>0</v>
      </c>
      <c r="AH484" s="81"/>
      <c r="AI484" s="150"/>
      <c r="AJ484" s="998">
        <f t="shared" si="35"/>
        <v>5239.51</v>
      </c>
    </row>
    <row r="485" spans="2:36" ht="66" x14ac:dyDescent="0.25">
      <c r="B485" s="51"/>
      <c r="C485" s="84" t="s">
        <v>506</v>
      </c>
      <c r="D485" s="74"/>
      <c r="E485" s="74">
        <v>30</v>
      </c>
      <c r="F485" s="74" t="s">
        <v>30</v>
      </c>
      <c r="G485" s="55" t="s">
        <v>31</v>
      </c>
      <c r="H485" s="56" t="s">
        <v>32</v>
      </c>
      <c r="I485" s="55" t="s">
        <v>33</v>
      </c>
      <c r="J485" s="211">
        <v>14.463666666666667</v>
      </c>
      <c r="K485" s="766">
        <v>433.91</v>
      </c>
      <c r="L485" s="89"/>
      <c r="M485" s="644">
        <v>0</v>
      </c>
      <c r="N485" s="89"/>
      <c r="O485" s="644"/>
      <c r="P485" s="75">
        <v>0</v>
      </c>
      <c r="Q485" s="999">
        <f t="shared" si="36"/>
        <v>0</v>
      </c>
      <c r="R485" s="81"/>
      <c r="S485" s="150"/>
      <c r="T485" s="75">
        <v>0</v>
      </c>
      <c r="U485" s="1000"/>
      <c r="V485" s="81"/>
      <c r="W485" s="150"/>
      <c r="X485" s="81"/>
      <c r="Y485" s="150"/>
      <c r="Z485" s="60">
        <v>30</v>
      </c>
      <c r="AA485" s="1000">
        <v>433.91</v>
      </c>
      <c r="AB485" s="81"/>
      <c r="AC485" s="150"/>
      <c r="AD485" s="63">
        <v>0</v>
      </c>
      <c r="AE485" s="90">
        <f t="shared" si="37"/>
        <v>0</v>
      </c>
      <c r="AF485" s="63">
        <v>0</v>
      </c>
      <c r="AG485" s="150">
        <v>0</v>
      </c>
      <c r="AH485" s="81"/>
      <c r="AI485" s="150"/>
      <c r="AJ485" s="998">
        <f t="shared" si="35"/>
        <v>433.91</v>
      </c>
    </row>
    <row r="486" spans="2:36" ht="66" x14ac:dyDescent="0.25">
      <c r="B486" s="51"/>
      <c r="C486" s="84" t="s">
        <v>507</v>
      </c>
      <c r="D486" s="74"/>
      <c r="E486" s="74">
        <v>15</v>
      </c>
      <c r="F486" s="74" t="s">
        <v>30</v>
      </c>
      <c r="G486" s="55" t="s">
        <v>31</v>
      </c>
      <c r="H486" s="56" t="s">
        <v>32</v>
      </c>
      <c r="I486" s="55" t="s">
        <v>33</v>
      </c>
      <c r="J486" s="211">
        <v>19.290666666666667</v>
      </c>
      <c r="K486" s="766">
        <v>289.36</v>
      </c>
      <c r="L486" s="89"/>
      <c r="M486" s="644">
        <v>0</v>
      </c>
      <c r="N486" s="89"/>
      <c r="O486" s="644"/>
      <c r="P486" s="75">
        <v>0</v>
      </c>
      <c r="Q486" s="999">
        <f t="shared" si="36"/>
        <v>0</v>
      </c>
      <c r="R486" s="81"/>
      <c r="S486" s="150"/>
      <c r="T486" s="75">
        <v>0</v>
      </c>
      <c r="U486" s="1000"/>
      <c r="V486" s="81"/>
      <c r="W486" s="150"/>
      <c r="X486" s="81"/>
      <c r="Y486" s="150"/>
      <c r="Z486" s="60">
        <v>15</v>
      </c>
      <c r="AA486" s="1000">
        <v>289.36</v>
      </c>
      <c r="AB486" s="81"/>
      <c r="AC486" s="150"/>
      <c r="AD486" s="63">
        <v>0</v>
      </c>
      <c r="AE486" s="90">
        <f t="shared" si="37"/>
        <v>0</v>
      </c>
      <c r="AF486" s="63">
        <v>0</v>
      </c>
      <c r="AG486" s="150">
        <v>0</v>
      </c>
      <c r="AH486" s="81"/>
      <c r="AI486" s="150"/>
      <c r="AJ486" s="998">
        <f t="shared" si="35"/>
        <v>289.36</v>
      </c>
    </row>
    <row r="487" spans="2:36" ht="66" x14ac:dyDescent="0.25">
      <c r="B487" s="51"/>
      <c r="C487" s="84" t="s">
        <v>508</v>
      </c>
      <c r="D487" s="74"/>
      <c r="E487" s="74">
        <v>15</v>
      </c>
      <c r="F487" s="74" t="s">
        <v>30</v>
      </c>
      <c r="G487" s="55" t="s">
        <v>31</v>
      </c>
      <c r="H487" s="56" t="s">
        <v>32</v>
      </c>
      <c r="I487" s="55" t="s">
        <v>33</v>
      </c>
      <c r="J487" s="211">
        <v>34.799999999999997</v>
      </c>
      <c r="K487" s="766">
        <v>522</v>
      </c>
      <c r="L487" s="89"/>
      <c r="M487" s="644">
        <v>0</v>
      </c>
      <c r="N487" s="89"/>
      <c r="O487" s="644"/>
      <c r="P487" s="75">
        <v>0</v>
      </c>
      <c r="Q487" s="999">
        <f t="shared" si="36"/>
        <v>0</v>
      </c>
      <c r="R487" s="81"/>
      <c r="S487" s="150"/>
      <c r="T487" s="75">
        <v>0</v>
      </c>
      <c r="U487" s="1000"/>
      <c r="V487" s="81"/>
      <c r="W487" s="150"/>
      <c r="X487" s="81"/>
      <c r="Y487" s="150"/>
      <c r="Z487" s="60">
        <v>15</v>
      </c>
      <c r="AA487" s="1000">
        <v>522</v>
      </c>
      <c r="AB487" s="81"/>
      <c r="AC487" s="150"/>
      <c r="AD487" s="63">
        <v>0</v>
      </c>
      <c r="AE487" s="90">
        <f t="shared" si="37"/>
        <v>0</v>
      </c>
      <c r="AF487" s="63">
        <v>0</v>
      </c>
      <c r="AG487" s="150">
        <v>0</v>
      </c>
      <c r="AH487" s="81"/>
      <c r="AI487" s="150"/>
      <c r="AJ487" s="998">
        <f t="shared" si="35"/>
        <v>522</v>
      </c>
    </row>
    <row r="488" spans="2:36" ht="66" x14ac:dyDescent="0.25">
      <c r="B488" s="51"/>
      <c r="C488" s="52" t="s">
        <v>509</v>
      </c>
      <c r="D488" s="74"/>
      <c r="E488" s="74">
        <v>4</v>
      </c>
      <c r="F488" s="74" t="s">
        <v>49</v>
      </c>
      <c r="G488" s="55" t="s">
        <v>31</v>
      </c>
      <c r="H488" s="56" t="s">
        <v>32</v>
      </c>
      <c r="I488" s="55" t="s">
        <v>33</v>
      </c>
      <c r="J488" s="211">
        <v>79.3</v>
      </c>
      <c r="K488" s="766">
        <v>317.2</v>
      </c>
      <c r="L488" s="89"/>
      <c r="M488" s="644">
        <v>0</v>
      </c>
      <c r="N488" s="89"/>
      <c r="O488" s="644"/>
      <c r="P488" s="75">
        <v>0</v>
      </c>
      <c r="Q488" s="999">
        <f t="shared" si="36"/>
        <v>0</v>
      </c>
      <c r="R488" s="81"/>
      <c r="S488" s="150"/>
      <c r="T488" s="75">
        <v>0</v>
      </c>
      <c r="U488" s="1000"/>
      <c r="V488" s="81"/>
      <c r="W488" s="150"/>
      <c r="X488" s="81"/>
      <c r="Y488" s="150"/>
      <c r="Z488" s="60">
        <v>4</v>
      </c>
      <c r="AA488" s="1000">
        <v>317.2</v>
      </c>
      <c r="AB488" s="81"/>
      <c r="AC488" s="150"/>
      <c r="AD488" s="63">
        <v>0</v>
      </c>
      <c r="AE488" s="90">
        <f t="shared" si="37"/>
        <v>0</v>
      </c>
      <c r="AF488" s="63">
        <v>0</v>
      </c>
      <c r="AG488" s="150">
        <v>0</v>
      </c>
      <c r="AH488" s="81"/>
      <c r="AI488" s="150"/>
      <c r="AJ488" s="998">
        <f t="shared" si="35"/>
        <v>317.2</v>
      </c>
    </row>
    <row r="489" spans="2:36" ht="66" x14ac:dyDescent="0.25">
      <c r="B489" s="51"/>
      <c r="C489" s="84" t="s">
        <v>510</v>
      </c>
      <c r="D489" s="74"/>
      <c r="E489" s="74">
        <v>29</v>
      </c>
      <c r="F489" s="74" t="s">
        <v>30</v>
      </c>
      <c r="G489" s="55" t="s">
        <v>31</v>
      </c>
      <c r="H489" s="56" t="s">
        <v>32</v>
      </c>
      <c r="I489" s="55" t="s">
        <v>33</v>
      </c>
      <c r="J489" s="211">
        <v>50.111999999999995</v>
      </c>
      <c r="K489" s="766">
        <v>1002.3799999999999</v>
      </c>
      <c r="L489" s="89"/>
      <c r="M489" s="644">
        <v>0</v>
      </c>
      <c r="N489" s="89"/>
      <c r="O489" s="644"/>
      <c r="P489" s="75">
        <v>0</v>
      </c>
      <c r="Q489" s="999">
        <f t="shared" si="36"/>
        <v>0</v>
      </c>
      <c r="R489" s="81"/>
      <c r="S489" s="150"/>
      <c r="T489" s="75">
        <v>0</v>
      </c>
      <c r="U489" s="1000"/>
      <c r="V489" s="81"/>
      <c r="W489" s="150"/>
      <c r="X489" s="81"/>
      <c r="Y489" s="150"/>
      <c r="Z489" s="60">
        <v>29</v>
      </c>
      <c r="AA489" s="1000">
        <v>1002.3799999999999</v>
      </c>
      <c r="AB489" s="81"/>
      <c r="AC489" s="150"/>
      <c r="AD489" s="63">
        <v>0</v>
      </c>
      <c r="AE489" s="90">
        <f t="shared" si="37"/>
        <v>0</v>
      </c>
      <c r="AF489" s="63">
        <v>0</v>
      </c>
      <c r="AG489" s="150">
        <v>0</v>
      </c>
      <c r="AH489" s="81"/>
      <c r="AI489" s="150"/>
      <c r="AJ489" s="998">
        <f t="shared" si="35"/>
        <v>1002.3799999999999</v>
      </c>
    </row>
    <row r="490" spans="2:36" ht="66" x14ac:dyDescent="0.25">
      <c r="B490" s="51"/>
      <c r="C490" s="84" t="s">
        <v>511</v>
      </c>
      <c r="D490" s="74"/>
      <c r="E490" s="74">
        <v>30</v>
      </c>
      <c r="F490" s="74" t="s">
        <v>30</v>
      </c>
      <c r="G490" s="55" t="s">
        <v>31</v>
      </c>
      <c r="H490" s="56" t="s">
        <v>32</v>
      </c>
      <c r="I490" s="55" t="s">
        <v>33</v>
      </c>
      <c r="J490" s="211">
        <v>86.443333333333342</v>
      </c>
      <c r="K490" s="766">
        <v>2593.3000000000002</v>
      </c>
      <c r="L490" s="89"/>
      <c r="M490" s="644">
        <v>0</v>
      </c>
      <c r="N490" s="89"/>
      <c r="O490" s="644"/>
      <c r="P490" s="75">
        <v>0</v>
      </c>
      <c r="Q490" s="999">
        <f t="shared" si="36"/>
        <v>0</v>
      </c>
      <c r="R490" s="81"/>
      <c r="S490" s="150"/>
      <c r="T490" s="75">
        <v>0</v>
      </c>
      <c r="U490" s="1000"/>
      <c r="V490" s="81"/>
      <c r="W490" s="150"/>
      <c r="X490" s="81"/>
      <c r="Y490" s="150"/>
      <c r="Z490" s="60">
        <v>30</v>
      </c>
      <c r="AA490" s="1000">
        <v>2593.3000000000002</v>
      </c>
      <c r="AB490" s="81"/>
      <c r="AC490" s="150"/>
      <c r="AD490" s="63">
        <v>0</v>
      </c>
      <c r="AE490" s="90">
        <f t="shared" si="37"/>
        <v>0</v>
      </c>
      <c r="AF490" s="63">
        <v>0</v>
      </c>
      <c r="AG490" s="150">
        <v>0</v>
      </c>
      <c r="AH490" s="81"/>
      <c r="AI490" s="150"/>
      <c r="AJ490" s="998">
        <f t="shared" si="35"/>
        <v>2593.3000000000002</v>
      </c>
    </row>
    <row r="491" spans="2:36" ht="66" x14ac:dyDescent="0.25">
      <c r="B491" s="51"/>
      <c r="C491" s="84" t="s">
        <v>512</v>
      </c>
      <c r="D491" s="74"/>
      <c r="E491" s="74">
        <v>20</v>
      </c>
      <c r="F491" s="74" t="s">
        <v>30</v>
      </c>
      <c r="G491" s="55" t="s">
        <v>31</v>
      </c>
      <c r="H491" s="56" t="s">
        <v>32</v>
      </c>
      <c r="I491" s="55" t="s">
        <v>33</v>
      </c>
      <c r="J491" s="211">
        <v>63.8</v>
      </c>
      <c r="K491" s="766">
        <v>1276</v>
      </c>
      <c r="L491" s="89"/>
      <c r="M491" s="644">
        <v>0</v>
      </c>
      <c r="N491" s="89"/>
      <c r="O491" s="644"/>
      <c r="P491" s="75">
        <v>0</v>
      </c>
      <c r="Q491" s="999">
        <f t="shared" si="36"/>
        <v>0</v>
      </c>
      <c r="R491" s="81"/>
      <c r="S491" s="150"/>
      <c r="T491" s="75">
        <v>0</v>
      </c>
      <c r="U491" s="1000"/>
      <c r="V491" s="81"/>
      <c r="W491" s="150"/>
      <c r="X491" s="81"/>
      <c r="Y491" s="150"/>
      <c r="Z491" s="60">
        <v>20</v>
      </c>
      <c r="AA491" s="1000">
        <v>1276</v>
      </c>
      <c r="AB491" s="81"/>
      <c r="AC491" s="150"/>
      <c r="AD491" s="63">
        <v>0</v>
      </c>
      <c r="AE491" s="90">
        <f t="shared" si="37"/>
        <v>0</v>
      </c>
      <c r="AF491" s="63">
        <v>0</v>
      </c>
      <c r="AG491" s="150">
        <v>0</v>
      </c>
      <c r="AH491" s="81"/>
      <c r="AI491" s="150"/>
      <c r="AJ491" s="998">
        <f t="shared" si="35"/>
        <v>1276</v>
      </c>
    </row>
    <row r="492" spans="2:36" ht="66" x14ac:dyDescent="0.25">
      <c r="B492" s="51"/>
      <c r="C492" s="84" t="s">
        <v>100</v>
      </c>
      <c r="D492" s="74"/>
      <c r="E492" s="74">
        <v>100</v>
      </c>
      <c r="F492" s="74" t="s">
        <v>30</v>
      </c>
      <c r="G492" s="55" t="s">
        <v>31</v>
      </c>
      <c r="H492" s="56" t="s">
        <v>32</v>
      </c>
      <c r="I492" s="55" t="s">
        <v>33</v>
      </c>
      <c r="J492" s="211">
        <v>30.322399999999998</v>
      </c>
      <c r="K492" s="766">
        <v>3032.24</v>
      </c>
      <c r="L492" s="89"/>
      <c r="M492" s="644">
        <v>0</v>
      </c>
      <c r="N492" s="89"/>
      <c r="O492" s="644"/>
      <c r="P492" s="75">
        <v>0</v>
      </c>
      <c r="Q492" s="999">
        <f t="shared" si="36"/>
        <v>0</v>
      </c>
      <c r="R492" s="81"/>
      <c r="S492" s="150"/>
      <c r="T492" s="75">
        <v>0</v>
      </c>
      <c r="U492" s="1000"/>
      <c r="V492" s="81"/>
      <c r="W492" s="150"/>
      <c r="X492" s="81"/>
      <c r="Y492" s="150"/>
      <c r="Z492" s="60">
        <v>100</v>
      </c>
      <c r="AA492" s="1000">
        <v>3032.24</v>
      </c>
      <c r="AB492" s="81"/>
      <c r="AC492" s="150"/>
      <c r="AD492" s="63">
        <v>0</v>
      </c>
      <c r="AE492" s="90">
        <f t="shared" si="37"/>
        <v>0</v>
      </c>
      <c r="AF492" s="63">
        <v>0</v>
      </c>
      <c r="AG492" s="150">
        <v>0</v>
      </c>
      <c r="AH492" s="81"/>
      <c r="AI492" s="150"/>
      <c r="AJ492" s="998">
        <f t="shared" si="35"/>
        <v>3032.24</v>
      </c>
    </row>
    <row r="493" spans="2:36" ht="66" x14ac:dyDescent="0.25">
      <c r="B493" s="51"/>
      <c r="C493" s="87" t="s">
        <v>513</v>
      </c>
      <c r="D493" s="74"/>
      <c r="E493" s="74">
        <v>5</v>
      </c>
      <c r="F493" s="74" t="s">
        <v>30</v>
      </c>
      <c r="G493" s="55" t="s">
        <v>31</v>
      </c>
      <c r="H493" s="56" t="s">
        <v>32</v>
      </c>
      <c r="I493" s="55" t="s">
        <v>33</v>
      </c>
      <c r="J493" s="211">
        <v>69.599999999999994</v>
      </c>
      <c r="K493" s="766">
        <v>348</v>
      </c>
      <c r="L493" s="89"/>
      <c r="M493" s="644">
        <v>0</v>
      </c>
      <c r="N493" s="89"/>
      <c r="O493" s="644"/>
      <c r="P493" s="75">
        <v>0</v>
      </c>
      <c r="Q493" s="999">
        <f t="shared" si="36"/>
        <v>0</v>
      </c>
      <c r="R493" s="81"/>
      <c r="S493" s="150"/>
      <c r="T493" s="75">
        <v>0</v>
      </c>
      <c r="U493" s="1000"/>
      <c r="V493" s="81"/>
      <c r="W493" s="150"/>
      <c r="X493" s="81"/>
      <c r="Y493" s="150"/>
      <c r="Z493" s="60">
        <v>5</v>
      </c>
      <c r="AA493" s="1000">
        <v>348</v>
      </c>
      <c r="AB493" s="81"/>
      <c r="AC493" s="150"/>
      <c r="AD493" s="63">
        <v>0</v>
      </c>
      <c r="AE493" s="90">
        <f t="shared" si="37"/>
        <v>0</v>
      </c>
      <c r="AF493" s="63">
        <v>0</v>
      </c>
      <c r="AG493" s="150">
        <v>0</v>
      </c>
      <c r="AH493" s="81"/>
      <c r="AI493" s="150"/>
      <c r="AJ493" s="998">
        <f t="shared" si="35"/>
        <v>348</v>
      </c>
    </row>
    <row r="494" spans="2:36" ht="66" x14ac:dyDescent="0.25">
      <c r="B494" s="51"/>
      <c r="C494" s="84" t="s">
        <v>514</v>
      </c>
      <c r="D494" s="74"/>
      <c r="E494" s="74">
        <v>20</v>
      </c>
      <c r="F494" s="74" t="s">
        <v>41</v>
      </c>
      <c r="G494" s="55" t="s">
        <v>31</v>
      </c>
      <c r="H494" s="56" t="s">
        <v>32</v>
      </c>
      <c r="I494" s="55" t="s">
        <v>33</v>
      </c>
      <c r="J494" s="211">
        <v>31.006999999999998</v>
      </c>
      <c r="K494" s="766">
        <v>620.14</v>
      </c>
      <c r="L494" s="89"/>
      <c r="M494" s="644">
        <v>0</v>
      </c>
      <c r="N494" s="89"/>
      <c r="O494" s="644"/>
      <c r="P494" s="75">
        <v>0</v>
      </c>
      <c r="Q494" s="999">
        <f t="shared" si="36"/>
        <v>0</v>
      </c>
      <c r="R494" s="81"/>
      <c r="S494" s="150"/>
      <c r="T494" s="75">
        <v>0</v>
      </c>
      <c r="U494" s="1000"/>
      <c r="V494" s="81"/>
      <c r="W494" s="150"/>
      <c r="X494" s="81"/>
      <c r="Y494" s="150"/>
      <c r="Z494" s="60">
        <v>20</v>
      </c>
      <c r="AA494" s="1000">
        <v>620.14</v>
      </c>
      <c r="AB494" s="81"/>
      <c r="AC494" s="150"/>
      <c r="AD494" s="63">
        <v>0</v>
      </c>
      <c r="AE494" s="90">
        <f t="shared" si="37"/>
        <v>0</v>
      </c>
      <c r="AF494" s="63">
        <v>0</v>
      </c>
      <c r="AG494" s="150">
        <v>0</v>
      </c>
      <c r="AH494" s="81"/>
      <c r="AI494" s="150"/>
      <c r="AJ494" s="998">
        <f t="shared" si="35"/>
        <v>620.14</v>
      </c>
    </row>
    <row r="495" spans="2:36" ht="66" x14ac:dyDescent="0.25">
      <c r="B495" s="51"/>
      <c r="C495" s="84" t="s">
        <v>238</v>
      </c>
      <c r="D495" s="74"/>
      <c r="E495" s="74">
        <v>2</v>
      </c>
      <c r="F495" s="74" t="s">
        <v>41</v>
      </c>
      <c r="G495" s="55" t="s">
        <v>31</v>
      </c>
      <c r="H495" s="56" t="s">
        <v>32</v>
      </c>
      <c r="I495" s="55" t="s">
        <v>33</v>
      </c>
      <c r="J495" s="211">
        <v>19.29</v>
      </c>
      <c r="K495" s="766">
        <v>38.58</v>
      </c>
      <c r="L495" s="89"/>
      <c r="M495" s="644">
        <v>0</v>
      </c>
      <c r="N495" s="89"/>
      <c r="O495" s="644"/>
      <c r="P495" s="75">
        <v>0</v>
      </c>
      <c r="Q495" s="999">
        <f t="shared" si="36"/>
        <v>0</v>
      </c>
      <c r="R495" s="81"/>
      <c r="S495" s="150"/>
      <c r="T495" s="75">
        <v>0</v>
      </c>
      <c r="U495" s="1000"/>
      <c r="V495" s="81"/>
      <c r="W495" s="150"/>
      <c r="X495" s="81"/>
      <c r="Y495" s="150"/>
      <c r="Z495" s="60">
        <v>2</v>
      </c>
      <c r="AA495" s="1000">
        <v>38.58</v>
      </c>
      <c r="AB495" s="81"/>
      <c r="AC495" s="150"/>
      <c r="AD495" s="63">
        <v>0</v>
      </c>
      <c r="AE495" s="90">
        <f t="shared" si="37"/>
        <v>0</v>
      </c>
      <c r="AF495" s="63">
        <v>0</v>
      </c>
      <c r="AG495" s="150">
        <v>0</v>
      </c>
      <c r="AH495" s="81"/>
      <c r="AI495" s="150"/>
      <c r="AJ495" s="998">
        <f t="shared" si="35"/>
        <v>38.58</v>
      </c>
    </row>
    <row r="496" spans="2:36" ht="66" x14ac:dyDescent="0.25">
      <c r="B496" s="51"/>
      <c r="C496" s="84" t="s">
        <v>515</v>
      </c>
      <c r="D496" s="74"/>
      <c r="E496" s="74">
        <v>15</v>
      </c>
      <c r="F496" s="74" t="s">
        <v>41</v>
      </c>
      <c r="G496" s="55" t="s">
        <v>31</v>
      </c>
      <c r="H496" s="56" t="s">
        <v>32</v>
      </c>
      <c r="I496" s="55" t="s">
        <v>33</v>
      </c>
      <c r="J496" s="211">
        <v>446.6</v>
      </c>
      <c r="K496" s="766">
        <v>6699</v>
      </c>
      <c r="L496" s="89"/>
      <c r="M496" s="644">
        <v>0</v>
      </c>
      <c r="N496" s="89"/>
      <c r="O496" s="644"/>
      <c r="P496" s="75">
        <v>0</v>
      </c>
      <c r="Q496" s="999">
        <f t="shared" si="36"/>
        <v>0</v>
      </c>
      <c r="R496" s="81"/>
      <c r="S496" s="150"/>
      <c r="T496" s="75">
        <v>0</v>
      </c>
      <c r="U496" s="1000"/>
      <c r="V496" s="81"/>
      <c r="W496" s="150"/>
      <c r="X496" s="81"/>
      <c r="Y496" s="150"/>
      <c r="Z496" s="60">
        <v>15</v>
      </c>
      <c r="AA496" s="1000">
        <v>6699</v>
      </c>
      <c r="AB496" s="81"/>
      <c r="AC496" s="150"/>
      <c r="AD496" s="63">
        <v>0</v>
      </c>
      <c r="AE496" s="90">
        <f t="shared" si="37"/>
        <v>0</v>
      </c>
      <c r="AF496" s="63">
        <v>0</v>
      </c>
      <c r="AG496" s="150">
        <v>0</v>
      </c>
      <c r="AH496" s="81"/>
      <c r="AI496" s="150"/>
      <c r="AJ496" s="998">
        <f t="shared" si="35"/>
        <v>6699</v>
      </c>
    </row>
    <row r="497" spans="2:36" ht="66" x14ac:dyDescent="0.25">
      <c r="B497" s="51"/>
      <c r="C497" s="87" t="s">
        <v>516</v>
      </c>
      <c r="D497" s="74"/>
      <c r="E497" s="74">
        <v>10</v>
      </c>
      <c r="F497" s="74" t="s">
        <v>30</v>
      </c>
      <c r="G497" s="55" t="s">
        <v>31</v>
      </c>
      <c r="H497" s="56" t="s">
        <v>32</v>
      </c>
      <c r="I497" s="55" t="s">
        <v>33</v>
      </c>
      <c r="J497" s="211">
        <v>439.64</v>
      </c>
      <c r="K497" s="766">
        <v>4396.3999999999996</v>
      </c>
      <c r="L497" s="89"/>
      <c r="M497" s="644">
        <v>0</v>
      </c>
      <c r="N497" s="89"/>
      <c r="O497" s="644"/>
      <c r="P497" s="75">
        <v>0</v>
      </c>
      <c r="Q497" s="999">
        <f t="shared" si="36"/>
        <v>0</v>
      </c>
      <c r="R497" s="81"/>
      <c r="S497" s="150"/>
      <c r="T497" s="75">
        <v>0</v>
      </c>
      <c r="U497" s="1000"/>
      <c r="V497" s="81"/>
      <c r="W497" s="150"/>
      <c r="X497" s="81"/>
      <c r="Y497" s="150"/>
      <c r="Z497" s="60">
        <v>10</v>
      </c>
      <c r="AA497" s="1000">
        <v>4396.3999999999996</v>
      </c>
      <c r="AB497" s="81"/>
      <c r="AC497" s="150"/>
      <c r="AD497" s="63">
        <v>0</v>
      </c>
      <c r="AE497" s="90">
        <f t="shared" si="37"/>
        <v>0</v>
      </c>
      <c r="AF497" s="63">
        <v>0</v>
      </c>
      <c r="AG497" s="150">
        <v>0</v>
      </c>
      <c r="AH497" s="81"/>
      <c r="AI497" s="150"/>
      <c r="AJ497" s="998">
        <f t="shared" si="35"/>
        <v>4396.3999999999996</v>
      </c>
    </row>
    <row r="498" spans="2:36" ht="66" x14ac:dyDescent="0.25">
      <c r="B498" s="51"/>
      <c r="C498" s="84" t="s">
        <v>517</v>
      </c>
      <c r="D498" s="74"/>
      <c r="E498" s="74">
        <v>75</v>
      </c>
      <c r="F498" s="74" t="s">
        <v>30</v>
      </c>
      <c r="G498" s="55" t="s">
        <v>31</v>
      </c>
      <c r="H498" s="56" t="s">
        <v>32</v>
      </c>
      <c r="I498" s="55" t="s">
        <v>33</v>
      </c>
      <c r="J498" s="211">
        <v>3.8511999999999995</v>
      </c>
      <c r="K498" s="766">
        <v>288.83999999999997</v>
      </c>
      <c r="L498" s="89"/>
      <c r="M498" s="644">
        <v>0</v>
      </c>
      <c r="N498" s="89"/>
      <c r="O498" s="644"/>
      <c r="P498" s="75">
        <v>0</v>
      </c>
      <c r="Q498" s="999">
        <f t="shared" si="36"/>
        <v>0</v>
      </c>
      <c r="R498" s="81"/>
      <c r="S498" s="150"/>
      <c r="T498" s="75">
        <v>0</v>
      </c>
      <c r="U498" s="1000"/>
      <c r="V498" s="81"/>
      <c r="W498" s="150"/>
      <c r="X498" s="81"/>
      <c r="Y498" s="150"/>
      <c r="Z498" s="60">
        <v>75</v>
      </c>
      <c r="AA498" s="1000">
        <v>288.83999999999997</v>
      </c>
      <c r="AB498" s="81"/>
      <c r="AC498" s="150"/>
      <c r="AD498" s="63">
        <v>0</v>
      </c>
      <c r="AE498" s="90">
        <f t="shared" si="37"/>
        <v>0</v>
      </c>
      <c r="AF498" s="63">
        <v>0</v>
      </c>
      <c r="AG498" s="150">
        <v>0</v>
      </c>
      <c r="AH498" s="81"/>
      <c r="AI498" s="150"/>
      <c r="AJ498" s="998">
        <f t="shared" si="35"/>
        <v>288.83999999999997</v>
      </c>
    </row>
    <row r="499" spans="2:36" ht="66" x14ac:dyDescent="0.25">
      <c r="B499" s="51"/>
      <c r="C499" s="84" t="s">
        <v>518</v>
      </c>
      <c r="D499" s="74"/>
      <c r="E499" s="74">
        <v>10</v>
      </c>
      <c r="F499" s="74" t="s">
        <v>30</v>
      </c>
      <c r="G499" s="55" t="s">
        <v>31</v>
      </c>
      <c r="H499" s="56" t="s">
        <v>32</v>
      </c>
      <c r="I499" s="55" t="s">
        <v>33</v>
      </c>
      <c r="J499" s="211">
        <v>8.5609999999999999</v>
      </c>
      <c r="K499" s="766">
        <v>85.61</v>
      </c>
      <c r="L499" s="89"/>
      <c r="M499" s="644">
        <v>0</v>
      </c>
      <c r="N499" s="89"/>
      <c r="O499" s="644"/>
      <c r="P499" s="75">
        <v>0</v>
      </c>
      <c r="Q499" s="999">
        <f t="shared" si="36"/>
        <v>0</v>
      </c>
      <c r="R499" s="81"/>
      <c r="S499" s="150"/>
      <c r="T499" s="75">
        <v>0</v>
      </c>
      <c r="U499" s="1000"/>
      <c r="V499" s="81"/>
      <c r="W499" s="150"/>
      <c r="X499" s="81"/>
      <c r="Y499" s="150"/>
      <c r="Z499" s="60">
        <v>10</v>
      </c>
      <c r="AA499" s="1000">
        <v>85.61</v>
      </c>
      <c r="AB499" s="81"/>
      <c r="AC499" s="150"/>
      <c r="AD499" s="63">
        <v>0</v>
      </c>
      <c r="AE499" s="90">
        <f t="shared" si="37"/>
        <v>0</v>
      </c>
      <c r="AF499" s="63">
        <v>0</v>
      </c>
      <c r="AG499" s="150">
        <v>0</v>
      </c>
      <c r="AH499" s="81"/>
      <c r="AI499" s="150"/>
      <c r="AJ499" s="998">
        <f t="shared" si="35"/>
        <v>85.61</v>
      </c>
    </row>
    <row r="500" spans="2:36" ht="66" x14ac:dyDescent="0.25">
      <c r="B500" s="51"/>
      <c r="C500" s="84" t="s">
        <v>519</v>
      </c>
      <c r="D500" s="74"/>
      <c r="E500" s="74">
        <v>10</v>
      </c>
      <c r="F500" s="74" t="s">
        <v>30</v>
      </c>
      <c r="G500" s="55" t="s">
        <v>31</v>
      </c>
      <c r="H500" s="56" t="s">
        <v>32</v>
      </c>
      <c r="I500" s="55" t="s">
        <v>33</v>
      </c>
      <c r="J500" s="211">
        <v>8.5609999999999999</v>
      </c>
      <c r="K500" s="766">
        <v>85.61</v>
      </c>
      <c r="L500" s="89"/>
      <c r="M500" s="644">
        <v>0</v>
      </c>
      <c r="N500" s="89"/>
      <c r="O500" s="644"/>
      <c r="P500" s="75">
        <v>0</v>
      </c>
      <c r="Q500" s="999">
        <f t="shared" si="36"/>
        <v>0</v>
      </c>
      <c r="R500" s="81"/>
      <c r="S500" s="150"/>
      <c r="T500" s="75">
        <v>0</v>
      </c>
      <c r="U500" s="1000"/>
      <c r="V500" s="81"/>
      <c r="W500" s="150"/>
      <c r="X500" s="81"/>
      <c r="Y500" s="150"/>
      <c r="Z500" s="60">
        <v>10</v>
      </c>
      <c r="AA500" s="1000">
        <v>85.61</v>
      </c>
      <c r="AB500" s="81"/>
      <c r="AC500" s="150"/>
      <c r="AD500" s="63">
        <v>0</v>
      </c>
      <c r="AE500" s="90">
        <f t="shared" si="37"/>
        <v>0</v>
      </c>
      <c r="AF500" s="63">
        <v>0</v>
      </c>
      <c r="AG500" s="150">
        <v>0</v>
      </c>
      <c r="AH500" s="81"/>
      <c r="AI500" s="150"/>
      <c r="AJ500" s="998">
        <f t="shared" si="35"/>
        <v>85.61</v>
      </c>
    </row>
    <row r="501" spans="2:36" ht="66" x14ac:dyDescent="0.25">
      <c r="B501" s="51"/>
      <c r="C501" s="84" t="s">
        <v>520</v>
      </c>
      <c r="D501" s="74"/>
      <c r="E501" s="74">
        <v>10</v>
      </c>
      <c r="F501" s="74" t="s">
        <v>30</v>
      </c>
      <c r="G501" s="55" t="s">
        <v>31</v>
      </c>
      <c r="H501" s="56" t="s">
        <v>32</v>
      </c>
      <c r="I501" s="55" t="s">
        <v>33</v>
      </c>
      <c r="J501" s="211">
        <v>8.5609999999999999</v>
      </c>
      <c r="K501" s="766">
        <v>85.61</v>
      </c>
      <c r="L501" s="89"/>
      <c r="M501" s="644">
        <v>0</v>
      </c>
      <c r="N501" s="89"/>
      <c r="O501" s="644"/>
      <c r="P501" s="75">
        <v>0</v>
      </c>
      <c r="Q501" s="999">
        <f t="shared" si="36"/>
        <v>0</v>
      </c>
      <c r="R501" s="81"/>
      <c r="S501" s="150"/>
      <c r="T501" s="75">
        <v>0</v>
      </c>
      <c r="U501" s="1000"/>
      <c r="V501" s="81"/>
      <c r="W501" s="150"/>
      <c r="X501" s="81"/>
      <c r="Y501" s="150"/>
      <c r="Z501" s="60">
        <v>10</v>
      </c>
      <c r="AA501" s="1000">
        <v>85.61</v>
      </c>
      <c r="AB501" s="81"/>
      <c r="AC501" s="150"/>
      <c r="AD501" s="63">
        <v>0</v>
      </c>
      <c r="AE501" s="90">
        <f t="shared" si="37"/>
        <v>0</v>
      </c>
      <c r="AF501" s="63">
        <v>0</v>
      </c>
      <c r="AG501" s="150">
        <v>0</v>
      </c>
      <c r="AH501" s="81"/>
      <c r="AI501" s="150"/>
      <c r="AJ501" s="998">
        <f t="shared" si="35"/>
        <v>85.61</v>
      </c>
    </row>
    <row r="502" spans="2:36" ht="66" x14ac:dyDescent="0.25">
      <c r="B502" s="51"/>
      <c r="C502" s="84" t="s">
        <v>521</v>
      </c>
      <c r="D502" s="74"/>
      <c r="E502" s="74">
        <v>10</v>
      </c>
      <c r="F502" s="74" t="s">
        <v>30</v>
      </c>
      <c r="G502" s="55" t="s">
        <v>31</v>
      </c>
      <c r="H502" s="56" t="s">
        <v>32</v>
      </c>
      <c r="I502" s="55" t="s">
        <v>33</v>
      </c>
      <c r="J502" s="211">
        <v>8.5609999999999999</v>
      </c>
      <c r="K502" s="766">
        <v>85.61</v>
      </c>
      <c r="L502" s="89"/>
      <c r="M502" s="644">
        <v>0</v>
      </c>
      <c r="N502" s="89"/>
      <c r="O502" s="644"/>
      <c r="P502" s="75">
        <v>0</v>
      </c>
      <c r="Q502" s="999">
        <f t="shared" si="36"/>
        <v>0</v>
      </c>
      <c r="R502" s="81"/>
      <c r="S502" s="150"/>
      <c r="T502" s="75">
        <v>0</v>
      </c>
      <c r="U502" s="1000"/>
      <c r="V502" s="81"/>
      <c r="W502" s="150"/>
      <c r="X502" s="81"/>
      <c r="Y502" s="150"/>
      <c r="Z502" s="60">
        <v>10</v>
      </c>
      <c r="AA502" s="1000">
        <v>85.61</v>
      </c>
      <c r="AB502" s="81"/>
      <c r="AC502" s="150"/>
      <c r="AD502" s="63">
        <v>0</v>
      </c>
      <c r="AE502" s="90">
        <f t="shared" si="37"/>
        <v>0</v>
      </c>
      <c r="AF502" s="63">
        <v>0</v>
      </c>
      <c r="AG502" s="150">
        <v>0</v>
      </c>
      <c r="AH502" s="81"/>
      <c r="AI502" s="150"/>
      <c r="AJ502" s="998">
        <f t="shared" si="35"/>
        <v>85.61</v>
      </c>
    </row>
    <row r="503" spans="2:36" ht="66" x14ac:dyDescent="0.25">
      <c r="B503" s="51"/>
      <c r="C503" s="84" t="s">
        <v>522</v>
      </c>
      <c r="D503" s="74"/>
      <c r="E503" s="74">
        <v>10</v>
      </c>
      <c r="F503" s="74" t="s">
        <v>30</v>
      </c>
      <c r="G503" s="55" t="s">
        <v>31</v>
      </c>
      <c r="H503" s="56" t="s">
        <v>32</v>
      </c>
      <c r="I503" s="55" t="s">
        <v>33</v>
      </c>
      <c r="J503" s="211">
        <v>8.5609999999999999</v>
      </c>
      <c r="K503" s="766">
        <v>85.61</v>
      </c>
      <c r="L503" s="89"/>
      <c r="M503" s="644">
        <v>0</v>
      </c>
      <c r="N503" s="89"/>
      <c r="O503" s="644"/>
      <c r="P503" s="75">
        <v>0</v>
      </c>
      <c r="Q503" s="999">
        <f t="shared" si="36"/>
        <v>0</v>
      </c>
      <c r="R503" s="81"/>
      <c r="S503" s="150"/>
      <c r="T503" s="75">
        <v>0</v>
      </c>
      <c r="U503" s="1000"/>
      <c r="V503" s="81"/>
      <c r="W503" s="150"/>
      <c r="X503" s="81"/>
      <c r="Y503" s="150"/>
      <c r="Z503" s="60">
        <v>10</v>
      </c>
      <c r="AA503" s="1000">
        <v>85.61</v>
      </c>
      <c r="AB503" s="81"/>
      <c r="AC503" s="150"/>
      <c r="AD503" s="63">
        <v>0</v>
      </c>
      <c r="AE503" s="90">
        <f t="shared" si="37"/>
        <v>0</v>
      </c>
      <c r="AF503" s="63">
        <v>0</v>
      </c>
      <c r="AG503" s="150">
        <v>0</v>
      </c>
      <c r="AH503" s="81"/>
      <c r="AI503" s="150"/>
      <c r="AJ503" s="998">
        <f t="shared" si="35"/>
        <v>85.61</v>
      </c>
    </row>
    <row r="504" spans="2:36" ht="66" x14ac:dyDescent="0.25">
      <c r="B504" s="51"/>
      <c r="C504" s="84" t="s">
        <v>523</v>
      </c>
      <c r="D504" s="74"/>
      <c r="E504" s="74">
        <v>10</v>
      </c>
      <c r="F504" s="74" t="s">
        <v>30</v>
      </c>
      <c r="G504" s="55" t="s">
        <v>31</v>
      </c>
      <c r="H504" s="56" t="s">
        <v>32</v>
      </c>
      <c r="I504" s="55" t="s">
        <v>33</v>
      </c>
      <c r="J504" s="211">
        <v>8.5609999999999999</v>
      </c>
      <c r="K504" s="766">
        <v>85.61</v>
      </c>
      <c r="L504" s="89"/>
      <c r="M504" s="644">
        <v>0</v>
      </c>
      <c r="N504" s="89"/>
      <c r="O504" s="644"/>
      <c r="P504" s="75">
        <v>0</v>
      </c>
      <c r="Q504" s="999">
        <f t="shared" si="36"/>
        <v>0</v>
      </c>
      <c r="R504" s="81"/>
      <c r="S504" s="150"/>
      <c r="T504" s="75">
        <v>0</v>
      </c>
      <c r="U504" s="1000"/>
      <c r="V504" s="81"/>
      <c r="W504" s="150"/>
      <c r="X504" s="81"/>
      <c r="Y504" s="150"/>
      <c r="Z504" s="60">
        <v>10</v>
      </c>
      <c r="AA504" s="1000">
        <v>85.61</v>
      </c>
      <c r="AB504" s="81"/>
      <c r="AC504" s="150"/>
      <c r="AD504" s="63">
        <v>0</v>
      </c>
      <c r="AE504" s="90">
        <f t="shared" si="37"/>
        <v>0</v>
      </c>
      <c r="AF504" s="63">
        <v>0</v>
      </c>
      <c r="AG504" s="150">
        <v>0</v>
      </c>
      <c r="AH504" s="81"/>
      <c r="AI504" s="150"/>
      <c r="AJ504" s="998">
        <f t="shared" si="35"/>
        <v>85.61</v>
      </c>
    </row>
    <row r="505" spans="2:36" ht="66" x14ac:dyDescent="0.25">
      <c r="B505" s="51"/>
      <c r="C505" s="84" t="s">
        <v>524</v>
      </c>
      <c r="D505" s="74"/>
      <c r="E505" s="74">
        <v>95</v>
      </c>
      <c r="F505" s="74" t="s">
        <v>183</v>
      </c>
      <c r="G505" s="55" t="s">
        <v>31</v>
      </c>
      <c r="H505" s="56" t="s">
        <v>32</v>
      </c>
      <c r="I505" s="55" t="s">
        <v>33</v>
      </c>
      <c r="J505" s="211">
        <v>1.6008421052631581</v>
      </c>
      <c r="K505" s="766">
        <v>152.08000000000001</v>
      </c>
      <c r="L505" s="89"/>
      <c r="M505" s="644">
        <v>0</v>
      </c>
      <c r="N505" s="89"/>
      <c r="O505" s="644"/>
      <c r="P505" s="75">
        <v>0</v>
      </c>
      <c r="Q505" s="999">
        <f t="shared" si="36"/>
        <v>0</v>
      </c>
      <c r="R505" s="81"/>
      <c r="S505" s="150"/>
      <c r="T505" s="75">
        <v>0</v>
      </c>
      <c r="U505" s="1000"/>
      <c r="V505" s="81"/>
      <c r="W505" s="150"/>
      <c r="X505" s="81"/>
      <c r="Y505" s="150"/>
      <c r="Z505" s="60">
        <v>95</v>
      </c>
      <c r="AA505" s="1000">
        <v>152.08000000000001</v>
      </c>
      <c r="AB505" s="81"/>
      <c r="AC505" s="150"/>
      <c r="AD505" s="63">
        <v>0</v>
      </c>
      <c r="AE505" s="90">
        <f t="shared" si="37"/>
        <v>0</v>
      </c>
      <c r="AF505" s="63">
        <v>0</v>
      </c>
      <c r="AG505" s="150">
        <v>0</v>
      </c>
      <c r="AH505" s="81"/>
      <c r="AI505" s="150"/>
      <c r="AJ505" s="998">
        <f t="shared" si="35"/>
        <v>152.08000000000001</v>
      </c>
    </row>
    <row r="506" spans="2:36" ht="66" x14ac:dyDescent="0.25">
      <c r="B506" s="51"/>
      <c r="C506" s="84" t="s">
        <v>525</v>
      </c>
      <c r="D506" s="74"/>
      <c r="E506" s="74">
        <v>10</v>
      </c>
      <c r="F506" s="74" t="s">
        <v>30</v>
      </c>
      <c r="G506" s="55" t="s">
        <v>31</v>
      </c>
      <c r="H506" s="56" t="s">
        <v>32</v>
      </c>
      <c r="I506" s="55" t="s">
        <v>33</v>
      </c>
      <c r="J506" s="211">
        <v>2.7610000000000001</v>
      </c>
      <c r="K506" s="766">
        <v>27.61</v>
      </c>
      <c r="L506" s="89"/>
      <c r="M506" s="644">
        <v>0</v>
      </c>
      <c r="N506" s="89"/>
      <c r="O506" s="644"/>
      <c r="P506" s="75">
        <v>0</v>
      </c>
      <c r="Q506" s="999">
        <f t="shared" si="36"/>
        <v>0</v>
      </c>
      <c r="R506" s="81"/>
      <c r="S506" s="150"/>
      <c r="T506" s="75">
        <v>0</v>
      </c>
      <c r="U506" s="1000"/>
      <c r="V506" s="81"/>
      <c r="W506" s="150"/>
      <c r="X506" s="81"/>
      <c r="Y506" s="150"/>
      <c r="Z506" s="60">
        <v>10</v>
      </c>
      <c r="AA506" s="1000">
        <v>27.61</v>
      </c>
      <c r="AB506" s="81"/>
      <c r="AC506" s="150"/>
      <c r="AD506" s="63">
        <v>0</v>
      </c>
      <c r="AE506" s="90">
        <f t="shared" si="37"/>
        <v>0</v>
      </c>
      <c r="AF506" s="63">
        <v>0</v>
      </c>
      <c r="AG506" s="150">
        <v>0</v>
      </c>
      <c r="AH506" s="81"/>
      <c r="AI506" s="150"/>
      <c r="AJ506" s="998">
        <f t="shared" si="35"/>
        <v>27.61</v>
      </c>
    </row>
    <row r="507" spans="2:36" ht="66" x14ac:dyDescent="0.25">
      <c r="B507" s="51"/>
      <c r="C507" s="84" t="s">
        <v>526</v>
      </c>
      <c r="D507" s="74"/>
      <c r="E507" s="74">
        <v>10</v>
      </c>
      <c r="F507" s="74" t="s">
        <v>30</v>
      </c>
      <c r="G507" s="55" t="s">
        <v>31</v>
      </c>
      <c r="H507" s="56" t="s">
        <v>32</v>
      </c>
      <c r="I507" s="55" t="s">
        <v>33</v>
      </c>
      <c r="J507" s="211">
        <v>2.7610000000000001</v>
      </c>
      <c r="K507" s="766">
        <v>27.61</v>
      </c>
      <c r="L507" s="89"/>
      <c r="M507" s="644">
        <v>0</v>
      </c>
      <c r="N507" s="89"/>
      <c r="O507" s="644"/>
      <c r="P507" s="75">
        <v>0</v>
      </c>
      <c r="Q507" s="999">
        <f t="shared" si="36"/>
        <v>0</v>
      </c>
      <c r="R507" s="81"/>
      <c r="S507" s="150"/>
      <c r="T507" s="75">
        <v>0</v>
      </c>
      <c r="U507" s="1000"/>
      <c r="V507" s="81"/>
      <c r="W507" s="150"/>
      <c r="X507" s="81"/>
      <c r="Y507" s="150"/>
      <c r="Z507" s="60">
        <v>10</v>
      </c>
      <c r="AA507" s="1000">
        <v>27.61</v>
      </c>
      <c r="AB507" s="81"/>
      <c r="AC507" s="150"/>
      <c r="AD507" s="63">
        <v>0</v>
      </c>
      <c r="AE507" s="90">
        <f t="shared" si="37"/>
        <v>0</v>
      </c>
      <c r="AF507" s="63">
        <v>0</v>
      </c>
      <c r="AG507" s="150">
        <v>0</v>
      </c>
      <c r="AH507" s="81"/>
      <c r="AI507" s="150"/>
      <c r="AJ507" s="998">
        <f t="shared" si="35"/>
        <v>27.61</v>
      </c>
    </row>
    <row r="508" spans="2:36" ht="66" x14ac:dyDescent="0.25">
      <c r="B508" s="51"/>
      <c r="C508" s="84" t="s">
        <v>527</v>
      </c>
      <c r="D508" s="74"/>
      <c r="E508" s="74">
        <v>10</v>
      </c>
      <c r="F508" s="74" t="s">
        <v>30</v>
      </c>
      <c r="G508" s="55" t="s">
        <v>31</v>
      </c>
      <c r="H508" s="56" t="s">
        <v>32</v>
      </c>
      <c r="I508" s="55" t="s">
        <v>33</v>
      </c>
      <c r="J508" s="211">
        <v>2.7610000000000001</v>
      </c>
      <c r="K508" s="766">
        <v>27.61</v>
      </c>
      <c r="L508" s="89"/>
      <c r="M508" s="644">
        <v>0</v>
      </c>
      <c r="N508" s="89"/>
      <c r="O508" s="644"/>
      <c r="P508" s="75">
        <v>0</v>
      </c>
      <c r="Q508" s="999">
        <f t="shared" si="36"/>
        <v>0</v>
      </c>
      <c r="R508" s="81"/>
      <c r="S508" s="150"/>
      <c r="T508" s="75">
        <v>0</v>
      </c>
      <c r="U508" s="1000"/>
      <c r="V508" s="81"/>
      <c r="W508" s="150"/>
      <c r="X508" s="81"/>
      <c r="Y508" s="150"/>
      <c r="Z508" s="60">
        <v>10</v>
      </c>
      <c r="AA508" s="1000">
        <v>27.61</v>
      </c>
      <c r="AB508" s="81"/>
      <c r="AC508" s="150"/>
      <c r="AD508" s="63">
        <v>0</v>
      </c>
      <c r="AE508" s="90">
        <f t="shared" si="37"/>
        <v>0</v>
      </c>
      <c r="AF508" s="63">
        <v>0</v>
      </c>
      <c r="AG508" s="150">
        <v>0</v>
      </c>
      <c r="AH508" s="81"/>
      <c r="AI508" s="150"/>
      <c r="AJ508" s="998">
        <f t="shared" si="35"/>
        <v>27.61</v>
      </c>
    </row>
    <row r="509" spans="2:36" ht="66" x14ac:dyDescent="0.25">
      <c r="B509" s="51"/>
      <c r="C509" s="84" t="s">
        <v>528</v>
      </c>
      <c r="D509" s="74"/>
      <c r="E509" s="74">
        <v>10</v>
      </c>
      <c r="F509" s="74" t="s">
        <v>30</v>
      </c>
      <c r="G509" s="55" t="s">
        <v>31</v>
      </c>
      <c r="H509" s="56" t="s">
        <v>32</v>
      </c>
      <c r="I509" s="55" t="s">
        <v>33</v>
      </c>
      <c r="J509" s="211">
        <v>2.7610000000000001</v>
      </c>
      <c r="K509" s="766">
        <v>27.61</v>
      </c>
      <c r="L509" s="89"/>
      <c r="M509" s="644">
        <v>0</v>
      </c>
      <c r="N509" s="89"/>
      <c r="O509" s="644"/>
      <c r="P509" s="75">
        <v>0</v>
      </c>
      <c r="Q509" s="999">
        <f t="shared" si="36"/>
        <v>0</v>
      </c>
      <c r="R509" s="81"/>
      <c r="S509" s="150"/>
      <c r="T509" s="75">
        <v>0</v>
      </c>
      <c r="U509" s="1000"/>
      <c r="V509" s="81"/>
      <c r="W509" s="150"/>
      <c r="X509" s="81"/>
      <c r="Y509" s="150"/>
      <c r="Z509" s="60">
        <v>10</v>
      </c>
      <c r="AA509" s="1000">
        <v>27.61</v>
      </c>
      <c r="AB509" s="81"/>
      <c r="AC509" s="150"/>
      <c r="AD509" s="63">
        <v>0</v>
      </c>
      <c r="AE509" s="90">
        <f t="shared" si="37"/>
        <v>0</v>
      </c>
      <c r="AF509" s="63">
        <v>0</v>
      </c>
      <c r="AG509" s="150">
        <v>0</v>
      </c>
      <c r="AH509" s="81"/>
      <c r="AI509" s="150"/>
      <c r="AJ509" s="998">
        <f t="shared" si="35"/>
        <v>27.61</v>
      </c>
    </row>
    <row r="510" spans="2:36" ht="66" x14ac:dyDescent="0.25">
      <c r="B510" s="51"/>
      <c r="C510" s="84" t="s">
        <v>529</v>
      </c>
      <c r="D510" s="74"/>
      <c r="E510" s="74">
        <v>10</v>
      </c>
      <c r="F510" s="74" t="s">
        <v>30</v>
      </c>
      <c r="G510" s="55" t="s">
        <v>31</v>
      </c>
      <c r="H510" s="56" t="s">
        <v>32</v>
      </c>
      <c r="I510" s="55" t="s">
        <v>33</v>
      </c>
      <c r="J510" s="211">
        <v>2.7610000000000001</v>
      </c>
      <c r="K510" s="766">
        <v>27.61</v>
      </c>
      <c r="L510" s="89"/>
      <c r="M510" s="644">
        <v>0</v>
      </c>
      <c r="N510" s="89"/>
      <c r="O510" s="644"/>
      <c r="P510" s="75">
        <v>0</v>
      </c>
      <c r="Q510" s="999">
        <f t="shared" si="36"/>
        <v>0</v>
      </c>
      <c r="R510" s="81"/>
      <c r="S510" s="150"/>
      <c r="T510" s="75">
        <v>0</v>
      </c>
      <c r="U510" s="1000"/>
      <c r="V510" s="81"/>
      <c r="W510" s="150"/>
      <c r="X510" s="81"/>
      <c r="Y510" s="150"/>
      <c r="Z510" s="60">
        <v>10</v>
      </c>
      <c r="AA510" s="1000">
        <v>27.61</v>
      </c>
      <c r="AB510" s="81"/>
      <c r="AC510" s="150"/>
      <c r="AD510" s="63">
        <v>0</v>
      </c>
      <c r="AE510" s="90">
        <f t="shared" si="37"/>
        <v>0</v>
      </c>
      <c r="AF510" s="63">
        <v>0</v>
      </c>
      <c r="AG510" s="150">
        <v>0</v>
      </c>
      <c r="AH510" s="81"/>
      <c r="AI510" s="150"/>
      <c r="AJ510" s="998">
        <f t="shared" si="35"/>
        <v>27.61</v>
      </c>
    </row>
    <row r="511" spans="2:36" ht="66" x14ac:dyDescent="0.25">
      <c r="B511" s="51"/>
      <c r="C511" s="84" t="s">
        <v>530</v>
      </c>
      <c r="D511" s="74"/>
      <c r="E511" s="74">
        <v>10</v>
      </c>
      <c r="F511" s="74" t="s">
        <v>30</v>
      </c>
      <c r="G511" s="55" t="s">
        <v>31</v>
      </c>
      <c r="H511" s="56" t="s">
        <v>32</v>
      </c>
      <c r="I511" s="55" t="s">
        <v>33</v>
      </c>
      <c r="J511" s="211">
        <v>2.7610000000000001</v>
      </c>
      <c r="K511" s="766">
        <v>27.61</v>
      </c>
      <c r="L511" s="89"/>
      <c r="M511" s="644">
        <v>0</v>
      </c>
      <c r="N511" s="89"/>
      <c r="O511" s="644"/>
      <c r="P511" s="75">
        <v>0</v>
      </c>
      <c r="Q511" s="999">
        <f t="shared" si="36"/>
        <v>0</v>
      </c>
      <c r="R511" s="81"/>
      <c r="S511" s="150"/>
      <c r="T511" s="75">
        <v>0</v>
      </c>
      <c r="U511" s="1000"/>
      <c r="V511" s="81"/>
      <c r="W511" s="150"/>
      <c r="X511" s="81"/>
      <c r="Y511" s="150"/>
      <c r="Z511" s="60">
        <v>10</v>
      </c>
      <c r="AA511" s="1000">
        <v>27.61</v>
      </c>
      <c r="AB511" s="81"/>
      <c r="AC511" s="150"/>
      <c r="AD511" s="63">
        <v>0</v>
      </c>
      <c r="AE511" s="90">
        <f t="shared" si="37"/>
        <v>0</v>
      </c>
      <c r="AF511" s="63">
        <v>0</v>
      </c>
      <c r="AG511" s="150">
        <v>0</v>
      </c>
      <c r="AH511" s="81"/>
      <c r="AI511" s="150"/>
      <c r="AJ511" s="998">
        <f t="shared" si="35"/>
        <v>27.61</v>
      </c>
    </row>
    <row r="512" spans="2:36" ht="66" x14ac:dyDescent="0.25">
      <c r="B512" s="51"/>
      <c r="C512" s="84" t="s">
        <v>531</v>
      </c>
      <c r="D512" s="74"/>
      <c r="E512" s="74">
        <v>6</v>
      </c>
      <c r="F512" s="74" t="s">
        <v>41</v>
      </c>
      <c r="G512" s="55" t="s">
        <v>31</v>
      </c>
      <c r="H512" s="56" t="s">
        <v>32</v>
      </c>
      <c r="I512" s="55" t="s">
        <v>33</v>
      </c>
      <c r="J512" s="211">
        <v>15.844999999999999</v>
      </c>
      <c r="K512" s="766">
        <v>95.07</v>
      </c>
      <c r="L512" s="89"/>
      <c r="M512" s="644">
        <v>0</v>
      </c>
      <c r="N512" s="89"/>
      <c r="O512" s="644"/>
      <c r="P512" s="75">
        <v>0</v>
      </c>
      <c r="Q512" s="999">
        <f t="shared" si="36"/>
        <v>0</v>
      </c>
      <c r="R512" s="81"/>
      <c r="S512" s="150"/>
      <c r="T512" s="75">
        <v>0</v>
      </c>
      <c r="U512" s="1000"/>
      <c r="V512" s="81"/>
      <c r="W512" s="150"/>
      <c r="X512" s="81"/>
      <c r="Y512" s="150"/>
      <c r="Z512" s="60">
        <v>6</v>
      </c>
      <c r="AA512" s="1000">
        <v>95.07</v>
      </c>
      <c r="AB512" s="81"/>
      <c r="AC512" s="150"/>
      <c r="AD512" s="63">
        <v>0</v>
      </c>
      <c r="AE512" s="90">
        <f t="shared" si="37"/>
        <v>0</v>
      </c>
      <c r="AF512" s="63">
        <v>0</v>
      </c>
      <c r="AG512" s="150">
        <v>0</v>
      </c>
      <c r="AH512" s="81"/>
      <c r="AI512" s="150"/>
      <c r="AJ512" s="998">
        <f t="shared" si="35"/>
        <v>95.07</v>
      </c>
    </row>
    <row r="513" spans="2:36" ht="66" x14ac:dyDescent="0.25">
      <c r="B513" s="51"/>
      <c r="C513" s="102" t="s">
        <v>532</v>
      </c>
      <c r="D513" s="74"/>
      <c r="E513" s="74">
        <v>9</v>
      </c>
      <c r="F513" s="74" t="s">
        <v>533</v>
      </c>
      <c r="G513" s="55" t="s">
        <v>31</v>
      </c>
      <c r="H513" s="56" t="s">
        <v>32</v>
      </c>
      <c r="I513" s="55" t="s">
        <v>33</v>
      </c>
      <c r="J513" s="211">
        <v>199.19555555555556</v>
      </c>
      <c r="K513" s="766">
        <v>1792.76</v>
      </c>
      <c r="L513" s="89"/>
      <c r="M513" s="644">
        <v>0</v>
      </c>
      <c r="N513" s="89"/>
      <c r="O513" s="644"/>
      <c r="P513" s="75">
        <v>0</v>
      </c>
      <c r="Q513" s="999">
        <f t="shared" si="36"/>
        <v>0</v>
      </c>
      <c r="R513" s="81"/>
      <c r="S513" s="150"/>
      <c r="T513" s="75">
        <v>0</v>
      </c>
      <c r="U513" s="1000"/>
      <c r="V513" s="81"/>
      <c r="W513" s="150"/>
      <c r="X513" s="81"/>
      <c r="Y513" s="150"/>
      <c r="Z513" s="60">
        <v>9</v>
      </c>
      <c r="AA513" s="1000">
        <v>1792.76</v>
      </c>
      <c r="AB513" s="81"/>
      <c r="AC513" s="150"/>
      <c r="AD513" s="63">
        <v>0</v>
      </c>
      <c r="AE513" s="90">
        <f t="shared" si="37"/>
        <v>0</v>
      </c>
      <c r="AF513" s="63">
        <v>0</v>
      </c>
      <c r="AG513" s="150">
        <v>0</v>
      </c>
      <c r="AH513" s="81"/>
      <c r="AI513" s="150"/>
      <c r="AJ513" s="998">
        <f t="shared" si="35"/>
        <v>1792.76</v>
      </c>
    </row>
    <row r="514" spans="2:36" ht="66" x14ac:dyDescent="0.25">
      <c r="B514" s="51"/>
      <c r="C514" s="84" t="s">
        <v>534</v>
      </c>
      <c r="D514" s="74"/>
      <c r="E514" s="74">
        <v>1</v>
      </c>
      <c r="F514" s="74" t="s">
        <v>253</v>
      </c>
      <c r="G514" s="55" t="s">
        <v>31</v>
      </c>
      <c r="H514" s="56" t="s">
        <v>32</v>
      </c>
      <c r="I514" s="55" t="s">
        <v>33</v>
      </c>
      <c r="J514" s="211">
        <v>1142.02</v>
      </c>
      <c r="K514" s="766">
        <v>1142.02</v>
      </c>
      <c r="L514" s="89"/>
      <c r="M514" s="644">
        <v>0</v>
      </c>
      <c r="N514" s="89"/>
      <c r="O514" s="644"/>
      <c r="P514" s="75">
        <v>0</v>
      </c>
      <c r="Q514" s="999">
        <f t="shared" si="36"/>
        <v>0</v>
      </c>
      <c r="R514" s="81"/>
      <c r="S514" s="150"/>
      <c r="T514" s="75">
        <v>0</v>
      </c>
      <c r="U514" s="1000"/>
      <c r="V514" s="81"/>
      <c r="W514" s="150"/>
      <c r="X514" s="81"/>
      <c r="Y514" s="150"/>
      <c r="Z514" s="60">
        <v>1</v>
      </c>
      <c r="AA514" s="1000">
        <v>1142.02</v>
      </c>
      <c r="AB514" s="81"/>
      <c r="AC514" s="150"/>
      <c r="AD514" s="63">
        <v>0</v>
      </c>
      <c r="AE514" s="90">
        <f t="shared" si="37"/>
        <v>0</v>
      </c>
      <c r="AF514" s="63">
        <v>0</v>
      </c>
      <c r="AG514" s="150">
        <v>0</v>
      </c>
      <c r="AH514" s="81"/>
      <c r="AI514" s="150"/>
      <c r="AJ514" s="998">
        <f t="shared" si="35"/>
        <v>1142.02</v>
      </c>
    </row>
    <row r="515" spans="2:36" ht="66" x14ac:dyDescent="0.25">
      <c r="B515" s="51"/>
      <c r="C515" s="84" t="s">
        <v>535</v>
      </c>
      <c r="D515" s="74"/>
      <c r="E515" s="74">
        <v>3</v>
      </c>
      <c r="F515" s="74" t="s">
        <v>41</v>
      </c>
      <c r="G515" s="55" t="s">
        <v>31</v>
      </c>
      <c r="H515" s="56" t="s">
        <v>32</v>
      </c>
      <c r="I515" s="55" t="s">
        <v>33</v>
      </c>
      <c r="J515" s="211">
        <v>413.42333333333335</v>
      </c>
      <c r="K515" s="766">
        <v>1240.27</v>
      </c>
      <c r="L515" s="89"/>
      <c r="M515" s="644">
        <v>0</v>
      </c>
      <c r="N515" s="89"/>
      <c r="O515" s="644"/>
      <c r="P515" s="75">
        <v>0</v>
      </c>
      <c r="Q515" s="999">
        <f t="shared" si="36"/>
        <v>0</v>
      </c>
      <c r="R515" s="81"/>
      <c r="S515" s="150"/>
      <c r="T515" s="75">
        <v>0</v>
      </c>
      <c r="U515" s="1000"/>
      <c r="V515" s="81"/>
      <c r="W515" s="150"/>
      <c r="X515" s="81"/>
      <c r="Y515" s="150"/>
      <c r="Z515" s="60">
        <v>3</v>
      </c>
      <c r="AA515" s="1000">
        <v>1240.27</v>
      </c>
      <c r="AB515" s="81"/>
      <c r="AC515" s="150"/>
      <c r="AD515" s="63">
        <v>0</v>
      </c>
      <c r="AE515" s="90">
        <f t="shared" si="37"/>
        <v>0</v>
      </c>
      <c r="AF515" s="63">
        <v>0</v>
      </c>
      <c r="AG515" s="150">
        <v>0</v>
      </c>
      <c r="AH515" s="81"/>
      <c r="AI515" s="150"/>
      <c r="AJ515" s="998">
        <f t="shared" ref="AJ515:AJ578" si="38">AG515+AI515+AE515+AC515+AA515+Y515+W515+U515+S515+Q515+O515+M515</f>
        <v>1240.27</v>
      </c>
    </row>
    <row r="516" spans="2:36" ht="66" x14ac:dyDescent="0.25">
      <c r="B516" s="51"/>
      <c r="C516" s="87" t="s">
        <v>536</v>
      </c>
      <c r="D516" s="74"/>
      <c r="E516" s="74">
        <v>50</v>
      </c>
      <c r="F516" s="74" t="s">
        <v>30</v>
      </c>
      <c r="G516" s="55" t="s">
        <v>31</v>
      </c>
      <c r="H516" s="56" t="s">
        <v>32</v>
      </c>
      <c r="I516" s="55" t="s">
        <v>33</v>
      </c>
      <c r="J516" s="211">
        <v>149.70959999999999</v>
      </c>
      <c r="K516" s="766">
        <v>7485.48</v>
      </c>
      <c r="L516" s="89"/>
      <c r="M516" s="644">
        <v>0</v>
      </c>
      <c r="N516" s="89"/>
      <c r="O516" s="644"/>
      <c r="P516" s="75">
        <v>0</v>
      </c>
      <c r="Q516" s="999">
        <f t="shared" si="36"/>
        <v>0</v>
      </c>
      <c r="R516" s="81"/>
      <c r="S516" s="150"/>
      <c r="T516" s="75">
        <v>0</v>
      </c>
      <c r="U516" s="1000"/>
      <c r="V516" s="81"/>
      <c r="W516" s="150"/>
      <c r="X516" s="81"/>
      <c r="Y516" s="150"/>
      <c r="Z516" s="60">
        <v>50</v>
      </c>
      <c r="AA516" s="1000">
        <v>7485.48</v>
      </c>
      <c r="AB516" s="81"/>
      <c r="AC516" s="150"/>
      <c r="AD516" s="63">
        <v>0</v>
      </c>
      <c r="AE516" s="90">
        <f t="shared" si="37"/>
        <v>0</v>
      </c>
      <c r="AF516" s="63">
        <v>0</v>
      </c>
      <c r="AG516" s="150">
        <v>0</v>
      </c>
      <c r="AH516" s="81"/>
      <c r="AI516" s="150"/>
      <c r="AJ516" s="998">
        <f t="shared" si="38"/>
        <v>7485.48</v>
      </c>
    </row>
    <row r="517" spans="2:36" ht="66" x14ac:dyDescent="0.25">
      <c r="B517" s="51"/>
      <c r="C517" s="102" t="s">
        <v>118</v>
      </c>
      <c r="D517" s="74"/>
      <c r="E517" s="74">
        <v>40</v>
      </c>
      <c r="F517" s="74" t="s">
        <v>173</v>
      </c>
      <c r="G517" s="55" t="s">
        <v>31</v>
      </c>
      <c r="H517" s="56" t="s">
        <v>32</v>
      </c>
      <c r="I517" s="55" t="s">
        <v>33</v>
      </c>
      <c r="J517" s="211">
        <v>27.318249999999999</v>
      </c>
      <c r="K517" s="766">
        <v>1092.73</v>
      </c>
      <c r="L517" s="89"/>
      <c r="M517" s="644">
        <v>0</v>
      </c>
      <c r="N517" s="89"/>
      <c r="O517" s="644"/>
      <c r="P517" s="75">
        <v>0</v>
      </c>
      <c r="Q517" s="999">
        <f t="shared" si="36"/>
        <v>0</v>
      </c>
      <c r="R517" s="81"/>
      <c r="S517" s="150"/>
      <c r="T517" s="75">
        <v>0</v>
      </c>
      <c r="U517" s="1000"/>
      <c r="V517" s="81"/>
      <c r="W517" s="150"/>
      <c r="X517" s="81"/>
      <c r="Y517" s="150"/>
      <c r="Z517" s="60">
        <v>40</v>
      </c>
      <c r="AA517" s="1000">
        <v>1092.73</v>
      </c>
      <c r="AB517" s="81"/>
      <c r="AC517" s="150"/>
      <c r="AD517" s="63">
        <v>0</v>
      </c>
      <c r="AE517" s="90">
        <f t="shared" si="37"/>
        <v>0</v>
      </c>
      <c r="AF517" s="63">
        <v>0</v>
      </c>
      <c r="AG517" s="150">
        <v>0</v>
      </c>
      <c r="AH517" s="81"/>
      <c r="AI517" s="150"/>
      <c r="AJ517" s="998">
        <f t="shared" si="38"/>
        <v>1092.73</v>
      </c>
    </row>
    <row r="518" spans="2:36" ht="66" x14ac:dyDescent="0.25">
      <c r="B518" s="51"/>
      <c r="C518" s="84" t="s">
        <v>120</v>
      </c>
      <c r="D518" s="74"/>
      <c r="E518" s="74">
        <v>10</v>
      </c>
      <c r="F518" s="74" t="s">
        <v>49</v>
      </c>
      <c r="G518" s="55" t="s">
        <v>31</v>
      </c>
      <c r="H518" s="56" t="s">
        <v>32</v>
      </c>
      <c r="I518" s="55" t="s">
        <v>33</v>
      </c>
      <c r="J518" s="211">
        <v>61.630999999999993</v>
      </c>
      <c r="K518" s="766">
        <v>616.30999999999995</v>
      </c>
      <c r="L518" s="89"/>
      <c r="M518" s="644">
        <v>0</v>
      </c>
      <c r="N518" s="89"/>
      <c r="O518" s="644"/>
      <c r="P518" s="75">
        <v>0</v>
      </c>
      <c r="Q518" s="999">
        <f t="shared" si="36"/>
        <v>0</v>
      </c>
      <c r="R518" s="81"/>
      <c r="S518" s="150"/>
      <c r="T518" s="75">
        <v>0</v>
      </c>
      <c r="U518" s="1000"/>
      <c r="V518" s="81"/>
      <c r="W518" s="150"/>
      <c r="X518" s="81"/>
      <c r="Y518" s="150"/>
      <c r="Z518" s="60">
        <v>10</v>
      </c>
      <c r="AA518" s="1000">
        <v>616.30999999999995</v>
      </c>
      <c r="AB518" s="81"/>
      <c r="AC518" s="150"/>
      <c r="AD518" s="63">
        <v>0</v>
      </c>
      <c r="AE518" s="90">
        <f t="shared" si="37"/>
        <v>0</v>
      </c>
      <c r="AF518" s="63">
        <v>0</v>
      </c>
      <c r="AG518" s="150">
        <v>0</v>
      </c>
      <c r="AH518" s="81"/>
      <c r="AI518" s="150"/>
      <c r="AJ518" s="998">
        <f t="shared" si="38"/>
        <v>616.30999999999995</v>
      </c>
    </row>
    <row r="519" spans="2:36" ht="66" x14ac:dyDescent="0.25">
      <c r="B519" s="51"/>
      <c r="C519" s="84" t="s">
        <v>537</v>
      </c>
      <c r="D519" s="74"/>
      <c r="E519" s="74">
        <v>15</v>
      </c>
      <c r="F519" s="74" t="s">
        <v>30</v>
      </c>
      <c r="G519" s="55" t="s">
        <v>31</v>
      </c>
      <c r="H519" s="56" t="s">
        <v>32</v>
      </c>
      <c r="I519" s="55" t="s">
        <v>33</v>
      </c>
      <c r="J519" s="211">
        <v>24.800666666666665</v>
      </c>
      <c r="K519" s="766">
        <v>372.01</v>
      </c>
      <c r="L519" s="89"/>
      <c r="M519" s="644">
        <v>0</v>
      </c>
      <c r="N519" s="89"/>
      <c r="O519" s="644"/>
      <c r="P519" s="75">
        <v>0</v>
      </c>
      <c r="Q519" s="999">
        <f t="shared" si="36"/>
        <v>0</v>
      </c>
      <c r="R519" s="81"/>
      <c r="S519" s="150"/>
      <c r="T519" s="75">
        <v>0</v>
      </c>
      <c r="U519" s="1000"/>
      <c r="V519" s="81"/>
      <c r="W519" s="150"/>
      <c r="X519" s="81"/>
      <c r="Y519" s="150"/>
      <c r="Z519" s="60">
        <v>15</v>
      </c>
      <c r="AA519" s="1000">
        <v>372.01</v>
      </c>
      <c r="AB519" s="81"/>
      <c r="AC519" s="150"/>
      <c r="AD519" s="63">
        <v>0</v>
      </c>
      <c r="AE519" s="90">
        <f t="shared" si="37"/>
        <v>0</v>
      </c>
      <c r="AF519" s="63">
        <v>0</v>
      </c>
      <c r="AG519" s="150">
        <v>0</v>
      </c>
      <c r="AH519" s="81"/>
      <c r="AI519" s="150"/>
      <c r="AJ519" s="998">
        <f t="shared" si="38"/>
        <v>372.01</v>
      </c>
    </row>
    <row r="520" spans="2:36" ht="66" x14ac:dyDescent="0.25">
      <c r="B520" s="51"/>
      <c r="C520" s="84" t="s">
        <v>538</v>
      </c>
      <c r="D520" s="74"/>
      <c r="E520" s="74">
        <v>15</v>
      </c>
      <c r="F520" s="74" t="s">
        <v>539</v>
      </c>
      <c r="G520" s="55" t="s">
        <v>31</v>
      </c>
      <c r="H520" s="56" t="s">
        <v>32</v>
      </c>
      <c r="I520" s="55" t="s">
        <v>33</v>
      </c>
      <c r="J520" s="211">
        <v>24.800666666666665</v>
      </c>
      <c r="K520" s="766">
        <v>372.01</v>
      </c>
      <c r="L520" s="89"/>
      <c r="M520" s="644">
        <v>0</v>
      </c>
      <c r="N520" s="89"/>
      <c r="O520" s="644"/>
      <c r="P520" s="75">
        <v>0</v>
      </c>
      <c r="Q520" s="999">
        <f t="shared" si="36"/>
        <v>0</v>
      </c>
      <c r="R520" s="81"/>
      <c r="S520" s="150"/>
      <c r="T520" s="75">
        <v>0</v>
      </c>
      <c r="U520" s="1000"/>
      <c r="V520" s="81"/>
      <c r="W520" s="150"/>
      <c r="X520" s="81"/>
      <c r="Y520" s="150"/>
      <c r="Z520" s="60">
        <v>15</v>
      </c>
      <c r="AA520" s="1000">
        <v>372.01</v>
      </c>
      <c r="AB520" s="81"/>
      <c r="AC520" s="150"/>
      <c r="AD520" s="63">
        <v>0</v>
      </c>
      <c r="AE520" s="90">
        <f t="shared" si="37"/>
        <v>0</v>
      </c>
      <c r="AF520" s="63">
        <v>0</v>
      </c>
      <c r="AG520" s="150">
        <v>0</v>
      </c>
      <c r="AH520" s="81"/>
      <c r="AI520" s="150"/>
      <c r="AJ520" s="998">
        <f t="shared" si="38"/>
        <v>372.01</v>
      </c>
    </row>
    <row r="521" spans="2:36" ht="66" x14ac:dyDescent="0.25">
      <c r="B521" s="51"/>
      <c r="C521" s="84" t="s">
        <v>540</v>
      </c>
      <c r="D521" s="74"/>
      <c r="E521" s="74">
        <v>6</v>
      </c>
      <c r="F521" s="74" t="s">
        <v>30</v>
      </c>
      <c r="G521" s="55" t="s">
        <v>31</v>
      </c>
      <c r="H521" s="56" t="s">
        <v>32</v>
      </c>
      <c r="I521" s="55" t="s">
        <v>33</v>
      </c>
      <c r="J521" s="211">
        <v>208.79999999999998</v>
      </c>
      <c r="K521" s="766">
        <v>1252.8</v>
      </c>
      <c r="L521" s="89"/>
      <c r="M521" s="644">
        <v>0</v>
      </c>
      <c r="N521" s="89"/>
      <c r="O521" s="644"/>
      <c r="P521" s="75">
        <v>0</v>
      </c>
      <c r="Q521" s="999">
        <f t="shared" si="36"/>
        <v>0</v>
      </c>
      <c r="R521" s="81"/>
      <c r="S521" s="150"/>
      <c r="T521" s="75">
        <v>0</v>
      </c>
      <c r="U521" s="1000"/>
      <c r="V521" s="81"/>
      <c r="W521" s="150"/>
      <c r="X521" s="81"/>
      <c r="Y521" s="150"/>
      <c r="Z521" s="60">
        <v>6</v>
      </c>
      <c r="AA521" s="1000">
        <v>1252.8</v>
      </c>
      <c r="AB521" s="81"/>
      <c r="AC521" s="150"/>
      <c r="AD521" s="63">
        <v>0</v>
      </c>
      <c r="AE521" s="90">
        <f t="shared" si="37"/>
        <v>0</v>
      </c>
      <c r="AF521" s="63">
        <v>0</v>
      </c>
      <c r="AG521" s="150">
        <v>0</v>
      </c>
      <c r="AH521" s="81"/>
      <c r="AI521" s="150"/>
      <c r="AJ521" s="998">
        <f t="shared" si="38"/>
        <v>1252.8</v>
      </c>
    </row>
    <row r="522" spans="2:36" ht="66" x14ac:dyDescent="0.25">
      <c r="B522" s="51"/>
      <c r="C522" s="84" t="s">
        <v>541</v>
      </c>
      <c r="D522" s="74"/>
      <c r="E522" s="74">
        <v>15</v>
      </c>
      <c r="F522" s="74" t="s">
        <v>30</v>
      </c>
      <c r="G522" s="55" t="s">
        <v>31</v>
      </c>
      <c r="H522" s="56" t="s">
        <v>32</v>
      </c>
      <c r="I522" s="55" t="s">
        <v>33</v>
      </c>
      <c r="J522" s="211">
        <v>85.445333333333338</v>
      </c>
      <c r="K522" s="766">
        <v>1281.68</v>
      </c>
      <c r="L522" s="89"/>
      <c r="M522" s="644">
        <v>0</v>
      </c>
      <c r="N522" s="89"/>
      <c r="O522" s="644"/>
      <c r="P522" s="75">
        <v>0</v>
      </c>
      <c r="Q522" s="999">
        <f t="shared" si="36"/>
        <v>0</v>
      </c>
      <c r="R522" s="81"/>
      <c r="S522" s="150"/>
      <c r="T522" s="75">
        <v>0</v>
      </c>
      <c r="U522" s="1000"/>
      <c r="V522" s="81"/>
      <c r="W522" s="150"/>
      <c r="X522" s="81"/>
      <c r="Y522" s="150"/>
      <c r="Z522" s="60">
        <v>15</v>
      </c>
      <c r="AA522" s="1000">
        <v>1281.68</v>
      </c>
      <c r="AB522" s="81"/>
      <c r="AC522" s="150"/>
      <c r="AD522" s="63">
        <v>0</v>
      </c>
      <c r="AE522" s="90">
        <f t="shared" si="37"/>
        <v>0</v>
      </c>
      <c r="AF522" s="63">
        <v>0</v>
      </c>
      <c r="AG522" s="150">
        <v>0</v>
      </c>
      <c r="AH522" s="81"/>
      <c r="AI522" s="150"/>
      <c r="AJ522" s="998">
        <f t="shared" si="38"/>
        <v>1281.68</v>
      </c>
    </row>
    <row r="523" spans="2:36" ht="66" x14ac:dyDescent="0.25">
      <c r="B523" s="51"/>
      <c r="C523" s="84" t="s">
        <v>542</v>
      </c>
      <c r="D523" s="74"/>
      <c r="E523" s="74">
        <v>15</v>
      </c>
      <c r="F523" s="74" t="s">
        <v>30</v>
      </c>
      <c r="G523" s="55" t="s">
        <v>31</v>
      </c>
      <c r="H523" s="56" t="s">
        <v>32</v>
      </c>
      <c r="I523" s="55" t="s">
        <v>33</v>
      </c>
      <c r="J523" s="211">
        <v>85.445333333333338</v>
      </c>
      <c r="K523" s="766">
        <v>1281.68</v>
      </c>
      <c r="L523" s="89"/>
      <c r="M523" s="644">
        <v>0</v>
      </c>
      <c r="N523" s="89"/>
      <c r="O523" s="644"/>
      <c r="P523" s="75">
        <v>0</v>
      </c>
      <c r="Q523" s="999">
        <f t="shared" ref="Q523:Q586" si="39">P523*J523</f>
        <v>0</v>
      </c>
      <c r="R523" s="81"/>
      <c r="S523" s="150"/>
      <c r="T523" s="75">
        <v>0</v>
      </c>
      <c r="U523" s="1000"/>
      <c r="V523" s="81"/>
      <c r="W523" s="150"/>
      <c r="X523" s="81"/>
      <c r="Y523" s="150"/>
      <c r="Z523" s="60">
        <v>15</v>
      </c>
      <c r="AA523" s="1000">
        <v>1281.68</v>
      </c>
      <c r="AB523" s="81"/>
      <c r="AC523" s="150"/>
      <c r="AD523" s="63">
        <v>0</v>
      </c>
      <c r="AE523" s="90">
        <f t="shared" ref="AE523:AE586" si="40">AD523*J523</f>
        <v>0</v>
      </c>
      <c r="AF523" s="63">
        <v>0</v>
      </c>
      <c r="AG523" s="150">
        <v>0</v>
      </c>
      <c r="AH523" s="81"/>
      <c r="AI523" s="150"/>
      <c r="AJ523" s="998">
        <f t="shared" si="38"/>
        <v>1281.68</v>
      </c>
    </row>
    <row r="524" spans="2:36" ht="66" x14ac:dyDescent="0.25">
      <c r="B524" s="51"/>
      <c r="C524" s="84" t="s">
        <v>543</v>
      </c>
      <c r="D524" s="74"/>
      <c r="E524" s="74">
        <v>1</v>
      </c>
      <c r="F524" s="74" t="s">
        <v>41</v>
      </c>
      <c r="G524" s="55" t="s">
        <v>31</v>
      </c>
      <c r="H524" s="56" t="s">
        <v>32</v>
      </c>
      <c r="I524" s="55" t="s">
        <v>33</v>
      </c>
      <c r="J524" s="211">
        <v>530.12</v>
      </c>
      <c r="K524" s="766">
        <v>530.12</v>
      </c>
      <c r="L524" s="89"/>
      <c r="M524" s="644">
        <v>0</v>
      </c>
      <c r="N524" s="89"/>
      <c r="O524" s="644"/>
      <c r="P524" s="75">
        <v>0</v>
      </c>
      <c r="Q524" s="999">
        <f t="shared" si="39"/>
        <v>0</v>
      </c>
      <c r="R524" s="81"/>
      <c r="S524" s="150"/>
      <c r="T524" s="75">
        <v>0</v>
      </c>
      <c r="U524" s="1000"/>
      <c r="V524" s="81"/>
      <c r="W524" s="150"/>
      <c r="X524" s="81"/>
      <c r="Y524" s="150"/>
      <c r="Z524" s="60">
        <v>1</v>
      </c>
      <c r="AA524" s="1000">
        <v>530.12</v>
      </c>
      <c r="AB524" s="81"/>
      <c r="AC524" s="150"/>
      <c r="AD524" s="63">
        <v>0</v>
      </c>
      <c r="AE524" s="90">
        <f t="shared" si="40"/>
        <v>0</v>
      </c>
      <c r="AF524" s="63">
        <v>0</v>
      </c>
      <c r="AG524" s="150">
        <v>0</v>
      </c>
      <c r="AH524" s="81"/>
      <c r="AI524" s="150"/>
      <c r="AJ524" s="998">
        <f t="shared" si="38"/>
        <v>530.12</v>
      </c>
    </row>
    <row r="525" spans="2:36" ht="66" x14ac:dyDescent="0.25">
      <c r="B525" s="51"/>
      <c r="C525" s="82" t="s">
        <v>544</v>
      </c>
      <c r="D525" s="74"/>
      <c r="E525" s="74">
        <v>20</v>
      </c>
      <c r="F525" s="74" t="s">
        <v>30</v>
      </c>
      <c r="G525" s="55" t="s">
        <v>31</v>
      </c>
      <c r="H525" s="56" t="s">
        <v>32</v>
      </c>
      <c r="I525" s="55" t="s">
        <v>33</v>
      </c>
      <c r="J525" s="211">
        <v>464</v>
      </c>
      <c r="K525" s="766">
        <v>9280</v>
      </c>
      <c r="L525" s="89"/>
      <c r="M525" s="644">
        <v>0</v>
      </c>
      <c r="N525" s="89"/>
      <c r="O525" s="644"/>
      <c r="P525" s="75">
        <v>0</v>
      </c>
      <c r="Q525" s="999">
        <f t="shared" si="39"/>
        <v>0</v>
      </c>
      <c r="R525" s="81"/>
      <c r="S525" s="150"/>
      <c r="T525" s="75">
        <v>0</v>
      </c>
      <c r="U525" s="1000"/>
      <c r="V525" s="81"/>
      <c r="W525" s="150"/>
      <c r="X525" s="81"/>
      <c r="Y525" s="150"/>
      <c r="Z525" s="60">
        <v>20</v>
      </c>
      <c r="AA525" s="1000">
        <v>9280</v>
      </c>
      <c r="AB525" s="81"/>
      <c r="AC525" s="150"/>
      <c r="AD525" s="63">
        <v>0</v>
      </c>
      <c r="AE525" s="90">
        <f t="shared" si="40"/>
        <v>0</v>
      </c>
      <c r="AF525" s="63">
        <v>0</v>
      </c>
      <c r="AG525" s="150">
        <v>0</v>
      </c>
      <c r="AH525" s="81"/>
      <c r="AI525" s="150"/>
      <c r="AJ525" s="998">
        <f t="shared" si="38"/>
        <v>9280</v>
      </c>
    </row>
    <row r="526" spans="2:36" ht="66" x14ac:dyDescent="0.25">
      <c r="B526" s="51"/>
      <c r="C526" s="84" t="s">
        <v>545</v>
      </c>
      <c r="D526" s="74"/>
      <c r="E526" s="74">
        <v>30</v>
      </c>
      <c r="F526" s="74" t="s">
        <v>30</v>
      </c>
      <c r="G526" s="55" t="s">
        <v>31</v>
      </c>
      <c r="H526" s="56" t="s">
        <v>32</v>
      </c>
      <c r="I526" s="55" t="s">
        <v>33</v>
      </c>
      <c r="J526" s="211">
        <v>2.5056666666666669</v>
      </c>
      <c r="K526" s="766">
        <v>75.17</v>
      </c>
      <c r="L526" s="89"/>
      <c r="M526" s="644">
        <v>0</v>
      </c>
      <c r="N526" s="89"/>
      <c r="O526" s="644"/>
      <c r="P526" s="75">
        <v>0</v>
      </c>
      <c r="Q526" s="999">
        <f t="shared" si="39"/>
        <v>0</v>
      </c>
      <c r="R526" s="81"/>
      <c r="S526" s="150"/>
      <c r="T526" s="75">
        <v>0</v>
      </c>
      <c r="U526" s="1000"/>
      <c r="V526" s="81"/>
      <c r="W526" s="150"/>
      <c r="X526" s="81"/>
      <c r="Y526" s="150"/>
      <c r="Z526" s="60">
        <v>30</v>
      </c>
      <c r="AA526" s="1000">
        <v>75.17</v>
      </c>
      <c r="AB526" s="81"/>
      <c r="AC526" s="150"/>
      <c r="AD526" s="63">
        <v>0</v>
      </c>
      <c r="AE526" s="90">
        <f t="shared" si="40"/>
        <v>0</v>
      </c>
      <c r="AF526" s="63">
        <v>0</v>
      </c>
      <c r="AG526" s="150">
        <v>0</v>
      </c>
      <c r="AH526" s="81"/>
      <c r="AI526" s="150"/>
      <c r="AJ526" s="998">
        <f t="shared" si="38"/>
        <v>75.17</v>
      </c>
    </row>
    <row r="527" spans="2:36" ht="66" x14ac:dyDescent="0.25">
      <c r="B527" s="51"/>
      <c r="C527" s="84" t="s">
        <v>546</v>
      </c>
      <c r="D527" s="74"/>
      <c r="E527" s="74">
        <v>30</v>
      </c>
      <c r="F527" s="74" t="s">
        <v>30</v>
      </c>
      <c r="G527" s="55" t="s">
        <v>31</v>
      </c>
      <c r="H527" s="56" t="s">
        <v>32</v>
      </c>
      <c r="I527" s="55" t="s">
        <v>33</v>
      </c>
      <c r="J527" s="211">
        <v>2.5056666666666669</v>
      </c>
      <c r="K527" s="766">
        <v>75.17</v>
      </c>
      <c r="L527" s="89"/>
      <c r="M527" s="644">
        <v>0</v>
      </c>
      <c r="N527" s="89"/>
      <c r="O527" s="644"/>
      <c r="P527" s="75">
        <v>0</v>
      </c>
      <c r="Q527" s="999">
        <f t="shared" si="39"/>
        <v>0</v>
      </c>
      <c r="R527" s="81"/>
      <c r="S527" s="150"/>
      <c r="T527" s="75">
        <v>0</v>
      </c>
      <c r="U527" s="1000"/>
      <c r="V527" s="81"/>
      <c r="W527" s="150"/>
      <c r="X527" s="81"/>
      <c r="Y527" s="150"/>
      <c r="Z527" s="60">
        <v>30</v>
      </c>
      <c r="AA527" s="1000">
        <v>75.17</v>
      </c>
      <c r="AB527" s="81"/>
      <c r="AC527" s="150"/>
      <c r="AD527" s="63">
        <v>0</v>
      </c>
      <c r="AE527" s="90">
        <f t="shared" si="40"/>
        <v>0</v>
      </c>
      <c r="AF527" s="63">
        <v>0</v>
      </c>
      <c r="AG527" s="150">
        <v>0</v>
      </c>
      <c r="AH527" s="81"/>
      <c r="AI527" s="150"/>
      <c r="AJ527" s="998">
        <f t="shared" si="38"/>
        <v>75.17</v>
      </c>
    </row>
    <row r="528" spans="2:36" ht="66" x14ac:dyDescent="0.25">
      <c r="B528" s="51"/>
      <c r="C528" s="84" t="s">
        <v>547</v>
      </c>
      <c r="D528" s="74"/>
      <c r="E528" s="74">
        <v>30</v>
      </c>
      <c r="F528" s="74" t="s">
        <v>30</v>
      </c>
      <c r="G528" s="55" t="s">
        <v>31</v>
      </c>
      <c r="H528" s="56" t="s">
        <v>32</v>
      </c>
      <c r="I528" s="55" t="s">
        <v>33</v>
      </c>
      <c r="J528" s="211">
        <v>2.5056666666666669</v>
      </c>
      <c r="K528" s="766">
        <v>75.17</v>
      </c>
      <c r="L528" s="89"/>
      <c r="M528" s="644">
        <v>0</v>
      </c>
      <c r="N528" s="89"/>
      <c r="O528" s="644"/>
      <c r="P528" s="75">
        <v>0</v>
      </c>
      <c r="Q528" s="999">
        <f t="shared" si="39"/>
        <v>0</v>
      </c>
      <c r="R528" s="81"/>
      <c r="S528" s="150"/>
      <c r="T528" s="75">
        <v>0</v>
      </c>
      <c r="U528" s="1000"/>
      <c r="V528" s="81"/>
      <c r="W528" s="150"/>
      <c r="X528" s="81"/>
      <c r="Y528" s="150"/>
      <c r="Z528" s="60">
        <v>30</v>
      </c>
      <c r="AA528" s="1000">
        <v>75.17</v>
      </c>
      <c r="AB528" s="81"/>
      <c r="AC528" s="150"/>
      <c r="AD528" s="63">
        <v>0</v>
      </c>
      <c r="AE528" s="90">
        <f t="shared" si="40"/>
        <v>0</v>
      </c>
      <c r="AF528" s="63">
        <v>0</v>
      </c>
      <c r="AG528" s="150">
        <v>0</v>
      </c>
      <c r="AH528" s="81"/>
      <c r="AI528" s="150"/>
      <c r="AJ528" s="998">
        <f t="shared" si="38"/>
        <v>75.17</v>
      </c>
    </row>
    <row r="529" spans="2:36" ht="66" x14ac:dyDescent="0.25">
      <c r="B529" s="97"/>
      <c r="C529" s="102" t="s">
        <v>140</v>
      </c>
      <c r="D529" s="98"/>
      <c r="E529" s="98">
        <v>1</v>
      </c>
      <c r="F529" s="74" t="s">
        <v>173</v>
      </c>
      <c r="G529" s="55" t="s">
        <v>31</v>
      </c>
      <c r="H529" s="56" t="s">
        <v>32</v>
      </c>
      <c r="I529" s="55" t="s">
        <v>33</v>
      </c>
      <c r="J529" s="211">
        <v>106.63</v>
      </c>
      <c r="K529" s="767">
        <v>106.63</v>
      </c>
      <c r="L529" s="89"/>
      <c r="M529" s="644">
        <v>0</v>
      </c>
      <c r="N529" s="89"/>
      <c r="O529" s="644"/>
      <c r="P529" s="75">
        <v>0</v>
      </c>
      <c r="Q529" s="999">
        <f t="shared" si="39"/>
        <v>0</v>
      </c>
      <c r="R529" s="81"/>
      <c r="S529" s="150"/>
      <c r="T529" s="75">
        <v>0</v>
      </c>
      <c r="U529" s="1000"/>
      <c r="V529" s="81"/>
      <c r="W529" s="150"/>
      <c r="X529" s="81"/>
      <c r="Y529" s="150"/>
      <c r="Z529" s="60">
        <v>1</v>
      </c>
      <c r="AA529" s="1000">
        <v>106.63</v>
      </c>
      <c r="AB529" s="81"/>
      <c r="AC529" s="150"/>
      <c r="AD529" s="63">
        <v>0</v>
      </c>
      <c r="AE529" s="90">
        <f t="shared" si="40"/>
        <v>0</v>
      </c>
      <c r="AF529" s="63">
        <v>0</v>
      </c>
      <c r="AG529" s="150">
        <v>0</v>
      </c>
      <c r="AH529" s="81"/>
      <c r="AI529" s="150"/>
      <c r="AJ529" s="998">
        <f t="shared" si="38"/>
        <v>106.63</v>
      </c>
    </row>
    <row r="530" spans="2:36" ht="66" x14ac:dyDescent="0.25">
      <c r="B530" s="97"/>
      <c r="C530" s="82" t="s">
        <v>548</v>
      </c>
      <c r="D530" s="98"/>
      <c r="E530" s="98">
        <v>1</v>
      </c>
      <c r="F530" s="79" t="s">
        <v>30</v>
      </c>
      <c r="G530" s="55" t="s">
        <v>31</v>
      </c>
      <c r="H530" s="56" t="s">
        <v>32</v>
      </c>
      <c r="I530" s="55" t="s">
        <v>33</v>
      </c>
      <c r="J530" s="211">
        <v>500.98</v>
      </c>
      <c r="K530" s="767">
        <v>500.98</v>
      </c>
      <c r="L530" s="89"/>
      <c r="M530" s="644">
        <v>0</v>
      </c>
      <c r="N530" s="89"/>
      <c r="O530" s="644"/>
      <c r="P530" s="75">
        <v>0</v>
      </c>
      <c r="Q530" s="999">
        <f t="shared" si="39"/>
        <v>0</v>
      </c>
      <c r="R530" s="81"/>
      <c r="S530" s="150"/>
      <c r="T530" s="75">
        <v>0</v>
      </c>
      <c r="U530" s="1000"/>
      <c r="V530" s="81"/>
      <c r="W530" s="150"/>
      <c r="X530" s="81"/>
      <c r="Y530" s="150"/>
      <c r="Z530" s="60">
        <v>1</v>
      </c>
      <c r="AA530" s="1000">
        <v>500.98</v>
      </c>
      <c r="AB530" s="81"/>
      <c r="AC530" s="150"/>
      <c r="AD530" s="63">
        <v>0</v>
      </c>
      <c r="AE530" s="90">
        <f t="shared" si="40"/>
        <v>0</v>
      </c>
      <c r="AF530" s="63">
        <v>0</v>
      </c>
      <c r="AG530" s="150">
        <v>0</v>
      </c>
      <c r="AH530" s="81"/>
      <c r="AI530" s="150"/>
      <c r="AJ530" s="998">
        <f t="shared" si="38"/>
        <v>500.98</v>
      </c>
    </row>
    <row r="531" spans="2:36" ht="66" x14ac:dyDescent="0.25">
      <c r="B531" s="97"/>
      <c r="C531" s="87" t="s">
        <v>549</v>
      </c>
      <c r="D531" s="98"/>
      <c r="E531" s="98">
        <v>50</v>
      </c>
      <c r="F531" s="79" t="s">
        <v>30</v>
      </c>
      <c r="G531" s="55" t="s">
        <v>31</v>
      </c>
      <c r="H531" s="56" t="s">
        <v>32</v>
      </c>
      <c r="I531" s="55" t="s">
        <v>33</v>
      </c>
      <c r="J531" s="211">
        <v>501.12</v>
      </c>
      <c r="K531" s="767">
        <v>25056</v>
      </c>
      <c r="L531" s="89"/>
      <c r="M531" s="644">
        <v>0</v>
      </c>
      <c r="N531" s="89"/>
      <c r="O531" s="644"/>
      <c r="P531" s="75">
        <v>0</v>
      </c>
      <c r="Q531" s="999">
        <f t="shared" si="39"/>
        <v>0</v>
      </c>
      <c r="R531" s="81"/>
      <c r="S531" s="150"/>
      <c r="T531" s="75">
        <v>0</v>
      </c>
      <c r="U531" s="1000"/>
      <c r="V531" s="81"/>
      <c r="W531" s="150"/>
      <c r="X531" s="81"/>
      <c r="Y531" s="150"/>
      <c r="Z531" s="60">
        <v>50</v>
      </c>
      <c r="AA531" s="1000">
        <v>25056</v>
      </c>
      <c r="AB531" s="81"/>
      <c r="AC531" s="150"/>
      <c r="AD531" s="63">
        <v>0</v>
      </c>
      <c r="AE531" s="90">
        <f t="shared" si="40"/>
        <v>0</v>
      </c>
      <c r="AF531" s="63">
        <v>0</v>
      </c>
      <c r="AG531" s="150">
        <v>0</v>
      </c>
      <c r="AH531" s="81"/>
      <c r="AI531" s="150"/>
      <c r="AJ531" s="998">
        <f t="shared" si="38"/>
        <v>25056</v>
      </c>
    </row>
    <row r="532" spans="2:36" ht="66" x14ac:dyDescent="0.25">
      <c r="B532" s="97"/>
      <c r="C532" s="84" t="s">
        <v>550</v>
      </c>
      <c r="D532" s="98"/>
      <c r="E532" s="98">
        <v>2</v>
      </c>
      <c r="F532" s="79" t="s">
        <v>41</v>
      </c>
      <c r="G532" s="55" t="s">
        <v>31</v>
      </c>
      <c r="H532" s="56" t="s">
        <v>32</v>
      </c>
      <c r="I532" s="55" t="s">
        <v>33</v>
      </c>
      <c r="J532" s="211">
        <v>205.32</v>
      </c>
      <c r="K532" s="767">
        <v>410.64</v>
      </c>
      <c r="L532" s="89"/>
      <c r="M532" s="644">
        <v>0</v>
      </c>
      <c r="N532" s="89"/>
      <c r="O532" s="644"/>
      <c r="P532" s="75">
        <v>0</v>
      </c>
      <c r="Q532" s="999">
        <f t="shared" si="39"/>
        <v>0</v>
      </c>
      <c r="R532" s="81"/>
      <c r="S532" s="150"/>
      <c r="T532" s="75">
        <v>0</v>
      </c>
      <c r="U532" s="1000"/>
      <c r="V532" s="81"/>
      <c r="W532" s="150"/>
      <c r="X532" s="81"/>
      <c r="Y532" s="150"/>
      <c r="Z532" s="60">
        <v>2</v>
      </c>
      <c r="AA532" s="1000">
        <v>410.64</v>
      </c>
      <c r="AB532" s="81"/>
      <c r="AC532" s="150"/>
      <c r="AD532" s="63">
        <v>0</v>
      </c>
      <c r="AE532" s="90">
        <f t="shared" si="40"/>
        <v>0</v>
      </c>
      <c r="AF532" s="63">
        <v>0</v>
      </c>
      <c r="AG532" s="150">
        <v>0</v>
      </c>
      <c r="AH532" s="81"/>
      <c r="AI532" s="150"/>
      <c r="AJ532" s="998">
        <f t="shared" si="38"/>
        <v>410.64</v>
      </c>
    </row>
    <row r="533" spans="2:36" ht="66" x14ac:dyDescent="0.25">
      <c r="B533" s="97"/>
      <c r="C533" s="84" t="s">
        <v>551</v>
      </c>
      <c r="D533" s="98"/>
      <c r="E533" s="98">
        <v>100</v>
      </c>
      <c r="F533" s="79" t="s">
        <v>30</v>
      </c>
      <c r="G533" s="55" t="s">
        <v>31</v>
      </c>
      <c r="H533" s="56" t="s">
        <v>32</v>
      </c>
      <c r="I533" s="55" t="s">
        <v>33</v>
      </c>
      <c r="J533" s="211">
        <v>5.0808</v>
      </c>
      <c r="K533" s="767">
        <v>508.08</v>
      </c>
      <c r="L533" s="89"/>
      <c r="M533" s="644">
        <v>0</v>
      </c>
      <c r="N533" s="89"/>
      <c r="O533" s="644"/>
      <c r="P533" s="75">
        <v>0</v>
      </c>
      <c r="Q533" s="999">
        <f t="shared" si="39"/>
        <v>0</v>
      </c>
      <c r="R533" s="81"/>
      <c r="S533" s="150"/>
      <c r="T533" s="75">
        <v>0</v>
      </c>
      <c r="U533" s="1000"/>
      <c r="V533" s="81"/>
      <c r="W533" s="150"/>
      <c r="X533" s="81"/>
      <c r="Y533" s="150"/>
      <c r="Z533" s="60">
        <v>100</v>
      </c>
      <c r="AA533" s="1000">
        <v>508.08</v>
      </c>
      <c r="AB533" s="81"/>
      <c r="AC533" s="150"/>
      <c r="AD533" s="63">
        <v>0</v>
      </c>
      <c r="AE533" s="90">
        <f t="shared" si="40"/>
        <v>0</v>
      </c>
      <c r="AF533" s="63">
        <v>0</v>
      </c>
      <c r="AG533" s="150">
        <v>0</v>
      </c>
      <c r="AH533" s="81"/>
      <c r="AI533" s="150"/>
      <c r="AJ533" s="998">
        <f t="shared" si="38"/>
        <v>508.08</v>
      </c>
    </row>
    <row r="534" spans="2:36" ht="66" x14ac:dyDescent="0.25">
      <c r="B534" s="97"/>
      <c r="C534" s="84" t="s">
        <v>552</v>
      </c>
      <c r="D534" s="98"/>
      <c r="E534" s="98">
        <v>2</v>
      </c>
      <c r="F534" s="79" t="s">
        <v>41</v>
      </c>
      <c r="G534" s="55" t="s">
        <v>31</v>
      </c>
      <c r="H534" s="56" t="s">
        <v>32</v>
      </c>
      <c r="I534" s="55" t="s">
        <v>33</v>
      </c>
      <c r="J534" s="211">
        <v>379.32</v>
      </c>
      <c r="K534" s="767">
        <v>758.64</v>
      </c>
      <c r="L534" s="89"/>
      <c r="M534" s="644">
        <v>0</v>
      </c>
      <c r="N534" s="89"/>
      <c r="O534" s="644"/>
      <c r="P534" s="75">
        <v>0</v>
      </c>
      <c r="Q534" s="999">
        <f t="shared" si="39"/>
        <v>0</v>
      </c>
      <c r="R534" s="81"/>
      <c r="S534" s="150"/>
      <c r="T534" s="75">
        <v>0</v>
      </c>
      <c r="U534" s="1000"/>
      <c r="V534" s="81"/>
      <c r="W534" s="150"/>
      <c r="X534" s="81"/>
      <c r="Y534" s="150"/>
      <c r="Z534" s="60">
        <v>2</v>
      </c>
      <c r="AA534" s="1000">
        <v>758.64</v>
      </c>
      <c r="AB534" s="81"/>
      <c r="AC534" s="150"/>
      <c r="AD534" s="63">
        <v>0</v>
      </c>
      <c r="AE534" s="90">
        <f t="shared" si="40"/>
        <v>0</v>
      </c>
      <c r="AF534" s="63">
        <v>0</v>
      </c>
      <c r="AG534" s="150">
        <v>0</v>
      </c>
      <c r="AH534" s="81"/>
      <c r="AI534" s="150"/>
      <c r="AJ534" s="998">
        <f t="shared" si="38"/>
        <v>758.64</v>
      </c>
    </row>
    <row r="535" spans="2:36" ht="66" x14ac:dyDescent="0.25">
      <c r="B535" s="97"/>
      <c r="C535" s="84" t="s">
        <v>553</v>
      </c>
      <c r="D535" s="98"/>
      <c r="E535" s="98">
        <v>20</v>
      </c>
      <c r="F535" s="79" t="s">
        <v>30</v>
      </c>
      <c r="G535" s="55" t="s">
        <v>31</v>
      </c>
      <c r="H535" s="56" t="s">
        <v>32</v>
      </c>
      <c r="I535" s="55" t="s">
        <v>33</v>
      </c>
      <c r="J535" s="211">
        <v>30.183</v>
      </c>
      <c r="K535" s="767">
        <v>603.66</v>
      </c>
      <c r="L535" s="89"/>
      <c r="M535" s="644">
        <v>0</v>
      </c>
      <c r="N535" s="89"/>
      <c r="O535" s="644"/>
      <c r="P535" s="75">
        <v>0</v>
      </c>
      <c r="Q535" s="999">
        <f t="shared" si="39"/>
        <v>0</v>
      </c>
      <c r="R535" s="81"/>
      <c r="S535" s="150"/>
      <c r="T535" s="75">
        <v>0</v>
      </c>
      <c r="U535" s="1000"/>
      <c r="V535" s="81"/>
      <c r="W535" s="150"/>
      <c r="X535" s="81"/>
      <c r="Y535" s="150"/>
      <c r="Z535" s="60">
        <v>20</v>
      </c>
      <c r="AA535" s="1000">
        <v>603.66</v>
      </c>
      <c r="AB535" s="81"/>
      <c r="AC535" s="150"/>
      <c r="AD535" s="63">
        <v>0</v>
      </c>
      <c r="AE535" s="90">
        <f t="shared" si="40"/>
        <v>0</v>
      </c>
      <c r="AF535" s="63">
        <v>0</v>
      </c>
      <c r="AG535" s="150">
        <v>0</v>
      </c>
      <c r="AH535" s="81"/>
      <c r="AI535" s="150"/>
      <c r="AJ535" s="998">
        <f t="shared" si="38"/>
        <v>603.66</v>
      </c>
    </row>
    <row r="536" spans="2:36" ht="66" x14ac:dyDescent="0.25">
      <c r="B536" s="97"/>
      <c r="C536" s="84" t="s">
        <v>554</v>
      </c>
      <c r="D536" s="98"/>
      <c r="E536" s="98">
        <v>3500</v>
      </c>
      <c r="F536" s="79" t="s">
        <v>30</v>
      </c>
      <c r="G536" s="55" t="s">
        <v>31</v>
      </c>
      <c r="H536" s="56" t="s">
        <v>32</v>
      </c>
      <c r="I536" s="55" t="s">
        <v>33</v>
      </c>
      <c r="J536" s="211">
        <v>1.6008</v>
      </c>
      <c r="K536" s="767">
        <v>5602.8</v>
      </c>
      <c r="L536" s="89"/>
      <c r="M536" s="644">
        <v>0</v>
      </c>
      <c r="N536" s="89"/>
      <c r="O536" s="644"/>
      <c r="P536" s="75">
        <v>0</v>
      </c>
      <c r="Q536" s="999">
        <f t="shared" si="39"/>
        <v>0</v>
      </c>
      <c r="R536" s="81"/>
      <c r="S536" s="150"/>
      <c r="T536" s="75">
        <v>0</v>
      </c>
      <c r="U536" s="1000"/>
      <c r="V536" s="81"/>
      <c r="W536" s="150"/>
      <c r="X536" s="81"/>
      <c r="Y536" s="150"/>
      <c r="Z536" s="60">
        <v>3500</v>
      </c>
      <c r="AA536" s="1000">
        <v>5602.8</v>
      </c>
      <c r="AB536" s="81"/>
      <c r="AC536" s="150"/>
      <c r="AD536" s="63">
        <v>0</v>
      </c>
      <c r="AE536" s="90">
        <f t="shared" si="40"/>
        <v>0</v>
      </c>
      <c r="AF536" s="63">
        <v>0</v>
      </c>
      <c r="AG536" s="150">
        <v>0</v>
      </c>
      <c r="AH536" s="81"/>
      <c r="AI536" s="150"/>
      <c r="AJ536" s="998">
        <f t="shared" si="38"/>
        <v>5602.8</v>
      </c>
    </row>
    <row r="537" spans="2:36" ht="66" x14ac:dyDescent="0.25">
      <c r="B537" s="97"/>
      <c r="C537" s="84" t="s">
        <v>555</v>
      </c>
      <c r="D537" s="98"/>
      <c r="E537" s="98">
        <v>20</v>
      </c>
      <c r="F537" s="79" t="s">
        <v>30</v>
      </c>
      <c r="G537" s="55" t="s">
        <v>31</v>
      </c>
      <c r="H537" s="56" t="s">
        <v>32</v>
      </c>
      <c r="I537" s="55" t="s">
        <v>33</v>
      </c>
      <c r="J537" s="211">
        <v>1.879</v>
      </c>
      <c r="K537" s="767">
        <v>37.58</v>
      </c>
      <c r="L537" s="89"/>
      <c r="M537" s="644">
        <v>0</v>
      </c>
      <c r="N537" s="89"/>
      <c r="O537" s="644"/>
      <c r="P537" s="75">
        <v>0</v>
      </c>
      <c r="Q537" s="999">
        <f t="shared" si="39"/>
        <v>0</v>
      </c>
      <c r="R537" s="81"/>
      <c r="S537" s="150"/>
      <c r="T537" s="75">
        <v>0</v>
      </c>
      <c r="U537" s="1000"/>
      <c r="V537" s="81"/>
      <c r="W537" s="150"/>
      <c r="X537" s="81"/>
      <c r="Y537" s="150"/>
      <c r="Z537" s="60">
        <v>20</v>
      </c>
      <c r="AA537" s="1000">
        <v>37.58</v>
      </c>
      <c r="AB537" s="81"/>
      <c r="AC537" s="150"/>
      <c r="AD537" s="63">
        <v>0</v>
      </c>
      <c r="AE537" s="90">
        <f t="shared" si="40"/>
        <v>0</v>
      </c>
      <c r="AF537" s="63">
        <v>0</v>
      </c>
      <c r="AG537" s="150">
        <v>0</v>
      </c>
      <c r="AH537" s="81"/>
      <c r="AI537" s="150"/>
      <c r="AJ537" s="998">
        <f t="shared" si="38"/>
        <v>37.58</v>
      </c>
    </row>
    <row r="538" spans="2:36" ht="66" x14ac:dyDescent="0.25">
      <c r="B538" s="97"/>
      <c r="C538" s="84" t="s">
        <v>556</v>
      </c>
      <c r="D538" s="98"/>
      <c r="E538" s="98">
        <v>20</v>
      </c>
      <c r="F538" s="79" t="s">
        <v>30</v>
      </c>
      <c r="G538" s="55" t="s">
        <v>31</v>
      </c>
      <c r="H538" s="56" t="s">
        <v>32</v>
      </c>
      <c r="I538" s="55" t="s">
        <v>33</v>
      </c>
      <c r="J538" s="211">
        <v>1.879</v>
      </c>
      <c r="K538" s="767">
        <v>37.58</v>
      </c>
      <c r="L538" s="89"/>
      <c r="M538" s="644">
        <v>0</v>
      </c>
      <c r="N538" s="89"/>
      <c r="O538" s="644"/>
      <c r="P538" s="75">
        <v>0</v>
      </c>
      <c r="Q538" s="999">
        <f t="shared" si="39"/>
        <v>0</v>
      </c>
      <c r="R538" s="81"/>
      <c r="S538" s="150"/>
      <c r="T538" s="75">
        <v>0</v>
      </c>
      <c r="U538" s="1000"/>
      <c r="V538" s="81"/>
      <c r="W538" s="150"/>
      <c r="X538" s="81"/>
      <c r="Y538" s="150"/>
      <c r="Z538" s="60">
        <v>20</v>
      </c>
      <c r="AA538" s="1000">
        <v>37.58</v>
      </c>
      <c r="AB538" s="81"/>
      <c r="AC538" s="150"/>
      <c r="AD538" s="63">
        <v>0</v>
      </c>
      <c r="AE538" s="90">
        <f t="shared" si="40"/>
        <v>0</v>
      </c>
      <c r="AF538" s="63">
        <v>0</v>
      </c>
      <c r="AG538" s="150">
        <v>0</v>
      </c>
      <c r="AH538" s="81"/>
      <c r="AI538" s="150"/>
      <c r="AJ538" s="998">
        <f t="shared" si="38"/>
        <v>37.58</v>
      </c>
    </row>
    <row r="539" spans="2:36" ht="66" x14ac:dyDescent="0.25">
      <c r="B539" s="97"/>
      <c r="C539" s="84" t="s">
        <v>557</v>
      </c>
      <c r="D539" s="98"/>
      <c r="E539" s="98">
        <v>20</v>
      </c>
      <c r="F539" s="79" t="s">
        <v>30</v>
      </c>
      <c r="G539" s="55" t="s">
        <v>31</v>
      </c>
      <c r="H539" s="56" t="s">
        <v>32</v>
      </c>
      <c r="I539" s="55" t="s">
        <v>33</v>
      </c>
      <c r="J539" s="211">
        <v>1.879</v>
      </c>
      <c r="K539" s="767">
        <v>37.58</v>
      </c>
      <c r="L539" s="89"/>
      <c r="M539" s="644">
        <v>0</v>
      </c>
      <c r="N539" s="89"/>
      <c r="O539" s="644"/>
      <c r="P539" s="75">
        <v>0</v>
      </c>
      <c r="Q539" s="999">
        <f t="shared" si="39"/>
        <v>0</v>
      </c>
      <c r="R539" s="81"/>
      <c r="S539" s="150"/>
      <c r="T539" s="75">
        <v>0</v>
      </c>
      <c r="U539" s="1000"/>
      <c r="V539" s="81"/>
      <c r="W539" s="150"/>
      <c r="X539" s="81"/>
      <c r="Y539" s="150"/>
      <c r="Z539" s="60">
        <v>20</v>
      </c>
      <c r="AA539" s="1000">
        <v>37.58</v>
      </c>
      <c r="AB539" s="81"/>
      <c r="AC539" s="150"/>
      <c r="AD539" s="63">
        <v>0</v>
      </c>
      <c r="AE539" s="90">
        <f t="shared" si="40"/>
        <v>0</v>
      </c>
      <c r="AF539" s="63">
        <v>0</v>
      </c>
      <c r="AG539" s="150">
        <v>0</v>
      </c>
      <c r="AH539" s="81"/>
      <c r="AI539" s="150"/>
      <c r="AJ539" s="998">
        <f t="shared" si="38"/>
        <v>37.58</v>
      </c>
    </row>
    <row r="540" spans="2:36" ht="66" x14ac:dyDescent="0.25">
      <c r="B540" s="97"/>
      <c r="C540" s="84" t="s">
        <v>558</v>
      </c>
      <c r="D540" s="98"/>
      <c r="E540" s="98">
        <v>20</v>
      </c>
      <c r="F540" s="79" t="s">
        <v>30</v>
      </c>
      <c r="G540" s="55" t="s">
        <v>31</v>
      </c>
      <c r="H540" s="56" t="s">
        <v>32</v>
      </c>
      <c r="I540" s="55" t="s">
        <v>33</v>
      </c>
      <c r="J540" s="211">
        <v>1.879</v>
      </c>
      <c r="K540" s="767">
        <v>37.58</v>
      </c>
      <c r="L540" s="89"/>
      <c r="M540" s="644">
        <v>0</v>
      </c>
      <c r="N540" s="89"/>
      <c r="O540" s="644"/>
      <c r="P540" s="75">
        <v>0</v>
      </c>
      <c r="Q540" s="999">
        <f t="shared" si="39"/>
        <v>0</v>
      </c>
      <c r="R540" s="81"/>
      <c r="S540" s="150"/>
      <c r="T540" s="75">
        <v>0</v>
      </c>
      <c r="U540" s="1000"/>
      <c r="V540" s="81"/>
      <c r="W540" s="150"/>
      <c r="X540" s="81"/>
      <c r="Y540" s="150"/>
      <c r="Z540" s="60">
        <v>20</v>
      </c>
      <c r="AA540" s="1000">
        <v>37.58</v>
      </c>
      <c r="AB540" s="81"/>
      <c r="AC540" s="150"/>
      <c r="AD540" s="63">
        <v>0</v>
      </c>
      <c r="AE540" s="90">
        <f t="shared" si="40"/>
        <v>0</v>
      </c>
      <c r="AF540" s="63">
        <v>0</v>
      </c>
      <c r="AG540" s="150">
        <v>0</v>
      </c>
      <c r="AH540" s="81"/>
      <c r="AI540" s="150"/>
      <c r="AJ540" s="998">
        <f t="shared" si="38"/>
        <v>37.58</v>
      </c>
    </row>
    <row r="541" spans="2:36" ht="66" x14ac:dyDescent="0.25">
      <c r="B541" s="97"/>
      <c r="C541" s="84" t="s">
        <v>559</v>
      </c>
      <c r="D541" s="98"/>
      <c r="E541" s="98">
        <v>20</v>
      </c>
      <c r="F541" s="79" t="s">
        <v>30</v>
      </c>
      <c r="G541" s="55" t="s">
        <v>31</v>
      </c>
      <c r="H541" s="56" t="s">
        <v>32</v>
      </c>
      <c r="I541" s="55" t="s">
        <v>33</v>
      </c>
      <c r="J541" s="211">
        <v>1.879</v>
      </c>
      <c r="K541" s="767">
        <v>37.58</v>
      </c>
      <c r="L541" s="89"/>
      <c r="M541" s="644">
        <v>0</v>
      </c>
      <c r="N541" s="89"/>
      <c r="O541" s="644"/>
      <c r="P541" s="75">
        <v>0</v>
      </c>
      <c r="Q541" s="999">
        <f t="shared" si="39"/>
        <v>0</v>
      </c>
      <c r="R541" s="81"/>
      <c r="S541" s="150"/>
      <c r="T541" s="75">
        <v>0</v>
      </c>
      <c r="U541" s="1000"/>
      <c r="V541" s="81"/>
      <c r="W541" s="150"/>
      <c r="X541" s="81"/>
      <c r="Y541" s="150"/>
      <c r="Z541" s="60">
        <v>20</v>
      </c>
      <c r="AA541" s="1000">
        <v>37.58</v>
      </c>
      <c r="AB541" s="81"/>
      <c r="AC541" s="150"/>
      <c r="AD541" s="63">
        <v>0</v>
      </c>
      <c r="AE541" s="90">
        <f t="shared" si="40"/>
        <v>0</v>
      </c>
      <c r="AF541" s="63">
        <v>0</v>
      </c>
      <c r="AG541" s="150">
        <v>0</v>
      </c>
      <c r="AH541" s="81"/>
      <c r="AI541" s="150"/>
      <c r="AJ541" s="998">
        <f t="shared" si="38"/>
        <v>37.58</v>
      </c>
    </row>
    <row r="542" spans="2:36" ht="66" x14ac:dyDescent="0.25">
      <c r="B542" s="97"/>
      <c r="C542" s="84" t="s">
        <v>560</v>
      </c>
      <c r="D542" s="98"/>
      <c r="E542" s="98">
        <v>20</v>
      </c>
      <c r="F542" s="79" t="s">
        <v>30</v>
      </c>
      <c r="G542" s="55" t="s">
        <v>31</v>
      </c>
      <c r="H542" s="56" t="s">
        <v>32</v>
      </c>
      <c r="I542" s="55" t="s">
        <v>33</v>
      </c>
      <c r="J542" s="211">
        <v>1.879</v>
      </c>
      <c r="K542" s="767">
        <v>37.58</v>
      </c>
      <c r="L542" s="89"/>
      <c r="M542" s="644">
        <v>0</v>
      </c>
      <c r="N542" s="89"/>
      <c r="O542" s="644"/>
      <c r="P542" s="75">
        <v>0</v>
      </c>
      <c r="Q542" s="999">
        <f t="shared" si="39"/>
        <v>0</v>
      </c>
      <c r="R542" s="81"/>
      <c r="S542" s="150"/>
      <c r="T542" s="75">
        <v>0</v>
      </c>
      <c r="U542" s="1000"/>
      <c r="V542" s="81"/>
      <c r="W542" s="150"/>
      <c r="X542" s="81"/>
      <c r="Y542" s="150"/>
      <c r="Z542" s="60">
        <v>20</v>
      </c>
      <c r="AA542" s="1000">
        <v>37.58</v>
      </c>
      <c r="AB542" s="81"/>
      <c r="AC542" s="150"/>
      <c r="AD542" s="63">
        <v>0</v>
      </c>
      <c r="AE542" s="90">
        <f t="shared" si="40"/>
        <v>0</v>
      </c>
      <c r="AF542" s="63">
        <v>0</v>
      </c>
      <c r="AG542" s="150">
        <v>0</v>
      </c>
      <c r="AH542" s="81"/>
      <c r="AI542" s="150"/>
      <c r="AJ542" s="998">
        <f t="shared" si="38"/>
        <v>37.58</v>
      </c>
    </row>
    <row r="543" spans="2:36" ht="66" x14ac:dyDescent="0.25">
      <c r="B543" s="97"/>
      <c r="C543" s="84" t="s">
        <v>267</v>
      </c>
      <c r="D543" s="98"/>
      <c r="E543" s="98">
        <v>7</v>
      </c>
      <c r="F543" s="79" t="s">
        <v>30</v>
      </c>
      <c r="G543" s="55" t="s">
        <v>31</v>
      </c>
      <c r="H543" s="56" t="s">
        <v>32</v>
      </c>
      <c r="I543" s="55" t="s">
        <v>33</v>
      </c>
      <c r="J543" s="211">
        <v>237.59142857142859</v>
      </c>
      <c r="K543" s="767">
        <v>1663.14</v>
      </c>
      <c r="L543" s="89"/>
      <c r="M543" s="644">
        <v>0</v>
      </c>
      <c r="N543" s="89"/>
      <c r="O543" s="644"/>
      <c r="P543" s="75">
        <v>0</v>
      </c>
      <c r="Q543" s="999">
        <f t="shared" si="39"/>
        <v>0</v>
      </c>
      <c r="R543" s="81"/>
      <c r="S543" s="150"/>
      <c r="T543" s="75">
        <v>0</v>
      </c>
      <c r="U543" s="1000"/>
      <c r="V543" s="81"/>
      <c r="W543" s="150"/>
      <c r="X543" s="81"/>
      <c r="Y543" s="150"/>
      <c r="Z543" s="60">
        <v>7</v>
      </c>
      <c r="AA543" s="1000">
        <v>1663.14</v>
      </c>
      <c r="AB543" s="81"/>
      <c r="AC543" s="150"/>
      <c r="AD543" s="63">
        <v>0</v>
      </c>
      <c r="AE543" s="90">
        <f t="shared" si="40"/>
        <v>0</v>
      </c>
      <c r="AF543" s="63">
        <v>0</v>
      </c>
      <c r="AG543" s="150">
        <v>0</v>
      </c>
      <c r="AH543" s="81"/>
      <c r="AI543" s="150"/>
      <c r="AJ543" s="998">
        <f t="shared" si="38"/>
        <v>1663.14</v>
      </c>
    </row>
    <row r="544" spans="2:36" ht="66" x14ac:dyDescent="0.25">
      <c r="B544" s="97"/>
      <c r="C544" s="84" t="s">
        <v>561</v>
      </c>
      <c r="D544" s="98"/>
      <c r="E544" s="98">
        <v>20</v>
      </c>
      <c r="F544" s="79" t="s">
        <v>30</v>
      </c>
      <c r="G544" s="55" t="s">
        <v>31</v>
      </c>
      <c r="H544" s="56" t="s">
        <v>32</v>
      </c>
      <c r="I544" s="55" t="s">
        <v>33</v>
      </c>
      <c r="J544" s="211">
        <v>7.5284999999999993</v>
      </c>
      <c r="K544" s="767">
        <v>150.57</v>
      </c>
      <c r="L544" s="89"/>
      <c r="M544" s="644">
        <v>0</v>
      </c>
      <c r="N544" s="89"/>
      <c r="O544" s="644"/>
      <c r="P544" s="75">
        <v>0</v>
      </c>
      <c r="Q544" s="999">
        <f t="shared" si="39"/>
        <v>0</v>
      </c>
      <c r="R544" s="81"/>
      <c r="S544" s="150"/>
      <c r="T544" s="75">
        <v>0</v>
      </c>
      <c r="U544" s="1000"/>
      <c r="V544" s="81"/>
      <c r="W544" s="150"/>
      <c r="X544" s="81"/>
      <c r="Y544" s="150"/>
      <c r="Z544" s="60">
        <v>20</v>
      </c>
      <c r="AA544" s="1000">
        <v>150.57</v>
      </c>
      <c r="AB544" s="81"/>
      <c r="AC544" s="150"/>
      <c r="AD544" s="63">
        <v>0</v>
      </c>
      <c r="AE544" s="90">
        <f t="shared" si="40"/>
        <v>0</v>
      </c>
      <c r="AF544" s="63">
        <v>0</v>
      </c>
      <c r="AG544" s="150">
        <v>0</v>
      </c>
      <c r="AH544" s="81"/>
      <c r="AI544" s="150"/>
      <c r="AJ544" s="998">
        <f t="shared" si="38"/>
        <v>150.57</v>
      </c>
    </row>
    <row r="545" spans="2:36" ht="66" x14ac:dyDescent="0.25">
      <c r="B545" s="97"/>
      <c r="C545" s="84" t="s">
        <v>562</v>
      </c>
      <c r="D545" s="98"/>
      <c r="E545" s="98">
        <v>20</v>
      </c>
      <c r="F545" s="79" t="s">
        <v>30</v>
      </c>
      <c r="G545" s="55" t="s">
        <v>31</v>
      </c>
      <c r="H545" s="56" t="s">
        <v>32</v>
      </c>
      <c r="I545" s="55" t="s">
        <v>33</v>
      </c>
      <c r="J545" s="211">
        <v>7.5284999999999993</v>
      </c>
      <c r="K545" s="767">
        <v>150.57</v>
      </c>
      <c r="L545" s="89"/>
      <c r="M545" s="644">
        <v>0</v>
      </c>
      <c r="N545" s="89"/>
      <c r="O545" s="644"/>
      <c r="P545" s="75">
        <v>0</v>
      </c>
      <c r="Q545" s="999">
        <f t="shared" si="39"/>
        <v>0</v>
      </c>
      <c r="R545" s="81"/>
      <c r="S545" s="150"/>
      <c r="T545" s="75">
        <v>0</v>
      </c>
      <c r="U545" s="1000"/>
      <c r="V545" s="81"/>
      <c r="W545" s="150"/>
      <c r="X545" s="81"/>
      <c r="Y545" s="150"/>
      <c r="Z545" s="60">
        <v>20</v>
      </c>
      <c r="AA545" s="1000">
        <v>150.57</v>
      </c>
      <c r="AB545" s="81"/>
      <c r="AC545" s="150"/>
      <c r="AD545" s="63">
        <v>0</v>
      </c>
      <c r="AE545" s="90">
        <f t="shared" si="40"/>
        <v>0</v>
      </c>
      <c r="AF545" s="63">
        <v>0</v>
      </c>
      <c r="AG545" s="150">
        <v>0</v>
      </c>
      <c r="AH545" s="81"/>
      <c r="AI545" s="150"/>
      <c r="AJ545" s="998">
        <f t="shared" si="38"/>
        <v>150.57</v>
      </c>
    </row>
    <row r="546" spans="2:36" ht="66" x14ac:dyDescent="0.25">
      <c r="B546" s="97"/>
      <c r="C546" s="84" t="s">
        <v>563</v>
      </c>
      <c r="D546" s="98"/>
      <c r="E546" s="98">
        <v>20</v>
      </c>
      <c r="F546" s="79" t="s">
        <v>30</v>
      </c>
      <c r="G546" s="55" t="s">
        <v>31</v>
      </c>
      <c r="H546" s="56" t="s">
        <v>32</v>
      </c>
      <c r="I546" s="55" t="s">
        <v>33</v>
      </c>
      <c r="J546" s="211">
        <v>7.5284999999999993</v>
      </c>
      <c r="K546" s="767">
        <v>150.57</v>
      </c>
      <c r="L546" s="89"/>
      <c r="M546" s="644">
        <v>0</v>
      </c>
      <c r="N546" s="89"/>
      <c r="O546" s="644"/>
      <c r="P546" s="75">
        <v>0</v>
      </c>
      <c r="Q546" s="999">
        <f t="shared" si="39"/>
        <v>0</v>
      </c>
      <c r="R546" s="81"/>
      <c r="S546" s="150"/>
      <c r="T546" s="75">
        <v>0</v>
      </c>
      <c r="U546" s="1000"/>
      <c r="V546" s="81"/>
      <c r="W546" s="150"/>
      <c r="X546" s="81"/>
      <c r="Y546" s="150"/>
      <c r="Z546" s="60">
        <v>20</v>
      </c>
      <c r="AA546" s="1000">
        <v>150.57</v>
      </c>
      <c r="AB546" s="81"/>
      <c r="AC546" s="150"/>
      <c r="AD546" s="63">
        <v>0</v>
      </c>
      <c r="AE546" s="90">
        <f t="shared" si="40"/>
        <v>0</v>
      </c>
      <c r="AF546" s="63">
        <v>0</v>
      </c>
      <c r="AG546" s="150">
        <v>0</v>
      </c>
      <c r="AH546" s="81"/>
      <c r="AI546" s="150"/>
      <c r="AJ546" s="998">
        <f t="shared" si="38"/>
        <v>150.57</v>
      </c>
    </row>
    <row r="547" spans="2:36" ht="66" x14ac:dyDescent="0.25">
      <c r="B547" s="97"/>
      <c r="C547" s="84" t="s">
        <v>564</v>
      </c>
      <c r="D547" s="98"/>
      <c r="E547" s="98">
        <v>20</v>
      </c>
      <c r="F547" s="79" t="s">
        <v>30</v>
      </c>
      <c r="G547" s="55" t="s">
        <v>31</v>
      </c>
      <c r="H547" s="56" t="s">
        <v>32</v>
      </c>
      <c r="I547" s="55" t="s">
        <v>33</v>
      </c>
      <c r="J547" s="211">
        <v>7.5284999999999993</v>
      </c>
      <c r="K547" s="767">
        <v>150.57</v>
      </c>
      <c r="L547" s="89"/>
      <c r="M547" s="644">
        <v>0</v>
      </c>
      <c r="N547" s="89"/>
      <c r="O547" s="644"/>
      <c r="P547" s="75">
        <v>0</v>
      </c>
      <c r="Q547" s="999">
        <f t="shared" si="39"/>
        <v>0</v>
      </c>
      <c r="R547" s="81"/>
      <c r="S547" s="150"/>
      <c r="T547" s="75">
        <v>0</v>
      </c>
      <c r="U547" s="1000"/>
      <c r="V547" s="81"/>
      <c r="W547" s="150"/>
      <c r="X547" s="81"/>
      <c r="Y547" s="150"/>
      <c r="Z547" s="60">
        <v>20</v>
      </c>
      <c r="AA547" s="1000">
        <v>150.57</v>
      </c>
      <c r="AB547" s="81"/>
      <c r="AC547" s="150"/>
      <c r="AD547" s="63">
        <v>0</v>
      </c>
      <c r="AE547" s="90">
        <f t="shared" si="40"/>
        <v>0</v>
      </c>
      <c r="AF547" s="63">
        <v>0</v>
      </c>
      <c r="AG547" s="150">
        <v>0</v>
      </c>
      <c r="AH547" s="81"/>
      <c r="AI547" s="150"/>
      <c r="AJ547" s="998">
        <f t="shared" si="38"/>
        <v>150.57</v>
      </c>
    </row>
    <row r="548" spans="2:36" ht="66" x14ac:dyDescent="0.25">
      <c r="B548" s="97"/>
      <c r="C548" s="84" t="s">
        <v>565</v>
      </c>
      <c r="D548" s="98"/>
      <c r="E548" s="98">
        <v>20</v>
      </c>
      <c r="F548" s="79" t="s">
        <v>30</v>
      </c>
      <c r="G548" s="55" t="s">
        <v>31</v>
      </c>
      <c r="H548" s="56" t="s">
        <v>32</v>
      </c>
      <c r="I548" s="55" t="s">
        <v>33</v>
      </c>
      <c r="J548" s="211">
        <v>7.5284999999999993</v>
      </c>
      <c r="K548" s="767">
        <v>150.57</v>
      </c>
      <c r="L548" s="89"/>
      <c r="M548" s="644">
        <v>0</v>
      </c>
      <c r="N548" s="89"/>
      <c r="O548" s="644"/>
      <c r="P548" s="75">
        <v>0</v>
      </c>
      <c r="Q548" s="999">
        <f t="shared" si="39"/>
        <v>0</v>
      </c>
      <c r="R548" s="81"/>
      <c r="S548" s="150"/>
      <c r="T548" s="75">
        <v>0</v>
      </c>
      <c r="U548" s="1000"/>
      <c r="V548" s="81"/>
      <c r="W548" s="150"/>
      <c r="X548" s="81"/>
      <c r="Y548" s="150"/>
      <c r="Z548" s="60">
        <v>20</v>
      </c>
      <c r="AA548" s="1000">
        <v>150.57</v>
      </c>
      <c r="AB548" s="81"/>
      <c r="AC548" s="150"/>
      <c r="AD548" s="63">
        <v>0</v>
      </c>
      <c r="AE548" s="90">
        <f t="shared" si="40"/>
        <v>0</v>
      </c>
      <c r="AF548" s="63">
        <v>0</v>
      </c>
      <c r="AG548" s="150">
        <v>0</v>
      </c>
      <c r="AH548" s="81"/>
      <c r="AI548" s="150"/>
      <c r="AJ548" s="998">
        <f t="shared" si="38"/>
        <v>150.57</v>
      </c>
    </row>
    <row r="549" spans="2:36" ht="66" x14ac:dyDescent="0.25">
      <c r="B549" s="97"/>
      <c r="C549" s="84" t="s">
        <v>566</v>
      </c>
      <c r="D549" s="98"/>
      <c r="E549" s="98">
        <v>20</v>
      </c>
      <c r="F549" s="79" t="s">
        <v>30</v>
      </c>
      <c r="G549" s="55" t="s">
        <v>31</v>
      </c>
      <c r="H549" s="56" t="s">
        <v>32</v>
      </c>
      <c r="I549" s="55" t="s">
        <v>33</v>
      </c>
      <c r="J549" s="211">
        <v>7.5284999999999993</v>
      </c>
      <c r="K549" s="767">
        <v>150.57</v>
      </c>
      <c r="L549" s="89"/>
      <c r="M549" s="644">
        <v>0</v>
      </c>
      <c r="N549" s="89"/>
      <c r="O549" s="644"/>
      <c r="P549" s="75">
        <v>0</v>
      </c>
      <c r="Q549" s="999">
        <f t="shared" si="39"/>
        <v>0</v>
      </c>
      <c r="R549" s="81"/>
      <c r="S549" s="150"/>
      <c r="T549" s="75">
        <v>0</v>
      </c>
      <c r="U549" s="1000"/>
      <c r="V549" s="81"/>
      <c r="W549" s="150"/>
      <c r="X549" s="81"/>
      <c r="Y549" s="150"/>
      <c r="Z549" s="60">
        <v>20</v>
      </c>
      <c r="AA549" s="1000">
        <v>150.57</v>
      </c>
      <c r="AB549" s="81"/>
      <c r="AC549" s="150"/>
      <c r="AD549" s="63">
        <v>0</v>
      </c>
      <c r="AE549" s="90">
        <f t="shared" si="40"/>
        <v>0</v>
      </c>
      <c r="AF549" s="63">
        <v>0</v>
      </c>
      <c r="AG549" s="150">
        <v>0</v>
      </c>
      <c r="AH549" s="81"/>
      <c r="AI549" s="150"/>
      <c r="AJ549" s="998">
        <f t="shared" si="38"/>
        <v>150.57</v>
      </c>
    </row>
    <row r="550" spans="2:36" ht="66" x14ac:dyDescent="0.25">
      <c r="B550" s="97"/>
      <c r="C550" s="84" t="s">
        <v>567</v>
      </c>
      <c r="D550" s="98"/>
      <c r="E550" s="98">
        <v>20</v>
      </c>
      <c r="F550" s="79" t="s">
        <v>30</v>
      </c>
      <c r="G550" s="55" t="s">
        <v>31</v>
      </c>
      <c r="H550" s="56" t="s">
        <v>32</v>
      </c>
      <c r="I550" s="55" t="s">
        <v>33</v>
      </c>
      <c r="J550" s="211">
        <v>4.6284999999999998</v>
      </c>
      <c r="K550" s="767">
        <v>92.57</v>
      </c>
      <c r="L550" s="89"/>
      <c r="M550" s="644">
        <v>0</v>
      </c>
      <c r="N550" s="89"/>
      <c r="O550" s="644"/>
      <c r="P550" s="75">
        <v>0</v>
      </c>
      <c r="Q550" s="999">
        <f t="shared" si="39"/>
        <v>0</v>
      </c>
      <c r="R550" s="81"/>
      <c r="S550" s="150"/>
      <c r="T550" s="75">
        <v>0</v>
      </c>
      <c r="U550" s="1000"/>
      <c r="V550" s="81"/>
      <c r="W550" s="150"/>
      <c r="X550" s="81"/>
      <c r="Y550" s="150"/>
      <c r="Z550" s="60">
        <v>20</v>
      </c>
      <c r="AA550" s="1000">
        <v>92.57</v>
      </c>
      <c r="AB550" s="81"/>
      <c r="AC550" s="150"/>
      <c r="AD550" s="63">
        <v>0</v>
      </c>
      <c r="AE550" s="90">
        <f t="shared" si="40"/>
        <v>0</v>
      </c>
      <c r="AF550" s="63">
        <v>0</v>
      </c>
      <c r="AG550" s="150">
        <v>0</v>
      </c>
      <c r="AH550" s="81"/>
      <c r="AI550" s="150"/>
      <c r="AJ550" s="998">
        <f t="shared" si="38"/>
        <v>92.57</v>
      </c>
    </row>
    <row r="551" spans="2:36" ht="66" x14ac:dyDescent="0.25">
      <c r="B551" s="97"/>
      <c r="C551" s="84" t="s">
        <v>568</v>
      </c>
      <c r="D551" s="98"/>
      <c r="E551" s="98">
        <v>20</v>
      </c>
      <c r="F551" s="79" t="s">
        <v>30</v>
      </c>
      <c r="G551" s="55" t="s">
        <v>31</v>
      </c>
      <c r="H551" s="56" t="s">
        <v>32</v>
      </c>
      <c r="I551" s="55" t="s">
        <v>33</v>
      </c>
      <c r="J551" s="211">
        <v>4.6284999999999998</v>
      </c>
      <c r="K551" s="767">
        <v>92.57</v>
      </c>
      <c r="L551" s="89"/>
      <c r="M551" s="644">
        <v>0</v>
      </c>
      <c r="N551" s="89"/>
      <c r="O551" s="644"/>
      <c r="P551" s="75">
        <v>0</v>
      </c>
      <c r="Q551" s="999">
        <f t="shared" si="39"/>
        <v>0</v>
      </c>
      <c r="R551" s="81"/>
      <c r="S551" s="150"/>
      <c r="T551" s="75">
        <v>0</v>
      </c>
      <c r="U551" s="1000"/>
      <c r="V551" s="81"/>
      <c r="W551" s="150"/>
      <c r="X551" s="81"/>
      <c r="Y551" s="150"/>
      <c r="Z551" s="60">
        <v>20</v>
      </c>
      <c r="AA551" s="1000">
        <v>92.57</v>
      </c>
      <c r="AB551" s="81"/>
      <c r="AC551" s="150"/>
      <c r="AD551" s="63">
        <v>0</v>
      </c>
      <c r="AE551" s="90">
        <f t="shared" si="40"/>
        <v>0</v>
      </c>
      <c r="AF551" s="63">
        <v>0</v>
      </c>
      <c r="AG551" s="150">
        <v>0</v>
      </c>
      <c r="AH551" s="81"/>
      <c r="AI551" s="150"/>
      <c r="AJ551" s="998">
        <f t="shared" si="38"/>
        <v>92.57</v>
      </c>
    </row>
    <row r="552" spans="2:36" ht="66" x14ac:dyDescent="0.25">
      <c r="B552" s="97"/>
      <c r="C552" s="84" t="s">
        <v>569</v>
      </c>
      <c r="D552" s="98"/>
      <c r="E552" s="98">
        <v>20</v>
      </c>
      <c r="F552" s="79" t="s">
        <v>30</v>
      </c>
      <c r="G552" s="55" t="s">
        <v>31</v>
      </c>
      <c r="H552" s="56" t="s">
        <v>32</v>
      </c>
      <c r="I552" s="55" t="s">
        <v>33</v>
      </c>
      <c r="J552" s="211">
        <v>4.6284999999999998</v>
      </c>
      <c r="K552" s="767">
        <v>92.57</v>
      </c>
      <c r="L552" s="89"/>
      <c r="M552" s="644">
        <v>0</v>
      </c>
      <c r="N552" s="89"/>
      <c r="O552" s="644"/>
      <c r="P552" s="75">
        <v>0</v>
      </c>
      <c r="Q552" s="999">
        <f t="shared" si="39"/>
        <v>0</v>
      </c>
      <c r="R552" s="81"/>
      <c r="S552" s="150"/>
      <c r="T552" s="75">
        <v>0</v>
      </c>
      <c r="U552" s="1000"/>
      <c r="V552" s="81"/>
      <c r="W552" s="150"/>
      <c r="X552" s="81"/>
      <c r="Y552" s="150"/>
      <c r="Z552" s="60">
        <v>20</v>
      </c>
      <c r="AA552" s="1000">
        <v>92.57</v>
      </c>
      <c r="AB552" s="81"/>
      <c r="AC552" s="150"/>
      <c r="AD552" s="63">
        <v>0</v>
      </c>
      <c r="AE552" s="90">
        <f t="shared" si="40"/>
        <v>0</v>
      </c>
      <c r="AF552" s="63">
        <v>0</v>
      </c>
      <c r="AG552" s="150">
        <v>0</v>
      </c>
      <c r="AH552" s="81"/>
      <c r="AI552" s="150"/>
      <c r="AJ552" s="998">
        <f t="shared" si="38"/>
        <v>92.57</v>
      </c>
    </row>
    <row r="553" spans="2:36" ht="66" x14ac:dyDescent="0.25">
      <c r="B553" s="97"/>
      <c r="C553" s="84" t="s">
        <v>570</v>
      </c>
      <c r="D553" s="98"/>
      <c r="E553" s="98">
        <v>20</v>
      </c>
      <c r="F553" s="79" t="s">
        <v>30</v>
      </c>
      <c r="G553" s="55" t="s">
        <v>31</v>
      </c>
      <c r="H553" s="56" t="s">
        <v>32</v>
      </c>
      <c r="I553" s="55" t="s">
        <v>33</v>
      </c>
      <c r="J553" s="211">
        <v>4.6284999999999998</v>
      </c>
      <c r="K553" s="767">
        <v>92.57</v>
      </c>
      <c r="L553" s="89"/>
      <c r="M553" s="644">
        <v>0</v>
      </c>
      <c r="N553" s="89"/>
      <c r="O553" s="644"/>
      <c r="P553" s="75">
        <v>0</v>
      </c>
      <c r="Q553" s="999">
        <f t="shared" si="39"/>
        <v>0</v>
      </c>
      <c r="R553" s="81"/>
      <c r="S553" s="150"/>
      <c r="T553" s="75">
        <v>0</v>
      </c>
      <c r="U553" s="1000"/>
      <c r="V553" s="81"/>
      <c r="W553" s="150"/>
      <c r="X553" s="81"/>
      <c r="Y553" s="150"/>
      <c r="Z553" s="60">
        <v>20</v>
      </c>
      <c r="AA553" s="1000">
        <v>92.57</v>
      </c>
      <c r="AB553" s="81"/>
      <c r="AC553" s="150"/>
      <c r="AD553" s="63">
        <v>0</v>
      </c>
      <c r="AE553" s="90">
        <f t="shared" si="40"/>
        <v>0</v>
      </c>
      <c r="AF553" s="63">
        <v>0</v>
      </c>
      <c r="AG553" s="150">
        <v>0</v>
      </c>
      <c r="AH553" s="81"/>
      <c r="AI553" s="150"/>
      <c r="AJ553" s="998">
        <f t="shared" si="38"/>
        <v>92.57</v>
      </c>
    </row>
    <row r="554" spans="2:36" ht="66" x14ac:dyDescent="0.25">
      <c r="B554" s="97"/>
      <c r="C554" s="84" t="s">
        <v>571</v>
      </c>
      <c r="D554" s="98"/>
      <c r="E554" s="98">
        <v>20</v>
      </c>
      <c r="F554" s="79" t="s">
        <v>30</v>
      </c>
      <c r="G554" s="55" t="s">
        <v>31</v>
      </c>
      <c r="H554" s="56" t="s">
        <v>32</v>
      </c>
      <c r="I554" s="55" t="s">
        <v>33</v>
      </c>
      <c r="J554" s="211">
        <v>4.6284999999999998</v>
      </c>
      <c r="K554" s="767">
        <v>92.57</v>
      </c>
      <c r="L554" s="89"/>
      <c r="M554" s="644">
        <v>0</v>
      </c>
      <c r="N554" s="89"/>
      <c r="O554" s="644"/>
      <c r="P554" s="75">
        <v>0</v>
      </c>
      <c r="Q554" s="999">
        <f t="shared" si="39"/>
        <v>0</v>
      </c>
      <c r="R554" s="81"/>
      <c r="S554" s="150"/>
      <c r="T554" s="75">
        <v>0</v>
      </c>
      <c r="U554" s="1000"/>
      <c r="V554" s="81"/>
      <c r="W554" s="150"/>
      <c r="X554" s="81"/>
      <c r="Y554" s="150"/>
      <c r="Z554" s="60">
        <v>20</v>
      </c>
      <c r="AA554" s="1000">
        <v>92.57</v>
      </c>
      <c r="AB554" s="81"/>
      <c r="AC554" s="150"/>
      <c r="AD554" s="63">
        <v>0</v>
      </c>
      <c r="AE554" s="90">
        <f t="shared" si="40"/>
        <v>0</v>
      </c>
      <c r="AF554" s="63">
        <v>0</v>
      </c>
      <c r="AG554" s="150">
        <v>0</v>
      </c>
      <c r="AH554" s="81"/>
      <c r="AI554" s="150"/>
      <c r="AJ554" s="998">
        <f t="shared" si="38"/>
        <v>92.57</v>
      </c>
    </row>
    <row r="555" spans="2:36" ht="66" x14ac:dyDescent="0.25">
      <c r="B555" s="51"/>
      <c r="C555" s="84" t="s">
        <v>572</v>
      </c>
      <c r="D555" s="74"/>
      <c r="E555" s="74">
        <v>20</v>
      </c>
      <c r="F555" s="79" t="s">
        <v>30</v>
      </c>
      <c r="G555" s="55" t="s">
        <v>31</v>
      </c>
      <c r="H555" s="56" t="s">
        <v>32</v>
      </c>
      <c r="I555" s="55" t="s">
        <v>33</v>
      </c>
      <c r="J555" s="211">
        <v>4.6284999999999998</v>
      </c>
      <c r="K555" s="766">
        <v>92.57</v>
      </c>
      <c r="L555" s="89"/>
      <c r="M555" s="644">
        <v>0</v>
      </c>
      <c r="N555" s="89"/>
      <c r="O555" s="644"/>
      <c r="P555" s="75">
        <v>0</v>
      </c>
      <c r="Q555" s="999">
        <f t="shared" si="39"/>
        <v>0</v>
      </c>
      <c r="R555" s="81"/>
      <c r="S555" s="150"/>
      <c r="T555" s="75">
        <v>0</v>
      </c>
      <c r="U555" s="1000"/>
      <c r="V555" s="81"/>
      <c r="W555" s="150"/>
      <c r="X555" s="81"/>
      <c r="Y555" s="150"/>
      <c r="Z555" s="60">
        <v>20</v>
      </c>
      <c r="AA555" s="1000">
        <v>92.57</v>
      </c>
      <c r="AB555" s="81"/>
      <c r="AC555" s="150"/>
      <c r="AD555" s="63">
        <v>0</v>
      </c>
      <c r="AE555" s="90">
        <f t="shared" si="40"/>
        <v>0</v>
      </c>
      <c r="AF555" s="63">
        <v>0</v>
      </c>
      <c r="AG555" s="150">
        <v>0</v>
      </c>
      <c r="AH555" s="81"/>
      <c r="AI555" s="150"/>
      <c r="AJ555" s="998">
        <f t="shared" si="38"/>
        <v>92.57</v>
      </c>
    </row>
    <row r="556" spans="2:36" ht="66" x14ac:dyDescent="0.25">
      <c r="B556" s="51"/>
      <c r="C556" s="84" t="s">
        <v>573</v>
      </c>
      <c r="D556" s="74"/>
      <c r="E556" s="74">
        <v>15</v>
      </c>
      <c r="F556" s="79" t="s">
        <v>30</v>
      </c>
      <c r="G556" s="55" t="s">
        <v>31</v>
      </c>
      <c r="H556" s="56" t="s">
        <v>32</v>
      </c>
      <c r="I556" s="55" t="s">
        <v>33</v>
      </c>
      <c r="J556" s="211">
        <v>28.570666666666668</v>
      </c>
      <c r="K556" s="766">
        <v>428.56</v>
      </c>
      <c r="L556" s="89"/>
      <c r="M556" s="644">
        <v>0</v>
      </c>
      <c r="N556" s="89"/>
      <c r="O556" s="644"/>
      <c r="P556" s="75">
        <v>0</v>
      </c>
      <c r="Q556" s="999">
        <f t="shared" si="39"/>
        <v>0</v>
      </c>
      <c r="R556" s="81"/>
      <c r="S556" s="150"/>
      <c r="T556" s="75">
        <v>0</v>
      </c>
      <c r="U556" s="1000"/>
      <c r="V556" s="81"/>
      <c r="W556" s="150"/>
      <c r="X556" s="81"/>
      <c r="Y556" s="150"/>
      <c r="Z556" s="60">
        <v>15</v>
      </c>
      <c r="AA556" s="1000">
        <v>428.56</v>
      </c>
      <c r="AB556" s="81"/>
      <c r="AC556" s="150"/>
      <c r="AD556" s="63">
        <v>0</v>
      </c>
      <c r="AE556" s="90">
        <f t="shared" si="40"/>
        <v>0</v>
      </c>
      <c r="AF556" s="63">
        <v>0</v>
      </c>
      <c r="AG556" s="150">
        <v>0</v>
      </c>
      <c r="AH556" s="81"/>
      <c r="AI556" s="150"/>
      <c r="AJ556" s="998">
        <f t="shared" si="38"/>
        <v>428.56</v>
      </c>
    </row>
    <row r="557" spans="2:36" ht="66" x14ac:dyDescent="0.25">
      <c r="B557" s="51"/>
      <c r="C557" s="102" t="s">
        <v>574</v>
      </c>
      <c r="D557" s="74"/>
      <c r="E557" s="74">
        <v>8</v>
      </c>
      <c r="F557" s="79" t="s">
        <v>356</v>
      </c>
      <c r="G557" s="55" t="s">
        <v>31</v>
      </c>
      <c r="H557" s="56" t="s">
        <v>32</v>
      </c>
      <c r="I557" s="55" t="s">
        <v>33</v>
      </c>
      <c r="J557" s="211">
        <v>106.34875</v>
      </c>
      <c r="K557" s="766">
        <v>850.79</v>
      </c>
      <c r="L557" s="89"/>
      <c r="M557" s="644">
        <v>0</v>
      </c>
      <c r="N557" s="89"/>
      <c r="O557" s="644"/>
      <c r="P557" s="75">
        <v>0</v>
      </c>
      <c r="Q557" s="999">
        <f t="shared" si="39"/>
        <v>0</v>
      </c>
      <c r="R557" s="81"/>
      <c r="S557" s="150"/>
      <c r="T557" s="75">
        <v>0</v>
      </c>
      <c r="U557" s="1000"/>
      <c r="V557" s="81"/>
      <c r="W557" s="150"/>
      <c r="X557" s="81"/>
      <c r="Y557" s="150"/>
      <c r="Z557" s="60">
        <v>8</v>
      </c>
      <c r="AA557" s="1000">
        <v>850.79</v>
      </c>
      <c r="AB557" s="81"/>
      <c r="AC557" s="150"/>
      <c r="AD557" s="63">
        <v>0</v>
      </c>
      <c r="AE557" s="90">
        <f t="shared" si="40"/>
        <v>0</v>
      </c>
      <c r="AF557" s="63">
        <v>0</v>
      </c>
      <c r="AG557" s="150">
        <v>0</v>
      </c>
      <c r="AH557" s="81"/>
      <c r="AI557" s="150"/>
      <c r="AJ557" s="998">
        <f t="shared" si="38"/>
        <v>850.79</v>
      </c>
    </row>
    <row r="558" spans="2:36" ht="66" x14ac:dyDescent="0.25">
      <c r="B558" s="51"/>
      <c r="C558" s="84" t="s">
        <v>575</v>
      </c>
      <c r="D558" s="74"/>
      <c r="E558" s="74">
        <v>3</v>
      </c>
      <c r="F558" s="79" t="s">
        <v>41</v>
      </c>
      <c r="G558" s="55" t="s">
        <v>31</v>
      </c>
      <c r="H558" s="56" t="s">
        <v>32</v>
      </c>
      <c r="I558" s="55" t="s">
        <v>33</v>
      </c>
      <c r="J558" s="211">
        <v>241.28</v>
      </c>
      <c r="K558" s="766">
        <v>723.84</v>
      </c>
      <c r="L558" s="89"/>
      <c r="M558" s="644">
        <v>0</v>
      </c>
      <c r="N558" s="89"/>
      <c r="O558" s="644"/>
      <c r="P558" s="75">
        <v>0</v>
      </c>
      <c r="Q558" s="999">
        <f t="shared" si="39"/>
        <v>0</v>
      </c>
      <c r="R558" s="81"/>
      <c r="S558" s="150"/>
      <c r="T558" s="75">
        <v>0</v>
      </c>
      <c r="U558" s="1000"/>
      <c r="V558" s="81"/>
      <c r="W558" s="150"/>
      <c r="X558" s="81"/>
      <c r="Y558" s="150"/>
      <c r="Z558" s="60">
        <v>3</v>
      </c>
      <c r="AA558" s="1000">
        <v>723.84</v>
      </c>
      <c r="AB558" s="81"/>
      <c r="AC558" s="150"/>
      <c r="AD558" s="63">
        <v>0</v>
      </c>
      <c r="AE558" s="90">
        <f t="shared" si="40"/>
        <v>0</v>
      </c>
      <c r="AF558" s="63">
        <v>0</v>
      </c>
      <c r="AG558" s="150">
        <v>0</v>
      </c>
      <c r="AH558" s="81"/>
      <c r="AI558" s="150"/>
      <c r="AJ558" s="998">
        <f t="shared" si="38"/>
        <v>723.84</v>
      </c>
    </row>
    <row r="559" spans="2:36" ht="66" x14ac:dyDescent="0.25">
      <c r="B559" s="51"/>
      <c r="C559" s="84" t="s">
        <v>576</v>
      </c>
      <c r="D559" s="74"/>
      <c r="E559" s="74">
        <v>30</v>
      </c>
      <c r="F559" s="79" t="s">
        <v>30</v>
      </c>
      <c r="G559" s="55" t="s">
        <v>31</v>
      </c>
      <c r="H559" s="56" t="s">
        <v>32</v>
      </c>
      <c r="I559" s="55" t="s">
        <v>33</v>
      </c>
      <c r="J559" s="211">
        <v>55.123333333333335</v>
      </c>
      <c r="K559" s="766">
        <v>1653.7</v>
      </c>
      <c r="L559" s="89"/>
      <c r="M559" s="644">
        <v>0</v>
      </c>
      <c r="N559" s="89"/>
      <c r="O559" s="644"/>
      <c r="P559" s="75">
        <v>0</v>
      </c>
      <c r="Q559" s="999">
        <f t="shared" si="39"/>
        <v>0</v>
      </c>
      <c r="R559" s="81"/>
      <c r="S559" s="150"/>
      <c r="T559" s="75">
        <v>0</v>
      </c>
      <c r="U559" s="1000"/>
      <c r="V559" s="81"/>
      <c r="W559" s="150"/>
      <c r="X559" s="81"/>
      <c r="Y559" s="150"/>
      <c r="Z559" s="60">
        <v>30</v>
      </c>
      <c r="AA559" s="1000">
        <v>1653.7</v>
      </c>
      <c r="AB559" s="81"/>
      <c r="AC559" s="150"/>
      <c r="AD559" s="63">
        <v>0</v>
      </c>
      <c r="AE559" s="90">
        <f t="shared" si="40"/>
        <v>0</v>
      </c>
      <c r="AF559" s="63">
        <v>0</v>
      </c>
      <c r="AG559" s="150">
        <v>0</v>
      </c>
      <c r="AH559" s="81"/>
      <c r="AI559" s="150"/>
      <c r="AJ559" s="998">
        <f t="shared" si="38"/>
        <v>1653.7</v>
      </c>
    </row>
    <row r="560" spans="2:36" ht="66" x14ac:dyDescent="0.25">
      <c r="B560" s="51"/>
      <c r="C560" s="102" t="s">
        <v>577</v>
      </c>
      <c r="D560" s="74"/>
      <c r="E560" s="74">
        <v>6</v>
      </c>
      <c r="F560" s="79" t="s">
        <v>41</v>
      </c>
      <c r="G560" s="55" t="s">
        <v>31</v>
      </c>
      <c r="H560" s="56" t="s">
        <v>32</v>
      </c>
      <c r="I560" s="55" t="s">
        <v>33</v>
      </c>
      <c r="J560" s="211">
        <v>89.575000000000003</v>
      </c>
      <c r="K560" s="766">
        <v>537.45000000000005</v>
      </c>
      <c r="L560" s="89"/>
      <c r="M560" s="644">
        <v>0</v>
      </c>
      <c r="N560" s="89"/>
      <c r="O560" s="644"/>
      <c r="P560" s="75">
        <v>0</v>
      </c>
      <c r="Q560" s="999">
        <f t="shared" si="39"/>
        <v>0</v>
      </c>
      <c r="R560" s="81"/>
      <c r="S560" s="150"/>
      <c r="T560" s="75">
        <v>0</v>
      </c>
      <c r="U560" s="1000"/>
      <c r="V560" s="81"/>
      <c r="W560" s="150"/>
      <c r="X560" s="81"/>
      <c r="Y560" s="150"/>
      <c r="Z560" s="60">
        <v>6</v>
      </c>
      <c r="AA560" s="1000">
        <v>537.45000000000005</v>
      </c>
      <c r="AB560" s="81"/>
      <c r="AC560" s="150"/>
      <c r="AD560" s="63">
        <v>0</v>
      </c>
      <c r="AE560" s="90">
        <f t="shared" si="40"/>
        <v>0</v>
      </c>
      <c r="AF560" s="63">
        <v>0</v>
      </c>
      <c r="AG560" s="150">
        <v>0</v>
      </c>
      <c r="AH560" s="81"/>
      <c r="AI560" s="150"/>
      <c r="AJ560" s="998">
        <f t="shared" si="38"/>
        <v>537.45000000000005</v>
      </c>
    </row>
    <row r="561" spans="2:36" ht="66" x14ac:dyDescent="0.25">
      <c r="B561" s="51"/>
      <c r="C561" s="84" t="s">
        <v>578</v>
      </c>
      <c r="D561" s="74"/>
      <c r="E561" s="74">
        <v>20</v>
      </c>
      <c r="F561" s="79" t="s">
        <v>30</v>
      </c>
      <c r="G561" s="55" t="s">
        <v>31</v>
      </c>
      <c r="H561" s="56" t="s">
        <v>32</v>
      </c>
      <c r="I561" s="55" t="s">
        <v>33</v>
      </c>
      <c r="J561" s="211">
        <v>87.695999999999998</v>
      </c>
      <c r="K561" s="766">
        <v>1753.92</v>
      </c>
      <c r="L561" s="89"/>
      <c r="M561" s="644">
        <v>0</v>
      </c>
      <c r="N561" s="89"/>
      <c r="O561" s="644"/>
      <c r="P561" s="75">
        <v>0</v>
      </c>
      <c r="Q561" s="999">
        <f t="shared" si="39"/>
        <v>0</v>
      </c>
      <c r="R561" s="81"/>
      <c r="S561" s="150"/>
      <c r="T561" s="75">
        <v>0</v>
      </c>
      <c r="U561" s="1000"/>
      <c r="V561" s="81"/>
      <c r="W561" s="150"/>
      <c r="X561" s="81"/>
      <c r="Y561" s="150"/>
      <c r="Z561" s="60">
        <v>20</v>
      </c>
      <c r="AA561" s="1000">
        <v>1753.92</v>
      </c>
      <c r="AB561" s="81"/>
      <c r="AC561" s="150"/>
      <c r="AD561" s="63">
        <v>0</v>
      </c>
      <c r="AE561" s="90">
        <f t="shared" si="40"/>
        <v>0</v>
      </c>
      <c r="AF561" s="63">
        <v>0</v>
      </c>
      <c r="AG561" s="150">
        <v>0</v>
      </c>
      <c r="AH561" s="81"/>
      <c r="AI561" s="150"/>
      <c r="AJ561" s="998">
        <f t="shared" si="38"/>
        <v>1753.92</v>
      </c>
    </row>
    <row r="562" spans="2:36" ht="66" x14ac:dyDescent="0.25">
      <c r="B562" s="51"/>
      <c r="C562" s="84" t="s">
        <v>579</v>
      </c>
      <c r="D562" s="74"/>
      <c r="E562" s="74">
        <v>10</v>
      </c>
      <c r="F562" s="79" t="s">
        <v>30</v>
      </c>
      <c r="G562" s="55" t="s">
        <v>31</v>
      </c>
      <c r="H562" s="56" t="s">
        <v>32</v>
      </c>
      <c r="I562" s="55" t="s">
        <v>33</v>
      </c>
      <c r="J562" s="211">
        <v>78.474000000000004</v>
      </c>
      <c r="K562" s="766">
        <v>784.74</v>
      </c>
      <c r="L562" s="89"/>
      <c r="M562" s="644">
        <v>0</v>
      </c>
      <c r="N562" s="89"/>
      <c r="O562" s="644"/>
      <c r="P562" s="75">
        <v>0</v>
      </c>
      <c r="Q562" s="999">
        <f t="shared" si="39"/>
        <v>0</v>
      </c>
      <c r="R562" s="81"/>
      <c r="S562" s="150"/>
      <c r="T562" s="75">
        <v>0</v>
      </c>
      <c r="U562" s="1000"/>
      <c r="V562" s="81"/>
      <c r="W562" s="150"/>
      <c r="X562" s="81"/>
      <c r="Y562" s="150"/>
      <c r="Z562" s="60">
        <v>10</v>
      </c>
      <c r="AA562" s="1000">
        <v>784.74</v>
      </c>
      <c r="AB562" s="81"/>
      <c r="AC562" s="150"/>
      <c r="AD562" s="63">
        <v>0</v>
      </c>
      <c r="AE562" s="90">
        <f t="shared" si="40"/>
        <v>0</v>
      </c>
      <c r="AF562" s="63">
        <v>0</v>
      </c>
      <c r="AG562" s="150">
        <v>0</v>
      </c>
      <c r="AH562" s="81"/>
      <c r="AI562" s="150"/>
      <c r="AJ562" s="998">
        <f t="shared" si="38"/>
        <v>784.74</v>
      </c>
    </row>
    <row r="563" spans="2:36" ht="66" x14ac:dyDescent="0.25">
      <c r="B563" s="51"/>
      <c r="C563" s="84" t="s">
        <v>580</v>
      </c>
      <c r="D563" s="74"/>
      <c r="E563" s="74">
        <v>10</v>
      </c>
      <c r="F563" s="79" t="s">
        <v>30</v>
      </c>
      <c r="G563" s="55" t="s">
        <v>31</v>
      </c>
      <c r="H563" s="56" t="s">
        <v>32</v>
      </c>
      <c r="I563" s="55" t="s">
        <v>33</v>
      </c>
      <c r="J563" s="211">
        <v>69.751000000000005</v>
      </c>
      <c r="K563" s="766">
        <v>697.51</v>
      </c>
      <c r="L563" s="89"/>
      <c r="M563" s="644">
        <v>0</v>
      </c>
      <c r="N563" s="89"/>
      <c r="O563" s="644"/>
      <c r="P563" s="75">
        <v>0</v>
      </c>
      <c r="Q563" s="999">
        <f t="shared" si="39"/>
        <v>0</v>
      </c>
      <c r="R563" s="81"/>
      <c r="S563" s="150"/>
      <c r="T563" s="75">
        <v>0</v>
      </c>
      <c r="U563" s="1000"/>
      <c r="V563" s="81"/>
      <c r="W563" s="150"/>
      <c r="X563" s="81"/>
      <c r="Y563" s="150"/>
      <c r="Z563" s="60">
        <v>10</v>
      </c>
      <c r="AA563" s="1000">
        <v>697.51</v>
      </c>
      <c r="AB563" s="81"/>
      <c r="AC563" s="150"/>
      <c r="AD563" s="63">
        <v>0</v>
      </c>
      <c r="AE563" s="90">
        <f t="shared" si="40"/>
        <v>0</v>
      </c>
      <c r="AF563" s="63">
        <v>0</v>
      </c>
      <c r="AG563" s="150">
        <v>0</v>
      </c>
      <c r="AH563" s="81"/>
      <c r="AI563" s="150"/>
      <c r="AJ563" s="998">
        <f t="shared" si="38"/>
        <v>697.51</v>
      </c>
    </row>
    <row r="564" spans="2:36" ht="66" x14ac:dyDescent="0.25">
      <c r="B564" s="51"/>
      <c r="C564" s="84" t="s">
        <v>581</v>
      </c>
      <c r="D564" s="74"/>
      <c r="E564" s="74">
        <v>10</v>
      </c>
      <c r="F564" s="79" t="s">
        <v>30</v>
      </c>
      <c r="G564" s="55" t="s">
        <v>31</v>
      </c>
      <c r="H564" s="56" t="s">
        <v>32</v>
      </c>
      <c r="I564" s="55" t="s">
        <v>33</v>
      </c>
      <c r="J564" s="211">
        <v>78.474000000000004</v>
      </c>
      <c r="K564" s="766">
        <v>784.74</v>
      </c>
      <c r="L564" s="89"/>
      <c r="M564" s="644">
        <v>0</v>
      </c>
      <c r="N564" s="89"/>
      <c r="O564" s="644"/>
      <c r="P564" s="75">
        <v>0</v>
      </c>
      <c r="Q564" s="999">
        <f t="shared" si="39"/>
        <v>0</v>
      </c>
      <c r="R564" s="81"/>
      <c r="S564" s="150"/>
      <c r="T564" s="75">
        <v>0</v>
      </c>
      <c r="U564" s="1000"/>
      <c r="V564" s="81"/>
      <c r="W564" s="150"/>
      <c r="X564" s="81"/>
      <c r="Y564" s="150"/>
      <c r="Z564" s="60">
        <v>10</v>
      </c>
      <c r="AA564" s="1000">
        <v>784.74</v>
      </c>
      <c r="AB564" s="81"/>
      <c r="AC564" s="150"/>
      <c r="AD564" s="63">
        <v>0</v>
      </c>
      <c r="AE564" s="90">
        <f t="shared" si="40"/>
        <v>0</v>
      </c>
      <c r="AF564" s="63">
        <v>0</v>
      </c>
      <c r="AG564" s="150">
        <v>0</v>
      </c>
      <c r="AH564" s="81"/>
      <c r="AI564" s="150"/>
      <c r="AJ564" s="998">
        <f t="shared" si="38"/>
        <v>784.74</v>
      </c>
    </row>
    <row r="565" spans="2:36" ht="66" x14ac:dyDescent="0.25">
      <c r="B565" s="51"/>
      <c r="C565" s="84" t="s">
        <v>582</v>
      </c>
      <c r="D565" s="74"/>
      <c r="E565" s="74">
        <v>10</v>
      </c>
      <c r="F565" s="74" t="s">
        <v>30</v>
      </c>
      <c r="G565" s="55" t="s">
        <v>31</v>
      </c>
      <c r="H565" s="56" t="s">
        <v>32</v>
      </c>
      <c r="I565" s="55" t="s">
        <v>33</v>
      </c>
      <c r="J565" s="211">
        <v>78.393000000000001</v>
      </c>
      <c r="K565" s="766">
        <v>783.93</v>
      </c>
      <c r="L565" s="89"/>
      <c r="M565" s="644">
        <v>0</v>
      </c>
      <c r="N565" s="89"/>
      <c r="O565" s="644"/>
      <c r="P565" s="75">
        <v>0</v>
      </c>
      <c r="Q565" s="999">
        <f t="shared" si="39"/>
        <v>0</v>
      </c>
      <c r="R565" s="81"/>
      <c r="S565" s="150"/>
      <c r="T565" s="75">
        <v>0</v>
      </c>
      <c r="U565" s="1000"/>
      <c r="V565" s="81"/>
      <c r="W565" s="150"/>
      <c r="X565" s="81"/>
      <c r="Y565" s="150"/>
      <c r="Z565" s="60">
        <v>10</v>
      </c>
      <c r="AA565" s="1000">
        <v>783.93</v>
      </c>
      <c r="AB565" s="81"/>
      <c r="AC565" s="150"/>
      <c r="AD565" s="63">
        <v>0</v>
      </c>
      <c r="AE565" s="90">
        <f t="shared" si="40"/>
        <v>0</v>
      </c>
      <c r="AF565" s="63">
        <v>0</v>
      </c>
      <c r="AG565" s="150">
        <v>0</v>
      </c>
      <c r="AH565" s="81"/>
      <c r="AI565" s="150"/>
      <c r="AJ565" s="998">
        <f t="shared" si="38"/>
        <v>783.93</v>
      </c>
    </row>
    <row r="566" spans="2:36" ht="66" x14ac:dyDescent="0.25">
      <c r="B566" s="51"/>
      <c r="C566" s="84" t="s">
        <v>583</v>
      </c>
      <c r="D566" s="74"/>
      <c r="E566" s="74">
        <v>10</v>
      </c>
      <c r="F566" s="74" t="s">
        <v>30</v>
      </c>
      <c r="G566" s="55" t="s">
        <v>31</v>
      </c>
      <c r="H566" s="56" t="s">
        <v>32</v>
      </c>
      <c r="I566" s="55" t="s">
        <v>33</v>
      </c>
      <c r="J566" s="211">
        <v>75.573999999999998</v>
      </c>
      <c r="K566" s="766">
        <v>755.74</v>
      </c>
      <c r="L566" s="89"/>
      <c r="M566" s="644">
        <v>0</v>
      </c>
      <c r="N566" s="89"/>
      <c r="O566" s="644"/>
      <c r="P566" s="75">
        <v>0</v>
      </c>
      <c r="Q566" s="999">
        <f t="shared" si="39"/>
        <v>0</v>
      </c>
      <c r="R566" s="81"/>
      <c r="S566" s="150"/>
      <c r="T566" s="75">
        <v>0</v>
      </c>
      <c r="U566" s="1000"/>
      <c r="V566" s="81"/>
      <c r="W566" s="150"/>
      <c r="X566" s="81"/>
      <c r="Y566" s="150"/>
      <c r="Z566" s="60">
        <v>10</v>
      </c>
      <c r="AA566" s="1000">
        <v>755.74</v>
      </c>
      <c r="AB566" s="81"/>
      <c r="AC566" s="150"/>
      <c r="AD566" s="63">
        <v>0</v>
      </c>
      <c r="AE566" s="90">
        <f t="shared" si="40"/>
        <v>0</v>
      </c>
      <c r="AF566" s="63">
        <v>0</v>
      </c>
      <c r="AG566" s="150">
        <v>0</v>
      </c>
      <c r="AH566" s="81"/>
      <c r="AI566" s="150"/>
      <c r="AJ566" s="998">
        <f t="shared" si="38"/>
        <v>755.74</v>
      </c>
    </row>
    <row r="567" spans="2:36" ht="66" x14ac:dyDescent="0.25">
      <c r="B567" s="51"/>
      <c r="C567" s="84" t="s">
        <v>584</v>
      </c>
      <c r="D567" s="74"/>
      <c r="E567" s="74">
        <v>10</v>
      </c>
      <c r="F567" s="74" t="s">
        <v>30</v>
      </c>
      <c r="G567" s="55" t="s">
        <v>31</v>
      </c>
      <c r="H567" s="56" t="s">
        <v>32</v>
      </c>
      <c r="I567" s="55" t="s">
        <v>33</v>
      </c>
      <c r="J567" s="211">
        <v>78.474000000000004</v>
      </c>
      <c r="K567" s="766">
        <v>784.74</v>
      </c>
      <c r="L567" s="89"/>
      <c r="M567" s="644">
        <v>0</v>
      </c>
      <c r="N567" s="89"/>
      <c r="O567" s="644"/>
      <c r="P567" s="75">
        <v>0</v>
      </c>
      <c r="Q567" s="999">
        <f t="shared" si="39"/>
        <v>0</v>
      </c>
      <c r="R567" s="81"/>
      <c r="S567" s="150"/>
      <c r="T567" s="75">
        <v>0</v>
      </c>
      <c r="U567" s="1000"/>
      <c r="V567" s="81"/>
      <c r="W567" s="150"/>
      <c r="X567" s="81"/>
      <c r="Y567" s="150"/>
      <c r="Z567" s="60">
        <v>10</v>
      </c>
      <c r="AA567" s="1000">
        <v>784.74</v>
      </c>
      <c r="AB567" s="81"/>
      <c r="AC567" s="150"/>
      <c r="AD567" s="63">
        <v>0</v>
      </c>
      <c r="AE567" s="90">
        <f t="shared" si="40"/>
        <v>0</v>
      </c>
      <c r="AF567" s="63">
        <v>0</v>
      </c>
      <c r="AG567" s="150">
        <v>0</v>
      </c>
      <c r="AH567" s="81"/>
      <c r="AI567" s="150"/>
      <c r="AJ567" s="998">
        <f t="shared" si="38"/>
        <v>784.74</v>
      </c>
    </row>
    <row r="568" spans="2:36" ht="66" x14ac:dyDescent="0.25">
      <c r="B568" s="51"/>
      <c r="C568" s="84" t="s">
        <v>585</v>
      </c>
      <c r="D568" s="74"/>
      <c r="E568" s="74">
        <v>10</v>
      </c>
      <c r="F568" s="74" t="s">
        <v>30</v>
      </c>
      <c r="G568" s="55" t="s">
        <v>31</v>
      </c>
      <c r="H568" s="56" t="s">
        <v>32</v>
      </c>
      <c r="I568" s="55" t="s">
        <v>33</v>
      </c>
      <c r="J568" s="211">
        <v>81.432000000000002</v>
      </c>
      <c r="K568" s="766">
        <v>814.32</v>
      </c>
      <c r="L568" s="89"/>
      <c r="M568" s="644">
        <v>0</v>
      </c>
      <c r="N568" s="89"/>
      <c r="O568" s="644"/>
      <c r="P568" s="75">
        <v>0</v>
      </c>
      <c r="Q568" s="999">
        <f t="shared" si="39"/>
        <v>0</v>
      </c>
      <c r="R568" s="81"/>
      <c r="S568" s="150"/>
      <c r="T568" s="75">
        <v>0</v>
      </c>
      <c r="U568" s="1000"/>
      <c r="V568" s="81"/>
      <c r="W568" s="150"/>
      <c r="X568" s="81"/>
      <c r="Y568" s="150"/>
      <c r="Z568" s="60">
        <v>10</v>
      </c>
      <c r="AA568" s="1000">
        <v>814.32</v>
      </c>
      <c r="AB568" s="81"/>
      <c r="AC568" s="150"/>
      <c r="AD568" s="63">
        <v>0</v>
      </c>
      <c r="AE568" s="90">
        <f t="shared" si="40"/>
        <v>0</v>
      </c>
      <c r="AF568" s="63">
        <v>0</v>
      </c>
      <c r="AG568" s="150">
        <v>0</v>
      </c>
      <c r="AH568" s="81"/>
      <c r="AI568" s="150"/>
      <c r="AJ568" s="998">
        <f t="shared" si="38"/>
        <v>814.32</v>
      </c>
    </row>
    <row r="569" spans="2:36" ht="66" x14ac:dyDescent="0.25">
      <c r="B569" s="51"/>
      <c r="C569" s="84" t="s">
        <v>586</v>
      </c>
      <c r="D569" s="74"/>
      <c r="E569" s="74">
        <v>10</v>
      </c>
      <c r="F569" s="74" t="s">
        <v>30</v>
      </c>
      <c r="G569" s="55" t="s">
        <v>31</v>
      </c>
      <c r="H569" s="56" t="s">
        <v>32</v>
      </c>
      <c r="I569" s="55" t="s">
        <v>33</v>
      </c>
      <c r="J569" s="211">
        <v>81.432000000000002</v>
      </c>
      <c r="K569" s="766">
        <v>814.32</v>
      </c>
      <c r="L569" s="89"/>
      <c r="M569" s="644">
        <v>0</v>
      </c>
      <c r="N569" s="89"/>
      <c r="O569" s="644"/>
      <c r="P569" s="75">
        <v>0</v>
      </c>
      <c r="Q569" s="999">
        <f t="shared" si="39"/>
        <v>0</v>
      </c>
      <c r="R569" s="81"/>
      <c r="S569" s="150"/>
      <c r="T569" s="75">
        <v>0</v>
      </c>
      <c r="U569" s="1000"/>
      <c r="V569" s="81"/>
      <c r="W569" s="150"/>
      <c r="X569" s="81"/>
      <c r="Y569" s="150"/>
      <c r="Z569" s="60">
        <v>10</v>
      </c>
      <c r="AA569" s="1000">
        <v>814.32</v>
      </c>
      <c r="AB569" s="81"/>
      <c r="AC569" s="150"/>
      <c r="AD569" s="63">
        <v>0</v>
      </c>
      <c r="AE569" s="90">
        <f t="shared" si="40"/>
        <v>0</v>
      </c>
      <c r="AF569" s="63">
        <v>0</v>
      </c>
      <c r="AG569" s="150">
        <v>0</v>
      </c>
      <c r="AH569" s="81"/>
      <c r="AI569" s="150"/>
      <c r="AJ569" s="998">
        <f t="shared" si="38"/>
        <v>814.32</v>
      </c>
    </row>
    <row r="570" spans="2:36" ht="66" x14ac:dyDescent="0.25">
      <c r="B570" s="51"/>
      <c r="C570" s="84" t="s">
        <v>587</v>
      </c>
      <c r="D570" s="74"/>
      <c r="E570" s="74">
        <v>10</v>
      </c>
      <c r="F570" s="74" t="s">
        <v>30</v>
      </c>
      <c r="G570" s="55" t="s">
        <v>31</v>
      </c>
      <c r="H570" s="56" t="s">
        <v>32</v>
      </c>
      <c r="I570" s="55" t="s">
        <v>33</v>
      </c>
      <c r="J570" s="211">
        <v>81.432000000000002</v>
      </c>
      <c r="K570" s="766">
        <v>814.32</v>
      </c>
      <c r="L570" s="89"/>
      <c r="M570" s="644">
        <v>0</v>
      </c>
      <c r="N570" s="89"/>
      <c r="O570" s="644"/>
      <c r="P570" s="75">
        <v>0</v>
      </c>
      <c r="Q570" s="999">
        <f t="shared" si="39"/>
        <v>0</v>
      </c>
      <c r="R570" s="81"/>
      <c r="S570" s="150"/>
      <c r="T570" s="75">
        <v>0</v>
      </c>
      <c r="U570" s="1000"/>
      <c r="V570" s="81"/>
      <c r="W570" s="150"/>
      <c r="X570" s="81"/>
      <c r="Y570" s="150"/>
      <c r="Z570" s="60">
        <v>10</v>
      </c>
      <c r="AA570" s="1000">
        <v>814.32</v>
      </c>
      <c r="AB570" s="81"/>
      <c r="AC570" s="150"/>
      <c r="AD570" s="63">
        <v>0</v>
      </c>
      <c r="AE570" s="90">
        <f t="shared" si="40"/>
        <v>0</v>
      </c>
      <c r="AF570" s="63">
        <v>0</v>
      </c>
      <c r="AG570" s="150">
        <v>0</v>
      </c>
      <c r="AH570" s="81"/>
      <c r="AI570" s="150"/>
      <c r="AJ570" s="998">
        <f t="shared" si="38"/>
        <v>814.32</v>
      </c>
    </row>
    <row r="571" spans="2:36" ht="66" x14ac:dyDescent="0.25">
      <c r="B571" s="51"/>
      <c r="C571" s="102" t="s">
        <v>588</v>
      </c>
      <c r="D571" s="74"/>
      <c r="E571" s="74">
        <v>10</v>
      </c>
      <c r="F571" s="74" t="s">
        <v>183</v>
      </c>
      <c r="G571" s="55" t="s">
        <v>31</v>
      </c>
      <c r="H571" s="56" t="s">
        <v>32</v>
      </c>
      <c r="I571" s="55" t="s">
        <v>33</v>
      </c>
      <c r="J571" s="211">
        <v>313.2</v>
      </c>
      <c r="K571" s="766">
        <v>3132</v>
      </c>
      <c r="L571" s="89"/>
      <c r="M571" s="644">
        <v>0</v>
      </c>
      <c r="N571" s="89"/>
      <c r="O571" s="644"/>
      <c r="P571" s="75">
        <v>0</v>
      </c>
      <c r="Q571" s="999">
        <f t="shared" si="39"/>
        <v>0</v>
      </c>
      <c r="R571" s="81"/>
      <c r="S571" s="150"/>
      <c r="T571" s="75">
        <v>0</v>
      </c>
      <c r="U571" s="1000"/>
      <c r="V571" s="81"/>
      <c r="W571" s="150"/>
      <c r="X571" s="81"/>
      <c r="Y571" s="150"/>
      <c r="Z571" s="60">
        <v>10</v>
      </c>
      <c r="AA571" s="1000">
        <v>3132</v>
      </c>
      <c r="AB571" s="81"/>
      <c r="AC571" s="150"/>
      <c r="AD571" s="63">
        <v>0</v>
      </c>
      <c r="AE571" s="90">
        <f t="shared" si="40"/>
        <v>0</v>
      </c>
      <c r="AF571" s="63">
        <v>0</v>
      </c>
      <c r="AG571" s="150">
        <v>0</v>
      </c>
      <c r="AH571" s="81"/>
      <c r="AI571" s="150"/>
      <c r="AJ571" s="998">
        <f t="shared" si="38"/>
        <v>3132</v>
      </c>
    </row>
    <row r="572" spans="2:36" ht="66" x14ac:dyDescent="0.25">
      <c r="B572" s="51"/>
      <c r="C572" s="52" t="s">
        <v>589</v>
      </c>
      <c r="D572" s="74"/>
      <c r="E572" s="74">
        <v>30</v>
      </c>
      <c r="F572" s="74" t="s">
        <v>30</v>
      </c>
      <c r="G572" s="55" t="s">
        <v>31</v>
      </c>
      <c r="H572" s="56" t="s">
        <v>32</v>
      </c>
      <c r="I572" s="55" t="s">
        <v>33</v>
      </c>
      <c r="J572" s="211">
        <v>12.029333333333334</v>
      </c>
      <c r="K572" s="766">
        <v>360.88</v>
      </c>
      <c r="L572" s="89"/>
      <c r="M572" s="644">
        <v>0</v>
      </c>
      <c r="N572" s="89"/>
      <c r="O572" s="644"/>
      <c r="P572" s="75">
        <v>0</v>
      </c>
      <c r="Q572" s="999">
        <f t="shared" si="39"/>
        <v>0</v>
      </c>
      <c r="R572" s="81"/>
      <c r="S572" s="150"/>
      <c r="T572" s="75">
        <v>0</v>
      </c>
      <c r="U572" s="1000"/>
      <c r="V572" s="81"/>
      <c r="W572" s="150"/>
      <c r="X572" s="81"/>
      <c r="Y572" s="150"/>
      <c r="Z572" s="60">
        <v>30</v>
      </c>
      <c r="AA572" s="1000">
        <v>360.88</v>
      </c>
      <c r="AB572" s="81"/>
      <c r="AC572" s="150"/>
      <c r="AD572" s="63">
        <v>0</v>
      </c>
      <c r="AE572" s="90">
        <f t="shared" si="40"/>
        <v>0</v>
      </c>
      <c r="AF572" s="63">
        <v>0</v>
      </c>
      <c r="AG572" s="150">
        <v>0</v>
      </c>
      <c r="AH572" s="81"/>
      <c r="AI572" s="150"/>
      <c r="AJ572" s="998">
        <f t="shared" si="38"/>
        <v>360.88</v>
      </c>
    </row>
    <row r="573" spans="2:36" ht="66" x14ac:dyDescent="0.25">
      <c r="B573" s="51"/>
      <c r="C573" s="102" t="s">
        <v>589</v>
      </c>
      <c r="D573" s="74"/>
      <c r="E573" s="74">
        <v>40</v>
      </c>
      <c r="F573" s="74" t="s">
        <v>173</v>
      </c>
      <c r="G573" s="55" t="s">
        <v>31</v>
      </c>
      <c r="H573" s="56" t="s">
        <v>32</v>
      </c>
      <c r="I573" s="55" t="s">
        <v>33</v>
      </c>
      <c r="J573" s="211">
        <v>11.879999999999999</v>
      </c>
      <c r="K573" s="766">
        <v>475.2</v>
      </c>
      <c r="L573" s="89"/>
      <c r="M573" s="644">
        <v>0</v>
      </c>
      <c r="N573" s="89"/>
      <c r="O573" s="644"/>
      <c r="P573" s="75">
        <v>0</v>
      </c>
      <c r="Q573" s="999">
        <f t="shared" si="39"/>
        <v>0</v>
      </c>
      <c r="R573" s="81"/>
      <c r="S573" s="150"/>
      <c r="T573" s="75">
        <v>0</v>
      </c>
      <c r="U573" s="1000"/>
      <c r="V573" s="81"/>
      <c r="W573" s="150"/>
      <c r="X573" s="81"/>
      <c r="Y573" s="150"/>
      <c r="Z573" s="60">
        <v>40</v>
      </c>
      <c r="AA573" s="1000">
        <v>475.2</v>
      </c>
      <c r="AB573" s="81"/>
      <c r="AC573" s="150"/>
      <c r="AD573" s="63">
        <v>0</v>
      </c>
      <c r="AE573" s="90">
        <f t="shared" si="40"/>
        <v>0</v>
      </c>
      <c r="AF573" s="63">
        <v>0</v>
      </c>
      <c r="AG573" s="150">
        <v>0</v>
      </c>
      <c r="AH573" s="81"/>
      <c r="AI573" s="150"/>
      <c r="AJ573" s="998">
        <f t="shared" si="38"/>
        <v>475.2</v>
      </c>
    </row>
    <row r="574" spans="2:36" ht="66" x14ac:dyDescent="0.25">
      <c r="B574" s="51"/>
      <c r="C574" s="84" t="s">
        <v>590</v>
      </c>
      <c r="D574" s="74"/>
      <c r="E574" s="74">
        <v>10</v>
      </c>
      <c r="F574" s="74" t="s">
        <v>30</v>
      </c>
      <c r="G574" s="55" t="s">
        <v>31</v>
      </c>
      <c r="H574" s="56" t="s">
        <v>32</v>
      </c>
      <c r="I574" s="55" t="s">
        <v>33</v>
      </c>
      <c r="J574" s="211">
        <v>13.781000000000001</v>
      </c>
      <c r="K574" s="766">
        <v>137.81</v>
      </c>
      <c r="L574" s="89"/>
      <c r="M574" s="644">
        <v>0</v>
      </c>
      <c r="N574" s="89"/>
      <c r="O574" s="644"/>
      <c r="P574" s="75">
        <v>0</v>
      </c>
      <c r="Q574" s="999">
        <f t="shared" si="39"/>
        <v>0</v>
      </c>
      <c r="R574" s="81"/>
      <c r="S574" s="150"/>
      <c r="T574" s="75">
        <v>0</v>
      </c>
      <c r="U574" s="1000"/>
      <c r="V574" s="81"/>
      <c r="W574" s="150"/>
      <c r="X574" s="81"/>
      <c r="Y574" s="150"/>
      <c r="Z574" s="60">
        <v>10</v>
      </c>
      <c r="AA574" s="1000">
        <v>137.81</v>
      </c>
      <c r="AB574" s="81"/>
      <c r="AC574" s="150"/>
      <c r="AD574" s="63">
        <v>0</v>
      </c>
      <c r="AE574" s="90">
        <f t="shared" si="40"/>
        <v>0</v>
      </c>
      <c r="AF574" s="63">
        <v>0</v>
      </c>
      <c r="AG574" s="150">
        <v>0</v>
      </c>
      <c r="AH574" s="81"/>
      <c r="AI574" s="150"/>
      <c r="AJ574" s="998">
        <f t="shared" si="38"/>
        <v>137.81</v>
      </c>
    </row>
    <row r="575" spans="2:36" ht="66" x14ac:dyDescent="0.25">
      <c r="B575" s="51"/>
      <c r="C575" s="84" t="s">
        <v>591</v>
      </c>
      <c r="D575" s="74"/>
      <c r="E575" s="74">
        <v>10</v>
      </c>
      <c r="F575" s="74" t="s">
        <v>30</v>
      </c>
      <c r="G575" s="55" t="s">
        <v>31</v>
      </c>
      <c r="H575" s="56" t="s">
        <v>32</v>
      </c>
      <c r="I575" s="55" t="s">
        <v>33</v>
      </c>
      <c r="J575" s="211">
        <v>13.781000000000001</v>
      </c>
      <c r="K575" s="766">
        <v>137.81</v>
      </c>
      <c r="L575" s="89"/>
      <c r="M575" s="644">
        <v>0</v>
      </c>
      <c r="N575" s="89"/>
      <c r="O575" s="644"/>
      <c r="P575" s="75">
        <v>0</v>
      </c>
      <c r="Q575" s="999">
        <f t="shared" si="39"/>
        <v>0</v>
      </c>
      <c r="R575" s="81"/>
      <c r="S575" s="150"/>
      <c r="T575" s="75">
        <v>0</v>
      </c>
      <c r="U575" s="1000"/>
      <c r="V575" s="81"/>
      <c r="W575" s="150"/>
      <c r="X575" s="81"/>
      <c r="Y575" s="150"/>
      <c r="Z575" s="60">
        <v>10</v>
      </c>
      <c r="AA575" s="1000">
        <v>137.81</v>
      </c>
      <c r="AB575" s="81"/>
      <c r="AC575" s="150"/>
      <c r="AD575" s="63">
        <v>0</v>
      </c>
      <c r="AE575" s="90">
        <f t="shared" si="40"/>
        <v>0</v>
      </c>
      <c r="AF575" s="63">
        <v>0</v>
      </c>
      <c r="AG575" s="150">
        <v>0</v>
      </c>
      <c r="AH575" s="81"/>
      <c r="AI575" s="150"/>
      <c r="AJ575" s="998">
        <f t="shared" si="38"/>
        <v>137.81</v>
      </c>
    </row>
    <row r="576" spans="2:36" ht="66" x14ac:dyDescent="0.25">
      <c r="B576" s="51"/>
      <c r="C576" s="84" t="s">
        <v>592</v>
      </c>
      <c r="D576" s="74"/>
      <c r="E576" s="74">
        <v>10</v>
      </c>
      <c r="F576" s="74" t="s">
        <v>30</v>
      </c>
      <c r="G576" s="55" t="s">
        <v>31</v>
      </c>
      <c r="H576" s="56" t="s">
        <v>32</v>
      </c>
      <c r="I576" s="55" t="s">
        <v>33</v>
      </c>
      <c r="J576" s="211">
        <v>13.781000000000001</v>
      </c>
      <c r="K576" s="766">
        <v>137.81</v>
      </c>
      <c r="L576" s="89"/>
      <c r="M576" s="644">
        <v>0</v>
      </c>
      <c r="N576" s="89"/>
      <c r="O576" s="644"/>
      <c r="P576" s="75">
        <v>0</v>
      </c>
      <c r="Q576" s="999">
        <f t="shared" si="39"/>
        <v>0</v>
      </c>
      <c r="R576" s="81"/>
      <c r="S576" s="150"/>
      <c r="T576" s="75">
        <v>0</v>
      </c>
      <c r="U576" s="1000"/>
      <c r="V576" s="81"/>
      <c r="W576" s="150"/>
      <c r="X576" s="81"/>
      <c r="Y576" s="150"/>
      <c r="Z576" s="60">
        <v>10</v>
      </c>
      <c r="AA576" s="1000">
        <v>137.81</v>
      </c>
      <c r="AB576" s="81"/>
      <c r="AC576" s="150"/>
      <c r="AD576" s="63">
        <v>0</v>
      </c>
      <c r="AE576" s="90">
        <f t="shared" si="40"/>
        <v>0</v>
      </c>
      <c r="AF576" s="63">
        <v>0</v>
      </c>
      <c r="AG576" s="150">
        <v>0</v>
      </c>
      <c r="AH576" s="81"/>
      <c r="AI576" s="150"/>
      <c r="AJ576" s="998">
        <f t="shared" si="38"/>
        <v>137.81</v>
      </c>
    </row>
    <row r="577" spans="2:36" ht="66" x14ac:dyDescent="0.25">
      <c r="B577" s="51"/>
      <c r="C577" s="84" t="s">
        <v>593</v>
      </c>
      <c r="D577" s="74"/>
      <c r="E577" s="74">
        <v>10</v>
      </c>
      <c r="F577" s="74" t="s">
        <v>30</v>
      </c>
      <c r="G577" s="55" t="s">
        <v>31</v>
      </c>
      <c r="H577" s="56" t="s">
        <v>32</v>
      </c>
      <c r="I577" s="55" t="s">
        <v>33</v>
      </c>
      <c r="J577" s="211">
        <v>13.781000000000001</v>
      </c>
      <c r="K577" s="766">
        <v>137.81</v>
      </c>
      <c r="L577" s="89"/>
      <c r="M577" s="644">
        <v>0</v>
      </c>
      <c r="N577" s="89"/>
      <c r="O577" s="644"/>
      <c r="P577" s="75">
        <v>0</v>
      </c>
      <c r="Q577" s="999">
        <f t="shared" si="39"/>
        <v>0</v>
      </c>
      <c r="R577" s="81"/>
      <c r="S577" s="150"/>
      <c r="T577" s="75">
        <v>0</v>
      </c>
      <c r="U577" s="1000"/>
      <c r="V577" s="81"/>
      <c r="W577" s="150"/>
      <c r="X577" s="81"/>
      <c r="Y577" s="150"/>
      <c r="Z577" s="60">
        <v>10</v>
      </c>
      <c r="AA577" s="1000">
        <v>137.81</v>
      </c>
      <c r="AB577" s="81"/>
      <c r="AC577" s="150"/>
      <c r="AD577" s="63">
        <v>0</v>
      </c>
      <c r="AE577" s="90">
        <f t="shared" si="40"/>
        <v>0</v>
      </c>
      <c r="AF577" s="63">
        <v>0</v>
      </c>
      <c r="AG577" s="150">
        <v>0</v>
      </c>
      <c r="AH577" s="81"/>
      <c r="AI577" s="150"/>
      <c r="AJ577" s="998">
        <f t="shared" si="38"/>
        <v>137.81</v>
      </c>
    </row>
    <row r="578" spans="2:36" ht="66" x14ac:dyDescent="0.25">
      <c r="B578" s="51"/>
      <c r="C578" s="84" t="s">
        <v>594</v>
      </c>
      <c r="D578" s="74"/>
      <c r="E578" s="74">
        <v>10</v>
      </c>
      <c r="F578" s="74" t="s">
        <v>30</v>
      </c>
      <c r="G578" s="55" t="s">
        <v>31</v>
      </c>
      <c r="H578" s="56" t="s">
        <v>32</v>
      </c>
      <c r="I578" s="55" t="s">
        <v>33</v>
      </c>
      <c r="J578" s="211">
        <v>13.781000000000001</v>
      </c>
      <c r="K578" s="766">
        <v>137.81</v>
      </c>
      <c r="L578" s="89"/>
      <c r="M578" s="644">
        <v>0</v>
      </c>
      <c r="N578" s="89"/>
      <c r="O578" s="644"/>
      <c r="P578" s="75">
        <v>0</v>
      </c>
      <c r="Q578" s="999">
        <f t="shared" si="39"/>
        <v>0</v>
      </c>
      <c r="R578" s="81"/>
      <c r="S578" s="150"/>
      <c r="T578" s="75">
        <v>0</v>
      </c>
      <c r="U578" s="1000"/>
      <c r="V578" s="81"/>
      <c r="W578" s="150"/>
      <c r="X578" s="81"/>
      <c r="Y578" s="150"/>
      <c r="Z578" s="60">
        <v>10</v>
      </c>
      <c r="AA578" s="1000">
        <v>137.81</v>
      </c>
      <c r="AB578" s="81"/>
      <c r="AC578" s="150"/>
      <c r="AD578" s="63">
        <v>0</v>
      </c>
      <c r="AE578" s="90">
        <f t="shared" si="40"/>
        <v>0</v>
      </c>
      <c r="AF578" s="63">
        <v>0</v>
      </c>
      <c r="AG578" s="150">
        <v>0</v>
      </c>
      <c r="AH578" s="81"/>
      <c r="AI578" s="150"/>
      <c r="AJ578" s="998">
        <f t="shared" si="38"/>
        <v>137.81</v>
      </c>
    </row>
    <row r="579" spans="2:36" ht="66" x14ac:dyDescent="0.25">
      <c r="B579" s="51"/>
      <c r="C579" s="84" t="s">
        <v>595</v>
      </c>
      <c r="D579" s="74"/>
      <c r="E579" s="74">
        <v>10</v>
      </c>
      <c r="F579" s="74" t="s">
        <v>30</v>
      </c>
      <c r="G579" s="55" t="s">
        <v>31</v>
      </c>
      <c r="H579" s="56" t="s">
        <v>32</v>
      </c>
      <c r="I579" s="55" t="s">
        <v>33</v>
      </c>
      <c r="J579" s="211">
        <v>13.781000000000001</v>
      </c>
      <c r="K579" s="766">
        <v>137.81</v>
      </c>
      <c r="L579" s="89"/>
      <c r="M579" s="644">
        <v>0</v>
      </c>
      <c r="N579" s="89"/>
      <c r="O579" s="644"/>
      <c r="P579" s="75">
        <v>0</v>
      </c>
      <c r="Q579" s="999">
        <f t="shared" si="39"/>
        <v>0</v>
      </c>
      <c r="R579" s="81"/>
      <c r="S579" s="150"/>
      <c r="T579" s="75">
        <v>0</v>
      </c>
      <c r="U579" s="1000"/>
      <c r="V579" s="81"/>
      <c r="W579" s="150"/>
      <c r="X579" s="81"/>
      <c r="Y579" s="150"/>
      <c r="Z579" s="60">
        <v>10</v>
      </c>
      <c r="AA579" s="1000">
        <v>137.81</v>
      </c>
      <c r="AB579" s="81"/>
      <c r="AC579" s="150"/>
      <c r="AD579" s="63">
        <v>0</v>
      </c>
      <c r="AE579" s="90">
        <f t="shared" si="40"/>
        <v>0</v>
      </c>
      <c r="AF579" s="63">
        <v>0</v>
      </c>
      <c r="AG579" s="150">
        <v>0</v>
      </c>
      <c r="AH579" s="81"/>
      <c r="AI579" s="150"/>
      <c r="AJ579" s="998">
        <f t="shared" ref="AJ579:AJ636" si="41">AG579+AI579+AE579+AC579+AA579+Y579+W579+U579+S579+Q579+O579+M579</f>
        <v>137.81</v>
      </c>
    </row>
    <row r="580" spans="2:36" ht="66" x14ac:dyDescent="0.25">
      <c r="B580" s="51"/>
      <c r="C580" s="84" t="s">
        <v>596</v>
      </c>
      <c r="D580" s="74"/>
      <c r="E580" s="74">
        <v>10</v>
      </c>
      <c r="F580" s="74" t="s">
        <v>30</v>
      </c>
      <c r="G580" s="55" t="s">
        <v>31</v>
      </c>
      <c r="H580" s="56" t="s">
        <v>32</v>
      </c>
      <c r="I580" s="55" t="s">
        <v>33</v>
      </c>
      <c r="J580" s="211">
        <v>13.781000000000001</v>
      </c>
      <c r="K580" s="766">
        <v>137.81</v>
      </c>
      <c r="L580" s="89"/>
      <c r="M580" s="644">
        <v>0</v>
      </c>
      <c r="N580" s="89"/>
      <c r="O580" s="644"/>
      <c r="P580" s="75">
        <v>0</v>
      </c>
      <c r="Q580" s="999">
        <f t="shared" si="39"/>
        <v>0</v>
      </c>
      <c r="R580" s="81"/>
      <c r="S580" s="150"/>
      <c r="T580" s="75">
        <v>0</v>
      </c>
      <c r="U580" s="1000"/>
      <c r="V580" s="81"/>
      <c r="W580" s="150"/>
      <c r="X580" s="81"/>
      <c r="Y580" s="150"/>
      <c r="Z580" s="60">
        <v>10</v>
      </c>
      <c r="AA580" s="1000">
        <v>137.81</v>
      </c>
      <c r="AB580" s="81"/>
      <c r="AC580" s="150"/>
      <c r="AD580" s="63">
        <v>0</v>
      </c>
      <c r="AE580" s="90">
        <f t="shared" si="40"/>
        <v>0</v>
      </c>
      <c r="AF580" s="63">
        <v>0</v>
      </c>
      <c r="AG580" s="150">
        <v>0</v>
      </c>
      <c r="AH580" s="81"/>
      <c r="AI580" s="150"/>
      <c r="AJ580" s="998">
        <f t="shared" si="41"/>
        <v>137.81</v>
      </c>
    </row>
    <row r="581" spans="2:36" ht="66" x14ac:dyDescent="0.25">
      <c r="B581" s="51"/>
      <c r="C581" s="84" t="s">
        <v>597</v>
      </c>
      <c r="D581" s="74"/>
      <c r="E581" s="74">
        <v>10</v>
      </c>
      <c r="F581" s="74" t="s">
        <v>30</v>
      </c>
      <c r="G581" s="55" t="s">
        <v>31</v>
      </c>
      <c r="H581" s="56" t="s">
        <v>32</v>
      </c>
      <c r="I581" s="55" t="s">
        <v>33</v>
      </c>
      <c r="J581" s="211">
        <v>13.781000000000001</v>
      </c>
      <c r="K581" s="766">
        <v>137.81</v>
      </c>
      <c r="L581" s="89"/>
      <c r="M581" s="644">
        <v>0</v>
      </c>
      <c r="N581" s="89"/>
      <c r="O581" s="644"/>
      <c r="P581" s="75">
        <v>0</v>
      </c>
      <c r="Q581" s="999">
        <f t="shared" si="39"/>
        <v>0</v>
      </c>
      <c r="R581" s="81"/>
      <c r="S581" s="150"/>
      <c r="T581" s="75">
        <v>0</v>
      </c>
      <c r="U581" s="1000"/>
      <c r="V581" s="81"/>
      <c r="W581" s="150"/>
      <c r="X581" s="81"/>
      <c r="Y581" s="150"/>
      <c r="Z581" s="60">
        <v>10</v>
      </c>
      <c r="AA581" s="1000">
        <v>137.81</v>
      </c>
      <c r="AB581" s="81"/>
      <c r="AC581" s="150"/>
      <c r="AD581" s="63">
        <v>0</v>
      </c>
      <c r="AE581" s="90">
        <f t="shared" si="40"/>
        <v>0</v>
      </c>
      <c r="AF581" s="63">
        <v>0</v>
      </c>
      <c r="AG581" s="150">
        <v>0</v>
      </c>
      <c r="AH581" s="81"/>
      <c r="AI581" s="150"/>
      <c r="AJ581" s="998">
        <f t="shared" si="41"/>
        <v>137.81</v>
      </c>
    </row>
    <row r="582" spans="2:36" ht="66" x14ac:dyDescent="0.25">
      <c r="B582" s="51"/>
      <c r="C582" s="84" t="s">
        <v>598</v>
      </c>
      <c r="D582" s="74"/>
      <c r="E582" s="74">
        <v>10</v>
      </c>
      <c r="F582" s="74" t="s">
        <v>30</v>
      </c>
      <c r="G582" s="55" t="s">
        <v>31</v>
      </c>
      <c r="H582" s="56" t="s">
        <v>32</v>
      </c>
      <c r="I582" s="55" t="s">
        <v>33</v>
      </c>
      <c r="J582" s="211">
        <v>13.781000000000001</v>
      </c>
      <c r="K582" s="766">
        <v>137.81</v>
      </c>
      <c r="L582" s="89"/>
      <c r="M582" s="644">
        <v>0</v>
      </c>
      <c r="N582" s="89"/>
      <c r="O582" s="644"/>
      <c r="P582" s="75">
        <v>0</v>
      </c>
      <c r="Q582" s="999">
        <f t="shared" si="39"/>
        <v>0</v>
      </c>
      <c r="R582" s="81"/>
      <c r="S582" s="150"/>
      <c r="T582" s="75">
        <v>0</v>
      </c>
      <c r="U582" s="1000"/>
      <c r="V582" s="81"/>
      <c r="W582" s="150"/>
      <c r="X582" s="81"/>
      <c r="Y582" s="150"/>
      <c r="Z582" s="60">
        <v>10</v>
      </c>
      <c r="AA582" s="1000">
        <v>137.81</v>
      </c>
      <c r="AB582" s="81"/>
      <c r="AC582" s="150"/>
      <c r="AD582" s="63">
        <v>0</v>
      </c>
      <c r="AE582" s="90">
        <f t="shared" si="40"/>
        <v>0</v>
      </c>
      <c r="AF582" s="63">
        <v>0</v>
      </c>
      <c r="AG582" s="150">
        <v>0</v>
      </c>
      <c r="AH582" s="81"/>
      <c r="AI582" s="150"/>
      <c r="AJ582" s="998">
        <f t="shared" si="41"/>
        <v>137.81</v>
      </c>
    </row>
    <row r="583" spans="2:36" ht="66" x14ac:dyDescent="0.25">
      <c r="B583" s="51"/>
      <c r="C583" s="84" t="s">
        <v>599</v>
      </c>
      <c r="D583" s="74"/>
      <c r="E583" s="74">
        <v>20</v>
      </c>
      <c r="F583" s="74" t="s">
        <v>30</v>
      </c>
      <c r="G583" s="55" t="s">
        <v>31</v>
      </c>
      <c r="H583" s="56" t="s">
        <v>32</v>
      </c>
      <c r="I583" s="55" t="s">
        <v>33</v>
      </c>
      <c r="J583" s="211">
        <v>10.440000000000001</v>
      </c>
      <c r="K583" s="766">
        <v>208.8</v>
      </c>
      <c r="L583" s="89"/>
      <c r="M583" s="644">
        <v>0</v>
      </c>
      <c r="N583" s="89"/>
      <c r="O583" s="644"/>
      <c r="P583" s="75">
        <v>0</v>
      </c>
      <c r="Q583" s="999">
        <f t="shared" si="39"/>
        <v>0</v>
      </c>
      <c r="R583" s="81"/>
      <c r="S583" s="150"/>
      <c r="T583" s="75">
        <v>0</v>
      </c>
      <c r="U583" s="1000"/>
      <c r="V583" s="81"/>
      <c r="W583" s="150"/>
      <c r="X583" s="81"/>
      <c r="Y583" s="150"/>
      <c r="Z583" s="60">
        <v>20</v>
      </c>
      <c r="AA583" s="1000">
        <v>208.8</v>
      </c>
      <c r="AB583" s="81"/>
      <c r="AC583" s="150"/>
      <c r="AD583" s="63">
        <v>0</v>
      </c>
      <c r="AE583" s="90">
        <f t="shared" si="40"/>
        <v>0</v>
      </c>
      <c r="AF583" s="63">
        <v>0</v>
      </c>
      <c r="AG583" s="150">
        <v>0</v>
      </c>
      <c r="AH583" s="81"/>
      <c r="AI583" s="150"/>
      <c r="AJ583" s="998">
        <f t="shared" si="41"/>
        <v>208.8</v>
      </c>
    </row>
    <row r="584" spans="2:36" ht="66" x14ac:dyDescent="0.25">
      <c r="B584" s="51"/>
      <c r="C584" s="84" t="s">
        <v>277</v>
      </c>
      <c r="D584" s="74"/>
      <c r="E584" s="74">
        <v>50</v>
      </c>
      <c r="F584" s="74" t="s">
        <v>30</v>
      </c>
      <c r="G584" s="55" t="s">
        <v>31</v>
      </c>
      <c r="H584" s="56" t="s">
        <v>32</v>
      </c>
      <c r="I584" s="55" t="s">
        <v>33</v>
      </c>
      <c r="J584" s="211">
        <v>11.2752</v>
      </c>
      <c r="K584" s="766">
        <v>563.76</v>
      </c>
      <c r="L584" s="89"/>
      <c r="M584" s="644">
        <v>0</v>
      </c>
      <c r="N584" s="89"/>
      <c r="O584" s="644"/>
      <c r="P584" s="75">
        <v>0</v>
      </c>
      <c r="Q584" s="999">
        <f t="shared" si="39"/>
        <v>0</v>
      </c>
      <c r="R584" s="81"/>
      <c r="S584" s="150"/>
      <c r="T584" s="75">
        <v>0</v>
      </c>
      <c r="U584" s="1000"/>
      <c r="V584" s="81"/>
      <c r="W584" s="150"/>
      <c r="X584" s="81"/>
      <c r="Y584" s="150"/>
      <c r="Z584" s="60">
        <v>50</v>
      </c>
      <c r="AA584" s="1000">
        <v>563.76</v>
      </c>
      <c r="AB584" s="81"/>
      <c r="AC584" s="150"/>
      <c r="AD584" s="63">
        <v>0</v>
      </c>
      <c r="AE584" s="90">
        <f t="shared" si="40"/>
        <v>0</v>
      </c>
      <c r="AF584" s="63">
        <v>0</v>
      </c>
      <c r="AG584" s="150">
        <v>0</v>
      </c>
      <c r="AH584" s="81"/>
      <c r="AI584" s="150"/>
      <c r="AJ584" s="998">
        <f t="shared" si="41"/>
        <v>563.76</v>
      </c>
    </row>
    <row r="585" spans="2:36" ht="66" x14ac:dyDescent="0.25">
      <c r="B585" s="51"/>
      <c r="C585" s="52" t="s">
        <v>600</v>
      </c>
      <c r="D585" s="74"/>
      <c r="E585" s="74">
        <v>50</v>
      </c>
      <c r="F585" s="74" t="s">
        <v>263</v>
      </c>
      <c r="G585" s="55" t="s">
        <v>31</v>
      </c>
      <c r="H585" s="56" t="s">
        <v>32</v>
      </c>
      <c r="I585" s="55" t="s">
        <v>33</v>
      </c>
      <c r="J585" s="211">
        <v>5.2084000000000001</v>
      </c>
      <c r="K585" s="766">
        <v>260.42</v>
      </c>
      <c r="L585" s="89"/>
      <c r="M585" s="644">
        <v>0</v>
      </c>
      <c r="N585" s="89"/>
      <c r="O585" s="644"/>
      <c r="P585" s="75">
        <v>0</v>
      </c>
      <c r="Q585" s="999">
        <f t="shared" si="39"/>
        <v>0</v>
      </c>
      <c r="R585" s="81"/>
      <c r="S585" s="150"/>
      <c r="T585" s="75">
        <v>0</v>
      </c>
      <c r="U585" s="1000"/>
      <c r="V585" s="81"/>
      <c r="W585" s="150"/>
      <c r="X585" s="81"/>
      <c r="Y585" s="150"/>
      <c r="Z585" s="60">
        <v>50</v>
      </c>
      <c r="AA585" s="1000">
        <v>260.42</v>
      </c>
      <c r="AB585" s="81"/>
      <c r="AC585" s="150"/>
      <c r="AD585" s="63">
        <v>0</v>
      </c>
      <c r="AE585" s="90">
        <f t="shared" si="40"/>
        <v>0</v>
      </c>
      <c r="AF585" s="63">
        <v>0</v>
      </c>
      <c r="AG585" s="150">
        <v>0</v>
      </c>
      <c r="AH585" s="81"/>
      <c r="AI585" s="150"/>
      <c r="AJ585" s="998">
        <f t="shared" si="41"/>
        <v>260.42</v>
      </c>
    </row>
    <row r="586" spans="2:36" ht="66" x14ac:dyDescent="0.25">
      <c r="B586" s="51"/>
      <c r="C586" s="84" t="s">
        <v>175</v>
      </c>
      <c r="D586" s="74"/>
      <c r="E586" s="74">
        <v>12</v>
      </c>
      <c r="F586" s="74" t="s">
        <v>41</v>
      </c>
      <c r="G586" s="55" t="s">
        <v>31</v>
      </c>
      <c r="H586" s="56" t="s">
        <v>32</v>
      </c>
      <c r="I586" s="55" t="s">
        <v>33</v>
      </c>
      <c r="J586" s="211">
        <v>49.613333333333337</v>
      </c>
      <c r="K586" s="766">
        <v>595.36</v>
      </c>
      <c r="L586" s="89"/>
      <c r="M586" s="644">
        <v>0</v>
      </c>
      <c r="N586" s="89"/>
      <c r="O586" s="644"/>
      <c r="P586" s="75">
        <v>0</v>
      </c>
      <c r="Q586" s="999">
        <f t="shared" si="39"/>
        <v>0</v>
      </c>
      <c r="R586" s="81"/>
      <c r="S586" s="150"/>
      <c r="T586" s="75">
        <v>0</v>
      </c>
      <c r="U586" s="1000"/>
      <c r="V586" s="81"/>
      <c r="W586" s="150"/>
      <c r="X586" s="81"/>
      <c r="Y586" s="150"/>
      <c r="Z586" s="60">
        <v>12</v>
      </c>
      <c r="AA586" s="1000">
        <v>595.36</v>
      </c>
      <c r="AB586" s="81"/>
      <c r="AC586" s="150"/>
      <c r="AD586" s="63">
        <v>0</v>
      </c>
      <c r="AE586" s="90">
        <f t="shared" si="40"/>
        <v>0</v>
      </c>
      <c r="AF586" s="63">
        <v>0</v>
      </c>
      <c r="AG586" s="150">
        <v>0</v>
      </c>
      <c r="AH586" s="81"/>
      <c r="AI586" s="150"/>
      <c r="AJ586" s="998">
        <f t="shared" si="41"/>
        <v>595.36</v>
      </c>
    </row>
    <row r="587" spans="2:36" ht="66" x14ac:dyDescent="0.25">
      <c r="B587" s="51"/>
      <c r="C587" s="84" t="s">
        <v>601</v>
      </c>
      <c r="D587" s="74"/>
      <c r="E587" s="74">
        <v>30</v>
      </c>
      <c r="F587" s="74" t="s">
        <v>30</v>
      </c>
      <c r="G587" s="55" t="s">
        <v>31</v>
      </c>
      <c r="H587" s="56" t="s">
        <v>32</v>
      </c>
      <c r="I587" s="55" t="s">
        <v>33</v>
      </c>
      <c r="J587" s="211">
        <v>4.7560000000000002</v>
      </c>
      <c r="K587" s="766">
        <v>142.68</v>
      </c>
      <c r="L587" s="89"/>
      <c r="M587" s="644">
        <v>0</v>
      </c>
      <c r="N587" s="89"/>
      <c r="O587" s="644"/>
      <c r="P587" s="75">
        <v>0</v>
      </c>
      <c r="Q587" s="999">
        <f t="shared" ref="Q587:Q606" si="42">P587*J587</f>
        <v>0</v>
      </c>
      <c r="R587" s="81"/>
      <c r="S587" s="150"/>
      <c r="T587" s="75">
        <v>0</v>
      </c>
      <c r="U587" s="1000"/>
      <c r="V587" s="81"/>
      <c r="W587" s="150"/>
      <c r="X587" s="81"/>
      <c r="Y587" s="150"/>
      <c r="Z587" s="60">
        <v>30</v>
      </c>
      <c r="AA587" s="1000">
        <v>142.68</v>
      </c>
      <c r="AB587" s="81"/>
      <c r="AC587" s="150"/>
      <c r="AD587" s="63">
        <v>0</v>
      </c>
      <c r="AE587" s="90">
        <f t="shared" ref="AE587:AE606" si="43">AD587*J587</f>
        <v>0</v>
      </c>
      <c r="AF587" s="63">
        <v>0</v>
      </c>
      <c r="AG587" s="150">
        <v>0</v>
      </c>
      <c r="AH587" s="81"/>
      <c r="AI587" s="150"/>
      <c r="AJ587" s="998">
        <f t="shared" si="41"/>
        <v>142.68</v>
      </c>
    </row>
    <row r="588" spans="2:36" ht="66" x14ac:dyDescent="0.25">
      <c r="B588" s="51"/>
      <c r="C588" s="102" t="s">
        <v>601</v>
      </c>
      <c r="D588" s="74"/>
      <c r="E588" s="74">
        <v>30</v>
      </c>
      <c r="F588" s="74" t="s">
        <v>30</v>
      </c>
      <c r="G588" s="55" t="s">
        <v>31</v>
      </c>
      <c r="H588" s="56" t="s">
        <v>32</v>
      </c>
      <c r="I588" s="55" t="s">
        <v>33</v>
      </c>
      <c r="J588" s="211">
        <v>4.7560000000000002</v>
      </c>
      <c r="K588" s="766">
        <v>142.68</v>
      </c>
      <c r="L588" s="89"/>
      <c r="M588" s="644">
        <v>0</v>
      </c>
      <c r="N588" s="89"/>
      <c r="O588" s="644"/>
      <c r="P588" s="75">
        <v>0</v>
      </c>
      <c r="Q588" s="999">
        <f t="shared" si="42"/>
        <v>0</v>
      </c>
      <c r="R588" s="81"/>
      <c r="S588" s="150"/>
      <c r="T588" s="75">
        <v>0</v>
      </c>
      <c r="U588" s="1000"/>
      <c r="V588" s="81"/>
      <c r="W588" s="150"/>
      <c r="X588" s="81"/>
      <c r="Y588" s="150"/>
      <c r="Z588" s="60">
        <v>30</v>
      </c>
      <c r="AA588" s="1000">
        <v>142.68</v>
      </c>
      <c r="AB588" s="81"/>
      <c r="AC588" s="150"/>
      <c r="AD588" s="63">
        <v>0</v>
      </c>
      <c r="AE588" s="90">
        <f t="shared" si="43"/>
        <v>0</v>
      </c>
      <c r="AF588" s="63">
        <v>0</v>
      </c>
      <c r="AG588" s="150">
        <v>0</v>
      </c>
      <c r="AH588" s="81"/>
      <c r="AI588" s="150"/>
      <c r="AJ588" s="998">
        <f t="shared" si="41"/>
        <v>142.68</v>
      </c>
    </row>
    <row r="589" spans="2:36" ht="66" x14ac:dyDescent="0.25">
      <c r="B589" s="51"/>
      <c r="C589" s="87" t="s">
        <v>602</v>
      </c>
      <c r="D589" s="74"/>
      <c r="E589" s="74">
        <v>30</v>
      </c>
      <c r="F589" s="74" t="s">
        <v>30</v>
      </c>
      <c r="G589" s="55" t="s">
        <v>31</v>
      </c>
      <c r="H589" s="56" t="s">
        <v>32</v>
      </c>
      <c r="I589" s="55" t="s">
        <v>33</v>
      </c>
      <c r="J589" s="211">
        <v>37.583999999999996</v>
      </c>
      <c r="K589" s="766">
        <v>1127.52</v>
      </c>
      <c r="L589" s="89"/>
      <c r="M589" s="644">
        <v>0</v>
      </c>
      <c r="N589" s="89"/>
      <c r="O589" s="644"/>
      <c r="P589" s="75">
        <v>0</v>
      </c>
      <c r="Q589" s="999">
        <f t="shared" si="42"/>
        <v>0</v>
      </c>
      <c r="R589" s="81"/>
      <c r="S589" s="150"/>
      <c r="T589" s="75">
        <v>0</v>
      </c>
      <c r="U589" s="1000"/>
      <c r="V589" s="81"/>
      <c r="W589" s="150"/>
      <c r="X589" s="81"/>
      <c r="Y589" s="150"/>
      <c r="Z589" s="60">
        <v>30</v>
      </c>
      <c r="AA589" s="1000">
        <v>1127.52</v>
      </c>
      <c r="AB589" s="81"/>
      <c r="AC589" s="150"/>
      <c r="AD589" s="63">
        <v>0</v>
      </c>
      <c r="AE589" s="90">
        <f t="shared" si="43"/>
        <v>0</v>
      </c>
      <c r="AF589" s="63">
        <v>0</v>
      </c>
      <c r="AG589" s="150">
        <v>0</v>
      </c>
      <c r="AH589" s="81"/>
      <c r="AI589" s="150"/>
      <c r="AJ589" s="998">
        <f t="shared" si="41"/>
        <v>1127.52</v>
      </c>
    </row>
    <row r="590" spans="2:36" ht="66" x14ac:dyDescent="0.25">
      <c r="B590" s="51"/>
      <c r="C590" s="236" t="s">
        <v>603</v>
      </c>
      <c r="D590" s="74"/>
      <c r="E590" s="74">
        <v>60</v>
      </c>
      <c r="F590" s="74" t="s">
        <v>30</v>
      </c>
      <c r="G590" s="55" t="s">
        <v>31</v>
      </c>
      <c r="H590" s="56" t="s">
        <v>32</v>
      </c>
      <c r="I590" s="55" t="s">
        <v>33</v>
      </c>
      <c r="J590" s="211">
        <v>163.56</v>
      </c>
      <c r="K590" s="766">
        <v>9813.6</v>
      </c>
      <c r="L590" s="89"/>
      <c r="M590" s="644">
        <v>0</v>
      </c>
      <c r="N590" s="89"/>
      <c r="O590" s="644"/>
      <c r="P590" s="75">
        <v>0</v>
      </c>
      <c r="Q590" s="999">
        <f t="shared" si="42"/>
        <v>0</v>
      </c>
      <c r="R590" s="81"/>
      <c r="S590" s="150"/>
      <c r="T590" s="75">
        <v>0</v>
      </c>
      <c r="U590" s="1000"/>
      <c r="V590" s="81"/>
      <c r="W590" s="150"/>
      <c r="X590" s="81"/>
      <c r="Y590" s="150"/>
      <c r="Z590" s="60">
        <v>60</v>
      </c>
      <c r="AA590" s="1000">
        <v>9813.6</v>
      </c>
      <c r="AB590" s="81"/>
      <c r="AC590" s="150"/>
      <c r="AD590" s="63">
        <v>0</v>
      </c>
      <c r="AE590" s="90">
        <f t="shared" si="43"/>
        <v>0</v>
      </c>
      <c r="AF590" s="63">
        <v>0</v>
      </c>
      <c r="AG590" s="150">
        <v>0</v>
      </c>
      <c r="AH590" s="81"/>
      <c r="AI590" s="150"/>
      <c r="AJ590" s="998">
        <f t="shared" si="41"/>
        <v>9813.6</v>
      </c>
    </row>
    <row r="591" spans="2:36" ht="66" x14ac:dyDescent="0.25">
      <c r="B591" s="51"/>
      <c r="C591" s="84" t="s">
        <v>604</v>
      </c>
      <c r="D591" s="74"/>
      <c r="E591" s="74">
        <v>60</v>
      </c>
      <c r="F591" s="74" t="s">
        <v>30</v>
      </c>
      <c r="G591" s="55" t="s">
        <v>31</v>
      </c>
      <c r="H591" s="56" t="s">
        <v>32</v>
      </c>
      <c r="I591" s="55" t="s">
        <v>33</v>
      </c>
      <c r="J591" s="211">
        <v>69.599999999999994</v>
      </c>
      <c r="K591" s="766">
        <v>4176</v>
      </c>
      <c r="L591" s="89"/>
      <c r="M591" s="644">
        <v>0</v>
      </c>
      <c r="N591" s="89"/>
      <c r="O591" s="644"/>
      <c r="P591" s="75">
        <v>0</v>
      </c>
      <c r="Q591" s="999">
        <f t="shared" si="42"/>
        <v>0</v>
      </c>
      <c r="R591" s="81"/>
      <c r="S591" s="150"/>
      <c r="T591" s="75">
        <v>0</v>
      </c>
      <c r="U591" s="1000"/>
      <c r="V591" s="81"/>
      <c r="W591" s="150"/>
      <c r="X591" s="81"/>
      <c r="Y591" s="150"/>
      <c r="Z591" s="60">
        <v>60</v>
      </c>
      <c r="AA591" s="1000">
        <v>4176</v>
      </c>
      <c r="AB591" s="81"/>
      <c r="AC591" s="150"/>
      <c r="AD591" s="63">
        <v>0</v>
      </c>
      <c r="AE591" s="90">
        <f t="shared" si="43"/>
        <v>0</v>
      </c>
      <c r="AF591" s="63">
        <v>0</v>
      </c>
      <c r="AG591" s="150">
        <v>0</v>
      </c>
      <c r="AH591" s="81"/>
      <c r="AI591" s="150"/>
      <c r="AJ591" s="998">
        <f t="shared" si="41"/>
        <v>4176</v>
      </c>
    </row>
    <row r="592" spans="2:36" ht="66" x14ac:dyDescent="0.25">
      <c r="B592" s="51"/>
      <c r="C592" s="84" t="s">
        <v>605</v>
      </c>
      <c r="D592" s="74"/>
      <c r="E592" s="74">
        <v>60</v>
      </c>
      <c r="F592" s="74" t="s">
        <v>30</v>
      </c>
      <c r="G592" s="55" t="s">
        <v>31</v>
      </c>
      <c r="H592" s="56" t="s">
        <v>32</v>
      </c>
      <c r="I592" s="55" t="s">
        <v>33</v>
      </c>
      <c r="J592" s="211">
        <v>261</v>
      </c>
      <c r="K592" s="766">
        <v>15660</v>
      </c>
      <c r="L592" s="89"/>
      <c r="M592" s="644">
        <v>0</v>
      </c>
      <c r="N592" s="89"/>
      <c r="O592" s="644"/>
      <c r="P592" s="75">
        <v>0</v>
      </c>
      <c r="Q592" s="999">
        <f t="shared" si="42"/>
        <v>0</v>
      </c>
      <c r="R592" s="81"/>
      <c r="S592" s="150"/>
      <c r="T592" s="75">
        <v>0</v>
      </c>
      <c r="U592" s="1000"/>
      <c r="V592" s="81"/>
      <c r="W592" s="150"/>
      <c r="X592" s="81"/>
      <c r="Y592" s="150"/>
      <c r="Z592" s="60">
        <v>60</v>
      </c>
      <c r="AA592" s="1000">
        <v>15660</v>
      </c>
      <c r="AB592" s="81"/>
      <c r="AC592" s="150"/>
      <c r="AD592" s="63">
        <v>0</v>
      </c>
      <c r="AE592" s="90">
        <f t="shared" si="43"/>
        <v>0</v>
      </c>
      <c r="AF592" s="63">
        <v>0</v>
      </c>
      <c r="AG592" s="150">
        <v>0</v>
      </c>
      <c r="AH592" s="81"/>
      <c r="AI592" s="150"/>
      <c r="AJ592" s="998">
        <f t="shared" si="41"/>
        <v>15660</v>
      </c>
    </row>
    <row r="593" spans="2:36" ht="66" x14ac:dyDescent="0.25">
      <c r="B593" s="51"/>
      <c r="C593" s="84" t="s">
        <v>606</v>
      </c>
      <c r="D593" s="74"/>
      <c r="E593" s="74">
        <v>30</v>
      </c>
      <c r="F593" s="74" t="s">
        <v>30</v>
      </c>
      <c r="G593" s="55" t="s">
        <v>31</v>
      </c>
      <c r="H593" s="56" t="s">
        <v>32</v>
      </c>
      <c r="I593" s="55" t="s">
        <v>33</v>
      </c>
      <c r="J593" s="211">
        <v>209.96</v>
      </c>
      <c r="K593" s="766">
        <v>6298.8</v>
      </c>
      <c r="L593" s="89"/>
      <c r="M593" s="644">
        <v>0</v>
      </c>
      <c r="N593" s="89"/>
      <c r="O593" s="644"/>
      <c r="P593" s="75">
        <v>0</v>
      </c>
      <c r="Q593" s="999">
        <f t="shared" si="42"/>
        <v>0</v>
      </c>
      <c r="R593" s="81"/>
      <c r="S593" s="150"/>
      <c r="T593" s="75">
        <v>0</v>
      </c>
      <c r="U593" s="1000"/>
      <c r="V593" s="81"/>
      <c r="W593" s="150"/>
      <c r="X593" s="81"/>
      <c r="Y593" s="150"/>
      <c r="Z593" s="60">
        <v>30</v>
      </c>
      <c r="AA593" s="1000">
        <v>6298.8</v>
      </c>
      <c r="AB593" s="81"/>
      <c r="AC593" s="150"/>
      <c r="AD593" s="63">
        <v>0</v>
      </c>
      <c r="AE593" s="90">
        <f t="shared" si="43"/>
        <v>0</v>
      </c>
      <c r="AF593" s="63">
        <v>0</v>
      </c>
      <c r="AG593" s="150">
        <v>0</v>
      </c>
      <c r="AH593" s="81"/>
      <c r="AI593" s="150"/>
      <c r="AJ593" s="998">
        <f t="shared" si="41"/>
        <v>6298.8</v>
      </c>
    </row>
    <row r="594" spans="2:36" ht="66" x14ac:dyDescent="0.25">
      <c r="B594" s="51"/>
      <c r="C594" s="52" t="s">
        <v>607</v>
      </c>
      <c r="D594" s="74"/>
      <c r="E594" s="74">
        <v>10</v>
      </c>
      <c r="F594" s="74" t="s">
        <v>173</v>
      </c>
      <c r="G594" s="55" t="s">
        <v>31</v>
      </c>
      <c r="H594" s="56" t="s">
        <v>32</v>
      </c>
      <c r="I594" s="55" t="s">
        <v>33</v>
      </c>
      <c r="J594" s="211">
        <v>106.42999999999999</v>
      </c>
      <c r="K594" s="766">
        <v>1064.3</v>
      </c>
      <c r="L594" s="89"/>
      <c r="M594" s="644">
        <v>0</v>
      </c>
      <c r="N594" s="89"/>
      <c r="O594" s="644"/>
      <c r="P594" s="75">
        <v>0</v>
      </c>
      <c r="Q594" s="999">
        <f t="shared" si="42"/>
        <v>0</v>
      </c>
      <c r="R594" s="81"/>
      <c r="S594" s="150"/>
      <c r="T594" s="75">
        <v>0</v>
      </c>
      <c r="U594" s="1000"/>
      <c r="V594" s="81"/>
      <c r="W594" s="150"/>
      <c r="X594" s="81"/>
      <c r="Y594" s="150"/>
      <c r="Z594" s="60">
        <v>10</v>
      </c>
      <c r="AA594" s="1000">
        <v>1064.3</v>
      </c>
      <c r="AB594" s="81"/>
      <c r="AC594" s="150"/>
      <c r="AD594" s="63">
        <v>0</v>
      </c>
      <c r="AE594" s="90">
        <f t="shared" si="43"/>
        <v>0</v>
      </c>
      <c r="AF594" s="63">
        <v>0</v>
      </c>
      <c r="AG594" s="150">
        <v>0</v>
      </c>
      <c r="AH594" s="81"/>
      <c r="AI594" s="150"/>
      <c r="AJ594" s="998">
        <f t="shared" si="41"/>
        <v>1064.3</v>
      </c>
    </row>
    <row r="595" spans="2:36" ht="66" x14ac:dyDescent="0.25">
      <c r="B595" s="51"/>
      <c r="C595" s="52" t="s">
        <v>608</v>
      </c>
      <c r="D595" s="74"/>
      <c r="E595" s="74">
        <v>3</v>
      </c>
      <c r="F595" s="74" t="s">
        <v>30</v>
      </c>
      <c r="G595" s="55" t="s">
        <v>31</v>
      </c>
      <c r="H595" s="56" t="s">
        <v>32</v>
      </c>
      <c r="I595" s="55" t="s">
        <v>33</v>
      </c>
      <c r="J595" s="211">
        <v>48.706666666666671</v>
      </c>
      <c r="K595" s="766">
        <v>146.12</v>
      </c>
      <c r="L595" s="89"/>
      <c r="M595" s="644">
        <v>0</v>
      </c>
      <c r="N595" s="89"/>
      <c r="O595" s="644"/>
      <c r="P595" s="75">
        <v>0</v>
      </c>
      <c r="Q595" s="999">
        <f t="shared" si="42"/>
        <v>0</v>
      </c>
      <c r="R595" s="81"/>
      <c r="S595" s="150"/>
      <c r="T595" s="75">
        <v>0</v>
      </c>
      <c r="U595" s="1000"/>
      <c r="V595" s="81"/>
      <c r="W595" s="150"/>
      <c r="X595" s="81"/>
      <c r="Y595" s="150"/>
      <c r="Z595" s="60">
        <v>3</v>
      </c>
      <c r="AA595" s="1000">
        <v>146.12</v>
      </c>
      <c r="AB595" s="81"/>
      <c r="AC595" s="150"/>
      <c r="AD595" s="63">
        <v>0</v>
      </c>
      <c r="AE595" s="90">
        <f t="shared" si="43"/>
        <v>0</v>
      </c>
      <c r="AF595" s="63">
        <v>0</v>
      </c>
      <c r="AG595" s="150">
        <v>0</v>
      </c>
      <c r="AH595" s="81"/>
      <c r="AI595" s="150"/>
      <c r="AJ595" s="998">
        <f t="shared" si="41"/>
        <v>146.12</v>
      </c>
    </row>
    <row r="596" spans="2:36" ht="66" x14ac:dyDescent="0.25">
      <c r="B596" s="51"/>
      <c r="C596" s="84" t="s">
        <v>609</v>
      </c>
      <c r="D596" s="74"/>
      <c r="E596" s="74">
        <v>15</v>
      </c>
      <c r="F596" s="74" t="s">
        <v>30</v>
      </c>
      <c r="G596" s="55" t="s">
        <v>31</v>
      </c>
      <c r="H596" s="56" t="s">
        <v>32</v>
      </c>
      <c r="I596" s="55" t="s">
        <v>33</v>
      </c>
      <c r="J596" s="211">
        <v>4.4080000000000004</v>
      </c>
      <c r="K596" s="766">
        <v>66.12</v>
      </c>
      <c r="L596" s="89"/>
      <c r="M596" s="644">
        <v>0</v>
      </c>
      <c r="N596" s="89"/>
      <c r="O596" s="644"/>
      <c r="P596" s="75">
        <v>0</v>
      </c>
      <c r="Q596" s="999">
        <f t="shared" si="42"/>
        <v>0</v>
      </c>
      <c r="R596" s="81"/>
      <c r="S596" s="150"/>
      <c r="T596" s="75">
        <v>0</v>
      </c>
      <c r="U596" s="1000"/>
      <c r="V596" s="81"/>
      <c r="W596" s="150"/>
      <c r="X596" s="81"/>
      <c r="Y596" s="150"/>
      <c r="Z596" s="60">
        <v>15</v>
      </c>
      <c r="AA596" s="1000">
        <v>66.12</v>
      </c>
      <c r="AB596" s="81"/>
      <c r="AC596" s="150"/>
      <c r="AD596" s="63">
        <v>0</v>
      </c>
      <c r="AE596" s="90">
        <f t="shared" si="43"/>
        <v>0</v>
      </c>
      <c r="AF596" s="63">
        <v>0</v>
      </c>
      <c r="AG596" s="150">
        <v>0</v>
      </c>
      <c r="AH596" s="81"/>
      <c r="AI596" s="150"/>
      <c r="AJ596" s="998">
        <f t="shared" si="41"/>
        <v>66.12</v>
      </c>
    </row>
    <row r="597" spans="2:36" ht="66" x14ac:dyDescent="0.25">
      <c r="B597" s="51"/>
      <c r="C597" s="84" t="s">
        <v>610</v>
      </c>
      <c r="D597" s="74"/>
      <c r="E597" s="74">
        <v>50</v>
      </c>
      <c r="F597" s="74" t="s">
        <v>30</v>
      </c>
      <c r="G597" s="55" t="s">
        <v>31</v>
      </c>
      <c r="H597" s="56" t="s">
        <v>32</v>
      </c>
      <c r="I597" s="55" t="s">
        <v>33</v>
      </c>
      <c r="J597" s="211">
        <v>1.3803999999999998</v>
      </c>
      <c r="K597" s="766">
        <v>69.02</v>
      </c>
      <c r="L597" s="89"/>
      <c r="M597" s="644">
        <v>0</v>
      </c>
      <c r="N597" s="89"/>
      <c r="O597" s="644"/>
      <c r="P597" s="75">
        <v>0</v>
      </c>
      <c r="Q597" s="999">
        <f t="shared" si="42"/>
        <v>0</v>
      </c>
      <c r="R597" s="81"/>
      <c r="S597" s="150"/>
      <c r="T597" s="75">
        <v>0</v>
      </c>
      <c r="U597" s="1000"/>
      <c r="V597" s="81"/>
      <c r="W597" s="150"/>
      <c r="X597" s="81"/>
      <c r="Y597" s="150"/>
      <c r="Z597" s="60">
        <v>50</v>
      </c>
      <c r="AA597" s="1000">
        <v>69.02</v>
      </c>
      <c r="AB597" s="81"/>
      <c r="AC597" s="150"/>
      <c r="AD597" s="63">
        <v>0</v>
      </c>
      <c r="AE597" s="90">
        <f t="shared" si="43"/>
        <v>0</v>
      </c>
      <c r="AF597" s="63">
        <v>0</v>
      </c>
      <c r="AG597" s="150">
        <v>0</v>
      </c>
      <c r="AH597" s="81"/>
      <c r="AI597" s="150"/>
      <c r="AJ597" s="998">
        <f t="shared" si="41"/>
        <v>69.02</v>
      </c>
    </row>
    <row r="598" spans="2:36" ht="66" x14ac:dyDescent="0.25">
      <c r="B598" s="51"/>
      <c r="C598" s="87" t="s">
        <v>611</v>
      </c>
      <c r="D598" s="74"/>
      <c r="E598" s="74">
        <v>5</v>
      </c>
      <c r="F598" s="74" t="s">
        <v>30</v>
      </c>
      <c r="G598" s="55" t="s">
        <v>31</v>
      </c>
      <c r="H598" s="56" t="s">
        <v>32</v>
      </c>
      <c r="I598" s="55" t="s">
        <v>33</v>
      </c>
      <c r="J598" s="211">
        <v>69.72</v>
      </c>
      <c r="K598" s="766">
        <v>348.6</v>
      </c>
      <c r="L598" s="89"/>
      <c r="M598" s="644">
        <v>0</v>
      </c>
      <c r="N598" s="89"/>
      <c r="O598" s="644"/>
      <c r="P598" s="75">
        <v>0</v>
      </c>
      <c r="Q598" s="999">
        <f t="shared" si="42"/>
        <v>0</v>
      </c>
      <c r="R598" s="81"/>
      <c r="S598" s="150"/>
      <c r="T598" s="75">
        <v>0</v>
      </c>
      <c r="U598" s="1000"/>
      <c r="V598" s="81"/>
      <c r="W598" s="150"/>
      <c r="X598" s="81"/>
      <c r="Y598" s="150"/>
      <c r="Z598" s="60">
        <v>5</v>
      </c>
      <c r="AA598" s="1000">
        <v>348.6</v>
      </c>
      <c r="AB598" s="81"/>
      <c r="AC598" s="150"/>
      <c r="AD598" s="63">
        <v>0</v>
      </c>
      <c r="AE598" s="90">
        <f t="shared" si="43"/>
        <v>0</v>
      </c>
      <c r="AF598" s="63">
        <v>0</v>
      </c>
      <c r="AG598" s="150">
        <v>0</v>
      </c>
      <c r="AH598" s="81"/>
      <c r="AI598" s="150"/>
      <c r="AJ598" s="998">
        <f t="shared" si="41"/>
        <v>348.6</v>
      </c>
    </row>
    <row r="599" spans="2:36" ht="66" x14ac:dyDescent="0.25">
      <c r="B599" s="51"/>
      <c r="C599" s="82" t="s">
        <v>612</v>
      </c>
      <c r="D599" s="74"/>
      <c r="E599" s="74">
        <v>25</v>
      </c>
      <c r="F599" s="74" t="s">
        <v>30</v>
      </c>
      <c r="G599" s="55" t="s">
        <v>31</v>
      </c>
      <c r="H599" s="56" t="s">
        <v>32</v>
      </c>
      <c r="I599" s="55" t="s">
        <v>33</v>
      </c>
      <c r="J599" s="211">
        <v>75.400000000000006</v>
      </c>
      <c r="K599" s="766">
        <v>1885</v>
      </c>
      <c r="L599" s="89"/>
      <c r="M599" s="644">
        <v>0</v>
      </c>
      <c r="N599" s="89"/>
      <c r="O599" s="644"/>
      <c r="P599" s="75">
        <v>0</v>
      </c>
      <c r="Q599" s="999">
        <f t="shared" si="42"/>
        <v>0</v>
      </c>
      <c r="R599" s="81"/>
      <c r="S599" s="150"/>
      <c r="T599" s="75">
        <v>0</v>
      </c>
      <c r="U599" s="1000"/>
      <c r="V599" s="81"/>
      <c r="W599" s="150"/>
      <c r="X599" s="81"/>
      <c r="Y599" s="150"/>
      <c r="Z599" s="60">
        <v>25</v>
      </c>
      <c r="AA599" s="1000">
        <v>1885</v>
      </c>
      <c r="AB599" s="81"/>
      <c r="AC599" s="150"/>
      <c r="AD599" s="63">
        <v>0</v>
      </c>
      <c r="AE599" s="90">
        <f t="shared" si="43"/>
        <v>0</v>
      </c>
      <c r="AF599" s="63">
        <v>0</v>
      </c>
      <c r="AG599" s="150">
        <v>0</v>
      </c>
      <c r="AH599" s="81"/>
      <c r="AI599" s="150"/>
      <c r="AJ599" s="998">
        <f t="shared" si="41"/>
        <v>1885</v>
      </c>
    </row>
    <row r="600" spans="2:36" ht="66" x14ac:dyDescent="0.25">
      <c r="B600" s="51"/>
      <c r="C600" s="102" t="s">
        <v>613</v>
      </c>
      <c r="D600" s="74"/>
      <c r="E600" s="74">
        <v>40</v>
      </c>
      <c r="F600" s="74" t="s">
        <v>173</v>
      </c>
      <c r="G600" s="55" t="s">
        <v>31</v>
      </c>
      <c r="H600" s="56" t="s">
        <v>32</v>
      </c>
      <c r="I600" s="55" t="s">
        <v>33</v>
      </c>
      <c r="J600" s="211">
        <v>31.691250000000004</v>
      </c>
      <c r="K600" s="766">
        <v>1267.6500000000001</v>
      </c>
      <c r="L600" s="89"/>
      <c r="M600" s="644">
        <v>0</v>
      </c>
      <c r="N600" s="89"/>
      <c r="O600" s="644"/>
      <c r="P600" s="75">
        <v>0</v>
      </c>
      <c r="Q600" s="999">
        <f t="shared" si="42"/>
        <v>0</v>
      </c>
      <c r="R600" s="81"/>
      <c r="S600" s="150"/>
      <c r="T600" s="75">
        <v>0</v>
      </c>
      <c r="U600" s="1000"/>
      <c r="V600" s="81"/>
      <c r="W600" s="150"/>
      <c r="X600" s="81"/>
      <c r="Y600" s="150"/>
      <c r="Z600" s="60">
        <v>40</v>
      </c>
      <c r="AA600" s="1000">
        <v>1267.6500000000001</v>
      </c>
      <c r="AB600" s="81"/>
      <c r="AC600" s="150"/>
      <c r="AD600" s="63">
        <v>0</v>
      </c>
      <c r="AE600" s="90">
        <f t="shared" si="43"/>
        <v>0</v>
      </c>
      <c r="AF600" s="63">
        <v>0</v>
      </c>
      <c r="AG600" s="150">
        <v>0</v>
      </c>
      <c r="AH600" s="81"/>
      <c r="AI600" s="150"/>
      <c r="AJ600" s="998">
        <f t="shared" si="41"/>
        <v>1267.6500000000001</v>
      </c>
    </row>
    <row r="601" spans="2:36" ht="66" x14ac:dyDescent="0.25">
      <c r="B601" s="51"/>
      <c r="C601" s="102" t="s">
        <v>614</v>
      </c>
      <c r="D601" s="74"/>
      <c r="E601" s="74">
        <v>6</v>
      </c>
      <c r="F601" s="74" t="s">
        <v>183</v>
      </c>
      <c r="G601" s="55" t="s">
        <v>31</v>
      </c>
      <c r="H601" s="56" t="s">
        <v>32</v>
      </c>
      <c r="I601" s="55" t="s">
        <v>33</v>
      </c>
      <c r="J601" s="211">
        <v>1021.96</v>
      </c>
      <c r="K601" s="766">
        <v>6131.76</v>
      </c>
      <c r="L601" s="89"/>
      <c r="M601" s="644">
        <v>0</v>
      </c>
      <c r="N601" s="89"/>
      <c r="O601" s="644"/>
      <c r="P601" s="75">
        <v>0</v>
      </c>
      <c r="Q601" s="999">
        <f t="shared" si="42"/>
        <v>0</v>
      </c>
      <c r="R601" s="81"/>
      <c r="S601" s="150"/>
      <c r="T601" s="75">
        <v>0</v>
      </c>
      <c r="U601" s="1000"/>
      <c r="V601" s="81"/>
      <c r="W601" s="150"/>
      <c r="X601" s="81"/>
      <c r="Y601" s="150"/>
      <c r="Z601" s="60">
        <v>6</v>
      </c>
      <c r="AA601" s="1000">
        <v>6131.76</v>
      </c>
      <c r="AB601" s="81"/>
      <c r="AC601" s="150"/>
      <c r="AD601" s="63">
        <v>0</v>
      </c>
      <c r="AE601" s="90">
        <f t="shared" si="43"/>
        <v>0</v>
      </c>
      <c r="AF601" s="63">
        <v>0</v>
      </c>
      <c r="AG601" s="150">
        <v>0</v>
      </c>
      <c r="AH601" s="81"/>
      <c r="AI601" s="150"/>
      <c r="AJ601" s="998">
        <f t="shared" si="41"/>
        <v>6131.76</v>
      </c>
    </row>
    <row r="602" spans="2:36" ht="66" x14ac:dyDescent="0.25">
      <c r="B602" s="51"/>
      <c r="C602" s="87" t="s">
        <v>615</v>
      </c>
      <c r="D602" s="74"/>
      <c r="E602" s="74">
        <v>77</v>
      </c>
      <c r="F602" s="172" t="s">
        <v>30</v>
      </c>
      <c r="G602" s="55" t="s">
        <v>31</v>
      </c>
      <c r="H602" s="56" t="s">
        <v>32</v>
      </c>
      <c r="I602" s="55" t="s">
        <v>33</v>
      </c>
      <c r="J602" s="211">
        <v>145</v>
      </c>
      <c r="K602" s="766">
        <v>11165</v>
      </c>
      <c r="L602" s="89"/>
      <c r="M602" s="644">
        <v>0</v>
      </c>
      <c r="N602" s="89"/>
      <c r="O602" s="644"/>
      <c r="P602" s="75">
        <v>0</v>
      </c>
      <c r="Q602" s="999">
        <f t="shared" si="42"/>
        <v>0</v>
      </c>
      <c r="R602" s="81"/>
      <c r="S602" s="150"/>
      <c r="T602" s="75">
        <v>0</v>
      </c>
      <c r="U602" s="1000"/>
      <c r="V602" s="81"/>
      <c r="W602" s="150"/>
      <c r="X602" s="81"/>
      <c r="Y602" s="150"/>
      <c r="Z602" s="60">
        <v>77</v>
      </c>
      <c r="AA602" s="1000">
        <v>11165</v>
      </c>
      <c r="AB602" s="81"/>
      <c r="AC602" s="150"/>
      <c r="AD602" s="63">
        <v>0</v>
      </c>
      <c r="AE602" s="90">
        <f t="shared" si="43"/>
        <v>0</v>
      </c>
      <c r="AF602" s="63">
        <v>0</v>
      </c>
      <c r="AG602" s="150">
        <v>0</v>
      </c>
      <c r="AH602" s="81"/>
      <c r="AI602" s="150"/>
      <c r="AJ602" s="998">
        <f t="shared" si="41"/>
        <v>11165</v>
      </c>
    </row>
    <row r="603" spans="2:36" ht="66" x14ac:dyDescent="0.25">
      <c r="B603" s="51"/>
      <c r="C603" s="87" t="s">
        <v>616</v>
      </c>
      <c r="D603" s="74"/>
      <c r="E603" s="74">
        <v>60</v>
      </c>
      <c r="F603" s="172" t="s">
        <v>30</v>
      </c>
      <c r="G603" s="55" t="s">
        <v>31</v>
      </c>
      <c r="H603" s="56" t="s">
        <v>32</v>
      </c>
      <c r="I603" s="55" t="s">
        <v>33</v>
      </c>
      <c r="J603" s="211">
        <v>141.52000000000001</v>
      </c>
      <c r="K603" s="766">
        <v>8491.2000000000007</v>
      </c>
      <c r="L603" s="89"/>
      <c r="M603" s="644">
        <v>0</v>
      </c>
      <c r="N603" s="89"/>
      <c r="O603" s="644"/>
      <c r="P603" s="75">
        <v>0</v>
      </c>
      <c r="Q603" s="999">
        <f t="shared" si="42"/>
        <v>0</v>
      </c>
      <c r="R603" s="81"/>
      <c r="S603" s="150"/>
      <c r="T603" s="75">
        <v>0</v>
      </c>
      <c r="U603" s="1000"/>
      <c r="V603" s="81"/>
      <c r="W603" s="150"/>
      <c r="X603" s="81"/>
      <c r="Y603" s="150"/>
      <c r="Z603" s="60">
        <v>60</v>
      </c>
      <c r="AA603" s="1000">
        <v>8491.2000000000007</v>
      </c>
      <c r="AB603" s="81"/>
      <c r="AC603" s="150"/>
      <c r="AD603" s="63">
        <v>0</v>
      </c>
      <c r="AE603" s="90">
        <f t="shared" si="43"/>
        <v>0</v>
      </c>
      <c r="AF603" s="63">
        <v>0</v>
      </c>
      <c r="AG603" s="150">
        <v>0</v>
      </c>
      <c r="AH603" s="81"/>
      <c r="AI603" s="150"/>
      <c r="AJ603" s="998">
        <f t="shared" si="41"/>
        <v>8491.2000000000007</v>
      </c>
    </row>
    <row r="604" spans="2:36" ht="66" x14ac:dyDescent="0.25">
      <c r="B604" s="51"/>
      <c r="C604" s="84" t="s">
        <v>617</v>
      </c>
      <c r="D604" s="74"/>
      <c r="E604" s="74">
        <v>80</v>
      </c>
      <c r="F604" s="172" t="s">
        <v>30</v>
      </c>
      <c r="G604" s="55" t="s">
        <v>31</v>
      </c>
      <c r="H604" s="56" t="s">
        <v>32</v>
      </c>
      <c r="I604" s="55" t="s">
        <v>33</v>
      </c>
      <c r="J604" s="211">
        <v>11.932</v>
      </c>
      <c r="K604" s="766">
        <v>954.56000000000006</v>
      </c>
      <c r="L604" s="89"/>
      <c r="M604" s="644">
        <v>0</v>
      </c>
      <c r="N604" s="89"/>
      <c r="O604" s="644"/>
      <c r="P604" s="75">
        <v>0</v>
      </c>
      <c r="Q604" s="999">
        <f t="shared" si="42"/>
        <v>0</v>
      </c>
      <c r="R604" s="81"/>
      <c r="S604" s="150"/>
      <c r="T604" s="75">
        <v>0</v>
      </c>
      <c r="U604" s="1000"/>
      <c r="V604" s="81"/>
      <c r="W604" s="150"/>
      <c r="X604" s="81"/>
      <c r="Y604" s="150"/>
      <c r="Z604" s="60">
        <v>80</v>
      </c>
      <c r="AA604" s="1000">
        <v>954.56000000000006</v>
      </c>
      <c r="AB604" s="81"/>
      <c r="AC604" s="150"/>
      <c r="AD604" s="63">
        <v>0</v>
      </c>
      <c r="AE604" s="90">
        <f t="shared" si="43"/>
        <v>0</v>
      </c>
      <c r="AF604" s="63">
        <v>0</v>
      </c>
      <c r="AG604" s="150">
        <v>0</v>
      </c>
      <c r="AH604" s="81"/>
      <c r="AI604" s="150"/>
      <c r="AJ604" s="998">
        <f t="shared" si="41"/>
        <v>954.56000000000006</v>
      </c>
    </row>
    <row r="605" spans="2:36" ht="66" x14ac:dyDescent="0.25">
      <c r="B605" s="51"/>
      <c r="C605" s="87" t="s">
        <v>618</v>
      </c>
      <c r="D605" s="74"/>
      <c r="E605" s="74">
        <v>10</v>
      </c>
      <c r="F605" s="74" t="s">
        <v>30</v>
      </c>
      <c r="G605" s="55" t="s">
        <v>31</v>
      </c>
      <c r="H605" s="56" t="s">
        <v>32</v>
      </c>
      <c r="I605" s="55" t="s">
        <v>33</v>
      </c>
      <c r="J605" s="211">
        <v>91.64</v>
      </c>
      <c r="K605" s="766">
        <v>916.4</v>
      </c>
      <c r="L605" s="89"/>
      <c r="M605" s="644">
        <v>0</v>
      </c>
      <c r="N605" s="89"/>
      <c r="O605" s="644"/>
      <c r="P605" s="75">
        <v>0</v>
      </c>
      <c r="Q605" s="999">
        <f t="shared" si="42"/>
        <v>0</v>
      </c>
      <c r="R605" s="81"/>
      <c r="S605" s="150"/>
      <c r="T605" s="75">
        <v>0</v>
      </c>
      <c r="U605" s="1000"/>
      <c r="V605" s="81"/>
      <c r="W605" s="150"/>
      <c r="X605" s="81"/>
      <c r="Y605" s="150"/>
      <c r="Z605" s="60">
        <v>10</v>
      </c>
      <c r="AA605" s="1000">
        <v>916.4</v>
      </c>
      <c r="AB605" s="81"/>
      <c r="AC605" s="150"/>
      <c r="AD605" s="63">
        <v>0</v>
      </c>
      <c r="AE605" s="90">
        <f t="shared" si="43"/>
        <v>0</v>
      </c>
      <c r="AF605" s="63">
        <v>0</v>
      </c>
      <c r="AG605" s="150">
        <v>0</v>
      </c>
      <c r="AH605" s="81"/>
      <c r="AI605" s="150"/>
      <c r="AJ605" s="998">
        <f t="shared" si="41"/>
        <v>916.4</v>
      </c>
    </row>
    <row r="606" spans="2:36" ht="66" x14ac:dyDescent="0.25">
      <c r="B606" s="51"/>
      <c r="C606" s="84" t="s">
        <v>619</v>
      </c>
      <c r="D606" s="74"/>
      <c r="E606" s="74">
        <v>10</v>
      </c>
      <c r="F606" s="74" t="s">
        <v>30</v>
      </c>
      <c r="G606" s="55" t="s">
        <v>31</v>
      </c>
      <c r="H606" s="56" t="s">
        <v>32</v>
      </c>
      <c r="I606" s="55" t="s">
        <v>33</v>
      </c>
      <c r="J606" s="211">
        <v>81.432000000000002</v>
      </c>
      <c r="K606" s="766">
        <v>814.32</v>
      </c>
      <c r="L606" s="89"/>
      <c r="M606" s="644">
        <v>0</v>
      </c>
      <c r="N606" s="89"/>
      <c r="O606" s="644"/>
      <c r="P606" s="75">
        <v>0</v>
      </c>
      <c r="Q606" s="999">
        <f t="shared" si="42"/>
        <v>0</v>
      </c>
      <c r="R606" s="81"/>
      <c r="S606" s="150"/>
      <c r="T606" s="75">
        <v>0</v>
      </c>
      <c r="U606" s="1000"/>
      <c r="V606" s="24"/>
      <c r="W606" s="150"/>
      <c r="X606" s="81"/>
      <c r="Y606" s="150"/>
      <c r="Z606" s="60">
        <v>10</v>
      </c>
      <c r="AA606" s="1000">
        <v>814.32</v>
      </c>
      <c r="AB606" s="81"/>
      <c r="AC606" s="150"/>
      <c r="AD606" s="63">
        <v>0</v>
      </c>
      <c r="AE606" s="90">
        <f t="shared" si="43"/>
        <v>0</v>
      </c>
      <c r="AF606" s="63">
        <v>0</v>
      </c>
      <c r="AG606" s="150">
        <v>0</v>
      </c>
      <c r="AH606" s="81"/>
      <c r="AI606" s="150"/>
      <c r="AJ606" s="998">
        <f t="shared" si="41"/>
        <v>814.32</v>
      </c>
    </row>
    <row r="607" spans="2:36" x14ac:dyDescent="0.25">
      <c r="B607" s="51"/>
      <c r="C607" s="84" t="s">
        <v>620</v>
      </c>
      <c r="D607" s="74"/>
      <c r="E607" s="79">
        <v>2</v>
      </c>
      <c r="F607" s="74"/>
      <c r="G607" s="88"/>
      <c r="H607" s="107"/>
      <c r="I607" s="88"/>
      <c r="J607" s="192"/>
      <c r="K607" s="112">
        <v>245000</v>
      </c>
      <c r="L607" s="89"/>
      <c r="M607" s="644">
        <v>0</v>
      </c>
      <c r="N607" s="89"/>
      <c r="O607" s="644"/>
      <c r="P607" s="75">
        <v>0</v>
      </c>
      <c r="Q607" s="1006"/>
      <c r="R607" s="91"/>
      <c r="S607" s="644"/>
      <c r="T607" s="75">
        <v>1</v>
      </c>
      <c r="U607" s="1006">
        <v>235070.62</v>
      </c>
      <c r="V607" s="91"/>
      <c r="W607" s="644"/>
      <c r="X607" s="91"/>
      <c r="Y607" s="644"/>
      <c r="Z607" s="92">
        <v>1</v>
      </c>
      <c r="AA607" s="1006">
        <f>245000-235070.62</f>
        <v>9929.3800000000047</v>
      </c>
      <c r="AB607" s="91"/>
      <c r="AC607" s="644"/>
      <c r="AD607" s="940">
        <v>0</v>
      </c>
      <c r="AE607" s="229"/>
      <c r="AF607" s="956"/>
      <c r="AG607" s="644">
        <v>0</v>
      </c>
      <c r="AH607" s="91"/>
      <c r="AI607" s="644"/>
      <c r="AJ607" s="1015">
        <f t="shared" si="41"/>
        <v>245000</v>
      </c>
    </row>
    <row r="608" spans="2:36" x14ac:dyDescent="0.25">
      <c r="B608" s="42">
        <v>21702</v>
      </c>
      <c r="C608" s="43" t="s">
        <v>487</v>
      </c>
      <c r="D608" s="44"/>
      <c r="E608" s="45"/>
      <c r="F608" s="44"/>
      <c r="G608" s="239"/>
      <c r="H608" s="239"/>
      <c r="I608" s="239"/>
      <c r="J608" s="47"/>
      <c r="K608" s="790">
        <v>71129.004073720003</v>
      </c>
      <c r="L608" s="264"/>
      <c r="M608" s="921">
        <f>SUM(M609:M629)</f>
        <v>0</v>
      </c>
      <c r="N608" s="264"/>
      <c r="O608" s="921">
        <f>SUM(O609:O629)</f>
        <v>0</v>
      </c>
      <c r="P608" s="238">
        <v>0</v>
      </c>
      <c r="Q608" s="921">
        <f>SUM(Q609:Q629)</f>
        <v>0</v>
      </c>
      <c r="R608" s="265"/>
      <c r="S608" s="921">
        <f>SUM(S609:S629)</f>
        <v>0</v>
      </c>
      <c r="T608" s="238">
        <v>0</v>
      </c>
      <c r="U608" s="921">
        <f>SUM(U609:U629)</f>
        <v>0</v>
      </c>
      <c r="V608" s="375"/>
      <c r="W608" s="921">
        <f>SUM(W609:W629)</f>
        <v>0</v>
      </c>
      <c r="X608" s="265"/>
      <c r="Y608" s="921">
        <f>SUM(Y609:Y629)</f>
        <v>0</v>
      </c>
      <c r="Z608" s="376">
        <v>0</v>
      </c>
      <c r="AA608" s="921">
        <f>SUM(AA609:AA629)</f>
        <v>71129.004073720003</v>
      </c>
      <c r="AB608" s="265"/>
      <c r="AC608" s="921">
        <f>SUM(AC609:AC629)</f>
        <v>0</v>
      </c>
      <c r="AD608" s="931">
        <v>0</v>
      </c>
      <c r="AE608" s="264">
        <f>SUM(AE609:AE629)</f>
        <v>0</v>
      </c>
      <c r="AF608" s="955">
        <f>SUM(AF609:AF629)</f>
        <v>0</v>
      </c>
      <c r="AG608" s="264">
        <f>SUM(AG609:AG629)</f>
        <v>0</v>
      </c>
      <c r="AH608" s="265"/>
      <c r="AI608" s="921">
        <f>SUM(AI609:AI629)</f>
        <v>0</v>
      </c>
      <c r="AJ608" s="926">
        <f t="shared" si="41"/>
        <v>71129.004073720003</v>
      </c>
    </row>
    <row r="609" spans="2:36" ht="66" x14ac:dyDescent="0.25">
      <c r="B609" s="51"/>
      <c r="C609" s="103" t="s">
        <v>621</v>
      </c>
      <c r="D609" s="189"/>
      <c r="E609" s="189">
        <v>20</v>
      </c>
      <c r="F609" s="79" t="s">
        <v>30</v>
      </c>
      <c r="G609" s="55" t="s">
        <v>31</v>
      </c>
      <c r="H609" s="56" t="s">
        <v>32</v>
      </c>
      <c r="I609" s="55" t="s">
        <v>33</v>
      </c>
      <c r="J609" s="211">
        <v>98.971000000000004</v>
      </c>
      <c r="K609" s="781">
        <v>1979.42</v>
      </c>
      <c r="L609" s="89"/>
      <c r="M609" s="644">
        <v>0</v>
      </c>
      <c r="N609" s="89"/>
      <c r="O609" s="644"/>
      <c r="P609" s="75">
        <v>0</v>
      </c>
      <c r="Q609" s="999">
        <f t="shared" ref="Q609:Q629" si="44">P609*J609</f>
        <v>0</v>
      </c>
      <c r="R609" s="91"/>
      <c r="S609" s="644"/>
      <c r="T609" s="75">
        <v>0</v>
      </c>
      <c r="U609" s="1000"/>
      <c r="V609" s="91"/>
      <c r="W609" s="644"/>
      <c r="X609" s="91"/>
      <c r="Y609" s="644"/>
      <c r="Z609" s="60">
        <v>20</v>
      </c>
      <c r="AA609" s="1000">
        <v>1979.42</v>
      </c>
      <c r="AB609" s="91"/>
      <c r="AC609" s="644"/>
      <c r="AD609" s="63">
        <v>0</v>
      </c>
      <c r="AE609" s="90">
        <f t="shared" ref="AE609:AE629" si="45">AD609*J609</f>
        <v>0</v>
      </c>
      <c r="AF609" s="940">
        <v>0</v>
      </c>
      <c r="AG609" s="150">
        <v>0</v>
      </c>
      <c r="AH609" s="91"/>
      <c r="AI609" s="644"/>
      <c r="AJ609" s="998">
        <f t="shared" si="41"/>
        <v>1979.42</v>
      </c>
    </row>
    <row r="610" spans="2:36" ht="66" x14ac:dyDescent="0.25">
      <c r="B610" s="51"/>
      <c r="C610" s="52" t="s">
        <v>622</v>
      </c>
      <c r="D610" s="74"/>
      <c r="E610" s="74">
        <v>1</v>
      </c>
      <c r="F610" s="79" t="s">
        <v>30</v>
      </c>
      <c r="G610" s="55" t="s">
        <v>31</v>
      </c>
      <c r="H610" s="56" t="s">
        <v>32</v>
      </c>
      <c r="I610" s="55" t="s">
        <v>33</v>
      </c>
      <c r="J610" s="211">
        <v>750.43</v>
      </c>
      <c r="K610" s="766">
        <v>750.43</v>
      </c>
      <c r="L610" s="89"/>
      <c r="M610" s="644">
        <v>0</v>
      </c>
      <c r="N610" s="89"/>
      <c r="O610" s="644"/>
      <c r="P610" s="75">
        <v>0</v>
      </c>
      <c r="Q610" s="999">
        <f t="shared" si="44"/>
        <v>0</v>
      </c>
      <c r="R610" s="91"/>
      <c r="S610" s="644"/>
      <c r="T610" s="75">
        <v>0</v>
      </c>
      <c r="U610" s="1000"/>
      <c r="V610" s="91"/>
      <c r="W610" s="644"/>
      <c r="X610" s="91"/>
      <c r="Y610" s="644"/>
      <c r="Z610" s="60">
        <v>1</v>
      </c>
      <c r="AA610" s="1000">
        <v>750.43</v>
      </c>
      <c r="AB610" s="91"/>
      <c r="AC610" s="644"/>
      <c r="AD610" s="63">
        <v>0</v>
      </c>
      <c r="AE610" s="90">
        <f t="shared" si="45"/>
        <v>0</v>
      </c>
      <c r="AF610" s="940">
        <v>0</v>
      </c>
      <c r="AG610" s="150">
        <v>0</v>
      </c>
      <c r="AH610" s="91"/>
      <c r="AI610" s="644"/>
      <c r="AJ610" s="998">
        <f t="shared" si="41"/>
        <v>750.43</v>
      </c>
    </row>
    <row r="611" spans="2:36" ht="66" x14ac:dyDescent="0.25">
      <c r="B611" s="51"/>
      <c r="C611" s="84" t="s">
        <v>623</v>
      </c>
      <c r="D611" s="74"/>
      <c r="E611" s="74">
        <v>150</v>
      </c>
      <c r="F611" s="79" t="s">
        <v>30</v>
      </c>
      <c r="G611" s="55" t="s">
        <v>31</v>
      </c>
      <c r="H611" s="56" t="s">
        <v>32</v>
      </c>
      <c r="I611" s="55" t="s">
        <v>33</v>
      </c>
      <c r="J611" s="211">
        <v>16.29</v>
      </c>
      <c r="K611" s="766">
        <v>2443.5</v>
      </c>
      <c r="L611" s="89"/>
      <c r="M611" s="644">
        <v>0</v>
      </c>
      <c r="N611" s="89"/>
      <c r="O611" s="644"/>
      <c r="P611" s="75">
        <v>0</v>
      </c>
      <c r="Q611" s="999">
        <f t="shared" si="44"/>
        <v>0</v>
      </c>
      <c r="R611" s="91"/>
      <c r="S611" s="644"/>
      <c r="T611" s="75">
        <v>0</v>
      </c>
      <c r="U611" s="1000"/>
      <c r="V611" s="91"/>
      <c r="W611" s="644"/>
      <c r="X611" s="91"/>
      <c r="Y611" s="644"/>
      <c r="Z611" s="60">
        <v>150</v>
      </c>
      <c r="AA611" s="1000">
        <v>2443.5</v>
      </c>
      <c r="AB611" s="91"/>
      <c r="AC611" s="644"/>
      <c r="AD611" s="63">
        <v>0</v>
      </c>
      <c r="AE611" s="90">
        <f t="shared" si="45"/>
        <v>0</v>
      </c>
      <c r="AF611" s="940">
        <v>0</v>
      </c>
      <c r="AG611" s="150">
        <v>0</v>
      </c>
      <c r="AH611" s="91"/>
      <c r="AI611" s="644"/>
      <c r="AJ611" s="998">
        <f t="shared" si="41"/>
        <v>2443.5</v>
      </c>
    </row>
    <row r="612" spans="2:36" ht="66" x14ac:dyDescent="0.25">
      <c r="B612" s="51"/>
      <c r="C612" s="84" t="s">
        <v>624</v>
      </c>
      <c r="D612" s="74"/>
      <c r="E612" s="74">
        <v>0</v>
      </c>
      <c r="F612" s="79" t="s">
        <v>30</v>
      </c>
      <c r="G612" s="55" t="s">
        <v>31</v>
      </c>
      <c r="H612" s="56" t="s">
        <v>32</v>
      </c>
      <c r="I612" s="55" t="s">
        <v>33</v>
      </c>
      <c r="J612" s="211">
        <v>29</v>
      </c>
      <c r="K612" s="766">
        <v>0</v>
      </c>
      <c r="L612" s="89"/>
      <c r="M612" s="644">
        <v>0</v>
      </c>
      <c r="N612" s="89"/>
      <c r="O612" s="644"/>
      <c r="P612" s="75">
        <v>0</v>
      </c>
      <c r="Q612" s="999">
        <f t="shared" si="44"/>
        <v>0</v>
      </c>
      <c r="R612" s="91"/>
      <c r="S612" s="644"/>
      <c r="T612" s="75">
        <v>0</v>
      </c>
      <c r="U612" s="1000"/>
      <c r="V612" s="91"/>
      <c r="W612" s="644"/>
      <c r="X612" s="91"/>
      <c r="Y612" s="644"/>
      <c r="Z612" s="60">
        <v>0</v>
      </c>
      <c r="AA612" s="1000">
        <v>0</v>
      </c>
      <c r="AB612" s="91"/>
      <c r="AC612" s="644"/>
      <c r="AD612" s="63">
        <v>0</v>
      </c>
      <c r="AE612" s="90">
        <f t="shared" si="45"/>
        <v>0</v>
      </c>
      <c r="AF612" s="940">
        <v>0</v>
      </c>
      <c r="AG612" s="150">
        <v>0</v>
      </c>
      <c r="AH612" s="91"/>
      <c r="AI612" s="644"/>
      <c r="AJ612" s="998">
        <f t="shared" si="41"/>
        <v>0</v>
      </c>
    </row>
    <row r="613" spans="2:36" ht="66" x14ac:dyDescent="0.25">
      <c r="B613" s="51"/>
      <c r="C613" s="84" t="s">
        <v>625</v>
      </c>
      <c r="D613" s="74"/>
      <c r="E613" s="74">
        <v>428</v>
      </c>
      <c r="F613" s="79" t="s">
        <v>41</v>
      </c>
      <c r="G613" s="55" t="s">
        <v>31</v>
      </c>
      <c r="H613" s="56" t="s">
        <v>32</v>
      </c>
      <c r="I613" s="55" t="s">
        <v>33</v>
      </c>
      <c r="J613" s="211">
        <v>4.5</v>
      </c>
      <c r="K613" s="766">
        <v>1924.1640737200069</v>
      </c>
      <c r="L613" s="89"/>
      <c r="M613" s="644">
        <v>0</v>
      </c>
      <c r="N613" s="89"/>
      <c r="O613" s="644"/>
      <c r="P613" s="75">
        <v>0</v>
      </c>
      <c r="Q613" s="999">
        <f t="shared" si="44"/>
        <v>0</v>
      </c>
      <c r="R613" s="91"/>
      <c r="S613" s="644"/>
      <c r="T613" s="75">
        <v>0</v>
      </c>
      <c r="U613" s="1000"/>
      <c r="V613" s="91"/>
      <c r="W613" s="644"/>
      <c r="X613" s="91"/>
      <c r="Y613" s="644"/>
      <c r="Z613" s="60">
        <v>428</v>
      </c>
      <c r="AA613" s="1000">
        <v>1924.1640737200069</v>
      </c>
      <c r="AB613" s="91"/>
      <c r="AC613" s="644"/>
      <c r="AD613" s="63">
        <v>0</v>
      </c>
      <c r="AE613" s="90">
        <f t="shared" si="45"/>
        <v>0</v>
      </c>
      <c r="AF613" s="940">
        <v>0</v>
      </c>
      <c r="AG613" s="150">
        <v>0</v>
      </c>
      <c r="AH613" s="91"/>
      <c r="AI613" s="644"/>
      <c r="AJ613" s="998">
        <f t="shared" si="41"/>
        <v>1924.1640737200069</v>
      </c>
    </row>
    <row r="614" spans="2:36" ht="66" x14ac:dyDescent="0.25">
      <c r="B614" s="51"/>
      <c r="C614" s="52" t="s">
        <v>626</v>
      </c>
      <c r="D614" s="74"/>
      <c r="E614" s="74">
        <v>2</v>
      </c>
      <c r="F614" s="79" t="s">
        <v>30</v>
      </c>
      <c r="G614" s="55" t="s">
        <v>31</v>
      </c>
      <c r="H614" s="56" t="s">
        <v>32</v>
      </c>
      <c r="I614" s="55" t="s">
        <v>33</v>
      </c>
      <c r="J614" s="211">
        <v>237.60499999999999</v>
      </c>
      <c r="K614" s="766">
        <v>475.21</v>
      </c>
      <c r="L614" s="89"/>
      <c r="M614" s="644">
        <v>0</v>
      </c>
      <c r="N614" s="89"/>
      <c r="O614" s="644"/>
      <c r="P614" s="75">
        <v>0</v>
      </c>
      <c r="Q614" s="999">
        <f t="shared" si="44"/>
        <v>0</v>
      </c>
      <c r="R614" s="91"/>
      <c r="S614" s="644"/>
      <c r="T614" s="75">
        <v>0</v>
      </c>
      <c r="U614" s="1000"/>
      <c r="V614" s="91"/>
      <c r="W614" s="644"/>
      <c r="X614" s="91"/>
      <c r="Y614" s="644"/>
      <c r="Z614" s="60">
        <v>2</v>
      </c>
      <c r="AA614" s="1000">
        <v>475.21</v>
      </c>
      <c r="AB614" s="91"/>
      <c r="AC614" s="644"/>
      <c r="AD614" s="63">
        <v>0</v>
      </c>
      <c r="AE614" s="90">
        <f t="shared" si="45"/>
        <v>0</v>
      </c>
      <c r="AF614" s="940">
        <v>0</v>
      </c>
      <c r="AG614" s="150">
        <v>0</v>
      </c>
      <c r="AH614" s="91"/>
      <c r="AI614" s="644"/>
      <c r="AJ614" s="998">
        <f t="shared" si="41"/>
        <v>475.21</v>
      </c>
    </row>
    <row r="615" spans="2:36" ht="66" x14ac:dyDescent="0.25">
      <c r="B615" s="51"/>
      <c r="C615" s="237" t="s">
        <v>627</v>
      </c>
      <c r="D615" s="74"/>
      <c r="E615" s="74">
        <v>4</v>
      </c>
      <c r="F615" s="79" t="s">
        <v>30</v>
      </c>
      <c r="G615" s="55" t="s">
        <v>31</v>
      </c>
      <c r="H615" s="56" t="s">
        <v>32</v>
      </c>
      <c r="I615" s="55" t="s">
        <v>33</v>
      </c>
      <c r="J615" s="211">
        <v>405.76499999999999</v>
      </c>
      <c r="K615" s="766">
        <v>1623.06</v>
      </c>
      <c r="L615" s="89"/>
      <c r="M615" s="644">
        <v>0</v>
      </c>
      <c r="N615" s="89"/>
      <c r="O615" s="644"/>
      <c r="P615" s="75">
        <v>0</v>
      </c>
      <c r="Q615" s="999">
        <f t="shared" si="44"/>
        <v>0</v>
      </c>
      <c r="R615" s="91"/>
      <c r="S615" s="644"/>
      <c r="T615" s="75">
        <v>0</v>
      </c>
      <c r="U615" s="1000"/>
      <c r="V615" s="91"/>
      <c r="W615" s="644"/>
      <c r="X615" s="91"/>
      <c r="Y615" s="644"/>
      <c r="Z615" s="60">
        <v>4</v>
      </c>
      <c r="AA615" s="1000">
        <v>1623.06</v>
      </c>
      <c r="AB615" s="91"/>
      <c r="AC615" s="644"/>
      <c r="AD615" s="63">
        <v>0</v>
      </c>
      <c r="AE615" s="90">
        <f t="shared" si="45"/>
        <v>0</v>
      </c>
      <c r="AF615" s="940">
        <v>0</v>
      </c>
      <c r="AG615" s="150">
        <v>0</v>
      </c>
      <c r="AH615" s="91"/>
      <c r="AI615" s="644"/>
      <c r="AJ615" s="998">
        <f t="shared" si="41"/>
        <v>1623.06</v>
      </c>
    </row>
    <row r="616" spans="2:36" ht="66" x14ac:dyDescent="0.25">
      <c r="B616" s="51"/>
      <c r="C616" s="52" t="s">
        <v>628</v>
      </c>
      <c r="D616" s="74"/>
      <c r="E616" s="74">
        <v>11</v>
      </c>
      <c r="F616" s="79" t="s">
        <v>30</v>
      </c>
      <c r="G616" s="55" t="s">
        <v>31</v>
      </c>
      <c r="H616" s="56" t="s">
        <v>32</v>
      </c>
      <c r="I616" s="55" t="s">
        <v>33</v>
      </c>
      <c r="J616" s="211">
        <v>311.66636363636366</v>
      </c>
      <c r="K616" s="766">
        <v>3428.33</v>
      </c>
      <c r="L616" s="89"/>
      <c r="M616" s="644">
        <v>0</v>
      </c>
      <c r="N616" s="89"/>
      <c r="O616" s="644"/>
      <c r="P616" s="75">
        <v>0</v>
      </c>
      <c r="Q616" s="999">
        <f t="shared" si="44"/>
        <v>0</v>
      </c>
      <c r="R616" s="91"/>
      <c r="S616" s="644"/>
      <c r="T616" s="75">
        <v>0</v>
      </c>
      <c r="U616" s="1000"/>
      <c r="V616" s="91"/>
      <c r="W616" s="644"/>
      <c r="X616" s="91"/>
      <c r="Y616" s="644"/>
      <c r="Z616" s="60">
        <v>11</v>
      </c>
      <c r="AA616" s="1000">
        <v>3428.33</v>
      </c>
      <c r="AB616" s="91"/>
      <c r="AC616" s="644"/>
      <c r="AD616" s="63">
        <v>0</v>
      </c>
      <c r="AE616" s="90">
        <f t="shared" si="45"/>
        <v>0</v>
      </c>
      <c r="AF616" s="940">
        <v>0</v>
      </c>
      <c r="AG616" s="150">
        <v>0</v>
      </c>
      <c r="AH616" s="91"/>
      <c r="AI616" s="644"/>
      <c r="AJ616" s="998">
        <f t="shared" si="41"/>
        <v>3428.33</v>
      </c>
    </row>
    <row r="617" spans="2:36" ht="66" x14ac:dyDescent="0.25">
      <c r="B617" s="51"/>
      <c r="C617" s="52" t="s">
        <v>629</v>
      </c>
      <c r="D617" s="74"/>
      <c r="E617" s="74">
        <v>6</v>
      </c>
      <c r="F617" s="79" t="s">
        <v>30</v>
      </c>
      <c r="G617" s="55" t="s">
        <v>31</v>
      </c>
      <c r="H617" s="56" t="s">
        <v>32</v>
      </c>
      <c r="I617" s="55" t="s">
        <v>33</v>
      </c>
      <c r="J617" s="211">
        <v>175.03166666666667</v>
      </c>
      <c r="K617" s="766">
        <v>1050.19</v>
      </c>
      <c r="L617" s="89"/>
      <c r="M617" s="644">
        <v>0</v>
      </c>
      <c r="N617" s="89"/>
      <c r="O617" s="644"/>
      <c r="P617" s="75">
        <v>0</v>
      </c>
      <c r="Q617" s="999">
        <f t="shared" si="44"/>
        <v>0</v>
      </c>
      <c r="R617" s="91"/>
      <c r="S617" s="644"/>
      <c r="T617" s="75">
        <v>0</v>
      </c>
      <c r="U617" s="1000"/>
      <c r="V617" s="91"/>
      <c r="W617" s="644"/>
      <c r="X617" s="91"/>
      <c r="Y617" s="644"/>
      <c r="Z617" s="60">
        <v>6</v>
      </c>
      <c r="AA617" s="1000">
        <v>1050.19</v>
      </c>
      <c r="AB617" s="91"/>
      <c r="AC617" s="644"/>
      <c r="AD617" s="63">
        <v>0</v>
      </c>
      <c r="AE617" s="90">
        <f t="shared" si="45"/>
        <v>0</v>
      </c>
      <c r="AF617" s="940">
        <v>0</v>
      </c>
      <c r="AG617" s="150">
        <v>0</v>
      </c>
      <c r="AH617" s="91"/>
      <c r="AI617" s="644"/>
      <c r="AJ617" s="998">
        <f t="shared" si="41"/>
        <v>1050.19</v>
      </c>
    </row>
    <row r="618" spans="2:36" ht="66" x14ac:dyDescent="0.25">
      <c r="B618" s="97"/>
      <c r="C618" s="52" t="s">
        <v>630</v>
      </c>
      <c r="D618" s="98"/>
      <c r="E618" s="98">
        <v>30</v>
      </c>
      <c r="F618" s="79" t="s">
        <v>30</v>
      </c>
      <c r="G618" s="55" t="s">
        <v>31</v>
      </c>
      <c r="H618" s="56" t="s">
        <v>32</v>
      </c>
      <c r="I618" s="55" t="s">
        <v>33</v>
      </c>
      <c r="J618" s="211">
        <v>83.937666666666672</v>
      </c>
      <c r="K618" s="767">
        <v>2518.13</v>
      </c>
      <c r="L618" s="89"/>
      <c r="M618" s="644">
        <v>0</v>
      </c>
      <c r="N618" s="89"/>
      <c r="O618" s="644"/>
      <c r="P618" s="75">
        <v>0</v>
      </c>
      <c r="Q618" s="999">
        <f t="shared" si="44"/>
        <v>0</v>
      </c>
      <c r="R618" s="91"/>
      <c r="S618" s="644"/>
      <c r="T618" s="75">
        <v>0</v>
      </c>
      <c r="U618" s="1000"/>
      <c r="V618" s="91"/>
      <c r="W618" s="644"/>
      <c r="X618" s="91"/>
      <c r="Y618" s="644"/>
      <c r="Z618" s="60">
        <v>30</v>
      </c>
      <c r="AA618" s="1000">
        <v>2518.13</v>
      </c>
      <c r="AB618" s="91"/>
      <c r="AC618" s="644"/>
      <c r="AD618" s="63">
        <v>0</v>
      </c>
      <c r="AE618" s="90">
        <f t="shared" si="45"/>
        <v>0</v>
      </c>
      <c r="AF618" s="940">
        <v>0</v>
      </c>
      <c r="AG618" s="150">
        <v>0</v>
      </c>
      <c r="AH618" s="91"/>
      <c r="AI618" s="644"/>
      <c r="AJ618" s="998">
        <f t="shared" si="41"/>
        <v>2518.13</v>
      </c>
    </row>
    <row r="619" spans="2:36" ht="66" x14ac:dyDescent="0.25">
      <c r="B619" s="97"/>
      <c r="C619" s="52" t="s">
        <v>631</v>
      </c>
      <c r="D619" s="98"/>
      <c r="E619" s="98">
        <v>11</v>
      </c>
      <c r="F619" s="79" t="s">
        <v>173</v>
      </c>
      <c r="G619" s="55" t="s">
        <v>31</v>
      </c>
      <c r="H619" s="56" t="s">
        <v>32</v>
      </c>
      <c r="I619" s="55" t="s">
        <v>33</v>
      </c>
      <c r="J619" s="211">
        <v>232.09181818181821</v>
      </c>
      <c r="K619" s="767">
        <v>2553.0100000000002</v>
      </c>
      <c r="L619" s="89"/>
      <c r="M619" s="644">
        <v>0</v>
      </c>
      <c r="N619" s="89"/>
      <c r="O619" s="644"/>
      <c r="P619" s="75">
        <v>0</v>
      </c>
      <c r="Q619" s="999">
        <f t="shared" si="44"/>
        <v>0</v>
      </c>
      <c r="R619" s="91"/>
      <c r="S619" s="644"/>
      <c r="T619" s="75">
        <v>0</v>
      </c>
      <c r="U619" s="1000"/>
      <c r="V619" s="91"/>
      <c r="W619" s="644"/>
      <c r="X619" s="91"/>
      <c r="Y619" s="644"/>
      <c r="Z619" s="60">
        <v>11</v>
      </c>
      <c r="AA619" s="1000">
        <v>2553.0100000000002</v>
      </c>
      <c r="AB619" s="91"/>
      <c r="AC619" s="644"/>
      <c r="AD619" s="63">
        <v>0</v>
      </c>
      <c r="AE619" s="90">
        <f t="shared" si="45"/>
        <v>0</v>
      </c>
      <c r="AF619" s="940">
        <v>0</v>
      </c>
      <c r="AG619" s="150">
        <v>0</v>
      </c>
      <c r="AH619" s="91"/>
      <c r="AI619" s="644"/>
      <c r="AJ619" s="998">
        <f t="shared" si="41"/>
        <v>2553.0100000000002</v>
      </c>
    </row>
    <row r="620" spans="2:36" ht="66" x14ac:dyDescent="0.25">
      <c r="B620" s="51"/>
      <c r="C620" s="102" t="s">
        <v>632</v>
      </c>
      <c r="D620" s="74"/>
      <c r="E620" s="74">
        <v>7</v>
      </c>
      <c r="F620" s="79" t="s">
        <v>30</v>
      </c>
      <c r="G620" s="55" t="s">
        <v>31</v>
      </c>
      <c r="H620" s="56" t="s">
        <v>32</v>
      </c>
      <c r="I620" s="55" t="s">
        <v>33</v>
      </c>
      <c r="J620" s="211">
        <v>184.07142857142858</v>
      </c>
      <c r="K620" s="766">
        <v>1288.5</v>
      </c>
      <c r="L620" s="89"/>
      <c r="M620" s="644">
        <v>0</v>
      </c>
      <c r="N620" s="89"/>
      <c r="O620" s="644"/>
      <c r="P620" s="75">
        <v>0</v>
      </c>
      <c r="Q620" s="999">
        <f t="shared" si="44"/>
        <v>0</v>
      </c>
      <c r="R620" s="91"/>
      <c r="S620" s="644"/>
      <c r="T620" s="75">
        <v>0</v>
      </c>
      <c r="U620" s="1000"/>
      <c r="V620" s="91"/>
      <c r="W620" s="644"/>
      <c r="X620" s="91"/>
      <c r="Y620" s="644"/>
      <c r="Z620" s="60">
        <v>7</v>
      </c>
      <c r="AA620" s="1000">
        <v>1288.5</v>
      </c>
      <c r="AB620" s="91"/>
      <c r="AC620" s="644"/>
      <c r="AD620" s="63">
        <v>0</v>
      </c>
      <c r="AE620" s="90">
        <f t="shared" si="45"/>
        <v>0</v>
      </c>
      <c r="AF620" s="940">
        <v>0</v>
      </c>
      <c r="AG620" s="150">
        <v>0</v>
      </c>
      <c r="AH620" s="91"/>
      <c r="AI620" s="644"/>
      <c r="AJ620" s="998">
        <f t="shared" si="41"/>
        <v>1288.5</v>
      </c>
    </row>
    <row r="621" spans="2:36" ht="66" x14ac:dyDescent="0.25">
      <c r="B621" s="51"/>
      <c r="C621" s="82" t="s">
        <v>633</v>
      </c>
      <c r="D621" s="74"/>
      <c r="E621" s="74">
        <v>3</v>
      </c>
      <c r="F621" s="79" t="s">
        <v>30</v>
      </c>
      <c r="G621" s="55" t="s">
        <v>31</v>
      </c>
      <c r="H621" s="56" t="s">
        <v>32</v>
      </c>
      <c r="I621" s="55" t="s">
        <v>33</v>
      </c>
      <c r="J621" s="211">
        <v>275.62666666666667</v>
      </c>
      <c r="K621" s="766">
        <v>826.88</v>
      </c>
      <c r="L621" s="89"/>
      <c r="M621" s="644">
        <v>0</v>
      </c>
      <c r="N621" s="89"/>
      <c r="O621" s="644"/>
      <c r="P621" s="75">
        <v>0</v>
      </c>
      <c r="Q621" s="999">
        <f t="shared" si="44"/>
        <v>0</v>
      </c>
      <c r="R621" s="91"/>
      <c r="S621" s="644"/>
      <c r="T621" s="75">
        <v>0</v>
      </c>
      <c r="U621" s="1000"/>
      <c r="V621" s="91"/>
      <c r="W621" s="644"/>
      <c r="X621" s="91"/>
      <c r="Y621" s="644"/>
      <c r="Z621" s="60">
        <v>3</v>
      </c>
      <c r="AA621" s="1000">
        <v>826.88</v>
      </c>
      <c r="AB621" s="91"/>
      <c r="AC621" s="644"/>
      <c r="AD621" s="63">
        <v>0</v>
      </c>
      <c r="AE621" s="90">
        <f t="shared" si="45"/>
        <v>0</v>
      </c>
      <c r="AF621" s="940">
        <v>0</v>
      </c>
      <c r="AG621" s="150">
        <v>0</v>
      </c>
      <c r="AH621" s="91"/>
      <c r="AI621" s="644"/>
      <c r="AJ621" s="998">
        <f t="shared" si="41"/>
        <v>826.88</v>
      </c>
    </row>
    <row r="622" spans="2:36" ht="66" x14ac:dyDescent="0.25">
      <c r="B622" s="51"/>
      <c r="C622" s="52" t="s">
        <v>634</v>
      </c>
      <c r="D622" s="74"/>
      <c r="E622" s="74">
        <v>2</v>
      </c>
      <c r="F622" s="79" t="s">
        <v>30</v>
      </c>
      <c r="G622" s="55" t="s">
        <v>31</v>
      </c>
      <c r="H622" s="56" t="s">
        <v>32</v>
      </c>
      <c r="I622" s="55" t="s">
        <v>33</v>
      </c>
      <c r="J622" s="211">
        <v>344.52</v>
      </c>
      <c r="K622" s="766">
        <v>689.04</v>
      </c>
      <c r="L622" s="89"/>
      <c r="M622" s="644">
        <v>0</v>
      </c>
      <c r="N622" s="89"/>
      <c r="O622" s="644"/>
      <c r="P622" s="75">
        <v>0</v>
      </c>
      <c r="Q622" s="999">
        <f t="shared" si="44"/>
        <v>0</v>
      </c>
      <c r="R622" s="91"/>
      <c r="S622" s="644"/>
      <c r="T622" s="75">
        <v>0</v>
      </c>
      <c r="U622" s="1000"/>
      <c r="V622" s="91"/>
      <c r="W622" s="644"/>
      <c r="X622" s="91"/>
      <c r="Y622" s="644"/>
      <c r="Z622" s="60">
        <v>2</v>
      </c>
      <c r="AA622" s="1000">
        <v>689.04</v>
      </c>
      <c r="AB622" s="91"/>
      <c r="AC622" s="644"/>
      <c r="AD622" s="63">
        <v>0</v>
      </c>
      <c r="AE622" s="90">
        <f t="shared" si="45"/>
        <v>0</v>
      </c>
      <c r="AF622" s="940">
        <v>0</v>
      </c>
      <c r="AG622" s="150">
        <v>0</v>
      </c>
      <c r="AH622" s="91"/>
      <c r="AI622" s="644"/>
      <c r="AJ622" s="998">
        <f t="shared" si="41"/>
        <v>689.04</v>
      </c>
    </row>
    <row r="623" spans="2:36" ht="66" x14ac:dyDescent="0.25">
      <c r="B623" s="51"/>
      <c r="C623" s="52" t="s">
        <v>635</v>
      </c>
      <c r="D623" s="74"/>
      <c r="E623" s="74">
        <v>2</v>
      </c>
      <c r="F623" s="79" t="s">
        <v>30</v>
      </c>
      <c r="G623" s="55" t="s">
        <v>31</v>
      </c>
      <c r="H623" s="56" t="s">
        <v>32</v>
      </c>
      <c r="I623" s="55" t="s">
        <v>33</v>
      </c>
      <c r="J623" s="211">
        <v>326.69</v>
      </c>
      <c r="K623" s="766">
        <v>653.38</v>
      </c>
      <c r="L623" s="89"/>
      <c r="M623" s="644">
        <v>0</v>
      </c>
      <c r="N623" s="89"/>
      <c r="O623" s="644"/>
      <c r="P623" s="75">
        <v>0</v>
      </c>
      <c r="Q623" s="999">
        <f t="shared" si="44"/>
        <v>0</v>
      </c>
      <c r="R623" s="91"/>
      <c r="S623" s="644"/>
      <c r="T623" s="75">
        <v>0</v>
      </c>
      <c r="U623" s="1000"/>
      <c r="V623" s="91"/>
      <c r="W623" s="644"/>
      <c r="X623" s="91"/>
      <c r="Y623" s="644"/>
      <c r="Z623" s="60">
        <v>2</v>
      </c>
      <c r="AA623" s="1000">
        <v>653.38</v>
      </c>
      <c r="AB623" s="91"/>
      <c r="AC623" s="644"/>
      <c r="AD623" s="63">
        <v>0</v>
      </c>
      <c r="AE623" s="90">
        <f t="shared" si="45"/>
        <v>0</v>
      </c>
      <c r="AF623" s="940">
        <v>0</v>
      </c>
      <c r="AG623" s="150">
        <v>0</v>
      </c>
      <c r="AH623" s="91"/>
      <c r="AI623" s="644"/>
      <c r="AJ623" s="998">
        <f t="shared" si="41"/>
        <v>653.38</v>
      </c>
    </row>
    <row r="624" spans="2:36" ht="66" x14ac:dyDescent="0.25">
      <c r="B624" s="51"/>
      <c r="C624" s="102" t="s">
        <v>636</v>
      </c>
      <c r="D624" s="74"/>
      <c r="E624" s="74">
        <v>2</v>
      </c>
      <c r="F624" s="79" t="s">
        <v>30</v>
      </c>
      <c r="G624" s="55" t="s">
        <v>31</v>
      </c>
      <c r="H624" s="56" t="s">
        <v>32</v>
      </c>
      <c r="I624" s="55" t="s">
        <v>33</v>
      </c>
      <c r="J624" s="211">
        <v>21.385000000000002</v>
      </c>
      <c r="K624" s="766">
        <v>42.77</v>
      </c>
      <c r="L624" s="89"/>
      <c r="M624" s="644">
        <v>0</v>
      </c>
      <c r="N624" s="89"/>
      <c r="O624" s="644"/>
      <c r="P624" s="75">
        <v>0</v>
      </c>
      <c r="Q624" s="999">
        <f t="shared" si="44"/>
        <v>0</v>
      </c>
      <c r="R624" s="91"/>
      <c r="S624" s="644"/>
      <c r="T624" s="75">
        <v>0</v>
      </c>
      <c r="U624" s="1000"/>
      <c r="V624" s="91"/>
      <c r="W624" s="644"/>
      <c r="X624" s="91"/>
      <c r="Y624" s="644"/>
      <c r="Z624" s="60">
        <v>2</v>
      </c>
      <c r="AA624" s="1000">
        <v>42.77</v>
      </c>
      <c r="AB624" s="91"/>
      <c r="AC624" s="644"/>
      <c r="AD624" s="63">
        <v>0</v>
      </c>
      <c r="AE624" s="90">
        <f t="shared" si="45"/>
        <v>0</v>
      </c>
      <c r="AF624" s="940">
        <v>0</v>
      </c>
      <c r="AG624" s="150">
        <v>0</v>
      </c>
      <c r="AH624" s="91"/>
      <c r="AI624" s="644"/>
      <c r="AJ624" s="998">
        <f t="shared" si="41"/>
        <v>42.77</v>
      </c>
    </row>
    <row r="625" spans="2:36" ht="66" x14ac:dyDescent="0.25">
      <c r="B625" s="51"/>
      <c r="C625" s="102" t="s">
        <v>637</v>
      </c>
      <c r="D625" s="74"/>
      <c r="E625" s="74">
        <v>4</v>
      </c>
      <c r="F625" s="79" t="s">
        <v>30</v>
      </c>
      <c r="G625" s="55" t="s">
        <v>31</v>
      </c>
      <c r="H625" s="56" t="s">
        <v>32</v>
      </c>
      <c r="I625" s="55" t="s">
        <v>33</v>
      </c>
      <c r="J625" s="211">
        <v>73.655000000000001</v>
      </c>
      <c r="K625" s="766">
        <v>294.62</v>
      </c>
      <c r="L625" s="89"/>
      <c r="M625" s="644">
        <v>0</v>
      </c>
      <c r="N625" s="89"/>
      <c r="O625" s="644"/>
      <c r="P625" s="75">
        <v>0</v>
      </c>
      <c r="Q625" s="999">
        <f t="shared" si="44"/>
        <v>0</v>
      </c>
      <c r="R625" s="91"/>
      <c r="S625" s="644"/>
      <c r="T625" s="75">
        <v>0</v>
      </c>
      <c r="U625" s="1000"/>
      <c r="V625" s="91"/>
      <c r="W625" s="644"/>
      <c r="X625" s="91"/>
      <c r="Y625" s="644"/>
      <c r="Z625" s="60">
        <v>4</v>
      </c>
      <c r="AA625" s="1000">
        <v>294.62</v>
      </c>
      <c r="AB625" s="91"/>
      <c r="AC625" s="644"/>
      <c r="AD625" s="63">
        <v>0</v>
      </c>
      <c r="AE625" s="90">
        <f t="shared" si="45"/>
        <v>0</v>
      </c>
      <c r="AF625" s="940">
        <v>0</v>
      </c>
      <c r="AG625" s="150">
        <v>0</v>
      </c>
      <c r="AH625" s="91"/>
      <c r="AI625" s="644"/>
      <c r="AJ625" s="998">
        <f t="shared" si="41"/>
        <v>294.62</v>
      </c>
    </row>
    <row r="626" spans="2:36" ht="66" x14ac:dyDescent="0.25">
      <c r="B626" s="51"/>
      <c r="C626" s="84" t="s">
        <v>638</v>
      </c>
      <c r="D626" s="74"/>
      <c r="E626" s="74">
        <v>0</v>
      </c>
      <c r="F626" s="79" t="s">
        <v>30</v>
      </c>
      <c r="G626" s="55" t="s">
        <v>31</v>
      </c>
      <c r="H626" s="56" t="s">
        <v>32</v>
      </c>
      <c r="I626" s="55" t="s">
        <v>33</v>
      </c>
      <c r="J626" s="211">
        <v>15</v>
      </c>
      <c r="K626" s="766">
        <v>0</v>
      </c>
      <c r="L626" s="89"/>
      <c r="M626" s="644">
        <v>0</v>
      </c>
      <c r="N626" s="89"/>
      <c r="O626" s="644"/>
      <c r="P626" s="75">
        <v>0</v>
      </c>
      <c r="Q626" s="999">
        <f t="shared" si="44"/>
        <v>0</v>
      </c>
      <c r="R626" s="91"/>
      <c r="S626" s="644"/>
      <c r="T626" s="75">
        <v>0</v>
      </c>
      <c r="U626" s="1000"/>
      <c r="V626" s="91"/>
      <c r="W626" s="644"/>
      <c r="X626" s="91"/>
      <c r="Y626" s="644"/>
      <c r="Z626" s="60">
        <v>0</v>
      </c>
      <c r="AA626" s="1000">
        <v>0</v>
      </c>
      <c r="AB626" s="91"/>
      <c r="AC626" s="644"/>
      <c r="AD626" s="63">
        <v>0</v>
      </c>
      <c r="AE626" s="90">
        <f t="shared" si="45"/>
        <v>0</v>
      </c>
      <c r="AF626" s="940">
        <v>0</v>
      </c>
      <c r="AG626" s="150">
        <v>0</v>
      </c>
      <c r="AH626" s="91"/>
      <c r="AI626" s="644"/>
      <c r="AJ626" s="998">
        <f t="shared" si="41"/>
        <v>0</v>
      </c>
    </row>
    <row r="627" spans="2:36" ht="66" x14ac:dyDescent="0.25">
      <c r="B627" s="51"/>
      <c r="C627" s="52" t="s">
        <v>608</v>
      </c>
      <c r="D627" s="74"/>
      <c r="E627" s="74">
        <v>10</v>
      </c>
      <c r="F627" s="79" t="s">
        <v>30</v>
      </c>
      <c r="G627" s="55" t="s">
        <v>31</v>
      </c>
      <c r="H627" s="56" t="s">
        <v>32</v>
      </c>
      <c r="I627" s="55" t="s">
        <v>33</v>
      </c>
      <c r="J627" s="211">
        <v>56.503999999999998</v>
      </c>
      <c r="K627" s="766">
        <v>565.04</v>
      </c>
      <c r="L627" s="89"/>
      <c r="M627" s="644">
        <v>0</v>
      </c>
      <c r="N627" s="89"/>
      <c r="O627" s="644"/>
      <c r="P627" s="75">
        <v>0</v>
      </c>
      <c r="Q627" s="999">
        <f t="shared" si="44"/>
        <v>0</v>
      </c>
      <c r="R627" s="91"/>
      <c r="S627" s="644"/>
      <c r="T627" s="75">
        <v>0</v>
      </c>
      <c r="U627" s="1000"/>
      <c r="V627" s="91"/>
      <c r="W627" s="644"/>
      <c r="X627" s="91"/>
      <c r="Y627" s="644"/>
      <c r="Z627" s="60">
        <v>10</v>
      </c>
      <c r="AA627" s="1000">
        <v>565.04</v>
      </c>
      <c r="AB627" s="91"/>
      <c r="AC627" s="644"/>
      <c r="AD627" s="63">
        <v>0</v>
      </c>
      <c r="AE627" s="90">
        <f t="shared" si="45"/>
        <v>0</v>
      </c>
      <c r="AF627" s="940">
        <v>0</v>
      </c>
      <c r="AG627" s="150">
        <v>0</v>
      </c>
      <c r="AH627" s="91"/>
      <c r="AI627" s="644"/>
      <c r="AJ627" s="998">
        <f t="shared" si="41"/>
        <v>565.04</v>
      </c>
    </row>
    <row r="628" spans="2:36" ht="66" x14ac:dyDescent="0.25">
      <c r="B628" s="51"/>
      <c r="C628" s="84" t="s">
        <v>639</v>
      </c>
      <c r="D628" s="74"/>
      <c r="E628" s="74">
        <v>4750</v>
      </c>
      <c r="F628" s="79" t="s">
        <v>30</v>
      </c>
      <c r="G628" s="55" t="s">
        <v>31</v>
      </c>
      <c r="H628" s="56" t="s">
        <v>32</v>
      </c>
      <c r="I628" s="55" t="s">
        <v>33</v>
      </c>
      <c r="J628" s="211">
        <v>10.02</v>
      </c>
      <c r="K628" s="766">
        <v>47650</v>
      </c>
      <c r="L628" s="89"/>
      <c r="M628" s="644">
        <v>0</v>
      </c>
      <c r="N628" s="89"/>
      <c r="O628" s="644"/>
      <c r="P628" s="75">
        <v>0</v>
      </c>
      <c r="Q628" s="999">
        <f t="shared" si="44"/>
        <v>0</v>
      </c>
      <c r="R628" s="91"/>
      <c r="S628" s="644"/>
      <c r="T628" s="75">
        <v>0</v>
      </c>
      <c r="U628" s="1000"/>
      <c r="V628" s="91"/>
      <c r="W628" s="644"/>
      <c r="X628" s="91"/>
      <c r="Y628" s="644"/>
      <c r="Z628" s="60">
        <v>4750</v>
      </c>
      <c r="AA628" s="1000">
        <v>47650</v>
      </c>
      <c r="AB628" s="91"/>
      <c r="AC628" s="644"/>
      <c r="AD628" s="63">
        <v>0</v>
      </c>
      <c r="AE628" s="90">
        <f t="shared" si="45"/>
        <v>0</v>
      </c>
      <c r="AF628" s="940">
        <v>0</v>
      </c>
      <c r="AG628" s="150">
        <v>0</v>
      </c>
      <c r="AH628" s="91"/>
      <c r="AI628" s="644"/>
      <c r="AJ628" s="998">
        <f t="shared" si="41"/>
        <v>47650</v>
      </c>
    </row>
    <row r="629" spans="2:36" ht="66" x14ac:dyDescent="0.25">
      <c r="B629" s="51"/>
      <c r="C629" s="220" t="s">
        <v>640</v>
      </c>
      <c r="D629" s="74"/>
      <c r="E629" s="74">
        <v>1</v>
      </c>
      <c r="F629" s="79" t="s">
        <v>30</v>
      </c>
      <c r="G629" s="55" t="s">
        <v>31</v>
      </c>
      <c r="H629" s="56" t="s">
        <v>32</v>
      </c>
      <c r="I629" s="55" t="s">
        <v>33</v>
      </c>
      <c r="J629" s="211">
        <v>373.33</v>
      </c>
      <c r="K629" s="766">
        <v>373.33</v>
      </c>
      <c r="L629" s="89"/>
      <c r="M629" s="644">
        <v>0</v>
      </c>
      <c r="N629" s="89"/>
      <c r="O629" s="644"/>
      <c r="P629" s="75">
        <v>0</v>
      </c>
      <c r="Q629" s="999">
        <f t="shared" si="44"/>
        <v>0</v>
      </c>
      <c r="R629" s="91"/>
      <c r="S629" s="644"/>
      <c r="T629" s="75">
        <v>0</v>
      </c>
      <c r="U629" s="1000"/>
      <c r="V629" s="91"/>
      <c r="W629" s="644"/>
      <c r="X629" s="91"/>
      <c r="Y629" s="644"/>
      <c r="Z629" s="60">
        <v>1</v>
      </c>
      <c r="AA629" s="1000">
        <v>373.33</v>
      </c>
      <c r="AB629" s="91"/>
      <c r="AC629" s="644"/>
      <c r="AD629" s="63">
        <v>0</v>
      </c>
      <c r="AE629" s="90">
        <f t="shared" si="45"/>
        <v>0</v>
      </c>
      <c r="AF629" s="940">
        <v>0</v>
      </c>
      <c r="AG629" s="150">
        <v>0</v>
      </c>
      <c r="AH629" s="91"/>
      <c r="AI629" s="644"/>
      <c r="AJ629" s="998">
        <f t="shared" si="41"/>
        <v>373.33</v>
      </c>
    </row>
    <row r="630" spans="2:36" ht="24" x14ac:dyDescent="0.25">
      <c r="B630" s="272">
        <v>218</v>
      </c>
      <c r="C630" s="273" t="s">
        <v>641</v>
      </c>
      <c r="D630" s="274"/>
      <c r="E630" s="282"/>
      <c r="F630" s="369"/>
      <c r="G630" s="370"/>
      <c r="H630" s="370"/>
      <c r="I630" s="370"/>
      <c r="J630" s="277"/>
      <c r="K630" s="898">
        <v>2835.02</v>
      </c>
      <c r="L630" s="371"/>
      <c r="M630" s="876">
        <f>M632+M634</f>
        <v>0</v>
      </c>
      <c r="N630" s="371"/>
      <c r="O630" s="876">
        <f>O632+O634</f>
        <v>0</v>
      </c>
      <c r="P630" s="875">
        <v>0</v>
      </c>
      <c r="Q630" s="876">
        <f>Q632+Q634</f>
        <v>0</v>
      </c>
      <c r="R630" s="372"/>
      <c r="S630" s="876">
        <f>S632+S634</f>
        <v>0</v>
      </c>
      <c r="T630" s="875">
        <v>0</v>
      </c>
      <c r="U630" s="876">
        <f>U632+U634</f>
        <v>0</v>
      </c>
      <c r="V630" s="372"/>
      <c r="W630" s="876">
        <f>W632+W634</f>
        <v>0</v>
      </c>
      <c r="X630" s="372"/>
      <c r="Y630" s="876">
        <f>Y632+Y634</f>
        <v>0</v>
      </c>
      <c r="Z630" s="373">
        <v>0</v>
      </c>
      <c r="AA630" s="876">
        <f>AA632+AA634</f>
        <v>2835.02</v>
      </c>
      <c r="AB630" s="372"/>
      <c r="AC630" s="876">
        <f>AC632+AC634</f>
        <v>0</v>
      </c>
      <c r="AD630" s="930">
        <v>0</v>
      </c>
      <c r="AE630" s="371">
        <f>AE632+AE634</f>
        <v>0</v>
      </c>
      <c r="AF630" s="957">
        <f>AF632+AF634</f>
        <v>0</v>
      </c>
      <c r="AG630" s="371">
        <f>AG632+AG634</f>
        <v>0</v>
      </c>
      <c r="AH630" s="372"/>
      <c r="AI630" s="876">
        <f>AI632+AI634</f>
        <v>0</v>
      </c>
      <c r="AJ630" s="1027">
        <f t="shared" si="41"/>
        <v>2835.02</v>
      </c>
    </row>
    <row r="631" spans="2:36" x14ac:dyDescent="0.25">
      <c r="B631" s="51"/>
      <c r="C631" s="207"/>
      <c r="D631" s="208"/>
      <c r="E631" s="739"/>
      <c r="F631" s="204"/>
      <c r="G631" s="205"/>
      <c r="H631" s="205"/>
      <c r="I631" s="205"/>
      <c r="J631" s="211"/>
      <c r="K631" s="786"/>
      <c r="L631" s="136"/>
      <c r="M631" s="469">
        <v>0</v>
      </c>
      <c r="N631" s="136"/>
      <c r="O631" s="469">
        <v>0</v>
      </c>
      <c r="P631" s="75">
        <v>0</v>
      </c>
      <c r="Q631" s="469">
        <v>0</v>
      </c>
      <c r="R631" s="138"/>
      <c r="S631" s="469">
        <v>0</v>
      </c>
      <c r="T631" s="75">
        <v>0</v>
      </c>
      <c r="U631" s="469">
        <v>0</v>
      </c>
      <c r="V631" s="138"/>
      <c r="W631" s="469">
        <v>0</v>
      </c>
      <c r="X631" s="138"/>
      <c r="Y631" s="469">
        <v>0</v>
      </c>
      <c r="Z631" s="60">
        <v>0</v>
      </c>
      <c r="AA631" s="469">
        <v>0</v>
      </c>
      <c r="AB631" s="138"/>
      <c r="AC631" s="469">
        <v>0</v>
      </c>
      <c r="AD631" s="63">
        <v>0</v>
      </c>
      <c r="AE631" s="136">
        <v>0</v>
      </c>
      <c r="AF631" s="942"/>
      <c r="AG631" s="136">
        <v>0</v>
      </c>
      <c r="AH631" s="138"/>
      <c r="AI631" s="469">
        <v>0</v>
      </c>
      <c r="AJ631" s="998">
        <f t="shared" si="41"/>
        <v>0</v>
      </c>
    </row>
    <row r="632" spans="2:36" x14ac:dyDescent="0.25">
      <c r="B632" s="42">
        <v>21801</v>
      </c>
      <c r="C632" s="43" t="s">
        <v>642</v>
      </c>
      <c r="D632" s="44"/>
      <c r="E632" s="44"/>
      <c r="F632" s="44"/>
      <c r="G632" s="239"/>
      <c r="H632" s="239"/>
      <c r="I632" s="239"/>
      <c r="J632" s="47"/>
      <c r="K632" s="787">
        <v>0</v>
      </c>
      <c r="L632" s="264"/>
      <c r="M632" s="921">
        <f>M633</f>
        <v>0</v>
      </c>
      <c r="N632" s="264"/>
      <c r="O632" s="921">
        <f>O633</f>
        <v>0</v>
      </c>
      <c r="P632" s="238">
        <v>0</v>
      </c>
      <c r="Q632" s="921">
        <f>Q633</f>
        <v>0</v>
      </c>
      <c r="R632" s="265"/>
      <c r="S632" s="921">
        <f>S633</f>
        <v>0</v>
      </c>
      <c r="T632" s="238">
        <v>0</v>
      </c>
      <c r="U632" s="921">
        <f>U633</f>
        <v>0</v>
      </c>
      <c r="V632" s="265"/>
      <c r="W632" s="921">
        <f>W633</f>
        <v>0</v>
      </c>
      <c r="X632" s="265"/>
      <c r="Y632" s="921">
        <f>Y633</f>
        <v>0</v>
      </c>
      <c r="Z632" s="376">
        <v>0</v>
      </c>
      <c r="AA632" s="921">
        <f>AA633</f>
        <v>0</v>
      </c>
      <c r="AB632" s="265"/>
      <c r="AC632" s="921">
        <f>AC633</f>
        <v>0</v>
      </c>
      <c r="AD632" s="931">
        <v>0</v>
      </c>
      <c r="AE632" s="264">
        <f>AE633</f>
        <v>0</v>
      </c>
      <c r="AF632" s="958"/>
      <c r="AG632" s="264">
        <f>AG633</f>
        <v>0</v>
      </c>
      <c r="AH632" s="265"/>
      <c r="AI632" s="921">
        <f>AI633</f>
        <v>0</v>
      </c>
      <c r="AJ632" s="926">
        <f t="shared" si="41"/>
        <v>0</v>
      </c>
    </row>
    <row r="633" spans="2:36" x14ac:dyDescent="0.25">
      <c r="B633" s="51"/>
      <c r="C633" s="207"/>
      <c r="D633" s="208"/>
      <c r="E633" s="208"/>
      <c r="F633" s="209"/>
      <c r="G633" s="210"/>
      <c r="H633" s="210"/>
      <c r="I633" s="210"/>
      <c r="J633" s="211"/>
      <c r="K633" s="782"/>
      <c r="L633" s="136"/>
      <c r="M633" s="469">
        <v>0</v>
      </c>
      <c r="N633" s="136"/>
      <c r="O633" s="469">
        <v>0</v>
      </c>
      <c r="P633" s="75">
        <v>0</v>
      </c>
      <c r="Q633" s="469">
        <v>0</v>
      </c>
      <c r="R633" s="138"/>
      <c r="S633" s="469">
        <v>0</v>
      </c>
      <c r="T633" s="75">
        <v>0</v>
      </c>
      <c r="U633" s="469">
        <v>0</v>
      </c>
      <c r="V633" s="138"/>
      <c r="W633" s="469">
        <v>0</v>
      </c>
      <c r="X633" s="138"/>
      <c r="Y633" s="469">
        <v>0</v>
      </c>
      <c r="Z633" s="60">
        <v>0</v>
      </c>
      <c r="AA633" s="469">
        <v>0</v>
      </c>
      <c r="AB633" s="138"/>
      <c r="AC633" s="469">
        <v>0</v>
      </c>
      <c r="AD633" s="63">
        <v>0</v>
      </c>
      <c r="AE633" s="136">
        <v>0</v>
      </c>
      <c r="AF633" s="942"/>
      <c r="AG633" s="136">
        <v>0</v>
      </c>
      <c r="AH633" s="138"/>
      <c r="AI633" s="469">
        <v>0</v>
      </c>
      <c r="AJ633" s="998">
        <f t="shared" si="41"/>
        <v>0</v>
      </c>
    </row>
    <row r="634" spans="2:36" x14ac:dyDescent="0.25">
      <c r="B634" s="42">
        <v>21802</v>
      </c>
      <c r="C634" s="43" t="s">
        <v>643</v>
      </c>
      <c r="D634" s="44"/>
      <c r="E634" s="44"/>
      <c r="F634" s="44"/>
      <c r="G634" s="239"/>
      <c r="H634" s="239"/>
      <c r="I634" s="239"/>
      <c r="J634" s="47"/>
      <c r="K634" s="787">
        <v>2835.02</v>
      </c>
      <c r="L634" s="264"/>
      <c r="M634" s="921">
        <f>SUM(M635:M636)</f>
        <v>0</v>
      </c>
      <c r="N634" s="264"/>
      <c r="O634" s="921">
        <f>SUM(O635:O636)</f>
        <v>0</v>
      </c>
      <c r="P634" s="238">
        <v>0</v>
      </c>
      <c r="Q634" s="921">
        <f>SUM(Q635:Q636)</f>
        <v>0</v>
      </c>
      <c r="R634" s="265"/>
      <c r="S634" s="921">
        <f>SUM(S635:S636)</f>
        <v>0</v>
      </c>
      <c r="T634" s="238">
        <v>0</v>
      </c>
      <c r="U634" s="921">
        <f>SUM(U635:U636)</f>
        <v>0</v>
      </c>
      <c r="V634" s="265"/>
      <c r="W634" s="921">
        <f>SUM(W635:W636)</f>
        <v>0</v>
      </c>
      <c r="X634" s="265"/>
      <c r="Y634" s="921">
        <f>SUM(Y635:Y636)</f>
        <v>0</v>
      </c>
      <c r="Z634" s="376">
        <v>0</v>
      </c>
      <c r="AA634" s="921">
        <f>SUM(AA635:AA636)</f>
        <v>2835.02</v>
      </c>
      <c r="AB634" s="265"/>
      <c r="AC634" s="921">
        <f>SUM(AC635:AC636)</f>
        <v>0</v>
      </c>
      <c r="AD634" s="931">
        <v>0</v>
      </c>
      <c r="AE634" s="264">
        <f>SUM(AE635:AE636)</f>
        <v>0</v>
      </c>
      <c r="AF634" s="959">
        <f>AF635+AF636</f>
        <v>0</v>
      </c>
      <c r="AG634" s="264">
        <f>SUM(AG635:AG636)</f>
        <v>0</v>
      </c>
      <c r="AH634" s="265"/>
      <c r="AI634" s="921">
        <f>SUM(AI635:AI636)</f>
        <v>0</v>
      </c>
      <c r="AJ634" s="926">
        <f t="shared" si="41"/>
        <v>2835.02</v>
      </c>
    </row>
    <row r="635" spans="2:36" ht="66" x14ac:dyDescent="0.25">
      <c r="B635" s="51"/>
      <c r="C635" s="241" t="s">
        <v>644</v>
      </c>
      <c r="D635" s="242"/>
      <c r="E635" s="242">
        <v>1</v>
      </c>
      <c r="F635" s="209" t="s">
        <v>41</v>
      </c>
      <c r="G635" s="55" t="s">
        <v>31</v>
      </c>
      <c r="H635" s="56" t="s">
        <v>32</v>
      </c>
      <c r="I635" s="55" t="s">
        <v>33</v>
      </c>
      <c r="J635" s="211">
        <v>1074.5999999999999</v>
      </c>
      <c r="K635" s="788">
        <v>1074.5999999999999</v>
      </c>
      <c r="L635" s="80"/>
      <c r="M635" s="150">
        <v>0</v>
      </c>
      <c r="N635" s="80"/>
      <c r="O635" s="150"/>
      <c r="P635" s="75">
        <v>0</v>
      </c>
      <c r="Q635" s="999">
        <f>P635*J635</f>
        <v>0</v>
      </c>
      <c r="R635" s="81"/>
      <c r="S635" s="150"/>
      <c r="T635" s="75">
        <v>0</v>
      </c>
      <c r="U635" s="1000"/>
      <c r="V635" s="81"/>
      <c r="W635" s="150"/>
      <c r="X635" s="81"/>
      <c r="Y635" s="150"/>
      <c r="Z635" s="60">
        <v>1</v>
      </c>
      <c r="AA635" s="1000">
        <v>1074.5999999999999</v>
      </c>
      <c r="AB635" s="81"/>
      <c r="AC635" s="150"/>
      <c r="AD635" s="63">
        <v>0</v>
      </c>
      <c r="AE635" s="90">
        <f>AD635*J635</f>
        <v>0</v>
      </c>
      <c r="AF635" s="63">
        <v>0</v>
      </c>
      <c r="AG635" s="150">
        <v>0</v>
      </c>
      <c r="AH635" s="81"/>
      <c r="AI635" s="150"/>
      <c r="AJ635" s="998">
        <f t="shared" si="41"/>
        <v>1074.5999999999999</v>
      </c>
    </row>
    <row r="636" spans="2:36" ht="66" x14ac:dyDescent="0.25">
      <c r="B636" s="51"/>
      <c r="C636" s="226" t="s">
        <v>645</v>
      </c>
      <c r="D636" s="243"/>
      <c r="E636" s="243">
        <v>2</v>
      </c>
      <c r="F636" s="79" t="s">
        <v>30</v>
      </c>
      <c r="G636" s="55" t="s">
        <v>31</v>
      </c>
      <c r="H636" s="56" t="s">
        <v>32</v>
      </c>
      <c r="I636" s="55" t="s">
        <v>33</v>
      </c>
      <c r="J636" s="211">
        <v>880.21</v>
      </c>
      <c r="K636" s="789">
        <v>1760.42</v>
      </c>
      <c r="L636" s="80"/>
      <c r="M636" s="150">
        <v>0</v>
      </c>
      <c r="N636" s="80"/>
      <c r="O636" s="150"/>
      <c r="P636" s="75">
        <v>0</v>
      </c>
      <c r="Q636" s="999">
        <f>P636*J636</f>
        <v>0</v>
      </c>
      <c r="R636" s="81"/>
      <c r="S636" s="150"/>
      <c r="T636" s="75">
        <v>0</v>
      </c>
      <c r="U636" s="1000"/>
      <c r="V636" s="81"/>
      <c r="W636" s="150"/>
      <c r="X636" s="81"/>
      <c r="Y636" s="150"/>
      <c r="Z636" s="60">
        <v>2</v>
      </c>
      <c r="AA636" s="1000">
        <v>1760.42</v>
      </c>
      <c r="AB636" s="81"/>
      <c r="AC636" s="150"/>
      <c r="AD636" s="63">
        <v>0</v>
      </c>
      <c r="AE636" s="90">
        <f>AD636*J636</f>
        <v>0</v>
      </c>
      <c r="AF636" s="63">
        <v>0</v>
      </c>
      <c r="AG636" s="150">
        <v>0</v>
      </c>
      <c r="AH636" s="81"/>
      <c r="AI636" s="150"/>
      <c r="AJ636" s="998">
        <f t="shared" si="41"/>
        <v>1760.42</v>
      </c>
    </row>
    <row r="637" spans="2:36" x14ac:dyDescent="0.25">
      <c r="B637" s="244">
        <v>2200</v>
      </c>
      <c r="C637" s="245" t="s">
        <v>646</v>
      </c>
      <c r="D637" s="27"/>
      <c r="E637" s="27"/>
      <c r="F637" s="27"/>
      <c r="G637" s="246"/>
      <c r="H637" s="247"/>
      <c r="I637" s="246"/>
      <c r="J637" s="30"/>
      <c r="K637" s="365">
        <v>5197832.8849999988</v>
      </c>
      <c r="L637" s="249"/>
      <c r="M637" s="922">
        <f>M638+M884+M893</f>
        <v>0</v>
      </c>
      <c r="N637" s="249"/>
      <c r="O637" s="922">
        <f>O638</f>
        <v>220000</v>
      </c>
      <c r="P637" s="885">
        <v>0</v>
      </c>
      <c r="Q637" s="248">
        <f>Q638+Q884+Q893</f>
        <v>1981238.15</v>
      </c>
      <c r="R637" s="250"/>
      <c r="S637" s="248">
        <f>S638+S884+S893</f>
        <v>0</v>
      </c>
      <c r="T637" s="885">
        <v>0</v>
      </c>
      <c r="U637" s="248">
        <f>U638+U884+U893</f>
        <v>0</v>
      </c>
      <c r="V637" s="250"/>
      <c r="W637" s="922"/>
      <c r="X637" s="250"/>
      <c r="Y637" s="922"/>
      <c r="Z637" s="368">
        <v>0</v>
      </c>
      <c r="AA637" s="248">
        <f>AA638+AA884+AA893</f>
        <v>2996594.7350000003</v>
      </c>
      <c r="AB637" s="250"/>
      <c r="AC637" s="248">
        <f>AC638+AC884+AC893</f>
        <v>0</v>
      </c>
      <c r="AD637" s="929">
        <v>0</v>
      </c>
      <c r="AE637" s="248">
        <f>AE638+AE884+AE893</f>
        <v>0</v>
      </c>
      <c r="AF637" s="554">
        <f>AF638+AF884+AF893</f>
        <v>0</v>
      </c>
      <c r="AG637" s="248">
        <f>AG638+AG884+AG893</f>
        <v>0</v>
      </c>
      <c r="AH637" s="250"/>
      <c r="AI637" s="922"/>
      <c r="AJ637" s="1028">
        <f>AG637+AI637+AE637+AC637+AA637+Y637+W637+U637+S637+Q637+O637+M637</f>
        <v>5197832.8849999998</v>
      </c>
    </row>
    <row r="638" spans="2:36" ht="24" x14ac:dyDescent="0.25">
      <c r="B638" s="505">
        <v>221</v>
      </c>
      <c r="C638" s="273" t="s">
        <v>647</v>
      </c>
      <c r="D638" s="274"/>
      <c r="E638" s="274"/>
      <c r="F638" s="274"/>
      <c r="G638" s="313"/>
      <c r="H638" s="313"/>
      <c r="I638" s="313"/>
      <c r="J638" s="277"/>
      <c r="K638" s="794">
        <v>5093161.504999999</v>
      </c>
      <c r="L638" s="278"/>
      <c r="M638" s="919">
        <f>M639+M655+M659+M720+M873</f>
        <v>0</v>
      </c>
      <c r="N638" s="278"/>
      <c r="O638" s="919">
        <f>O639+O655+O659+O720+O873</f>
        <v>220000</v>
      </c>
      <c r="P638" s="875">
        <v>0</v>
      </c>
      <c r="Q638" s="919">
        <f>Q639+Q655+Q659+Q720+Q873</f>
        <v>1966810.72</v>
      </c>
      <c r="R638" s="279"/>
      <c r="S638" s="919">
        <f>S639+S655+S659+S720+S873</f>
        <v>0</v>
      </c>
      <c r="T638" s="875">
        <v>0</v>
      </c>
      <c r="U638" s="919">
        <f>U639+U655+U659+U720+U873</f>
        <v>0</v>
      </c>
      <c r="V638" s="279"/>
      <c r="W638" s="919">
        <f>W639+W655+W659+W720+W873</f>
        <v>0</v>
      </c>
      <c r="X638" s="279"/>
      <c r="Y638" s="919">
        <f>Y639+Y655+Y659+Y720+Y873</f>
        <v>0</v>
      </c>
      <c r="Z638" s="373">
        <v>0</v>
      </c>
      <c r="AA638" s="919">
        <f>AA639+AA655+AA659+AA720+AA873</f>
        <v>2906350.7850000001</v>
      </c>
      <c r="AB638" s="279"/>
      <c r="AC638" s="919">
        <f>AC639+AC655+AC659+AC720+AC873</f>
        <v>0</v>
      </c>
      <c r="AD638" s="930">
        <v>0</v>
      </c>
      <c r="AE638" s="278">
        <f>AE639+AE655+AE659+AE720+AE873</f>
        <v>0</v>
      </c>
      <c r="AF638" s="950">
        <f>AF639+AF655+AF659+AF720+AF873</f>
        <v>0</v>
      </c>
      <c r="AG638" s="278">
        <f>AG639+AG655+AG659+AG720+AG873</f>
        <v>0</v>
      </c>
      <c r="AH638" s="279"/>
      <c r="AI638" s="919">
        <f>AI639+AI655+AI659+AI720+AI873</f>
        <v>0</v>
      </c>
      <c r="AJ638" s="919">
        <f>AJ639+AJ655+AJ659+AJ720+AJ873</f>
        <v>5093161.5050000008</v>
      </c>
    </row>
    <row r="639" spans="2:36" x14ac:dyDescent="0.25">
      <c r="B639" s="42">
        <v>22102</v>
      </c>
      <c r="C639" s="43" t="s">
        <v>648</v>
      </c>
      <c r="D639" s="44"/>
      <c r="E639" s="44"/>
      <c r="F639" s="44"/>
      <c r="G639" s="239"/>
      <c r="H639" s="239"/>
      <c r="I639" s="239"/>
      <c r="J639" s="47"/>
      <c r="K639" s="787">
        <v>946453.20000000007</v>
      </c>
      <c r="L639" s="264"/>
      <c r="M639" s="921">
        <f>SUM(M640:M654)</f>
        <v>0</v>
      </c>
      <c r="N639" s="264"/>
      <c r="O639" s="921">
        <f>SUM(O640:O654)</f>
        <v>0</v>
      </c>
      <c r="P639" s="238">
        <v>0</v>
      </c>
      <c r="Q639" s="921">
        <f>SUM(Q640:Q654)</f>
        <v>407832</v>
      </c>
      <c r="R639" s="265"/>
      <c r="S639" s="921">
        <f>SUM(S640:S654)</f>
        <v>0</v>
      </c>
      <c r="T639" s="238">
        <v>0</v>
      </c>
      <c r="U639" s="921">
        <f>SUM(U640:U654)</f>
        <v>0</v>
      </c>
      <c r="V639" s="265"/>
      <c r="W639" s="921">
        <f>SUM(W640:W654)</f>
        <v>0</v>
      </c>
      <c r="X639" s="265"/>
      <c r="Y639" s="921">
        <f>SUM(Y640:Y654)</f>
        <v>0</v>
      </c>
      <c r="Z639" s="376">
        <v>0</v>
      </c>
      <c r="AA639" s="921">
        <f>SUM(AA640:AA654)</f>
        <v>538621.19999999995</v>
      </c>
      <c r="AB639" s="265"/>
      <c r="AC639" s="921">
        <f>SUM(AC640:AC654)</f>
        <v>0</v>
      </c>
      <c r="AD639" s="931">
        <v>0</v>
      </c>
      <c r="AE639" s="264">
        <f>SUM(AE640:AE654)</f>
        <v>0</v>
      </c>
      <c r="AF639" s="565">
        <f>AF640+AF641+AF642+AF643+AF644+AF645+AF646+AF647+AF648+AF649+AF650+AF651+AF652+AF653+AF654</f>
        <v>0</v>
      </c>
      <c r="AG639" s="264">
        <f>SUM(AG640:AG654)</f>
        <v>0</v>
      </c>
      <c r="AH639" s="265"/>
      <c r="AI639" s="921">
        <f>SUM(AI640:AI654)</f>
        <v>0</v>
      </c>
      <c r="AJ639" s="921">
        <f>SUM(AJ640:AJ654)</f>
        <v>946453.20000000007</v>
      </c>
    </row>
    <row r="640" spans="2:36" ht="66" x14ac:dyDescent="0.25">
      <c r="B640" s="97"/>
      <c r="C640" s="84" t="s">
        <v>649</v>
      </c>
      <c r="D640" s="98"/>
      <c r="E640" s="98">
        <v>454</v>
      </c>
      <c r="F640" s="79" t="s">
        <v>650</v>
      </c>
      <c r="G640" s="55" t="s">
        <v>31</v>
      </c>
      <c r="H640" s="56" t="s">
        <v>32</v>
      </c>
      <c r="I640" s="55" t="s">
        <v>33</v>
      </c>
      <c r="J640" s="211">
        <v>177.80766519823786</v>
      </c>
      <c r="K640" s="767">
        <v>80724.679999999993</v>
      </c>
      <c r="L640" s="80"/>
      <c r="M640" s="150">
        <v>0</v>
      </c>
      <c r="N640" s="80"/>
      <c r="O640" s="150"/>
      <c r="P640" s="75">
        <v>0</v>
      </c>
      <c r="Q640" s="1000">
        <v>20160</v>
      </c>
      <c r="R640" s="81"/>
      <c r="S640" s="150"/>
      <c r="T640" s="75">
        <v>0</v>
      </c>
      <c r="U640" s="1017">
        <v>0</v>
      </c>
      <c r="V640" s="81"/>
      <c r="W640" s="150"/>
      <c r="X640" s="81"/>
      <c r="Y640" s="150"/>
      <c r="Z640" s="60">
        <f>E640</f>
        <v>454</v>
      </c>
      <c r="AA640" s="1000">
        <v>60564.679999999993</v>
      </c>
      <c r="AB640" s="81"/>
      <c r="AC640" s="150"/>
      <c r="AD640" s="63">
        <v>0</v>
      </c>
      <c r="AE640" s="90">
        <f t="shared" ref="AE640:AE654" si="46">AD640*J640</f>
        <v>0</v>
      </c>
      <c r="AF640" s="63"/>
      <c r="AG640" s="150">
        <v>0</v>
      </c>
      <c r="AH640" s="81"/>
      <c r="AI640" s="150"/>
      <c r="AJ640" s="998">
        <f t="shared" ref="AJ640:AJ658" si="47">AG640+AI640+AE640+AC640+AA640+Y640+W640+U640+S640+Q640+O640+M640</f>
        <v>80724.679999999993</v>
      </c>
    </row>
    <row r="641" spans="2:36" ht="66" x14ac:dyDescent="0.25">
      <c r="B641" s="97"/>
      <c r="C641" s="93" t="s">
        <v>651</v>
      </c>
      <c r="D641" s="98"/>
      <c r="E641" s="98">
        <v>151</v>
      </c>
      <c r="F641" s="79" t="s">
        <v>650</v>
      </c>
      <c r="G641" s="55" t="s">
        <v>31</v>
      </c>
      <c r="H641" s="56" t="s">
        <v>32</v>
      </c>
      <c r="I641" s="55" t="s">
        <v>33</v>
      </c>
      <c r="J641" s="211">
        <v>165.88</v>
      </c>
      <c r="K641" s="767">
        <v>25047.88</v>
      </c>
      <c r="L641" s="80"/>
      <c r="M641" s="150">
        <v>0</v>
      </c>
      <c r="N641" s="80"/>
      <c r="O641" s="150"/>
      <c r="P641" s="75">
        <v>0</v>
      </c>
      <c r="Q641" s="1000"/>
      <c r="R641" s="81"/>
      <c r="S641" s="150"/>
      <c r="T641" s="75">
        <v>0</v>
      </c>
      <c r="U641" s="1017">
        <v>0</v>
      </c>
      <c r="V641" s="81"/>
      <c r="W641" s="150"/>
      <c r="X641" s="81"/>
      <c r="Y641" s="150"/>
      <c r="Z641" s="60">
        <f>E641</f>
        <v>151</v>
      </c>
      <c r="AA641" s="1000">
        <v>25047.88</v>
      </c>
      <c r="AB641" s="81"/>
      <c r="AC641" s="150"/>
      <c r="AD641" s="63">
        <v>0</v>
      </c>
      <c r="AE641" s="90">
        <f t="shared" si="46"/>
        <v>0</v>
      </c>
      <c r="AF641" s="63"/>
      <c r="AG641" s="150">
        <v>0</v>
      </c>
      <c r="AH641" s="81"/>
      <c r="AI641" s="150"/>
      <c r="AJ641" s="998">
        <f t="shared" si="47"/>
        <v>25047.88</v>
      </c>
    </row>
    <row r="642" spans="2:36" ht="66" x14ac:dyDescent="0.25">
      <c r="B642" s="97"/>
      <c r="C642" s="84" t="s">
        <v>652</v>
      </c>
      <c r="D642" s="74"/>
      <c r="E642" s="74">
        <v>344</v>
      </c>
      <c r="F642" s="79" t="s">
        <v>650</v>
      </c>
      <c r="G642" s="55" t="s">
        <v>31</v>
      </c>
      <c r="H642" s="56" t="s">
        <v>32</v>
      </c>
      <c r="I642" s="55" t="s">
        <v>33</v>
      </c>
      <c r="J642" s="211">
        <v>245.56136627906977</v>
      </c>
      <c r="K642" s="766">
        <v>84473.11</v>
      </c>
      <c r="L642" s="80"/>
      <c r="M642" s="150">
        <v>0</v>
      </c>
      <c r="N642" s="80"/>
      <c r="O642" s="150"/>
      <c r="P642" s="75">
        <f t="shared" ref="P642:P654" si="48">Q642/J642</f>
        <v>98.517125745695878</v>
      </c>
      <c r="Q642" s="1000">
        <v>24192</v>
      </c>
      <c r="R642" s="81"/>
      <c r="S642" s="150"/>
      <c r="T642" s="75">
        <v>0</v>
      </c>
      <c r="U642" s="1017">
        <v>0</v>
      </c>
      <c r="V642" s="81"/>
      <c r="W642" s="150"/>
      <c r="X642" s="81"/>
      <c r="Y642" s="150"/>
      <c r="Z642" s="60">
        <v>245</v>
      </c>
      <c r="AA642" s="1000">
        <v>60281.11</v>
      </c>
      <c r="AB642" s="81"/>
      <c r="AC642" s="150"/>
      <c r="AD642" s="63">
        <v>0</v>
      </c>
      <c r="AE642" s="90">
        <f t="shared" si="46"/>
        <v>0</v>
      </c>
      <c r="AF642" s="63"/>
      <c r="AG642" s="150">
        <v>0</v>
      </c>
      <c r="AH642" s="81"/>
      <c r="AI642" s="150"/>
      <c r="AJ642" s="998">
        <f t="shared" si="47"/>
        <v>84473.11</v>
      </c>
    </row>
    <row r="643" spans="2:36" ht="66" x14ac:dyDescent="0.25">
      <c r="B643" s="97"/>
      <c r="C643" s="84" t="s">
        <v>653</v>
      </c>
      <c r="D643" s="74"/>
      <c r="E643" s="74">
        <v>885</v>
      </c>
      <c r="F643" s="79" t="s">
        <v>650</v>
      </c>
      <c r="G643" s="55" t="s">
        <v>31</v>
      </c>
      <c r="H643" s="56" t="s">
        <v>32</v>
      </c>
      <c r="I643" s="55" t="s">
        <v>33</v>
      </c>
      <c r="J643" s="211">
        <v>190.63</v>
      </c>
      <c r="K643" s="766">
        <v>168707.40999999997</v>
      </c>
      <c r="L643" s="80"/>
      <c r="M643" s="150">
        <v>0</v>
      </c>
      <c r="N643" s="80"/>
      <c r="O643" s="150"/>
      <c r="P643" s="75">
        <f t="shared" si="48"/>
        <v>577.11797723338407</v>
      </c>
      <c r="Q643" s="1000">
        <v>110016</v>
      </c>
      <c r="R643" s="81"/>
      <c r="S643" s="150"/>
      <c r="T643" s="75">
        <v>0</v>
      </c>
      <c r="U643" s="1017">
        <v>0</v>
      </c>
      <c r="V643" s="81"/>
      <c r="W643" s="150"/>
      <c r="X643" s="81"/>
      <c r="Y643" s="150"/>
      <c r="Z643" s="60">
        <v>308</v>
      </c>
      <c r="AA643" s="1000">
        <v>58691.409999999974</v>
      </c>
      <c r="AB643" s="81"/>
      <c r="AC643" s="150"/>
      <c r="AD643" s="63">
        <v>0</v>
      </c>
      <c r="AE643" s="90">
        <f t="shared" si="46"/>
        <v>0</v>
      </c>
      <c r="AF643" s="63"/>
      <c r="AG643" s="150">
        <v>0</v>
      </c>
      <c r="AH643" s="81"/>
      <c r="AI643" s="150"/>
      <c r="AJ643" s="998">
        <f t="shared" si="47"/>
        <v>168707.40999999997</v>
      </c>
    </row>
    <row r="644" spans="2:36" ht="66" x14ac:dyDescent="0.25">
      <c r="B644" s="97"/>
      <c r="C644" s="84" t="s">
        <v>654</v>
      </c>
      <c r="D644" s="74"/>
      <c r="E644" s="74">
        <v>407</v>
      </c>
      <c r="F644" s="79" t="s">
        <v>650</v>
      </c>
      <c r="G644" s="55" t="s">
        <v>31</v>
      </c>
      <c r="H644" s="56" t="s">
        <v>32</v>
      </c>
      <c r="I644" s="55" t="s">
        <v>33</v>
      </c>
      <c r="J644" s="211">
        <v>175.49184275184274</v>
      </c>
      <c r="K644" s="766">
        <v>71425.179999999993</v>
      </c>
      <c r="L644" s="80"/>
      <c r="M644" s="150">
        <v>0</v>
      </c>
      <c r="N644" s="80"/>
      <c r="O644" s="150"/>
      <c r="P644" s="75">
        <f t="shared" si="48"/>
        <v>84.790265841822176</v>
      </c>
      <c r="Q644" s="1000">
        <v>14880</v>
      </c>
      <c r="R644" s="81"/>
      <c r="S644" s="150"/>
      <c r="T644" s="75">
        <v>0</v>
      </c>
      <c r="U644" s="1017">
        <v>0</v>
      </c>
      <c r="V644" s="81"/>
      <c r="W644" s="150"/>
      <c r="X644" s="81"/>
      <c r="Y644" s="150"/>
      <c r="Z644" s="60">
        <v>322</v>
      </c>
      <c r="AA644" s="1000">
        <v>56545.179999999993</v>
      </c>
      <c r="AB644" s="81"/>
      <c r="AC644" s="150"/>
      <c r="AD644" s="63">
        <v>0</v>
      </c>
      <c r="AE644" s="90">
        <f t="shared" si="46"/>
        <v>0</v>
      </c>
      <c r="AF644" s="63"/>
      <c r="AG644" s="150">
        <v>0</v>
      </c>
      <c r="AH644" s="81"/>
      <c r="AI644" s="150"/>
      <c r="AJ644" s="998">
        <f t="shared" si="47"/>
        <v>71425.179999999993</v>
      </c>
    </row>
    <row r="645" spans="2:36" ht="66" x14ac:dyDescent="0.25">
      <c r="B645" s="97"/>
      <c r="C645" s="87" t="s">
        <v>655</v>
      </c>
      <c r="D645" s="233"/>
      <c r="E645" s="233">
        <v>72</v>
      </c>
      <c r="F645" s="79" t="s">
        <v>650</v>
      </c>
      <c r="G645" s="55" t="s">
        <v>31</v>
      </c>
      <c r="H645" s="56" t="s">
        <v>32</v>
      </c>
      <c r="I645" s="55" t="s">
        <v>33</v>
      </c>
      <c r="J645" s="211">
        <v>161.41402777777776</v>
      </c>
      <c r="K645" s="785">
        <v>11621.81</v>
      </c>
      <c r="L645" s="80"/>
      <c r="M645" s="150">
        <v>0</v>
      </c>
      <c r="N645" s="80"/>
      <c r="O645" s="150"/>
      <c r="P645" s="75">
        <f t="shared" si="48"/>
        <v>62.448104038871747</v>
      </c>
      <c r="Q645" s="1000">
        <v>10080</v>
      </c>
      <c r="R645" s="81"/>
      <c r="S645" s="150"/>
      <c r="T645" s="75">
        <v>0</v>
      </c>
      <c r="U645" s="1017">
        <v>0</v>
      </c>
      <c r="V645" s="81"/>
      <c r="W645" s="150"/>
      <c r="X645" s="81"/>
      <c r="Y645" s="150"/>
      <c r="Z645" s="60">
        <v>10</v>
      </c>
      <c r="AA645" s="1000">
        <v>1541.8099999999995</v>
      </c>
      <c r="AB645" s="81"/>
      <c r="AC645" s="150"/>
      <c r="AD645" s="63">
        <v>0</v>
      </c>
      <c r="AE645" s="90">
        <f t="shared" si="46"/>
        <v>0</v>
      </c>
      <c r="AF645" s="63"/>
      <c r="AG645" s="150">
        <v>0</v>
      </c>
      <c r="AH645" s="81"/>
      <c r="AI645" s="150"/>
      <c r="AJ645" s="998">
        <f t="shared" si="47"/>
        <v>11621.81</v>
      </c>
    </row>
    <row r="646" spans="2:36" ht="66" x14ac:dyDescent="0.25">
      <c r="B646" s="97"/>
      <c r="C646" s="87" t="s">
        <v>656</v>
      </c>
      <c r="D646" s="233"/>
      <c r="E646" s="233">
        <v>72</v>
      </c>
      <c r="F646" s="79" t="s">
        <v>650</v>
      </c>
      <c r="G646" s="55" t="s">
        <v>31</v>
      </c>
      <c r="H646" s="56" t="s">
        <v>32</v>
      </c>
      <c r="I646" s="55" t="s">
        <v>33</v>
      </c>
      <c r="J646" s="211">
        <v>203.52194444444444</v>
      </c>
      <c r="K646" s="785">
        <v>14653.58</v>
      </c>
      <c r="L646" s="80"/>
      <c r="M646" s="150">
        <v>0</v>
      </c>
      <c r="N646" s="80"/>
      <c r="O646" s="150"/>
      <c r="P646" s="75">
        <f t="shared" si="48"/>
        <v>49.52782869442143</v>
      </c>
      <c r="Q646" s="1000">
        <v>10080</v>
      </c>
      <c r="R646" s="81"/>
      <c r="S646" s="150"/>
      <c r="T646" s="75">
        <v>0</v>
      </c>
      <c r="U646" s="1017">
        <v>0</v>
      </c>
      <c r="V646" s="81"/>
      <c r="W646" s="150"/>
      <c r="X646" s="81"/>
      <c r="Y646" s="150"/>
      <c r="Z646" s="60">
        <v>22</v>
      </c>
      <c r="AA646" s="1000">
        <v>4573.58</v>
      </c>
      <c r="AB646" s="81"/>
      <c r="AC646" s="150"/>
      <c r="AD646" s="63">
        <v>0</v>
      </c>
      <c r="AE646" s="90">
        <f t="shared" si="46"/>
        <v>0</v>
      </c>
      <c r="AF646" s="63"/>
      <c r="AG646" s="150">
        <v>0</v>
      </c>
      <c r="AH646" s="81"/>
      <c r="AI646" s="150"/>
      <c r="AJ646" s="998">
        <f t="shared" si="47"/>
        <v>14653.58</v>
      </c>
    </row>
    <row r="647" spans="2:36" ht="66" x14ac:dyDescent="0.25">
      <c r="B647" s="97"/>
      <c r="C647" s="84" t="s">
        <v>657</v>
      </c>
      <c r="D647" s="74"/>
      <c r="E647" s="74">
        <v>164</v>
      </c>
      <c r="F647" s="79" t="s">
        <v>650</v>
      </c>
      <c r="G647" s="55" t="s">
        <v>31</v>
      </c>
      <c r="H647" s="56" t="s">
        <v>32</v>
      </c>
      <c r="I647" s="55" t="s">
        <v>33</v>
      </c>
      <c r="J647" s="211">
        <v>168.28609756097561</v>
      </c>
      <c r="K647" s="766">
        <v>27598.92</v>
      </c>
      <c r="L647" s="80"/>
      <c r="M647" s="150">
        <v>0</v>
      </c>
      <c r="N647" s="80"/>
      <c r="O647" s="150"/>
      <c r="P647" s="75">
        <f t="shared" si="48"/>
        <v>66.886095542869072</v>
      </c>
      <c r="Q647" s="1000">
        <v>11256</v>
      </c>
      <c r="R647" s="81"/>
      <c r="S647" s="150"/>
      <c r="T647" s="75">
        <v>0</v>
      </c>
      <c r="U647" s="1017">
        <v>0</v>
      </c>
      <c r="V647" s="81"/>
      <c r="W647" s="150"/>
      <c r="X647" s="81"/>
      <c r="Y647" s="150"/>
      <c r="Z647" s="60">
        <v>97</v>
      </c>
      <c r="AA647" s="1000">
        <v>16342.919999999998</v>
      </c>
      <c r="AB647" s="81"/>
      <c r="AC647" s="150"/>
      <c r="AD647" s="63">
        <v>0</v>
      </c>
      <c r="AE647" s="90">
        <f t="shared" si="46"/>
        <v>0</v>
      </c>
      <c r="AF647" s="63">
        <v>0</v>
      </c>
      <c r="AG647" s="150">
        <v>0</v>
      </c>
      <c r="AH647" s="81"/>
      <c r="AI647" s="150"/>
      <c r="AJ647" s="998">
        <f t="shared" si="47"/>
        <v>27598.92</v>
      </c>
    </row>
    <row r="648" spans="2:36" ht="66" x14ac:dyDescent="0.25">
      <c r="B648" s="97"/>
      <c r="C648" s="84" t="s">
        <v>658</v>
      </c>
      <c r="D648" s="233"/>
      <c r="E648" s="233">
        <v>288</v>
      </c>
      <c r="F648" s="79" t="s">
        <v>650</v>
      </c>
      <c r="G648" s="55" t="s">
        <v>31</v>
      </c>
      <c r="H648" s="56" t="s">
        <v>32</v>
      </c>
      <c r="I648" s="55" t="s">
        <v>33</v>
      </c>
      <c r="J648" s="211">
        <v>217.55798611111109</v>
      </c>
      <c r="K648" s="785">
        <v>62656.7</v>
      </c>
      <c r="L648" s="80"/>
      <c r="M648" s="150">
        <v>0</v>
      </c>
      <c r="N648" s="80"/>
      <c r="O648" s="150"/>
      <c r="P648" s="75">
        <f t="shared" si="48"/>
        <v>225.04345105950364</v>
      </c>
      <c r="Q648" s="1000">
        <v>48960</v>
      </c>
      <c r="R648" s="81"/>
      <c r="S648" s="150"/>
      <c r="T648" s="75">
        <v>0</v>
      </c>
      <c r="U648" s="1017">
        <v>0</v>
      </c>
      <c r="V648" s="81"/>
      <c r="W648" s="150"/>
      <c r="X648" s="81"/>
      <c r="Y648" s="150"/>
      <c r="Z648" s="60">
        <v>63</v>
      </c>
      <c r="AA648" s="1000">
        <v>13696.699999999997</v>
      </c>
      <c r="AB648" s="81"/>
      <c r="AC648" s="150"/>
      <c r="AD648" s="63">
        <v>0</v>
      </c>
      <c r="AE648" s="90">
        <f t="shared" si="46"/>
        <v>0</v>
      </c>
      <c r="AF648" s="63">
        <v>0</v>
      </c>
      <c r="AG648" s="150">
        <v>0</v>
      </c>
      <c r="AH648" s="81"/>
      <c r="AI648" s="150"/>
      <c r="AJ648" s="998">
        <f t="shared" si="47"/>
        <v>62656.7</v>
      </c>
    </row>
    <row r="649" spans="2:36" ht="66" x14ac:dyDescent="0.25">
      <c r="B649" s="97"/>
      <c r="C649" s="101" t="s">
        <v>659</v>
      </c>
      <c r="D649" s="74"/>
      <c r="E649" s="74">
        <v>884</v>
      </c>
      <c r="F649" s="79" t="s">
        <v>650</v>
      </c>
      <c r="G649" s="55" t="s">
        <v>31</v>
      </c>
      <c r="H649" s="56" t="s">
        <v>32</v>
      </c>
      <c r="I649" s="55" t="s">
        <v>33</v>
      </c>
      <c r="J649" s="211">
        <v>220.2087443438914</v>
      </c>
      <c r="K649" s="766">
        <v>194664.53</v>
      </c>
      <c r="L649" s="80"/>
      <c r="M649" s="150">
        <v>0</v>
      </c>
      <c r="N649" s="80"/>
      <c r="O649" s="150"/>
      <c r="P649" s="75">
        <f t="shared" si="48"/>
        <v>259.3902443347024</v>
      </c>
      <c r="Q649" s="1000">
        <v>57120</v>
      </c>
      <c r="R649" s="81"/>
      <c r="S649" s="150"/>
      <c r="T649" s="75">
        <v>0</v>
      </c>
      <c r="U649" s="1017">
        <v>0</v>
      </c>
      <c r="V649" s="81"/>
      <c r="W649" s="150"/>
      <c r="X649" s="81"/>
      <c r="Y649" s="150"/>
      <c r="Z649" s="60">
        <v>625</v>
      </c>
      <c r="AA649" s="1000">
        <v>137544.53</v>
      </c>
      <c r="AB649" s="81"/>
      <c r="AC649" s="150"/>
      <c r="AD649" s="63">
        <v>0</v>
      </c>
      <c r="AE649" s="90">
        <f t="shared" si="46"/>
        <v>0</v>
      </c>
      <c r="AF649" s="63">
        <v>0</v>
      </c>
      <c r="AG649" s="150">
        <v>0</v>
      </c>
      <c r="AH649" s="81"/>
      <c r="AI649" s="150"/>
      <c r="AJ649" s="998">
        <f t="shared" si="47"/>
        <v>194664.53</v>
      </c>
    </row>
    <row r="650" spans="2:36" ht="66" x14ac:dyDescent="0.25">
      <c r="B650" s="97"/>
      <c r="C650" s="84" t="s">
        <v>660</v>
      </c>
      <c r="D650" s="233"/>
      <c r="E650" s="233">
        <v>50</v>
      </c>
      <c r="F650" s="79" t="s">
        <v>650</v>
      </c>
      <c r="G650" s="55" t="s">
        <v>31</v>
      </c>
      <c r="H650" s="56" t="s">
        <v>32</v>
      </c>
      <c r="I650" s="55" t="s">
        <v>33</v>
      </c>
      <c r="J650" s="211">
        <v>170.5</v>
      </c>
      <c r="K650" s="785">
        <v>8525</v>
      </c>
      <c r="L650" s="80"/>
      <c r="M650" s="150">
        <v>0</v>
      </c>
      <c r="N650" s="80"/>
      <c r="O650" s="150"/>
      <c r="P650" s="75">
        <f t="shared" si="48"/>
        <v>0</v>
      </c>
      <c r="Q650" s="1000"/>
      <c r="R650" s="81"/>
      <c r="S650" s="150"/>
      <c r="T650" s="75">
        <v>0</v>
      </c>
      <c r="U650" s="1017">
        <v>0</v>
      </c>
      <c r="V650" s="81"/>
      <c r="W650" s="150"/>
      <c r="X650" s="81"/>
      <c r="Y650" s="150"/>
      <c r="Z650" s="60">
        <v>50</v>
      </c>
      <c r="AA650" s="1000">
        <v>8525</v>
      </c>
      <c r="AB650" s="81"/>
      <c r="AC650" s="150"/>
      <c r="AD650" s="63">
        <v>0</v>
      </c>
      <c r="AE650" s="90">
        <f t="shared" si="46"/>
        <v>0</v>
      </c>
      <c r="AF650" s="63">
        <v>0</v>
      </c>
      <c r="AG650" s="150">
        <v>0</v>
      </c>
      <c r="AH650" s="81"/>
      <c r="AI650" s="150"/>
      <c r="AJ650" s="998">
        <f t="shared" si="47"/>
        <v>8525</v>
      </c>
    </row>
    <row r="651" spans="2:36" ht="66" x14ac:dyDescent="0.25">
      <c r="B651" s="97"/>
      <c r="C651" s="87" t="s">
        <v>661</v>
      </c>
      <c r="D651" s="74"/>
      <c r="E651" s="74">
        <v>288</v>
      </c>
      <c r="F651" s="79" t="s">
        <v>650</v>
      </c>
      <c r="G651" s="55" t="s">
        <v>31</v>
      </c>
      <c r="H651" s="56" t="s">
        <v>32</v>
      </c>
      <c r="I651" s="55" t="s">
        <v>33</v>
      </c>
      <c r="J651" s="211">
        <v>66.553055555555545</v>
      </c>
      <c r="K651" s="766">
        <v>19167.28</v>
      </c>
      <c r="L651" s="80"/>
      <c r="M651" s="150">
        <v>0</v>
      </c>
      <c r="N651" s="80"/>
      <c r="O651" s="150"/>
      <c r="P651" s="75">
        <f t="shared" si="48"/>
        <v>64.910618512381532</v>
      </c>
      <c r="Q651" s="1000">
        <v>4320</v>
      </c>
      <c r="R651" s="81"/>
      <c r="S651" s="150"/>
      <c r="T651" s="75">
        <v>0</v>
      </c>
      <c r="U651" s="1017">
        <v>0</v>
      </c>
      <c r="V651" s="81"/>
      <c r="W651" s="150"/>
      <c r="X651" s="81"/>
      <c r="Y651" s="150"/>
      <c r="Z651" s="60">
        <v>223</v>
      </c>
      <c r="AA651" s="1000">
        <v>14847.279999999999</v>
      </c>
      <c r="AB651" s="81"/>
      <c r="AC651" s="150"/>
      <c r="AD651" s="63">
        <v>0</v>
      </c>
      <c r="AE651" s="90">
        <f t="shared" si="46"/>
        <v>0</v>
      </c>
      <c r="AF651" s="63">
        <v>0</v>
      </c>
      <c r="AG651" s="150">
        <v>0</v>
      </c>
      <c r="AH651" s="81"/>
      <c r="AI651" s="150"/>
      <c r="AJ651" s="998">
        <f t="shared" si="47"/>
        <v>19167.28</v>
      </c>
    </row>
    <row r="652" spans="2:36" ht="66" x14ac:dyDescent="0.25">
      <c r="B652" s="97"/>
      <c r="C652" s="218" t="s">
        <v>662</v>
      </c>
      <c r="D652" s="74"/>
      <c r="E652" s="98">
        <v>132</v>
      </c>
      <c r="F652" s="79" t="s">
        <v>650</v>
      </c>
      <c r="G652" s="55" t="s">
        <v>31</v>
      </c>
      <c r="H652" s="56" t="s">
        <v>32</v>
      </c>
      <c r="I652" s="55" t="s">
        <v>33</v>
      </c>
      <c r="J652" s="211">
        <v>247.77598484848485</v>
      </c>
      <c r="K652" s="767">
        <v>32706.43</v>
      </c>
      <c r="L652" s="80"/>
      <c r="M652" s="150">
        <v>0</v>
      </c>
      <c r="N652" s="80"/>
      <c r="O652" s="150"/>
      <c r="P652" s="75">
        <f t="shared" si="48"/>
        <v>0</v>
      </c>
      <c r="Q652" s="1000"/>
      <c r="R652" s="81"/>
      <c r="S652" s="150"/>
      <c r="T652" s="75">
        <v>0</v>
      </c>
      <c r="U652" s="1017">
        <v>0</v>
      </c>
      <c r="V652" s="81"/>
      <c r="W652" s="150"/>
      <c r="X652" s="81"/>
      <c r="Y652" s="150"/>
      <c r="Z652" s="60">
        <v>132</v>
      </c>
      <c r="AA652" s="1000">
        <v>32706.43</v>
      </c>
      <c r="AB652" s="81"/>
      <c r="AC652" s="150"/>
      <c r="AD652" s="63">
        <v>0</v>
      </c>
      <c r="AE652" s="90">
        <f t="shared" si="46"/>
        <v>0</v>
      </c>
      <c r="AF652" s="63">
        <v>0</v>
      </c>
      <c r="AG652" s="150">
        <v>0</v>
      </c>
      <c r="AH652" s="81"/>
      <c r="AI652" s="150"/>
      <c r="AJ652" s="998">
        <f t="shared" si="47"/>
        <v>32706.43</v>
      </c>
    </row>
    <row r="653" spans="2:36" ht="66" x14ac:dyDescent="0.25">
      <c r="B653" s="97"/>
      <c r="C653" s="87" t="s">
        <v>663</v>
      </c>
      <c r="D653" s="74"/>
      <c r="E653" s="74">
        <v>576</v>
      </c>
      <c r="F653" s="79" t="s">
        <v>650</v>
      </c>
      <c r="G653" s="55" t="s">
        <v>31</v>
      </c>
      <c r="H653" s="56" t="s">
        <v>32</v>
      </c>
      <c r="I653" s="55" t="s">
        <v>33</v>
      </c>
      <c r="J653" s="211">
        <v>217.55800347222223</v>
      </c>
      <c r="K653" s="766">
        <v>125313.41</v>
      </c>
      <c r="L653" s="80"/>
      <c r="M653" s="150">
        <v>0</v>
      </c>
      <c r="N653" s="80"/>
      <c r="O653" s="150"/>
      <c r="P653" s="75">
        <f t="shared" si="48"/>
        <v>423.61116819022004</v>
      </c>
      <c r="Q653" s="1000">
        <v>92160</v>
      </c>
      <c r="R653" s="81"/>
      <c r="S653" s="150"/>
      <c r="T653" s="75">
        <v>0</v>
      </c>
      <c r="U653" s="1017">
        <v>0</v>
      </c>
      <c r="V653" s="81"/>
      <c r="W653" s="150"/>
      <c r="X653" s="81"/>
      <c r="Y653" s="150"/>
      <c r="Z653" s="60">
        <v>152</v>
      </c>
      <c r="AA653" s="1000">
        <v>33153.410000000003</v>
      </c>
      <c r="AB653" s="81"/>
      <c r="AC653" s="150"/>
      <c r="AD653" s="63">
        <v>0</v>
      </c>
      <c r="AE653" s="90">
        <f t="shared" si="46"/>
        <v>0</v>
      </c>
      <c r="AF653" s="63">
        <v>0</v>
      </c>
      <c r="AG653" s="150">
        <v>0</v>
      </c>
      <c r="AH653" s="81"/>
      <c r="AI653" s="150"/>
      <c r="AJ653" s="998">
        <f t="shared" si="47"/>
        <v>125313.41</v>
      </c>
    </row>
    <row r="654" spans="2:36" ht="66" x14ac:dyDescent="0.25">
      <c r="B654" s="97"/>
      <c r="C654" s="87" t="s">
        <v>664</v>
      </c>
      <c r="D654" s="74"/>
      <c r="E654" s="74">
        <v>288</v>
      </c>
      <c r="F654" s="79" t="s">
        <v>650</v>
      </c>
      <c r="G654" s="55" t="s">
        <v>31</v>
      </c>
      <c r="H654" s="56" t="s">
        <v>32</v>
      </c>
      <c r="I654" s="55" t="s">
        <v>33</v>
      </c>
      <c r="J654" s="211">
        <v>66.553055555555545</v>
      </c>
      <c r="K654" s="766">
        <v>19167.28</v>
      </c>
      <c r="L654" s="80"/>
      <c r="M654" s="150">
        <v>0</v>
      </c>
      <c r="N654" s="80"/>
      <c r="O654" s="150"/>
      <c r="P654" s="75">
        <f t="shared" si="48"/>
        <v>69.237993079873632</v>
      </c>
      <c r="Q654" s="1000">
        <v>4608</v>
      </c>
      <c r="R654" s="81"/>
      <c r="S654" s="150"/>
      <c r="T654" s="75">
        <v>0</v>
      </c>
      <c r="U654" s="1017">
        <v>0</v>
      </c>
      <c r="V654" s="81"/>
      <c r="W654" s="150"/>
      <c r="X654" s="81"/>
      <c r="Y654" s="150"/>
      <c r="Z654" s="60">
        <v>219</v>
      </c>
      <c r="AA654" s="1000">
        <v>14559.279999999999</v>
      </c>
      <c r="AB654" s="81"/>
      <c r="AC654" s="150"/>
      <c r="AD654" s="63">
        <v>0</v>
      </c>
      <c r="AE654" s="90">
        <f t="shared" si="46"/>
        <v>0</v>
      </c>
      <c r="AF654" s="63">
        <v>0</v>
      </c>
      <c r="AG654" s="150">
        <v>0</v>
      </c>
      <c r="AH654" s="81"/>
      <c r="AI654" s="150"/>
      <c r="AJ654" s="998">
        <f t="shared" si="47"/>
        <v>19167.28</v>
      </c>
    </row>
    <row r="655" spans="2:36" x14ac:dyDescent="0.25">
      <c r="B655" s="42">
        <v>22103</v>
      </c>
      <c r="C655" s="43" t="s">
        <v>665</v>
      </c>
      <c r="D655" s="44"/>
      <c r="E655" s="45"/>
      <c r="F655" s="44"/>
      <c r="G655" s="239"/>
      <c r="H655" s="239"/>
      <c r="I655" s="239"/>
      <c r="J655" s="47"/>
      <c r="K655" s="790">
        <v>160666.86000000002</v>
      </c>
      <c r="L655" s="264"/>
      <c r="M655" s="921">
        <v>0</v>
      </c>
      <c r="N655" s="264"/>
      <c r="O655" s="921"/>
      <c r="P655" s="238"/>
      <c r="Q655" s="240">
        <v>34836</v>
      </c>
      <c r="R655" s="265"/>
      <c r="S655" s="921"/>
      <c r="T655" s="238">
        <v>0</v>
      </c>
      <c r="U655" s="959">
        <v>0</v>
      </c>
      <c r="V655" s="265"/>
      <c r="W655" s="921"/>
      <c r="X655" s="265"/>
      <c r="Y655" s="921"/>
      <c r="Z655" s="376">
        <v>0</v>
      </c>
      <c r="AA655" s="240">
        <v>125830.86000000002</v>
      </c>
      <c r="AB655" s="265"/>
      <c r="AC655" s="921"/>
      <c r="AD655" s="931">
        <v>0</v>
      </c>
      <c r="AE655" s="240">
        <f>AE656+AE657+AE658</f>
        <v>0</v>
      </c>
      <c r="AF655" s="955">
        <f>AF656+AF657+AF658</f>
        <v>0</v>
      </c>
      <c r="AG655" s="882">
        <v>0</v>
      </c>
      <c r="AH655" s="265"/>
      <c r="AI655" s="921"/>
      <c r="AJ655" s="926">
        <f t="shared" si="47"/>
        <v>160666.86000000002</v>
      </c>
    </row>
    <row r="656" spans="2:36" ht="66" x14ac:dyDescent="0.25">
      <c r="B656" s="51"/>
      <c r="C656" s="84" t="s">
        <v>666</v>
      </c>
      <c r="D656" s="74"/>
      <c r="E656" s="74">
        <v>376</v>
      </c>
      <c r="F656" s="79" t="s">
        <v>650</v>
      </c>
      <c r="G656" s="55" t="s">
        <v>31</v>
      </c>
      <c r="H656" s="56" t="s">
        <v>32</v>
      </c>
      <c r="I656" s="55" t="s">
        <v>33</v>
      </c>
      <c r="J656" s="211">
        <v>160.84015957446809</v>
      </c>
      <c r="K656" s="766">
        <v>60475.9</v>
      </c>
      <c r="L656" s="89"/>
      <c r="M656" s="644">
        <v>0</v>
      </c>
      <c r="N656" s="89"/>
      <c r="O656" s="644"/>
      <c r="P656" s="75">
        <f>Q656/J656</f>
        <v>87.142415408451953</v>
      </c>
      <c r="Q656" s="1000">
        <v>14016</v>
      </c>
      <c r="R656" s="91"/>
      <c r="S656" s="644"/>
      <c r="T656" s="75">
        <v>0</v>
      </c>
      <c r="U656" s="1017">
        <v>0</v>
      </c>
      <c r="V656" s="91"/>
      <c r="W656" s="644"/>
      <c r="X656" s="91"/>
      <c r="Y656" s="644"/>
      <c r="Z656" s="60">
        <v>289</v>
      </c>
      <c r="AA656" s="1000">
        <v>46459.9</v>
      </c>
      <c r="AB656" s="91"/>
      <c r="AC656" s="644"/>
      <c r="AD656" s="63">
        <v>0</v>
      </c>
      <c r="AE656" s="90">
        <f>AD656*J656</f>
        <v>0</v>
      </c>
      <c r="AF656" s="940">
        <v>0</v>
      </c>
      <c r="AG656" s="150">
        <v>0</v>
      </c>
      <c r="AH656" s="91"/>
      <c r="AI656" s="644"/>
      <c r="AJ656" s="998">
        <f t="shared" si="47"/>
        <v>60475.9</v>
      </c>
    </row>
    <row r="657" spans="2:36" ht="66" x14ac:dyDescent="0.25">
      <c r="B657" s="51"/>
      <c r="C657" s="226" t="s">
        <v>667</v>
      </c>
      <c r="D657" s="74"/>
      <c r="E657" s="74">
        <v>234</v>
      </c>
      <c r="F657" s="79" t="s">
        <v>650</v>
      </c>
      <c r="G657" s="55" t="s">
        <v>31</v>
      </c>
      <c r="H657" s="56" t="s">
        <v>32</v>
      </c>
      <c r="I657" s="55" t="s">
        <v>33</v>
      </c>
      <c r="J657" s="211">
        <v>388.2505982905983</v>
      </c>
      <c r="K657" s="766">
        <v>90850.64</v>
      </c>
      <c r="L657" s="89"/>
      <c r="M657" s="644">
        <v>0</v>
      </c>
      <c r="N657" s="89"/>
      <c r="O657" s="644"/>
      <c r="P657" s="75">
        <f>Q657/J657</f>
        <v>32.762344877262287</v>
      </c>
      <c r="Q657" s="1000">
        <v>12720</v>
      </c>
      <c r="R657" s="91"/>
      <c r="S657" s="644"/>
      <c r="T657" s="75">
        <v>0</v>
      </c>
      <c r="U657" s="1017">
        <v>0</v>
      </c>
      <c r="V657" s="91"/>
      <c r="W657" s="644"/>
      <c r="X657" s="91"/>
      <c r="Y657" s="644"/>
      <c r="Z657" s="60">
        <v>201</v>
      </c>
      <c r="AA657" s="1000">
        <v>78130.64</v>
      </c>
      <c r="AB657" s="91"/>
      <c r="AC657" s="644"/>
      <c r="AD657" s="63">
        <v>0</v>
      </c>
      <c r="AE657" s="90">
        <f>AD657*J657</f>
        <v>0</v>
      </c>
      <c r="AF657" s="940">
        <v>0</v>
      </c>
      <c r="AG657" s="150">
        <v>0</v>
      </c>
      <c r="AH657" s="91"/>
      <c r="AI657" s="644"/>
      <c r="AJ657" s="998">
        <f t="shared" si="47"/>
        <v>90850.64</v>
      </c>
    </row>
    <row r="658" spans="2:36" ht="66" x14ac:dyDescent="0.25">
      <c r="B658" s="252"/>
      <c r="C658" s="84" t="s">
        <v>668</v>
      </c>
      <c r="D658" s="74"/>
      <c r="E658" s="74">
        <v>60</v>
      </c>
      <c r="F658" s="74" t="s">
        <v>650</v>
      </c>
      <c r="G658" s="55" t="s">
        <v>31</v>
      </c>
      <c r="H658" s="56" t="s">
        <v>32</v>
      </c>
      <c r="I658" s="55" t="s">
        <v>33</v>
      </c>
      <c r="J658" s="211">
        <v>155.672</v>
      </c>
      <c r="K658" s="766">
        <v>9340.32</v>
      </c>
      <c r="L658" s="89"/>
      <c r="M658" s="644">
        <v>0</v>
      </c>
      <c r="N658" s="89"/>
      <c r="O658" s="644"/>
      <c r="P658" s="75">
        <f>Q658/J658</f>
        <v>52.032478544632305</v>
      </c>
      <c r="Q658" s="1000">
        <v>8100</v>
      </c>
      <c r="R658" s="91"/>
      <c r="S658" s="644"/>
      <c r="T658" s="75">
        <v>0</v>
      </c>
      <c r="U658" s="1017">
        <v>0</v>
      </c>
      <c r="V658" s="91"/>
      <c r="W658" s="644"/>
      <c r="X658" s="91"/>
      <c r="Y658" s="644"/>
      <c r="Z658" s="60">
        <v>8</v>
      </c>
      <c r="AA658" s="1000">
        <v>1240.3199999999997</v>
      </c>
      <c r="AB658" s="91"/>
      <c r="AC658" s="644"/>
      <c r="AD658" s="63">
        <v>0</v>
      </c>
      <c r="AE658" s="90">
        <f>AD658*J658</f>
        <v>0</v>
      </c>
      <c r="AF658" s="940">
        <v>0</v>
      </c>
      <c r="AG658" s="150">
        <v>0</v>
      </c>
      <c r="AH658" s="91"/>
      <c r="AI658" s="644"/>
      <c r="AJ658" s="998">
        <f t="shared" si="47"/>
        <v>9340.32</v>
      </c>
    </row>
    <row r="659" spans="2:36" ht="24" x14ac:dyDescent="0.25">
      <c r="B659" s="117">
        <v>22104</v>
      </c>
      <c r="C659" s="118" t="s">
        <v>669</v>
      </c>
      <c r="D659" s="119"/>
      <c r="E659" s="119"/>
      <c r="F659" s="1021"/>
      <c r="G659" s="1022"/>
      <c r="H659" s="1022"/>
      <c r="I659" s="1022"/>
      <c r="J659" s="176"/>
      <c r="K659" s="769">
        <v>909705.84</v>
      </c>
      <c r="L659" s="187"/>
      <c r="M659" s="874">
        <f>SUM(M660:M719)</f>
        <v>0</v>
      </c>
      <c r="N659" s="187"/>
      <c r="O659" s="874">
        <f>SUM(O660:O719)</f>
        <v>0</v>
      </c>
      <c r="P659" s="871"/>
      <c r="Q659" s="874">
        <f>SUM(Q660:Q719)</f>
        <v>369624</v>
      </c>
      <c r="R659" s="253"/>
      <c r="S659" s="874">
        <f>SUM(S660:S719)</f>
        <v>0</v>
      </c>
      <c r="T659" s="871">
        <v>0</v>
      </c>
      <c r="U659" s="874">
        <f>SUM(U660:U719)</f>
        <v>0</v>
      </c>
      <c r="V659" s="253"/>
      <c r="W659" s="874">
        <f>SUM(W660:W719)</f>
        <v>0</v>
      </c>
      <c r="X659" s="253"/>
      <c r="Y659" s="874">
        <f>SUM(Y660:Y719)</f>
        <v>0</v>
      </c>
      <c r="Z659" s="872">
        <v>0</v>
      </c>
      <c r="AA659" s="874">
        <f>SUM(AA660:AA719)</f>
        <v>540081.84000000008</v>
      </c>
      <c r="AB659" s="253"/>
      <c r="AC659" s="874">
        <f>SUM(AC660:AC719)</f>
        <v>0</v>
      </c>
      <c r="AD659" s="993">
        <v>0</v>
      </c>
      <c r="AE659" s="187">
        <f>SUM(AE660:AE719)</f>
        <v>0</v>
      </c>
      <c r="AF659" s="947">
        <f>SUM(AF660:AF719)</f>
        <v>0</v>
      </c>
      <c r="AG659" s="187">
        <f>SUM(AG660:AG719)</f>
        <v>0</v>
      </c>
      <c r="AH659" s="253"/>
      <c r="AI659" s="874">
        <f>SUM(AI660:AI719)</f>
        <v>0</v>
      </c>
      <c r="AJ659" s="874">
        <f>SUM(AJ660:AJ719)</f>
        <v>909705.84</v>
      </c>
    </row>
    <row r="660" spans="2:36" ht="66" x14ac:dyDescent="0.25">
      <c r="B660" s="97"/>
      <c r="C660" s="84" t="s">
        <v>670</v>
      </c>
      <c r="D660" s="98"/>
      <c r="E660" s="98">
        <v>16</v>
      </c>
      <c r="F660" s="79" t="s">
        <v>650</v>
      </c>
      <c r="G660" s="55" t="s">
        <v>31</v>
      </c>
      <c r="H660" s="56" t="s">
        <v>32</v>
      </c>
      <c r="I660" s="55" t="s">
        <v>33</v>
      </c>
      <c r="J660" s="211">
        <v>152.68562500000002</v>
      </c>
      <c r="K660" s="767">
        <v>2442.9700000000003</v>
      </c>
      <c r="L660" s="80"/>
      <c r="M660" s="150">
        <v>0</v>
      </c>
      <c r="N660" s="80"/>
      <c r="O660" s="150"/>
      <c r="P660" s="75">
        <f t="shared" ref="P660:P671" si="49">Q660/J660</f>
        <v>11.395964747827438</v>
      </c>
      <c r="Q660" s="1000">
        <v>1740</v>
      </c>
      <c r="R660" s="81"/>
      <c r="S660" s="150"/>
      <c r="T660" s="75">
        <v>0</v>
      </c>
      <c r="U660" s="1017">
        <v>0</v>
      </c>
      <c r="V660" s="81"/>
      <c r="W660" s="150"/>
      <c r="X660" s="81"/>
      <c r="Y660" s="150"/>
      <c r="Z660" s="60">
        <v>5</v>
      </c>
      <c r="AA660" s="1000">
        <v>702.97000000000025</v>
      </c>
      <c r="AB660" s="81"/>
      <c r="AC660" s="150"/>
      <c r="AD660" s="63">
        <v>0</v>
      </c>
      <c r="AE660" s="90">
        <f t="shared" ref="AE660:AE719" si="50">AD660*J660</f>
        <v>0</v>
      </c>
      <c r="AF660" s="63">
        <v>0</v>
      </c>
      <c r="AG660" s="150">
        <v>0</v>
      </c>
      <c r="AH660" s="81"/>
      <c r="AI660" s="150"/>
      <c r="AJ660" s="998">
        <f t="shared" ref="AJ660:AJ723" si="51">AG660+AI660+AE660+AC660+AA660+Y660+W660+U660+S660+Q660+O660+M660</f>
        <v>2442.9700000000003</v>
      </c>
    </row>
    <row r="661" spans="2:36" ht="66" x14ac:dyDescent="0.25">
      <c r="B661" s="97"/>
      <c r="C661" s="84" t="s">
        <v>671</v>
      </c>
      <c r="D661" s="98"/>
      <c r="E661" s="98">
        <v>22</v>
      </c>
      <c r="F661" s="79" t="s">
        <v>650</v>
      </c>
      <c r="G661" s="55" t="s">
        <v>31</v>
      </c>
      <c r="H661" s="56" t="s">
        <v>32</v>
      </c>
      <c r="I661" s="55" t="s">
        <v>33</v>
      </c>
      <c r="J661" s="211">
        <v>47.045909090909092</v>
      </c>
      <c r="K661" s="767">
        <v>1035.01</v>
      </c>
      <c r="L661" s="80"/>
      <c r="M661" s="150">
        <v>0</v>
      </c>
      <c r="N661" s="80"/>
      <c r="O661" s="150"/>
      <c r="P661" s="75">
        <f t="shared" si="49"/>
        <v>11.478149969565511</v>
      </c>
      <c r="Q661" s="1000">
        <v>540</v>
      </c>
      <c r="R661" s="81"/>
      <c r="S661" s="150"/>
      <c r="T661" s="75">
        <v>0</v>
      </c>
      <c r="U661" s="1017">
        <v>0</v>
      </c>
      <c r="V661" s="81"/>
      <c r="W661" s="150"/>
      <c r="X661" s="81"/>
      <c r="Y661" s="150"/>
      <c r="Z661" s="60">
        <v>11</v>
      </c>
      <c r="AA661" s="1000">
        <v>495.01</v>
      </c>
      <c r="AB661" s="81"/>
      <c r="AC661" s="150"/>
      <c r="AD661" s="63">
        <v>0</v>
      </c>
      <c r="AE661" s="90">
        <f t="shared" si="50"/>
        <v>0</v>
      </c>
      <c r="AF661" s="63">
        <v>0</v>
      </c>
      <c r="AG661" s="150">
        <v>0</v>
      </c>
      <c r="AH661" s="81"/>
      <c r="AI661" s="150"/>
      <c r="AJ661" s="998">
        <f t="shared" si="51"/>
        <v>1035.01</v>
      </c>
    </row>
    <row r="662" spans="2:36" ht="66" x14ac:dyDescent="0.25">
      <c r="B662" s="97"/>
      <c r="C662" s="84" t="s">
        <v>672</v>
      </c>
      <c r="D662" s="98"/>
      <c r="E662" s="98">
        <v>897</v>
      </c>
      <c r="F662" s="79" t="s">
        <v>650</v>
      </c>
      <c r="G662" s="55" t="s">
        <v>31</v>
      </c>
      <c r="H662" s="56" t="s">
        <v>32</v>
      </c>
      <c r="I662" s="55" t="s">
        <v>33</v>
      </c>
      <c r="J662" s="211">
        <v>52.668617614269792</v>
      </c>
      <c r="K662" s="767">
        <v>47243.75</v>
      </c>
      <c r="L662" s="80"/>
      <c r="M662" s="150">
        <v>0</v>
      </c>
      <c r="N662" s="80"/>
      <c r="O662" s="150"/>
      <c r="P662" s="75">
        <f t="shared" si="49"/>
        <v>173.15814261145653</v>
      </c>
      <c r="Q662" s="1000">
        <v>9120</v>
      </c>
      <c r="R662" s="81"/>
      <c r="S662" s="150"/>
      <c r="T662" s="75">
        <v>0</v>
      </c>
      <c r="U662" s="1017">
        <v>0</v>
      </c>
      <c r="V662" s="81"/>
      <c r="W662" s="150"/>
      <c r="X662" s="81"/>
      <c r="Y662" s="150"/>
      <c r="Z662" s="60">
        <v>724</v>
      </c>
      <c r="AA662" s="1000">
        <v>38123.75</v>
      </c>
      <c r="AB662" s="81"/>
      <c r="AC662" s="150"/>
      <c r="AD662" s="63">
        <v>0</v>
      </c>
      <c r="AE662" s="90">
        <f t="shared" si="50"/>
        <v>0</v>
      </c>
      <c r="AF662" s="63"/>
      <c r="AG662" s="150">
        <v>0</v>
      </c>
      <c r="AH662" s="81"/>
      <c r="AI662" s="150"/>
      <c r="AJ662" s="998">
        <f t="shared" si="51"/>
        <v>47243.75</v>
      </c>
    </row>
    <row r="663" spans="2:36" ht="66" x14ac:dyDescent="0.25">
      <c r="B663" s="97"/>
      <c r="C663" s="93" t="s">
        <v>673</v>
      </c>
      <c r="D663" s="98"/>
      <c r="E663" s="98">
        <v>199</v>
      </c>
      <c r="F663" s="109" t="s">
        <v>674</v>
      </c>
      <c r="G663" s="55" t="s">
        <v>31</v>
      </c>
      <c r="H663" s="56" t="s">
        <v>32</v>
      </c>
      <c r="I663" s="55" t="s">
        <v>33</v>
      </c>
      <c r="J663" s="211">
        <v>45.619648241206029</v>
      </c>
      <c r="K663" s="767">
        <v>9078.31</v>
      </c>
      <c r="L663" s="89"/>
      <c r="M663" s="644">
        <v>0</v>
      </c>
      <c r="N663" s="89"/>
      <c r="O663" s="644"/>
      <c r="P663" s="75">
        <f t="shared" si="49"/>
        <v>39.982772123886498</v>
      </c>
      <c r="Q663" s="1000">
        <v>1824</v>
      </c>
      <c r="R663" s="81"/>
      <c r="S663" s="150"/>
      <c r="T663" s="75">
        <v>0</v>
      </c>
      <c r="U663" s="1017">
        <v>0</v>
      </c>
      <c r="V663" s="81"/>
      <c r="W663" s="150"/>
      <c r="X663" s="81"/>
      <c r="Y663" s="150"/>
      <c r="Z663" s="60">
        <v>159</v>
      </c>
      <c r="AA663" s="1000">
        <v>7254.3099999999995</v>
      </c>
      <c r="AB663" s="81"/>
      <c r="AC663" s="150"/>
      <c r="AD663" s="63">
        <v>0</v>
      </c>
      <c r="AE663" s="90">
        <f t="shared" si="50"/>
        <v>0</v>
      </c>
      <c r="AF663" s="63">
        <v>0</v>
      </c>
      <c r="AG663" s="150">
        <v>0</v>
      </c>
      <c r="AH663" s="81"/>
      <c r="AI663" s="150"/>
      <c r="AJ663" s="998">
        <f t="shared" si="51"/>
        <v>9078.31</v>
      </c>
    </row>
    <row r="664" spans="2:36" ht="66" x14ac:dyDescent="0.25">
      <c r="B664" s="97"/>
      <c r="C664" s="87" t="s">
        <v>675</v>
      </c>
      <c r="D664" s="98"/>
      <c r="E664" s="98">
        <v>556</v>
      </c>
      <c r="F664" s="79" t="s">
        <v>674</v>
      </c>
      <c r="G664" s="55" t="s">
        <v>31</v>
      </c>
      <c r="H664" s="56" t="s">
        <v>32</v>
      </c>
      <c r="I664" s="55" t="s">
        <v>33</v>
      </c>
      <c r="J664" s="211">
        <v>67.056115107913669</v>
      </c>
      <c r="K664" s="767">
        <v>37283.199999999997</v>
      </c>
      <c r="L664" s="89"/>
      <c r="M664" s="644">
        <v>0</v>
      </c>
      <c r="N664" s="89"/>
      <c r="O664" s="644"/>
      <c r="P664" s="75">
        <f t="shared" si="49"/>
        <v>100.93039224100936</v>
      </c>
      <c r="Q664" s="1000">
        <v>6768</v>
      </c>
      <c r="R664" s="81"/>
      <c r="S664" s="150"/>
      <c r="T664" s="75">
        <v>0</v>
      </c>
      <c r="U664" s="1017">
        <v>0</v>
      </c>
      <c r="V664" s="81"/>
      <c r="W664" s="150"/>
      <c r="X664" s="81"/>
      <c r="Y664" s="150"/>
      <c r="Z664" s="60">
        <v>455</v>
      </c>
      <c r="AA664" s="1000">
        <v>30515.199999999997</v>
      </c>
      <c r="AB664" s="81"/>
      <c r="AC664" s="150"/>
      <c r="AD664" s="63">
        <v>0</v>
      </c>
      <c r="AE664" s="90">
        <f t="shared" si="50"/>
        <v>0</v>
      </c>
      <c r="AF664" s="63">
        <v>0</v>
      </c>
      <c r="AG664" s="150">
        <v>0</v>
      </c>
      <c r="AH664" s="81"/>
      <c r="AI664" s="150"/>
      <c r="AJ664" s="998">
        <f t="shared" si="51"/>
        <v>37283.199999999997</v>
      </c>
    </row>
    <row r="665" spans="2:36" ht="66" x14ac:dyDescent="0.25">
      <c r="B665" s="97"/>
      <c r="C665" s="84" t="s">
        <v>676</v>
      </c>
      <c r="D665" s="98"/>
      <c r="E665" s="98">
        <v>960</v>
      </c>
      <c r="F665" s="79" t="s">
        <v>30</v>
      </c>
      <c r="G665" s="55" t="s">
        <v>31</v>
      </c>
      <c r="H665" s="56" t="s">
        <v>32</v>
      </c>
      <c r="I665" s="55" t="s">
        <v>33</v>
      </c>
      <c r="J665" s="211">
        <v>25.52</v>
      </c>
      <c r="K665" s="767">
        <v>24499.200000000001</v>
      </c>
      <c r="L665" s="89"/>
      <c r="M665" s="644">
        <v>0</v>
      </c>
      <c r="N665" s="89"/>
      <c r="O665" s="644"/>
      <c r="P665" s="75">
        <f t="shared" si="49"/>
        <v>639.49843260188084</v>
      </c>
      <c r="Q665" s="1000">
        <v>16320</v>
      </c>
      <c r="R665" s="81"/>
      <c r="S665" s="150"/>
      <c r="T665" s="75">
        <v>0</v>
      </c>
      <c r="U665" s="1017">
        <v>0</v>
      </c>
      <c r="V665" s="81"/>
      <c r="W665" s="150"/>
      <c r="X665" s="81"/>
      <c r="Y665" s="150"/>
      <c r="Z665" s="60">
        <v>321</v>
      </c>
      <c r="AA665" s="1000">
        <v>8179.2000000000007</v>
      </c>
      <c r="AB665" s="81"/>
      <c r="AC665" s="150"/>
      <c r="AD665" s="63">
        <v>0</v>
      </c>
      <c r="AE665" s="90">
        <f t="shared" si="50"/>
        <v>0</v>
      </c>
      <c r="AF665" s="63">
        <v>0</v>
      </c>
      <c r="AG665" s="150">
        <v>0</v>
      </c>
      <c r="AH665" s="81"/>
      <c r="AI665" s="150"/>
      <c r="AJ665" s="998">
        <f t="shared" si="51"/>
        <v>24499.200000000001</v>
      </c>
    </row>
    <row r="666" spans="2:36" ht="66" x14ac:dyDescent="0.25">
      <c r="B666" s="97"/>
      <c r="C666" s="84" t="s">
        <v>677</v>
      </c>
      <c r="D666" s="98"/>
      <c r="E666" s="98">
        <v>54</v>
      </c>
      <c r="F666" s="79" t="s">
        <v>30</v>
      </c>
      <c r="G666" s="55" t="s">
        <v>31</v>
      </c>
      <c r="H666" s="56" t="s">
        <v>32</v>
      </c>
      <c r="I666" s="55" t="s">
        <v>33</v>
      </c>
      <c r="J666" s="211">
        <v>37.004074074074076</v>
      </c>
      <c r="K666" s="767">
        <v>1998.22</v>
      </c>
      <c r="L666" s="89"/>
      <c r="M666" s="644">
        <v>0</v>
      </c>
      <c r="N666" s="89"/>
      <c r="O666" s="644"/>
      <c r="P666" s="75">
        <f t="shared" si="49"/>
        <v>0</v>
      </c>
      <c r="Q666" s="1000"/>
      <c r="R666" s="81"/>
      <c r="S666" s="150"/>
      <c r="T666" s="75">
        <v>0</v>
      </c>
      <c r="U666" s="1017">
        <v>0</v>
      </c>
      <c r="V666" s="81"/>
      <c r="W666" s="150"/>
      <c r="X666" s="81"/>
      <c r="Y666" s="150"/>
      <c r="Z666" s="60">
        <v>54</v>
      </c>
      <c r="AA666" s="1000">
        <v>1998.22</v>
      </c>
      <c r="AB666" s="81"/>
      <c r="AC666" s="150"/>
      <c r="AD666" s="63">
        <v>0</v>
      </c>
      <c r="AE666" s="90">
        <f t="shared" si="50"/>
        <v>0</v>
      </c>
      <c r="AF666" s="63">
        <v>0</v>
      </c>
      <c r="AG666" s="150">
        <v>0</v>
      </c>
      <c r="AH666" s="81"/>
      <c r="AI666" s="150"/>
      <c r="AJ666" s="998">
        <f t="shared" si="51"/>
        <v>1998.22</v>
      </c>
    </row>
    <row r="667" spans="2:36" ht="66" x14ac:dyDescent="0.25">
      <c r="B667" s="97"/>
      <c r="C667" s="87" t="s">
        <v>678</v>
      </c>
      <c r="D667" s="98"/>
      <c r="E667" s="98">
        <v>688</v>
      </c>
      <c r="F667" s="79" t="s">
        <v>650</v>
      </c>
      <c r="G667" s="55" t="s">
        <v>31</v>
      </c>
      <c r="H667" s="56" t="s">
        <v>32</v>
      </c>
      <c r="I667" s="55" t="s">
        <v>33</v>
      </c>
      <c r="J667" s="211">
        <v>46.365174418604646</v>
      </c>
      <c r="K667" s="767">
        <v>31899.239999999998</v>
      </c>
      <c r="L667" s="89"/>
      <c r="M667" s="644">
        <v>0</v>
      </c>
      <c r="N667" s="89"/>
      <c r="O667" s="644"/>
      <c r="P667" s="75">
        <f t="shared" si="49"/>
        <v>227.75715032709246</v>
      </c>
      <c r="Q667" s="1000">
        <v>10560</v>
      </c>
      <c r="R667" s="81"/>
      <c r="S667" s="150"/>
      <c r="T667" s="75">
        <v>0</v>
      </c>
      <c r="U667" s="1017">
        <v>0</v>
      </c>
      <c r="V667" s="81"/>
      <c r="W667" s="150"/>
      <c r="X667" s="81"/>
      <c r="Y667" s="150"/>
      <c r="Z667" s="60">
        <v>460</v>
      </c>
      <c r="AA667" s="1000">
        <v>21339.239999999998</v>
      </c>
      <c r="AB667" s="81"/>
      <c r="AC667" s="150"/>
      <c r="AD667" s="63">
        <v>0</v>
      </c>
      <c r="AE667" s="90">
        <f t="shared" si="50"/>
        <v>0</v>
      </c>
      <c r="AF667" s="63">
        <v>0</v>
      </c>
      <c r="AG667" s="150">
        <v>0</v>
      </c>
      <c r="AH667" s="81"/>
      <c r="AI667" s="150"/>
      <c r="AJ667" s="998">
        <f t="shared" si="51"/>
        <v>31899.239999999998</v>
      </c>
    </row>
    <row r="668" spans="2:36" ht="66" x14ac:dyDescent="0.25">
      <c r="B668" s="97"/>
      <c r="C668" s="87" t="s">
        <v>679</v>
      </c>
      <c r="D668" s="98"/>
      <c r="E668" s="98">
        <v>72</v>
      </c>
      <c r="F668" s="79" t="s">
        <v>650</v>
      </c>
      <c r="G668" s="55" t="s">
        <v>31</v>
      </c>
      <c r="H668" s="56" t="s">
        <v>32</v>
      </c>
      <c r="I668" s="55" t="s">
        <v>33</v>
      </c>
      <c r="J668" s="211">
        <v>44.66</v>
      </c>
      <c r="K668" s="767">
        <v>3215.52</v>
      </c>
      <c r="L668" s="89"/>
      <c r="M668" s="644">
        <v>0</v>
      </c>
      <c r="N668" s="89"/>
      <c r="O668" s="644"/>
      <c r="P668" s="75">
        <f t="shared" si="49"/>
        <v>70.935960591133011</v>
      </c>
      <c r="Q668" s="1000">
        <v>3168</v>
      </c>
      <c r="R668" s="81"/>
      <c r="S668" s="150"/>
      <c r="T668" s="75">
        <v>0</v>
      </c>
      <c r="U668" s="1017">
        <v>0</v>
      </c>
      <c r="V668" s="81"/>
      <c r="W668" s="150"/>
      <c r="X668" s="81"/>
      <c r="Y668" s="150"/>
      <c r="Z668" s="60">
        <v>1</v>
      </c>
      <c r="AA668" s="1000">
        <v>47.519999999999982</v>
      </c>
      <c r="AB668" s="81"/>
      <c r="AC668" s="150"/>
      <c r="AD668" s="63">
        <v>0</v>
      </c>
      <c r="AE668" s="90">
        <f t="shared" si="50"/>
        <v>0</v>
      </c>
      <c r="AF668" s="63">
        <v>0</v>
      </c>
      <c r="AG668" s="150">
        <v>0</v>
      </c>
      <c r="AH668" s="81"/>
      <c r="AI668" s="150"/>
      <c r="AJ668" s="998">
        <f t="shared" si="51"/>
        <v>3215.52</v>
      </c>
    </row>
    <row r="669" spans="2:36" ht="66" x14ac:dyDescent="0.25">
      <c r="B669" s="97"/>
      <c r="C669" s="84" t="s">
        <v>680</v>
      </c>
      <c r="D669" s="98"/>
      <c r="E669" s="98">
        <v>6</v>
      </c>
      <c r="F669" s="79" t="s">
        <v>650</v>
      </c>
      <c r="G669" s="55" t="s">
        <v>31</v>
      </c>
      <c r="H669" s="56" t="s">
        <v>32</v>
      </c>
      <c r="I669" s="55" t="s">
        <v>33</v>
      </c>
      <c r="J669" s="211">
        <v>159.21</v>
      </c>
      <c r="K669" s="767">
        <v>955.26</v>
      </c>
      <c r="L669" s="80"/>
      <c r="M669" s="150">
        <v>0</v>
      </c>
      <c r="N669" s="80"/>
      <c r="O669" s="150"/>
      <c r="P669" s="75">
        <f t="shared" si="49"/>
        <v>4.635387224420576</v>
      </c>
      <c r="Q669" s="1000">
        <v>738</v>
      </c>
      <c r="R669" s="81"/>
      <c r="S669" s="150"/>
      <c r="T669" s="75">
        <v>0</v>
      </c>
      <c r="U669" s="1017">
        <v>0</v>
      </c>
      <c r="V669" s="81"/>
      <c r="W669" s="150"/>
      <c r="X669" s="81"/>
      <c r="Y669" s="150"/>
      <c r="Z669" s="60">
        <v>1</v>
      </c>
      <c r="AA669" s="1000">
        <v>217.26</v>
      </c>
      <c r="AB669" s="81"/>
      <c r="AC669" s="150"/>
      <c r="AD669" s="63">
        <v>0</v>
      </c>
      <c r="AE669" s="90">
        <f t="shared" si="50"/>
        <v>0</v>
      </c>
      <c r="AF669" s="63">
        <v>0</v>
      </c>
      <c r="AG669" s="150">
        <v>0</v>
      </c>
      <c r="AH669" s="81"/>
      <c r="AI669" s="150"/>
      <c r="AJ669" s="998">
        <f t="shared" si="51"/>
        <v>955.26</v>
      </c>
    </row>
    <row r="670" spans="2:36" ht="66" x14ac:dyDescent="0.25">
      <c r="B670" s="97"/>
      <c r="C670" s="84" t="s">
        <v>681</v>
      </c>
      <c r="D670" s="98"/>
      <c r="E670" s="98">
        <v>436</v>
      </c>
      <c r="F670" s="79" t="s">
        <v>650</v>
      </c>
      <c r="G670" s="55" t="s">
        <v>31</v>
      </c>
      <c r="H670" s="56" t="s">
        <v>32</v>
      </c>
      <c r="I670" s="55" t="s">
        <v>33</v>
      </c>
      <c r="J670" s="211">
        <v>40.816100917431193</v>
      </c>
      <c r="K670" s="767">
        <v>17795.82</v>
      </c>
      <c r="L670" s="80"/>
      <c r="M670" s="150">
        <v>0</v>
      </c>
      <c r="N670" s="80"/>
      <c r="O670" s="150"/>
      <c r="P670" s="75">
        <f t="shared" si="49"/>
        <v>136.41675404673683</v>
      </c>
      <c r="Q670" s="1000">
        <v>5568</v>
      </c>
      <c r="R670" s="81"/>
      <c r="S670" s="150"/>
      <c r="T670" s="75">
        <v>0</v>
      </c>
      <c r="U670" s="1017">
        <v>0</v>
      </c>
      <c r="V670" s="81"/>
      <c r="W670" s="150"/>
      <c r="X670" s="81"/>
      <c r="Y670" s="150"/>
      <c r="Z670" s="60">
        <v>300</v>
      </c>
      <c r="AA670" s="1000">
        <v>12227.82</v>
      </c>
      <c r="AB670" s="81"/>
      <c r="AC670" s="150"/>
      <c r="AD670" s="63">
        <v>0</v>
      </c>
      <c r="AE670" s="90">
        <f t="shared" si="50"/>
        <v>0</v>
      </c>
      <c r="AF670" s="63">
        <v>0</v>
      </c>
      <c r="AG670" s="150">
        <v>0</v>
      </c>
      <c r="AH670" s="81"/>
      <c r="AI670" s="150"/>
      <c r="AJ670" s="998">
        <f t="shared" si="51"/>
        <v>17795.82</v>
      </c>
    </row>
    <row r="671" spans="2:36" ht="66" x14ac:dyDescent="0.25">
      <c r="B671" s="97"/>
      <c r="C671" s="84" t="s">
        <v>682</v>
      </c>
      <c r="D671" s="98"/>
      <c r="E671" s="98">
        <v>4</v>
      </c>
      <c r="F671" s="79" t="s">
        <v>650</v>
      </c>
      <c r="G671" s="55" t="s">
        <v>31</v>
      </c>
      <c r="H671" s="56" t="s">
        <v>32</v>
      </c>
      <c r="I671" s="55" t="s">
        <v>33</v>
      </c>
      <c r="J671" s="211">
        <v>140.35999999999999</v>
      </c>
      <c r="K671" s="767">
        <v>588</v>
      </c>
      <c r="L671" s="80"/>
      <c r="M671" s="150">
        <v>0</v>
      </c>
      <c r="N671" s="80"/>
      <c r="O671" s="150"/>
      <c r="P671" s="75">
        <f t="shared" si="49"/>
        <v>4.1892277001994875</v>
      </c>
      <c r="Q671" s="1000">
        <v>588</v>
      </c>
      <c r="R671" s="81"/>
      <c r="S671" s="150"/>
      <c r="T671" s="75">
        <v>0</v>
      </c>
      <c r="U671" s="1017">
        <v>0</v>
      </c>
      <c r="V671" s="81"/>
      <c r="W671" s="150"/>
      <c r="X671" s="81"/>
      <c r="Y671" s="150"/>
      <c r="Z671" s="60">
        <v>0</v>
      </c>
      <c r="AA671" s="1000">
        <v>0</v>
      </c>
      <c r="AB671" s="81"/>
      <c r="AC671" s="150"/>
      <c r="AD671" s="63">
        <v>0</v>
      </c>
      <c r="AE671" s="90">
        <f t="shared" si="50"/>
        <v>0</v>
      </c>
      <c r="AF671" s="63">
        <v>0</v>
      </c>
      <c r="AG671" s="150">
        <v>0</v>
      </c>
      <c r="AH671" s="81"/>
      <c r="AI671" s="150"/>
      <c r="AJ671" s="998">
        <f t="shared" si="51"/>
        <v>588</v>
      </c>
    </row>
    <row r="672" spans="2:36" ht="66" x14ac:dyDescent="0.25">
      <c r="B672" s="97"/>
      <c r="C672" s="84" t="s">
        <v>683</v>
      </c>
      <c r="D672" s="98"/>
      <c r="E672" s="98">
        <v>2</v>
      </c>
      <c r="F672" s="79" t="s">
        <v>650</v>
      </c>
      <c r="G672" s="55" t="s">
        <v>31</v>
      </c>
      <c r="H672" s="56" t="s">
        <v>32</v>
      </c>
      <c r="I672" s="55" t="s">
        <v>33</v>
      </c>
      <c r="J672" s="211">
        <v>245.63</v>
      </c>
      <c r="K672" s="767">
        <v>491.26</v>
      </c>
      <c r="L672" s="80"/>
      <c r="M672" s="150">
        <v>0</v>
      </c>
      <c r="N672" s="80"/>
      <c r="O672" s="150"/>
      <c r="P672" s="75">
        <v>1</v>
      </c>
      <c r="Q672" s="1000">
        <v>370</v>
      </c>
      <c r="R672" s="81"/>
      <c r="S672" s="150"/>
      <c r="T672" s="75">
        <v>0</v>
      </c>
      <c r="U672" s="1017">
        <v>0</v>
      </c>
      <c r="V672" s="81"/>
      <c r="W672" s="150"/>
      <c r="X672" s="81"/>
      <c r="Y672" s="150"/>
      <c r="Z672" s="60">
        <v>1</v>
      </c>
      <c r="AA672" s="1000">
        <v>121.25999999999999</v>
      </c>
      <c r="AB672" s="81"/>
      <c r="AC672" s="150"/>
      <c r="AD672" s="63">
        <v>0</v>
      </c>
      <c r="AE672" s="90">
        <f t="shared" si="50"/>
        <v>0</v>
      </c>
      <c r="AF672" s="63">
        <v>0</v>
      </c>
      <c r="AG672" s="150">
        <v>0</v>
      </c>
      <c r="AH672" s="81"/>
      <c r="AI672" s="150"/>
      <c r="AJ672" s="998">
        <f t="shared" si="51"/>
        <v>491.26</v>
      </c>
    </row>
    <row r="673" spans="2:36" ht="66" x14ac:dyDescent="0.25">
      <c r="B673" s="74"/>
      <c r="C673" s="87" t="s">
        <v>684</v>
      </c>
      <c r="D673" s="74"/>
      <c r="E673" s="74">
        <v>5</v>
      </c>
      <c r="F673" s="79" t="s">
        <v>650</v>
      </c>
      <c r="G673" s="55" t="s">
        <v>31</v>
      </c>
      <c r="H673" s="56" t="s">
        <v>32</v>
      </c>
      <c r="I673" s="55" t="s">
        <v>33</v>
      </c>
      <c r="J673" s="211">
        <v>261.86199999999997</v>
      </c>
      <c r="K673" s="766">
        <v>1309.31</v>
      </c>
      <c r="L673" s="80"/>
      <c r="M673" s="150">
        <v>0</v>
      </c>
      <c r="N673" s="80"/>
      <c r="O673" s="150"/>
      <c r="P673" s="75">
        <f t="shared" ref="P673:P719" si="52">Q673/J673</f>
        <v>2.9939433747546422</v>
      </c>
      <c r="Q673" s="1000">
        <v>784</v>
      </c>
      <c r="R673" s="81"/>
      <c r="S673" s="150"/>
      <c r="T673" s="75">
        <v>0</v>
      </c>
      <c r="U673" s="1017">
        <v>0</v>
      </c>
      <c r="V673" s="81"/>
      <c r="W673" s="150"/>
      <c r="X673" s="81"/>
      <c r="Y673" s="150"/>
      <c r="Z673" s="60">
        <v>2</v>
      </c>
      <c r="AA673" s="1000">
        <v>525.30999999999995</v>
      </c>
      <c r="AB673" s="81"/>
      <c r="AC673" s="150"/>
      <c r="AD673" s="63">
        <v>0</v>
      </c>
      <c r="AE673" s="90">
        <f t="shared" si="50"/>
        <v>0</v>
      </c>
      <c r="AF673" s="63">
        <v>0</v>
      </c>
      <c r="AG673" s="150">
        <v>0</v>
      </c>
      <c r="AH673" s="81"/>
      <c r="AI673" s="150"/>
      <c r="AJ673" s="998">
        <f t="shared" si="51"/>
        <v>1309.31</v>
      </c>
    </row>
    <row r="674" spans="2:36" ht="66" x14ac:dyDescent="0.25">
      <c r="B674" s="74"/>
      <c r="C674" s="87" t="s">
        <v>685</v>
      </c>
      <c r="D674" s="74"/>
      <c r="E674" s="74">
        <v>74</v>
      </c>
      <c r="F674" s="79" t="s">
        <v>650</v>
      </c>
      <c r="G674" s="55" t="s">
        <v>31</v>
      </c>
      <c r="H674" s="56" t="s">
        <v>32</v>
      </c>
      <c r="I674" s="55" t="s">
        <v>33</v>
      </c>
      <c r="J674" s="211">
        <v>48.396351351351349</v>
      </c>
      <c r="K674" s="766">
        <v>3581.33</v>
      </c>
      <c r="L674" s="80"/>
      <c r="M674" s="150">
        <v>0</v>
      </c>
      <c r="N674" s="80"/>
      <c r="O674" s="150"/>
      <c r="P674" s="75">
        <f t="shared" si="52"/>
        <v>17.356680339426973</v>
      </c>
      <c r="Q674" s="1000">
        <v>840</v>
      </c>
      <c r="R674" s="81"/>
      <c r="S674" s="150"/>
      <c r="T674" s="75">
        <v>0</v>
      </c>
      <c r="U674" s="1017">
        <v>0</v>
      </c>
      <c r="V674" s="81"/>
      <c r="W674" s="150"/>
      <c r="X674" s="81"/>
      <c r="Y674" s="150"/>
      <c r="Z674" s="60">
        <v>57</v>
      </c>
      <c r="AA674" s="1000">
        <v>2741.33</v>
      </c>
      <c r="AB674" s="81"/>
      <c r="AC674" s="150"/>
      <c r="AD674" s="63">
        <v>0</v>
      </c>
      <c r="AE674" s="90">
        <f t="shared" si="50"/>
        <v>0</v>
      </c>
      <c r="AF674" s="63">
        <v>0</v>
      </c>
      <c r="AG674" s="150">
        <v>0</v>
      </c>
      <c r="AH674" s="81"/>
      <c r="AI674" s="150"/>
      <c r="AJ674" s="998">
        <f t="shared" si="51"/>
        <v>3581.33</v>
      </c>
    </row>
    <row r="675" spans="2:36" ht="66" x14ac:dyDescent="0.25">
      <c r="B675" s="74"/>
      <c r="C675" s="101" t="s">
        <v>686</v>
      </c>
      <c r="D675" s="74"/>
      <c r="E675" s="74">
        <v>12</v>
      </c>
      <c r="F675" s="109" t="s">
        <v>674</v>
      </c>
      <c r="G675" s="55" t="s">
        <v>31</v>
      </c>
      <c r="H675" s="56" t="s">
        <v>32</v>
      </c>
      <c r="I675" s="55" t="s">
        <v>33</v>
      </c>
      <c r="J675" s="211">
        <v>94.968461538461526</v>
      </c>
      <c r="K675" s="766">
        <v>1067.6699999999998</v>
      </c>
      <c r="L675" s="80"/>
      <c r="M675" s="150">
        <v>0</v>
      </c>
      <c r="N675" s="80"/>
      <c r="O675" s="150"/>
      <c r="P675" s="75">
        <f t="shared" si="52"/>
        <v>0</v>
      </c>
      <c r="Q675" s="1000"/>
      <c r="R675" s="81"/>
      <c r="S675" s="150"/>
      <c r="T675" s="75">
        <v>0</v>
      </c>
      <c r="U675" s="1017">
        <v>0</v>
      </c>
      <c r="V675" s="81"/>
      <c r="W675" s="150"/>
      <c r="X675" s="81"/>
      <c r="Y675" s="150"/>
      <c r="Z675" s="60">
        <v>18</v>
      </c>
      <c r="AA675" s="1000">
        <v>1067.6699999999998</v>
      </c>
      <c r="AB675" s="81"/>
      <c r="AC675" s="150"/>
      <c r="AD675" s="63">
        <v>0</v>
      </c>
      <c r="AE675" s="90">
        <f t="shared" si="50"/>
        <v>0</v>
      </c>
      <c r="AF675" s="63">
        <v>0</v>
      </c>
      <c r="AG675" s="150">
        <v>0</v>
      </c>
      <c r="AH675" s="81"/>
      <c r="AI675" s="150"/>
      <c r="AJ675" s="998">
        <f t="shared" si="51"/>
        <v>1067.6699999999998</v>
      </c>
    </row>
    <row r="676" spans="2:36" ht="66" x14ac:dyDescent="0.25">
      <c r="B676" s="74"/>
      <c r="C676" s="84" t="s">
        <v>687</v>
      </c>
      <c r="D676" s="74"/>
      <c r="E676" s="74">
        <v>32</v>
      </c>
      <c r="F676" s="79" t="s">
        <v>688</v>
      </c>
      <c r="G676" s="55" t="s">
        <v>31</v>
      </c>
      <c r="H676" s="56" t="s">
        <v>32</v>
      </c>
      <c r="I676" s="55" t="s">
        <v>33</v>
      </c>
      <c r="J676" s="211">
        <v>62.875</v>
      </c>
      <c r="K676" s="766">
        <v>2012</v>
      </c>
      <c r="L676" s="80"/>
      <c r="M676" s="150">
        <v>0</v>
      </c>
      <c r="N676" s="80"/>
      <c r="O676" s="150"/>
      <c r="P676" s="75">
        <f t="shared" si="52"/>
        <v>14.123260437375745</v>
      </c>
      <c r="Q676" s="1000">
        <v>888</v>
      </c>
      <c r="R676" s="81"/>
      <c r="S676" s="150"/>
      <c r="T676" s="75">
        <v>0</v>
      </c>
      <c r="U676" s="1017">
        <v>0</v>
      </c>
      <c r="V676" s="81"/>
      <c r="W676" s="150"/>
      <c r="X676" s="81"/>
      <c r="Y676" s="150"/>
      <c r="Z676" s="60">
        <v>38</v>
      </c>
      <c r="AA676" s="1000">
        <v>1124</v>
      </c>
      <c r="AB676" s="81"/>
      <c r="AC676" s="150"/>
      <c r="AD676" s="63">
        <v>0</v>
      </c>
      <c r="AE676" s="90">
        <f t="shared" si="50"/>
        <v>0</v>
      </c>
      <c r="AF676" s="63">
        <v>0</v>
      </c>
      <c r="AG676" s="150">
        <v>0</v>
      </c>
      <c r="AH676" s="81"/>
      <c r="AI676" s="150"/>
      <c r="AJ676" s="998">
        <f t="shared" si="51"/>
        <v>2012</v>
      </c>
    </row>
    <row r="677" spans="2:36" ht="66" x14ac:dyDescent="0.25">
      <c r="B677" s="74"/>
      <c r="C677" s="84" t="s">
        <v>689</v>
      </c>
      <c r="D677" s="74"/>
      <c r="E677" s="74">
        <v>38</v>
      </c>
      <c r="F677" s="79" t="s">
        <v>30</v>
      </c>
      <c r="G677" s="55" t="s">
        <v>31</v>
      </c>
      <c r="H677" s="56" t="s">
        <v>32</v>
      </c>
      <c r="I677" s="55" t="s">
        <v>33</v>
      </c>
      <c r="J677" s="211">
        <v>150.89052631578949</v>
      </c>
      <c r="K677" s="766">
        <v>5733.84</v>
      </c>
      <c r="L677" s="80"/>
      <c r="M677" s="150">
        <v>0</v>
      </c>
      <c r="N677" s="80"/>
      <c r="O677" s="150"/>
      <c r="P677" s="75">
        <f t="shared" si="52"/>
        <v>0</v>
      </c>
      <c r="Q677" s="1000">
        <v>0</v>
      </c>
      <c r="R677" s="81"/>
      <c r="S677" s="150"/>
      <c r="T677" s="75">
        <v>0</v>
      </c>
      <c r="U677" s="1017">
        <v>0</v>
      </c>
      <c r="V677" s="81"/>
      <c r="W677" s="150"/>
      <c r="X677" s="81"/>
      <c r="Y677" s="150"/>
      <c r="Z677" s="60">
        <v>38</v>
      </c>
      <c r="AA677" s="1000">
        <v>5733.84</v>
      </c>
      <c r="AB677" s="81"/>
      <c r="AC677" s="150"/>
      <c r="AD677" s="63">
        <v>0</v>
      </c>
      <c r="AE677" s="90">
        <f t="shared" si="50"/>
        <v>0</v>
      </c>
      <c r="AF677" s="63">
        <v>0</v>
      </c>
      <c r="AG677" s="150">
        <v>0</v>
      </c>
      <c r="AH677" s="81"/>
      <c r="AI677" s="150"/>
      <c r="AJ677" s="998">
        <f t="shared" si="51"/>
        <v>5733.84</v>
      </c>
    </row>
    <row r="678" spans="2:36" ht="66" x14ac:dyDescent="0.25">
      <c r="B678" s="74"/>
      <c r="C678" s="84" t="s">
        <v>690</v>
      </c>
      <c r="D678" s="74"/>
      <c r="E678" s="74">
        <v>189</v>
      </c>
      <c r="F678" s="79" t="s">
        <v>650</v>
      </c>
      <c r="G678" s="55" t="s">
        <v>31</v>
      </c>
      <c r="H678" s="56" t="s">
        <v>32</v>
      </c>
      <c r="I678" s="55" t="s">
        <v>33</v>
      </c>
      <c r="J678" s="211">
        <v>59.987619047619049</v>
      </c>
      <c r="K678" s="766">
        <v>11337.66</v>
      </c>
      <c r="L678" s="80"/>
      <c r="M678" s="150">
        <v>0</v>
      </c>
      <c r="N678" s="80"/>
      <c r="O678" s="150"/>
      <c r="P678" s="75">
        <f t="shared" si="52"/>
        <v>35.207264991188659</v>
      </c>
      <c r="Q678" s="1000">
        <v>2112</v>
      </c>
      <c r="R678" s="81"/>
      <c r="S678" s="150"/>
      <c r="T678" s="75">
        <v>0</v>
      </c>
      <c r="U678" s="1017">
        <v>0</v>
      </c>
      <c r="V678" s="81"/>
      <c r="W678" s="150"/>
      <c r="X678" s="81"/>
      <c r="Y678" s="150"/>
      <c r="Z678" s="60">
        <v>154</v>
      </c>
      <c r="AA678" s="1000">
        <v>9225.66</v>
      </c>
      <c r="AB678" s="81"/>
      <c r="AC678" s="150"/>
      <c r="AD678" s="63">
        <v>0</v>
      </c>
      <c r="AE678" s="90">
        <f t="shared" si="50"/>
        <v>0</v>
      </c>
      <c r="AF678" s="63">
        <v>0</v>
      </c>
      <c r="AG678" s="150">
        <v>0</v>
      </c>
      <c r="AH678" s="81"/>
      <c r="AI678" s="150"/>
      <c r="AJ678" s="998">
        <f t="shared" si="51"/>
        <v>11337.66</v>
      </c>
    </row>
    <row r="679" spans="2:36" ht="66" x14ac:dyDescent="0.25">
      <c r="B679" s="74"/>
      <c r="C679" s="84" t="s">
        <v>691</v>
      </c>
      <c r="D679" s="74"/>
      <c r="E679" s="74">
        <v>2</v>
      </c>
      <c r="F679" s="79" t="s">
        <v>650</v>
      </c>
      <c r="G679" s="55" t="s">
        <v>31</v>
      </c>
      <c r="H679" s="56" t="s">
        <v>32</v>
      </c>
      <c r="I679" s="55" t="s">
        <v>33</v>
      </c>
      <c r="J679" s="211">
        <v>184.67500000000001</v>
      </c>
      <c r="K679" s="766">
        <v>369.35</v>
      </c>
      <c r="L679" s="80"/>
      <c r="M679" s="150">
        <v>0</v>
      </c>
      <c r="N679" s="80"/>
      <c r="O679" s="150"/>
      <c r="P679" s="75">
        <f t="shared" si="52"/>
        <v>0.78516312440774327</v>
      </c>
      <c r="Q679" s="1000">
        <v>145</v>
      </c>
      <c r="R679" s="81"/>
      <c r="S679" s="150"/>
      <c r="T679" s="75">
        <v>0</v>
      </c>
      <c r="U679" s="1017">
        <v>0</v>
      </c>
      <c r="V679" s="81"/>
      <c r="W679" s="150"/>
      <c r="X679" s="81"/>
      <c r="Y679" s="150"/>
      <c r="Z679" s="60">
        <v>1</v>
      </c>
      <c r="AA679" s="1000">
        <v>224.35000000000002</v>
      </c>
      <c r="AB679" s="81"/>
      <c r="AC679" s="150"/>
      <c r="AD679" s="63">
        <v>0</v>
      </c>
      <c r="AE679" s="90">
        <f t="shared" si="50"/>
        <v>0</v>
      </c>
      <c r="AF679" s="63">
        <v>0</v>
      </c>
      <c r="AG679" s="150">
        <v>0</v>
      </c>
      <c r="AH679" s="81"/>
      <c r="AI679" s="150"/>
      <c r="AJ679" s="998">
        <f t="shared" si="51"/>
        <v>369.35</v>
      </c>
    </row>
    <row r="680" spans="2:36" ht="66" x14ac:dyDescent="0.25">
      <c r="B680" s="74"/>
      <c r="C680" s="87" t="s">
        <v>692</v>
      </c>
      <c r="D680" s="74"/>
      <c r="E680" s="74">
        <v>314</v>
      </c>
      <c r="F680" s="79" t="s">
        <v>650</v>
      </c>
      <c r="G680" s="55" t="s">
        <v>31</v>
      </c>
      <c r="H680" s="56" t="s">
        <v>32</v>
      </c>
      <c r="I680" s="55" t="s">
        <v>33</v>
      </c>
      <c r="J680" s="211">
        <v>67.009365079365068</v>
      </c>
      <c r="K680" s="766">
        <v>19691.109999999997</v>
      </c>
      <c r="L680" s="80"/>
      <c r="M680" s="150">
        <v>0</v>
      </c>
      <c r="N680" s="80"/>
      <c r="O680" s="150"/>
      <c r="P680" s="75">
        <f t="shared" si="52"/>
        <v>18.982421315191672</v>
      </c>
      <c r="Q680" s="1000">
        <v>1272</v>
      </c>
      <c r="R680" s="81"/>
      <c r="S680" s="150"/>
      <c r="T680" s="75">
        <v>0</v>
      </c>
      <c r="U680" s="1017">
        <v>0</v>
      </c>
      <c r="V680" s="81"/>
      <c r="W680" s="150"/>
      <c r="X680" s="81"/>
      <c r="Y680" s="150"/>
      <c r="Z680" s="60">
        <v>195</v>
      </c>
      <c r="AA680" s="1000">
        <v>18419.109999999997</v>
      </c>
      <c r="AB680" s="81"/>
      <c r="AC680" s="150"/>
      <c r="AD680" s="63">
        <v>0</v>
      </c>
      <c r="AE680" s="90">
        <f t="shared" si="50"/>
        <v>0</v>
      </c>
      <c r="AF680" s="63">
        <v>0</v>
      </c>
      <c r="AG680" s="150">
        <v>0</v>
      </c>
      <c r="AH680" s="81"/>
      <c r="AI680" s="150"/>
      <c r="AJ680" s="998">
        <f t="shared" si="51"/>
        <v>19691.109999999997</v>
      </c>
    </row>
    <row r="681" spans="2:36" ht="66" x14ac:dyDescent="0.25">
      <c r="B681" s="74"/>
      <c r="C681" s="84" t="s">
        <v>693</v>
      </c>
      <c r="D681" s="74"/>
      <c r="E681" s="74">
        <v>289</v>
      </c>
      <c r="F681" s="74" t="s">
        <v>650</v>
      </c>
      <c r="G681" s="55" t="s">
        <v>31</v>
      </c>
      <c r="H681" s="56" t="s">
        <v>32</v>
      </c>
      <c r="I681" s="55" t="s">
        <v>33</v>
      </c>
      <c r="J681" s="211">
        <v>10.080416666666666</v>
      </c>
      <c r="K681" s="766">
        <v>4320</v>
      </c>
      <c r="L681" s="80"/>
      <c r="M681" s="150">
        <v>0</v>
      </c>
      <c r="N681" s="80"/>
      <c r="O681" s="150"/>
      <c r="P681" s="75">
        <f t="shared" si="52"/>
        <v>428.55371388418138</v>
      </c>
      <c r="Q681" s="1000">
        <v>4320</v>
      </c>
      <c r="R681" s="81"/>
      <c r="S681" s="150"/>
      <c r="T681" s="75">
        <v>0</v>
      </c>
      <c r="U681" s="1017">
        <v>0</v>
      </c>
      <c r="V681" s="81"/>
      <c r="W681" s="150"/>
      <c r="X681" s="81"/>
      <c r="Y681" s="150"/>
      <c r="Z681" s="60">
        <v>140</v>
      </c>
      <c r="AA681" s="1000">
        <v>0</v>
      </c>
      <c r="AB681" s="81"/>
      <c r="AC681" s="150"/>
      <c r="AD681" s="63">
        <v>0</v>
      </c>
      <c r="AE681" s="90">
        <f t="shared" si="50"/>
        <v>0</v>
      </c>
      <c r="AF681" s="63">
        <v>0</v>
      </c>
      <c r="AG681" s="150">
        <v>0</v>
      </c>
      <c r="AH681" s="81"/>
      <c r="AI681" s="150"/>
      <c r="AJ681" s="998">
        <f t="shared" si="51"/>
        <v>4320</v>
      </c>
    </row>
    <row r="682" spans="2:36" ht="66" x14ac:dyDescent="0.25">
      <c r="B682" s="74"/>
      <c r="C682" s="84" t="s">
        <v>694</v>
      </c>
      <c r="D682" s="74"/>
      <c r="E682" s="74">
        <v>24</v>
      </c>
      <c r="F682" s="79" t="s">
        <v>688</v>
      </c>
      <c r="G682" s="55" t="s">
        <v>31</v>
      </c>
      <c r="H682" s="56" t="s">
        <v>32</v>
      </c>
      <c r="I682" s="55" t="s">
        <v>33</v>
      </c>
      <c r="J682" s="211">
        <v>31.900000000000002</v>
      </c>
      <c r="K682" s="766">
        <v>765.6</v>
      </c>
      <c r="L682" s="80"/>
      <c r="M682" s="150">
        <v>0</v>
      </c>
      <c r="N682" s="80"/>
      <c r="O682" s="150"/>
      <c r="P682" s="75">
        <f t="shared" si="52"/>
        <v>20.313479623824449</v>
      </c>
      <c r="Q682" s="1000">
        <v>648</v>
      </c>
      <c r="R682" s="81"/>
      <c r="S682" s="150"/>
      <c r="T682" s="75">
        <v>0</v>
      </c>
      <c r="U682" s="1017">
        <v>0</v>
      </c>
      <c r="V682" s="81"/>
      <c r="W682" s="150"/>
      <c r="X682" s="81"/>
      <c r="Y682" s="150"/>
      <c r="Z682" s="60">
        <v>4</v>
      </c>
      <c r="AA682" s="1000">
        <v>117.60000000000002</v>
      </c>
      <c r="AB682" s="81"/>
      <c r="AC682" s="150"/>
      <c r="AD682" s="63">
        <v>0</v>
      </c>
      <c r="AE682" s="90">
        <f t="shared" si="50"/>
        <v>0</v>
      </c>
      <c r="AF682" s="63">
        <v>0</v>
      </c>
      <c r="AG682" s="150">
        <v>0</v>
      </c>
      <c r="AH682" s="81"/>
      <c r="AI682" s="150"/>
      <c r="AJ682" s="998">
        <f t="shared" si="51"/>
        <v>765.6</v>
      </c>
    </row>
    <row r="683" spans="2:36" ht="66" x14ac:dyDescent="0.25">
      <c r="B683" s="74"/>
      <c r="C683" s="84" t="s">
        <v>695</v>
      </c>
      <c r="D683" s="74"/>
      <c r="E683" s="74">
        <v>112</v>
      </c>
      <c r="F683" s="74" t="s">
        <v>650</v>
      </c>
      <c r="G683" s="55" t="s">
        <v>31</v>
      </c>
      <c r="H683" s="56" t="s">
        <v>32</v>
      </c>
      <c r="I683" s="55" t="s">
        <v>33</v>
      </c>
      <c r="J683" s="211">
        <v>144.91714285714286</v>
      </c>
      <c r="K683" s="766">
        <v>16230.720000000001</v>
      </c>
      <c r="L683" s="80"/>
      <c r="M683" s="150">
        <v>0</v>
      </c>
      <c r="N683" s="80"/>
      <c r="O683" s="150"/>
      <c r="P683" s="75">
        <f t="shared" si="52"/>
        <v>56.142426213994199</v>
      </c>
      <c r="Q683" s="1000">
        <v>8136</v>
      </c>
      <c r="R683" s="81"/>
      <c r="S683" s="150"/>
      <c r="T683" s="75">
        <v>0</v>
      </c>
      <c r="U683" s="1017">
        <v>0</v>
      </c>
      <c r="V683" s="81"/>
      <c r="W683" s="150"/>
      <c r="X683" s="81"/>
      <c r="Y683" s="150"/>
      <c r="Z683" s="60">
        <v>56</v>
      </c>
      <c r="AA683" s="1000">
        <v>8094.7200000000012</v>
      </c>
      <c r="AB683" s="81"/>
      <c r="AC683" s="150"/>
      <c r="AD683" s="63">
        <v>0</v>
      </c>
      <c r="AE683" s="90">
        <f t="shared" si="50"/>
        <v>0</v>
      </c>
      <c r="AF683" s="63">
        <v>0</v>
      </c>
      <c r="AG683" s="150">
        <v>0</v>
      </c>
      <c r="AH683" s="81"/>
      <c r="AI683" s="150"/>
      <c r="AJ683" s="998">
        <f t="shared" si="51"/>
        <v>16230.720000000001</v>
      </c>
    </row>
    <row r="684" spans="2:36" ht="66" x14ac:dyDescent="0.25">
      <c r="B684" s="74"/>
      <c r="C684" s="87" t="s">
        <v>696</v>
      </c>
      <c r="D684" s="74"/>
      <c r="E684" s="74">
        <v>71</v>
      </c>
      <c r="F684" s="79" t="s">
        <v>650</v>
      </c>
      <c r="G684" s="55" t="s">
        <v>31</v>
      </c>
      <c r="H684" s="56" t="s">
        <v>32</v>
      </c>
      <c r="I684" s="55" t="s">
        <v>33</v>
      </c>
      <c r="J684" s="211">
        <v>1032.8969014084505</v>
      </c>
      <c r="K684" s="766">
        <v>73335.679999999993</v>
      </c>
      <c r="L684" s="80"/>
      <c r="M684" s="150">
        <v>0</v>
      </c>
      <c r="N684" s="80"/>
      <c r="O684" s="150"/>
      <c r="P684" s="75">
        <f t="shared" si="52"/>
        <v>17.910790491067925</v>
      </c>
      <c r="Q684" s="1000">
        <v>18500</v>
      </c>
      <c r="R684" s="81"/>
      <c r="S684" s="150"/>
      <c r="T684" s="75">
        <v>0</v>
      </c>
      <c r="U684" s="1017">
        <v>0</v>
      </c>
      <c r="V684" s="81"/>
      <c r="W684" s="150"/>
      <c r="X684" s="81"/>
      <c r="Y684" s="150"/>
      <c r="Z684" s="60">
        <v>53</v>
      </c>
      <c r="AA684" s="1000">
        <v>54835.679999999993</v>
      </c>
      <c r="AB684" s="81"/>
      <c r="AC684" s="150"/>
      <c r="AD684" s="63">
        <v>0</v>
      </c>
      <c r="AE684" s="90">
        <f t="shared" si="50"/>
        <v>0</v>
      </c>
      <c r="AF684" s="63">
        <v>0</v>
      </c>
      <c r="AG684" s="150">
        <v>0</v>
      </c>
      <c r="AH684" s="81"/>
      <c r="AI684" s="150"/>
      <c r="AJ684" s="998">
        <f t="shared" si="51"/>
        <v>73335.679999999993</v>
      </c>
    </row>
    <row r="685" spans="2:36" ht="66" x14ac:dyDescent="0.25">
      <c r="B685" s="74"/>
      <c r="C685" s="93" t="s">
        <v>697</v>
      </c>
      <c r="D685" s="74"/>
      <c r="E685" s="74">
        <v>29</v>
      </c>
      <c r="F685" s="109" t="s">
        <v>674</v>
      </c>
      <c r="G685" s="55" t="s">
        <v>31</v>
      </c>
      <c r="H685" s="56" t="s">
        <v>32</v>
      </c>
      <c r="I685" s="55" t="s">
        <v>33</v>
      </c>
      <c r="J685" s="211">
        <v>76.84</v>
      </c>
      <c r="K685" s="766">
        <v>2228.36</v>
      </c>
      <c r="L685" s="80"/>
      <c r="M685" s="150">
        <v>0</v>
      </c>
      <c r="N685" s="80"/>
      <c r="O685" s="150"/>
      <c r="P685" s="75">
        <f t="shared" si="52"/>
        <v>8.5892764185320143</v>
      </c>
      <c r="Q685" s="1000">
        <v>660</v>
      </c>
      <c r="R685" s="81"/>
      <c r="S685" s="150"/>
      <c r="T685" s="75">
        <v>0</v>
      </c>
      <c r="U685" s="1017">
        <v>0</v>
      </c>
      <c r="V685" s="81"/>
      <c r="W685" s="150"/>
      <c r="X685" s="81"/>
      <c r="Y685" s="150"/>
      <c r="Z685" s="60">
        <v>20</v>
      </c>
      <c r="AA685" s="1000">
        <v>1568.3600000000001</v>
      </c>
      <c r="AB685" s="81"/>
      <c r="AC685" s="150"/>
      <c r="AD685" s="63">
        <v>0</v>
      </c>
      <c r="AE685" s="90">
        <f t="shared" si="50"/>
        <v>0</v>
      </c>
      <c r="AF685" s="63">
        <v>0</v>
      </c>
      <c r="AG685" s="150">
        <v>0</v>
      </c>
      <c r="AH685" s="81"/>
      <c r="AI685" s="150"/>
      <c r="AJ685" s="998">
        <f t="shared" si="51"/>
        <v>2228.36</v>
      </c>
    </row>
    <row r="686" spans="2:36" ht="66" x14ac:dyDescent="0.25">
      <c r="B686" s="74"/>
      <c r="C686" s="93" t="s">
        <v>698</v>
      </c>
      <c r="D686" s="74"/>
      <c r="E686" s="74">
        <v>344</v>
      </c>
      <c r="F686" s="79" t="s">
        <v>650</v>
      </c>
      <c r="G686" s="55" t="s">
        <v>31</v>
      </c>
      <c r="H686" s="56" t="s">
        <v>32</v>
      </c>
      <c r="I686" s="55" t="s">
        <v>33</v>
      </c>
      <c r="J686" s="211">
        <v>49.749156976744182</v>
      </c>
      <c r="K686" s="766">
        <v>17113.71</v>
      </c>
      <c r="L686" s="80"/>
      <c r="M686" s="150">
        <v>0</v>
      </c>
      <c r="N686" s="80"/>
      <c r="O686" s="150"/>
      <c r="P686" s="75">
        <f t="shared" si="52"/>
        <v>86.835642300821974</v>
      </c>
      <c r="Q686" s="1000">
        <v>4320</v>
      </c>
      <c r="R686" s="81"/>
      <c r="S686" s="150"/>
      <c r="T686" s="75">
        <v>0</v>
      </c>
      <c r="U686" s="1017">
        <v>0</v>
      </c>
      <c r="V686" s="81"/>
      <c r="W686" s="150"/>
      <c r="X686" s="81"/>
      <c r="Y686" s="150"/>
      <c r="Z686" s="60">
        <v>257</v>
      </c>
      <c r="AA686" s="1000">
        <v>12793.71</v>
      </c>
      <c r="AB686" s="81"/>
      <c r="AC686" s="150"/>
      <c r="AD686" s="63">
        <v>0</v>
      </c>
      <c r="AE686" s="90">
        <f t="shared" si="50"/>
        <v>0</v>
      </c>
      <c r="AF686" s="63">
        <v>0</v>
      </c>
      <c r="AG686" s="150">
        <v>0</v>
      </c>
      <c r="AH686" s="81"/>
      <c r="AI686" s="150"/>
      <c r="AJ686" s="998">
        <f t="shared" si="51"/>
        <v>17113.71</v>
      </c>
    </row>
    <row r="687" spans="2:36" ht="66" x14ac:dyDescent="0.25">
      <c r="B687" s="74"/>
      <c r="C687" s="93" t="s">
        <v>699</v>
      </c>
      <c r="D687" s="74"/>
      <c r="E687" s="74">
        <v>19</v>
      </c>
      <c r="F687" s="79" t="s">
        <v>650</v>
      </c>
      <c r="G687" s="55" t="s">
        <v>31</v>
      </c>
      <c r="H687" s="56" t="s">
        <v>32</v>
      </c>
      <c r="I687" s="55" t="s">
        <v>33</v>
      </c>
      <c r="J687" s="211">
        <v>303.55368421052634</v>
      </c>
      <c r="K687" s="766">
        <v>5767.52</v>
      </c>
      <c r="L687" s="80"/>
      <c r="M687" s="150">
        <v>0</v>
      </c>
      <c r="N687" s="80"/>
      <c r="O687" s="150"/>
      <c r="P687" s="75">
        <f t="shared" si="52"/>
        <v>2.0260007767636696</v>
      </c>
      <c r="Q687" s="1000">
        <v>615</v>
      </c>
      <c r="R687" s="81"/>
      <c r="S687" s="150"/>
      <c r="T687" s="75">
        <v>0</v>
      </c>
      <c r="U687" s="1017">
        <v>0</v>
      </c>
      <c r="V687" s="81"/>
      <c r="W687" s="150"/>
      <c r="X687" s="81"/>
      <c r="Y687" s="150"/>
      <c r="Z687" s="60">
        <v>17</v>
      </c>
      <c r="AA687" s="1000">
        <v>5152.5200000000004</v>
      </c>
      <c r="AB687" s="81"/>
      <c r="AC687" s="150"/>
      <c r="AD687" s="63">
        <v>0</v>
      </c>
      <c r="AE687" s="90">
        <f t="shared" si="50"/>
        <v>0</v>
      </c>
      <c r="AF687" s="63">
        <v>0</v>
      </c>
      <c r="AG687" s="150">
        <v>0</v>
      </c>
      <c r="AH687" s="81"/>
      <c r="AI687" s="150"/>
      <c r="AJ687" s="998">
        <f t="shared" si="51"/>
        <v>5767.52</v>
      </c>
    </row>
    <row r="688" spans="2:36" ht="66" x14ac:dyDescent="0.25">
      <c r="B688" s="74"/>
      <c r="C688" s="84" t="s">
        <v>700</v>
      </c>
      <c r="D688" s="74"/>
      <c r="E688" s="74">
        <v>360</v>
      </c>
      <c r="F688" s="79" t="s">
        <v>650</v>
      </c>
      <c r="G688" s="55" t="s">
        <v>31</v>
      </c>
      <c r="H688" s="56" t="s">
        <v>32</v>
      </c>
      <c r="I688" s="55" t="s">
        <v>33</v>
      </c>
      <c r="J688" s="211">
        <v>36.948333333333331</v>
      </c>
      <c r="K688" s="766">
        <v>13301.4</v>
      </c>
      <c r="L688" s="80"/>
      <c r="M688" s="150">
        <v>0</v>
      </c>
      <c r="N688" s="80"/>
      <c r="O688" s="150"/>
      <c r="P688" s="75">
        <f t="shared" si="52"/>
        <v>265.23523839595833</v>
      </c>
      <c r="Q688" s="1000">
        <v>9800</v>
      </c>
      <c r="R688" s="81"/>
      <c r="S688" s="150"/>
      <c r="T688" s="75">
        <v>0</v>
      </c>
      <c r="U688" s="1017">
        <v>0</v>
      </c>
      <c r="V688" s="81"/>
      <c r="W688" s="150"/>
      <c r="X688" s="81"/>
      <c r="Y688" s="150"/>
      <c r="Z688" s="60">
        <v>95</v>
      </c>
      <c r="AA688" s="1000">
        <v>3501.3999999999996</v>
      </c>
      <c r="AB688" s="81"/>
      <c r="AC688" s="150"/>
      <c r="AD688" s="63">
        <v>0</v>
      </c>
      <c r="AE688" s="90">
        <f t="shared" si="50"/>
        <v>0</v>
      </c>
      <c r="AF688" s="63">
        <v>0</v>
      </c>
      <c r="AG688" s="150">
        <v>0</v>
      </c>
      <c r="AH688" s="81"/>
      <c r="AI688" s="150"/>
      <c r="AJ688" s="998">
        <f t="shared" si="51"/>
        <v>13301.4</v>
      </c>
    </row>
    <row r="689" spans="2:36" ht="66" x14ac:dyDescent="0.25">
      <c r="B689" s="74"/>
      <c r="C689" s="84" t="s">
        <v>701</v>
      </c>
      <c r="D689" s="74"/>
      <c r="E689" s="74">
        <v>2242</v>
      </c>
      <c r="F689" s="79" t="s">
        <v>650</v>
      </c>
      <c r="G689" s="55" t="s">
        <v>31</v>
      </c>
      <c r="H689" s="56" t="s">
        <v>32</v>
      </c>
      <c r="I689" s="55" t="s">
        <v>33</v>
      </c>
      <c r="J689" s="211">
        <v>48.354861730597683</v>
      </c>
      <c r="K689" s="766">
        <v>108411.6</v>
      </c>
      <c r="L689" s="80"/>
      <c r="M689" s="150">
        <v>0</v>
      </c>
      <c r="N689" s="80"/>
      <c r="O689" s="150"/>
      <c r="P689" s="75">
        <f t="shared" si="52"/>
        <v>833.83549361876396</v>
      </c>
      <c r="Q689" s="1000">
        <v>40320</v>
      </c>
      <c r="R689" s="81"/>
      <c r="S689" s="150"/>
      <c r="T689" s="75">
        <v>0</v>
      </c>
      <c r="U689" s="1017">
        <v>0</v>
      </c>
      <c r="V689" s="81"/>
      <c r="W689" s="150"/>
      <c r="X689" s="81"/>
      <c r="Y689" s="150"/>
      <c r="Z689" s="60">
        <v>1408</v>
      </c>
      <c r="AA689" s="1000">
        <v>68091.600000000006</v>
      </c>
      <c r="AB689" s="81"/>
      <c r="AC689" s="150"/>
      <c r="AD689" s="63">
        <v>0</v>
      </c>
      <c r="AE689" s="90">
        <f t="shared" si="50"/>
        <v>0</v>
      </c>
      <c r="AF689" s="63">
        <v>0</v>
      </c>
      <c r="AG689" s="150">
        <v>0</v>
      </c>
      <c r="AH689" s="81"/>
      <c r="AI689" s="150"/>
      <c r="AJ689" s="998">
        <f t="shared" si="51"/>
        <v>108411.6</v>
      </c>
    </row>
    <row r="690" spans="2:36" ht="66" x14ac:dyDescent="0.25">
      <c r="B690" s="74"/>
      <c r="C690" s="84" t="s">
        <v>702</v>
      </c>
      <c r="D690" s="74"/>
      <c r="E690" s="74">
        <v>1</v>
      </c>
      <c r="F690" s="79" t="s">
        <v>650</v>
      </c>
      <c r="G690" s="55" t="s">
        <v>31</v>
      </c>
      <c r="H690" s="56" t="s">
        <v>32</v>
      </c>
      <c r="I690" s="55" t="s">
        <v>33</v>
      </c>
      <c r="J690" s="211">
        <v>165.06</v>
      </c>
      <c r="K690" s="766">
        <v>165.06</v>
      </c>
      <c r="L690" s="80"/>
      <c r="M690" s="150">
        <v>0</v>
      </c>
      <c r="N690" s="80"/>
      <c r="O690" s="150"/>
      <c r="P690" s="75">
        <f t="shared" si="52"/>
        <v>0</v>
      </c>
      <c r="Q690" s="1000"/>
      <c r="R690" s="81"/>
      <c r="S690" s="150"/>
      <c r="T690" s="75">
        <v>0</v>
      </c>
      <c r="U690" s="1017">
        <v>0</v>
      </c>
      <c r="V690" s="81"/>
      <c r="W690" s="150"/>
      <c r="X690" s="81"/>
      <c r="Y690" s="150"/>
      <c r="Z690" s="60">
        <v>1</v>
      </c>
      <c r="AA690" s="1000">
        <v>165.06</v>
      </c>
      <c r="AB690" s="81"/>
      <c r="AC690" s="150"/>
      <c r="AD690" s="63">
        <v>0</v>
      </c>
      <c r="AE690" s="90">
        <f t="shared" si="50"/>
        <v>0</v>
      </c>
      <c r="AF690" s="63">
        <v>0</v>
      </c>
      <c r="AG690" s="150">
        <v>0</v>
      </c>
      <c r="AH690" s="81"/>
      <c r="AI690" s="150"/>
      <c r="AJ690" s="998">
        <f t="shared" si="51"/>
        <v>165.06</v>
      </c>
    </row>
    <row r="691" spans="2:36" ht="66" x14ac:dyDescent="0.25">
      <c r="B691" s="74"/>
      <c r="C691" s="87" t="s">
        <v>703</v>
      </c>
      <c r="D691" s="74"/>
      <c r="E691" s="74">
        <v>281</v>
      </c>
      <c r="F691" s="79" t="s">
        <v>30</v>
      </c>
      <c r="G691" s="55" t="s">
        <v>31</v>
      </c>
      <c r="H691" s="56" t="s">
        <v>32</v>
      </c>
      <c r="I691" s="55" t="s">
        <v>33</v>
      </c>
      <c r="J691" s="211">
        <v>42.176298932384341</v>
      </c>
      <c r="K691" s="766">
        <v>11851.54</v>
      </c>
      <c r="L691" s="80"/>
      <c r="M691" s="150">
        <v>0</v>
      </c>
      <c r="N691" s="80"/>
      <c r="O691" s="150"/>
      <c r="P691" s="75">
        <f t="shared" si="52"/>
        <v>95.598715441200042</v>
      </c>
      <c r="Q691" s="1000">
        <v>4032</v>
      </c>
      <c r="R691" s="81"/>
      <c r="S691" s="150"/>
      <c r="T691" s="75">
        <v>0</v>
      </c>
      <c r="U691" s="1017">
        <v>0</v>
      </c>
      <c r="V691" s="81"/>
      <c r="W691" s="150"/>
      <c r="X691" s="81"/>
      <c r="Y691" s="150"/>
      <c r="Z691" s="60">
        <v>185</v>
      </c>
      <c r="AA691" s="1000">
        <v>7819.5400000000009</v>
      </c>
      <c r="AB691" s="81"/>
      <c r="AC691" s="150"/>
      <c r="AD691" s="63">
        <v>0</v>
      </c>
      <c r="AE691" s="90">
        <f t="shared" si="50"/>
        <v>0</v>
      </c>
      <c r="AF691" s="63">
        <v>0</v>
      </c>
      <c r="AG691" s="150">
        <v>0</v>
      </c>
      <c r="AH691" s="81"/>
      <c r="AI691" s="150"/>
      <c r="AJ691" s="998">
        <f t="shared" si="51"/>
        <v>11851.54</v>
      </c>
    </row>
    <row r="692" spans="2:36" ht="66" x14ac:dyDescent="0.25">
      <c r="B692" s="74"/>
      <c r="C692" s="87" t="s">
        <v>704</v>
      </c>
      <c r="D692" s="74"/>
      <c r="E692" s="74">
        <v>120</v>
      </c>
      <c r="F692" s="74" t="s">
        <v>650</v>
      </c>
      <c r="G692" s="55" t="s">
        <v>31</v>
      </c>
      <c r="H692" s="56" t="s">
        <v>32</v>
      </c>
      <c r="I692" s="55" t="s">
        <v>33</v>
      </c>
      <c r="J692" s="211">
        <v>76.355833333333337</v>
      </c>
      <c r="K692" s="766">
        <v>9162.7000000000007</v>
      </c>
      <c r="L692" s="80"/>
      <c r="M692" s="150">
        <v>0</v>
      </c>
      <c r="N692" s="80"/>
      <c r="O692" s="150"/>
      <c r="P692" s="75">
        <f t="shared" si="52"/>
        <v>34.574961528807009</v>
      </c>
      <c r="Q692" s="1000">
        <v>2640</v>
      </c>
      <c r="R692" s="81"/>
      <c r="S692" s="150"/>
      <c r="T692" s="75">
        <v>0</v>
      </c>
      <c r="U692" s="1017">
        <v>0</v>
      </c>
      <c r="V692" s="81"/>
      <c r="W692" s="150"/>
      <c r="X692" s="81"/>
      <c r="Y692" s="150"/>
      <c r="Z692" s="60">
        <v>85</v>
      </c>
      <c r="AA692" s="1000">
        <v>6522.7000000000007</v>
      </c>
      <c r="AB692" s="81"/>
      <c r="AC692" s="150"/>
      <c r="AD692" s="63">
        <v>0</v>
      </c>
      <c r="AE692" s="90">
        <f t="shared" si="50"/>
        <v>0</v>
      </c>
      <c r="AF692" s="63">
        <v>0</v>
      </c>
      <c r="AG692" s="150">
        <v>0</v>
      </c>
      <c r="AH692" s="81"/>
      <c r="AI692" s="150"/>
      <c r="AJ692" s="998">
        <f t="shared" si="51"/>
        <v>9162.7000000000007</v>
      </c>
    </row>
    <row r="693" spans="2:36" ht="66" x14ac:dyDescent="0.25">
      <c r="B693" s="74"/>
      <c r="C693" s="87" t="s">
        <v>705</v>
      </c>
      <c r="D693" s="74"/>
      <c r="E693" s="74">
        <v>344</v>
      </c>
      <c r="F693" s="79" t="s">
        <v>650</v>
      </c>
      <c r="G693" s="55" t="s">
        <v>31</v>
      </c>
      <c r="H693" s="56" t="s">
        <v>32</v>
      </c>
      <c r="I693" s="55" t="s">
        <v>33</v>
      </c>
      <c r="J693" s="211">
        <v>55.835377906976738</v>
      </c>
      <c r="K693" s="766">
        <v>19207.37</v>
      </c>
      <c r="L693" s="80"/>
      <c r="M693" s="150">
        <v>0</v>
      </c>
      <c r="N693" s="80"/>
      <c r="O693" s="150"/>
      <c r="P693" s="75">
        <f t="shared" si="52"/>
        <v>154.74060217510259</v>
      </c>
      <c r="Q693" s="1000">
        <v>8640</v>
      </c>
      <c r="R693" s="81"/>
      <c r="S693" s="150"/>
      <c r="T693" s="75">
        <v>0</v>
      </c>
      <c r="U693" s="1017">
        <v>0</v>
      </c>
      <c r="V693" s="81"/>
      <c r="W693" s="150"/>
      <c r="X693" s="81"/>
      <c r="Y693" s="150"/>
      <c r="Z693" s="60">
        <v>189</v>
      </c>
      <c r="AA693" s="1000">
        <v>10567.369999999999</v>
      </c>
      <c r="AB693" s="81"/>
      <c r="AC693" s="150"/>
      <c r="AD693" s="63">
        <v>0</v>
      </c>
      <c r="AE693" s="90">
        <f t="shared" si="50"/>
        <v>0</v>
      </c>
      <c r="AF693" s="63">
        <v>0</v>
      </c>
      <c r="AG693" s="150">
        <v>0</v>
      </c>
      <c r="AH693" s="81"/>
      <c r="AI693" s="150"/>
      <c r="AJ693" s="998">
        <f t="shared" si="51"/>
        <v>19207.37</v>
      </c>
    </row>
    <row r="694" spans="2:36" ht="66" x14ac:dyDescent="0.25">
      <c r="B694" s="74"/>
      <c r="C694" s="84" t="s">
        <v>706</v>
      </c>
      <c r="D694" s="74"/>
      <c r="E694" s="74">
        <v>72</v>
      </c>
      <c r="F694" s="74" t="s">
        <v>650</v>
      </c>
      <c r="G694" s="55" t="s">
        <v>31</v>
      </c>
      <c r="H694" s="56" t="s">
        <v>32</v>
      </c>
      <c r="I694" s="55" t="s">
        <v>33</v>
      </c>
      <c r="J694" s="211">
        <v>87.023194444444442</v>
      </c>
      <c r="K694" s="766">
        <v>6265.67</v>
      </c>
      <c r="L694" s="80"/>
      <c r="M694" s="150">
        <v>0</v>
      </c>
      <c r="N694" s="80"/>
      <c r="O694" s="150"/>
      <c r="P694" s="75">
        <f t="shared" si="52"/>
        <v>49.64193773371403</v>
      </c>
      <c r="Q694" s="1000">
        <v>4320</v>
      </c>
      <c r="R694" s="81"/>
      <c r="S694" s="150"/>
      <c r="T694" s="75">
        <v>0</v>
      </c>
      <c r="U694" s="1017">
        <v>0</v>
      </c>
      <c r="V694" s="81"/>
      <c r="W694" s="150"/>
      <c r="X694" s="81"/>
      <c r="Y694" s="150"/>
      <c r="Z694" s="60">
        <v>22</v>
      </c>
      <c r="AA694" s="1000">
        <v>1945.67</v>
      </c>
      <c r="AB694" s="81"/>
      <c r="AC694" s="150"/>
      <c r="AD694" s="63">
        <v>0</v>
      </c>
      <c r="AE694" s="90">
        <f t="shared" si="50"/>
        <v>0</v>
      </c>
      <c r="AF694" s="63">
        <v>0</v>
      </c>
      <c r="AG694" s="150">
        <v>0</v>
      </c>
      <c r="AH694" s="81"/>
      <c r="AI694" s="150"/>
      <c r="AJ694" s="998">
        <f t="shared" si="51"/>
        <v>6265.67</v>
      </c>
    </row>
    <row r="695" spans="2:36" ht="66" x14ac:dyDescent="0.25">
      <c r="B695" s="74"/>
      <c r="C695" s="84" t="s">
        <v>707</v>
      </c>
      <c r="D695" s="74"/>
      <c r="E695" s="74">
        <v>50</v>
      </c>
      <c r="F695" s="79" t="s">
        <v>650</v>
      </c>
      <c r="G695" s="55" t="s">
        <v>31</v>
      </c>
      <c r="H695" s="56" t="s">
        <v>32</v>
      </c>
      <c r="I695" s="55" t="s">
        <v>33</v>
      </c>
      <c r="J695" s="211">
        <v>43.383999999999993</v>
      </c>
      <c r="K695" s="766">
        <v>2169.1999999999998</v>
      </c>
      <c r="L695" s="80"/>
      <c r="M695" s="150">
        <v>0</v>
      </c>
      <c r="N695" s="80"/>
      <c r="O695" s="150"/>
      <c r="P695" s="75">
        <f t="shared" si="52"/>
        <v>36.879955744053113</v>
      </c>
      <c r="Q695" s="1000">
        <v>1600</v>
      </c>
      <c r="R695" s="81"/>
      <c r="S695" s="150"/>
      <c r="T695" s="75">
        <v>0</v>
      </c>
      <c r="U695" s="1017">
        <v>0</v>
      </c>
      <c r="V695" s="81"/>
      <c r="W695" s="150"/>
      <c r="X695" s="81"/>
      <c r="Y695" s="150"/>
      <c r="Z695" s="60">
        <v>13</v>
      </c>
      <c r="AA695" s="1000">
        <v>569.19999999999982</v>
      </c>
      <c r="AB695" s="81"/>
      <c r="AC695" s="150"/>
      <c r="AD695" s="63">
        <v>0</v>
      </c>
      <c r="AE695" s="90">
        <f t="shared" si="50"/>
        <v>0</v>
      </c>
      <c r="AF695" s="63">
        <v>0</v>
      </c>
      <c r="AG695" s="150">
        <v>0</v>
      </c>
      <c r="AH695" s="81"/>
      <c r="AI695" s="150"/>
      <c r="AJ695" s="998">
        <f t="shared" si="51"/>
        <v>2169.1999999999998</v>
      </c>
    </row>
    <row r="696" spans="2:36" ht="66" x14ac:dyDescent="0.25">
      <c r="B696" s="74"/>
      <c r="C696" s="84" t="s">
        <v>708</v>
      </c>
      <c r="D696" s="74"/>
      <c r="E696" s="74">
        <v>240</v>
      </c>
      <c r="F696" s="79" t="s">
        <v>650</v>
      </c>
      <c r="G696" s="55" t="s">
        <v>31</v>
      </c>
      <c r="H696" s="56" t="s">
        <v>32</v>
      </c>
      <c r="I696" s="55" t="s">
        <v>33</v>
      </c>
      <c r="J696" s="211">
        <v>35.727999999999994</v>
      </c>
      <c r="K696" s="766">
        <v>8574.7199999999993</v>
      </c>
      <c r="L696" s="80"/>
      <c r="M696" s="150">
        <v>0</v>
      </c>
      <c r="N696" s="80"/>
      <c r="O696" s="150"/>
      <c r="P696" s="75">
        <f t="shared" si="52"/>
        <v>221.67487684729068</v>
      </c>
      <c r="Q696" s="1000">
        <v>7920</v>
      </c>
      <c r="R696" s="81"/>
      <c r="S696" s="150"/>
      <c r="T696" s="75">
        <v>0</v>
      </c>
      <c r="U696" s="1017">
        <v>0</v>
      </c>
      <c r="V696" s="81"/>
      <c r="W696" s="150"/>
      <c r="X696" s="81"/>
      <c r="Y696" s="150"/>
      <c r="Z696" s="60">
        <v>18</v>
      </c>
      <c r="AA696" s="1000">
        <v>654.71999999999935</v>
      </c>
      <c r="AB696" s="81"/>
      <c r="AC696" s="150"/>
      <c r="AD696" s="63">
        <v>0</v>
      </c>
      <c r="AE696" s="90">
        <f t="shared" si="50"/>
        <v>0</v>
      </c>
      <c r="AF696" s="63">
        <v>0</v>
      </c>
      <c r="AG696" s="150">
        <v>0</v>
      </c>
      <c r="AH696" s="81"/>
      <c r="AI696" s="150"/>
      <c r="AJ696" s="998">
        <f t="shared" si="51"/>
        <v>8574.7199999999993</v>
      </c>
    </row>
    <row r="697" spans="2:36" ht="66" x14ac:dyDescent="0.25">
      <c r="B697" s="74"/>
      <c r="C697" s="84" t="s">
        <v>709</v>
      </c>
      <c r="D697" s="74"/>
      <c r="E697" s="74">
        <v>800</v>
      </c>
      <c r="F697" s="74" t="s">
        <v>650</v>
      </c>
      <c r="G697" s="55" t="s">
        <v>31</v>
      </c>
      <c r="H697" s="56" t="s">
        <v>32</v>
      </c>
      <c r="I697" s="55" t="s">
        <v>33</v>
      </c>
      <c r="J697" s="211">
        <v>88.809599999999989</v>
      </c>
      <c r="K697" s="766">
        <v>71047.679999999993</v>
      </c>
      <c r="L697" s="80"/>
      <c r="M697" s="150">
        <v>0</v>
      </c>
      <c r="N697" s="80"/>
      <c r="O697" s="150"/>
      <c r="P697" s="75">
        <f t="shared" si="52"/>
        <v>421.57604583288298</v>
      </c>
      <c r="Q697" s="1000">
        <v>37440</v>
      </c>
      <c r="R697" s="81"/>
      <c r="S697" s="150"/>
      <c r="T697" s="75">
        <v>0</v>
      </c>
      <c r="U697" s="1017">
        <v>0</v>
      </c>
      <c r="V697" s="81"/>
      <c r="W697" s="150"/>
      <c r="X697" s="81"/>
      <c r="Y697" s="150"/>
      <c r="Z697" s="60">
        <v>378</v>
      </c>
      <c r="AA697" s="1000">
        <v>33607.679999999993</v>
      </c>
      <c r="AB697" s="81"/>
      <c r="AC697" s="150"/>
      <c r="AD697" s="63">
        <v>0</v>
      </c>
      <c r="AE697" s="90">
        <f t="shared" si="50"/>
        <v>0</v>
      </c>
      <c r="AF697" s="63">
        <v>0</v>
      </c>
      <c r="AG697" s="150">
        <v>0</v>
      </c>
      <c r="AH697" s="81"/>
      <c r="AI697" s="150"/>
      <c r="AJ697" s="998">
        <f t="shared" si="51"/>
        <v>71047.679999999993</v>
      </c>
    </row>
    <row r="698" spans="2:36" ht="66" x14ac:dyDescent="0.25">
      <c r="B698" s="74"/>
      <c r="C698" s="93" t="s">
        <v>710</v>
      </c>
      <c r="D698" s="74"/>
      <c r="E698" s="74">
        <v>500</v>
      </c>
      <c r="F698" s="74" t="s">
        <v>650</v>
      </c>
      <c r="G698" s="55" t="s">
        <v>31</v>
      </c>
      <c r="H698" s="56" t="s">
        <v>32</v>
      </c>
      <c r="I698" s="55" t="s">
        <v>33</v>
      </c>
      <c r="J698" s="211">
        <v>34.451999999999998</v>
      </c>
      <c r="K698" s="766">
        <v>17226</v>
      </c>
      <c r="L698" s="80"/>
      <c r="M698" s="150">
        <v>0</v>
      </c>
      <c r="N698" s="80"/>
      <c r="O698" s="150"/>
      <c r="P698" s="75">
        <f t="shared" si="52"/>
        <v>278.64855451062351</v>
      </c>
      <c r="Q698" s="1000">
        <v>9600</v>
      </c>
      <c r="R698" s="81"/>
      <c r="S698" s="150"/>
      <c r="T698" s="75">
        <v>0</v>
      </c>
      <c r="U698" s="1017">
        <v>0</v>
      </c>
      <c r="V698" s="81"/>
      <c r="W698" s="150"/>
      <c r="X698" s="81"/>
      <c r="Y698" s="150"/>
      <c r="Z698" s="60">
        <v>221</v>
      </c>
      <c r="AA698" s="1000">
        <v>7626</v>
      </c>
      <c r="AB698" s="81"/>
      <c r="AC698" s="150"/>
      <c r="AD698" s="63">
        <v>0</v>
      </c>
      <c r="AE698" s="90">
        <f t="shared" si="50"/>
        <v>0</v>
      </c>
      <c r="AF698" s="63">
        <v>0</v>
      </c>
      <c r="AG698" s="150">
        <v>0</v>
      </c>
      <c r="AH698" s="81"/>
      <c r="AI698" s="150"/>
      <c r="AJ698" s="998">
        <f t="shared" si="51"/>
        <v>17226</v>
      </c>
    </row>
    <row r="699" spans="2:36" ht="66" x14ac:dyDescent="0.25">
      <c r="B699" s="74"/>
      <c r="C699" s="93" t="s">
        <v>711</v>
      </c>
      <c r="D699" s="74"/>
      <c r="E699" s="74">
        <v>736</v>
      </c>
      <c r="F699" s="74" t="s">
        <v>650</v>
      </c>
      <c r="G699" s="55" t="s">
        <v>31</v>
      </c>
      <c r="H699" s="56" t="s">
        <v>32</v>
      </c>
      <c r="I699" s="55" t="s">
        <v>33</v>
      </c>
      <c r="J699" s="211">
        <v>27.94591032608696</v>
      </c>
      <c r="K699" s="766">
        <v>20568.190000000002</v>
      </c>
      <c r="L699" s="80"/>
      <c r="M699" s="150">
        <v>0</v>
      </c>
      <c r="N699" s="80"/>
      <c r="O699" s="150"/>
      <c r="P699" s="75">
        <f t="shared" si="52"/>
        <v>240.46452313013441</v>
      </c>
      <c r="Q699" s="1000">
        <v>6720</v>
      </c>
      <c r="R699" s="81"/>
      <c r="S699" s="150"/>
      <c r="T699" s="75">
        <v>0</v>
      </c>
      <c r="U699" s="1017">
        <v>0</v>
      </c>
      <c r="V699" s="81"/>
      <c r="W699" s="150"/>
      <c r="X699" s="81"/>
      <c r="Y699" s="150"/>
      <c r="Z699" s="60">
        <v>496</v>
      </c>
      <c r="AA699" s="1000">
        <v>13848.190000000002</v>
      </c>
      <c r="AB699" s="81"/>
      <c r="AC699" s="150"/>
      <c r="AD699" s="63">
        <v>0</v>
      </c>
      <c r="AE699" s="90">
        <f t="shared" si="50"/>
        <v>0</v>
      </c>
      <c r="AF699" s="63">
        <v>0</v>
      </c>
      <c r="AG699" s="150">
        <v>0</v>
      </c>
      <c r="AH699" s="81"/>
      <c r="AI699" s="150"/>
      <c r="AJ699" s="998">
        <f t="shared" si="51"/>
        <v>20568.190000000002</v>
      </c>
    </row>
    <row r="700" spans="2:36" ht="66" x14ac:dyDescent="0.25">
      <c r="B700" s="74"/>
      <c r="C700" s="84" t="s">
        <v>712</v>
      </c>
      <c r="D700" s="74"/>
      <c r="E700" s="74">
        <v>305</v>
      </c>
      <c r="F700" s="74" t="s">
        <v>650</v>
      </c>
      <c r="G700" s="55" t="s">
        <v>31</v>
      </c>
      <c r="H700" s="56" t="s">
        <v>32</v>
      </c>
      <c r="I700" s="55" t="s">
        <v>33</v>
      </c>
      <c r="J700" s="211">
        <v>42.53101639344262</v>
      </c>
      <c r="K700" s="766">
        <v>12971.96</v>
      </c>
      <c r="L700" s="80"/>
      <c r="M700" s="150">
        <v>0</v>
      </c>
      <c r="N700" s="80"/>
      <c r="O700" s="150"/>
      <c r="P700" s="75">
        <f t="shared" si="52"/>
        <v>0</v>
      </c>
      <c r="Q700" s="1000">
        <v>0</v>
      </c>
      <c r="R700" s="81"/>
      <c r="S700" s="150"/>
      <c r="T700" s="75">
        <v>0</v>
      </c>
      <c r="U700" s="1017">
        <v>0</v>
      </c>
      <c r="V700" s="81"/>
      <c r="W700" s="150"/>
      <c r="X700" s="81"/>
      <c r="Y700" s="150"/>
      <c r="Z700" s="60">
        <v>305</v>
      </c>
      <c r="AA700" s="1000">
        <v>12971.96</v>
      </c>
      <c r="AB700" s="81"/>
      <c r="AC700" s="150"/>
      <c r="AD700" s="63">
        <v>0</v>
      </c>
      <c r="AE700" s="90">
        <f t="shared" si="50"/>
        <v>0</v>
      </c>
      <c r="AF700" s="63">
        <v>0</v>
      </c>
      <c r="AG700" s="150">
        <v>0</v>
      </c>
      <c r="AH700" s="81"/>
      <c r="AI700" s="150"/>
      <c r="AJ700" s="998">
        <f t="shared" si="51"/>
        <v>12971.96</v>
      </c>
    </row>
    <row r="701" spans="2:36" ht="66" x14ac:dyDescent="0.25">
      <c r="B701" s="74"/>
      <c r="C701" s="84" t="s">
        <v>713</v>
      </c>
      <c r="D701" s="74"/>
      <c r="E701" s="74">
        <v>22</v>
      </c>
      <c r="F701" s="74" t="s">
        <v>30</v>
      </c>
      <c r="G701" s="55" t="s">
        <v>31</v>
      </c>
      <c r="H701" s="56" t="s">
        <v>32</v>
      </c>
      <c r="I701" s="55" t="s">
        <v>33</v>
      </c>
      <c r="J701" s="211">
        <v>70</v>
      </c>
      <c r="K701" s="766">
        <v>1540</v>
      </c>
      <c r="L701" s="80"/>
      <c r="M701" s="150">
        <v>0</v>
      </c>
      <c r="N701" s="80"/>
      <c r="O701" s="150"/>
      <c r="P701" s="75">
        <f t="shared" si="52"/>
        <v>0</v>
      </c>
      <c r="Q701" s="1000">
        <v>0</v>
      </c>
      <c r="R701" s="81"/>
      <c r="S701" s="150"/>
      <c r="T701" s="75">
        <v>0</v>
      </c>
      <c r="U701" s="1017">
        <v>0</v>
      </c>
      <c r="V701" s="81"/>
      <c r="W701" s="150"/>
      <c r="X701" s="81"/>
      <c r="Y701" s="150"/>
      <c r="Z701" s="60">
        <v>22</v>
      </c>
      <c r="AA701" s="1000">
        <v>1540</v>
      </c>
      <c r="AB701" s="81"/>
      <c r="AC701" s="150"/>
      <c r="AD701" s="63">
        <v>0</v>
      </c>
      <c r="AE701" s="90">
        <f t="shared" si="50"/>
        <v>0</v>
      </c>
      <c r="AF701" s="63">
        <v>0</v>
      </c>
      <c r="AG701" s="150">
        <v>0</v>
      </c>
      <c r="AH701" s="81"/>
      <c r="AI701" s="150"/>
      <c r="AJ701" s="998">
        <f t="shared" si="51"/>
        <v>1540</v>
      </c>
    </row>
    <row r="702" spans="2:36" ht="66" x14ac:dyDescent="0.25">
      <c r="B702" s="74"/>
      <c r="C702" s="84" t="s">
        <v>714</v>
      </c>
      <c r="D702" s="74"/>
      <c r="E702" s="74">
        <v>2</v>
      </c>
      <c r="F702" s="74" t="s">
        <v>650</v>
      </c>
      <c r="G702" s="55" t="s">
        <v>31</v>
      </c>
      <c r="H702" s="56" t="s">
        <v>32</v>
      </c>
      <c r="I702" s="55" t="s">
        <v>33</v>
      </c>
      <c r="J702" s="211">
        <v>194.065</v>
      </c>
      <c r="K702" s="766">
        <v>388.13</v>
      </c>
      <c r="L702" s="80"/>
      <c r="M702" s="150">
        <v>0</v>
      </c>
      <c r="N702" s="80"/>
      <c r="O702" s="150"/>
      <c r="P702" s="75">
        <f t="shared" si="52"/>
        <v>0.77293690258418568</v>
      </c>
      <c r="Q702" s="1000">
        <v>150</v>
      </c>
      <c r="R702" s="81"/>
      <c r="S702" s="150"/>
      <c r="T702" s="75">
        <v>0</v>
      </c>
      <c r="U702" s="1017">
        <v>0</v>
      </c>
      <c r="V702" s="81"/>
      <c r="W702" s="150"/>
      <c r="X702" s="81"/>
      <c r="Y702" s="150"/>
      <c r="Z702" s="60">
        <v>1</v>
      </c>
      <c r="AA702" s="1000">
        <v>238.13</v>
      </c>
      <c r="AB702" s="81"/>
      <c r="AC702" s="150"/>
      <c r="AD702" s="63">
        <v>0</v>
      </c>
      <c r="AE702" s="90">
        <f t="shared" si="50"/>
        <v>0</v>
      </c>
      <c r="AF702" s="63">
        <v>0</v>
      </c>
      <c r="AG702" s="150">
        <v>0</v>
      </c>
      <c r="AH702" s="81"/>
      <c r="AI702" s="150"/>
      <c r="AJ702" s="998">
        <f t="shared" si="51"/>
        <v>388.13</v>
      </c>
    </row>
    <row r="703" spans="2:36" ht="66" x14ac:dyDescent="0.25">
      <c r="B703" s="74"/>
      <c r="C703" s="87" t="s">
        <v>715</v>
      </c>
      <c r="D703" s="74"/>
      <c r="E703" s="74">
        <v>1304</v>
      </c>
      <c r="F703" s="74" t="s">
        <v>650</v>
      </c>
      <c r="G703" s="55" t="s">
        <v>31</v>
      </c>
      <c r="H703" s="56" t="s">
        <v>32</v>
      </c>
      <c r="I703" s="55" t="s">
        <v>33</v>
      </c>
      <c r="J703" s="211">
        <v>49.970575153374234</v>
      </c>
      <c r="K703" s="766">
        <v>65161.63</v>
      </c>
      <c r="L703" s="80"/>
      <c r="M703" s="150">
        <v>0</v>
      </c>
      <c r="N703" s="80"/>
      <c r="O703" s="150"/>
      <c r="P703" s="75">
        <f t="shared" si="52"/>
        <v>368.85707125497015</v>
      </c>
      <c r="Q703" s="1000">
        <v>18432</v>
      </c>
      <c r="R703" s="81"/>
      <c r="S703" s="150"/>
      <c r="T703" s="75">
        <v>0</v>
      </c>
      <c r="U703" s="1017">
        <v>0</v>
      </c>
      <c r="V703" s="81"/>
      <c r="W703" s="150"/>
      <c r="X703" s="81"/>
      <c r="Y703" s="150"/>
      <c r="Z703" s="60">
        <v>935</v>
      </c>
      <c r="AA703" s="1000">
        <v>46729.63</v>
      </c>
      <c r="AB703" s="81"/>
      <c r="AC703" s="150"/>
      <c r="AD703" s="63">
        <v>0</v>
      </c>
      <c r="AE703" s="90">
        <f t="shared" si="50"/>
        <v>0</v>
      </c>
      <c r="AF703" s="63">
        <v>0</v>
      </c>
      <c r="AG703" s="150">
        <v>0</v>
      </c>
      <c r="AH703" s="81"/>
      <c r="AI703" s="150"/>
      <c r="AJ703" s="998">
        <f t="shared" si="51"/>
        <v>65161.63</v>
      </c>
    </row>
    <row r="704" spans="2:36" ht="66" x14ac:dyDescent="0.25">
      <c r="B704" s="74"/>
      <c r="C704" s="93" t="s">
        <v>716</v>
      </c>
      <c r="D704" s="74"/>
      <c r="E704" s="74">
        <v>544</v>
      </c>
      <c r="F704" s="74" t="s">
        <v>650</v>
      </c>
      <c r="G704" s="55" t="s">
        <v>31</v>
      </c>
      <c r="H704" s="56" t="s">
        <v>32</v>
      </c>
      <c r="I704" s="55" t="s">
        <v>33</v>
      </c>
      <c r="J704" s="211">
        <v>36.328474264705882</v>
      </c>
      <c r="K704" s="766">
        <v>19762.689999999999</v>
      </c>
      <c r="L704" s="80"/>
      <c r="M704" s="150">
        <v>0</v>
      </c>
      <c r="N704" s="80"/>
      <c r="O704" s="150"/>
      <c r="P704" s="75">
        <f t="shared" si="52"/>
        <v>306.53640774611148</v>
      </c>
      <c r="Q704" s="1000">
        <v>11136</v>
      </c>
      <c r="R704" s="81"/>
      <c r="S704" s="150"/>
      <c r="T704" s="75">
        <v>0</v>
      </c>
      <c r="U704" s="1017">
        <v>0</v>
      </c>
      <c r="V704" s="81"/>
      <c r="W704" s="150"/>
      <c r="X704" s="81"/>
      <c r="Y704" s="150"/>
      <c r="Z704" s="60">
        <v>237</v>
      </c>
      <c r="AA704" s="1000">
        <v>8626.6899999999987</v>
      </c>
      <c r="AB704" s="81"/>
      <c r="AC704" s="150"/>
      <c r="AD704" s="63">
        <v>0</v>
      </c>
      <c r="AE704" s="90">
        <f t="shared" si="50"/>
        <v>0</v>
      </c>
      <c r="AF704" s="63">
        <v>0</v>
      </c>
      <c r="AG704" s="150">
        <v>0</v>
      </c>
      <c r="AH704" s="81"/>
      <c r="AI704" s="150"/>
      <c r="AJ704" s="998">
        <f t="shared" si="51"/>
        <v>19762.689999999999</v>
      </c>
    </row>
    <row r="705" spans="2:36" ht="66" x14ac:dyDescent="0.25">
      <c r="B705" s="74"/>
      <c r="C705" s="84" t="s">
        <v>717</v>
      </c>
      <c r="D705" s="74"/>
      <c r="E705" s="74">
        <v>555</v>
      </c>
      <c r="F705" s="74" t="s">
        <v>650</v>
      </c>
      <c r="G705" s="55" t="s">
        <v>31</v>
      </c>
      <c r="H705" s="56" t="s">
        <v>32</v>
      </c>
      <c r="I705" s="55" t="s">
        <v>33</v>
      </c>
      <c r="J705" s="211">
        <v>38.179856115107917</v>
      </c>
      <c r="K705" s="766">
        <v>18627.59</v>
      </c>
      <c r="L705" s="80"/>
      <c r="M705" s="150">
        <v>0</v>
      </c>
      <c r="N705" s="80"/>
      <c r="O705" s="150"/>
      <c r="P705" s="75">
        <f t="shared" si="52"/>
        <v>405.97324288675333</v>
      </c>
      <c r="Q705" s="1000">
        <v>15500</v>
      </c>
      <c r="R705" s="81"/>
      <c r="S705" s="150"/>
      <c r="T705" s="75">
        <v>0</v>
      </c>
      <c r="U705" s="1017">
        <v>0</v>
      </c>
      <c r="V705" s="81"/>
      <c r="W705" s="150"/>
      <c r="X705" s="81"/>
      <c r="Y705" s="150"/>
      <c r="Z705" s="60">
        <v>149</v>
      </c>
      <c r="AA705" s="1000">
        <v>3127.59</v>
      </c>
      <c r="AB705" s="81"/>
      <c r="AC705" s="150"/>
      <c r="AD705" s="63">
        <v>0</v>
      </c>
      <c r="AE705" s="90">
        <f t="shared" si="50"/>
        <v>0</v>
      </c>
      <c r="AF705" s="63">
        <v>0</v>
      </c>
      <c r="AG705" s="150">
        <v>0</v>
      </c>
      <c r="AH705" s="81"/>
      <c r="AI705" s="150"/>
      <c r="AJ705" s="998">
        <f t="shared" si="51"/>
        <v>18627.59</v>
      </c>
    </row>
    <row r="706" spans="2:36" ht="66" x14ac:dyDescent="0.25">
      <c r="B706" s="74"/>
      <c r="C706" s="84" t="s">
        <v>718</v>
      </c>
      <c r="D706" s="74"/>
      <c r="E706" s="74">
        <v>97</v>
      </c>
      <c r="F706" s="74" t="s">
        <v>650</v>
      </c>
      <c r="G706" s="55" t="s">
        <v>31</v>
      </c>
      <c r="H706" s="56" t="s">
        <v>32</v>
      </c>
      <c r="I706" s="55" t="s">
        <v>33</v>
      </c>
      <c r="J706" s="211">
        <f>K706/E706</f>
        <v>77.19587628865979</v>
      </c>
      <c r="K706" s="766">
        <v>7488</v>
      </c>
      <c r="L706" s="80"/>
      <c r="M706" s="150">
        <v>0</v>
      </c>
      <c r="N706" s="80"/>
      <c r="O706" s="150"/>
      <c r="P706" s="75">
        <f t="shared" si="52"/>
        <v>97</v>
      </c>
      <c r="Q706" s="1000">
        <v>7488</v>
      </c>
      <c r="R706" s="81"/>
      <c r="S706" s="150"/>
      <c r="T706" s="75">
        <v>0</v>
      </c>
      <c r="U706" s="1017">
        <v>0</v>
      </c>
      <c r="V706" s="81"/>
      <c r="W706" s="150"/>
      <c r="X706" s="81"/>
      <c r="Y706" s="150"/>
      <c r="Z706" s="60"/>
      <c r="AA706" s="1000">
        <v>0</v>
      </c>
      <c r="AB706" s="81"/>
      <c r="AC706" s="150"/>
      <c r="AD706" s="63">
        <v>0</v>
      </c>
      <c r="AE706" s="90">
        <f t="shared" si="50"/>
        <v>0</v>
      </c>
      <c r="AF706" s="63">
        <v>0</v>
      </c>
      <c r="AG706" s="150">
        <v>0</v>
      </c>
      <c r="AH706" s="81"/>
      <c r="AI706" s="150"/>
      <c r="AJ706" s="998">
        <f t="shared" si="51"/>
        <v>7488</v>
      </c>
    </row>
    <row r="707" spans="2:36" ht="66" x14ac:dyDescent="0.25">
      <c r="B707" s="74"/>
      <c r="C707" s="87" t="s">
        <v>719</v>
      </c>
      <c r="D707" s="74"/>
      <c r="E707" s="74">
        <v>10</v>
      </c>
      <c r="F707" s="74" t="s">
        <v>650</v>
      </c>
      <c r="G707" s="55" t="s">
        <v>31</v>
      </c>
      <c r="H707" s="56" t="s">
        <v>32</v>
      </c>
      <c r="I707" s="55" t="s">
        <v>33</v>
      </c>
      <c r="J707" s="211">
        <v>228.29000000000002</v>
      </c>
      <c r="K707" s="766">
        <v>2282.9</v>
      </c>
      <c r="L707" s="80"/>
      <c r="M707" s="150">
        <v>0</v>
      </c>
      <c r="N707" s="80"/>
      <c r="O707" s="150"/>
      <c r="P707" s="75">
        <f t="shared" si="52"/>
        <v>5.6069034999342939</v>
      </c>
      <c r="Q707" s="1000">
        <v>1280</v>
      </c>
      <c r="R707" s="81"/>
      <c r="S707" s="150"/>
      <c r="T707" s="75">
        <v>0</v>
      </c>
      <c r="U707" s="1017">
        <v>0</v>
      </c>
      <c r="V707" s="81"/>
      <c r="W707" s="150"/>
      <c r="X707" s="81"/>
      <c r="Y707" s="150"/>
      <c r="Z707" s="60">
        <v>4</v>
      </c>
      <c r="AA707" s="1000">
        <v>1002.9000000000001</v>
      </c>
      <c r="AB707" s="81"/>
      <c r="AC707" s="150"/>
      <c r="AD707" s="63">
        <v>0</v>
      </c>
      <c r="AE707" s="90">
        <f t="shared" si="50"/>
        <v>0</v>
      </c>
      <c r="AF707" s="63">
        <v>0</v>
      </c>
      <c r="AG707" s="150">
        <v>0</v>
      </c>
      <c r="AH707" s="81"/>
      <c r="AI707" s="150"/>
      <c r="AJ707" s="998">
        <f t="shared" si="51"/>
        <v>2282.9</v>
      </c>
    </row>
    <row r="708" spans="2:36" ht="66" x14ac:dyDescent="0.25">
      <c r="B708" s="74"/>
      <c r="C708" s="84" t="s">
        <v>720</v>
      </c>
      <c r="D708" s="74"/>
      <c r="E708" s="74">
        <v>102</v>
      </c>
      <c r="F708" s="74" t="s">
        <v>650</v>
      </c>
      <c r="G708" s="55" t="s">
        <v>31</v>
      </c>
      <c r="H708" s="56" t="s">
        <v>32</v>
      </c>
      <c r="I708" s="55" t="s">
        <v>33</v>
      </c>
      <c r="J708" s="211">
        <v>85.331176470588218</v>
      </c>
      <c r="K708" s="766">
        <v>8703.7799999999988</v>
      </c>
      <c r="L708" s="80"/>
      <c r="M708" s="150">
        <v>0</v>
      </c>
      <c r="N708" s="80"/>
      <c r="O708" s="150"/>
      <c r="P708" s="75">
        <f t="shared" si="52"/>
        <v>22.500568718418897</v>
      </c>
      <c r="Q708" s="1000">
        <v>1920</v>
      </c>
      <c r="R708" s="81"/>
      <c r="S708" s="150"/>
      <c r="T708" s="75">
        <v>0</v>
      </c>
      <c r="U708" s="1017">
        <v>0</v>
      </c>
      <c r="V708" s="81"/>
      <c r="W708" s="150"/>
      <c r="X708" s="81"/>
      <c r="Y708" s="150"/>
      <c r="Z708" s="60">
        <v>79</v>
      </c>
      <c r="AA708" s="1000">
        <v>6783.7799999999988</v>
      </c>
      <c r="AB708" s="81"/>
      <c r="AC708" s="150"/>
      <c r="AD708" s="63">
        <v>0</v>
      </c>
      <c r="AE708" s="90">
        <f t="shared" si="50"/>
        <v>0</v>
      </c>
      <c r="AF708" s="63">
        <v>0</v>
      </c>
      <c r="AG708" s="150">
        <v>0</v>
      </c>
      <c r="AH708" s="81"/>
      <c r="AI708" s="150"/>
      <c r="AJ708" s="998">
        <f t="shared" si="51"/>
        <v>8703.7799999999988</v>
      </c>
    </row>
    <row r="709" spans="2:36" ht="66" x14ac:dyDescent="0.25">
      <c r="B709" s="74"/>
      <c r="C709" s="84" t="s">
        <v>721</v>
      </c>
      <c r="D709" s="74"/>
      <c r="E709" s="74">
        <v>492</v>
      </c>
      <c r="F709" s="74" t="s">
        <v>650</v>
      </c>
      <c r="G709" s="55" t="s">
        <v>31</v>
      </c>
      <c r="H709" s="56" t="s">
        <v>32</v>
      </c>
      <c r="I709" s="55" t="s">
        <v>33</v>
      </c>
      <c r="J709" s="211">
        <v>37.004004065040654</v>
      </c>
      <c r="K709" s="766">
        <v>18205.97</v>
      </c>
      <c r="L709" s="80"/>
      <c r="M709" s="150">
        <v>0</v>
      </c>
      <c r="N709" s="80"/>
      <c r="O709" s="150"/>
      <c r="P709" s="75">
        <f t="shared" si="52"/>
        <v>227.00246128055795</v>
      </c>
      <c r="Q709" s="1000">
        <v>8400</v>
      </c>
      <c r="R709" s="81"/>
      <c r="S709" s="150"/>
      <c r="T709" s="75">
        <v>0</v>
      </c>
      <c r="U709" s="1017">
        <v>0</v>
      </c>
      <c r="V709" s="81"/>
      <c r="W709" s="150"/>
      <c r="X709" s="81"/>
      <c r="Y709" s="150"/>
      <c r="Z709" s="60">
        <v>265</v>
      </c>
      <c r="AA709" s="1000">
        <v>9805.9700000000012</v>
      </c>
      <c r="AB709" s="81"/>
      <c r="AC709" s="150"/>
      <c r="AD709" s="63">
        <v>0</v>
      </c>
      <c r="AE709" s="90">
        <f t="shared" si="50"/>
        <v>0</v>
      </c>
      <c r="AF709" s="63">
        <v>0</v>
      </c>
      <c r="AG709" s="150">
        <v>0</v>
      </c>
      <c r="AH709" s="81"/>
      <c r="AI709" s="150"/>
      <c r="AJ709" s="998">
        <f t="shared" si="51"/>
        <v>18205.97</v>
      </c>
    </row>
    <row r="710" spans="2:36" ht="66" x14ac:dyDescent="0.25">
      <c r="B710" s="74"/>
      <c r="C710" s="93" t="s">
        <v>722</v>
      </c>
      <c r="D710" s="74"/>
      <c r="E710" s="74">
        <v>360</v>
      </c>
      <c r="F710" s="74" t="s">
        <v>650</v>
      </c>
      <c r="G710" s="55" t="s">
        <v>31</v>
      </c>
      <c r="H710" s="56" t="s">
        <v>32</v>
      </c>
      <c r="I710" s="55" t="s">
        <v>33</v>
      </c>
      <c r="J710" s="211">
        <v>35.727999999999994</v>
      </c>
      <c r="K710" s="766">
        <v>12862.079999999998</v>
      </c>
      <c r="L710" s="80"/>
      <c r="M710" s="150">
        <v>0</v>
      </c>
      <c r="N710" s="80"/>
      <c r="O710" s="150"/>
      <c r="P710" s="75">
        <f t="shared" si="52"/>
        <v>188.08777429467088</v>
      </c>
      <c r="Q710" s="1000">
        <v>6720</v>
      </c>
      <c r="R710" s="81"/>
      <c r="S710" s="150"/>
      <c r="T710" s="75">
        <v>0</v>
      </c>
      <c r="U710" s="1017">
        <v>0</v>
      </c>
      <c r="V710" s="81"/>
      <c r="W710" s="150"/>
      <c r="X710" s="81"/>
      <c r="Y710" s="150"/>
      <c r="Z710" s="60">
        <v>172</v>
      </c>
      <c r="AA710" s="1000">
        <v>6142.0799999999981</v>
      </c>
      <c r="AB710" s="81"/>
      <c r="AC710" s="150"/>
      <c r="AD710" s="63">
        <v>0</v>
      </c>
      <c r="AE710" s="90">
        <f t="shared" si="50"/>
        <v>0</v>
      </c>
      <c r="AF710" s="63">
        <v>0</v>
      </c>
      <c r="AG710" s="150">
        <v>0</v>
      </c>
      <c r="AH710" s="81"/>
      <c r="AI710" s="150"/>
      <c r="AJ710" s="998">
        <f t="shared" si="51"/>
        <v>12862.079999999998</v>
      </c>
    </row>
    <row r="711" spans="2:36" ht="66" x14ac:dyDescent="0.25">
      <c r="B711" s="74"/>
      <c r="C711" s="93" t="s">
        <v>723</v>
      </c>
      <c r="D711" s="74"/>
      <c r="E711" s="74">
        <v>880</v>
      </c>
      <c r="F711" s="74" t="s">
        <v>650</v>
      </c>
      <c r="G711" s="55" t="s">
        <v>31</v>
      </c>
      <c r="H711" s="56" t="s">
        <v>32</v>
      </c>
      <c r="I711" s="55" t="s">
        <v>33</v>
      </c>
      <c r="J711" s="211">
        <v>26.72218181818182</v>
      </c>
      <c r="K711" s="766">
        <v>23515.52</v>
      </c>
      <c r="L711" s="80"/>
      <c r="M711" s="150">
        <v>0</v>
      </c>
      <c r="N711" s="80"/>
      <c r="O711" s="150"/>
      <c r="P711" s="75">
        <f t="shared" si="52"/>
        <v>474.2127752224913</v>
      </c>
      <c r="Q711" s="1000">
        <v>12672</v>
      </c>
      <c r="R711" s="81"/>
      <c r="S711" s="150"/>
      <c r="T711" s="75">
        <v>0</v>
      </c>
      <c r="U711" s="1017">
        <v>0</v>
      </c>
      <c r="V711" s="81"/>
      <c r="W711" s="150"/>
      <c r="X711" s="81"/>
      <c r="Y711" s="150"/>
      <c r="Z711" s="60">
        <v>406</v>
      </c>
      <c r="AA711" s="1000">
        <v>10843.52</v>
      </c>
      <c r="AB711" s="81"/>
      <c r="AC711" s="150"/>
      <c r="AD711" s="63">
        <v>0</v>
      </c>
      <c r="AE711" s="90">
        <f t="shared" si="50"/>
        <v>0</v>
      </c>
      <c r="AF711" s="63">
        <v>0</v>
      </c>
      <c r="AG711" s="150">
        <v>0</v>
      </c>
      <c r="AH711" s="81"/>
      <c r="AI711" s="150"/>
      <c r="AJ711" s="998">
        <f t="shared" si="51"/>
        <v>23515.52</v>
      </c>
    </row>
    <row r="712" spans="2:36" ht="66" x14ac:dyDescent="0.25">
      <c r="B712" s="74"/>
      <c r="C712" s="101" t="s">
        <v>724</v>
      </c>
      <c r="D712" s="74"/>
      <c r="E712" s="74">
        <v>190</v>
      </c>
      <c r="F712" s="74" t="s">
        <v>650</v>
      </c>
      <c r="G712" s="55" t="s">
        <v>31</v>
      </c>
      <c r="H712" s="56" t="s">
        <v>32</v>
      </c>
      <c r="I712" s="55" t="s">
        <v>33</v>
      </c>
      <c r="J712" s="211">
        <v>26.941315789473688</v>
      </c>
      <c r="K712" s="766">
        <v>5118.8500000000004</v>
      </c>
      <c r="L712" s="80"/>
      <c r="M712" s="150">
        <v>0</v>
      </c>
      <c r="N712" s="80"/>
      <c r="O712" s="150"/>
      <c r="P712" s="75">
        <f t="shared" si="52"/>
        <v>57.012805610635191</v>
      </c>
      <c r="Q712" s="1000">
        <v>1536</v>
      </c>
      <c r="R712" s="81"/>
      <c r="S712" s="150"/>
      <c r="T712" s="75">
        <v>0</v>
      </c>
      <c r="U712" s="1017">
        <v>0</v>
      </c>
      <c r="V712" s="81"/>
      <c r="W712" s="150"/>
      <c r="X712" s="81"/>
      <c r="Y712" s="150"/>
      <c r="Z712" s="60">
        <v>133</v>
      </c>
      <c r="AA712" s="1000">
        <v>3582.8500000000004</v>
      </c>
      <c r="AB712" s="81"/>
      <c r="AC712" s="150"/>
      <c r="AD712" s="63">
        <v>0</v>
      </c>
      <c r="AE712" s="90">
        <f t="shared" si="50"/>
        <v>0</v>
      </c>
      <c r="AF712" s="63">
        <v>0</v>
      </c>
      <c r="AG712" s="150">
        <v>0</v>
      </c>
      <c r="AH712" s="81"/>
      <c r="AI712" s="150"/>
      <c r="AJ712" s="998">
        <f t="shared" si="51"/>
        <v>5118.8500000000004</v>
      </c>
    </row>
    <row r="713" spans="2:36" ht="66" x14ac:dyDescent="0.25">
      <c r="B713" s="74"/>
      <c r="C713" s="84" t="s">
        <v>725</v>
      </c>
      <c r="D713" s="74"/>
      <c r="E713" s="74">
        <v>720</v>
      </c>
      <c r="F713" s="74" t="s">
        <v>650</v>
      </c>
      <c r="G713" s="55" t="s">
        <v>31</v>
      </c>
      <c r="H713" s="56" t="s">
        <v>32</v>
      </c>
      <c r="I713" s="55" t="s">
        <v>33</v>
      </c>
      <c r="J713" s="211">
        <v>24.244</v>
      </c>
      <c r="K713" s="766">
        <v>17455.68</v>
      </c>
      <c r="L713" s="80"/>
      <c r="M713" s="150">
        <v>0</v>
      </c>
      <c r="N713" s="80"/>
      <c r="O713" s="150"/>
      <c r="P713" s="75">
        <f t="shared" si="52"/>
        <v>564.2633228840125</v>
      </c>
      <c r="Q713" s="1000">
        <v>13680</v>
      </c>
      <c r="R713" s="81"/>
      <c r="S713" s="150"/>
      <c r="T713" s="75">
        <v>0</v>
      </c>
      <c r="U713" s="1017">
        <v>0</v>
      </c>
      <c r="V713" s="81"/>
      <c r="W713" s="150"/>
      <c r="X713" s="81"/>
      <c r="Y713" s="150"/>
      <c r="Z713" s="60">
        <v>156</v>
      </c>
      <c r="AA713" s="1000">
        <v>3775.6800000000003</v>
      </c>
      <c r="AB713" s="81"/>
      <c r="AC713" s="150"/>
      <c r="AD713" s="63">
        <v>0</v>
      </c>
      <c r="AE713" s="90">
        <f t="shared" si="50"/>
        <v>0</v>
      </c>
      <c r="AF713" s="63">
        <v>0</v>
      </c>
      <c r="AG713" s="150">
        <v>0</v>
      </c>
      <c r="AH713" s="81"/>
      <c r="AI713" s="150"/>
      <c r="AJ713" s="998">
        <f t="shared" si="51"/>
        <v>17455.68</v>
      </c>
    </row>
    <row r="714" spans="2:36" ht="66" x14ac:dyDescent="0.25">
      <c r="B714" s="74"/>
      <c r="C714" s="84" t="s">
        <v>726</v>
      </c>
      <c r="D714" s="74"/>
      <c r="E714" s="74">
        <v>22</v>
      </c>
      <c r="F714" s="74" t="s">
        <v>30</v>
      </c>
      <c r="G714" s="55" t="s">
        <v>31</v>
      </c>
      <c r="H714" s="56" t="s">
        <v>32</v>
      </c>
      <c r="I714" s="55" t="s">
        <v>33</v>
      </c>
      <c r="J714" s="211">
        <v>100</v>
      </c>
      <c r="K714" s="766">
        <v>2200</v>
      </c>
      <c r="L714" s="80"/>
      <c r="M714" s="150">
        <v>0</v>
      </c>
      <c r="N714" s="80"/>
      <c r="O714" s="150"/>
      <c r="P714" s="75">
        <f t="shared" si="52"/>
        <v>0</v>
      </c>
      <c r="Q714" s="1000"/>
      <c r="R714" s="81"/>
      <c r="S714" s="150"/>
      <c r="T714" s="75">
        <v>0</v>
      </c>
      <c r="U714" s="1017">
        <v>0</v>
      </c>
      <c r="V714" s="81"/>
      <c r="W714" s="150"/>
      <c r="X714" s="81"/>
      <c r="Y714" s="150"/>
      <c r="Z714" s="60">
        <v>22</v>
      </c>
      <c r="AA714" s="1000">
        <v>2200</v>
      </c>
      <c r="AB714" s="81"/>
      <c r="AC714" s="150"/>
      <c r="AD714" s="63">
        <v>0</v>
      </c>
      <c r="AE714" s="90">
        <f t="shared" si="50"/>
        <v>0</v>
      </c>
      <c r="AF714" s="63">
        <v>0</v>
      </c>
      <c r="AG714" s="150">
        <v>0</v>
      </c>
      <c r="AH714" s="81"/>
      <c r="AI714" s="150"/>
      <c r="AJ714" s="998">
        <f t="shared" si="51"/>
        <v>2200</v>
      </c>
    </row>
    <row r="715" spans="2:36" ht="66" x14ac:dyDescent="0.25">
      <c r="B715" s="74"/>
      <c r="C715" s="84" t="s">
        <v>727</v>
      </c>
      <c r="D715" s="74"/>
      <c r="E715" s="74">
        <v>39</v>
      </c>
      <c r="F715" s="74" t="s">
        <v>650</v>
      </c>
      <c r="G715" s="55" t="s">
        <v>31</v>
      </c>
      <c r="H715" s="56" t="s">
        <v>32</v>
      </c>
      <c r="I715" s="55" t="s">
        <v>33</v>
      </c>
      <c r="J715" s="211">
        <v>115.55076923076922</v>
      </c>
      <c r="K715" s="766">
        <v>4506.4799999999996</v>
      </c>
      <c r="L715" s="80"/>
      <c r="M715" s="150">
        <v>0</v>
      </c>
      <c r="N715" s="80"/>
      <c r="O715" s="150"/>
      <c r="P715" s="75">
        <f t="shared" si="52"/>
        <v>15.577568301645632</v>
      </c>
      <c r="Q715" s="1000">
        <v>1800</v>
      </c>
      <c r="R715" s="81"/>
      <c r="S715" s="150"/>
      <c r="T715" s="75">
        <v>0</v>
      </c>
      <c r="U715" s="1017">
        <v>0</v>
      </c>
      <c r="V715" s="81"/>
      <c r="W715" s="150"/>
      <c r="X715" s="81"/>
      <c r="Y715" s="150"/>
      <c r="Z715" s="60">
        <v>23</v>
      </c>
      <c r="AA715" s="1000">
        <v>2706.4799999999996</v>
      </c>
      <c r="AB715" s="81"/>
      <c r="AC715" s="150"/>
      <c r="AD715" s="63">
        <v>0</v>
      </c>
      <c r="AE715" s="90">
        <f t="shared" si="50"/>
        <v>0</v>
      </c>
      <c r="AF715" s="63">
        <v>0</v>
      </c>
      <c r="AG715" s="150">
        <v>0</v>
      </c>
      <c r="AH715" s="81"/>
      <c r="AI715" s="150"/>
      <c r="AJ715" s="998">
        <f t="shared" si="51"/>
        <v>4506.4799999999996</v>
      </c>
    </row>
    <row r="716" spans="2:36" ht="66" x14ac:dyDescent="0.25">
      <c r="B716" s="74"/>
      <c r="C716" s="93" t="s">
        <v>728</v>
      </c>
      <c r="D716" s="74"/>
      <c r="E716" s="74">
        <v>21</v>
      </c>
      <c r="F716" s="74" t="s">
        <v>650</v>
      </c>
      <c r="G716" s="55" t="s">
        <v>31</v>
      </c>
      <c r="H716" s="56" t="s">
        <v>32</v>
      </c>
      <c r="I716" s="55" t="s">
        <v>33</v>
      </c>
      <c r="J716" s="211">
        <v>130.1057142857143</v>
      </c>
      <c r="K716" s="766">
        <v>2732.2200000000003</v>
      </c>
      <c r="L716" s="80"/>
      <c r="M716" s="150">
        <v>0</v>
      </c>
      <c r="N716" s="80"/>
      <c r="O716" s="150"/>
      <c r="P716" s="75">
        <f t="shared" si="52"/>
        <v>3.3664931813689964</v>
      </c>
      <c r="Q716" s="1000">
        <v>438</v>
      </c>
      <c r="R716" s="81"/>
      <c r="S716" s="150"/>
      <c r="T716" s="75">
        <v>0</v>
      </c>
      <c r="U716" s="1017">
        <v>0</v>
      </c>
      <c r="V716" s="81"/>
      <c r="W716" s="150"/>
      <c r="X716" s="81"/>
      <c r="Y716" s="150"/>
      <c r="Z716" s="60">
        <v>18</v>
      </c>
      <c r="AA716" s="1000">
        <v>2294.2200000000003</v>
      </c>
      <c r="AB716" s="81"/>
      <c r="AC716" s="150"/>
      <c r="AD716" s="63">
        <v>0</v>
      </c>
      <c r="AE716" s="90">
        <f t="shared" si="50"/>
        <v>0</v>
      </c>
      <c r="AF716" s="63">
        <v>0</v>
      </c>
      <c r="AG716" s="150">
        <v>0</v>
      </c>
      <c r="AH716" s="81"/>
      <c r="AI716" s="150"/>
      <c r="AJ716" s="998">
        <f t="shared" si="51"/>
        <v>2732.2200000000003</v>
      </c>
    </row>
    <row r="717" spans="2:36" ht="66" x14ac:dyDescent="0.25">
      <c r="B717" s="74"/>
      <c r="C717" s="87" t="s">
        <v>729</v>
      </c>
      <c r="D717" s="74"/>
      <c r="E717" s="74">
        <v>288</v>
      </c>
      <c r="F717" s="74" t="s">
        <v>650</v>
      </c>
      <c r="G717" s="55" t="s">
        <v>31</v>
      </c>
      <c r="H717" s="56" t="s">
        <v>32</v>
      </c>
      <c r="I717" s="55" t="s">
        <v>33</v>
      </c>
      <c r="J717" s="211">
        <v>49.182013888888882</v>
      </c>
      <c r="K717" s="766">
        <v>14164.419999999998</v>
      </c>
      <c r="L717" s="80"/>
      <c r="M717" s="150">
        <v>0</v>
      </c>
      <c r="N717" s="80"/>
      <c r="O717" s="150"/>
      <c r="P717" s="75">
        <f t="shared" si="52"/>
        <v>96.620687610223371</v>
      </c>
      <c r="Q717" s="1000">
        <v>4752</v>
      </c>
      <c r="R717" s="81"/>
      <c r="S717" s="150"/>
      <c r="T717" s="75">
        <v>0</v>
      </c>
      <c r="U717" s="1017">
        <v>0</v>
      </c>
      <c r="V717" s="81"/>
      <c r="W717" s="150"/>
      <c r="X717" s="81"/>
      <c r="Y717" s="150"/>
      <c r="Z717" s="60">
        <v>191</v>
      </c>
      <c r="AA717" s="1000">
        <v>9412.4199999999983</v>
      </c>
      <c r="AB717" s="81"/>
      <c r="AC717" s="150"/>
      <c r="AD717" s="63">
        <v>0</v>
      </c>
      <c r="AE717" s="90">
        <f t="shared" si="50"/>
        <v>0</v>
      </c>
      <c r="AF717" s="63">
        <v>0</v>
      </c>
      <c r="AG717" s="150">
        <v>0</v>
      </c>
      <c r="AH717" s="81"/>
      <c r="AI717" s="150"/>
      <c r="AJ717" s="998">
        <f t="shared" si="51"/>
        <v>14164.419999999998</v>
      </c>
    </row>
    <row r="718" spans="2:36" ht="66" x14ac:dyDescent="0.25">
      <c r="B718" s="74"/>
      <c r="C718" s="84" t="s">
        <v>730</v>
      </c>
      <c r="D718" s="74"/>
      <c r="E718" s="74">
        <v>96</v>
      </c>
      <c r="F718" s="74" t="s">
        <v>650</v>
      </c>
      <c r="G718" s="55" t="s">
        <v>31</v>
      </c>
      <c r="H718" s="56" t="s">
        <v>32</v>
      </c>
      <c r="I718" s="55" t="s">
        <v>33</v>
      </c>
      <c r="J718" s="211">
        <v>140.35999999999999</v>
      </c>
      <c r="K718" s="766">
        <v>13474.56</v>
      </c>
      <c r="L718" s="80"/>
      <c r="M718" s="150">
        <v>0</v>
      </c>
      <c r="N718" s="80"/>
      <c r="O718" s="150"/>
      <c r="P718" s="75">
        <f t="shared" si="52"/>
        <v>75.23510971786834</v>
      </c>
      <c r="Q718" s="1000">
        <v>10560</v>
      </c>
      <c r="R718" s="81"/>
      <c r="S718" s="150"/>
      <c r="T718" s="75">
        <v>0</v>
      </c>
      <c r="U718" s="1017">
        <v>0</v>
      </c>
      <c r="V718" s="81"/>
      <c r="W718" s="150"/>
      <c r="X718" s="81"/>
      <c r="Y718" s="150"/>
      <c r="Z718" s="60">
        <v>21</v>
      </c>
      <c r="AA718" s="1000">
        <v>2914.5599999999995</v>
      </c>
      <c r="AB718" s="81"/>
      <c r="AC718" s="150"/>
      <c r="AD718" s="63">
        <v>0</v>
      </c>
      <c r="AE718" s="90">
        <f t="shared" si="50"/>
        <v>0</v>
      </c>
      <c r="AF718" s="63">
        <v>0</v>
      </c>
      <c r="AG718" s="150">
        <v>0</v>
      </c>
      <c r="AH718" s="81"/>
      <c r="AI718" s="150"/>
      <c r="AJ718" s="998">
        <f t="shared" si="51"/>
        <v>13474.56</v>
      </c>
    </row>
    <row r="719" spans="2:36" ht="66" x14ac:dyDescent="0.25">
      <c r="B719" s="177"/>
      <c r="C719" s="254" t="s">
        <v>731</v>
      </c>
      <c r="D719" s="177"/>
      <c r="E719" s="177">
        <v>1078</v>
      </c>
      <c r="F719" s="177" t="s">
        <v>650</v>
      </c>
      <c r="G719" s="55" t="s">
        <v>31</v>
      </c>
      <c r="H719" s="56" t="s">
        <v>32</v>
      </c>
      <c r="I719" s="55" t="s">
        <v>33</v>
      </c>
      <c r="J719" s="211">
        <v>25.234350649350645</v>
      </c>
      <c r="K719" s="779">
        <v>27202.629999999997</v>
      </c>
      <c r="L719" s="80"/>
      <c r="M719" s="150">
        <v>0</v>
      </c>
      <c r="N719" s="80"/>
      <c r="O719" s="150"/>
      <c r="P719" s="75">
        <f t="shared" si="52"/>
        <v>776.08495943223147</v>
      </c>
      <c r="Q719" s="1000">
        <v>19584</v>
      </c>
      <c r="R719" s="81"/>
      <c r="S719" s="150"/>
      <c r="T719" s="75">
        <v>0</v>
      </c>
      <c r="U719" s="1017">
        <v>0</v>
      </c>
      <c r="V719" s="81"/>
      <c r="W719" s="150"/>
      <c r="X719" s="81"/>
      <c r="Y719" s="150"/>
      <c r="Z719" s="60">
        <v>302</v>
      </c>
      <c r="AA719" s="1000">
        <v>7618.6299999999974</v>
      </c>
      <c r="AB719" s="81"/>
      <c r="AC719" s="150"/>
      <c r="AD719" s="63">
        <v>0</v>
      </c>
      <c r="AE719" s="90">
        <f t="shared" si="50"/>
        <v>0</v>
      </c>
      <c r="AF719" s="63">
        <v>0</v>
      </c>
      <c r="AG719" s="150">
        <v>0</v>
      </c>
      <c r="AH719" s="81"/>
      <c r="AI719" s="150"/>
      <c r="AJ719" s="998">
        <f t="shared" si="51"/>
        <v>27202.629999999997</v>
      </c>
    </row>
    <row r="720" spans="2:36" ht="24" x14ac:dyDescent="0.25">
      <c r="B720" s="42">
        <v>22105</v>
      </c>
      <c r="C720" s="43" t="s">
        <v>732</v>
      </c>
      <c r="D720" s="44"/>
      <c r="E720" s="45"/>
      <c r="F720" s="44"/>
      <c r="G720" s="239"/>
      <c r="H720" s="239"/>
      <c r="I720" s="239"/>
      <c r="J720" s="47"/>
      <c r="K720" s="790">
        <v>2845554.6849999991</v>
      </c>
      <c r="L720" s="264"/>
      <c r="M720" s="921">
        <f>SUM(M721:M872)</f>
        <v>0</v>
      </c>
      <c r="N720" s="264"/>
      <c r="O720" s="921">
        <f>SUM(O721:O872)</f>
        <v>220000</v>
      </c>
      <c r="P720" s="238">
        <v>0</v>
      </c>
      <c r="Q720" s="921">
        <f>SUM(Q721:Q872)</f>
        <v>1084886.77</v>
      </c>
      <c r="R720" s="265"/>
      <c r="S720" s="921">
        <f>SUM(S721:S872)</f>
        <v>0</v>
      </c>
      <c r="T720" s="238">
        <v>0</v>
      </c>
      <c r="U720" s="921">
        <f>SUM(U721:U872)</f>
        <v>0</v>
      </c>
      <c r="V720" s="265"/>
      <c r="W720" s="921">
        <f>SUM(W721:W872)</f>
        <v>0</v>
      </c>
      <c r="X720" s="265"/>
      <c r="Y720" s="921">
        <f>SUM(Y721:Y872)</f>
        <v>0</v>
      </c>
      <c r="Z720" s="376">
        <v>0</v>
      </c>
      <c r="AA720" s="921">
        <f>SUM(AA721:AA872)</f>
        <v>1540667.9150000005</v>
      </c>
      <c r="AB720" s="265"/>
      <c r="AC720" s="921">
        <f>SUM(AC721:AC872)</f>
        <v>0</v>
      </c>
      <c r="AD720" s="931">
        <v>0</v>
      </c>
      <c r="AE720" s="264">
        <f>SUM(AE721:AE872)</f>
        <v>0</v>
      </c>
      <c r="AF720" s="960">
        <f>SUM(AF721:AF872)</f>
        <v>0</v>
      </c>
      <c r="AG720" s="264">
        <f>SUM(AG721:AG872)</f>
        <v>0</v>
      </c>
      <c r="AH720" s="265"/>
      <c r="AI720" s="921">
        <f>SUM(AI721:AI872)</f>
        <v>0</v>
      </c>
      <c r="AJ720" s="926">
        <f t="shared" si="51"/>
        <v>2845554.6850000005</v>
      </c>
    </row>
    <row r="721" spans="2:36" ht="66" x14ac:dyDescent="0.25">
      <c r="B721" s="51"/>
      <c r="C721" s="255" t="s">
        <v>733</v>
      </c>
      <c r="D721" s="74"/>
      <c r="E721" s="74">
        <v>801</v>
      </c>
      <c r="F721" s="79" t="s">
        <v>734</v>
      </c>
      <c r="G721" s="55" t="s">
        <v>31</v>
      </c>
      <c r="H721" s="56" t="s">
        <v>32</v>
      </c>
      <c r="I721" s="55" t="s">
        <v>33</v>
      </c>
      <c r="J721" s="211">
        <v>331.46119254658385</v>
      </c>
      <c r="K721" s="766">
        <v>209827.34000000003</v>
      </c>
      <c r="L721" s="80"/>
      <c r="M721" s="150">
        <v>0</v>
      </c>
      <c r="N721" s="80"/>
      <c r="O721" s="150"/>
      <c r="P721" s="75">
        <f>Q721/J721</f>
        <v>13.658220334085559</v>
      </c>
      <c r="Q721" s="1000">
        <v>4527.17</v>
      </c>
      <c r="R721" s="81"/>
      <c r="S721" s="150"/>
      <c r="T721" s="75">
        <v>0</v>
      </c>
      <c r="U721" s="1017">
        <v>0</v>
      </c>
      <c r="V721" s="81"/>
      <c r="W721" s="150"/>
      <c r="X721" s="81"/>
      <c r="Y721" s="150"/>
      <c r="Z721" s="60">
        <v>787</v>
      </c>
      <c r="AA721" s="1000">
        <v>205300.17</v>
      </c>
      <c r="AB721" s="81"/>
      <c r="AC721" s="150"/>
      <c r="AD721" s="63">
        <v>0</v>
      </c>
      <c r="AE721" s="90">
        <f t="shared" ref="AE721:AE784" si="53">AD721*J721</f>
        <v>0</v>
      </c>
      <c r="AF721" s="63">
        <v>0</v>
      </c>
      <c r="AG721" s="150">
        <v>0</v>
      </c>
      <c r="AH721" s="81"/>
      <c r="AI721" s="150"/>
      <c r="AJ721" s="998">
        <f t="shared" si="51"/>
        <v>209827.34000000003</v>
      </c>
    </row>
    <row r="722" spans="2:36" ht="66" x14ac:dyDescent="0.25">
      <c r="B722" s="51"/>
      <c r="C722" s="52" t="s">
        <v>735</v>
      </c>
      <c r="D722" s="74"/>
      <c r="E722" s="74">
        <v>147</v>
      </c>
      <c r="F722" s="257" t="s">
        <v>30</v>
      </c>
      <c r="G722" s="55" t="s">
        <v>31</v>
      </c>
      <c r="H722" s="56" t="s">
        <v>32</v>
      </c>
      <c r="I722" s="55" t="s">
        <v>33</v>
      </c>
      <c r="J722" s="211">
        <v>472.08810810810814</v>
      </c>
      <c r="K722" s="766">
        <v>68369.040000000008</v>
      </c>
      <c r="L722" s="80"/>
      <c r="M722" s="150">
        <v>0</v>
      </c>
      <c r="N722" s="80"/>
      <c r="O722" s="150"/>
      <c r="P722" s="75"/>
      <c r="Q722" s="1000">
        <v>16080</v>
      </c>
      <c r="R722" s="81"/>
      <c r="S722" s="150"/>
      <c r="T722" s="75">
        <v>0</v>
      </c>
      <c r="U722" s="1017">
        <v>0</v>
      </c>
      <c r="V722" s="81"/>
      <c r="W722" s="150"/>
      <c r="X722" s="81"/>
      <c r="Y722" s="150"/>
      <c r="Z722" s="60">
        <v>147</v>
      </c>
      <c r="AA722" s="1000">
        <v>52289.040000000008</v>
      </c>
      <c r="AB722" s="81"/>
      <c r="AC722" s="150"/>
      <c r="AD722" s="63">
        <v>0</v>
      </c>
      <c r="AE722" s="90">
        <f t="shared" si="53"/>
        <v>0</v>
      </c>
      <c r="AF722" s="63">
        <v>0</v>
      </c>
      <c r="AG722" s="150">
        <v>0</v>
      </c>
      <c r="AH722" s="81"/>
      <c r="AI722" s="150"/>
      <c r="AJ722" s="998">
        <f t="shared" si="51"/>
        <v>68369.040000000008</v>
      </c>
    </row>
    <row r="723" spans="2:36" ht="66" x14ac:dyDescent="0.25">
      <c r="B723" s="51"/>
      <c r="C723" s="52" t="s">
        <v>736</v>
      </c>
      <c r="D723" s="74"/>
      <c r="E723" s="74">
        <v>23</v>
      </c>
      <c r="F723" s="79" t="s">
        <v>650</v>
      </c>
      <c r="G723" s="55" t="s">
        <v>31</v>
      </c>
      <c r="H723" s="56" t="s">
        <v>32</v>
      </c>
      <c r="I723" s="55" t="s">
        <v>33</v>
      </c>
      <c r="J723" s="211">
        <v>76.530416666666667</v>
      </c>
      <c r="K723" s="766">
        <v>1236.73</v>
      </c>
      <c r="L723" s="80"/>
      <c r="M723" s="150">
        <v>0</v>
      </c>
      <c r="N723" s="80"/>
      <c r="O723" s="150"/>
      <c r="P723" s="75">
        <f t="shared" ref="P723:P729" si="54">Q723/J723</f>
        <v>3.9200100178033788</v>
      </c>
      <c r="Q723" s="1000">
        <v>300</v>
      </c>
      <c r="R723" s="81"/>
      <c r="S723" s="150"/>
      <c r="T723" s="75">
        <v>0</v>
      </c>
      <c r="U723" s="1017">
        <v>0</v>
      </c>
      <c r="V723" s="81"/>
      <c r="W723" s="150"/>
      <c r="X723" s="81"/>
      <c r="Y723" s="150"/>
      <c r="Z723" s="60">
        <v>49</v>
      </c>
      <c r="AA723" s="1000">
        <v>936.73</v>
      </c>
      <c r="AB723" s="81"/>
      <c r="AC723" s="150"/>
      <c r="AD723" s="63">
        <v>0</v>
      </c>
      <c r="AE723" s="90">
        <f t="shared" si="53"/>
        <v>0</v>
      </c>
      <c r="AF723" s="63">
        <v>0</v>
      </c>
      <c r="AG723" s="150">
        <v>0</v>
      </c>
      <c r="AH723" s="81"/>
      <c r="AI723" s="150"/>
      <c r="AJ723" s="998">
        <f t="shared" si="51"/>
        <v>1236.73</v>
      </c>
    </row>
    <row r="724" spans="2:36" ht="66" x14ac:dyDescent="0.25">
      <c r="B724" s="51"/>
      <c r="C724" s="52" t="s">
        <v>737</v>
      </c>
      <c r="D724" s="74"/>
      <c r="E724" s="74">
        <v>1099</v>
      </c>
      <c r="F724" s="79" t="s">
        <v>24</v>
      </c>
      <c r="G724" s="55" t="s">
        <v>31</v>
      </c>
      <c r="H724" s="56" t="s">
        <v>32</v>
      </c>
      <c r="I724" s="55" t="s">
        <v>33</v>
      </c>
      <c r="J724" s="211">
        <v>14.783018181818182</v>
      </c>
      <c r="K724" s="766">
        <v>14344.01</v>
      </c>
      <c r="L724" s="80"/>
      <c r="M724" s="150">
        <v>0</v>
      </c>
      <c r="N724" s="80"/>
      <c r="O724" s="150"/>
      <c r="P724" s="75">
        <f t="shared" si="54"/>
        <v>249.24544870896088</v>
      </c>
      <c r="Q724" s="1000">
        <v>3684.6</v>
      </c>
      <c r="R724" s="81"/>
      <c r="S724" s="150"/>
      <c r="T724" s="75">
        <v>0</v>
      </c>
      <c r="U724" s="1017">
        <v>0</v>
      </c>
      <c r="V724" s="81"/>
      <c r="W724" s="150"/>
      <c r="X724" s="81"/>
      <c r="Y724" s="150"/>
      <c r="Z724" s="60">
        <v>850</v>
      </c>
      <c r="AA724" s="1000">
        <v>10659.41</v>
      </c>
      <c r="AB724" s="81"/>
      <c r="AC724" s="150"/>
      <c r="AD724" s="63">
        <v>0</v>
      </c>
      <c r="AE724" s="90">
        <f t="shared" si="53"/>
        <v>0</v>
      </c>
      <c r="AF724" s="63">
        <v>0</v>
      </c>
      <c r="AG724" s="150">
        <v>0</v>
      </c>
      <c r="AH724" s="81"/>
      <c r="AI724" s="150"/>
      <c r="AJ724" s="998">
        <f t="shared" ref="AJ724:AJ787" si="55">AG724+AI724+AE724+AC724+AA724+Y724+W724+U724+S724+Q724+O724+M724</f>
        <v>14344.01</v>
      </c>
    </row>
    <row r="725" spans="2:36" ht="66" x14ac:dyDescent="0.25">
      <c r="B725" s="51"/>
      <c r="C725" s="102" t="s">
        <v>738</v>
      </c>
      <c r="D725" s="74"/>
      <c r="E725" s="74">
        <v>83</v>
      </c>
      <c r="F725" s="79" t="s">
        <v>41</v>
      </c>
      <c r="G725" s="55" t="s">
        <v>31</v>
      </c>
      <c r="H725" s="56" t="s">
        <v>32</v>
      </c>
      <c r="I725" s="55" t="s">
        <v>33</v>
      </c>
      <c r="J725" s="211">
        <v>230.47619047619048</v>
      </c>
      <c r="K725" s="766">
        <v>18325.080000000002</v>
      </c>
      <c r="L725" s="80"/>
      <c r="M725" s="150">
        <v>0</v>
      </c>
      <c r="N725" s="80"/>
      <c r="O725" s="150"/>
      <c r="P725" s="75">
        <f t="shared" si="54"/>
        <v>0</v>
      </c>
      <c r="Q725" s="1000"/>
      <c r="R725" s="81"/>
      <c r="S725" s="150"/>
      <c r="T725" s="75">
        <v>0</v>
      </c>
      <c r="U725" s="1017">
        <v>0</v>
      </c>
      <c r="V725" s="81"/>
      <c r="W725" s="150"/>
      <c r="X725" s="81"/>
      <c r="Y725" s="150"/>
      <c r="Z725" s="60">
        <v>83</v>
      </c>
      <c r="AA725" s="1000">
        <v>18325.080000000002</v>
      </c>
      <c r="AB725" s="81"/>
      <c r="AC725" s="150"/>
      <c r="AD725" s="63">
        <v>0</v>
      </c>
      <c r="AE725" s="90">
        <f t="shared" si="53"/>
        <v>0</v>
      </c>
      <c r="AF725" s="63">
        <v>0</v>
      </c>
      <c r="AG725" s="150">
        <v>0</v>
      </c>
      <c r="AH725" s="81"/>
      <c r="AI725" s="150"/>
      <c r="AJ725" s="998">
        <f t="shared" si="55"/>
        <v>18325.080000000002</v>
      </c>
    </row>
    <row r="726" spans="2:36" ht="66" x14ac:dyDescent="0.25">
      <c r="B726" s="51"/>
      <c r="C726" s="102" t="s">
        <v>739</v>
      </c>
      <c r="D726" s="74"/>
      <c r="E726" s="74">
        <v>4</v>
      </c>
      <c r="F726" s="79" t="s">
        <v>740</v>
      </c>
      <c r="G726" s="55" t="s">
        <v>31</v>
      </c>
      <c r="H726" s="56" t="s">
        <v>32</v>
      </c>
      <c r="I726" s="55" t="s">
        <v>33</v>
      </c>
      <c r="J726" s="211">
        <v>228</v>
      </c>
      <c r="K726" s="766">
        <v>912</v>
      </c>
      <c r="L726" s="80"/>
      <c r="M726" s="150">
        <v>0</v>
      </c>
      <c r="N726" s="80"/>
      <c r="O726" s="150"/>
      <c r="P726" s="75">
        <f t="shared" si="54"/>
        <v>0</v>
      </c>
      <c r="Q726" s="1000">
        <v>0</v>
      </c>
      <c r="R726" s="81"/>
      <c r="S726" s="150"/>
      <c r="T726" s="75">
        <v>0</v>
      </c>
      <c r="U726" s="1017">
        <v>0</v>
      </c>
      <c r="V726" s="81"/>
      <c r="W726" s="150"/>
      <c r="X726" s="81"/>
      <c r="Y726" s="150"/>
      <c r="Z726" s="60">
        <v>4</v>
      </c>
      <c r="AA726" s="1000">
        <v>912</v>
      </c>
      <c r="AB726" s="81"/>
      <c r="AC726" s="150"/>
      <c r="AD726" s="63">
        <v>0</v>
      </c>
      <c r="AE726" s="90">
        <f t="shared" si="53"/>
        <v>0</v>
      </c>
      <c r="AF726" s="63">
        <v>0</v>
      </c>
      <c r="AG726" s="150">
        <v>0</v>
      </c>
      <c r="AH726" s="81"/>
      <c r="AI726" s="150"/>
      <c r="AJ726" s="998">
        <f t="shared" si="55"/>
        <v>912</v>
      </c>
    </row>
    <row r="727" spans="2:36" ht="66" x14ac:dyDescent="0.25">
      <c r="B727" s="51"/>
      <c r="C727" s="102" t="s">
        <v>741</v>
      </c>
      <c r="D727" s="74"/>
      <c r="E727" s="74">
        <v>6</v>
      </c>
      <c r="F727" s="79" t="s">
        <v>740</v>
      </c>
      <c r="G727" s="55" t="s">
        <v>31</v>
      </c>
      <c r="H727" s="56" t="s">
        <v>32</v>
      </c>
      <c r="I727" s="55" t="s">
        <v>33</v>
      </c>
      <c r="J727" s="211">
        <v>360</v>
      </c>
      <c r="K727" s="766">
        <v>1160</v>
      </c>
      <c r="L727" s="80"/>
      <c r="M727" s="150">
        <v>0</v>
      </c>
      <c r="N727" s="80"/>
      <c r="O727" s="150"/>
      <c r="P727" s="75">
        <f t="shared" si="54"/>
        <v>0</v>
      </c>
      <c r="Q727" s="1000"/>
      <c r="R727" s="81"/>
      <c r="S727" s="150"/>
      <c r="T727" s="75">
        <v>0</v>
      </c>
      <c r="U727" s="1017">
        <v>0</v>
      </c>
      <c r="V727" s="81"/>
      <c r="W727" s="150"/>
      <c r="X727" s="81"/>
      <c r="Y727" s="150"/>
      <c r="Z727" s="60">
        <v>6</v>
      </c>
      <c r="AA727" s="1000">
        <v>1160</v>
      </c>
      <c r="AB727" s="81"/>
      <c r="AC727" s="150"/>
      <c r="AD727" s="63">
        <v>0</v>
      </c>
      <c r="AE727" s="90">
        <f t="shared" si="53"/>
        <v>0</v>
      </c>
      <c r="AF727" s="63">
        <v>0</v>
      </c>
      <c r="AG727" s="150">
        <v>0</v>
      </c>
      <c r="AH727" s="81"/>
      <c r="AI727" s="150"/>
      <c r="AJ727" s="998">
        <f t="shared" si="55"/>
        <v>1160</v>
      </c>
    </row>
    <row r="728" spans="2:36" ht="66" x14ac:dyDescent="0.25">
      <c r="B728" s="51"/>
      <c r="C728" s="93" t="s">
        <v>742</v>
      </c>
      <c r="D728" s="74"/>
      <c r="E728" s="74">
        <v>16</v>
      </c>
      <c r="F728" s="109" t="s">
        <v>674</v>
      </c>
      <c r="G728" s="55" t="s">
        <v>31</v>
      </c>
      <c r="H728" s="56" t="s">
        <v>32</v>
      </c>
      <c r="I728" s="55" t="s">
        <v>33</v>
      </c>
      <c r="J728" s="211">
        <v>158.479375</v>
      </c>
      <c r="K728" s="766">
        <v>2535.67</v>
      </c>
      <c r="L728" s="80"/>
      <c r="M728" s="150">
        <v>0</v>
      </c>
      <c r="N728" s="80"/>
      <c r="O728" s="150"/>
      <c r="P728" s="75">
        <f t="shared" si="54"/>
        <v>0</v>
      </c>
      <c r="Q728" s="1000"/>
      <c r="R728" s="81"/>
      <c r="S728" s="150"/>
      <c r="T728" s="75">
        <v>0</v>
      </c>
      <c r="U728" s="1017">
        <v>0</v>
      </c>
      <c r="V728" s="81"/>
      <c r="W728" s="150"/>
      <c r="X728" s="81"/>
      <c r="Y728" s="150"/>
      <c r="Z728" s="60">
        <v>16</v>
      </c>
      <c r="AA728" s="1000">
        <v>2535.67</v>
      </c>
      <c r="AB728" s="81"/>
      <c r="AC728" s="150"/>
      <c r="AD728" s="63">
        <v>0</v>
      </c>
      <c r="AE728" s="90">
        <f t="shared" si="53"/>
        <v>0</v>
      </c>
      <c r="AF728" s="63">
        <v>0</v>
      </c>
      <c r="AG728" s="150">
        <v>0</v>
      </c>
      <c r="AH728" s="81"/>
      <c r="AI728" s="150"/>
      <c r="AJ728" s="998">
        <f t="shared" si="55"/>
        <v>2535.67</v>
      </c>
    </row>
    <row r="729" spans="2:36" ht="66" x14ac:dyDescent="0.25">
      <c r="B729" s="51"/>
      <c r="C729" s="52" t="s">
        <v>743</v>
      </c>
      <c r="D729" s="74"/>
      <c r="E729" s="74">
        <v>48</v>
      </c>
      <c r="F729" s="79" t="s">
        <v>744</v>
      </c>
      <c r="G729" s="55" t="s">
        <v>31</v>
      </c>
      <c r="H729" s="56" t="s">
        <v>32</v>
      </c>
      <c r="I729" s="55" t="s">
        <v>33</v>
      </c>
      <c r="J729" s="211">
        <v>390.20083333333332</v>
      </c>
      <c r="K729" s="766">
        <v>18729.64</v>
      </c>
      <c r="L729" s="80"/>
      <c r="M729" s="150">
        <v>0</v>
      </c>
      <c r="N729" s="80"/>
      <c r="O729" s="150"/>
      <c r="P729" s="75">
        <f t="shared" si="54"/>
        <v>17.836968569604114</v>
      </c>
      <c r="Q729" s="1000">
        <v>6960</v>
      </c>
      <c r="R729" s="81"/>
      <c r="S729" s="150"/>
      <c r="T729" s="75">
        <v>0</v>
      </c>
      <c r="U729" s="1017">
        <v>0</v>
      </c>
      <c r="V729" s="81"/>
      <c r="W729" s="150"/>
      <c r="X729" s="81"/>
      <c r="Y729" s="150"/>
      <c r="Z729" s="60">
        <v>30</v>
      </c>
      <c r="AA729" s="1000">
        <v>11769.64</v>
      </c>
      <c r="AB729" s="81"/>
      <c r="AC729" s="150"/>
      <c r="AD729" s="63">
        <v>0</v>
      </c>
      <c r="AE729" s="90">
        <f t="shared" si="53"/>
        <v>0</v>
      </c>
      <c r="AF729" s="63">
        <v>0</v>
      </c>
      <c r="AG729" s="150">
        <v>0</v>
      </c>
      <c r="AH729" s="81"/>
      <c r="AI729" s="150"/>
      <c r="AJ729" s="998">
        <f t="shared" si="55"/>
        <v>18729.64</v>
      </c>
    </row>
    <row r="730" spans="2:36" ht="66" x14ac:dyDescent="0.25">
      <c r="B730" s="51"/>
      <c r="C730" s="93" t="s">
        <v>745</v>
      </c>
      <c r="D730" s="74"/>
      <c r="E730" s="74">
        <v>12</v>
      </c>
      <c r="F730" s="109" t="s">
        <v>674</v>
      </c>
      <c r="G730" s="55" t="s">
        <v>31</v>
      </c>
      <c r="H730" s="56" t="s">
        <v>32</v>
      </c>
      <c r="I730" s="55" t="s">
        <v>33</v>
      </c>
      <c r="J730" s="211">
        <v>0</v>
      </c>
      <c r="K730" s="766">
        <v>0</v>
      </c>
      <c r="L730" s="80"/>
      <c r="M730" s="150">
        <v>0</v>
      </c>
      <c r="N730" s="80"/>
      <c r="O730" s="150"/>
      <c r="P730" s="75">
        <v>12</v>
      </c>
      <c r="Q730" s="1000"/>
      <c r="R730" s="81"/>
      <c r="S730" s="150"/>
      <c r="T730" s="75">
        <v>0</v>
      </c>
      <c r="U730" s="1017">
        <v>0</v>
      </c>
      <c r="V730" s="81"/>
      <c r="W730" s="150"/>
      <c r="X730" s="81"/>
      <c r="Y730" s="150"/>
      <c r="Z730" s="60">
        <v>0</v>
      </c>
      <c r="AA730" s="1000">
        <v>0</v>
      </c>
      <c r="AB730" s="81"/>
      <c r="AC730" s="150"/>
      <c r="AD730" s="63">
        <v>0</v>
      </c>
      <c r="AE730" s="90">
        <f t="shared" si="53"/>
        <v>0</v>
      </c>
      <c r="AF730" s="63">
        <v>0</v>
      </c>
      <c r="AG730" s="150">
        <v>0</v>
      </c>
      <c r="AH730" s="81"/>
      <c r="AI730" s="150"/>
      <c r="AJ730" s="998">
        <f t="shared" si="55"/>
        <v>0</v>
      </c>
    </row>
    <row r="731" spans="2:36" ht="66" x14ac:dyDescent="0.25">
      <c r="B731" s="51"/>
      <c r="C731" s="93" t="s">
        <v>746</v>
      </c>
      <c r="D731" s="74"/>
      <c r="E731" s="74">
        <v>424</v>
      </c>
      <c r="F731" s="109" t="s">
        <v>173</v>
      </c>
      <c r="G731" s="55" t="s">
        <v>31</v>
      </c>
      <c r="H731" s="56" t="s">
        <v>32</v>
      </c>
      <c r="I731" s="55" t="s">
        <v>33</v>
      </c>
      <c r="J731" s="211">
        <v>384.32091981132078</v>
      </c>
      <c r="K731" s="766">
        <v>162952.07</v>
      </c>
      <c r="L731" s="80"/>
      <c r="M731" s="150">
        <v>0</v>
      </c>
      <c r="N731" s="80"/>
      <c r="O731" s="150"/>
      <c r="P731" s="75">
        <f t="shared" ref="P731:P751" si="56">Q731/J731</f>
        <v>262.28080441076935</v>
      </c>
      <c r="Q731" s="1000">
        <v>100800</v>
      </c>
      <c r="R731" s="81"/>
      <c r="S731" s="150"/>
      <c r="T731" s="75">
        <v>0</v>
      </c>
      <c r="U731" s="1017">
        <v>0</v>
      </c>
      <c r="V731" s="81"/>
      <c r="W731" s="150"/>
      <c r="X731" s="81"/>
      <c r="Y731" s="150"/>
      <c r="Z731" s="60">
        <v>162</v>
      </c>
      <c r="AA731" s="1000">
        <v>62152.070000000007</v>
      </c>
      <c r="AB731" s="81"/>
      <c r="AC731" s="150"/>
      <c r="AD731" s="63">
        <v>0</v>
      </c>
      <c r="AE731" s="90">
        <f t="shared" si="53"/>
        <v>0</v>
      </c>
      <c r="AF731" s="63">
        <v>0</v>
      </c>
      <c r="AG731" s="150">
        <v>0</v>
      </c>
      <c r="AH731" s="81"/>
      <c r="AI731" s="150"/>
      <c r="AJ731" s="998">
        <f t="shared" si="55"/>
        <v>162952.07</v>
      </c>
    </row>
    <row r="732" spans="2:36" ht="66" x14ac:dyDescent="0.25">
      <c r="B732" s="51"/>
      <c r="C732" s="52" t="s">
        <v>747</v>
      </c>
      <c r="D732" s="74"/>
      <c r="E732" s="74">
        <v>893</v>
      </c>
      <c r="F732" s="79" t="s">
        <v>650</v>
      </c>
      <c r="G732" s="55" t="s">
        <v>31</v>
      </c>
      <c r="H732" s="56" t="s">
        <v>32</v>
      </c>
      <c r="I732" s="55" t="s">
        <v>33</v>
      </c>
      <c r="J732" s="211">
        <v>43.404053751399779</v>
      </c>
      <c r="K732" s="766">
        <v>38759.82</v>
      </c>
      <c r="L732" s="80"/>
      <c r="M732" s="150">
        <v>0</v>
      </c>
      <c r="N732" s="80"/>
      <c r="O732" s="150"/>
      <c r="P732" s="75">
        <f t="shared" si="56"/>
        <v>442.35499545663521</v>
      </c>
      <c r="Q732" s="1000">
        <v>19200</v>
      </c>
      <c r="R732" s="81"/>
      <c r="S732" s="150"/>
      <c r="T732" s="75">
        <v>0</v>
      </c>
      <c r="U732" s="1017">
        <v>0</v>
      </c>
      <c r="V732" s="81"/>
      <c r="W732" s="150"/>
      <c r="X732" s="81"/>
      <c r="Y732" s="150"/>
      <c r="Z732" s="60">
        <v>451</v>
      </c>
      <c r="AA732" s="1000">
        <v>19559.82</v>
      </c>
      <c r="AB732" s="81"/>
      <c r="AC732" s="150"/>
      <c r="AD732" s="63">
        <v>0</v>
      </c>
      <c r="AE732" s="90">
        <f t="shared" si="53"/>
        <v>0</v>
      </c>
      <c r="AF732" s="63">
        <v>0</v>
      </c>
      <c r="AG732" s="150">
        <v>0</v>
      </c>
      <c r="AH732" s="81"/>
      <c r="AI732" s="150"/>
      <c r="AJ732" s="998">
        <f t="shared" si="55"/>
        <v>38759.82</v>
      </c>
    </row>
    <row r="733" spans="2:36" ht="66" x14ac:dyDescent="0.25">
      <c r="B733" s="51"/>
      <c r="C733" s="52" t="s">
        <v>748</v>
      </c>
      <c r="D733" s="74"/>
      <c r="E733" s="74">
        <v>6</v>
      </c>
      <c r="F733" s="79" t="s">
        <v>650</v>
      </c>
      <c r="G733" s="55" t="s">
        <v>31</v>
      </c>
      <c r="H733" s="56" t="s">
        <v>32</v>
      </c>
      <c r="I733" s="55" t="s">
        <v>33</v>
      </c>
      <c r="J733" s="211">
        <v>127.60000000000001</v>
      </c>
      <c r="K733" s="766">
        <v>765.6</v>
      </c>
      <c r="L733" s="80"/>
      <c r="M733" s="150">
        <v>0</v>
      </c>
      <c r="N733" s="80"/>
      <c r="O733" s="150"/>
      <c r="P733" s="75">
        <f t="shared" si="56"/>
        <v>2.1159874608150471</v>
      </c>
      <c r="Q733" s="1000">
        <v>270</v>
      </c>
      <c r="R733" s="81"/>
      <c r="S733" s="150"/>
      <c r="T733" s="75">
        <v>0</v>
      </c>
      <c r="U733" s="1017">
        <v>0</v>
      </c>
      <c r="V733" s="81"/>
      <c r="W733" s="150"/>
      <c r="X733" s="81"/>
      <c r="Y733" s="150"/>
      <c r="Z733" s="60">
        <v>4</v>
      </c>
      <c r="AA733" s="1000">
        <v>495.6</v>
      </c>
      <c r="AB733" s="81"/>
      <c r="AC733" s="150"/>
      <c r="AD733" s="63">
        <v>0</v>
      </c>
      <c r="AE733" s="90">
        <f t="shared" si="53"/>
        <v>0</v>
      </c>
      <c r="AF733" s="63">
        <v>0</v>
      </c>
      <c r="AG733" s="150">
        <v>0</v>
      </c>
      <c r="AH733" s="81"/>
      <c r="AI733" s="150"/>
      <c r="AJ733" s="998">
        <f t="shared" si="55"/>
        <v>765.6</v>
      </c>
    </row>
    <row r="734" spans="2:36" ht="66" x14ac:dyDescent="0.25">
      <c r="B734" s="51"/>
      <c r="C734" s="258" t="s">
        <v>749</v>
      </c>
      <c r="D734" s="74"/>
      <c r="E734" s="74">
        <v>12</v>
      </c>
      <c r="F734" s="79" t="s">
        <v>49</v>
      </c>
      <c r="G734" s="55" t="s">
        <v>31</v>
      </c>
      <c r="H734" s="56" t="s">
        <v>32</v>
      </c>
      <c r="I734" s="55" t="s">
        <v>33</v>
      </c>
      <c r="J734" s="211">
        <v>384.86233333333331</v>
      </c>
      <c r="K734" s="766">
        <v>4618.348</v>
      </c>
      <c r="L734" s="80"/>
      <c r="M734" s="150">
        <v>0</v>
      </c>
      <c r="N734" s="80"/>
      <c r="O734" s="150"/>
      <c r="P734" s="75">
        <f t="shared" si="56"/>
        <v>0</v>
      </c>
      <c r="Q734" s="1000"/>
      <c r="R734" s="81"/>
      <c r="S734" s="150"/>
      <c r="T734" s="75">
        <v>0</v>
      </c>
      <c r="U734" s="1017">
        <v>0</v>
      </c>
      <c r="V734" s="81"/>
      <c r="W734" s="150"/>
      <c r="X734" s="81"/>
      <c r="Y734" s="150"/>
      <c r="Z734" s="60">
        <v>12</v>
      </c>
      <c r="AA734" s="1000">
        <v>4618.348</v>
      </c>
      <c r="AB734" s="81"/>
      <c r="AC734" s="150"/>
      <c r="AD734" s="63">
        <v>0</v>
      </c>
      <c r="AE734" s="90">
        <f t="shared" si="53"/>
        <v>0</v>
      </c>
      <c r="AF734" s="63">
        <v>0</v>
      </c>
      <c r="AG734" s="150">
        <v>0</v>
      </c>
      <c r="AH734" s="81"/>
      <c r="AI734" s="150"/>
      <c r="AJ734" s="998">
        <f t="shared" si="55"/>
        <v>4618.348</v>
      </c>
    </row>
    <row r="735" spans="2:36" ht="66" x14ac:dyDescent="0.25">
      <c r="B735" s="51"/>
      <c r="C735" s="258" t="s">
        <v>750</v>
      </c>
      <c r="D735" s="74"/>
      <c r="E735" s="74">
        <v>3</v>
      </c>
      <c r="F735" s="79" t="s">
        <v>49</v>
      </c>
      <c r="G735" s="55" t="s">
        <v>31</v>
      </c>
      <c r="H735" s="56" t="s">
        <v>32</v>
      </c>
      <c r="I735" s="55" t="s">
        <v>33</v>
      </c>
      <c r="J735" s="211">
        <v>64.153999999999996</v>
      </c>
      <c r="K735" s="766">
        <v>192.46199999999999</v>
      </c>
      <c r="L735" s="80"/>
      <c r="M735" s="150">
        <v>0</v>
      </c>
      <c r="N735" s="80"/>
      <c r="O735" s="150"/>
      <c r="P735" s="75">
        <f t="shared" si="56"/>
        <v>0</v>
      </c>
      <c r="Q735" s="1000"/>
      <c r="R735" s="81"/>
      <c r="S735" s="150"/>
      <c r="T735" s="75">
        <v>0</v>
      </c>
      <c r="U735" s="1017">
        <v>0</v>
      </c>
      <c r="V735" s="81"/>
      <c r="W735" s="150"/>
      <c r="X735" s="81"/>
      <c r="Y735" s="150"/>
      <c r="Z735" s="60">
        <v>3</v>
      </c>
      <c r="AA735" s="1000">
        <v>192.46199999999999</v>
      </c>
      <c r="AB735" s="81"/>
      <c r="AC735" s="150"/>
      <c r="AD735" s="63">
        <v>0</v>
      </c>
      <c r="AE735" s="90">
        <f t="shared" si="53"/>
        <v>0</v>
      </c>
      <c r="AF735" s="63">
        <v>0</v>
      </c>
      <c r="AG735" s="150">
        <v>0</v>
      </c>
      <c r="AH735" s="81"/>
      <c r="AI735" s="150"/>
      <c r="AJ735" s="998">
        <f t="shared" si="55"/>
        <v>192.46199999999999</v>
      </c>
    </row>
    <row r="736" spans="2:36" ht="66" x14ac:dyDescent="0.25">
      <c r="B736" s="51"/>
      <c r="C736" s="102" t="s">
        <v>751</v>
      </c>
      <c r="D736" s="74"/>
      <c r="E736" s="74">
        <v>3</v>
      </c>
      <c r="F736" s="79" t="s">
        <v>740</v>
      </c>
      <c r="G736" s="55" t="s">
        <v>31</v>
      </c>
      <c r="H736" s="56" t="s">
        <v>32</v>
      </c>
      <c r="I736" s="55" t="s">
        <v>33</v>
      </c>
      <c r="J736" s="211">
        <v>335</v>
      </c>
      <c r="K736" s="766">
        <v>1005</v>
      </c>
      <c r="L736" s="80"/>
      <c r="M736" s="150">
        <v>0</v>
      </c>
      <c r="N736" s="80"/>
      <c r="O736" s="150"/>
      <c r="P736" s="75">
        <f t="shared" si="56"/>
        <v>0</v>
      </c>
      <c r="Q736" s="1000"/>
      <c r="R736" s="81"/>
      <c r="S736" s="150"/>
      <c r="T736" s="75">
        <v>0</v>
      </c>
      <c r="U736" s="1017">
        <v>0</v>
      </c>
      <c r="V736" s="81"/>
      <c r="W736" s="150"/>
      <c r="X736" s="81"/>
      <c r="Y736" s="150"/>
      <c r="Z736" s="60">
        <v>3</v>
      </c>
      <c r="AA736" s="1000">
        <v>1005</v>
      </c>
      <c r="AB736" s="81"/>
      <c r="AC736" s="150"/>
      <c r="AD736" s="63">
        <v>0</v>
      </c>
      <c r="AE736" s="90">
        <f t="shared" si="53"/>
        <v>0</v>
      </c>
      <c r="AF736" s="63">
        <v>0</v>
      </c>
      <c r="AG736" s="150">
        <v>0</v>
      </c>
      <c r="AH736" s="81"/>
      <c r="AI736" s="150"/>
      <c r="AJ736" s="998">
        <f t="shared" si="55"/>
        <v>1005</v>
      </c>
    </row>
    <row r="737" spans="2:36" ht="66" x14ac:dyDescent="0.25">
      <c r="B737" s="51"/>
      <c r="C737" s="52" t="s">
        <v>752</v>
      </c>
      <c r="D737" s="74"/>
      <c r="E737" s="74">
        <v>24</v>
      </c>
      <c r="F737" s="79" t="s">
        <v>650</v>
      </c>
      <c r="G737" s="55" t="s">
        <v>31</v>
      </c>
      <c r="H737" s="56" t="s">
        <v>32</v>
      </c>
      <c r="I737" s="55" t="s">
        <v>33</v>
      </c>
      <c r="J737" s="211">
        <v>105.27</v>
      </c>
      <c r="K737" s="766">
        <v>2526.48</v>
      </c>
      <c r="L737" s="80"/>
      <c r="M737" s="150">
        <v>0</v>
      </c>
      <c r="N737" s="80"/>
      <c r="O737" s="150"/>
      <c r="P737" s="75">
        <f t="shared" si="56"/>
        <v>17.098888572242807</v>
      </c>
      <c r="Q737" s="1000">
        <v>1800</v>
      </c>
      <c r="R737" s="81"/>
      <c r="S737" s="150"/>
      <c r="T737" s="75">
        <v>0</v>
      </c>
      <c r="U737" s="1017">
        <v>0</v>
      </c>
      <c r="V737" s="81"/>
      <c r="W737" s="150"/>
      <c r="X737" s="81"/>
      <c r="Y737" s="150"/>
      <c r="Z737" s="60">
        <v>7</v>
      </c>
      <c r="AA737" s="1000">
        <v>726.48</v>
      </c>
      <c r="AB737" s="81"/>
      <c r="AC737" s="150"/>
      <c r="AD737" s="63">
        <v>0</v>
      </c>
      <c r="AE737" s="90">
        <f t="shared" si="53"/>
        <v>0</v>
      </c>
      <c r="AF737" s="63">
        <v>0</v>
      </c>
      <c r="AG737" s="150">
        <v>0</v>
      </c>
      <c r="AH737" s="81"/>
      <c r="AI737" s="150"/>
      <c r="AJ737" s="998">
        <f t="shared" si="55"/>
        <v>2526.48</v>
      </c>
    </row>
    <row r="738" spans="2:36" ht="66" x14ac:dyDescent="0.25">
      <c r="B738" s="97"/>
      <c r="C738" s="102" t="s">
        <v>753</v>
      </c>
      <c r="D738" s="74"/>
      <c r="E738" s="74">
        <v>22</v>
      </c>
      <c r="F738" s="79" t="s">
        <v>740</v>
      </c>
      <c r="G738" s="55" t="s">
        <v>31</v>
      </c>
      <c r="H738" s="56" t="s">
        <v>32</v>
      </c>
      <c r="I738" s="55" t="s">
        <v>33</v>
      </c>
      <c r="J738" s="211">
        <v>270</v>
      </c>
      <c r="K738" s="766">
        <v>5940</v>
      </c>
      <c r="L738" s="80"/>
      <c r="M738" s="150">
        <v>0</v>
      </c>
      <c r="N738" s="80"/>
      <c r="O738" s="150"/>
      <c r="P738" s="75">
        <f t="shared" si="56"/>
        <v>0</v>
      </c>
      <c r="Q738" s="1000"/>
      <c r="R738" s="81"/>
      <c r="S738" s="150"/>
      <c r="T738" s="75">
        <v>0</v>
      </c>
      <c r="U738" s="1017">
        <v>0</v>
      </c>
      <c r="V738" s="81"/>
      <c r="W738" s="150"/>
      <c r="X738" s="81"/>
      <c r="Y738" s="150"/>
      <c r="Z738" s="60">
        <v>22</v>
      </c>
      <c r="AA738" s="1000">
        <v>5940</v>
      </c>
      <c r="AB738" s="81"/>
      <c r="AC738" s="150"/>
      <c r="AD738" s="63">
        <v>0</v>
      </c>
      <c r="AE738" s="90">
        <f t="shared" si="53"/>
        <v>0</v>
      </c>
      <c r="AF738" s="63">
        <v>0</v>
      </c>
      <c r="AG738" s="150">
        <v>0</v>
      </c>
      <c r="AH738" s="81"/>
      <c r="AI738" s="150"/>
      <c r="AJ738" s="998">
        <f t="shared" si="55"/>
        <v>5940</v>
      </c>
    </row>
    <row r="739" spans="2:36" ht="66" x14ac:dyDescent="0.25">
      <c r="B739" s="97"/>
      <c r="C739" s="52" t="s">
        <v>754</v>
      </c>
      <c r="D739" s="74"/>
      <c r="E739" s="74">
        <v>2229</v>
      </c>
      <c r="F739" s="79" t="s">
        <v>30</v>
      </c>
      <c r="G739" s="55" t="s">
        <v>31</v>
      </c>
      <c r="H739" s="56" t="s">
        <v>32</v>
      </c>
      <c r="I739" s="55" t="s">
        <v>33</v>
      </c>
      <c r="J739" s="211">
        <v>10.162337371018394</v>
      </c>
      <c r="K739" s="766">
        <v>22651.85</v>
      </c>
      <c r="L739" s="80"/>
      <c r="M739" s="150">
        <v>0</v>
      </c>
      <c r="N739" s="80"/>
      <c r="O739" s="150"/>
      <c r="P739" s="75">
        <f t="shared" si="56"/>
        <v>1487.8466880188594</v>
      </c>
      <c r="Q739" s="1000">
        <v>15120</v>
      </c>
      <c r="R739" s="81"/>
      <c r="S739" s="150"/>
      <c r="T739" s="75">
        <v>0</v>
      </c>
      <c r="U739" s="1017">
        <v>0</v>
      </c>
      <c r="V739" s="81"/>
      <c r="W739" s="150"/>
      <c r="X739" s="81"/>
      <c r="Y739" s="150"/>
      <c r="Z739" s="60">
        <v>741</v>
      </c>
      <c r="AA739" s="1000">
        <v>7531.8499999999985</v>
      </c>
      <c r="AB739" s="81"/>
      <c r="AC739" s="150"/>
      <c r="AD739" s="63">
        <v>0</v>
      </c>
      <c r="AE739" s="90">
        <f t="shared" si="53"/>
        <v>0</v>
      </c>
      <c r="AF739" s="63">
        <v>0</v>
      </c>
      <c r="AG739" s="150">
        <v>0</v>
      </c>
      <c r="AH739" s="81"/>
      <c r="AI739" s="150"/>
      <c r="AJ739" s="998">
        <f t="shared" si="55"/>
        <v>22651.85</v>
      </c>
    </row>
    <row r="740" spans="2:36" ht="66" x14ac:dyDescent="0.25">
      <c r="B740" s="97"/>
      <c r="C740" s="258" t="s">
        <v>755</v>
      </c>
      <c r="D740" s="74"/>
      <c r="E740" s="74">
        <v>12</v>
      </c>
      <c r="F740" s="79" t="s">
        <v>253</v>
      </c>
      <c r="G740" s="55" t="s">
        <v>31</v>
      </c>
      <c r="H740" s="56" t="s">
        <v>32</v>
      </c>
      <c r="I740" s="55" t="s">
        <v>33</v>
      </c>
      <c r="J740" s="211">
        <v>205</v>
      </c>
      <c r="K740" s="766">
        <v>2460</v>
      </c>
      <c r="L740" s="80"/>
      <c r="M740" s="150">
        <v>0</v>
      </c>
      <c r="N740" s="80"/>
      <c r="O740" s="150"/>
      <c r="P740" s="75">
        <f t="shared" si="56"/>
        <v>0</v>
      </c>
      <c r="Q740" s="1000"/>
      <c r="R740" s="81"/>
      <c r="S740" s="150"/>
      <c r="T740" s="75">
        <v>0</v>
      </c>
      <c r="U740" s="1017">
        <v>0</v>
      </c>
      <c r="V740" s="81"/>
      <c r="W740" s="150"/>
      <c r="X740" s="81"/>
      <c r="Y740" s="150"/>
      <c r="Z740" s="60">
        <v>12</v>
      </c>
      <c r="AA740" s="1000">
        <v>2460</v>
      </c>
      <c r="AB740" s="81"/>
      <c r="AC740" s="150"/>
      <c r="AD740" s="63">
        <v>0</v>
      </c>
      <c r="AE740" s="90">
        <f t="shared" si="53"/>
        <v>0</v>
      </c>
      <c r="AF740" s="63">
        <v>0</v>
      </c>
      <c r="AG740" s="150">
        <v>0</v>
      </c>
      <c r="AH740" s="81"/>
      <c r="AI740" s="150"/>
      <c r="AJ740" s="998">
        <f t="shared" si="55"/>
        <v>2460</v>
      </c>
    </row>
    <row r="741" spans="2:36" ht="66" x14ac:dyDescent="0.25">
      <c r="B741" s="97"/>
      <c r="C741" s="52" t="s">
        <v>756</v>
      </c>
      <c r="D741" s="74"/>
      <c r="E741" s="74">
        <v>48</v>
      </c>
      <c r="F741" s="79" t="s">
        <v>30</v>
      </c>
      <c r="G741" s="55" t="s">
        <v>31</v>
      </c>
      <c r="H741" s="56" t="s">
        <v>32</v>
      </c>
      <c r="I741" s="55" t="s">
        <v>33</v>
      </c>
      <c r="J741" s="211">
        <v>56.14395833333333</v>
      </c>
      <c r="K741" s="766">
        <v>2694.91</v>
      </c>
      <c r="L741" s="80"/>
      <c r="M741" s="150">
        <v>0</v>
      </c>
      <c r="N741" s="80"/>
      <c r="O741" s="150"/>
      <c r="P741" s="75">
        <f t="shared" si="56"/>
        <v>32.487912397816629</v>
      </c>
      <c r="Q741" s="1000">
        <v>1824</v>
      </c>
      <c r="R741" s="81"/>
      <c r="S741" s="150"/>
      <c r="T741" s="75">
        <v>0</v>
      </c>
      <c r="U741" s="1017">
        <v>0</v>
      </c>
      <c r="V741" s="81"/>
      <c r="W741" s="150"/>
      <c r="X741" s="81"/>
      <c r="Y741" s="150"/>
      <c r="Z741" s="60">
        <v>16</v>
      </c>
      <c r="AA741" s="1000">
        <v>870.90999999999985</v>
      </c>
      <c r="AB741" s="81"/>
      <c r="AC741" s="150"/>
      <c r="AD741" s="63">
        <v>0</v>
      </c>
      <c r="AE741" s="90">
        <f t="shared" si="53"/>
        <v>0</v>
      </c>
      <c r="AF741" s="63">
        <v>0</v>
      </c>
      <c r="AG741" s="150">
        <v>0</v>
      </c>
      <c r="AH741" s="81"/>
      <c r="AI741" s="150"/>
      <c r="AJ741" s="998">
        <f t="shared" si="55"/>
        <v>2694.91</v>
      </c>
    </row>
    <row r="742" spans="2:36" ht="66" x14ac:dyDescent="0.25">
      <c r="B742" s="97"/>
      <c r="C742" s="130" t="s">
        <v>757</v>
      </c>
      <c r="D742" s="74"/>
      <c r="E742" s="74">
        <v>29</v>
      </c>
      <c r="F742" s="79" t="s">
        <v>30</v>
      </c>
      <c r="G742" s="55" t="s">
        <v>31</v>
      </c>
      <c r="H742" s="56" t="s">
        <v>32</v>
      </c>
      <c r="I742" s="55" t="s">
        <v>33</v>
      </c>
      <c r="J742" s="211">
        <v>250.33965517241381</v>
      </c>
      <c r="K742" s="766">
        <v>7259.85</v>
      </c>
      <c r="L742" s="80"/>
      <c r="M742" s="150">
        <v>0</v>
      </c>
      <c r="N742" s="80"/>
      <c r="O742" s="150"/>
      <c r="P742" s="75">
        <f t="shared" si="56"/>
        <v>0</v>
      </c>
      <c r="Q742" s="1000"/>
      <c r="R742" s="81"/>
      <c r="S742" s="150"/>
      <c r="T742" s="75">
        <v>0</v>
      </c>
      <c r="U742" s="1017">
        <v>0</v>
      </c>
      <c r="V742" s="81"/>
      <c r="W742" s="150"/>
      <c r="X742" s="81"/>
      <c r="Y742" s="150"/>
      <c r="Z742" s="60">
        <v>29</v>
      </c>
      <c r="AA742" s="1000">
        <v>7259.85</v>
      </c>
      <c r="AB742" s="81"/>
      <c r="AC742" s="150"/>
      <c r="AD742" s="63">
        <v>0</v>
      </c>
      <c r="AE742" s="90">
        <f t="shared" si="53"/>
        <v>0</v>
      </c>
      <c r="AF742" s="63">
        <v>0</v>
      </c>
      <c r="AG742" s="150">
        <v>0</v>
      </c>
      <c r="AH742" s="81"/>
      <c r="AI742" s="150"/>
      <c r="AJ742" s="998">
        <f t="shared" si="55"/>
        <v>7259.85</v>
      </c>
    </row>
    <row r="743" spans="2:36" ht="66" x14ac:dyDescent="0.25">
      <c r="B743" s="97"/>
      <c r="C743" s="52" t="s">
        <v>758</v>
      </c>
      <c r="D743" s="74"/>
      <c r="E743" s="74">
        <v>55</v>
      </c>
      <c r="F743" s="79" t="s">
        <v>650</v>
      </c>
      <c r="G743" s="55" t="s">
        <v>31</v>
      </c>
      <c r="H743" s="56" t="s">
        <v>32</v>
      </c>
      <c r="I743" s="55" t="s">
        <v>33</v>
      </c>
      <c r="J743" s="211">
        <v>512.79321428571427</v>
      </c>
      <c r="K743" s="766">
        <v>12007.859999999997</v>
      </c>
      <c r="L743" s="80"/>
      <c r="M743" s="150">
        <v>0</v>
      </c>
      <c r="N743" s="80"/>
      <c r="O743" s="150"/>
      <c r="P743" s="75">
        <f t="shared" si="56"/>
        <v>0</v>
      </c>
      <c r="Q743" s="1000"/>
      <c r="R743" s="81"/>
      <c r="S743" s="150"/>
      <c r="T743" s="75">
        <v>0</v>
      </c>
      <c r="U743" s="1017">
        <v>0</v>
      </c>
      <c r="V743" s="81"/>
      <c r="W743" s="150"/>
      <c r="X743" s="81"/>
      <c r="Y743" s="150"/>
      <c r="Z743" s="60">
        <v>55</v>
      </c>
      <c r="AA743" s="1000">
        <v>12007.859999999997</v>
      </c>
      <c r="AB743" s="81"/>
      <c r="AC743" s="150"/>
      <c r="AD743" s="63">
        <v>0</v>
      </c>
      <c r="AE743" s="90">
        <f t="shared" si="53"/>
        <v>0</v>
      </c>
      <c r="AF743" s="63">
        <v>0</v>
      </c>
      <c r="AG743" s="150">
        <v>0</v>
      </c>
      <c r="AH743" s="81"/>
      <c r="AI743" s="150"/>
      <c r="AJ743" s="998">
        <f t="shared" si="55"/>
        <v>12007.859999999997</v>
      </c>
    </row>
    <row r="744" spans="2:36" ht="66" x14ac:dyDescent="0.25">
      <c r="B744" s="97"/>
      <c r="C744" s="86" t="s">
        <v>759</v>
      </c>
      <c r="D744" s="74"/>
      <c r="E744" s="74">
        <v>6</v>
      </c>
      <c r="F744" s="79" t="s">
        <v>49</v>
      </c>
      <c r="G744" s="55" t="s">
        <v>31</v>
      </c>
      <c r="H744" s="56" t="s">
        <v>32</v>
      </c>
      <c r="I744" s="55" t="s">
        <v>33</v>
      </c>
      <c r="J744" s="211">
        <v>195</v>
      </c>
      <c r="K744" s="766">
        <v>1170</v>
      </c>
      <c r="L744" s="80"/>
      <c r="M744" s="150">
        <v>0</v>
      </c>
      <c r="N744" s="80"/>
      <c r="O744" s="150"/>
      <c r="P744" s="75">
        <f t="shared" si="56"/>
        <v>0</v>
      </c>
      <c r="Q744" s="1000"/>
      <c r="R744" s="81"/>
      <c r="S744" s="150"/>
      <c r="T744" s="75">
        <v>0</v>
      </c>
      <c r="U744" s="1017">
        <v>0</v>
      </c>
      <c r="V744" s="81"/>
      <c r="W744" s="150"/>
      <c r="X744" s="81"/>
      <c r="Y744" s="150"/>
      <c r="Z744" s="60">
        <v>6</v>
      </c>
      <c r="AA744" s="1000">
        <v>1170</v>
      </c>
      <c r="AB744" s="81"/>
      <c r="AC744" s="150"/>
      <c r="AD744" s="63">
        <v>0</v>
      </c>
      <c r="AE744" s="90">
        <f t="shared" si="53"/>
        <v>0</v>
      </c>
      <c r="AF744" s="63">
        <v>0</v>
      </c>
      <c r="AG744" s="150">
        <v>0</v>
      </c>
      <c r="AH744" s="81"/>
      <c r="AI744" s="150"/>
      <c r="AJ744" s="998">
        <f t="shared" si="55"/>
        <v>1170</v>
      </c>
    </row>
    <row r="745" spans="2:36" ht="66" x14ac:dyDescent="0.25">
      <c r="B745" s="97"/>
      <c r="C745" s="93" t="s">
        <v>760</v>
      </c>
      <c r="D745" s="74"/>
      <c r="E745" s="74">
        <v>73</v>
      </c>
      <c r="F745" s="109" t="s">
        <v>173</v>
      </c>
      <c r="G745" s="55" t="s">
        <v>31</v>
      </c>
      <c r="H745" s="56" t="s">
        <v>32</v>
      </c>
      <c r="I745" s="55" t="s">
        <v>33</v>
      </c>
      <c r="J745" s="211">
        <v>100.92</v>
      </c>
      <c r="K745" s="766">
        <v>7367.16</v>
      </c>
      <c r="L745" s="80"/>
      <c r="M745" s="150">
        <v>0</v>
      </c>
      <c r="N745" s="80"/>
      <c r="O745" s="150"/>
      <c r="P745" s="75">
        <f t="shared" si="56"/>
        <v>0</v>
      </c>
      <c r="Q745" s="1000"/>
      <c r="R745" s="81"/>
      <c r="S745" s="150"/>
      <c r="T745" s="75">
        <v>0</v>
      </c>
      <c r="U745" s="1017">
        <v>0</v>
      </c>
      <c r="V745" s="81"/>
      <c r="W745" s="150"/>
      <c r="X745" s="81"/>
      <c r="Y745" s="150"/>
      <c r="Z745" s="60">
        <v>73</v>
      </c>
      <c r="AA745" s="1000">
        <v>7367.16</v>
      </c>
      <c r="AB745" s="81"/>
      <c r="AC745" s="150"/>
      <c r="AD745" s="63">
        <v>0</v>
      </c>
      <c r="AE745" s="90">
        <f t="shared" si="53"/>
        <v>0</v>
      </c>
      <c r="AF745" s="63">
        <v>0</v>
      </c>
      <c r="AG745" s="150">
        <v>0</v>
      </c>
      <c r="AH745" s="81"/>
      <c r="AI745" s="150"/>
      <c r="AJ745" s="998">
        <f t="shared" si="55"/>
        <v>7367.16</v>
      </c>
    </row>
    <row r="746" spans="2:36" ht="66" x14ac:dyDescent="0.25">
      <c r="B746" s="97"/>
      <c r="C746" s="113" t="s">
        <v>761</v>
      </c>
      <c r="D746" s="74"/>
      <c r="E746" s="74">
        <v>6</v>
      </c>
      <c r="F746" s="79" t="s">
        <v>49</v>
      </c>
      <c r="G746" s="55" t="s">
        <v>31</v>
      </c>
      <c r="H746" s="56" t="s">
        <v>32</v>
      </c>
      <c r="I746" s="55" t="s">
        <v>33</v>
      </c>
      <c r="J746" s="211">
        <v>440.66666666666669</v>
      </c>
      <c r="K746" s="766">
        <v>2644</v>
      </c>
      <c r="L746" s="80"/>
      <c r="M746" s="150">
        <v>0</v>
      </c>
      <c r="N746" s="80"/>
      <c r="O746" s="150"/>
      <c r="P746" s="75">
        <f t="shared" si="56"/>
        <v>0</v>
      </c>
      <c r="Q746" s="1000"/>
      <c r="R746" s="81"/>
      <c r="S746" s="150"/>
      <c r="T746" s="75">
        <v>0</v>
      </c>
      <c r="U746" s="1017">
        <v>0</v>
      </c>
      <c r="V746" s="81"/>
      <c r="W746" s="150"/>
      <c r="X746" s="81"/>
      <c r="Y746" s="150"/>
      <c r="Z746" s="60">
        <v>6</v>
      </c>
      <c r="AA746" s="1000">
        <v>2644</v>
      </c>
      <c r="AB746" s="81"/>
      <c r="AC746" s="150"/>
      <c r="AD746" s="63">
        <v>0</v>
      </c>
      <c r="AE746" s="90">
        <f t="shared" si="53"/>
        <v>0</v>
      </c>
      <c r="AF746" s="63">
        <v>0</v>
      </c>
      <c r="AG746" s="150">
        <v>0</v>
      </c>
      <c r="AH746" s="81"/>
      <c r="AI746" s="150"/>
      <c r="AJ746" s="998">
        <f t="shared" si="55"/>
        <v>2644</v>
      </c>
    </row>
    <row r="747" spans="2:36" ht="66" x14ac:dyDescent="0.25">
      <c r="B747" s="97"/>
      <c r="C747" s="113" t="s">
        <v>762</v>
      </c>
      <c r="D747" s="74"/>
      <c r="E747" s="74">
        <v>24</v>
      </c>
      <c r="F747" s="79" t="s">
        <v>49</v>
      </c>
      <c r="G747" s="55" t="s">
        <v>31</v>
      </c>
      <c r="H747" s="56" t="s">
        <v>32</v>
      </c>
      <c r="I747" s="55" t="s">
        <v>33</v>
      </c>
      <c r="J747" s="211">
        <v>296</v>
      </c>
      <c r="K747" s="766">
        <v>7104</v>
      </c>
      <c r="L747" s="80"/>
      <c r="M747" s="150">
        <v>0</v>
      </c>
      <c r="N747" s="80"/>
      <c r="O747" s="150"/>
      <c r="P747" s="75">
        <f t="shared" si="56"/>
        <v>0</v>
      </c>
      <c r="Q747" s="1000"/>
      <c r="R747" s="81"/>
      <c r="S747" s="150"/>
      <c r="T747" s="75">
        <v>0</v>
      </c>
      <c r="U747" s="1017">
        <v>0</v>
      </c>
      <c r="V747" s="81"/>
      <c r="W747" s="150"/>
      <c r="X747" s="81"/>
      <c r="Y747" s="150"/>
      <c r="Z747" s="60">
        <v>24</v>
      </c>
      <c r="AA747" s="1000">
        <v>7104</v>
      </c>
      <c r="AB747" s="81"/>
      <c r="AC747" s="150"/>
      <c r="AD747" s="63">
        <v>0</v>
      </c>
      <c r="AE747" s="90">
        <f t="shared" si="53"/>
        <v>0</v>
      </c>
      <c r="AF747" s="63">
        <v>0</v>
      </c>
      <c r="AG747" s="150">
        <v>0</v>
      </c>
      <c r="AH747" s="81"/>
      <c r="AI747" s="150"/>
      <c r="AJ747" s="998">
        <f t="shared" si="55"/>
        <v>7104</v>
      </c>
    </row>
    <row r="748" spans="2:36" ht="66" x14ac:dyDescent="0.25">
      <c r="B748" s="97"/>
      <c r="C748" s="102" t="s">
        <v>763</v>
      </c>
      <c r="D748" s="74"/>
      <c r="E748" s="74">
        <v>11</v>
      </c>
      <c r="F748" s="79" t="s">
        <v>253</v>
      </c>
      <c r="G748" s="55" t="s">
        <v>31</v>
      </c>
      <c r="H748" s="56" t="s">
        <v>32</v>
      </c>
      <c r="I748" s="55" t="s">
        <v>33</v>
      </c>
      <c r="J748" s="211">
        <v>50</v>
      </c>
      <c r="K748" s="766">
        <v>550</v>
      </c>
      <c r="L748" s="80"/>
      <c r="M748" s="150">
        <v>0</v>
      </c>
      <c r="N748" s="80"/>
      <c r="O748" s="150"/>
      <c r="P748" s="75">
        <f t="shared" si="56"/>
        <v>0</v>
      </c>
      <c r="Q748" s="1000"/>
      <c r="R748" s="81"/>
      <c r="S748" s="150"/>
      <c r="T748" s="75">
        <v>0</v>
      </c>
      <c r="U748" s="1017">
        <v>0</v>
      </c>
      <c r="V748" s="81"/>
      <c r="W748" s="150"/>
      <c r="X748" s="81"/>
      <c r="Y748" s="150"/>
      <c r="Z748" s="60">
        <v>11</v>
      </c>
      <c r="AA748" s="1000">
        <v>550</v>
      </c>
      <c r="AB748" s="81"/>
      <c r="AC748" s="150"/>
      <c r="AD748" s="63">
        <v>0</v>
      </c>
      <c r="AE748" s="90">
        <f t="shared" si="53"/>
        <v>0</v>
      </c>
      <c r="AF748" s="63">
        <v>0</v>
      </c>
      <c r="AG748" s="150">
        <v>0</v>
      </c>
      <c r="AH748" s="81"/>
      <c r="AI748" s="150"/>
      <c r="AJ748" s="998">
        <f t="shared" si="55"/>
        <v>550</v>
      </c>
    </row>
    <row r="749" spans="2:36" ht="66" x14ac:dyDescent="0.25">
      <c r="B749" s="97"/>
      <c r="C749" s="82" t="s">
        <v>764</v>
      </c>
      <c r="D749" s="74"/>
      <c r="E749" s="74">
        <v>120</v>
      </c>
      <c r="F749" s="79" t="s">
        <v>30</v>
      </c>
      <c r="G749" s="55" t="s">
        <v>31</v>
      </c>
      <c r="H749" s="56" t="s">
        <v>32</v>
      </c>
      <c r="I749" s="55" t="s">
        <v>33</v>
      </c>
      <c r="J749" s="211">
        <v>49.125999999999998</v>
      </c>
      <c r="K749" s="766">
        <v>5895.12</v>
      </c>
      <c r="L749" s="80"/>
      <c r="M749" s="150">
        <v>0</v>
      </c>
      <c r="N749" s="80"/>
      <c r="O749" s="150"/>
      <c r="P749" s="75">
        <f t="shared" si="56"/>
        <v>85.494442861214026</v>
      </c>
      <c r="Q749" s="1000">
        <v>4200</v>
      </c>
      <c r="R749" s="81"/>
      <c r="S749" s="150"/>
      <c r="T749" s="75">
        <v>0</v>
      </c>
      <c r="U749" s="1017">
        <v>0</v>
      </c>
      <c r="V749" s="81"/>
      <c r="W749" s="150"/>
      <c r="X749" s="81"/>
      <c r="Y749" s="150"/>
      <c r="Z749" s="60">
        <v>35</v>
      </c>
      <c r="AA749" s="1000">
        <v>1695.12</v>
      </c>
      <c r="AB749" s="81"/>
      <c r="AC749" s="150"/>
      <c r="AD749" s="63">
        <v>0</v>
      </c>
      <c r="AE749" s="90">
        <f t="shared" si="53"/>
        <v>0</v>
      </c>
      <c r="AF749" s="63">
        <v>0</v>
      </c>
      <c r="AG749" s="150">
        <v>0</v>
      </c>
      <c r="AH749" s="81"/>
      <c r="AI749" s="150"/>
      <c r="AJ749" s="998">
        <f t="shared" si="55"/>
        <v>5895.12</v>
      </c>
    </row>
    <row r="750" spans="2:36" ht="66" x14ac:dyDescent="0.25">
      <c r="B750" s="97"/>
      <c r="C750" s="52" t="s">
        <v>677</v>
      </c>
      <c r="D750" s="74"/>
      <c r="E750" s="74">
        <v>96</v>
      </c>
      <c r="F750" s="79" t="s">
        <v>30</v>
      </c>
      <c r="G750" s="55" t="s">
        <v>31</v>
      </c>
      <c r="H750" s="56" t="s">
        <v>32</v>
      </c>
      <c r="I750" s="55" t="s">
        <v>33</v>
      </c>
      <c r="J750" s="211">
        <v>40.333229166666662</v>
      </c>
      <c r="K750" s="766">
        <v>3871.99</v>
      </c>
      <c r="L750" s="80"/>
      <c r="M750" s="150">
        <v>0</v>
      </c>
      <c r="N750" s="80"/>
      <c r="O750" s="150"/>
      <c r="P750" s="75">
        <f t="shared" si="56"/>
        <v>33.322400109504422</v>
      </c>
      <c r="Q750" s="1000">
        <v>1344</v>
      </c>
      <c r="R750" s="81"/>
      <c r="S750" s="150"/>
      <c r="T750" s="75">
        <v>0</v>
      </c>
      <c r="U750" s="1017">
        <v>0</v>
      </c>
      <c r="V750" s="81"/>
      <c r="W750" s="150"/>
      <c r="X750" s="81"/>
      <c r="Y750" s="150"/>
      <c r="Z750" s="60">
        <v>63</v>
      </c>
      <c r="AA750" s="1000">
        <v>2527.9899999999998</v>
      </c>
      <c r="AB750" s="81"/>
      <c r="AC750" s="150"/>
      <c r="AD750" s="63">
        <v>0</v>
      </c>
      <c r="AE750" s="90">
        <f t="shared" si="53"/>
        <v>0</v>
      </c>
      <c r="AF750" s="63">
        <v>0</v>
      </c>
      <c r="AG750" s="150">
        <v>0</v>
      </c>
      <c r="AH750" s="81"/>
      <c r="AI750" s="150"/>
      <c r="AJ750" s="998">
        <f t="shared" si="55"/>
        <v>3871.99</v>
      </c>
    </row>
    <row r="751" spans="2:36" ht="66" x14ac:dyDescent="0.25">
      <c r="B751" s="97"/>
      <c r="C751" s="52" t="s">
        <v>765</v>
      </c>
      <c r="D751" s="74"/>
      <c r="E751" s="74">
        <v>59</v>
      </c>
      <c r="F751" s="79" t="s">
        <v>30</v>
      </c>
      <c r="G751" s="55" t="s">
        <v>31</v>
      </c>
      <c r="H751" s="56" t="s">
        <v>32</v>
      </c>
      <c r="I751" s="55" t="s">
        <v>33</v>
      </c>
      <c r="J751" s="211">
        <v>201.94433333333333</v>
      </c>
      <c r="K751" s="766">
        <v>11995.1</v>
      </c>
      <c r="L751" s="80"/>
      <c r="M751" s="150">
        <v>0</v>
      </c>
      <c r="N751" s="80"/>
      <c r="O751" s="150"/>
      <c r="P751" s="75">
        <f t="shared" si="56"/>
        <v>49.320522322158084</v>
      </c>
      <c r="Q751" s="1000">
        <v>9960</v>
      </c>
      <c r="R751" s="81"/>
      <c r="S751" s="150"/>
      <c r="T751" s="75">
        <v>0</v>
      </c>
      <c r="U751" s="1017">
        <v>0</v>
      </c>
      <c r="V751" s="81"/>
      <c r="W751" s="150"/>
      <c r="X751" s="81"/>
      <c r="Y751" s="150"/>
      <c r="Z751" s="60">
        <v>10</v>
      </c>
      <c r="AA751" s="1000">
        <v>2035.1000000000004</v>
      </c>
      <c r="AB751" s="81"/>
      <c r="AC751" s="150"/>
      <c r="AD751" s="63">
        <v>0</v>
      </c>
      <c r="AE751" s="90">
        <f t="shared" si="53"/>
        <v>0</v>
      </c>
      <c r="AF751" s="63">
        <v>0</v>
      </c>
      <c r="AG751" s="150">
        <v>0</v>
      </c>
      <c r="AH751" s="81"/>
      <c r="AI751" s="150"/>
      <c r="AJ751" s="998">
        <f t="shared" si="55"/>
        <v>11995.1</v>
      </c>
    </row>
    <row r="752" spans="2:36" ht="66" x14ac:dyDescent="0.25">
      <c r="B752" s="97"/>
      <c r="C752" s="52" t="s">
        <v>766</v>
      </c>
      <c r="D752" s="74"/>
      <c r="E752" s="74">
        <v>37</v>
      </c>
      <c r="F752" s="79" t="s">
        <v>30</v>
      </c>
      <c r="G752" s="55" t="s">
        <v>31</v>
      </c>
      <c r="H752" s="56" t="s">
        <v>32</v>
      </c>
      <c r="I752" s="55" t="s">
        <v>33</v>
      </c>
      <c r="J752" s="211">
        <v>40.623333333333335</v>
      </c>
      <c r="K752" s="766">
        <v>1584</v>
      </c>
      <c r="L752" s="80"/>
      <c r="M752" s="150">
        <v>0</v>
      </c>
      <c r="N752" s="80"/>
      <c r="O752" s="150"/>
      <c r="P752" s="75">
        <v>37</v>
      </c>
      <c r="Q752" s="1000">
        <v>1584</v>
      </c>
      <c r="R752" s="81"/>
      <c r="S752" s="150"/>
      <c r="T752" s="75">
        <v>0</v>
      </c>
      <c r="U752" s="1017">
        <v>0</v>
      </c>
      <c r="V752" s="81"/>
      <c r="W752" s="150"/>
      <c r="X752" s="81"/>
      <c r="Y752" s="150"/>
      <c r="Z752" s="60"/>
      <c r="AA752" s="1000">
        <v>0</v>
      </c>
      <c r="AB752" s="81"/>
      <c r="AC752" s="150"/>
      <c r="AD752" s="63">
        <v>0</v>
      </c>
      <c r="AE752" s="90">
        <f t="shared" si="53"/>
        <v>0</v>
      </c>
      <c r="AF752" s="63">
        <v>0</v>
      </c>
      <c r="AG752" s="150">
        <v>0</v>
      </c>
      <c r="AH752" s="81"/>
      <c r="AI752" s="150"/>
      <c r="AJ752" s="998">
        <f t="shared" si="55"/>
        <v>1584</v>
      </c>
    </row>
    <row r="753" spans="2:36" ht="66" x14ac:dyDescent="0.25">
      <c r="B753" s="97"/>
      <c r="C753" s="93" t="s">
        <v>767</v>
      </c>
      <c r="D753" s="74"/>
      <c r="E753" s="74">
        <v>104</v>
      </c>
      <c r="F753" s="109" t="s">
        <v>173</v>
      </c>
      <c r="G753" s="55" t="s">
        <v>31</v>
      </c>
      <c r="H753" s="56" t="s">
        <v>32</v>
      </c>
      <c r="I753" s="55" t="s">
        <v>33</v>
      </c>
      <c r="J753" s="211">
        <v>13.908380952380954</v>
      </c>
      <c r="K753" s="766">
        <v>1.0600000000001728</v>
      </c>
      <c r="L753" s="80"/>
      <c r="M753" s="150">
        <v>0</v>
      </c>
      <c r="N753" s="80"/>
      <c r="O753" s="150"/>
      <c r="P753" s="75">
        <f>Q753/J753</f>
        <v>0</v>
      </c>
      <c r="Q753" s="1000"/>
      <c r="R753" s="81"/>
      <c r="S753" s="150"/>
      <c r="T753" s="75">
        <v>0</v>
      </c>
      <c r="U753" s="1017">
        <v>0</v>
      </c>
      <c r="V753" s="81"/>
      <c r="W753" s="150"/>
      <c r="X753" s="81"/>
      <c r="Y753" s="150"/>
      <c r="Z753" s="60">
        <v>104</v>
      </c>
      <c r="AA753" s="1000">
        <v>1.0600000000001728</v>
      </c>
      <c r="AB753" s="81"/>
      <c r="AC753" s="150"/>
      <c r="AD753" s="63">
        <v>0</v>
      </c>
      <c r="AE753" s="90">
        <f t="shared" si="53"/>
        <v>0</v>
      </c>
      <c r="AF753" s="63">
        <v>0</v>
      </c>
      <c r="AG753" s="150">
        <v>0</v>
      </c>
      <c r="AH753" s="81"/>
      <c r="AI753" s="150"/>
      <c r="AJ753" s="998">
        <f t="shared" si="55"/>
        <v>1.0600000000001728</v>
      </c>
    </row>
    <row r="754" spans="2:36" ht="66" x14ac:dyDescent="0.25">
      <c r="B754" s="97"/>
      <c r="C754" s="82" t="s">
        <v>768</v>
      </c>
      <c r="D754" s="74"/>
      <c r="E754" s="74">
        <v>22</v>
      </c>
      <c r="F754" s="79" t="s">
        <v>30</v>
      </c>
      <c r="G754" s="55" t="s">
        <v>31</v>
      </c>
      <c r="H754" s="56" t="s">
        <v>32</v>
      </c>
      <c r="I754" s="55" t="s">
        <v>33</v>
      </c>
      <c r="J754" s="211">
        <v>50.62409090909091</v>
      </c>
      <c r="K754" s="766">
        <v>1113.73</v>
      </c>
      <c r="L754" s="80"/>
      <c r="M754" s="150">
        <v>0</v>
      </c>
      <c r="N754" s="80"/>
      <c r="O754" s="150"/>
      <c r="P754" s="75">
        <f>Q754/J754</f>
        <v>5.214908460757993</v>
      </c>
      <c r="Q754" s="1000">
        <v>264</v>
      </c>
      <c r="R754" s="81"/>
      <c r="S754" s="150"/>
      <c r="T754" s="75">
        <v>0</v>
      </c>
      <c r="U754" s="1017">
        <v>0</v>
      </c>
      <c r="V754" s="81"/>
      <c r="W754" s="150"/>
      <c r="X754" s="81"/>
      <c r="Y754" s="150"/>
      <c r="Z754" s="60">
        <v>17</v>
      </c>
      <c r="AA754" s="1000">
        <v>849.73</v>
      </c>
      <c r="AB754" s="81"/>
      <c r="AC754" s="150"/>
      <c r="AD754" s="63">
        <v>0</v>
      </c>
      <c r="AE754" s="90">
        <f t="shared" si="53"/>
        <v>0</v>
      </c>
      <c r="AF754" s="63">
        <v>0</v>
      </c>
      <c r="AG754" s="150">
        <v>0</v>
      </c>
      <c r="AH754" s="81"/>
      <c r="AI754" s="150"/>
      <c r="AJ754" s="998">
        <f t="shared" si="55"/>
        <v>1113.73</v>
      </c>
    </row>
    <row r="755" spans="2:36" ht="66" x14ac:dyDescent="0.25">
      <c r="B755" s="97"/>
      <c r="C755" s="82" t="s">
        <v>769</v>
      </c>
      <c r="D755" s="74"/>
      <c r="E755" s="74">
        <v>12</v>
      </c>
      <c r="F755" s="79" t="s">
        <v>30</v>
      </c>
      <c r="G755" s="55" t="s">
        <v>31</v>
      </c>
      <c r="H755" s="56" t="s">
        <v>32</v>
      </c>
      <c r="I755" s="55" t="s">
        <v>33</v>
      </c>
      <c r="J755" s="211">
        <v>224.57583333333332</v>
      </c>
      <c r="K755" s="766">
        <v>2694.91</v>
      </c>
      <c r="L755" s="80"/>
      <c r="M755" s="150">
        <v>0</v>
      </c>
      <c r="N755" s="80"/>
      <c r="O755" s="150"/>
      <c r="P755" s="75">
        <v>6</v>
      </c>
      <c r="Q755" s="1000">
        <v>1980</v>
      </c>
      <c r="R755" s="81"/>
      <c r="S755" s="150"/>
      <c r="T755" s="75">
        <v>0</v>
      </c>
      <c r="U755" s="1017">
        <v>0</v>
      </c>
      <c r="V755" s="81"/>
      <c r="W755" s="150"/>
      <c r="X755" s="81"/>
      <c r="Y755" s="150"/>
      <c r="Z755" s="60">
        <v>6</v>
      </c>
      <c r="AA755" s="1000">
        <v>714.90999999999985</v>
      </c>
      <c r="AB755" s="81"/>
      <c r="AC755" s="150"/>
      <c r="AD755" s="63">
        <v>0</v>
      </c>
      <c r="AE755" s="90">
        <f t="shared" si="53"/>
        <v>0</v>
      </c>
      <c r="AF755" s="63">
        <v>0</v>
      </c>
      <c r="AG755" s="150">
        <v>0</v>
      </c>
      <c r="AH755" s="81"/>
      <c r="AI755" s="150"/>
      <c r="AJ755" s="998">
        <f t="shared" si="55"/>
        <v>2694.91</v>
      </c>
    </row>
    <row r="756" spans="2:36" ht="66" x14ac:dyDescent="0.25">
      <c r="B756" s="97"/>
      <c r="C756" s="102" t="s">
        <v>770</v>
      </c>
      <c r="D756" s="74"/>
      <c r="E756" s="74">
        <v>2</v>
      </c>
      <c r="F756" s="79" t="s">
        <v>195</v>
      </c>
      <c r="G756" s="55" t="s">
        <v>31</v>
      </c>
      <c r="H756" s="56" t="s">
        <v>32</v>
      </c>
      <c r="I756" s="55" t="s">
        <v>33</v>
      </c>
      <c r="J756" s="211">
        <v>327.09899999999999</v>
      </c>
      <c r="K756" s="766">
        <v>654.19799999999998</v>
      </c>
      <c r="L756" s="80"/>
      <c r="M756" s="150">
        <v>0</v>
      </c>
      <c r="N756" s="80"/>
      <c r="O756" s="150"/>
      <c r="P756" s="75">
        <f>Q756/J756</f>
        <v>0</v>
      </c>
      <c r="Q756" s="1000"/>
      <c r="R756" s="81"/>
      <c r="S756" s="150"/>
      <c r="T756" s="75">
        <v>0</v>
      </c>
      <c r="U756" s="1017">
        <v>0</v>
      </c>
      <c r="V756" s="81"/>
      <c r="W756" s="150"/>
      <c r="X756" s="81"/>
      <c r="Y756" s="150"/>
      <c r="Z756" s="60">
        <v>2</v>
      </c>
      <c r="AA756" s="1000">
        <v>654.19799999999998</v>
      </c>
      <c r="AB756" s="81"/>
      <c r="AC756" s="150"/>
      <c r="AD756" s="63">
        <v>0</v>
      </c>
      <c r="AE756" s="90">
        <f t="shared" si="53"/>
        <v>0</v>
      </c>
      <c r="AF756" s="63">
        <v>0</v>
      </c>
      <c r="AG756" s="150">
        <v>0</v>
      </c>
      <c r="AH756" s="81"/>
      <c r="AI756" s="150"/>
      <c r="AJ756" s="998">
        <f t="shared" si="55"/>
        <v>654.19799999999998</v>
      </c>
    </row>
    <row r="757" spans="2:36" ht="66" x14ac:dyDescent="0.25">
      <c r="B757" s="97"/>
      <c r="C757" s="52" t="s">
        <v>771</v>
      </c>
      <c r="D757" s="74"/>
      <c r="E757" s="74">
        <v>22</v>
      </c>
      <c r="F757" s="79" t="s">
        <v>49</v>
      </c>
      <c r="G757" s="55" t="s">
        <v>31</v>
      </c>
      <c r="H757" s="56" t="s">
        <v>32</v>
      </c>
      <c r="I757" s="55" t="s">
        <v>33</v>
      </c>
      <c r="J757" s="211">
        <v>756.88863636363635</v>
      </c>
      <c r="K757" s="766">
        <v>16651.55</v>
      </c>
      <c r="L757" s="80"/>
      <c r="M757" s="150">
        <v>0</v>
      </c>
      <c r="N757" s="80"/>
      <c r="O757" s="150"/>
      <c r="P757" s="75">
        <f>Q757/J757</f>
        <v>13.064009056213987</v>
      </c>
      <c r="Q757" s="1000">
        <v>9888</v>
      </c>
      <c r="R757" s="81"/>
      <c r="S757" s="150"/>
      <c r="T757" s="75">
        <v>0</v>
      </c>
      <c r="U757" s="1017">
        <v>0</v>
      </c>
      <c r="V757" s="81"/>
      <c r="W757" s="150"/>
      <c r="X757" s="81"/>
      <c r="Y757" s="150"/>
      <c r="Z757" s="60">
        <v>9</v>
      </c>
      <c r="AA757" s="1000">
        <v>6763.5499999999993</v>
      </c>
      <c r="AB757" s="81"/>
      <c r="AC757" s="150"/>
      <c r="AD757" s="63">
        <v>0</v>
      </c>
      <c r="AE757" s="90">
        <f t="shared" si="53"/>
        <v>0</v>
      </c>
      <c r="AF757" s="63">
        <v>0</v>
      </c>
      <c r="AG757" s="150">
        <v>0</v>
      </c>
      <c r="AH757" s="81"/>
      <c r="AI757" s="150"/>
      <c r="AJ757" s="998">
        <f t="shared" si="55"/>
        <v>16651.55</v>
      </c>
    </row>
    <row r="758" spans="2:36" ht="66" x14ac:dyDescent="0.25">
      <c r="B758" s="97"/>
      <c r="C758" s="93" t="s">
        <v>772</v>
      </c>
      <c r="D758" s="74"/>
      <c r="E758" s="74">
        <v>3</v>
      </c>
      <c r="F758" s="109" t="s">
        <v>674</v>
      </c>
      <c r="G758" s="55" t="s">
        <v>31</v>
      </c>
      <c r="H758" s="56" t="s">
        <v>32</v>
      </c>
      <c r="I758" s="55" t="s">
        <v>33</v>
      </c>
      <c r="J758" s="211">
        <v>484.88000000000005</v>
      </c>
      <c r="K758" s="766">
        <v>1454.64</v>
      </c>
      <c r="L758" s="80"/>
      <c r="M758" s="150">
        <v>0</v>
      </c>
      <c r="N758" s="80"/>
      <c r="O758" s="150"/>
      <c r="P758" s="75">
        <f>Q758/J758</f>
        <v>0</v>
      </c>
      <c r="Q758" s="1000"/>
      <c r="R758" s="81"/>
      <c r="S758" s="150"/>
      <c r="T758" s="75">
        <v>0</v>
      </c>
      <c r="U758" s="1017">
        <v>0</v>
      </c>
      <c r="V758" s="81"/>
      <c r="W758" s="150"/>
      <c r="X758" s="81"/>
      <c r="Y758" s="150"/>
      <c r="Z758" s="60">
        <v>3</v>
      </c>
      <c r="AA758" s="1000">
        <v>1454.64</v>
      </c>
      <c r="AB758" s="81"/>
      <c r="AC758" s="150"/>
      <c r="AD758" s="63">
        <v>0</v>
      </c>
      <c r="AE758" s="90">
        <f t="shared" si="53"/>
        <v>0</v>
      </c>
      <c r="AF758" s="63">
        <v>0</v>
      </c>
      <c r="AG758" s="150">
        <v>0</v>
      </c>
      <c r="AH758" s="81"/>
      <c r="AI758" s="150"/>
      <c r="AJ758" s="998">
        <f t="shared" si="55"/>
        <v>1454.64</v>
      </c>
    </row>
    <row r="759" spans="2:36" ht="66" x14ac:dyDescent="0.25">
      <c r="B759" s="97"/>
      <c r="C759" s="52" t="s">
        <v>773</v>
      </c>
      <c r="D759" s="74"/>
      <c r="E759" s="74">
        <v>6</v>
      </c>
      <c r="F759" s="79" t="s">
        <v>650</v>
      </c>
      <c r="G759" s="55" t="s">
        <v>31</v>
      </c>
      <c r="H759" s="56" t="s">
        <v>32</v>
      </c>
      <c r="I759" s="55" t="s">
        <v>33</v>
      </c>
      <c r="J759" s="211">
        <v>131.42833333333334</v>
      </c>
      <c r="K759" s="766">
        <v>788.57</v>
      </c>
      <c r="L759" s="80"/>
      <c r="M759" s="150">
        <v>0</v>
      </c>
      <c r="N759" s="80"/>
      <c r="O759" s="150"/>
      <c r="P759" s="75">
        <f>Q759/J759</f>
        <v>4.7934869447227255</v>
      </c>
      <c r="Q759" s="1000">
        <v>630</v>
      </c>
      <c r="R759" s="81"/>
      <c r="S759" s="150"/>
      <c r="T759" s="75">
        <v>0</v>
      </c>
      <c r="U759" s="1017">
        <v>0</v>
      </c>
      <c r="V759" s="81"/>
      <c r="W759" s="150"/>
      <c r="X759" s="81"/>
      <c r="Y759" s="150"/>
      <c r="Z759" s="60">
        <v>1</v>
      </c>
      <c r="AA759" s="1000">
        <v>158.57000000000005</v>
      </c>
      <c r="AB759" s="81"/>
      <c r="AC759" s="150"/>
      <c r="AD759" s="63">
        <v>0</v>
      </c>
      <c r="AE759" s="90">
        <f t="shared" si="53"/>
        <v>0</v>
      </c>
      <c r="AF759" s="63">
        <v>0</v>
      </c>
      <c r="AG759" s="150">
        <v>0</v>
      </c>
      <c r="AH759" s="81"/>
      <c r="AI759" s="150"/>
      <c r="AJ759" s="998">
        <f t="shared" si="55"/>
        <v>788.57</v>
      </c>
    </row>
    <row r="760" spans="2:36" ht="66" x14ac:dyDescent="0.25">
      <c r="B760" s="97"/>
      <c r="C760" s="52" t="s">
        <v>774</v>
      </c>
      <c r="D760" s="74"/>
      <c r="E760" s="74">
        <v>73</v>
      </c>
      <c r="F760" s="79" t="s">
        <v>30</v>
      </c>
      <c r="G760" s="55" t="s">
        <v>31</v>
      </c>
      <c r="H760" s="56" t="s">
        <v>32</v>
      </c>
      <c r="I760" s="55" t="s">
        <v>33</v>
      </c>
      <c r="J760" s="211">
        <v>77.731666666666669</v>
      </c>
      <c r="K760" s="766">
        <v>7056</v>
      </c>
      <c r="L760" s="80"/>
      <c r="M760" s="150">
        <v>0</v>
      </c>
      <c r="N760" s="80"/>
      <c r="O760" s="150"/>
      <c r="P760" s="75">
        <v>73</v>
      </c>
      <c r="Q760" s="1000">
        <v>7056</v>
      </c>
      <c r="R760" s="81"/>
      <c r="S760" s="150"/>
      <c r="T760" s="75">
        <v>0</v>
      </c>
      <c r="U760" s="1017">
        <v>0</v>
      </c>
      <c r="V760" s="81"/>
      <c r="W760" s="150"/>
      <c r="X760" s="81"/>
      <c r="Y760" s="150"/>
      <c r="Z760" s="60"/>
      <c r="AA760" s="1000">
        <v>0</v>
      </c>
      <c r="AB760" s="81"/>
      <c r="AC760" s="150"/>
      <c r="AD760" s="63">
        <v>0</v>
      </c>
      <c r="AE760" s="90">
        <f t="shared" si="53"/>
        <v>0</v>
      </c>
      <c r="AF760" s="63">
        <v>0</v>
      </c>
      <c r="AG760" s="150">
        <v>0</v>
      </c>
      <c r="AH760" s="81"/>
      <c r="AI760" s="150"/>
      <c r="AJ760" s="998">
        <f t="shared" si="55"/>
        <v>7056</v>
      </c>
    </row>
    <row r="761" spans="2:36" ht="66" x14ac:dyDescent="0.25">
      <c r="B761" s="97"/>
      <c r="C761" s="93" t="s">
        <v>775</v>
      </c>
      <c r="D761" s="74"/>
      <c r="E761" s="74">
        <v>2</v>
      </c>
      <c r="F761" s="109" t="s">
        <v>674</v>
      </c>
      <c r="G761" s="55" t="s">
        <v>31</v>
      </c>
      <c r="H761" s="56" t="s">
        <v>32</v>
      </c>
      <c r="I761" s="55" t="s">
        <v>33</v>
      </c>
      <c r="J761" s="211">
        <v>199.82000000000002</v>
      </c>
      <c r="K761" s="766">
        <v>277.57000000000005</v>
      </c>
      <c r="L761" s="80"/>
      <c r="M761" s="150">
        <v>0</v>
      </c>
      <c r="N761" s="80"/>
      <c r="O761" s="150"/>
      <c r="P761" s="75">
        <f>Q761/J761</f>
        <v>0</v>
      </c>
      <c r="Q761" s="1000"/>
      <c r="R761" s="81"/>
      <c r="S761" s="150"/>
      <c r="T761" s="75">
        <v>0</v>
      </c>
      <c r="U761" s="1017">
        <v>0</v>
      </c>
      <c r="V761" s="81"/>
      <c r="W761" s="150"/>
      <c r="X761" s="81"/>
      <c r="Y761" s="150"/>
      <c r="Z761" s="60">
        <v>0</v>
      </c>
      <c r="AA761" s="1000">
        <v>277.57000000000005</v>
      </c>
      <c r="AB761" s="81"/>
      <c r="AC761" s="150"/>
      <c r="AD761" s="63">
        <v>0</v>
      </c>
      <c r="AE761" s="90">
        <f t="shared" si="53"/>
        <v>0</v>
      </c>
      <c r="AF761" s="63">
        <v>0</v>
      </c>
      <c r="AG761" s="150">
        <v>0</v>
      </c>
      <c r="AH761" s="81"/>
      <c r="AI761" s="150"/>
      <c r="AJ761" s="998">
        <f t="shared" si="55"/>
        <v>277.57000000000005</v>
      </c>
    </row>
    <row r="762" spans="2:36" ht="66" x14ac:dyDescent="0.25">
      <c r="B762" s="97"/>
      <c r="C762" s="52" t="s">
        <v>776</v>
      </c>
      <c r="D762" s="74"/>
      <c r="E762" s="74">
        <v>25</v>
      </c>
      <c r="F762" s="79" t="s">
        <v>650</v>
      </c>
      <c r="G762" s="55" t="s">
        <v>31</v>
      </c>
      <c r="H762" s="56" t="s">
        <v>32</v>
      </c>
      <c r="I762" s="55" t="s">
        <v>33</v>
      </c>
      <c r="J762" s="211">
        <v>16.587916666666668</v>
      </c>
      <c r="K762" s="766">
        <v>720</v>
      </c>
      <c r="L762" s="80"/>
      <c r="M762" s="150">
        <v>0</v>
      </c>
      <c r="N762" s="80"/>
      <c r="O762" s="150"/>
      <c r="P762" s="75">
        <v>25</v>
      </c>
      <c r="Q762" s="1000">
        <v>720</v>
      </c>
      <c r="R762" s="81"/>
      <c r="S762" s="150"/>
      <c r="T762" s="75">
        <v>0</v>
      </c>
      <c r="U762" s="1017">
        <v>0</v>
      </c>
      <c r="V762" s="81"/>
      <c r="W762" s="150"/>
      <c r="X762" s="81"/>
      <c r="Y762" s="150"/>
      <c r="Z762" s="60">
        <v>0</v>
      </c>
      <c r="AA762" s="1000">
        <v>0</v>
      </c>
      <c r="AB762" s="81"/>
      <c r="AC762" s="150"/>
      <c r="AD762" s="63">
        <v>0</v>
      </c>
      <c r="AE762" s="90">
        <f t="shared" si="53"/>
        <v>0</v>
      </c>
      <c r="AF762" s="63">
        <v>0</v>
      </c>
      <c r="AG762" s="150">
        <v>0</v>
      </c>
      <c r="AH762" s="81"/>
      <c r="AI762" s="150"/>
      <c r="AJ762" s="998">
        <f t="shared" si="55"/>
        <v>720</v>
      </c>
    </row>
    <row r="763" spans="2:36" ht="66" x14ac:dyDescent="0.25">
      <c r="B763" s="97"/>
      <c r="C763" s="84" t="s">
        <v>777</v>
      </c>
      <c r="D763" s="74"/>
      <c r="E763" s="74">
        <v>68</v>
      </c>
      <c r="F763" s="257" t="s">
        <v>30</v>
      </c>
      <c r="G763" s="55" t="s">
        <v>31</v>
      </c>
      <c r="H763" s="56" t="s">
        <v>32</v>
      </c>
      <c r="I763" s="55" t="s">
        <v>33</v>
      </c>
      <c r="J763" s="211">
        <v>224.68235294117648</v>
      </c>
      <c r="K763" s="766">
        <v>15278.4</v>
      </c>
      <c r="L763" s="80"/>
      <c r="M763" s="150">
        <v>0</v>
      </c>
      <c r="N763" s="80"/>
      <c r="O763" s="150"/>
      <c r="P763" s="75">
        <f t="shared" ref="P763:P769" si="57">Q763/J763</f>
        <v>14.420358152686145</v>
      </c>
      <c r="Q763" s="1000">
        <v>3240</v>
      </c>
      <c r="R763" s="81"/>
      <c r="S763" s="150"/>
      <c r="T763" s="75">
        <v>0</v>
      </c>
      <c r="U763" s="1017">
        <v>0</v>
      </c>
      <c r="V763" s="81"/>
      <c r="W763" s="150"/>
      <c r="X763" s="81"/>
      <c r="Y763" s="150"/>
      <c r="Z763" s="60">
        <v>54</v>
      </c>
      <c r="AA763" s="1000">
        <v>12038.4</v>
      </c>
      <c r="AB763" s="81"/>
      <c r="AC763" s="150"/>
      <c r="AD763" s="63">
        <v>0</v>
      </c>
      <c r="AE763" s="90">
        <f t="shared" si="53"/>
        <v>0</v>
      </c>
      <c r="AF763" s="63">
        <v>0</v>
      </c>
      <c r="AG763" s="150">
        <v>0</v>
      </c>
      <c r="AH763" s="81"/>
      <c r="AI763" s="150"/>
      <c r="AJ763" s="998">
        <f t="shared" si="55"/>
        <v>15278.4</v>
      </c>
    </row>
    <row r="764" spans="2:36" ht="66" x14ac:dyDescent="0.25">
      <c r="B764" s="97"/>
      <c r="C764" s="84" t="s">
        <v>778</v>
      </c>
      <c r="D764" s="74"/>
      <c r="E764" s="74">
        <v>124</v>
      </c>
      <c r="F764" s="79" t="s">
        <v>734</v>
      </c>
      <c r="G764" s="55" t="s">
        <v>31</v>
      </c>
      <c r="H764" s="56" t="s">
        <v>32</v>
      </c>
      <c r="I764" s="55" t="s">
        <v>33</v>
      </c>
      <c r="J764" s="211">
        <v>589.16129032258061</v>
      </c>
      <c r="K764" s="766">
        <v>73056</v>
      </c>
      <c r="L764" s="80"/>
      <c r="M764" s="150">
        <v>0</v>
      </c>
      <c r="N764" s="80"/>
      <c r="O764" s="150"/>
      <c r="P764" s="75">
        <f t="shared" si="57"/>
        <v>0</v>
      </c>
      <c r="Q764" s="1000"/>
      <c r="R764" s="81"/>
      <c r="S764" s="150"/>
      <c r="T764" s="75">
        <v>0</v>
      </c>
      <c r="U764" s="1017">
        <v>0</v>
      </c>
      <c r="V764" s="81"/>
      <c r="W764" s="150"/>
      <c r="X764" s="81"/>
      <c r="Y764" s="150"/>
      <c r="Z764" s="60">
        <v>124</v>
      </c>
      <c r="AA764" s="1000">
        <v>73056</v>
      </c>
      <c r="AB764" s="81"/>
      <c r="AC764" s="150"/>
      <c r="AD764" s="63">
        <v>0</v>
      </c>
      <c r="AE764" s="90">
        <f t="shared" si="53"/>
        <v>0</v>
      </c>
      <c r="AF764" s="63">
        <v>0</v>
      </c>
      <c r="AG764" s="150">
        <v>0</v>
      </c>
      <c r="AH764" s="81"/>
      <c r="AI764" s="150"/>
      <c r="AJ764" s="998">
        <f t="shared" si="55"/>
        <v>73056</v>
      </c>
    </row>
    <row r="765" spans="2:36" ht="66" x14ac:dyDescent="0.25">
      <c r="B765" s="97"/>
      <c r="C765" s="93" t="s">
        <v>779</v>
      </c>
      <c r="D765" s="74"/>
      <c r="E765" s="74">
        <v>215</v>
      </c>
      <c r="F765" s="109" t="s">
        <v>30</v>
      </c>
      <c r="G765" s="55" t="s">
        <v>31</v>
      </c>
      <c r="H765" s="56" t="s">
        <v>32</v>
      </c>
      <c r="I765" s="55" t="s">
        <v>33</v>
      </c>
      <c r="J765" s="211">
        <v>361.98953488372092</v>
      </c>
      <c r="K765" s="766">
        <v>77827.75</v>
      </c>
      <c r="L765" s="80"/>
      <c r="M765" s="150">
        <v>0</v>
      </c>
      <c r="N765" s="80"/>
      <c r="O765" s="150"/>
      <c r="P765" s="75">
        <f t="shared" si="57"/>
        <v>109.39542772340201</v>
      </c>
      <c r="Q765" s="1000">
        <v>39600</v>
      </c>
      <c r="R765" s="81"/>
      <c r="S765" s="150"/>
      <c r="T765" s="75">
        <v>0</v>
      </c>
      <c r="U765" s="1017">
        <v>0</v>
      </c>
      <c r="V765" s="81"/>
      <c r="W765" s="150"/>
      <c r="X765" s="81"/>
      <c r="Y765" s="150"/>
      <c r="Z765" s="60">
        <v>106</v>
      </c>
      <c r="AA765" s="1000">
        <v>38227.75</v>
      </c>
      <c r="AB765" s="81"/>
      <c r="AC765" s="150"/>
      <c r="AD765" s="63">
        <v>0</v>
      </c>
      <c r="AE765" s="90">
        <f t="shared" si="53"/>
        <v>0</v>
      </c>
      <c r="AF765" s="63">
        <v>0</v>
      </c>
      <c r="AG765" s="150">
        <v>0</v>
      </c>
      <c r="AH765" s="81"/>
      <c r="AI765" s="150"/>
      <c r="AJ765" s="998">
        <f t="shared" si="55"/>
        <v>77827.75</v>
      </c>
    </row>
    <row r="766" spans="2:36" ht="66" x14ac:dyDescent="0.25">
      <c r="B766" s="97"/>
      <c r="C766" s="93" t="s">
        <v>780</v>
      </c>
      <c r="D766" s="74"/>
      <c r="E766" s="74">
        <v>8</v>
      </c>
      <c r="F766" s="109" t="s">
        <v>24</v>
      </c>
      <c r="G766" s="55" t="s">
        <v>31</v>
      </c>
      <c r="H766" s="56" t="s">
        <v>32</v>
      </c>
      <c r="I766" s="55" t="s">
        <v>33</v>
      </c>
      <c r="J766" s="211">
        <v>191.4</v>
      </c>
      <c r="K766" s="766">
        <v>1531.2</v>
      </c>
      <c r="L766" s="80"/>
      <c r="M766" s="150">
        <v>0</v>
      </c>
      <c r="N766" s="80"/>
      <c r="O766" s="150"/>
      <c r="P766" s="75">
        <f t="shared" si="57"/>
        <v>0</v>
      </c>
      <c r="Q766" s="1000"/>
      <c r="R766" s="81"/>
      <c r="S766" s="150"/>
      <c r="T766" s="75">
        <v>0</v>
      </c>
      <c r="U766" s="1017">
        <v>0</v>
      </c>
      <c r="V766" s="81"/>
      <c r="W766" s="150"/>
      <c r="X766" s="81"/>
      <c r="Y766" s="150"/>
      <c r="Z766" s="60">
        <v>8</v>
      </c>
      <c r="AA766" s="1000">
        <v>1531.2</v>
      </c>
      <c r="AB766" s="81"/>
      <c r="AC766" s="150"/>
      <c r="AD766" s="63">
        <v>0</v>
      </c>
      <c r="AE766" s="90">
        <f t="shared" si="53"/>
        <v>0</v>
      </c>
      <c r="AF766" s="63">
        <v>0</v>
      </c>
      <c r="AG766" s="150">
        <v>0</v>
      </c>
      <c r="AH766" s="81"/>
      <c r="AI766" s="150"/>
      <c r="AJ766" s="998">
        <f t="shared" si="55"/>
        <v>1531.2</v>
      </c>
    </row>
    <row r="767" spans="2:36" ht="66" x14ac:dyDescent="0.25">
      <c r="B767" s="97"/>
      <c r="C767" s="94" t="s">
        <v>781</v>
      </c>
      <c r="D767" s="74"/>
      <c r="E767" s="74">
        <v>48</v>
      </c>
      <c r="F767" s="259" t="s">
        <v>41</v>
      </c>
      <c r="G767" s="55" t="s">
        <v>31</v>
      </c>
      <c r="H767" s="56" t="s">
        <v>32</v>
      </c>
      <c r="I767" s="55" t="s">
        <v>33</v>
      </c>
      <c r="J767" s="211">
        <v>87.023124999999993</v>
      </c>
      <c r="K767" s="766">
        <v>4177.1099999999997</v>
      </c>
      <c r="L767" s="80"/>
      <c r="M767" s="150">
        <v>0</v>
      </c>
      <c r="N767" s="80"/>
      <c r="O767" s="150"/>
      <c r="P767" s="75">
        <f t="shared" si="57"/>
        <v>34.197806617493917</v>
      </c>
      <c r="Q767" s="1000">
        <v>2976</v>
      </c>
      <c r="R767" s="81"/>
      <c r="S767" s="150"/>
      <c r="T767" s="75">
        <v>0</v>
      </c>
      <c r="U767" s="1017">
        <v>0</v>
      </c>
      <c r="V767" s="81"/>
      <c r="W767" s="150"/>
      <c r="X767" s="81"/>
      <c r="Y767" s="150"/>
      <c r="Z767" s="60">
        <v>14</v>
      </c>
      <c r="AA767" s="1000">
        <v>1201.1099999999997</v>
      </c>
      <c r="AB767" s="81"/>
      <c r="AC767" s="150"/>
      <c r="AD767" s="63">
        <v>0</v>
      </c>
      <c r="AE767" s="90">
        <f t="shared" si="53"/>
        <v>0</v>
      </c>
      <c r="AF767" s="63">
        <v>0</v>
      </c>
      <c r="AG767" s="150">
        <v>0</v>
      </c>
      <c r="AH767" s="81"/>
      <c r="AI767" s="150"/>
      <c r="AJ767" s="998">
        <f t="shared" si="55"/>
        <v>4177.1099999999997</v>
      </c>
    </row>
    <row r="768" spans="2:36" ht="66" x14ac:dyDescent="0.25">
      <c r="B768" s="97"/>
      <c r="C768" s="84" t="s">
        <v>782</v>
      </c>
      <c r="D768" s="74"/>
      <c r="E768" s="74">
        <v>2</v>
      </c>
      <c r="F768" s="257" t="s">
        <v>30</v>
      </c>
      <c r="G768" s="55" t="s">
        <v>31</v>
      </c>
      <c r="H768" s="56" t="s">
        <v>32</v>
      </c>
      <c r="I768" s="55" t="s">
        <v>33</v>
      </c>
      <c r="J768" s="211">
        <v>154</v>
      </c>
      <c r="K768" s="766">
        <v>308</v>
      </c>
      <c r="L768" s="80"/>
      <c r="M768" s="150">
        <v>0</v>
      </c>
      <c r="N768" s="80"/>
      <c r="O768" s="150"/>
      <c r="P768" s="75">
        <f t="shared" si="57"/>
        <v>0</v>
      </c>
      <c r="Q768" s="1000"/>
      <c r="R768" s="81"/>
      <c r="S768" s="150"/>
      <c r="T768" s="75">
        <v>0</v>
      </c>
      <c r="U768" s="1017">
        <v>0</v>
      </c>
      <c r="V768" s="81"/>
      <c r="W768" s="150"/>
      <c r="X768" s="81"/>
      <c r="Y768" s="150"/>
      <c r="Z768" s="60">
        <v>2</v>
      </c>
      <c r="AA768" s="1000">
        <v>308</v>
      </c>
      <c r="AB768" s="81"/>
      <c r="AC768" s="150"/>
      <c r="AD768" s="63">
        <v>0</v>
      </c>
      <c r="AE768" s="90">
        <f t="shared" si="53"/>
        <v>0</v>
      </c>
      <c r="AF768" s="63">
        <v>0</v>
      </c>
      <c r="AG768" s="150">
        <v>0</v>
      </c>
      <c r="AH768" s="81"/>
      <c r="AI768" s="150"/>
      <c r="AJ768" s="998">
        <f t="shared" si="55"/>
        <v>308</v>
      </c>
    </row>
    <row r="769" spans="2:36" ht="66" x14ac:dyDescent="0.25">
      <c r="B769" s="97"/>
      <c r="C769" s="52" t="s">
        <v>783</v>
      </c>
      <c r="D769" s="74"/>
      <c r="E769" s="74">
        <v>383</v>
      </c>
      <c r="F769" s="259" t="s">
        <v>30</v>
      </c>
      <c r="G769" s="55" t="s">
        <v>31</v>
      </c>
      <c r="H769" s="56" t="s">
        <v>32</v>
      </c>
      <c r="I769" s="55" t="s">
        <v>33</v>
      </c>
      <c r="J769" s="211">
        <v>33.686406249999997</v>
      </c>
      <c r="K769" s="766">
        <v>10101.68</v>
      </c>
      <c r="L769" s="80"/>
      <c r="M769" s="150">
        <v>0</v>
      </c>
      <c r="N769" s="80"/>
      <c r="O769" s="150"/>
      <c r="P769" s="75">
        <f t="shared" si="57"/>
        <v>273.58216639686822</v>
      </c>
      <c r="Q769" s="1000">
        <v>9216</v>
      </c>
      <c r="R769" s="81"/>
      <c r="S769" s="150"/>
      <c r="T769" s="75">
        <v>0</v>
      </c>
      <c r="U769" s="1017">
        <v>0</v>
      </c>
      <c r="V769" s="81"/>
      <c r="W769" s="150"/>
      <c r="X769" s="81"/>
      <c r="Y769" s="150"/>
      <c r="Z769" s="60">
        <v>109</v>
      </c>
      <c r="AA769" s="1000">
        <v>885.68000000000029</v>
      </c>
      <c r="AB769" s="81"/>
      <c r="AC769" s="150"/>
      <c r="AD769" s="63">
        <v>0</v>
      </c>
      <c r="AE769" s="90">
        <f t="shared" si="53"/>
        <v>0</v>
      </c>
      <c r="AF769" s="63">
        <v>0</v>
      </c>
      <c r="AG769" s="150">
        <v>0</v>
      </c>
      <c r="AH769" s="81"/>
      <c r="AI769" s="150"/>
      <c r="AJ769" s="998">
        <f t="shared" si="55"/>
        <v>10101.68</v>
      </c>
    </row>
    <row r="770" spans="2:36" ht="66" x14ac:dyDescent="0.25">
      <c r="B770" s="97"/>
      <c r="C770" s="223" t="s">
        <v>784</v>
      </c>
      <c r="D770" s="74"/>
      <c r="E770" s="74">
        <v>352</v>
      </c>
      <c r="F770" s="259" t="s">
        <v>650</v>
      </c>
      <c r="G770" s="55" t="s">
        <v>31</v>
      </c>
      <c r="H770" s="56" t="s">
        <v>32</v>
      </c>
      <c r="I770" s="55" t="s">
        <v>33</v>
      </c>
      <c r="J770" s="211">
        <v>16.541595441595444</v>
      </c>
      <c r="K770" s="766">
        <v>8640</v>
      </c>
      <c r="L770" s="80"/>
      <c r="M770" s="150">
        <v>0</v>
      </c>
      <c r="N770" s="80"/>
      <c r="O770" s="150"/>
      <c r="P770" s="75">
        <v>352</v>
      </c>
      <c r="Q770" s="1000">
        <v>8640</v>
      </c>
      <c r="R770" s="81"/>
      <c r="S770" s="150"/>
      <c r="T770" s="75">
        <v>0</v>
      </c>
      <c r="U770" s="1017">
        <v>0</v>
      </c>
      <c r="V770" s="81"/>
      <c r="W770" s="150"/>
      <c r="X770" s="81"/>
      <c r="Y770" s="150"/>
      <c r="Z770" s="60"/>
      <c r="AA770" s="1000">
        <v>0</v>
      </c>
      <c r="AB770" s="81"/>
      <c r="AC770" s="150"/>
      <c r="AD770" s="63">
        <v>0</v>
      </c>
      <c r="AE770" s="90">
        <f t="shared" si="53"/>
        <v>0</v>
      </c>
      <c r="AF770" s="63">
        <v>0</v>
      </c>
      <c r="AG770" s="150">
        <v>0</v>
      </c>
      <c r="AH770" s="81"/>
      <c r="AI770" s="150"/>
      <c r="AJ770" s="998">
        <f t="shared" si="55"/>
        <v>8640</v>
      </c>
    </row>
    <row r="771" spans="2:36" ht="66" x14ac:dyDescent="0.25">
      <c r="B771" s="97"/>
      <c r="C771" s="101" t="s">
        <v>785</v>
      </c>
      <c r="D771" s="74"/>
      <c r="E771" s="74">
        <v>592</v>
      </c>
      <c r="F771" s="109" t="s">
        <v>650</v>
      </c>
      <c r="G771" s="55" t="s">
        <v>31</v>
      </c>
      <c r="H771" s="56" t="s">
        <v>32</v>
      </c>
      <c r="I771" s="55" t="s">
        <v>33</v>
      </c>
      <c r="J771" s="211">
        <v>17.973187183811131</v>
      </c>
      <c r="K771" s="766">
        <v>1041.9400000000005</v>
      </c>
      <c r="L771" s="80"/>
      <c r="M771" s="150">
        <v>0</v>
      </c>
      <c r="N771" s="80"/>
      <c r="O771" s="150"/>
      <c r="P771" s="75">
        <f>Q771/J771</f>
        <v>0</v>
      </c>
      <c r="Q771" s="1000"/>
      <c r="R771" s="81"/>
      <c r="S771" s="150"/>
      <c r="T771" s="75">
        <v>0</v>
      </c>
      <c r="U771" s="1017">
        <v>0</v>
      </c>
      <c r="V771" s="81"/>
      <c r="W771" s="150"/>
      <c r="X771" s="81"/>
      <c r="Y771" s="150"/>
      <c r="Z771" s="60">
        <v>592</v>
      </c>
      <c r="AA771" s="1000">
        <v>1041.9400000000005</v>
      </c>
      <c r="AB771" s="81"/>
      <c r="AC771" s="150"/>
      <c r="AD771" s="63">
        <v>0</v>
      </c>
      <c r="AE771" s="90">
        <f t="shared" si="53"/>
        <v>0</v>
      </c>
      <c r="AF771" s="63">
        <v>0</v>
      </c>
      <c r="AG771" s="150">
        <v>0</v>
      </c>
      <c r="AH771" s="81"/>
      <c r="AI771" s="150"/>
      <c r="AJ771" s="998">
        <f t="shared" si="55"/>
        <v>1041.9400000000005</v>
      </c>
    </row>
    <row r="772" spans="2:36" ht="66" x14ac:dyDescent="0.25">
      <c r="B772" s="97"/>
      <c r="C772" s="82" t="s">
        <v>786</v>
      </c>
      <c r="D772" s="74"/>
      <c r="E772" s="74">
        <v>41</v>
      </c>
      <c r="F772" s="79" t="s">
        <v>30</v>
      </c>
      <c r="G772" s="55" t="s">
        <v>31</v>
      </c>
      <c r="H772" s="56" t="s">
        <v>32</v>
      </c>
      <c r="I772" s="55" t="s">
        <v>33</v>
      </c>
      <c r="J772" s="211">
        <v>409.596</v>
      </c>
      <c r="K772" s="766">
        <v>26000</v>
      </c>
      <c r="L772" s="80"/>
      <c r="M772" s="150">
        <v>0</v>
      </c>
      <c r="N772" s="80"/>
      <c r="O772" s="150"/>
      <c r="P772" s="75">
        <v>41</v>
      </c>
      <c r="Q772" s="1000">
        <v>26000</v>
      </c>
      <c r="R772" s="81"/>
      <c r="S772" s="150"/>
      <c r="T772" s="75">
        <v>0</v>
      </c>
      <c r="U772" s="1017">
        <v>0</v>
      </c>
      <c r="V772" s="81"/>
      <c r="W772" s="150"/>
      <c r="X772" s="81"/>
      <c r="Y772" s="150"/>
      <c r="Z772" s="60">
        <v>0</v>
      </c>
      <c r="AA772" s="1000">
        <v>0</v>
      </c>
      <c r="AB772" s="81"/>
      <c r="AC772" s="150"/>
      <c r="AD772" s="63">
        <v>0</v>
      </c>
      <c r="AE772" s="90">
        <f t="shared" si="53"/>
        <v>0</v>
      </c>
      <c r="AF772" s="63">
        <v>0</v>
      </c>
      <c r="AG772" s="150">
        <v>0</v>
      </c>
      <c r="AH772" s="81"/>
      <c r="AI772" s="150"/>
      <c r="AJ772" s="998">
        <f t="shared" si="55"/>
        <v>26000</v>
      </c>
    </row>
    <row r="773" spans="2:36" ht="66" x14ac:dyDescent="0.25">
      <c r="B773" s="97"/>
      <c r="C773" s="82" t="s">
        <v>787</v>
      </c>
      <c r="D773" s="74"/>
      <c r="E773" s="74">
        <v>40</v>
      </c>
      <c r="F773" s="259" t="s">
        <v>30</v>
      </c>
      <c r="G773" s="55" t="s">
        <v>31</v>
      </c>
      <c r="H773" s="56" t="s">
        <v>32</v>
      </c>
      <c r="I773" s="55" t="s">
        <v>33</v>
      </c>
      <c r="J773" s="211">
        <v>386.62800000000004</v>
      </c>
      <c r="K773" s="766">
        <v>15465.12</v>
      </c>
      <c r="L773" s="80"/>
      <c r="M773" s="150">
        <v>0</v>
      </c>
      <c r="N773" s="80"/>
      <c r="O773" s="150"/>
      <c r="P773" s="75">
        <f>Q773/J773</f>
        <v>30.003000300029999</v>
      </c>
      <c r="Q773" s="1000">
        <v>11600</v>
      </c>
      <c r="R773" s="81"/>
      <c r="S773" s="150"/>
      <c r="T773" s="75">
        <v>0</v>
      </c>
      <c r="U773" s="1017">
        <v>0</v>
      </c>
      <c r="V773" s="81"/>
      <c r="W773" s="150"/>
      <c r="X773" s="81"/>
      <c r="Y773" s="150"/>
      <c r="Z773" s="60">
        <v>10</v>
      </c>
      <c r="AA773" s="1000">
        <v>3865.1200000000008</v>
      </c>
      <c r="AB773" s="81"/>
      <c r="AC773" s="150"/>
      <c r="AD773" s="63">
        <v>0</v>
      </c>
      <c r="AE773" s="90">
        <f t="shared" si="53"/>
        <v>0</v>
      </c>
      <c r="AF773" s="63">
        <v>0</v>
      </c>
      <c r="AG773" s="150">
        <v>0</v>
      </c>
      <c r="AH773" s="81"/>
      <c r="AI773" s="150"/>
      <c r="AJ773" s="998">
        <f t="shared" si="55"/>
        <v>15465.12</v>
      </c>
    </row>
    <row r="774" spans="2:36" ht="66" x14ac:dyDescent="0.25">
      <c r="B774" s="97"/>
      <c r="C774" s="82" t="s">
        <v>788</v>
      </c>
      <c r="D774" s="74"/>
      <c r="E774" s="74">
        <v>61</v>
      </c>
      <c r="F774" s="79" t="s">
        <v>30</v>
      </c>
      <c r="G774" s="55" t="s">
        <v>31</v>
      </c>
      <c r="H774" s="56" t="s">
        <v>32</v>
      </c>
      <c r="I774" s="55" t="s">
        <v>33</v>
      </c>
      <c r="J774" s="211">
        <v>381.524</v>
      </c>
      <c r="K774" s="766">
        <v>39600</v>
      </c>
      <c r="L774" s="80"/>
      <c r="M774" s="150">
        <v>0</v>
      </c>
      <c r="N774" s="80"/>
      <c r="O774" s="150"/>
      <c r="P774" s="75">
        <v>61</v>
      </c>
      <c r="Q774" s="1000">
        <v>39600</v>
      </c>
      <c r="R774" s="81"/>
      <c r="S774" s="150"/>
      <c r="T774" s="75">
        <v>0</v>
      </c>
      <c r="U774" s="1017">
        <v>0</v>
      </c>
      <c r="V774" s="81"/>
      <c r="W774" s="150"/>
      <c r="X774" s="81"/>
      <c r="Y774" s="150"/>
      <c r="Z774" s="60">
        <v>0</v>
      </c>
      <c r="AA774" s="1000">
        <v>0</v>
      </c>
      <c r="AB774" s="81"/>
      <c r="AC774" s="150"/>
      <c r="AD774" s="63">
        <v>0</v>
      </c>
      <c r="AE774" s="90">
        <f t="shared" si="53"/>
        <v>0</v>
      </c>
      <c r="AF774" s="63">
        <v>0</v>
      </c>
      <c r="AG774" s="150">
        <v>0</v>
      </c>
      <c r="AH774" s="81"/>
      <c r="AI774" s="150"/>
      <c r="AJ774" s="998">
        <f t="shared" si="55"/>
        <v>39600</v>
      </c>
    </row>
    <row r="775" spans="2:36" ht="66" x14ac:dyDescent="0.25">
      <c r="B775" s="97"/>
      <c r="C775" s="52" t="s">
        <v>789</v>
      </c>
      <c r="D775" s="74"/>
      <c r="E775" s="74">
        <v>48</v>
      </c>
      <c r="F775" s="259" t="s">
        <v>49</v>
      </c>
      <c r="G775" s="55" t="s">
        <v>31</v>
      </c>
      <c r="H775" s="56" t="s">
        <v>32</v>
      </c>
      <c r="I775" s="55" t="s">
        <v>33</v>
      </c>
      <c r="J775" s="211">
        <v>363.53250000000003</v>
      </c>
      <c r="K775" s="766">
        <v>17449.560000000001</v>
      </c>
      <c r="L775" s="80"/>
      <c r="M775" s="150">
        <v>0</v>
      </c>
      <c r="N775" s="80"/>
      <c r="O775" s="150"/>
      <c r="P775" s="75">
        <f t="shared" ref="P775:P786" si="58">Q775/J775</f>
        <v>34.197767737409997</v>
      </c>
      <c r="Q775" s="1000">
        <v>12432</v>
      </c>
      <c r="R775" s="81"/>
      <c r="S775" s="150"/>
      <c r="T775" s="75">
        <v>0</v>
      </c>
      <c r="U775" s="1017">
        <v>0</v>
      </c>
      <c r="V775" s="81"/>
      <c r="W775" s="150"/>
      <c r="X775" s="81"/>
      <c r="Y775" s="150"/>
      <c r="Z775" s="60">
        <v>14</v>
      </c>
      <c r="AA775" s="1000">
        <v>5017.5600000000013</v>
      </c>
      <c r="AB775" s="81"/>
      <c r="AC775" s="150"/>
      <c r="AD775" s="63">
        <v>0</v>
      </c>
      <c r="AE775" s="90">
        <f t="shared" si="53"/>
        <v>0</v>
      </c>
      <c r="AF775" s="63">
        <v>0</v>
      </c>
      <c r="AG775" s="150">
        <v>0</v>
      </c>
      <c r="AH775" s="81"/>
      <c r="AI775" s="150"/>
      <c r="AJ775" s="998">
        <f t="shared" si="55"/>
        <v>17449.560000000001</v>
      </c>
    </row>
    <row r="776" spans="2:36" ht="66" x14ac:dyDescent="0.25">
      <c r="B776" s="97"/>
      <c r="C776" s="102" t="s">
        <v>790</v>
      </c>
      <c r="D776" s="74"/>
      <c r="E776" s="74">
        <v>6</v>
      </c>
      <c r="F776" s="79" t="s">
        <v>49</v>
      </c>
      <c r="G776" s="55" t="s">
        <v>31</v>
      </c>
      <c r="H776" s="56" t="s">
        <v>32</v>
      </c>
      <c r="I776" s="55" t="s">
        <v>33</v>
      </c>
      <c r="J776" s="211">
        <v>56</v>
      </c>
      <c r="K776" s="766">
        <v>336</v>
      </c>
      <c r="L776" s="80"/>
      <c r="M776" s="150">
        <v>0</v>
      </c>
      <c r="N776" s="80"/>
      <c r="O776" s="150"/>
      <c r="P776" s="75">
        <f t="shared" si="58"/>
        <v>0</v>
      </c>
      <c r="Q776" s="1000"/>
      <c r="R776" s="81"/>
      <c r="S776" s="150"/>
      <c r="T776" s="75">
        <v>0</v>
      </c>
      <c r="U776" s="1017">
        <v>0</v>
      </c>
      <c r="V776" s="81"/>
      <c r="W776" s="150"/>
      <c r="X776" s="81"/>
      <c r="Y776" s="150"/>
      <c r="Z776" s="60">
        <v>6</v>
      </c>
      <c r="AA776" s="1000">
        <v>336</v>
      </c>
      <c r="AB776" s="81"/>
      <c r="AC776" s="150"/>
      <c r="AD776" s="63">
        <v>0</v>
      </c>
      <c r="AE776" s="90">
        <f t="shared" si="53"/>
        <v>0</v>
      </c>
      <c r="AF776" s="63">
        <v>0</v>
      </c>
      <c r="AG776" s="150">
        <v>0</v>
      </c>
      <c r="AH776" s="81"/>
      <c r="AI776" s="150"/>
      <c r="AJ776" s="998">
        <f t="shared" si="55"/>
        <v>336</v>
      </c>
    </row>
    <row r="777" spans="2:36" ht="66" x14ac:dyDescent="0.25">
      <c r="B777" s="97"/>
      <c r="C777" s="102" t="s">
        <v>791</v>
      </c>
      <c r="D777" s="74"/>
      <c r="E777" s="74">
        <v>2</v>
      </c>
      <c r="F777" s="79" t="s">
        <v>49</v>
      </c>
      <c r="G777" s="55" t="s">
        <v>31</v>
      </c>
      <c r="H777" s="56" t="s">
        <v>32</v>
      </c>
      <c r="I777" s="55" t="s">
        <v>33</v>
      </c>
      <c r="J777" s="211">
        <v>230</v>
      </c>
      <c r="K777" s="766">
        <v>460</v>
      </c>
      <c r="L777" s="80"/>
      <c r="M777" s="150">
        <v>0</v>
      </c>
      <c r="N777" s="80"/>
      <c r="O777" s="150"/>
      <c r="P777" s="75">
        <f t="shared" si="58"/>
        <v>0</v>
      </c>
      <c r="Q777" s="1000"/>
      <c r="R777" s="81"/>
      <c r="S777" s="150"/>
      <c r="T777" s="75">
        <v>0</v>
      </c>
      <c r="U777" s="1017">
        <v>0</v>
      </c>
      <c r="V777" s="81"/>
      <c r="W777" s="150"/>
      <c r="X777" s="81"/>
      <c r="Y777" s="150"/>
      <c r="Z777" s="60">
        <v>2</v>
      </c>
      <c r="AA777" s="1000">
        <v>460</v>
      </c>
      <c r="AB777" s="81"/>
      <c r="AC777" s="150"/>
      <c r="AD777" s="63">
        <v>0</v>
      </c>
      <c r="AE777" s="90">
        <f t="shared" si="53"/>
        <v>0</v>
      </c>
      <c r="AF777" s="63">
        <v>0</v>
      </c>
      <c r="AG777" s="150">
        <v>0</v>
      </c>
      <c r="AH777" s="81"/>
      <c r="AI777" s="150"/>
      <c r="AJ777" s="998">
        <f t="shared" si="55"/>
        <v>460</v>
      </c>
    </row>
    <row r="778" spans="2:36" ht="66" x14ac:dyDescent="0.25">
      <c r="B778" s="79"/>
      <c r="C778" s="93" t="s">
        <v>792</v>
      </c>
      <c r="D778" s="74"/>
      <c r="E778" s="74">
        <v>53</v>
      </c>
      <c r="F778" s="109" t="s">
        <v>170</v>
      </c>
      <c r="G778" s="55" t="s">
        <v>31</v>
      </c>
      <c r="H778" s="56" t="s">
        <v>32</v>
      </c>
      <c r="I778" s="55" t="s">
        <v>33</v>
      </c>
      <c r="J778" s="211">
        <v>279.71509433962262</v>
      </c>
      <c r="K778" s="766">
        <v>14824.9</v>
      </c>
      <c r="L778" s="89"/>
      <c r="M778" s="644">
        <v>0</v>
      </c>
      <c r="N778" s="89"/>
      <c r="O778" s="644"/>
      <c r="P778" s="75">
        <f t="shared" si="58"/>
        <v>0</v>
      </c>
      <c r="Q778" s="1000">
        <v>0</v>
      </c>
      <c r="R778" s="81"/>
      <c r="S778" s="150"/>
      <c r="T778" s="75">
        <v>0</v>
      </c>
      <c r="U778" s="1017">
        <v>0</v>
      </c>
      <c r="V778" s="81"/>
      <c r="W778" s="150"/>
      <c r="X778" s="81"/>
      <c r="Y778" s="150"/>
      <c r="Z778" s="60">
        <v>53</v>
      </c>
      <c r="AA778" s="1000">
        <v>14824.9</v>
      </c>
      <c r="AB778" s="81"/>
      <c r="AC778" s="150"/>
      <c r="AD778" s="63">
        <v>0</v>
      </c>
      <c r="AE778" s="90">
        <f t="shared" si="53"/>
        <v>0</v>
      </c>
      <c r="AF778" s="63">
        <v>0</v>
      </c>
      <c r="AG778" s="150">
        <v>0</v>
      </c>
      <c r="AH778" s="81"/>
      <c r="AI778" s="150"/>
      <c r="AJ778" s="998">
        <f t="shared" si="55"/>
        <v>14824.9</v>
      </c>
    </row>
    <row r="779" spans="2:36" ht="66" x14ac:dyDescent="0.25">
      <c r="B779" s="79"/>
      <c r="C779" s="102" t="s">
        <v>793</v>
      </c>
      <c r="D779" s="74"/>
      <c r="E779" s="74">
        <v>22</v>
      </c>
      <c r="F779" s="79" t="s">
        <v>49</v>
      </c>
      <c r="G779" s="55" t="s">
        <v>31</v>
      </c>
      <c r="H779" s="56" t="s">
        <v>32</v>
      </c>
      <c r="I779" s="55" t="s">
        <v>33</v>
      </c>
      <c r="J779" s="211">
        <v>49</v>
      </c>
      <c r="K779" s="766">
        <v>1078</v>
      </c>
      <c r="L779" s="89"/>
      <c r="M779" s="644">
        <v>0</v>
      </c>
      <c r="N779" s="89"/>
      <c r="O779" s="644"/>
      <c r="P779" s="75">
        <f t="shared" si="58"/>
        <v>0</v>
      </c>
      <c r="Q779" s="1000"/>
      <c r="R779" s="81"/>
      <c r="S779" s="150"/>
      <c r="T779" s="75">
        <v>0</v>
      </c>
      <c r="U779" s="1017">
        <v>0</v>
      </c>
      <c r="V779" s="81"/>
      <c r="W779" s="150"/>
      <c r="X779" s="81"/>
      <c r="Y779" s="150"/>
      <c r="Z779" s="60">
        <v>22</v>
      </c>
      <c r="AA779" s="1000">
        <v>1078</v>
      </c>
      <c r="AB779" s="81"/>
      <c r="AC779" s="150"/>
      <c r="AD779" s="63">
        <v>0</v>
      </c>
      <c r="AE779" s="90">
        <f t="shared" si="53"/>
        <v>0</v>
      </c>
      <c r="AF779" s="63">
        <v>0</v>
      </c>
      <c r="AG779" s="150">
        <v>0</v>
      </c>
      <c r="AH779" s="81"/>
      <c r="AI779" s="150"/>
      <c r="AJ779" s="998">
        <f t="shared" si="55"/>
        <v>1078</v>
      </c>
    </row>
    <row r="780" spans="2:36" ht="66" x14ac:dyDescent="0.25">
      <c r="B780" s="79"/>
      <c r="C780" s="52" t="s">
        <v>794</v>
      </c>
      <c r="D780" s="74"/>
      <c r="E780" s="74">
        <v>24</v>
      </c>
      <c r="F780" s="259" t="s">
        <v>41</v>
      </c>
      <c r="G780" s="55" t="s">
        <v>31</v>
      </c>
      <c r="H780" s="56" t="s">
        <v>32</v>
      </c>
      <c r="I780" s="55" t="s">
        <v>33</v>
      </c>
      <c r="J780" s="211">
        <v>463.18791666666669</v>
      </c>
      <c r="K780" s="766">
        <v>11116.51</v>
      </c>
      <c r="L780" s="89"/>
      <c r="M780" s="644">
        <v>0</v>
      </c>
      <c r="N780" s="89"/>
      <c r="O780" s="644"/>
      <c r="P780" s="75">
        <f t="shared" si="58"/>
        <v>19.067854929289858</v>
      </c>
      <c r="Q780" s="1000">
        <v>8832</v>
      </c>
      <c r="R780" s="81"/>
      <c r="S780" s="150"/>
      <c r="T780" s="75">
        <v>0</v>
      </c>
      <c r="U780" s="1017">
        <v>0</v>
      </c>
      <c r="V780" s="81"/>
      <c r="W780" s="150"/>
      <c r="X780" s="81"/>
      <c r="Y780" s="150"/>
      <c r="Z780" s="60">
        <v>5</v>
      </c>
      <c r="AA780" s="1000">
        <v>2284.5100000000002</v>
      </c>
      <c r="AB780" s="81"/>
      <c r="AC780" s="150"/>
      <c r="AD780" s="63">
        <v>0</v>
      </c>
      <c r="AE780" s="90">
        <f t="shared" si="53"/>
        <v>0</v>
      </c>
      <c r="AF780" s="63">
        <v>0</v>
      </c>
      <c r="AG780" s="150">
        <v>0</v>
      </c>
      <c r="AH780" s="81"/>
      <c r="AI780" s="150"/>
      <c r="AJ780" s="998">
        <f t="shared" si="55"/>
        <v>11116.51</v>
      </c>
    </row>
    <row r="781" spans="2:36" ht="66" x14ac:dyDescent="0.25">
      <c r="B781" s="97"/>
      <c r="C781" s="52" t="s">
        <v>795</v>
      </c>
      <c r="D781" s="74"/>
      <c r="E781" s="74">
        <v>24</v>
      </c>
      <c r="F781" s="259" t="s">
        <v>41</v>
      </c>
      <c r="G781" s="55" t="s">
        <v>31</v>
      </c>
      <c r="H781" s="56" t="s">
        <v>32</v>
      </c>
      <c r="I781" s="55" t="s">
        <v>33</v>
      </c>
      <c r="J781" s="211">
        <v>463.18791666666669</v>
      </c>
      <c r="K781" s="766">
        <v>11116.51</v>
      </c>
      <c r="L781" s="80"/>
      <c r="M781" s="150">
        <v>0</v>
      </c>
      <c r="N781" s="80"/>
      <c r="O781" s="150"/>
      <c r="P781" s="75">
        <f t="shared" si="58"/>
        <v>16.891632355838297</v>
      </c>
      <c r="Q781" s="1000">
        <v>7824</v>
      </c>
      <c r="R781" s="81"/>
      <c r="S781" s="150"/>
      <c r="T781" s="75">
        <v>0</v>
      </c>
      <c r="U781" s="1017">
        <v>0</v>
      </c>
      <c r="V781" s="81"/>
      <c r="W781" s="150"/>
      <c r="X781" s="81"/>
      <c r="Y781" s="150"/>
      <c r="Z781" s="60">
        <v>7</v>
      </c>
      <c r="AA781" s="1000">
        <v>3292.51</v>
      </c>
      <c r="AB781" s="81"/>
      <c r="AC781" s="150"/>
      <c r="AD781" s="63">
        <v>0</v>
      </c>
      <c r="AE781" s="90">
        <f t="shared" si="53"/>
        <v>0</v>
      </c>
      <c r="AF781" s="63">
        <v>0</v>
      </c>
      <c r="AG781" s="150">
        <v>0</v>
      </c>
      <c r="AH781" s="81"/>
      <c r="AI781" s="150"/>
      <c r="AJ781" s="998">
        <f t="shared" si="55"/>
        <v>11116.51</v>
      </c>
    </row>
    <row r="782" spans="2:36" ht="66" x14ac:dyDescent="0.25">
      <c r="B782" s="97"/>
      <c r="C782" s="218" t="s">
        <v>796</v>
      </c>
      <c r="D782" s="74"/>
      <c r="E782" s="74">
        <v>11472</v>
      </c>
      <c r="F782" s="259" t="s">
        <v>30</v>
      </c>
      <c r="G782" s="55" t="s">
        <v>31</v>
      </c>
      <c r="H782" s="56" t="s">
        <v>32</v>
      </c>
      <c r="I782" s="55" t="s">
        <v>33</v>
      </c>
      <c r="J782" s="211">
        <v>30.184937238493728</v>
      </c>
      <c r="K782" s="766">
        <v>346281.60000000003</v>
      </c>
      <c r="L782" s="80"/>
      <c r="M782" s="150">
        <v>0</v>
      </c>
      <c r="N782" s="80">
        <v>7288</v>
      </c>
      <c r="O782" s="150">
        <v>220000</v>
      </c>
      <c r="P782" s="75"/>
      <c r="Q782" s="1000"/>
      <c r="R782" s="81"/>
      <c r="S782" s="150"/>
      <c r="T782" s="75">
        <v>0</v>
      </c>
      <c r="U782" s="1017">
        <v>0</v>
      </c>
      <c r="V782" s="81"/>
      <c r="W782" s="150"/>
      <c r="X782" s="81"/>
      <c r="Y782" s="150"/>
      <c r="Z782" s="60">
        <v>4184</v>
      </c>
      <c r="AA782" s="1000">
        <v>126281.60000000003</v>
      </c>
      <c r="AB782" s="81"/>
      <c r="AC782" s="150"/>
      <c r="AD782" s="63">
        <v>0</v>
      </c>
      <c r="AE782" s="90">
        <f t="shared" si="53"/>
        <v>0</v>
      </c>
      <c r="AF782" s="63">
        <v>0</v>
      </c>
      <c r="AG782" s="150">
        <v>0</v>
      </c>
      <c r="AH782" s="81"/>
      <c r="AI782" s="150"/>
      <c r="AJ782" s="998">
        <f t="shared" si="55"/>
        <v>346281.60000000003</v>
      </c>
    </row>
    <row r="783" spans="2:36" ht="66" x14ac:dyDescent="0.25">
      <c r="B783" s="97"/>
      <c r="C783" s="93" t="s">
        <v>797</v>
      </c>
      <c r="D783" s="74"/>
      <c r="E783" s="74">
        <v>576</v>
      </c>
      <c r="F783" s="109" t="s">
        <v>173</v>
      </c>
      <c r="G783" s="55" t="s">
        <v>31</v>
      </c>
      <c r="H783" s="56" t="s">
        <v>32</v>
      </c>
      <c r="I783" s="55" t="s">
        <v>33</v>
      </c>
      <c r="J783" s="211">
        <v>22.05159722222222</v>
      </c>
      <c r="K783" s="766">
        <v>12701.72</v>
      </c>
      <c r="L783" s="80"/>
      <c r="M783" s="150">
        <v>0</v>
      </c>
      <c r="N783" s="80"/>
      <c r="O783" s="150"/>
      <c r="P783" s="75">
        <f t="shared" si="58"/>
        <v>0</v>
      </c>
      <c r="Q783" s="1000"/>
      <c r="R783" s="81"/>
      <c r="S783" s="150"/>
      <c r="T783" s="75">
        <v>0</v>
      </c>
      <c r="U783" s="1017">
        <v>0</v>
      </c>
      <c r="V783" s="81"/>
      <c r="W783" s="150"/>
      <c r="X783" s="81"/>
      <c r="Y783" s="150"/>
      <c r="Z783" s="60">
        <v>576</v>
      </c>
      <c r="AA783" s="1000">
        <v>12701.72</v>
      </c>
      <c r="AB783" s="81"/>
      <c r="AC783" s="150"/>
      <c r="AD783" s="63">
        <v>0</v>
      </c>
      <c r="AE783" s="90">
        <f t="shared" si="53"/>
        <v>0</v>
      </c>
      <c r="AF783" s="63">
        <v>0</v>
      </c>
      <c r="AG783" s="150">
        <v>0</v>
      </c>
      <c r="AH783" s="81"/>
      <c r="AI783" s="150"/>
      <c r="AJ783" s="998">
        <f t="shared" si="55"/>
        <v>12701.72</v>
      </c>
    </row>
    <row r="784" spans="2:36" ht="66" x14ac:dyDescent="0.25">
      <c r="B784" s="97"/>
      <c r="C784" s="52" t="s">
        <v>798</v>
      </c>
      <c r="D784" s="74"/>
      <c r="E784" s="74">
        <v>6</v>
      </c>
      <c r="F784" s="259" t="s">
        <v>650</v>
      </c>
      <c r="G784" s="55" t="s">
        <v>31</v>
      </c>
      <c r="H784" s="56" t="s">
        <v>32</v>
      </c>
      <c r="I784" s="55" t="s">
        <v>33</v>
      </c>
      <c r="J784" s="211">
        <v>255.23500000000001</v>
      </c>
      <c r="K784" s="766">
        <v>1531.41</v>
      </c>
      <c r="L784" s="80"/>
      <c r="M784" s="150">
        <v>0</v>
      </c>
      <c r="N784" s="80"/>
      <c r="O784" s="150"/>
      <c r="P784" s="75">
        <f t="shared" si="58"/>
        <v>1.7395733343781221</v>
      </c>
      <c r="Q784" s="1000">
        <v>444</v>
      </c>
      <c r="R784" s="81"/>
      <c r="S784" s="150"/>
      <c r="T784" s="75">
        <v>0</v>
      </c>
      <c r="U784" s="1017">
        <v>0</v>
      </c>
      <c r="V784" s="81"/>
      <c r="W784" s="150"/>
      <c r="X784" s="81"/>
      <c r="Y784" s="150"/>
      <c r="Z784" s="60">
        <v>4</v>
      </c>
      <c r="AA784" s="1000">
        <v>1087.4100000000001</v>
      </c>
      <c r="AB784" s="81"/>
      <c r="AC784" s="150"/>
      <c r="AD784" s="63">
        <v>0</v>
      </c>
      <c r="AE784" s="90">
        <f t="shared" si="53"/>
        <v>0</v>
      </c>
      <c r="AF784" s="63">
        <v>0</v>
      </c>
      <c r="AG784" s="150">
        <v>0</v>
      </c>
      <c r="AH784" s="81"/>
      <c r="AI784" s="150"/>
      <c r="AJ784" s="998">
        <f t="shared" si="55"/>
        <v>1531.41</v>
      </c>
    </row>
    <row r="785" spans="2:36" ht="66" x14ac:dyDescent="0.25">
      <c r="B785" s="97"/>
      <c r="C785" s="52" t="s">
        <v>799</v>
      </c>
      <c r="D785" s="74"/>
      <c r="E785" s="74">
        <v>97</v>
      </c>
      <c r="F785" s="259" t="s">
        <v>30</v>
      </c>
      <c r="G785" s="55" t="s">
        <v>31</v>
      </c>
      <c r="H785" s="56" t="s">
        <v>32</v>
      </c>
      <c r="I785" s="55" t="s">
        <v>33</v>
      </c>
      <c r="J785" s="211">
        <v>220.93474226804125</v>
      </c>
      <c r="K785" s="766">
        <v>21430.670000000002</v>
      </c>
      <c r="L785" s="80"/>
      <c r="M785" s="150">
        <v>0</v>
      </c>
      <c r="N785" s="80"/>
      <c r="O785" s="150"/>
      <c r="P785" s="75">
        <f t="shared" si="58"/>
        <v>0</v>
      </c>
      <c r="Q785" s="1000">
        <v>0</v>
      </c>
      <c r="R785" s="81"/>
      <c r="S785" s="150"/>
      <c r="T785" s="75">
        <v>0</v>
      </c>
      <c r="U785" s="1017">
        <v>0</v>
      </c>
      <c r="V785" s="81"/>
      <c r="W785" s="150"/>
      <c r="X785" s="81"/>
      <c r="Y785" s="150"/>
      <c r="Z785" s="60">
        <v>97</v>
      </c>
      <c r="AA785" s="1000">
        <v>21430.670000000002</v>
      </c>
      <c r="AB785" s="81"/>
      <c r="AC785" s="150"/>
      <c r="AD785" s="63">
        <v>0</v>
      </c>
      <c r="AE785" s="90">
        <f t="shared" ref="AE785:AE848" si="59">AD785*J785</f>
        <v>0</v>
      </c>
      <c r="AF785" s="63">
        <v>0</v>
      </c>
      <c r="AG785" s="150">
        <v>0</v>
      </c>
      <c r="AH785" s="81"/>
      <c r="AI785" s="150"/>
      <c r="AJ785" s="998">
        <f t="shared" si="55"/>
        <v>21430.670000000002</v>
      </c>
    </row>
    <row r="786" spans="2:36" ht="66" x14ac:dyDescent="0.25">
      <c r="B786" s="97"/>
      <c r="C786" s="52" t="s">
        <v>800</v>
      </c>
      <c r="D786" s="74"/>
      <c r="E786" s="74">
        <v>336</v>
      </c>
      <c r="F786" s="259" t="s">
        <v>30</v>
      </c>
      <c r="G786" s="55" t="s">
        <v>31</v>
      </c>
      <c r="H786" s="56" t="s">
        <v>32</v>
      </c>
      <c r="I786" s="55" t="s">
        <v>33</v>
      </c>
      <c r="J786" s="211">
        <v>31.9</v>
      </c>
      <c r="K786" s="766">
        <v>10718.4</v>
      </c>
      <c r="L786" s="80"/>
      <c r="M786" s="150">
        <v>0</v>
      </c>
      <c r="N786" s="80"/>
      <c r="O786" s="150"/>
      <c r="P786" s="75">
        <f t="shared" si="58"/>
        <v>294.92163009404391</v>
      </c>
      <c r="Q786" s="1000">
        <v>9408</v>
      </c>
      <c r="R786" s="81"/>
      <c r="S786" s="150"/>
      <c r="T786" s="75">
        <v>0</v>
      </c>
      <c r="U786" s="1017">
        <v>0</v>
      </c>
      <c r="V786" s="81"/>
      <c r="W786" s="150"/>
      <c r="X786" s="81"/>
      <c r="Y786" s="150"/>
      <c r="Z786" s="60">
        <v>41</v>
      </c>
      <c r="AA786" s="1000">
        <v>1310.3999999999996</v>
      </c>
      <c r="AB786" s="81"/>
      <c r="AC786" s="150"/>
      <c r="AD786" s="63">
        <v>0</v>
      </c>
      <c r="AE786" s="90">
        <f t="shared" si="59"/>
        <v>0</v>
      </c>
      <c r="AF786" s="63">
        <v>0</v>
      </c>
      <c r="AG786" s="150">
        <v>0</v>
      </c>
      <c r="AH786" s="81"/>
      <c r="AI786" s="150"/>
      <c r="AJ786" s="998">
        <f t="shared" si="55"/>
        <v>10718.4</v>
      </c>
    </row>
    <row r="787" spans="2:36" ht="66" x14ac:dyDescent="0.25">
      <c r="B787" s="97"/>
      <c r="C787" s="52" t="s">
        <v>801</v>
      </c>
      <c r="D787" s="74"/>
      <c r="E787" s="74">
        <v>4</v>
      </c>
      <c r="F787" s="259" t="s">
        <v>650</v>
      </c>
      <c r="G787" s="55" t="s">
        <v>31</v>
      </c>
      <c r="H787" s="56" t="s">
        <v>32</v>
      </c>
      <c r="I787" s="55" t="s">
        <v>33</v>
      </c>
      <c r="J787" s="211">
        <v>125.38333333333333</v>
      </c>
      <c r="K787" s="766">
        <v>900</v>
      </c>
      <c r="L787" s="80"/>
      <c r="M787" s="150">
        <v>0</v>
      </c>
      <c r="N787" s="80"/>
      <c r="O787" s="150"/>
      <c r="P787" s="75">
        <v>4</v>
      </c>
      <c r="Q787" s="1000">
        <v>900</v>
      </c>
      <c r="R787" s="81"/>
      <c r="S787" s="150"/>
      <c r="T787" s="75">
        <v>0</v>
      </c>
      <c r="U787" s="1017">
        <v>0</v>
      </c>
      <c r="V787" s="81"/>
      <c r="W787" s="150"/>
      <c r="X787" s="81"/>
      <c r="Y787" s="150"/>
      <c r="Z787" s="60"/>
      <c r="AA787" s="1000">
        <v>0</v>
      </c>
      <c r="AB787" s="81"/>
      <c r="AC787" s="150"/>
      <c r="AD787" s="63">
        <v>0</v>
      </c>
      <c r="AE787" s="90">
        <f t="shared" si="59"/>
        <v>0</v>
      </c>
      <c r="AF787" s="63">
        <v>0</v>
      </c>
      <c r="AG787" s="150">
        <v>0</v>
      </c>
      <c r="AH787" s="81"/>
      <c r="AI787" s="150"/>
      <c r="AJ787" s="998">
        <f t="shared" si="55"/>
        <v>900</v>
      </c>
    </row>
    <row r="788" spans="2:36" ht="66" x14ac:dyDescent="0.25">
      <c r="B788" s="97"/>
      <c r="C788" s="52" t="s">
        <v>802</v>
      </c>
      <c r="D788" s="74"/>
      <c r="E788" s="74">
        <v>47</v>
      </c>
      <c r="F788" s="259" t="s">
        <v>30</v>
      </c>
      <c r="G788" s="55" t="s">
        <v>31</v>
      </c>
      <c r="H788" s="56" t="s">
        <v>32</v>
      </c>
      <c r="I788" s="55" t="s">
        <v>33</v>
      </c>
      <c r="J788" s="211">
        <v>40.704374999999999</v>
      </c>
      <c r="K788" s="766">
        <v>1429.96</v>
      </c>
      <c r="L788" s="80"/>
      <c r="M788" s="150">
        <v>0</v>
      </c>
      <c r="N788" s="80"/>
      <c r="O788" s="150"/>
      <c r="P788" s="75">
        <f t="shared" ref="P788:P833" si="60">Q788/J788</f>
        <v>33.018563729328854</v>
      </c>
      <c r="Q788" s="1000">
        <v>1344</v>
      </c>
      <c r="R788" s="81"/>
      <c r="S788" s="150"/>
      <c r="T788" s="75">
        <v>0</v>
      </c>
      <c r="U788" s="1017">
        <v>0</v>
      </c>
      <c r="V788" s="81"/>
      <c r="W788" s="150"/>
      <c r="X788" s="81"/>
      <c r="Y788" s="150"/>
      <c r="Z788" s="60">
        <v>14</v>
      </c>
      <c r="AA788" s="1000">
        <v>85.960000000000036</v>
      </c>
      <c r="AB788" s="81"/>
      <c r="AC788" s="150"/>
      <c r="AD788" s="63">
        <v>0</v>
      </c>
      <c r="AE788" s="90">
        <f t="shared" si="59"/>
        <v>0</v>
      </c>
      <c r="AF788" s="63">
        <v>0</v>
      </c>
      <c r="AG788" s="150">
        <v>0</v>
      </c>
      <c r="AH788" s="81"/>
      <c r="AI788" s="150"/>
      <c r="AJ788" s="998">
        <f t="shared" ref="AJ788:AJ851" si="61">AG788+AI788+AE788+AC788+AA788+Y788+W788+U788+S788+Q788+O788+M788</f>
        <v>1429.96</v>
      </c>
    </row>
    <row r="789" spans="2:36" ht="66" x14ac:dyDescent="0.25">
      <c r="B789" s="97"/>
      <c r="C789" s="52" t="s">
        <v>803</v>
      </c>
      <c r="D789" s="74"/>
      <c r="E789" s="74">
        <v>335</v>
      </c>
      <c r="F789" s="259" t="s">
        <v>30</v>
      </c>
      <c r="G789" s="55" t="s">
        <v>31</v>
      </c>
      <c r="H789" s="56" t="s">
        <v>32</v>
      </c>
      <c r="I789" s="55" t="s">
        <v>33</v>
      </c>
      <c r="J789" s="211">
        <v>47.191970149253727</v>
      </c>
      <c r="K789" s="766">
        <v>15809.31</v>
      </c>
      <c r="L789" s="80"/>
      <c r="M789" s="150">
        <v>0</v>
      </c>
      <c r="N789" s="80"/>
      <c r="O789" s="150"/>
      <c r="P789" s="75">
        <f t="shared" si="60"/>
        <v>22.122407619307864</v>
      </c>
      <c r="Q789" s="1000">
        <v>1044</v>
      </c>
      <c r="R789" s="81"/>
      <c r="S789" s="150"/>
      <c r="T789" s="75">
        <v>0</v>
      </c>
      <c r="U789" s="1017">
        <v>0</v>
      </c>
      <c r="V789" s="81"/>
      <c r="W789" s="150"/>
      <c r="X789" s="81"/>
      <c r="Y789" s="150"/>
      <c r="Z789" s="60">
        <v>313</v>
      </c>
      <c r="AA789" s="1000">
        <v>14765.31</v>
      </c>
      <c r="AB789" s="81"/>
      <c r="AC789" s="150"/>
      <c r="AD789" s="63">
        <v>0</v>
      </c>
      <c r="AE789" s="90">
        <f t="shared" si="59"/>
        <v>0</v>
      </c>
      <c r="AF789" s="63">
        <v>0</v>
      </c>
      <c r="AG789" s="150">
        <v>0</v>
      </c>
      <c r="AH789" s="81"/>
      <c r="AI789" s="150"/>
      <c r="AJ789" s="998">
        <f t="shared" si="61"/>
        <v>15809.31</v>
      </c>
    </row>
    <row r="790" spans="2:36" ht="66" x14ac:dyDescent="0.25">
      <c r="B790" s="97"/>
      <c r="C790" s="52" t="s">
        <v>804</v>
      </c>
      <c r="D790" s="74"/>
      <c r="E790" s="74">
        <v>288</v>
      </c>
      <c r="F790" s="259" t="s">
        <v>30</v>
      </c>
      <c r="G790" s="55" t="s">
        <v>31</v>
      </c>
      <c r="H790" s="56" t="s">
        <v>32</v>
      </c>
      <c r="I790" s="55" t="s">
        <v>33</v>
      </c>
      <c r="J790" s="211">
        <v>78.60159722222221</v>
      </c>
      <c r="K790" s="766">
        <v>22637.26</v>
      </c>
      <c r="L790" s="80"/>
      <c r="M790" s="150">
        <v>0</v>
      </c>
      <c r="N790" s="80"/>
      <c r="O790" s="150"/>
      <c r="P790" s="75">
        <f t="shared" si="60"/>
        <v>227.17095620229659</v>
      </c>
      <c r="Q790" s="1000">
        <v>17856</v>
      </c>
      <c r="R790" s="81"/>
      <c r="S790" s="150"/>
      <c r="T790" s="75">
        <v>0</v>
      </c>
      <c r="U790" s="1017">
        <v>0</v>
      </c>
      <c r="V790" s="81"/>
      <c r="W790" s="150"/>
      <c r="X790" s="81"/>
      <c r="Y790" s="150"/>
      <c r="Z790" s="60">
        <v>61</v>
      </c>
      <c r="AA790" s="1000">
        <v>4781.2599999999984</v>
      </c>
      <c r="AB790" s="81"/>
      <c r="AC790" s="150"/>
      <c r="AD790" s="63">
        <v>0</v>
      </c>
      <c r="AE790" s="90">
        <f t="shared" si="59"/>
        <v>0</v>
      </c>
      <c r="AF790" s="63">
        <v>0</v>
      </c>
      <c r="AG790" s="150">
        <v>0</v>
      </c>
      <c r="AH790" s="81"/>
      <c r="AI790" s="150"/>
      <c r="AJ790" s="998">
        <f t="shared" si="61"/>
        <v>22637.26</v>
      </c>
    </row>
    <row r="791" spans="2:36" ht="66" x14ac:dyDescent="0.25">
      <c r="B791" s="97"/>
      <c r="C791" s="52" t="s">
        <v>805</v>
      </c>
      <c r="D791" s="74"/>
      <c r="E791" s="74">
        <v>119</v>
      </c>
      <c r="F791" s="259" t="s">
        <v>650</v>
      </c>
      <c r="G791" s="55" t="s">
        <v>31</v>
      </c>
      <c r="H791" s="56" t="s">
        <v>32</v>
      </c>
      <c r="I791" s="55" t="s">
        <v>33</v>
      </c>
      <c r="J791" s="211">
        <v>61.087058823529418</v>
      </c>
      <c r="K791" s="766">
        <v>7269.3600000000006</v>
      </c>
      <c r="L791" s="80"/>
      <c r="M791" s="150">
        <v>0</v>
      </c>
      <c r="N791" s="80"/>
      <c r="O791" s="150"/>
      <c r="P791" s="75">
        <f t="shared" si="60"/>
        <v>26.715969493875662</v>
      </c>
      <c r="Q791" s="1000">
        <v>1632</v>
      </c>
      <c r="R791" s="81"/>
      <c r="S791" s="150"/>
      <c r="T791" s="75">
        <v>0</v>
      </c>
      <c r="U791" s="1017">
        <v>0</v>
      </c>
      <c r="V791" s="81"/>
      <c r="W791" s="150"/>
      <c r="X791" s="81"/>
      <c r="Y791" s="150"/>
      <c r="Z791" s="60">
        <v>92</v>
      </c>
      <c r="AA791" s="1000">
        <v>5637.3600000000006</v>
      </c>
      <c r="AB791" s="81"/>
      <c r="AC791" s="150"/>
      <c r="AD791" s="63">
        <v>0</v>
      </c>
      <c r="AE791" s="90">
        <f t="shared" si="59"/>
        <v>0</v>
      </c>
      <c r="AF791" s="63">
        <v>0</v>
      </c>
      <c r="AG791" s="150">
        <v>0</v>
      </c>
      <c r="AH791" s="81"/>
      <c r="AI791" s="150"/>
      <c r="AJ791" s="998">
        <f t="shared" si="61"/>
        <v>7269.3600000000006</v>
      </c>
    </row>
    <row r="792" spans="2:36" ht="66" x14ac:dyDescent="0.25">
      <c r="B792" s="97"/>
      <c r="C792" s="93" t="s">
        <v>806</v>
      </c>
      <c r="D792" s="74"/>
      <c r="E792" s="74">
        <v>57</v>
      </c>
      <c r="F792" s="109" t="s">
        <v>674</v>
      </c>
      <c r="G792" s="55" t="s">
        <v>31</v>
      </c>
      <c r="H792" s="56" t="s">
        <v>32</v>
      </c>
      <c r="I792" s="55" t="s">
        <v>33</v>
      </c>
      <c r="J792" s="211">
        <v>39.961929824561402</v>
      </c>
      <c r="K792" s="766">
        <v>2277.83</v>
      </c>
      <c r="L792" s="80"/>
      <c r="M792" s="150">
        <v>0</v>
      </c>
      <c r="N792" s="80"/>
      <c r="O792" s="150"/>
      <c r="P792" s="75">
        <f t="shared" si="60"/>
        <v>0</v>
      </c>
      <c r="Q792" s="1000"/>
      <c r="R792" s="81"/>
      <c r="S792" s="150"/>
      <c r="T792" s="75">
        <v>0</v>
      </c>
      <c r="U792" s="1017">
        <v>0</v>
      </c>
      <c r="V792" s="81"/>
      <c r="W792" s="150"/>
      <c r="X792" s="81"/>
      <c r="Y792" s="150"/>
      <c r="Z792" s="60">
        <v>57</v>
      </c>
      <c r="AA792" s="1000">
        <v>2277.83</v>
      </c>
      <c r="AB792" s="81"/>
      <c r="AC792" s="150"/>
      <c r="AD792" s="63">
        <v>0</v>
      </c>
      <c r="AE792" s="90">
        <f t="shared" si="59"/>
        <v>0</v>
      </c>
      <c r="AF792" s="63">
        <v>0</v>
      </c>
      <c r="AG792" s="150">
        <v>0</v>
      </c>
      <c r="AH792" s="81"/>
      <c r="AI792" s="150"/>
      <c r="AJ792" s="998">
        <f t="shared" si="61"/>
        <v>2277.83</v>
      </c>
    </row>
    <row r="793" spans="2:36" ht="66" x14ac:dyDescent="0.25">
      <c r="B793" s="97"/>
      <c r="C793" s="52" t="s">
        <v>807</v>
      </c>
      <c r="D793" s="74"/>
      <c r="E793" s="74">
        <v>92</v>
      </c>
      <c r="F793" s="259" t="s">
        <v>49</v>
      </c>
      <c r="G793" s="55" t="s">
        <v>31</v>
      </c>
      <c r="H793" s="56" t="s">
        <v>32</v>
      </c>
      <c r="I793" s="55" t="s">
        <v>33</v>
      </c>
      <c r="J793" s="211">
        <v>426.60010869565218</v>
      </c>
      <c r="K793" s="766">
        <v>39247.21</v>
      </c>
      <c r="L793" s="80"/>
      <c r="M793" s="150">
        <v>0</v>
      </c>
      <c r="N793" s="80"/>
      <c r="O793" s="150"/>
      <c r="P793" s="75">
        <f t="shared" si="60"/>
        <v>34.880441182952879</v>
      </c>
      <c r="Q793" s="1000">
        <v>14880</v>
      </c>
      <c r="R793" s="81"/>
      <c r="S793" s="150"/>
      <c r="T793" s="75">
        <v>0</v>
      </c>
      <c r="U793" s="1017">
        <v>0</v>
      </c>
      <c r="V793" s="81"/>
      <c r="W793" s="150"/>
      <c r="X793" s="81"/>
      <c r="Y793" s="150"/>
      <c r="Z793" s="60">
        <v>57</v>
      </c>
      <c r="AA793" s="1000">
        <v>24367.21</v>
      </c>
      <c r="AB793" s="81"/>
      <c r="AC793" s="150"/>
      <c r="AD793" s="63">
        <v>0</v>
      </c>
      <c r="AE793" s="90">
        <f t="shared" si="59"/>
        <v>0</v>
      </c>
      <c r="AF793" s="63">
        <v>0</v>
      </c>
      <c r="AG793" s="150">
        <v>0</v>
      </c>
      <c r="AH793" s="81"/>
      <c r="AI793" s="150"/>
      <c r="AJ793" s="998">
        <f t="shared" si="61"/>
        <v>39247.21</v>
      </c>
    </row>
    <row r="794" spans="2:36" ht="66" x14ac:dyDescent="0.25">
      <c r="B794" s="97"/>
      <c r="C794" s="82" t="s">
        <v>808</v>
      </c>
      <c r="D794" s="74"/>
      <c r="E794" s="74">
        <v>27</v>
      </c>
      <c r="F794" s="259" t="s">
        <v>30</v>
      </c>
      <c r="G794" s="55" t="s">
        <v>31</v>
      </c>
      <c r="H794" s="56" t="s">
        <v>32</v>
      </c>
      <c r="I794" s="55" t="s">
        <v>33</v>
      </c>
      <c r="J794" s="211">
        <v>396.32703703703703</v>
      </c>
      <c r="K794" s="766">
        <v>10700.83</v>
      </c>
      <c r="L794" s="80"/>
      <c r="M794" s="150">
        <v>0</v>
      </c>
      <c r="N794" s="80"/>
      <c r="O794" s="150"/>
      <c r="P794" s="75">
        <f t="shared" si="60"/>
        <v>2.0059191670178858</v>
      </c>
      <c r="Q794" s="1000">
        <v>795</v>
      </c>
      <c r="R794" s="81"/>
      <c r="S794" s="150"/>
      <c r="T794" s="75">
        <v>0</v>
      </c>
      <c r="U794" s="1017">
        <v>0</v>
      </c>
      <c r="V794" s="81"/>
      <c r="W794" s="150"/>
      <c r="X794" s="81"/>
      <c r="Y794" s="150"/>
      <c r="Z794" s="60">
        <v>25</v>
      </c>
      <c r="AA794" s="1000">
        <v>9905.83</v>
      </c>
      <c r="AB794" s="81"/>
      <c r="AC794" s="150"/>
      <c r="AD794" s="63">
        <v>0</v>
      </c>
      <c r="AE794" s="90">
        <f t="shared" si="59"/>
        <v>0</v>
      </c>
      <c r="AF794" s="63">
        <v>0</v>
      </c>
      <c r="AG794" s="150">
        <v>0</v>
      </c>
      <c r="AH794" s="81"/>
      <c r="AI794" s="150"/>
      <c r="AJ794" s="998">
        <f t="shared" si="61"/>
        <v>10700.83</v>
      </c>
    </row>
    <row r="795" spans="2:36" ht="66" x14ac:dyDescent="0.25">
      <c r="B795" s="97"/>
      <c r="C795" s="93" t="s">
        <v>809</v>
      </c>
      <c r="D795" s="74"/>
      <c r="E795" s="74">
        <v>3</v>
      </c>
      <c r="F795" s="109" t="s">
        <v>674</v>
      </c>
      <c r="G795" s="55" t="s">
        <v>31</v>
      </c>
      <c r="H795" s="56" t="s">
        <v>32</v>
      </c>
      <c r="I795" s="55" t="s">
        <v>33</v>
      </c>
      <c r="J795" s="211">
        <v>206.71333333333334</v>
      </c>
      <c r="K795" s="766">
        <v>620.14</v>
      </c>
      <c r="L795" s="80"/>
      <c r="M795" s="150">
        <v>0</v>
      </c>
      <c r="N795" s="80"/>
      <c r="O795" s="150"/>
      <c r="P795" s="75">
        <f t="shared" si="60"/>
        <v>0</v>
      </c>
      <c r="Q795" s="1000"/>
      <c r="R795" s="81"/>
      <c r="S795" s="150"/>
      <c r="T795" s="75">
        <v>0</v>
      </c>
      <c r="U795" s="1017">
        <v>0</v>
      </c>
      <c r="V795" s="81"/>
      <c r="W795" s="150"/>
      <c r="X795" s="81"/>
      <c r="Y795" s="150"/>
      <c r="Z795" s="60">
        <v>3</v>
      </c>
      <c r="AA795" s="1000">
        <v>620.14</v>
      </c>
      <c r="AB795" s="81"/>
      <c r="AC795" s="150"/>
      <c r="AD795" s="63">
        <v>0</v>
      </c>
      <c r="AE795" s="90">
        <f t="shared" si="59"/>
        <v>0</v>
      </c>
      <c r="AF795" s="63">
        <v>0</v>
      </c>
      <c r="AG795" s="150">
        <v>0</v>
      </c>
      <c r="AH795" s="81"/>
      <c r="AI795" s="150"/>
      <c r="AJ795" s="998">
        <f t="shared" si="61"/>
        <v>620.14</v>
      </c>
    </row>
    <row r="796" spans="2:36" ht="66" x14ac:dyDescent="0.25">
      <c r="B796" s="97"/>
      <c r="C796" s="260" t="s">
        <v>810</v>
      </c>
      <c r="D796" s="98"/>
      <c r="E796" s="98">
        <v>22</v>
      </c>
      <c r="F796" s="259" t="s">
        <v>30</v>
      </c>
      <c r="G796" s="55" t="s">
        <v>31</v>
      </c>
      <c r="H796" s="56" t="s">
        <v>32</v>
      </c>
      <c r="I796" s="55" t="s">
        <v>33</v>
      </c>
      <c r="J796" s="211">
        <v>59.948636363636361</v>
      </c>
      <c r="K796" s="767">
        <v>1318.87</v>
      </c>
      <c r="L796" s="80"/>
      <c r="M796" s="150">
        <v>0</v>
      </c>
      <c r="N796" s="80"/>
      <c r="O796" s="150"/>
      <c r="P796" s="75">
        <f t="shared" si="60"/>
        <v>0</v>
      </c>
      <c r="Q796" s="1000"/>
      <c r="R796" s="81"/>
      <c r="S796" s="150"/>
      <c r="T796" s="75">
        <v>0</v>
      </c>
      <c r="U796" s="1017">
        <v>0</v>
      </c>
      <c r="V796" s="81"/>
      <c r="W796" s="150"/>
      <c r="X796" s="81"/>
      <c r="Y796" s="150"/>
      <c r="Z796" s="60">
        <v>22</v>
      </c>
      <c r="AA796" s="1000">
        <v>1318.87</v>
      </c>
      <c r="AB796" s="81"/>
      <c r="AC796" s="150"/>
      <c r="AD796" s="63">
        <v>0</v>
      </c>
      <c r="AE796" s="90">
        <f t="shared" si="59"/>
        <v>0</v>
      </c>
      <c r="AF796" s="63">
        <v>0</v>
      </c>
      <c r="AG796" s="150">
        <v>0</v>
      </c>
      <c r="AH796" s="81"/>
      <c r="AI796" s="150"/>
      <c r="AJ796" s="998">
        <f t="shared" si="61"/>
        <v>1318.87</v>
      </c>
    </row>
    <row r="797" spans="2:36" ht="66" x14ac:dyDescent="0.25">
      <c r="B797" s="97"/>
      <c r="C797" s="93" t="s">
        <v>811</v>
      </c>
      <c r="D797" s="98"/>
      <c r="E797" s="98">
        <v>85</v>
      </c>
      <c r="F797" s="109" t="s">
        <v>812</v>
      </c>
      <c r="G797" s="55" t="s">
        <v>31</v>
      </c>
      <c r="H797" s="56" t="s">
        <v>32</v>
      </c>
      <c r="I797" s="55" t="s">
        <v>33</v>
      </c>
      <c r="J797" s="211">
        <v>530.56082352941178</v>
      </c>
      <c r="K797" s="767">
        <v>45097.67</v>
      </c>
      <c r="L797" s="80"/>
      <c r="M797" s="150">
        <v>0</v>
      </c>
      <c r="N797" s="80"/>
      <c r="O797" s="150"/>
      <c r="P797" s="75">
        <f t="shared" si="60"/>
        <v>0</v>
      </c>
      <c r="Q797" s="1000"/>
      <c r="R797" s="81"/>
      <c r="S797" s="150"/>
      <c r="T797" s="75">
        <v>0</v>
      </c>
      <c r="U797" s="1017">
        <v>0</v>
      </c>
      <c r="V797" s="81"/>
      <c r="W797" s="150"/>
      <c r="X797" s="81"/>
      <c r="Y797" s="150"/>
      <c r="Z797" s="60">
        <v>85</v>
      </c>
      <c r="AA797" s="1000">
        <v>45097.67</v>
      </c>
      <c r="AB797" s="81"/>
      <c r="AC797" s="150"/>
      <c r="AD797" s="63">
        <v>0</v>
      </c>
      <c r="AE797" s="90">
        <f t="shared" si="59"/>
        <v>0</v>
      </c>
      <c r="AF797" s="63">
        <v>0</v>
      </c>
      <c r="AG797" s="150">
        <v>0</v>
      </c>
      <c r="AH797" s="81"/>
      <c r="AI797" s="150"/>
      <c r="AJ797" s="998">
        <f t="shared" si="61"/>
        <v>45097.67</v>
      </c>
    </row>
    <row r="798" spans="2:36" ht="66" x14ac:dyDescent="0.25">
      <c r="B798" s="97"/>
      <c r="C798" s="84" t="s">
        <v>813</v>
      </c>
      <c r="D798" s="98"/>
      <c r="E798" s="98">
        <v>10</v>
      </c>
      <c r="F798" s="257" t="s">
        <v>30</v>
      </c>
      <c r="G798" s="55" t="s">
        <v>31</v>
      </c>
      <c r="H798" s="56" t="s">
        <v>32</v>
      </c>
      <c r="I798" s="55" t="s">
        <v>33</v>
      </c>
      <c r="J798" s="211">
        <v>50</v>
      </c>
      <c r="K798" s="767">
        <v>500</v>
      </c>
      <c r="L798" s="80"/>
      <c r="M798" s="150">
        <v>0</v>
      </c>
      <c r="N798" s="80"/>
      <c r="O798" s="150"/>
      <c r="P798" s="75">
        <f t="shared" si="60"/>
        <v>0</v>
      </c>
      <c r="Q798" s="1000"/>
      <c r="R798" s="81"/>
      <c r="S798" s="150"/>
      <c r="T798" s="75">
        <v>0</v>
      </c>
      <c r="U798" s="1017">
        <v>0</v>
      </c>
      <c r="V798" s="81"/>
      <c r="W798" s="150"/>
      <c r="X798" s="81"/>
      <c r="Y798" s="150"/>
      <c r="Z798" s="60">
        <v>10</v>
      </c>
      <c r="AA798" s="1000">
        <v>500</v>
      </c>
      <c r="AB798" s="81"/>
      <c r="AC798" s="150"/>
      <c r="AD798" s="63">
        <v>0</v>
      </c>
      <c r="AE798" s="90">
        <f t="shared" si="59"/>
        <v>0</v>
      </c>
      <c r="AF798" s="63">
        <v>0</v>
      </c>
      <c r="AG798" s="150">
        <v>0</v>
      </c>
      <c r="AH798" s="81"/>
      <c r="AI798" s="150"/>
      <c r="AJ798" s="998">
        <f t="shared" si="61"/>
        <v>500</v>
      </c>
    </row>
    <row r="799" spans="2:36" ht="66" x14ac:dyDescent="0.25">
      <c r="B799" s="97"/>
      <c r="C799" s="52" t="s">
        <v>814</v>
      </c>
      <c r="D799" s="98"/>
      <c r="E799" s="98">
        <v>461</v>
      </c>
      <c r="F799" s="259" t="s">
        <v>30</v>
      </c>
      <c r="G799" s="55" t="s">
        <v>31</v>
      </c>
      <c r="H799" s="56" t="s">
        <v>32</v>
      </c>
      <c r="I799" s="55" t="s">
        <v>33</v>
      </c>
      <c r="J799" s="211">
        <v>545.10800433839484</v>
      </c>
      <c r="K799" s="767">
        <v>251294.79</v>
      </c>
      <c r="L799" s="80"/>
      <c r="M799" s="150">
        <v>0</v>
      </c>
      <c r="N799" s="80"/>
      <c r="O799" s="150"/>
      <c r="P799" s="75">
        <f t="shared" si="60"/>
        <v>302.73633607764009</v>
      </c>
      <c r="Q799" s="1000">
        <v>165024</v>
      </c>
      <c r="R799" s="81"/>
      <c r="S799" s="150"/>
      <c r="T799" s="75">
        <v>0</v>
      </c>
      <c r="U799" s="1017">
        <v>0</v>
      </c>
      <c r="V799" s="81"/>
      <c r="W799" s="150"/>
      <c r="X799" s="81"/>
      <c r="Y799" s="150"/>
      <c r="Z799" s="60">
        <v>158</v>
      </c>
      <c r="AA799" s="1000">
        <v>86270.790000000008</v>
      </c>
      <c r="AB799" s="81"/>
      <c r="AC799" s="150"/>
      <c r="AD799" s="63">
        <v>0</v>
      </c>
      <c r="AE799" s="90">
        <f t="shared" si="59"/>
        <v>0</v>
      </c>
      <c r="AF799" s="63">
        <v>0</v>
      </c>
      <c r="AG799" s="150">
        <v>0</v>
      </c>
      <c r="AH799" s="81"/>
      <c r="AI799" s="150"/>
      <c r="AJ799" s="998">
        <f t="shared" si="61"/>
        <v>251294.79</v>
      </c>
    </row>
    <row r="800" spans="2:36" ht="66" x14ac:dyDescent="0.25">
      <c r="B800" s="97"/>
      <c r="C800" s="93" t="s">
        <v>815</v>
      </c>
      <c r="D800" s="98"/>
      <c r="E800" s="98">
        <v>974</v>
      </c>
      <c r="F800" s="109" t="s">
        <v>173</v>
      </c>
      <c r="G800" s="55" t="s">
        <v>31</v>
      </c>
      <c r="H800" s="56" t="s">
        <v>32</v>
      </c>
      <c r="I800" s="55" t="s">
        <v>33</v>
      </c>
      <c r="J800" s="211">
        <v>46.717936344969203</v>
      </c>
      <c r="K800" s="767">
        <v>45503.270000000004</v>
      </c>
      <c r="L800" s="80"/>
      <c r="M800" s="150">
        <v>0</v>
      </c>
      <c r="N800" s="80"/>
      <c r="O800" s="150"/>
      <c r="P800" s="75">
        <f t="shared" si="60"/>
        <v>507.55666570776117</v>
      </c>
      <c r="Q800" s="1000">
        <v>23712</v>
      </c>
      <c r="R800" s="81"/>
      <c r="S800" s="150"/>
      <c r="T800" s="75">
        <v>0</v>
      </c>
      <c r="U800" s="1017">
        <v>0</v>
      </c>
      <c r="V800" s="81"/>
      <c r="W800" s="150"/>
      <c r="X800" s="81"/>
      <c r="Y800" s="150"/>
      <c r="Z800" s="60">
        <v>466</v>
      </c>
      <c r="AA800" s="1000">
        <v>21791.270000000004</v>
      </c>
      <c r="AB800" s="81"/>
      <c r="AC800" s="150"/>
      <c r="AD800" s="63">
        <v>0</v>
      </c>
      <c r="AE800" s="90">
        <f t="shared" si="59"/>
        <v>0</v>
      </c>
      <c r="AF800" s="63">
        <v>0</v>
      </c>
      <c r="AG800" s="150">
        <v>0</v>
      </c>
      <c r="AH800" s="81"/>
      <c r="AI800" s="150"/>
      <c r="AJ800" s="998">
        <f t="shared" si="61"/>
        <v>45503.270000000004</v>
      </c>
    </row>
    <row r="801" spans="2:36" ht="66" x14ac:dyDescent="0.25">
      <c r="B801" s="97"/>
      <c r="C801" s="52" t="s">
        <v>816</v>
      </c>
      <c r="D801" s="98"/>
      <c r="E801" s="98">
        <v>480</v>
      </c>
      <c r="F801" s="259" t="s">
        <v>30</v>
      </c>
      <c r="G801" s="55" t="s">
        <v>31</v>
      </c>
      <c r="H801" s="56" t="s">
        <v>32</v>
      </c>
      <c r="I801" s="55" t="s">
        <v>33</v>
      </c>
      <c r="J801" s="211">
        <v>52.640791666666672</v>
      </c>
      <c r="K801" s="767">
        <v>25267.58</v>
      </c>
      <c r="L801" s="80"/>
      <c r="M801" s="150">
        <v>0</v>
      </c>
      <c r="N801" s="80"/>
      <c r="O801" s="150"/>
      <c r="P801" s="75">
        <f t="shared" si="60"/>
        <v>310.02573257905976</v>
      </c>
      <c r="Q801" s="1000">
        <v>16320</v>
      </c>
      <c r="R801" s="81"/>
      <c r="S801" s="150"/>
      <c r="T801" s="75">
        <v>0</v>
      </c>
      <c r="U801" s="1017">
        <v>0</v>
      </c>
      <c r="V801" s="81"/>
      <c r="W801" s="150"/>
      <c r="X801" s="81"/>
      <c r="Y801" s="150"/>
      <c r="Z801" s="60">
        <v>170</v>
      </c>
      <c r="AA801" s="1000">
        <v>8947.5800000000017</v>
      </c>
      <c r="AB801" s="81"/>
      <c r="AC801" s="150"/>
      <c r="AD801" s="63">
        <v>0</v>
      </c>
      <c r="AE801" s="90">
        <f t="shared" si="59"/>
        <v>0</v>
      </c>
      <c r="AF801" s="63">
        <v>0</v>
      </c>
      <c r="AG801" s="150">
        <v>0</v>
      </c>
      <c r="AH801" s="81"/>
      <c r="AI801" s="150"/>
      <c r="AJ801" s="998">
        <f t="shared" si="61"/>
        <v>25267.58</v>
      </c>
    </row>
    <row r="802" spans="2:36" ht="66" x14ac:dyDescent="0.25">
      <c r="B802" s="97"/>
      <c r="C802" s="93" t="s">
        <v>817</v>
      </c>
      <c r="D802" s="98"/>
      <c r="E802" s="98">
        <v>51</v>
      </c>
      <c r="F802" s="109" t="s">
        <v>674</v>
      </c>
      <c r="G802" s="55" t="s">
        <v>31</v>
      </c>
      <c r="H802" s="56" t="s">
        <v>32</v>
      </c>
      <c r="I802" s="55" t="s">
        <v>33</v>
      </c>
      <c r="J802" s="211">
        <v>268.72568627450983</v>
      </c>
      <c r="K802" s="767">
        <v>13705.01</v>
      </c>
      <c r="L802" s="80"/>
      <c r="M802" s="150">
        <v>0</v>
      </c>
      <c r="N802" s="80"/>
      <c r="O802" s="150"/>
      <c r="P802" s="75">
        <f t="shared" si="60"/>
        <v>0</v>
      </c>
      <c r="Q802" s="1000"/>
      <c r="R802" s="81"/>
      <c r="S802" s="150"/>
      <c r="T802" s="75">
        <v>0</v>
      </c>
      <c r="U802" s="1017">
        <v>0</v>
      </c>
      <c r="V802" s="81"/>
      <c r="W802" s="150"/>
      <c r="X802" s="81"/>
      <c r="Y802" s="150"/>
      <c r="Z802" s="60">
        <v>51</v>
      </c>
      <c r="AA802" s="1000">
        <v>13705.01</v>
      </c>
      <c r="AB802" s="81"/>
      <c r="AC802" s="150"/>
      <c r="AD802" s="63">
        <v>0</v>
      </c>
      <c r="AE802" s="90">
        <f t="shared" si="59"/>
        <v>0</v>
      </c>
      <c r="AF802" s="63">
        <v>0</v>
      </c>
      <c r="AG802" s="150">
        <v>0</v>
      </c>
      <c r="AH802" s="81"/>
      <c r="AI802" s="150"/>
      <c r="AJ802" s="998">
        <f t="shared" si="61"/>
        <v>13705.01</v>
      </c>
    </row>
    <row r="803" spans="2:36" ht="66" x14ac:dyDescent="0.25">
      <c r="B803" s="97"/>
      <c r="C803" s="84" t="s">
        <v>818</v>
      </c>
      <c r="D803" s="98"/>
      <c r="E803" s="98">
        <v>20</v>
      </c>
      <c r="F803" s="259" t="s">
        <v>30</v>
      </c>
      <c r="G803" s="55" t="s">
        <v>31</v>
      </c>
      <c r="H803" s="56" t="s">
        <v>32</v>
      </c>
      <c r="I803" s="55" t="s">
        <v>33</v>
      </c>
      <c r="J803" s="211">
        <v>133.1</v>
      </c>
      <c r="K803" s="767">
        <v>2662</v>
      </c>
      <c r="L803" s="80"/>
      <c r="M803" s="150">
        <v>0</v>
      </c>
      <c r="N803" s="80"/>
      <c r="O803" s="150"/>
      <c r="P803" s="75">
        <f t="shared" si="60"/>
        <v>0</v>
      </c>
      <c r="Q803" s="1000"/>
      <c r="R803" s="81"/>
      <c r="S803" s="150"/>
      <c r="T803" s="75">
        <v>0</v>
      </c>
      <c r="U803" s="1017">
        <v>0</v>
      </c>
      <c r="V803" s="81"/>
      <c r="W803" s="150"/>
      <c r="X803" s="81"/>
      <c r="Y803" s="150"/>
      <c r="Z803" s="60">
        <v>20</v>
      </c>
      <c r="AA803" s="1000">
        <v>2662</v>
      </c>
      <c r="AB803" s="81"/>
      <c r="AC803" s="150"/>
      <c r="AD803" s="63">
        <v>0</v>
      </c>
      <c r="AE803" s="90">
        <f t="shared" si="59"/>
        <v>0</v>
      </c>
      <c r="AF803" s="63">
        <v>0</v>
      </c>
      <c r="AG803" s="150">
        <v>0</v>
      </c>
      <c r="AH803" s="81"/>
      <c r="AI803" s="150"/>
      <c r="AJ803" s="998">
        <f t="shared" si="61"/>
        <v>2662</v>
      </c>
    </row>
    <row r="804" spans="2:36" ht="66" x14ac:dyDescent="0.25">
      <c r="B804" s="97"/>
      <c r="C804" s="101" t="s">
        <v>819</v>
      </c>
      <c r="D804" s="98"/>
      <c r="E804" s="98">
        <v>22</v>
      </c>
      <c r="F804" s="259" t="s">
        <v>30</v>
      </c>
      <c r="G804" s="55" t="s">
        <v>31</v>
      </c>
      <c r="H804" s="56" t="s">
        <v>32</v>
      </c>
      <c r="I804" s="55" t="s">
        <v>33</v>
      </c>
      <c r="J804" s="211">
        <v>193.43</v>
      </c>
      <c r="K804" s="767">
        <v>4255.46</v>
      </c>
      <c r="L804" s="80"/>
      <c r="M804" s="150">
        <v>0</v>
      </c>
      <c r="N804" s="80"/>
      <c r="O804" s="150"/>
      <c r="P804" s="75">
        <f t="shared" si="60"/>
        <v>0</v>
      </c>
      <c r="Q804" s="1000"/>
      <c r="R804" s="81"/>
      <c r="S804" s="150"/>
      <c r="T804" s="75">
        <v>0</v>
      </c>
      <c r="U804" s="1017">
        <v>0</v>
      </c>
      <c r="V804" s="81"/>
      <c r="W804" s="150"/>
      <c r="X804" s="81"/>
      <c r="Y804" s="150"/>
      <c r="Z804" s="60">
        <v>22</v>
      </c>
      <c r="AA804" s="1000">
        <v>4255.46</v>
      </c>
      <c r="AB804" s="81"/>
      <c r="AC804" s="150"/>
      <c r="AD804" s="63">
        <v>0</v>
      </c>
      <c r="AE804" s="90">
        <f t="shared" si="59"/>
        <v>0</v>
      </c>
      <c r="AF804" s="63">
        <v>0</v>
      </c>
      <c r="AG804" s="150">
        <v>0</v>
      </c>
      <c r="AH804" s="81"/>
      <c r="AI804" s="150"/>
      <c r="AJ804" s="998">
        <f t="shared" si="61"/>
        <v>4255.46</v>
      </c>
    </row>
    <row r="805" spans="2:36" ht="66" x14ac:dyDescent="0.25">
      <c r="B805" s="97"/>
      <c r="C805" s="101" t="s">
        <v>820</v>
      </c>
      <c r="D805" s="98"/>
      <c r="E805" s="98">
        <v>56</v>
      </c>
      <c r="F805" s="259" t="s">
        <v>30</v>
      </c>
      <c r="G805" s="55" t="s">
        <v>31</v>
      </c>
      <c r="H805" s="56" t="s">
        <v>32</v>
      </c>
      <c r="I805" s="55" t="s">
        <v>33</v>
      </c>
      <c r="J805" s="211">
        <v>348.02053571428576</v>
      </c>
      <c r="K805" s="767">
        <v>19489.150000000001</v>
      </c>
      <c r="L805" s="80"/>
      <c r="M805" s="150">
        <v>0</v>
      </c>
      <c r="N805" s="80"/>
      <c r="O805" s="150"/>
      <c r="P805" s="75">
        <f t="shared" si="60"/>
        <v>23.446892245172311</v>
      </c>
      <c r="Q805" s="1000">
        <v>8160</v>
      </c>
      <c r="R805" s="81"/>
      <c r="S805" s="150"/>
      <c r="T805" s="75">
        <v>0</v>
      </c>
      <c r="U805" s="1017">
        <v>0</v>
      </c>
      <c r="V805" s="81"/>
      <c r="W805" s="150"/>
      <c r="X805" s="81"/>
      <c r="Y805" s="150"/>
      <c r="Z805" s="60">
        <v>33</v>
      </c>
      <c r="AA805" s="1000">
        <v>11329.150000000001</v>
      </c>
      <c r="AB805" s="81"/>
      <c r="AC805" s="150"/>
      <c r="AD805" s="63">
        <v>0</v>
      </c>
      <c r="AE805" s="90">
        <f t="shared" si="59"/>
        <v>0</v>
      </c>
      <c r="AF805" s="63">
        <v>0</v>
      </c>
      <c r="AG805" s="150">
        <v>0</v>
      </c>
      <c r="AH805" s="81"/>
      <c r="AI805" s="150"/>
      <c r="AJ805" s="998">
        <f t="shared" si="61"/>
        <v>19489.150000000001</v>
      </c>
    </row>
    <row r="806" spans="2:36" ht="66" x14ac:dyDescent="0.25">
      <c r="B806" s="97"/>
      <c r="C806" s="52" t="s">
        <v>821</v>
      </c>
      <c r="D806" s="98"/>
      <c r="E806" s="98">
        <v>96</v>
      </c>
      <c r="F806" s="259" t="s">
        <v>30</v>
      </c>
      <c r="G806" s="55" t="s">
        <v>31</v>
      </c>
      <c r="H806" s="56" t="s">
        <v>32</v>
      </c>
      <c r="I806" s="55" t="s">
        <v>33</v>
      </c>
      <c r="J806" s="211">
        <v>22.33</v>
      </c>
      <c r="K806" s="767">
        <v>2143.6799999999998</v>
      </c>
      <c r="L806" s="80"/>
      <c r="M806" s="150">
        <v>0</v>
      </c>
      <c r="N806" s="80"/>
      <c r="O806" s="150"/>
      <c r="P806" s="75">
        <f t="shared" si="60"/>
        <v>120.37617554858934</v>
      </c>
      <c r="Q806" s="1000">
        <v>2688</v>
      </c>
      <c r="R806" s="81"/>
      <c r="S806" s="150"/>
      <c r="T806" s="75">
        <v>0</v>
      </c>
      <c r="U806" s="1017">
        <v>0</v>
      </c>
      <c r="V806" s="81"/>
      <c r="W806" s="150"/>
      <c r="X806" s="81"/>
      <c r="Y806" s="150"/>
      <c r="Z806" s="60">
        <v>24</v>
      </c>
      <c r="AA806" s="1000">
        <v>-544.32000000000016</v>
      </c>
      <c r="AB806" s="81"/>
      <c r="AC806" s="150"/>
      <c r="AD806" s="63">
        <v>0</v>
      </c>
      <c r="AE806" s="90">
        <f t="shared" si="59"/>
        <v>0</v>
      </c>
      <c r="AF806" s="63">
        <v>0</v>
      </c>
      <c r="AG806" s="150">
        <v>0</v>
      </c>
      <c r="AH806" s="81"/>
      <c r="AI806" s="150"/>
      <c r="AJ806" s="998">
        <f t="shared" si="61"/>
        <v>2143.6799999999998</v>
      </c>
    </row>
    <row r="807" spans="2:36" ht="66" x14ac:dyDescent="0.25">
      <c r="B807" s="97"/>
      <c r="C807" s="261" t="s">
        <v>822</v>
      </c>
      <c r="D807" s="98"/>
      <c r="E807" s="98">
        <v>180</v>
      </c>
      <c r="F807" s="259" t="s">
        <v>30</v>
      </c>
      <c r="G807" s="55" t="s">
        <v>31</v>
      </c>
      <c r="H807" s="56" t="s">
        <v>32</v>
      </c>
      <c r="I807" s="55" t="s">
        <v>33</v>
      </c>
      <c r="J807" s="211">
        <v>78.601611111111112</v>
      </c>
      <c r="K807" s="767">
        <v>14148.29</v>
      </c>
      <c r="L807" s="80"/>
      <c r="M807" s="150">
        <v>0</v>
      </c>
      <c r="N807" s="80"/>
      <c r="O807" s="150"/>
      <c r="P807" s="75">
        <f t="shared" si="60"/>
        <v>125.95161676782141</v>
      </c>
      <c r="Q807" s="1000">
        <v>9900</v>
      </c>
      <c r="R807" s="81"/>
      <c r="S807" s="150"/>
      <c r="T807" s="75">
        <v>0</v>
      </c>
      <c r="U807" s="1017">
        <v>0</v>
      </c>
      <c r="V807" s="81"/>
      <c r="W807" s="150"/>
      <c r="X807" s="81"/>
      <c r="Y807" s="150"/>
      <c r="Z807" s="60">
        <v>54</v>
      </c>
      <c r="AA807" s="1000">
        <v>4248.2900000000009</v>
      </c>
      <c r="AB807" s="81"/>
      <c r="AC807" s="150"/>
      <c r="AD807" s="63">
        <v>0</v>
      </c>
      <c r="AE807" s="90">
        <f t="shared" si="59"/>
        <v>0</v>
      </c>
      <c r="AF807" s="63">
        <v>0</v>
      </c>
      <c r="AG807" s="150">
        <v>0</v>
      </c>
      <c r="AH807" s="81"/>
      <c r="AI807" s="150"/>
      <c r="AJ807" s="998">
        <f t="shared" si="61"/>
        <v>14148.29</v>
      </c>
    </row>
    <row r="808" spans="2:36" ht="66" x14ac:dyDescent="0.25">
      <c r="B808" s="97"/>
      <c r="C808" s="52" t="s">
        <v>823</v>
      </c>
      <c r="D808" s="98"/>
      <c r="E808" s="98">
        <v>72</v>
      </c>
      <c r="F808" s="259" t="s">
        <v>30</v>
      </c>
      <c r="G808" s="55" t="s">
        <v>31</v>
      </c>
      <c r="H808" s="56" t="s">
        <v>32</v>
      </c>
      <c r="I808" s="55" t="s">
        <v>33</v>
      </c>
      <c r="J808" s="211">
        <v>207.73277777777778</v>
      </c>
      <c r="K808" s="767">
        <v>14956.76</v>
      </c>
      <c r="L808" s="80"/>
      <c r="M808" s="150">
        <v>0</v>
      </c>
      <c r="N808" s="80"/>
      <c r="O808" s="150"/>
      <c r="P808" s="75">
        <f t="shared" si="60"/>
        <v>47.83067990661079</v>
      </c>
      <c r="Q808" s="1000">
        <v>9936</v>
      </c>
      <c r="R808" s="81"/>
      <c r="S808" s="150"/>
      <c r="T808" s="75">
        <v>0</v>
      </c>
      <c r="U808" s="1017">
        <v>0</v>
      </c>
      <c r="V808" s="81"/>
      <c r="W808" s="150"/>
      <c r="X808" s="81"/>
      <c r="Y808" s="150"/>
      <c r="Z808" s="60">
        <v>24</v>
      </c>
      <c r="AA808" s="1000">
        <v>5020.76</v>
      </c>
      <c r="AB808" s="81"/>
      <c r="AC808" s="150"/>
      <c r="AD808" s="63">
        <v>0</v>
      </c>
      <c r="AE808" s="90">
        <f t="shared" si="59"/>
        <v>0</v>
      </c>
      <c r="AF808" s="63">
        <v>0</v>
      </c>
      <c r="AG808" s="150">
        <v>0</v>
      </c>
      <c r="AH808" s="81"/>
      <c r="AI808" s="150"/>
      <c r="AJ808" s="998">
        <f t="shared" si="61"/>
        <v>14956.76</v>
      </c>
    </row>
    <row r="809" spans="2:36" ht="66" x14ac:dyDescent="0.25">
      <c r="B809" s="97"/>
      <c r="C809" s="52" t="s">
        <v>824</v>
      </c>
      <c r="D809" s="98"/>
      <c r="E809" s="98">
        <v>6</v>
      </c>
      <c r="F809" s="259" t="s">
        <v>30</v>
      </c>
      <c r="G809" s="55" t="s">
        <v>31</v>
      </c>
      <c r="H809" s="56" t="s">
        <v>32</v>
      </c>
      <c r="I809" s="55" t="s">
        <v>33</v>
      </c>
      <c r="J809" s="211">
        <v>616.9466666666666</v>
      </c>
      <c r="K809" s="767">
        <v>3701.68</v>
      </c>
      <c r="L809" s="80"/>
      <c r="M809" s="150">
        <v>0</v>
      </c>
      <c r="N809" s="80"/>
      <c r="O809" s="150"/>
      <c r="P809" s="75">
        <f t="shared" si="60"/>
        <v>4.6681506775302033</v>
      </c>
      <c r="Q809" s="1000">
        <v>2880</v>
      </c>
      <c r="R809" s="81"/>
      <c r="S809" s="150"/>
      <c r="T809" s="75">
        <v>0</v>
      </c>
      <c r="U809" s="1017">
        <v>0</v>
      </c>
      <c r="V809" s="81"/>
      <c r="W809" s="150"/>
      <c r="X809" s="81"/>
      <c r="Y809" s="150"/>
      <c r="Z809" s="60">
        <v>1</v>
      </c>
      <c r="AA809" s="1000">
        <v>821.67999999999984</v>
      </c>
      <c r="AB809" s="81"/>
      <c r="AC809" s="150"/>
      <c r="AD809" s="63">
        <v>0</v>
      </c>
      <c r="AE809" s="90">
        <f t="shared" si="59"/>
        <v>0</v>
      </c>
      <c r="AF809" s="63">
        <v>0</v>
      </c>
      <c r="AG809" s="150">
        <v>0</v>
      </c>
      <c r="AH809" s="81"/>
      <c r="AI809" s="150"/>
      <c r="AJ809" s="998">
        <f t="shared" si="61"/>
        <v>3701.68</v>
      </c>
    </row>
    <row r="810" spans="2:36" ht="66" x14ac:dyDescent="0.25">
      <c r="B810" s="97"/>
      <c r="C810" s="93" t="s">
        <v>825</v>
      </c>
      <c r="D810" s="74"/>
      <c r="E810" s="74">
        <v>16</v>
      </c>
      <c r="F810" s="109" t="s">
        <v>674</v>
      </c>
      <c r="G810" s="55" t="s">
        <v>31</v>
      </c>
      <c r="H810" s="56" t="s">
        <v>32</v>
      </c>
      <c r="I810" s="55" t="s">
        <v>33</v>
      </c>
      <c r="J810" s="211">
        <v>51.62</v>
      </c>
      <c r="K810" s="766">
        <v>825.92</v>
      </c>
      <c r="L810" s="80"/>
      <c r="M810" s="150">
        <v>0</v>
      </c>
      <c r="N810" s="80"/>
      <c r="O810" s="150"/>
      <c r="P810" s="75">
        <f t="shared" si="60"/>
        <v>0</v>
      </c>
      <c r="Q810" s="1000"/>
      <c r="R810" s="81"/>
      <c r="S810" s="150"/>
      <c r="T810" s="75">
        <v>0</v>
      </c>
      <c r="U810" s="1017">
        <v>0</v>
      </c>
      <c r="V810" s="81"/>
      <c r="W810" s="150"/>
      <c r="X810" s="81"/>
      <c r="Y810" s="150"/>
      <c r="Z810" s="60">
        <v>16</v>
      </c>
      <c r="AA810" s="1000">
        <v>825.92</v>
      </c>
      <c r="AB810" s="81"/>
      <c r="AC810" s="150"/>
      <c r="AD810" s="63">
        <v>0</v>
      </c>
      <c r="AE810" s="90">
        <f t="shared" si="59"/>
        <v>0</v>
      </c>
      <c r="AF810" s="63">
        <v>0</v>
      </c>
      <c r="AG810" s="150">
        <v>0</v>
      </c>
      <c r="AH810" s="81"/>
      <c r="AI810" s="150"/>
      <c r="AJ810" s="998">
        <f t="shared" si="61"/>
        <v>825.92</v>
      </c>
    </row>
    <row r="811" spans="2:36" ht="66" x14ac:dyDescent="0.25">
      <c r="B811" s="51"/>
      <c r="C811" s="237" t="s">
        <v>826</v>
      </c>
      <c r="D811" s="74"/>
      <c r="E811" s="74">
        <v>3</v>
      </c>
      <c r="F811" s="79" t="s">
        <v>740</v>
      </c>
      <c r="G811" s="55" t="s">
        <v>31</v>
      </c>
      <c r="H811" s="56" t="s">
        <v>32</v>
      </c>
      <c r="I811" s="55" t="s">
        <v>33</v>
      </c>
      <c r="J811" s="211">
        <v>166</v>
      </c>
      <c r="K811" s="766">
        <v>498</v>
      </c>
      <c r="L811" s="80"/>
      <c r="M811" s="150">
        <v>0</v>
      </c>
      <c r="N811" s="80"/>
      <c r="O811" s="150"/>
      <c r="P811" s="75">
        <f t="shared" si="60"/>
        <v>0</v>
      </c>
      <c r="Q811" s="1000"/>
      <c r="R811" s="81"/>
      <c r="S811" s="150"/>
      <c r="T811" s="75">
        <v>0</v>
      </c>
      <c r="U811" s="1017">
        <v>0</v>
      </c>
      <c r="V811" s="81"/>
      <c r="W811" s="150"/>
      <c r="X811" s="81"/>
      <c r="Y811" s="150"/>
      <c r="Z811" s="60">
        <v>3</v>
      </c>
      <c r="AA811" s="1000">
        <v>498</v>
      </c>
      <c r="AB811" s="81"/>
      <c r="AC811" s="150"/>
      <c r="AD811" s="63">
        <v>0</v>
      </c>
      <c r="AE811" s="90">
        <f t="shared" si="59"/>
        <v>0</v>
      </c>
      <c r="AF811" s="63">
        <v>0</v>
      </c>
      <c r="AG811" s="150">
        <v>0</v>
      </c>
      <c r="AH811" s="81"/>
      <c r="AI811" s="150"/>
      <c r="AJ811" s="998">
        <f t="shared" si="61"/>
        <v>498</v>
      </c>
    </row>
    <row r="812" spans="2:36" ht="66" x14ac:dyDescent="0.25">
      <c r="B812" s="51"/>
      <c r="C812" s="228" t="s">
        <v>827</v>
      </c>
      <c r="D812" s="74"/>
      <c r="E812" s="74">
        <v>37</v>
      </c>
      <c r="F812" s="109" t="s">
        <v>173</v>
      </c>
      <c r="G812" s="55" t="s">
        <v>31</v>
      </c>
      <c r="H812" s="56" t="s">
        <v>32</v>
      </c>
      <c r="I812" s="55" t="s">
        <v>33</v>
      </c>
      <c r="J812" s="211">
        <v>140.35999999999999</v>
      </c>
      <c r="K812" s="766">
        <v>5193.32</v>
      </c>
      <c r="L812" s="80"/>
      <c r="M812" s="150">
        <v>0</v>
      </c>
      <c r="N812" s="80"/>
      <c r="O812" s="150"/>
      <c r="P812" s="75">
        <f t="shared" si="60"/>
        <v>0</v>
      </c>
      <c r="Q812" s="1000"/>
      <c r="R812" s="81"/>
      <c r="S812" s="150"/>
      <c r="T812" s="75">
        <v>0</v>
      </c>
      <c r="U812" s="1017">
        <v>0</v>
      </c>
      <c r="V812" s="81"/>
      <c r="W812" s="150"/>
      <c r="X812" s="81"/>
      <c r="Y812" s="150"/>
      <c r="Z812" s="60">
        <v>37</v>
      </c>
      <c r="AA812" s="1000">
        <v>5193.32</v>
      </c>
      <c r="AB812" s="81"/>
      <c r="AC812" s="150"/>
      <c r="AD812" s="63">
        <v>0</v>
      </c>
      <c r="AE812" s="90">
        <f t="shared" si="59"/>
        <v>0</v>
      </c>
      <c r="AF812" s="63">
        <v>0</v>
      </c>
      <c r="AG812" s="150">
        <v>0</v>
      </c>
      <c r="AH812" s="81"/>
      <c r="AI812" s="150"/>
      <c r="AJ812" s="998">
        <f t="shared" si="61"/>
        <v>5193.32</v>
      </c>
    </row>
    <row r="813" spans="2:36" ht="66" x14ac:dyDescent="0.25">
      <c r="B813" s="51"/>
      <c r="C813" s="228" t="s">
        <v>828</v>
      </c>
      <c r="D813" s="74"/>
      <c r="E813" s="74">
        <v>37</v>
      </c>
      <c r="F813" s="109" t="s">
        <v>173</v>
      </c>
      <c r="G813" s="55" t="s">
        <v>31</v>
      </c>
      <c r="H813" s="56" t="s">
        <v>32</v>
      </c>
      <c r="I813" s="55" t="s">
        <v>33</v>
      </c>
      <c r="J813" s="211">
        <v>121.80000000000001</v>
      </c>
      <c r="K813" s="766">
        <v>4506.6000000000004</v>
      </c>
      <c r="L813" s="80"/>
      <c r="M813" s="150">
        <v>0</v>
      </c>
      <c r="N813" s="80"/>
      <c r="O813" s="150"/>
      <c r="P813" s="75">
        <f t="shared" si="60"/>
        <v>0</v>
      </c>
      <c r="Q813" s="1000"/>
      <c r="R813" s="81"/>
      <c r="S813" s="150"/>
      <c r="T813" s="75">
        <v>0</v>
      </c>
      <c r="U813" s="1017">
        <v>0</v>
      </c>
      <c r="V813" s="81"/>
      <c r="W813" s="150"/>
      <c r="X813" s="81"/>
      <c r="Y813" s="150"/>
      <c r="Z813" s="60">
        <v>37</v>
      </c>
      <c r="AA813" s="1000">
        <v>4506.6000000000004</v>
      </c>
      <c r="AB813" s="81"/>
      <c r="AC813" s="150"/>
      <c r="AD813" s="63">
        <v>0</v>
      </c>
      <c r="AE813" s="90">
        <f t="shared" si="59"/>
        <v>0</v>
      </c>
      <c r="AF813" s="63">
        <v>0</v>
      </c>
      <c r="AG813" s="150">
        <v>0</v>
      </c>
      <c r="AH813" s="81"/>
      <c r="AI813" s="150"/>
      <c r="AJ813" s="998">
        <f t="shared" si="61"/>
        <v>4506.6000000000004</v>
      </c>
    </row>
    <row r="814" spans="2:36" ht="66" x14ac:dyDescent="0.25">
      <c r="B814" s="51"/>
      <c r="C814" s="228" t="s">
        <v>829</v>
      </c>
      <c r="D814" s="74"/>
      <c r="E814" s="74">
        <v>3</v>
      </c>
      <c r="F814" s="109" t="s">
        <v>674</v>
      </c>
      <c r="G814" s="55" t="s">
        <v>31</v>
      </c>
      <c r="H814" s="56" t="s">
        <v>32</v>
      </c>
      <c r="I814" s="55" t="s">
        <v>33</v>
      </c>
      <c r="J814" s="211">
        <v>213.60333333333332</v>
      </c>
      <c r="K814" s="766">
        <v>640.80999999999995</v>
      </c>
      <c r="L814" s="80"/>
      <c r="M814" s="150">
        <v>0</v>
      </c>
      <c r="N814" s="80"/>
      <c r="O814" s="150"/>
      <c r="P814" s="75">
        <f t="shared" si="60"/>
        <v>0</v>
      </c>
      <c r="Q814" s="1000"/>
      <c r="R814" s="81"/>
      <c r="S814" s="150"/>
      <c r="T814" s="75">
        <v>0</v>
      </c>
      <c r="U814" s="1017">
        <v>0</v>
      </c>
      <c r="V814" s="81"/>
      <c r="W814" s="150"/>
      <c r="X814" s="81"/>
      <c r="Y814" s="150"/>
      <c r="Z814" s="60">
        <v>3</v>
      </c>
      <c r="AA814" s="1000">
        <v>640.80999999999995</v>
      </c>
      <c r="AB814" s="81"/>
      <c r="AC814" s="150"/>
      <c r="AD814" s="63">
        <v>0</v>
      </c>
      <c r="AE814" s="90">
        <f t="shared" si="59"/>
        <v>0</v>
      </c>
      <c r="AF814" s="63">
        <v>0</v>
      </c>
      <c r="AG814" s="150">
        <v>0</v>
      </c>
      <c r="AH814" s="81"/>
      <c r="AI814" s="150"/>
      <c r="AJ814" s="998">
        <f t="shared" si="61"/>
        <v>640.80999999999995</v>
      </c>
    </row>
    <row r="815" spans="2:36" ht="66" x14ac:dyDescent="0.25">
      <c r="B815" s="51"/>
      <c r="C815" s="220" t="s">
        <v>830</v>
      </c>
      <c r="D815" s="74"/>
      <c r="E815" s="74">
        <v>48</v>
      </c>
      <c r="F815" s="259" t="s">
        <v>30</v>
      </c>
      <c r="G815" s="55" t="s">
        <v>31</v>
      </c>
      <c r="H815" s="56" t="s">
        <v>32</v>
      </c>
      <c r="I815" s="55" t="s">
        <v>33</v>
      </c>
      <c r="J815" s="211">
        <v>241.41916666666668</v>
      </c>
      <c r="K815" s="766">
        <v>11588.12</v>
      </c>
      <c r="L815" s="80"/>
      <c r="M815" s="150">
        <v>0</v>
      </c>
      <c r="N815" s="80"/>
      <c r="O815" s="150"/>
      <c r="P815" s="75">
        <f t="shared" si="60"/>
        <v>33.800133239904312</v>
      </c>
      <c r="Q815" s="1000">
        <v>8160</v>
      </c>
      <c r="R815" s="81"/>
      <c r="S815" s="150"/>
      <c r="T815" s="75">
        <v>0</v>
      </c>
      <c r="U815" s="1017">
        <v>0</v>
      </c>
      <c r="V815" s="81"/>
      <c r="W815" s="150"/>
      <c r="X815" s="81"/>
      <c r="Y815" s="150"/>
      <c r="Z815" s="60">
        <v>14</v>
      </c>
      <c r="AA815" s="1000">
        <v>3428.1200000000008</v>
      </c>
      <c r="AB815" s="81"/>
      <c r="AC815" s="150"/>
      <c r="AD815" s="63">
        <v>0</v>
      </c>
      <c r="AE815" s="90">
        <f t="shared" si="59"/>
        <v>0</v>
      </c>
      <c r="AF815" s="63">
        <v>0</v>
      </c>
      <c r="AG815" s="150">
        <v>0</v>
      </c>
      <c r="AH815" s="81"/>
      <c r="AI815" s="150"/>
      <c r="AJ815" s="998">
        <f t="shared" si="61"/>
        <v>11588.12</v>
      </c>
    </row>
    <row r="816" spans="2:36" ht="66" x14ac:dyDescent="0.25">
      <c r="B816" s="51"/>
      <c r="C816" s="220" t="s">
        <v>831</v>
      </c>
      <c r="D816" s="74"/>
      <c r="E816" s="74">
        <v>612</v>
      </c>
      <c r="F816" s="259" t="s">
        <v>30</v>
      </c>
      <c r="G816" s="55" t="s">
        <v>31</v>
      </c>
      <c r="H816" s="56" t="s">
        <v>32</v>
      </c>
      <c r="I816" s="55" t="s">
        <v>33</v>
      </c>
      <c r="J816" s="211">
        <v>99.750669934640527</v>
      </c>
      <c r="K816" s="766">
        <v>61047.41</v>
      </c>
      <c r="L816" s="80"/>
      <c r="M816" s="150">
        <v>0</v>
      </c>
      <c r="N816" s="80"/>
      <c r="O816" s="150"/>
      <c r="P816" s="75">
        <f t="shared" si="60"/>
        <v>312.77985421494537</v>
      </c>
      <c r="Q816" s="1000">
        <v>31200</v>
      </c>
      <c r="R816" s="81"/>
      <c r="S816" s="150"/>
      <c r="T816" s="75">
        <v>0</v>
      </c>
      <c r="U816" s="1017">
        <v>0</v>
      </c>
      <c r="V816" s="81"/>
      <c r="W816" s="150"/>
      <c r="X816" s="81"/>
      <c r="Y816" s="150"/>
      <c r="Z816" s="60">
        <v>299</v>
      </c>
      <c r="AA816" s="1000">
        <v>29847.410000000003</v>
      </c>
      <c r="AB816" s="81"/>
      <c r="AC816" s="150"/>
      <c r="AD816" s="63">
        <v>0</v>
      </c>
      <c r="AE816" s="90">
        <f t="shared" si="59"/>
        <v>0</v>
      </c>
      <c r="AF816" s="63">
        <v>0</v>
      </c>
      <c r="AG816" s="150">
        <v>0</v>
      </c>
      <c r="AH816" s="81"/>
      <c r="AI816" s="150"/>
      <c r="AJ816" s="998">
        <f t="shared" si="61"/>
        <v>61047.41</v>
      </c>
    </row>
    <row r="817" spans="2:36" ht="66" x14ac:dyDescent="0.25">
      <c r="B817" s="51"/>
      <c r="C817" s="223" t="s">
        <v>832</v>
      </c>
      <c r="D817" s="74"/>
      <c r="E817" s="74">
        <v>240</v>
      </c>
      <c r="F817" s="109" t="s">
        <v>183</v>
      </c>
      <c r="G817" s="55" t="s">
        <v>31</v>
      </c>
      <c r="H817" s="56" t="s">
        <v>32</v>
      </c>
      <c r="I817" s="55" t="s">
        <v>33</v>
      </c>
      <c r="J817" s="211">
        <v>95.085208333333341</v>
      </c>
      <c r="K817" s="766">
        <v>22820.45</v>
      </c>
      <c r="L817" s="80"/>
      <c r="M817" s="150">
        <v>0</v>
      </c>
      <c r="N817" s="80"/>
      <c r="O817" s="150"/>
      <c r="P817" s="75">
        <f t="shared" si="60"/>
        <v>0</v>
      </c>
      <c r="Q817" s="1000"/>
      <c r="R817" s="81"/>
      <c r="S817" s="150"/>
      <c r="T817" s="75">
        <v>0</v>
      </c>
      <c r="U817" s="1017">
        <v>0</v>
      </c>
      <c r="V817" s="81"/>
      <c r="W817" s="150"/>
      <c r="X817" s="81"/>
      <c r="Y817" s="150"/>
      <c r="Z817" s="60">
        <v>240</v>
      </c>
      <c r="AA817" s="1000">
        <v>22820.45</v>
      </c>
      <c r="AB817" s="81"/>
      <c r="AC817" s="150"/>
      <c r="AD817" s="63">
        <v>0</v>
      </c>
      <c r="AE817" s="90">
        <f t="shared" si="59"/>
        <v>0</v>
      </c>
      <c r="AF817" s="63">
        <v>0</v>
      </c>
      <c r="AG817" s="150">
        <v>0</v>
      </c>
      <c r="AH817" s="81"/>
      <c r="AI817" s="150"/>
      <c r="AJ817" s="998">
        <f t="shared" si="61"/>
        <v>22820.45</v>
      </c>
    </row>
    <row r="818" spans="2:36" ht="66" x14ac:dyDescent="0.25">
      <c r="B818" s="51"/>
      <c r="C818" s="220" t="s">
        <v>833</v>
      </c>
      <c r="D818" s="74"/>
      <c r="E818" s="74">
        <v>312</v>
      </c>
      <c r="F818" s="259" t="s">
        <v>30</v>
      </c>
      <c r="G818" s="55" t="s">
        <v>31</v>
      </c>
      <c r="H818" s="56" t="s">
        <v>32</v>
      </c>
      <c r="I818" s="55" t="s">
        <v>33</v>
      </c>
      <c r="J818" s="211">
        <v>43.841314102564105</v>
      </c>
      <c r="K818" s="766">
        <v>13678.49</v>
      </c>
      <c r="L818" s="80"/>
      <c r="M818" s="150">
        <v>0</v>
      </c>
      <c r="N818" s="80"/>
      <c r="O818" s="150"/>
      <c r="P818" s="75">
        <f t="shared" si="60"/>
        <v>131.38292311505143</v>
      </c>
      <c r="Q818" s="1000">
        <v>5760</v>
      </c>
      <c r="R818" s="81"/>
      <c r="S818" s="150"/>
      <c r="T818" s="75">
        <v>0</v>
      </c>
      <c r="U818" s="1017">
        <v>0</v>
      </c>
      <c r="V818" s="81"/>
      <c r="W818" s="150"/>
      <c r="X818" s="81"/>
      <c r="Y818" s="150"/>
      <c r="Z818" s="60">
        <v>181</v>
      </c>
      <c r="AA818" s="1000">
        <v>7918.49</v>
      </c>
      <c r="AB818" s="81"/>
      <c r="AC818" s="150"/>
      <c r="AD818" s="63">
        <v>0</v>
      </c>
      <c r="AE818" s="90">
        <f t="shared" si="59"/>
        <v>0</v>
      </c>
      <c r="AF818" s="63">
        <v>0</v>
      </c>
      <c r="AG818" s="150">
        <v>0</v>
      </c>
      <c r="AH818" s="81"/>
      <c r="AI818" s="150"/>
      <c r="AJ818" s="998">
        <f t="shared" si="61"/>
        <v>13678.49</v>
      </c>
    </row>
    <row r="819" spans="2:36" ht="66" x14ac:dyDescent="0.25">
      <c r="B819" s="51"/>
      <c r="C819" s="220" t="s">
        <v>834</v>
      </c>
      <c r="D819" s="74"/>
      <c r="E819" s="74">
        <v>180</v>
      </c>
      <c r="F819" s="257" t="s">
        <v>30</v>
      </c>
      <c r="G819" s="55" t="s">
        <v>31</v>
      </c>
      <c r="H819" s="56" t="s">
        <v>32</v>
      </c>
      <c r="I819" s="55" t="s">
        <v>33</v>
      </c>
      <c r="J819" s="211">
        <v>91.233999999999995</v>
      </c>
      <c r="K819" s="766">
        <v>16422.12</v>
      </c>
      <c r="L819" s="80"/>
      <c r="M819" s="150">
        <v>0</v>
      </c>
      <c r="N819" s="80"/>
      <c r="O819" s="150"/>
      <c r="P819" s="75">
        <f t="shared" si="60"/>
        <v>128.24166429182105</v>
      </c>
      <c r="Q819" s="1000">
        <v>11700</v>
      </c>
      <c r="R819" s="81"/>
      <c r="S819" s="150"/>
      <c r="T819" s="75">
        <v>0</v>
      </c>
      <c r="U819" s="1017">
        <v>0</v>
      </c>
      <c r="V819" s="81"/>
      <c r="W819" s="150"/>
      <c r="X819" s="81"/>
      <c r="Y819" s="150"/>
      <c r="Z819" s="60">
        <v>52</v>
      </c>
      <c r="AA819" s="1000">
        <v>4722.119999999999</v>
      </c>
      <c r="AB819" s="81"/>
      <c r="AC819" s="150"/>
      <c r="AD819" s="63">
        <v>0</v>
      </c>
      <c r="AE819" s="90">
        <f t="shared" si="59"/>
        <v>0</v>
      </c>
      <c r="AF819" s="63">
        <v>0</v>
      </c>
      <c r="AG819" s="150">
        <v>0</v>
      </c>
      <c r="AH819" s="81"/>
      <c r="AI819" s="150"/>
      <c r="AJ819" s="998">
        <f t="shared" si="61"/>
        <v>16422.12</v>
      </c>
    </row>
    <row r="820" spans="2:36" ht="66" x14ac:dyDescent="0.25">
      <c r="B820" s="51"/>
      <c r="C820" s="262" t="s">
        <v>835</v>
      </c>
      <c r="D820" s="74"/>
      <c r="E820" s="74">
        <v>24</v>
      </c>
      <c r="F820" s="259" t="s">
        <v>30</v>
      </c>
      <c r="G820" s="55" t="s">
        <v>31</v>
      </c>
      <c r="H820" s="56" t="s">
        <v>32</v>
      </c>
      <c r="I820" s="55" t="s">
        <v>33</v>
      </c>
      <c r="J820" s="211">
        <v>179.66083333333333</v>
      </c>
      <c r="K820" s="766">
        <v>4311.8599999999997</v>
      </c>
      <c r="L820" s="80"/>
      <c r="M820" s="150">
        <v>0</v>
      </c>
      <c r="N820" s="80"/>
      <c r="O820" s="150"/>
      <c r="P820" s="75">
        <f t="shared" si="60"/>
        <v>17.09888539980426</v>
      </c>
      <c r="Q820" s="1000">
        <v>3072</v>
      </c>
      <c r="R820" s="81"/>
      <c r="S820" s="150"/>
      <c r="T820" s="75">
        <v>0</v>
      </c>
      <c r="U820" s="1017">
        <v>0</v>
      </c>
      <c r="V820" s="81"/>
      <c r="W820" s="150"/>
      <c r="X820" s="81"/>
      <c r="Y820" s="150"/>
      <c r="Z820" s="60">
        <v>7</v>
      </c>
      <c r="AA820" s="1000">
        <v>1239.8599999999997</v>
      </c>
      <c r="AB820" s="81"/>
      <c r="AC820" s="150"/>
      <c r="AD820" s="63">
        <v>0</v>
      </c>
      <c r="AE820" s="90">
        <f t="shared" si="59"/>
        <v>0</v>
      </c>
      <c r="AF820" s="63">
        <v>0</v>
      </c>
      <c r="AG820" s="150">
        <v>0</v>
      </c>
      <c r="AH820" s="81"/>
      <c r="AI820" s="150"/>
      <c r="AJ820" s="998">
        <f t="shared" si="61"/>
        <v>4311.8599999999997</v>
      </c>
    </row>
    <row r="821" spans="2:36" ht="66" x14ac:dyDescent="0.25">
      <c r="B821" s="51"/>
      <c r="C821" s="220" t="s">
        <v>836</v>
      </c>
      <c r="D821" s="74"/>
      <c r="E821" s="74">
        <v>6</v>
      </c>
      <c r="F821" s="257" t="s">
        <v>650</v>
      </c>
      <c r="G821" s="55" t="s">
        <v>31</v>
      </c>
      <c r="H821" s="56" t="s">
        <v>32</v>
      </c>
      <c r="I821" s="55" t="s">
        <v>33</v>
      </c>
      <c r="J821" s="211">
        <v>368.76333333333332</v>
      </c>
      <c r="K821" s="766">
        <v>2212.58</v>
      </c>
      <c r="L821" s="80"/>
      <c r="M821" s="150">
        <v>0</v>
      </c>
      <c r="N821" s="80"/>
      <c r="O821" s="150"/>
      <c r="P821" s="75">
        <f t="shared" si="60"/>
        <v>1.3830008406475698</v>
      </c>
      <c r="Q821" s="1000">
        <v>510</v>
      </c>
      <c r="R821" s="81"/>
      <c r="S821" s="150"/>
      <c r="T821" s="75">
        <v>0</v>
      </c>
      <c r="U821" s="1017">
        <v>0</v>
      </c>
      <c r="V821" s="81"/>
      <c r="W821" s="150"/>
      <c r="X821" s="81"/>
      <c r="Y821" s="150"/>
      <c r="Z821" s="60">
        <v>5</v>
      </c>
      <c r="AA821" s="1000">
        <v>1702.58</v>
      </c>
      <c r="AB821" s="81"/>
      <c r="AC821" s="150"/>
      <c r="AD821" s="63">
        <v>0</v>
      </c>
      <c r="AE821" s="90">
        <f t="shared" si="59"/>
        <v>0</v>
      </c>
      <c r="AF821" s="63">
        <v>0</v>
      </c>
      <c r="AG821" s="150">
        <v>0</v>
      </c>
      <c r="AH821" s="81"/>
      <c r="AI821" s="150"/>
      <c r="AJ821" s="998">
        <f t="shared" si="61"/>
        <v>2212.58</v>
      </c>
    </row>
    <row r="822" spans="2:36" ht="66" x14ac:dyDescent="0.25">
      <c r="B822" s="51"/>
      <c r="C822" s="220" t="s">
        <v>837</v>
      </c>
      <c r="D822" s="74"/>
      <c r="E822" s="74">
        <v>105</v>
      </c>
      <c r="F822" s="259" t="s">
        <v>30</v>
      </c>
      <c r="G822" s="55" t="s">
        <v>31</v>
      </c>
      <c r="H822" s="56" t="s">
        <v>32</v>
      </c>
      <c r="I822" s="55" t="s">
        <v>33</v>
      </c>
      <c r="J822" s="211">
        <v>33.877904761904766</v>
      </c>
      <c r="K822" s="766">
        <v>3557.1800000000003</v>
      </c>
      <c r="L822" s="80"/>
      <c r="M822" s="150">
        <v>0</v>
      </c>
      <c r="N822" s="80"/>
      <c r="O822" s="150"/>
      <c r="P822" s="75">
        <f t="shared" si="60"/>
        <v>38.373093293001759</v>
      </c>
      <c r="Q822" s="1000">
        <v>1300</v>
      </c>
      <c r="R822" s="81"/>
      <c r="S822" s="150"/>
      <c r="T822" s="75">
        <v>0</v>
      </c>
      <c r="U822" s="1017">
        <v>0</v>
      </c>
      <c r="V822" s="81"/>
      <c r="W822" s="150"/>
      <c r="X822" s="81"/>
      <c r="Y822" s="150"/>
      <c r="Z822" s="60">
        <v>67</v>
      </c>
      <c r="AA822" s="1000">
        <v>2257.1800000000003</v>
      </c>
      <c r="AB822" s="81"/>
      <c r="AC822" s="150"/>
      <c r="AD822" s="63">
        <v>0</v>
      </c>
      <c r="AE822" s="90">
        <f t="shared" si="59"/>
        <v>0</v>
      </c>
      <c r="AF822" s="63">
        <v>0</v>
      </c>
      <c r="AG822" s="150">
        <v>0</v>
      </c>
      <c r="AH822" s="81"/>
      <c r="AI822" s="150"/>
      <c r="AJ822" s="998">
        <f t="shared" si="61"/>
        <v>3557.1800000000003</v>
      </c>
    </row>
    <row r="823" spans="2:36" ht="66" x14ac:dyDescent="0.25">
      <c r="B823" s="51"/>
      <c r="C823" s="220" t="s">
        <v>838</v>
      </c>
      <c r="D823" s="74"/>
      <c r="E823" s="74">
        <v>105</v>
      </c>
      <c r="F823" s="259" t="s">
        <v>30</v>
      </c>
      <c r="G823" s="55" t="s">
        <v>31</v>
      </c>
      <c r="H823" s="56" t="s">
        <v>32</v>
      </c>
      <c r="I823" s="55" t="s">
        <v>33</v>
      </c>
      <c r="J823" s="211">
        <v>33.877904761904766</v>
      </c>
      <c r="K823" s="766">
        <v>3557.1800000000003</v>
      </c>
      <c r="L823" s="80"/>
      <c r="M823" s="150">
        <v>0</v>
      </c>
      <c r="N823" s="80"/>
      <c r="O823" s="150"/>
      <c r="P823" s="75">
        <f t="shared" si="60"/>
        <v>38.373093293001759</v>
      </c>
      <c r="Q823" s="1000">
        <v>1300</v>
      </c>
      <c r="R823" s="81"/>
      <c r="S823" s="150"/>
      <c r="T823" s="75">
        <v>0</v>
      </c>
      <c r="U823" s="1017">
        <v>0</v>
      </c>
      <c r="V823" s="81"/>
      <c r="W823" s="150"/>
      <c r="X823" s="81"/>
      <c r="Y823" s="150"/>
      <c r="Z823" s="60">
        <v>67</v>
      </c>
      <c r="AA823" s="1000">
        <v>2257.1800000000003</v>
      </c>
      <c r="AB823" s="81"/>
      <c r="AC823" s="150"/>
      <c r="AD823" s="63">
        <v>0</v>
      </c>
      <c r="AE823" s="90">
        <f t="shared" si="59"/>
        <v>0</v>
      </c>
      <c r="AF823" s="63">
        <v>0</v>
      </c>
      <c r="AG823" s="150">
        <v>0</v>
      </c>
      <c r="AH823" s="81"/>
      <c r="AI823" s="150"/>
      <c r="AJ823" s="998">
        <f t="shared" si="61"/>
        <v>3557.1800000000003</v>
      </c>
    </row>
    <row r="824" spans="2:36" ht="66" x14ac:dyDescent="0.25">
      <c r="B824" s="51"/>
      <c r="C824" s="220" t="s">
        <v>839</v>
      </c>
      <c r="D824" s="74"/>
      <c r="E824" s="74">
        <v>100</v>
      </c>
      <c r="F824" s="259" t="s">
        <v>30</v>
      </c>
      <c r="G824" s="55" t="s">
        <v>31</v>
      </c>
      <c r="H824" s="56" t="s">
        <v>32</v>
      </c>
      <c r="I824" s="55" t="s">
        <v>33</v>
      </c>
      <c r="J824" s="211">
        <v>18.2468</v>
      </c>
      <c r="K824" s="766">
        <v>1824.68</v>
      </c>
      <c r="L824" s="80"/>
      <c r="M824" s="150">
        <v>0</v>
      </c>
      <c r="N824" s="80"/>
      <c r="O824" s="150"/>
      <c r="P824" s="75">
        <f t="shared" si="60"/>
        <v>71.245369051011679</v>
      </c>
      <c r="Q824" s="1000">
        <v>1300</v>
      </c>
      <c r="R824" s="81"/>
      <c r="S824" s="150"/>
      <c r="T824" s="75">
        <v>0</v>
      </c>
      <c r="U824" s="1017">
        <v>0</v>
      </c>
      <c r="V824" s="81"/>
      <c r="W824" s="150"/>
      <c r="X824" s="81"/>
      <c r="Y824" s="150"/>
      <c r="Z824" s="60">
        <v>29</v>
      </c>
      <c r="AA824" s="1000">
        <v>524.68000000000006</v>
      </c>
      <c r="AB824" s="81"/>
      <c r="AC824" s="150"/>
      <c r="AD824" s="63">
        <v>0</v>
      </c>
      <c r="AE824" s="90">
        <f t="shared" si="59"/>
        <v>0</v>
      </c>
      <c r="AF824" s="63">
        <v>0</v>
      </c>
      <c r="AG824" s="150">
        <v>0</v>
      </c>
      <c r="AH824" s="81"/>
      <c r="AI824" s="150"/>
      <c r="AJ824" s="998">
        <f t="shared" si="61"/>
        <v>1824.68</v>
      </c>
    </row>
    <row r="825" spans="2:36" ht="66" x14ac:dyDescent="0.25">
      <c r="B825" s="51"/>
      <c r="C825" s="220" t="s">
        <v>840</v>
      </c>
      <c r="D825" s="74"/>
      <c r="E825" s="74">
        <v>100</v>
      </c>
      <c r="F825" s="259" t="s">
        <v>30</v>
      </c>
      <c r="G825" s="55" t="s">
        <v>31</v>
      </c>
      <c r="H825" s="56" t="s">
        <v>32</v>
      </c>
      <c r="I825" s="55" t="s">
        <v>33</v>
      </c>
      <c r="J825" s="211">
        <v>18.2468</v>
      </c>
      <c r="K825" s="766">
        <v>1824.68</v>
      </c>
      <c r="L825" s="80"/>
      <c r="M825" s="150">
        <v>0</v>
      </c>
      <c r="N825" s="80"/>
      <c r="O825" s="150"/>
      <c r="P825" s="75">
        <f t="shared" si="60"/>
        <v>71.245369051011679</v>
      </c>
      <c r="Q825" s="1000">
        <v>1300</v>
      </c>
      <c r="R825" s="81"/>
      <c r="S825" s="150"/>
      <c r="T825" s="75">
        <v>0</v>
      </c>
      <c r="U825" s="1017">
        <v>0</v>
      </c>
      <c r="V825" s="81"/>
      <c r="W825" s="150"/>
      <c r="X825" s="81"/>
      <c r="Y825" s="150"/>
      <c r="Z825" s="60">
        <v>29</v>
      </c>
      <c r="AA825" s="1000">
        <v>524.68000000000006</v>
      </c>
      <c r="AB825" s="81"/>
      <c r="AC825" s="150"/>
      <c r="AD825" s="63">
        <v>0</v>
      </c>
      <c r="AE825" s="90">
        <f t="shared" si="59"/>
        <v>0</v>
      </c>
      <c r="AF825" s="63">
        <v>0</v>
      </c>
      <c r="AG825" s="150">
        <v>0</v>
      </c>
      <c r="AH825" s="81"/>
      <c r="AI825" s="150"/>
      <c r="AJ825" s="998">
        <f t="shared" si="61"/>
        <v>1824.68</v>
      </c>
    </row>
    <row r="826" spans="2:36" ht="66" x14ac:dyDescent="0.25">
      <c r="B826" s="51"/>
      <c r="C826" s="220" t="s">
        <v>841</v>
      </c>
      <c r="D826" s="74"/>
      <c r="E826" s="74">
        <v>120</v>
      </c>
      <c r="F826" s="259" t="s">
        <v>30</v>
      </c>
      <c r="G826" s="55" t="s">
        <v>31</v>
      </c>
      <c r="H826" s="56" t="s">
        <v>32</v>
      </c>
      <c r="I826" s="55" t="s">
        <v>33</v>
      </c>
      <c r="J826" s="211">
        <v>18.246833333333331</v>
      </c>
      <c r="K826" s="766">
        <v>2189.62</v>
      </c>
      <c r="L826" s="80"/>
      <c r="M826" s="150">
        <v>0</v>
      </c>
      <c r="N826" s="80"/>
      <c r="O826" s="150"/>
      <c r="P826" s="75">
        <f t="shared" si="60"/>
        <v>85.494286679880531</v>
      </c>
      <c r="Q826" s="1000">
        <v>1560</v>
      </c>
      <c r="R826" s="81"/>
      <c r="S826" s="150"/>
      <c r="T826" s="75">
        <v>0</v>
      </c>
      <c r="U826" s="1017">
        <v>0</v>
      </c>
      <c r="V826" s="81"/>
      <c r="W826" s="150"/>
      <c r="X826" s="81"/>
      <c r="Y826" s="150"/>
      <c r="Z826" s="60">
        <v>35</v>
      </c>
      <c r="AA826" s="1000">
        <v>629.61999999999989</v>
      </c>
      <c r="AB826" s="81"/>
      <c r="AC826" s="150"/>
      <c r="AD826" s="63">
        <v>0</v>
      </c>
      <c r="AE826" s="90">
        <f t="shared" si="59"/>
        <v>0</v>
      </c>
      <c r="AF826" s="63">
        <v>0</v>
      </c>
      <c r="AG826" s="150">
        <v>0</v>
      </c>
      <c r="AH826" s="81"/>
      <c r="AI826" s="150"/>
      <c r="AJ826" s="998">
        <f t="shared" si="61"/>
        <v>2189.62</v>
      </c>
    </row>
    <row r="827" spans="2:36" ht="66" x14ac:dyDescent="0.25">
      <c r="B827" s="51"/>
      <c r="C827" s="220" t="s">
        <v>842</v>
      </c>
      <c r="D827" s="74"/>
      <c r="E827" s="74">
        <v>240</v>
      </c>
      <c r="F827" s="257" t="s">
        <v>30</v>
      </c>
      <c r="G827" s="55" t="s">
        <v>31</v>
      </c>
      <c r="H827" s="56" t="s">
        <v>32</v>
      </c>
      <c r="I827" s="55" t="s">
        <v>33</v>
      </c>
      <c r="J827" s="211">
        <v>18.246791666666663</v>
      </c>
      <c r="K827" s="766">
        <v>4379.2299999999996</v>
      </c>
      <c r="L827" s="80"/>
      <c r="M827" s="150">
        <v>0</v>
      </c>
      <c r="N827" s="80"/>
      <c r="O827" s="150"/>
      <c r="P827" s="75">
        <f t="shared" si="60"/>
        <v>170.98896381327313</v>
      </c>
      <c r="Q827" s="1000">
        <v>3120</v>
      </c>
      <c r="R827" s="81"/>
      <c r="S827" s="150"/>
      <c r="T827" s="75">
        <v>0</v>
      </c>
      <c r="U827" s="1017">
        <v>0</v>
      </c>
      <c r="V827" s="81"/>
      <c r="W827" s="150"/>
      <c r="X827" s="81"/>
      <c r="Y827" s="150"/>
      <c r="Z827" s="60">
        <v>69</v>
      </c>
      <c r="AA827" s="1000">
        <v>1259.2299999999996</v>
      </c>
      <c r="AB827" s="81"/>
      <c r="AC827" s="150"/>
      <c r="AD827" s="63">
        <v>0</v>
      </c>
      <c r="AE827" s="90">
        <f t="shared" si="59"/>
        <v>0</v>
      </c>
      <c r="AF827" s="63">
        <v>0</v>
      </c>
      <c r="AG827" s="150">
        <v>0</v>
      </c>
      <c r="AH827" s="81"/>
      <c r="AI827" s="150"/>
      <c r="AJ827" s="998">
        <f t="shared" si="61"/>
        <v>4379.2299999999996</v>
      </c>
    </row>
    <row r="828" spans="2:36" ht="66" x14ac:dyDescent="0.25">
      <c r="B828" s="51"/>
      <c r="C828" s="220" t="s">
        <v>843</v>
      </c>
      <c r="D828" s="74"/>
      <c r="E828" s="74">
        <v>120</v>
      </c>
      <c r="F828" s="257" t="s">
        <v>30</v>
      </c>
      <c r="G828" s="55" t="s">
        <v>31</v>
      </c>
      <c r="H828" s="56" t="s">
        <v>32</v>
      </c>
      <c r="I828" s="55" t="s">
        <v>33</v>
      </c>
      <c r="J828" s="211">
        <v>18.246833333333331</v>
      </c>
      <c r="K828" s="766">
        <v>2189.62</v>
      </c>
      <c r="L828" s="80"/>
      <c r="M828" s="150">
        <v>0</v>
      </c>
      <c r="N828" s="80"/>
      <c r="O828" s="150"/>
      <c r="P828" s="75">
        <f t="shared" si="60"/>
        <v>85.494286679880531</v>
      </c>
      <c r="Q828" s="1000">
        <v>1560</v>
      </c>
      <c r="R828" s="81"/>
      <c r="S828" s="150"/>
      <c r="T828" s="75">
        <v>0</v>
      </c>
      <c r="U828" s="1017">
        <v>0</v>
      </c>
      <c r="V828" s="81"/>
      <c r="W828" s="150"/>
      <c r="X828" s="81"/>
      <c r="Y828" s="150"/>
      <c r="Z828" s="60">
        <v>35</v>
      </c>
      <c r="AA828" s="1000">
        <v>629.61999999999989</v>
      </c>
      <c r="AB828" s="81"/>
      <c r="AC828" s="150"/>
      <c r="AD828" s="63">
        <v>0</v>
      </c>
      <c r="AE828" s="90">
        <f t="shared" si="59"/>
        <v>0</v>
      </c>
      <c r="AF828" s="63">
        <v>0</v>
      </c>
      <c r="AG828" s="150">
        <v>0</v>
      </c>
      <c r="AH828" s="81"/>
      <c r="AI828" s="150"/>
      <c r="AJ828" s="998">
        <f t="shared" si="61"/>
        <v>2189.62</v>
      </c>
    </row>
    <row r="829" spans="2:36" ht="66" x14ac:dyDescent="0.25">
      <c r="B829" s="51"/>
      <c r="C829" s="226" t="s">
        <v>844</v>
      </c>
      <c r="D829" s="74"/>
      <c r="E829" s="74">
        <v>3</v>
      </c>
      <c r="F829" s="257" t="s">
        <v>49</v>
      </c>
      <c r="G829" s="55" t="s">
        <v>31</v>
      </c>
      <c r="H829" s="56" t="s">
        <v>32</v>
      </c>
      <c r="I829" s="55" t="s">
        <v>33</v>
      </c>
      <c r="J829" s="211">
        <v>503.55666666666667</v>
      </c>
      <c r="K829" s="766">
        <v>1510.67</v>
      </c>
      <c r="L829" s="80"/>
      <c r="M829" s="150">
        <v>0</v>
      </c>
      <c r="N829" s="80"/>
      <c r="O829" s="150"/>
      <c r="P829" s="75">
        <f t="shared" si="60"/>
        <v>0</v>
      </c>
      <c r="Q829" s="1000"/>
      <c r="R829" s="81"/>
      <c r="S829" s="150"/>
      <c r="T829" s="75">
        <v>0</v>
      </c>
      <c r="U829" s="1017">
        <v>0</v>
      </c>
      <c r="V829" s="81"/>
      <c r="W829" s="150"/>
      <c r="X829" s="81"/>
      <c r="Y829" s="150"/>
      <c r="Z829" s="60">
        <v>3</v>
      </c>
      <c r="AA829" s="1000">
        <v>1510.67</v>
      </c>
      <c r="AB829" s="81"/>
      <c r="AC829" s="150"/>
      <c r="AD829" s="63">
        <v>0</v>
      </c>
      <c r="AE829" s="90">
        <f t="shared" si="59"/>
        <v>0</v>
      </c>
      <c r="AF829" s="63">
        <v>0</v>
      </c>
      <c r="AG829" s="150">
        <v>0</v>
      </c>
      <c r="AH829" s="81"/>
      <c r="AI829" s="150"/>
      <c r="AJ829" s="998">
        <f t="shared" si="61"/>
        <v>1510.67</v>
      </c>
    </row>
    <row r="830" spans="2:36" ht="66" x14ac:dyDescent="0.25">
      <c r="B830" s="51"/>
      <c r="C830" s="220" t="s">
        <v>845</v>
      </c>
      <c r="D830" s="74"/>
      <c r="E830" s="74">
        <v>32</v>
      </c>
      <c r="F830" s="257" t="s">
        <v>650</v>
      </c>
      <c r="G830" s="55" t="s">
        <v>31</v>
      </c>
      <c r="H830" s="56" t="s">
        <v>32</v>
      </c>
      <c r="I830" s="55" t="s">
        <v>33</v>
      </c>
      <c r="J830" s="211">
        <v>76.057500000000005</v>
      </c>
      <c r="K830" s="766">
        <v>2433.84</v>
      </c>
      <c r="L830" s="80"/>
      <c r="M830" s="150">
        <v>0</v>
      </c>
      <c r="N830" s="80"/>
      <c r="O830" s="150"/>
      <c r="P830" s="75">
        <f t="shared" si="60"/>
        <v>4.4177102849817569</v>
      </c>
      <c r="Q830" s="1000">
        <v>336</v>
      </c>
      <c r="R830" s="81"/>
      <c r="S830" s="150"/>
      <c r="T830" s="75">
        <v>0</v>
      </c>
      <c r="U830" s="1017">
        <v>0</v>
      </c>
      <c r="V830" s="81"/>
      <c r="W830" s="150"/>
      <c r="X830" s="81"/>
      <c r="Y830" s="150"/>
      <c r="Z830" s="60">
        <v>28</v>
      </c>
      <c r="AA830" s="1000">
        <v>2097.84</v>
      </c>
      <c r="AB830" s="81"/>
      <c r="AC830" s="150"/>
      <c r="AD830" s="63">
        <v>0</v>
      </c>
      <c r="AE830" s="90">
        <f t="shared" si="59"/>
        <v>0</v>
      </c>
      <c r="AF830" s="63">
        <v>0</v>
      </c>
      <c r="AG830" s="150">
        <v>0</v>
      </c>
      <c r="AH830" s="81"/>
      <c r="AI830" s="150"/>
      <c r="AJ830" s="998">
        <f t="shared" si="61"/>
        <v>2433.84</v>
      </c>
    </row>
    <row r="831" spans="2:36" ht="66" x14ac:dyDescent="0.25">
      <c r="B831" s="51"/>
      <c r="C831" s="228" t="s">
        <v>846</v>
      </c>
      <c r="D831" s="74"/>
      <c r="E831" s="74">
        <v>3</v>
      </c>
      <c r="F831" s="109" t="s">
        <v>674</v>
      </c>
      <c r="G831" s="55" t="s">
        <v>31</v>
      </c>
      <c r="H831" s="56" t="s">
        <v>32</v>
      </c>
      <c r="I831" s="55" t="s">
        <v>33</v>
      </c>
      <c r="J831" s="211">
        <v>234.27333333333334</v>
      </c>
      <c r="K831" s="766">
        <v>702.82</v>
      </c>
      <c r="L831" s="80"/>
      <c r="M831" s="150">
        <v>0</v>
      </c>
      <c r="N831" s="80"/>
      <c r="O831" s="150"/>
      <c r="P831" s="75">
        <f t="shared" si="60"/>
        <v>0</v>
      </c>
      <c r="Q831" s="1000"/>
      <c r="R831" s="81"/>
      <c r="S831" s="150"/>
      <c r="T831" s="75">
        <v>0</v>
      </c>
      <c r="U831" s="1017">
        <v>0</v>
      </c>
      <c r="V831" s="81"/>
      <c r="W831" s="150"/>
      <c r="X831" s="81"/>
      <c r="Y831" s="150"/>
      <c r="Z831" s="60">
        <v>3</v>
      </c>
      <c r="AA831" s="1000">
        <v>702.82</v>
      </c>
      <c r="AB831" s="81"/>
      <c r="AC831" s="150"/>
      <c r="AD831" s="63">
        <v>0</v>
      </c>
      <c r="AE831" s="90">
        <f t="shared" si="59"/>
        <v>0</v>
      </c>
      <c r="AF831" s="63">
        <v>0</v>
      </c>
      <c r="AG831" s="150">
        <v>0</v>
      </c>
      <c r="AH831" s="81"/>
      <c r="AI831" s="150"/>
      <c r="AJ831" s="998">
        <f t="shared" si="61"/>
        <v>702.82</v>
      </c>
    </row>
    <row r="832" spans="2:36" ht="66" x14ac:dyDescent="0.25">
      <c r="B832" s="51"/>
      <c r="C832" s="228" t="s">
        <v>847</v>
      </c>
      <c r="D832" s="74"/>
      <c r="E832" s="74">
        <v>16</v>
      </c>
      <c r="F832" s="109" t="s">
        <v>674</v>
      </c>
      <c r="G832" s="55" t="s">
        <v>31</v>
      </c>
      <c r="H832" s="56" t="s">
        <v>32</v>
      </c>
      <c r="I832" s="55" t="s">
        <v>33</v>
      </c>
      <c r="J832" s="211">
        <v>51.62</v>
      </c>
      <c r="K832" s="766">
        <v>825.92</v>
      </c>
      <c r="L832" s="80"/>
      <c r="M832" s="150">
        <v>0</v>
      </c>
      <c r="N832" s="80"/>
      <c r="O832" s="150"/>
      <c r="P832" s="75">
        <f t="shared" si="60"/>
        <v>0</v>
      </c>
      <c r="Q832" s="1000"/>
      <c r="R832" s="81"/>
      <c r="S832" s="150"/>
      <c r="T832" s="75">
        <v>0</v>
      </c>
      <c r="U832" s="1017">
        <v>0</v>
      </c>
      <c r="V832" s="81"/>
      <c r="W832" s="150"/>
      <c r="X832" s="81"/>
      <c r="Y832" s="150"/>
      <c r="Z832" s="60">
        <v>16</v>
      </c>
      <c r="AA832" s="1000">
        <v>825.92</v>
      </c>
      <c r="AB832" s="81"/>
      <c r="AC832" s="150"/>
      <c r="AD832" s="63">
        <v>0</v>
      </c>
      <c r="AE832" s="90">
        <f t="shared" si="59"/>
        <v>0</v>
      </c>
      <c r="AF832" s="63">
        <v>0</v>
      </c>
      <c r="AG832" s="150">
        <v>0</v>
      </c>
      <c r="AH832" s="81"/>
      <c r="AI832" s="150"/>
      <c r="AJ832" s="998">
        <f t="shared" si="61"/>
        <v>825.92</v>
      </c>
    </row>
    <row r="833" spans="2:36" ht="66" x14ac:dyDescent="0.25">
      <c r="B833" s="51"/>
      <c r="C833" s="226" t="s">
        <v>848</v>
      </c>
      <c r="D833" s="74"/>
      <c r="E833" s="74">
        <v>500</v>
      </c>
      <c r="F833" s="257" t="s">
        <v>30</v>
      </c>
      <c r="G833" s="55" t="s">
        <v>31</v>
      </c>
      <c r="H833" s="56" t="s">
        <v>32</v>
      </c>
      <c r="I833" s="55" t="s">
        <v>33</v>
      </c>
      <c r="J833" s="211">
        <v>113.4045</v>
      </c>
      <c r="K833" s="766">
        <v>56702.25</v>
      </c>
      <c r="L833" s="80"/>
      <c r="M833" s="150">
        <v>0</v>
      </c>
      <c r="N833" s="80"/>
      <c r="O833" s="150"/>
      <c r="P833" s="75">
        <f t="shared" si="60"/>
        <v>0</v>
      </c>
      <c r="Q833" s="1000"/>
      <c r="R833" s="81"/>
      <c r="S833" s="150"/>
      <c r="T833" s="75">
        <v>0</v>
      </c>
      <c r="U833" s="1017">
        <v>0</v>
      </c>
      <c r="V833" s="81"/>
      <c r="W833" s="150"/>
      <c r="X833" s="81"/>
      <c r="Y833" s="150"/>
      <c r="Z833" s="60">
        <v>500</v>
      </c>
      <c r="AA833" s="1000">
        <v>56702.25</v>
      </c>
      <c r="AB833" s="81"/>
      <c r="AC833" s="150"/>
      <c r="AD833" s="63">
        <v>0</v>
      </c>
      <c r="AE833" s="90">
        <f t="shared" si="59"/>
        <v>0</v>
      </c>
      <c r="AF833" s="63">
        <v>0</v>
      </c>
      <c r="AG833" s="150">
        <v>0</v>
      </c>
      <c r="AH833" s="81"/>
      <c r="AI833" s="150"/>
      <c r="AJ833" s="998">
        <f t="shared" si="61"/>
        <v>56702.25</v>
      </c>
    </row>
    <row r="834" spans="2:36" ht="66" x14ac:dyDescent="0.25">
      <c r="B834" s="51"/>
      <c r="C834" s="220" t="s">
        <v>849</v>
      </c>
      <c r="D834" s="74"/>
      <c r="E834" s="74">
        <v>824</v>
      </c>
      <c r="F834" s="257" t="s">
        <v>49</v>
      </c>
      <c r="G834" s="55" t="s">
        <v>31</v>
      </c>
      <c r="H834" s="56" t="s">
        <v>32</v>
      </c>
      <c r="I834" s="55" t="s">
        <v>33</v>
      </c>
      <c r="J834" s="211">
        <v>22.666136087484812</v>
      </c>
      <c r="K834" s="766">
        <v>19200</v>
      </c>
      <c r="L834" s="80"/>
      <c r="M834" s="150">
        <v>0</v>
      </c>
      <c r="N834" s="80"/>
      <c r="O834" s="150"/>
      <c r="P834" s="75">
        <v>824</v>
      </c>
      <c r="Q834" s="1000">
        <v>19200</v>
      </c>
      <c r="R834" s="81"/>
      <c r="S834" s="150"/>
      <c r="T834" s="75">
        <v>0</v>
      </c>
      <c r="U834" s="1017">
        <v>0</v>
      </c>
      <c r="V834" s="81"/>
      <c r="W834" s="150"/>
      <c r="X834" s="81"/>
      <c r="Y834" s="150"/>
      <c r="Z834" s="60">
        <v>0</v>
      </c>
      <c r="AA834" s="1000">
        <v>0</v>
      </c>
      <c r="AB834" s="81"/>
      <c r="AC834" s="150"/>
      <c r="AD834" s="63">
        <v>0</v>
      </c>
      <c r="AE834" s="90">
        <f t="shared" si="59"/>
        <v>0</v>
      </c>
      <c r="AF834" s="63">
        <v>0</v>
      </c>
      <c r="AG834" s="150">
        <v>0</v>
      </c>
      <c r="AH834" s="81"/>
      <c r="AI834" s="150"/>
      <c r="AJ834" s="998">
        <f t="shared" si="61"/>
        <v>19200</v>
      </c>
    </row>
    <row r="835" spans="2:36" ht="66" x14ac:dyDescent="0.25">
      <c r="B835" s="51"/>
      <c r="C835" s="220" t="s">
        <v>850</v>
      </c>
      <c r="D835" s="74"/>
      <c r="E835" s="74">
        <v>359</v>
      </c>
      <c r="F835" s="257" t="s">
        <v>30</v>
      </c>
      <c r="G835" s="55" t="s">
        <v>31</v>
      </c>
      <c r="H835" s="56" t="s">
        <v>32</v>
      </c>
      <c r="I835" s="55" t="s">
        <v>33</v>
      </c>
      <c r="J835" s="211">
        <v>35.089999999999996</v>
      </c>
      <c r="K835" s="766">
        <v>12086.63</v>
      </c>
      <c r="L835" s="80"/>
      <c r="M835" s="150">
        <v>0</v>
      </c>
      <c r="N835" s="80"/>
      <c r="O835" s="150"/>
      <c r="P835" s="75">
        <f>Q835/J835</f>
        <v>256.48332858364211</v>
      </c>
      <c r="Q835" s="1000">
        <v>9000</v>
      </c>
      <c r="R835" s="81"/>
      <c r="S835" s="150"/>
      <c r="T835" s="75">
        <v>0</v>
      </c>
      <c r="U835" s="1017">
        <v>0</v>
      </c>
      <c r="V835" s="81"/>
      <c r="W835" s="150"/>
      <c r="X835" s="81"/>
      <c r="Y835" s="150"/>
      <c r="Z835" s="60">
        <v>103</v>
      </c>
      <c r="AA835" s="1000">
        <v>3086.6299999999992</v>
      </c>
      <c r="AB835" s="81"/>
      <c r="AC835" s="150"/>
      <c r="AD835" s="63">
        <v>0</v>
      </c>
      <c r="AE835" s="90">
        <f t="shared" si="59"/>
        <v>0</v>
      </c>
      <c r="AF835" s="63">
        <v>0</v>
      </c>
      <c r="AG835" s="150">
        <v>0</v>
      </c>
      <c r="AH835" s="81"/>
      <c r="AI835" s="150"/>
      <c r="AJ835" s="998">
        <f t="shared" si="61"/>
        <v>12086.63</v>
      </c>
    </row>
    <row r="836" spans="2:36" ht="66" x14ac:dyDescent="0.25">
      <c r="B836" s="51"/>
      <c r="C836" s="84" t="s">
        <v>851</v>
      </c>
      <c r="D836" s="74"/>
      <c r="E836" s="74">
        <v>44</v>
      </c>
      <c r="F836" s="263" t="s">
        <v>812</v>
      </c>
      <c r="G836" s="55" t="s">
        <v>31</v>
      </c>
      <c r="H836" s="56" t="s">
        <v>32</v>
      </c>
      <c r="I836" s="55" t="s">
        <v>33</v>
      </c>
      <c r="J836" s="211">
        <v>74.095111111111109</v>
      </c>
      <c r="K836" s="766">
        <v>0</v>
      </c>
      <c r="L836" s="80"/>
      <c r="M836" s="150">
        <v>0</v>
      </c>
      <c r="N836" s="80"/>
      <c r="O836" s="150"/>
      <c r="P836" s="75">
        <f>Q836/J836</f>
        <v>0</v>
      </c>
      <c r="Q836" s="1000">
        <v>0</v>
      </c>
      <c r="R836" s="81"/>
      <c r="S836" s="150"/>
      <c r="T836" s="75">
        <v>0</v>
      </c>
      <c r="U836" s="1017">
        <v>0</v>
      </c>
      <c r="V836" s="81"/>
      <c r="W836" s="150"/>
      <c r="X836" s="81"/>
      <c r="Y836" s="150"/>
      <c r="Z836" s="60">
        <v>44</v>
      </c>
      <c r="AA836" s="1000">
        <v>0</v>
      </c>
      <c r="AB836" s="81"/>
      <c r="AC836" s="150"/>
      <c r="AD836" s="63">
        <v>0</v>
      </c>
      <c r="AE836" s="90">
        <f t="shared" si="59"/>
        <v>0</v>
      </c>
      <c r="AF836" s="63">
        <v>0</v>
      </c>
      <c r="AG836" s="150">
        <v>0</v>
      </c>
      <c r="AH836" s="81"/>
      <c r="AI836" s="150"/>
      <c r="AJ836" s="998">
        <f t="shared" si="61"/>
        <v>0</v>
      </c>
    </row>
    <row r="837" spans="2:36" ht="66" x14ac:dyDescent="0.25">
      <c r="B837" s="51"/>
      <c r="C837" s="82" t="s">
        <v>852</v>
      </c>
      <c r="D837" s="74"/>
      <c r="E837" s="74">
        <v>961</v>
      </c>
      <c r="F837" s="263" t="s">
        <v>30</v>
      </c>
      <c r="G837" s="55" t="s">
        <v>31</v>
      </c>
      <c r="H837" s="56" t="s">
        <v>32</v>
      </c>
      <c r="I837" s="55" t="s">
        <v>33</v>
      </c>
      <c r="J837" s="211">
        <v>10.544395833333335</v>
      </c>
      <c r="K837" s="766">
        <v>13456.900000000001</v>
      </c>
      <c r="L837" s="80"/>
      <c r="M837" s="150">
        <v>0</v>
      </c>
      <c r="N837" s="80"/>
      <c r="O837" s="150"/>
      <c r="P837" s="75">
        <v>961</v>
      </c>
      <c r="Q837" s="1000">
        <v>13440</v>
      </c>
      <c r="R837" s="81"/>
      <c r="S837" s="150"/>
      <c r="T837" s="75">
        <v>0</v>
      </c>
      <c r="U837" s="1017">
        <v>0</v>
      </c>
      <c r="V837" s="81"/>
      <c r="W837" s="150"/>
      <c r="X837" s="81"/>
      <c r="Y837" s="150"/>
      <c r="Z837" s="60">
        <v>0</v>
      </c>
      <c r="AA837" s="1000">
        <v>16.900000000001455</v>
      </c>
      <c r="AB837" s="81"/>
      <c r="AC837" s="150"/>
      <c r="AD837" s="63">
        <v>0</v>
      </c>
      <c r="AE837" s="90">
        <f t="shared" si="59"/>
        <v>0</v>
      </c>
      <c r="AF837" s="63">
        <v>0</v>
      </c>
      <c r="AG837" s="150">
        <v>0</v>
      </c>
      <c r="AH837" s="81"/>
      <c r="AI837" s="150"/>
      <c r="AJ837" s="998">
        <f t="shared" si="61"/>
        <v>13456.900000000001</v>
      </c>
    </row>
    <row r="838" spans="2:36" ht="66" x14ac:dyDescent="0.25">
      <c r="B838" s="51"/>
      <c r="C838" s="82" t="s">
        <v>853</v>
      </c>
      <c r="D838" s="74"/>
      <c r="E838" s="74">
        <v>336</v>
      </c>
      <c r="F838" s="263" t="s">
        <v>195</v>
      </c>
      <c r="G838" s="55" t="s">
        <v>31</v>
      </c>
      <c r="H838" s="56" t="s">
        <v>32</v>
      </c>
      <c r="I838" s="55" t="s">
        <v>33</v>
      </c>
      <c r="J838" s="211">
        <v>189.48601190476191</v>
      </c>
      <c r="K838" s="766">
        <v>63667.3</v>
      </c>
      <c r="L838" s="80"/>
      <c r="M838" s="150">
        <v>0</v>
      </c>
      <c r="N838" s="80"/>
      <c r="O838" s="150"/>
      <c r="P838" s="75">
        <f t="shared" ref="P838:P869" si="62">Q838/J838</f>
        <v>239.38442497168876</v>
      </c>
      <c r="Q838" s="1000">
        <v>45360</v>
      </c>
      <c r="R838" s="81"/>
      <c r="S838" s="150"/>
      <c r="T838" s="75">
        <v>0</v>
      </c>
      <c r="U838" s="1017">
        <v>0</v>
      </c>
      <c r="V838" s="81"/>
      <c r="W838" s="150"/>
      <c r="X838" s="81"/>
      <c r="Y838" s="150"/>
      <c r="Z838" s="60">
        <v>97</v>
      </c>
      <c r="AA838" s="1000">
        <v>18307.300000000003</v>
      </c>
      <c r="AB838" s="81"/>
      <c r="AC838" s="150"/>
      <c r="AD838" s="63">
        <v>0</v>
      </c>
      <c r="AE838" s="90">
        <f t="shared" si="59"/>
        <v>0</v>
      </c>
      <c r="AF838" s="63">
        <v>0</v>
      </c>
      <c r="AG838" s="150">
        <v>0</v>
      </c>
      <c r="AH838" s="81"/>
      <c r="AI838" s="150"/>
      <c r="AJ838" s="998">
        <f t="shared" si="61"/>
        <v>63667.3</v>
      </c>
    </row>
    <row r="839" spans="2:36" ht="66" x14ac:dyDescent="0.25">
      <c r="B839" s="51"/>
      <c r="C839" s="84" t="s">
        <v>854</v>
      </c>
      <c r="D839" s="74"/>
      <c r="E839" s="74">
        <v>58</v>
      </c>
      <c r="F839" s="263" t="s">
        <v>650</v>
      </c>
      <c r="G839" s="55" t="s">
        <v>31</v>
      </c>
      <c r="H839" s="56" t="s">
        <v>32</v>
      </c>
      <c r="I839" s="55" t="s">
        <v>33</v>
      </c>
      <c r="J839" s="211">
        <v>186.9208620689655</v>
      </c>
      <c r="K839" s="766">
        <v>10841.41</v>
      </c>
      <c r="L839" s="80"/>
      <c r="M839" s="150">
        <v>0</v>
      </c>
      <c r="N839" s="80"/>
      <c r="O839" s="150"/>
      <c r="P839" s="75">
        <f t="shared" si="62"/>
        <v>0</v>
      </c>
      <c r="Q839" s="1000"/>
      <c r="R839" s="81"/>
      <c r="S839" s="150"/>
      <c r="T839" s="75">
        <v>0</v>
      </c>
      <c r="U839" s="1017">
        <v>0</v>
      </c>
      <c r="V839" s="81"/>
      <c r="W839" s="150"/>
      <c r="X839" s="81"/>
      <c r="Y839" s="150"/>
      <c r="Z839" s="60">
        <v>58</v>
      </c>
      <c r="AA839" s="1000">
        <v>10841.41</v>
      </c>
      <c r="AB839" s="81"/>
      <c r="AC839" s="150"/>
      <c r="AD839" s="63">
        <v>0</v>
      </c>
      <c r="AE839" s="90">
        <f t="shared" si="59"/>
        <v>0</v>
      </c>
      <c r="AF839" s="63">
        <v>0</v>
      </c>
      <c r="AG839" s="150">
        <v>0</v>
      </c>
      <c r="AH839" s="81"/>
      <c r="AI839" s="150"/>
      <c r="AJ839" s="998">
        <f t="shared" si="61"/>
        <v>10841.41</v>
      </c>
    </row>
    <row r="840" spans="2:36" ht="66" x14ac:dyDescent="0.25">
      <c r="B840" s="51"/>
      <c r="C840" s="82" t="s">
        <v>855</v>
      </c>
      <c r="D840" s="74"/>
      <c r="E840" s="74">
        <v>25</v>
      </c>
      <c r="F840" s="263" t="s">
        <v>30</v>
      </c>
      <c r="G840" s="55" t="s">
        <v>31</v>
      </c>
      <c r="H840" s="56" t="s">
        <v>32</v>
      </c>
      <c r="I840" s="55" t="s">
        <v>33</v>
      </c>
      <c r="J840" s="211">
        <v>54.404166666666669</v>
      </c>
      <c r="K840" s="766">
        <v>1320</v>
      </c>
      <c r="L840" s="80"/>
      <c r="M840" s="150">
        <v>0</v>
      </c>
      <c r="N840" s="80"/>
      <c r="O840" s="150"/>
      <c r="P840" s="75">
        <f t="shared" si="62"/>
        <v>24.262847514743047</v>
      </c>
      <c r="Q840" s="1000">
        <v>1320</v>
      </c>
      <c r="R840" s="81"/>
      <c r="S840" s="150"/>
      <c r="T840" s="75">
        <v>0</v>
      </c>
      <c r="U840" s="1017">
        <v>0</v>
      </c>
      <c r="V840" s="81"/>
      <c r="W840" s="150"/>
      <c r="X840" s="81"/>
      <c r="Y840" s="150"/>
      <c r="Z840" s="60">
        <v>1</v>
      </c>
      <c r="AA840" s="1000">
        <v>0</v>
      </c>
      <c r="AB840" s="81"/>
      <c r="AC840" s="150"/>
      <c r="AD840" s="63">
        <v>0</v>
      </c>
      <c r="AE840" s="90">
        <f t="shared" si="59"/>
        <v>0</v>
      </c>
      <c r="AF840" s="63">
        <v>0</v>
      </c>
      <c r="AG840" s="150">
        <v>0</v>
      </c>
      <c r="AH840" s="81"/>
      <c r="AI840" s="150"/>
      <c r="AJ840" s="998">
        <f t="shared" si="61"/>
        <v>1320</v>
      </c>
    </row>
    <row r="841" spans="2:36" ht="66" x14ac:dyDescent="0.25">
      <c r="B841" s="51"/>
      <c r="C841" s="82" t="s">
        <v>856</v>
      </c>
      <c r="D841" s="74"/>
      <c r="E841" s="74">
        <v>287</v>
      </c>
      <c r="F841" s="263" t="s">
        <v>30</v>
      </c>
      <c r="G841" s="55" t="s">
        <v>31</v>
      </c>
      <c r="H841" s="56" t="s">
        <v>32</v>
      </c>
      <c r="I841" s="55" t="s">
        <v>33</v>
      </c>
      <c r="J841" s="211">
        <v>109.48079861111111</v>
      </c>
      <c r="K841" s="766">
        <v>31516.170000000002</v>
      </c>
      <c r="L841" s="80"/>
      <c r="M841" s="150">
        <v>0</v>
      </c>
      <c r="N841" s="80"/>
      <c r="O841" s="150"/>
      <c r="P841" s="75">
        <f t="shared" si="62"/>
        <v>231.49264822249717</v>
      </c>
      <c r="Q841" s="1000">
        <v>25344</v>
      </c>
      <c r="R841" s="81"/>
      <c r="S841" s="150"/>
      <c r="T841" s="75">
        <v>0</v>
      </c>
      <c r="U841" s="1017">
        <v>0</v>
      </c>
      <c r="V841" s="81"/>
      <c r="W841" s="150"/>
      <c r="X841" s="81"/>
      <c r="Y841" s="150"/>
      <c r="Z841" s="60">
        <v>56</v>
      </c>
      <c r="AA841" s="1000">
        <v>6172.1700000000019</v>
      </c>
      <c r="AB841" s="81"/>
      <c r="AC841" s="150"/>
      <c r="AD841" s="63">
        <v>0</v>
      </c>
      <c r="AE841" s="90">
        <f t="shared" si="59"/>
        <v>0</v>
      </c>
      <c r="AF841" s="63">
        <v>0</v>
      </c>
      <c r="AG841" s="150">
        <v>0</v>
      </c>
      <c r="AH841" s="81"/>
      <c r="AI841" s="150"/>
      <c r="AJ841" s="998">
        <f t="shared" si="61"/>
        <v>31516.170000000002</v>
      </c>
    </row>
    <row r="842" spans="2:36" ht="66" x14ac:dyDescent="0.25">
      <c r="B842" s="51"/>
      <c r="C842" s="84" t="s">
        <v>857</v>
      </c>
      <c r="D842" s="74"/>
      <c r="E842" s="74">
        <v>28</v>
      </c>
      <c r="F842" s="263" t="s">
        <v>30</v>
      </c>
      <c r="G842" s="55" t="s">
        <v>31</v>
      </c>
      <c r="H842" s="56" t="s">
        <v>32</v>
      </c>
      <c r="I842" s="55" t="s">
        <v>33</v>
      </c>
      <c r="J842" s="211">
        <v>208.84178571428569</v>
      </c>
      <c r="K842" s="766">
        <v>5847.57</v>
      </c>
      <c r="L842" s="80"/>
      <c r="M842" s="150">
        <v>0</v>
      </c>
      <c r="N842" s="80"/>
      <c r="O842" s="150"/>
      <c r="P842" s="75">
        <f t="shared" si="62"/>
        <v>0</v>
      </c>
      <c r="Q842" s="1000"/>
      <c r="R842" s="81"/>
      <c r="S842" s="150"/>
      <c r="T842" s="75">
        <v>0</v>
      </c>
      <c r="U842" s="1017">
        <v>0</v>
      </c>
      <c r="V842" s="81"/>
      <c r="W842" s="150"/>
      <c r="X842" s="81"/>
      <c r="Y842" s="150"/>
      <c r="Z842" s="60">
        <v>28</v>
      </c>
      <c r="AA842" s="1000">
        <v>5847.57</v>
      </c>
      <c r="AB842" s="81"/>
      <c r="AC842" s="150"/>
      <c r="AD842" s="63">
        <v>0</v>
      </c>
      <c r="AE842" s="90">
        <f t="shared" si="59"/>
        <v>0</v>
      </c>
      <c r="AF842" s="63">
        <v>0</v>
      </c>
      <c r="AG842" s="150">
        <v>0</v>
      </c>
      <c r="AH842" s="81"/>
      <c r="AI842" s="150"/>
      <c r="AJ842" s="998">
        <f t="shared" si="61"/>
        <v>5847.57</v>
      </c>
    </row>
    <row r="843" spans="2:36" ht="66" x14ac:dyDescent="0.25">
      <c r="B843" s="51"/>
      <c r="C843" s="52" t="s">
        <v>858</v>
      </c>
      <c r="D843" s="74"/>
      <c r="E843" s="74">
        <v>72</v>
      </c>
      <c r="F843" s="263" t="s">
        <v>30</v>
      </c>
      <c r="G843" s="55" t="s">
        <v>31</v>
      </c>
      <c r="H843" s="56" t="s">
        <v>32</v>
      </c>
      <c r="I843" s="55" t="s">
        <v>33</v>
      </c>
      <c r="J843" s="211">
        <v>112.28805555555556</v>
      </c>
      <c r="K843" s="766">
        <v>8084.74</v>
      </c>
      <c r="L843" s="80"/>
      <c r="M843" s="150">
        <v>0</v>
      </c>
      <c r="N843" s="80"/>
      <c r="O843" s="150"/>
      <c r="P843" s="75">
        <f t="shared" si="62"/>
        <v>51.296640337227913</v>
      </c>
      <c r="Q843" s="1000">
        <v>5760</v>
      </c>
      <c r="R843" s="81"/>
      <c r="S843" s="150"/>
      <c r="T843" s="75">
        <v>0</v>
      </c>
      <c r="U843" s="1017">
        <v>0</v>
      </c>
      <c r="V843" s="81"/>
      <c r="W843" s="150"/>
      <c r="X843" s="81"/>
      <c r="Y843" s="150"/>
      <c r="Z843" s="60">
        <v>21</v>
      </c>
      <c r="AA843" s="1000">
        <v>2324.7399999999998</v>
      </c>
      <c r="AB843" s="81"/>
      <c r="AC843" s="150"/>
      <c r="AD843" s="63">
        <v>0</v>
      </c>
      <c r="AE843" s="90">
        <f t="shared" si="59"/>
        <v>0</v>
      </c>
      <c r="AF843" s="63">
        <v>0</v>
      </c>
      <c r="AG843" s="150">
        <v>0</v>
      </c>
      <c r="AH843" s="81"/>
      <c r="AI843" s="150"/>
      <c r="AJ843" s="998">
        <f t="shared" si="61"/>
        <v>8084.74</v>
      </c>
    </row>
    <row r="844" spans="2:36" ht="66" x14ac:dyDescent="0.25">
      <c r="B844" s="51"/>
      <c r="C844" s="52" t="s">
        <v>859</v>
      </c>
      <c r="D844" s="74"/>
      <c r="E844" s="74">
        <v>72</v>
      </c>
      <c r="F844" s="263" t="s">
        <v>30</v>
      </c>
      <c r="G844" s="55" t="s">
        <v>31</v>
      </c>
      <c r="H844" s="56" t="s">
        <v>32</v>
      </c>
      <c r="I844" s="55" t="s">
        <v>33</v>
      </c>
      <c r="J844" s="211">
        <v>105.27</v>
      </c>
      <c r="K844" s="766">
        <v>7579.44</v>
      </c>
      <c r="L844" s="80"/>
      <c r="M844" s="150">
        <v>0</v>
      </c>
      <c r="N844" s="80"/>
      <c r="O844" s="150"/>
      <c r="P844" s="75">
        <f t="shared" si="62"/>
        <v>51.296665716728413</v>
      </c>
      <c r="Q844" s="1000">
        <v>5400</v>
      </c>
      <c r="R844" s="81"/>
      <c r="S844" s="150"/>
      <c r="T844" s="75">
        <v>0</v>
      </c>
      <c r="U844" s="1017">
        <v>0</v>
      </c>
      <c r="V844" s="81"/>
      <c r="W844" s="150"/>
      <c r="X844" s="81"/>
      <c r="Y844" s="150"/>
      <c r="Z844" s="60">
        <v>21</v>
      </c>
      <c r="AA844" s="1000">
        <v>2179.4399999999996</v>
      </c>
      <c r="AB844" s="81"/>
      <c r="AC844" s="150"/>
      <c r="AD844" s="63">
        <v>0</v>
      </c>
      <c r="AE844" s="90">
        <f t="shared" si="59"/>
        <v>0</v>
      </c>
      <c r="AF844" s="63">
        <v>0</v>
      </c>
      <c r="AG844" s="150">
        <v>0</v>
      </c>
      <c r="AH844" s="81"/>
      <c r="AI844" s="150"/>
      <c r="AJ844" s="998">
        <f t="shared" si="61"/>
        <v>7579.44</v>
      </c>
    </row>
    <row r="845" spans="2:36" ht="66" x14ac:dyDescent="0.25">
      <c r="B845" s="51"/>
      <c r="C845" s="102" t="s">
        <v>860</v>
      </c>
      <c r="D845" s="74"/>
      <c r="E845" s="74">
        <v>640</v>
      </c>
      <c r="F845" s="74" t="s">
        <v>30</v>
      </c>
      <c r="G845" s="55" t="s">
        <v>31</v>
      </c>
      <c r="H845" s="56" t="s">
        <v>32</v>
      </c>
      <c r="I845" s="55" t="s">
        <v>33</v>
      </c>
      <c r="J845" s="211">
        <v>20.681000000000001</v>
      </c>
      <c r="K845" s="766">
        <v>13235.84</v>
      </c>
      <c r="L845" s="80"/>
      <c r="M845" s="150">
        <v>0</v>
      </c>
      <c r="N845" s="80"/>
      <c r="O845" s="150"/>
      <c r="P845" s="75">
        <f t="shared" si="62"/>
        <v>0</v>
      </c>
      <c r="Q845" s="1000"/>
      <c r="R845" s="81"/>
      <c r="S845" s="150"/>
      <c r="T845" s="75">
        <v>0</v>
      </c>
      <c r="U845" s="1017">
        <v>0</v>
      </c>
      <c r="V845" s="81"/>
      <c r="W845" s="150"/>
      <c r="X845" s="81"/>
      <c r="Y845" s="150"/>
      <c r="Z845" s="60">
        <v>640</v>
      </c>
      <c r="AA845" s="1000">
        <v>13235.84</v>
      </c>
      <c r="AB845" s="81"/>
      <c r="AC845" s="150"/>
      <c r="AD845" s="63">
        <v>0</v>
      </c>
      <c r="AE845" s="90">
        <f t="shared" si="59"/>
        <v>0</v>
      </c>
      <c r="AF845" s="63">
        <v>0</v>
      </c>
      <c r="AG845" s="150">
        <v>0</v>
      </c>
      <c r="AH845" s="81"/>
      <c r="AI845" s="150"/>
      <c r="AJ845" s="998">
        <f t="shared" si="61"/>
        <v>13235.84</v>
      </c>
    </row>
    <row r="846" spans="2:36" ht="66" x14ac:dyDescent="0.25">
      <c r="B846" s="51"/>
      <c r="C846" s="102" t="s">
        <v>861</v>
      </c>
      <c r="D846" s="74"/>
      <c r="E846" s="74">
        <v>8</v>
      </c>
      <c r="F846" s="74" t="s">
        <v>740</v>
      </c>
      <c r="G846" s="55" t="s">
        <v>31</v>
      </c>
      <c r="H846" s="56" t="s">
        <v>32</v>
      </c>
      <c r="I846" s="55" t="s">
        <v>33</v>
      </c>
      <c r="J846" s="211">
        <v>185</v>
      </c>
      <c r="K846" s="766">
        <v>1480</v>
      </c>
      <c r="L846" s="80"/>
      <c r="M846" s="150">
        <v>0</v>
      </c>
      <c r="N846" s="80"/>
      <c r="O846" s="150"/>
      <c r="P846" s="75">
        <f t="shared" si="62"/>
        <v>0</v>
      </c>
      <c r="Q846" s="1000"/>
      <c r="R846" s="81"/>
      <c r="S846" s="150"/>
      <c r="T846" s="75">
        <v>0</v>
      </c>
      <c r="U846" s="1017">
        <v>0</v>
      </c>
      <c r="V846" s="81"/>
      <c r="W846" s="150"/>
      <c r="X846" s="81"/>
      <c r="Y846" s="150"/>
      <c r="Z846" s="60">
        <v>8</v>
      </c>
      <c r="AA846" s="1000">
        <v>1480</v>
      </c>
      <c r="AB846" s="81"/>
      <c r="AC846" s="150"/>
      <c r="AD846" s="63">
        <v>0</v>
      </c>
      <c r="AE846" s="90">
        <f t="shared" si="59"/>
        <v>0</v>
      </c>
      <c r="AF846" s="63">
        <v>0</v>
      </c>
      <c r="AG846" s="150">
        <v>0</v>
      </c>
      <c r="AH846" s="81"/>
      <c r="AI846" s="150"/>
      <c r="AJ846" s="998">
        <f t="shared" si="61"/>
        <v>1480</v>
      </c>
    </row>
    <row r="847" spans="2:36" ht="66" x14ac:dyDescent="0.25">
      <c r="B847" s="51"/>
      <c r="C847" s="52" t="s">
        <v>862</v>
      </c>
      <c r="D847" s="74"/>
      <c r="E847" s="74">
        <v>72</v>
      </c>
      <c r="F847" s="263" t="s">
        <v>24</v>
      </c>
      <c r="G847" s="55" t="s">
        <v>31</v>
      </c>
      <c r="H847" s="56" t="s">
        <v>32</v>
      </c>
      <c r="I847" s="55" t="s">
        <v>33</v>
      </c>
      <c r="J847" s="211">
        <v>103.58805555555556</v>
      </c>
      <c r="K847" s="766">
        <v>7458.34</v>
      </c>
      <c r="L847" s="80"/>
      <c r="M847" s="150">
        <v>0</v>
      </c>
      <c r="N847" s="80"/>
      <c r="O847" s="150"/>
      <c r="P847" s="75">
        <f t="shared" si="62"/>
        <v>0</v>
      </c>
      <c r="Q847" s="1000"/>
      <c r="R847" s="81"/>
      <c r="S847" s="150"/>
      <c r="T847" s="75">
        <v>0</v>
      </c>
      <c r="U847" s="1017">
        <v>0</v>
      </c>
      <c r="V847" s="81"/>
      <c r="W847" s="150"/>
      <c r="X847" s="81"/>
      <c r="Y847" s="150"/>
      <c r="Z847" s="60">
        <v>72</v>
      </c>
      <c r="AA847" s="1000">
        <v>7458.34</v>
      </c>
      <c r="AB847" s="81"/>
      <c r="AC847" s="150"/>
      <c r="AD847" s="63">
        <v>0</v>
      </c>
      <c r="AE847" s="90">
        <f t="shared" si="59"/>
        <v>0</v>
      </c>
      <c r="AF847" s="63">
        <v>0</v>
      </c>
      <c r="AG847" s="150">
        <v>0</v>
      </c>
      <c r="AH847" s="81"/>
      <c r="AI847" s="150"/>
      <c r="AJ847" s="998">
        <f t="shared" si="61"/>
        <v>7458.34</v>
      </c>
    </row>
    <row r="848" spans="2:36" ht="66" x14ac:dyDescent="0.25">
      <c r="B848" s="51"/>
      <c r="C848" s="102" t="s">
        <v>863</v>
      </c>
      <c r="D848" s="74"/>
      <c r="E848" s="74">
        <v>50</v>
      </c>
      <c r="F848" s="74" t="s">
        <v>30</v>
      </c>
      <c r="G848" s="55" t="s">
        <v>31</v>
      </c>
      <c r="H848" s="56" t="s">
        <v>32</v>
      </c>
      <c r="I848" s="55" t="s">
        <v>33</v>
      </c>
      <c r="J848" s="211">
        <v>17.3232</v>
      </c>
      <c r="K848" s="766">
        <v>866.16</v>
      </c>
      <c r="L848" s="80"/>
      <c r="M848" s="150">
        <v>0</v>
      </c>
      <c r="N848" s="80"/>
      <c r="O848" s="150"/>
      <c r="P848" s="75">
        <f t="shared" si="62"/>
        <v>0</v>
      </c>
      <c r="Q848" s="1000"/>
      <c r="R848" s="81"/>
      <c r="S848" s="150"/>
      <c r="T848" s="75">
        <v>0</v>
      </c>
      <c r="U848" s="1017">
        <v>0</v>
      </c>
      <c r="V848" s="81"/>
      <c r="W848" s="150"/>
      <c r="X848" s="81"/>
      <c r="Y848" s="150"/>
      <c r="Z848" s="60">
        <v>50</v>
      </c>
      <c r="AA848" s="1000">
        <v>866.16</v>
      </c>
      <c r="AB848" s="81"/>
      <c r="AC848" s="150"/>
      <c r="AD848" s="63">
        <v>0</v>
      </c>
      <c r="AE848" s="90">
        <f t="shared" si="59"/>
        <v>0</v>
      </c>
      <c r="AF848" s="63">
        <v>0</v>
      </c>
      <c r="AG848" s="150">
        <v>0</v>
      </c>
      <c r="AH848" s="81"/>
      <c r="AI848" s="150"/>
      <c r="AJ848" s="998">
        <f t="shared" si="61"/>
        <v>866.16</v>
      </c>
    </row>
    <row r="849" spans="2:36" ht="66" x14ac:dyDescent="0.25">
      <c r="B849" s="51"/>
      <c r="C849" s="82" t="s">
        <v>864</v>
      </c>
      <c r="D849" s="74"/>
      <c r="E849" s="74">
        <v>2</v>
      </c>
      <c r="F849" s="263" t="s">
        <v>650</v>
      </c>
      <c r="G849" s="55" t="s">
        <v>31</v>
      </c>
      <c r="H849" s="56" t="s">
        <v>32</v>
      </c>
      <c r="I849" s="55" t="s">
        <v>33</v>
      </c>
      <c r="J849" s="211">
        <v>179.66</v>
      </c>
      <c r="K849" s="766">
        <v>359.32</v>
      </c>
      <c r="L849" s="80"/>
      <c r="M849" s="150">
        <v>0</v>
      </c>
      <c r="N849" s="80"/>
      <c r="O849" s="150"/>
      <c r="P849" s="75">
        <f t="shared" si="62"/>
        <v>0.5009462317711233</v>
      </c>
      <c r="Q849" s="1000">
        <v>90</v>
      </c>
      <c r="R849" s="81"/>
      <c r="S849" s="150"/>
      <c r="T849" s="75">
        <v>0</v>
      </c>
      <c r="U849" s="1017">
        <v>0</v>
      </c>
      <c r="V849" s="81"/>
      <c r="W849" s="150"/>
      <c r="X849" s="81"/>
      <c r="Y849" s="150"/>
      <c r="Z849" s="60">
        <v>1</v>
      </c>
      <c r="AA849" s="1000">
        <v>269.32</v>
      </c>
      <c r="AB849" s="81"/>
      <c r="AC849" s="150"/>
      <c r="AD849" s="63">
        <v>0</v>
      </c>
      <c r="AE849" s="90">
        <f t="shared" ref="AE849:AE872" si="63">AD849*J849</f>
        <v>0</v>
      </c>
      <c r="AF849" s="63">
        <v>0</v>
      </c>
      <c r="AG849" s="150">
        <v>0</v>
      </c>
      <c r="AH849" s="81"/>
      <c r="AI849" s="150"/>
      <c r="AJ849" s="998">
        <f t="shared" si="61"/>
        <v>359.32</v>
      </c>
    </row>
    <row r="850" spans="2:36" ht="66" x14ac:dyDescent="0.25">
      <c r="B850" s="51"/>
      <c r="C850" s="93" t="s">
        <v>865</v>
      </c>
      <c r="D850" s="74"/>
      <c r="E850" s="74">
        <v>155</v>
      </c>
      <c r="F850" s="171" t="s">
        <v>674</v>
      </c>
      <c r="G850" s="55" t="s">
        <v>31</v>
      </c>
      <c r="H850" s="56" t="s">
        <v>32</v>
      </c>
      <c r="I850" s="55" t="s">
        <v>33</v>
      </c>
      <c r="J850" s="211">
        <v>27.085161290322578</v>
      </c>
      <c r="K850" s="766">
        <v>4198.2</v>
      </c>
      <c r="L850" s="80"/>
      <c r="M850" s="150">
        <v>0</v>
      </c>
      <c r="N850" s="80"/>
      <c r="O850" s="150"/>
      <c r="P850" s="75">
        <f t="shared" si="62"/>
        <v>58.482206659997146</v>
      </c>
      <c r="Q850" s="1000">
        <v>1584</v>
      </c>
      <c r="R850" s="81"/>
      <c r="S850" s="150"/>
      <c r="T850" s="75">
        <v>0</v>
      </c>
      <c r="U850" s="1017">
        <v>0</v>
      </c>
      <c r="V850" s="81"/>
      <c r="W850" s="150"/>
      <c r="X850" s="81"/>
      <c r="Y850" s="150"/>
      <c r="Z850" s="60">
        <v>97</v>
      </c>
      <c r="AA850" s="1000">
        <v>2614.1999999999998</v>
      </c>
      <c r="AB850" s="81"/>
      <c r="AC850" s="150"/>
      <c r="AD850" s="63">
        <v>0</v>
      </c>
      <c r="AE850" s="90">
        <f t="shared" si="63"/>
        <v>0</v>
      </c>
      <c r="AF850" s="63">
        <v>0</v>
      </c>
      <c r="AG850" s="150">
        <v>0</v>
      </c>
      <c r="AH850" s="81"/>
      <c r="AI850" s="150"/>
      <c r="AJ850" s="998">
        <f t="shared" si="61"/>
        <v>4198.2</v>
      </c>
    </row>
    <row r="851" spans="2:36" ht="66" x14ac:dyDescent="0.25">
      <c r="B851" s="51"/>
      <c r="C851" s="52" t="s">
        <v>866</v>
      </c>
      <c r="D851" s="74"/>
      <c r="E851" s="74">
        <v>72</v>
      </c>
      <c r="F851" s="263" t="s">
        <v>30</v>
      </c>
      <c r="G851" s="55" t="s">
        <v>31</v>
      </c>
      <c r="H851" s="56" t="s">
        <v>32</v>
      </c>
      <c r="I851" s="55" t="s">
        <v>33</v>
      </c>
      <c r="J851" s="211">
        <v>91.234027777777783</v>
      </c>
      <c r="K851" s="766">
        <v>6568.85</v>
      </c>
      <c r="L851" s="80"/>
      <c r="M851" s="150">
        <v>0</v>
      </c>
      <c r="N851" s="80"/>
      <c r="O851" s="150"/>
      <c r="P851" s="75">
        <f t="shared" si="62"/>
        <v>51.296650098571284</v>
      </c>
      <c r="Q851" s="1000">
        <v>4680</v>
      </c>
      <c r="R851" s="81"/>
      <c r="S851" s="150"/>
      <c r="T851" s="75">
        <v>0</v>
      </c>
      <c r="U851" s="1017">
        <v>0</v>
      </c>
      <c r="V851" s="81"/>
      <c r="W851" s="150"/>
      <c r="X851" s="81"/>
      <c r="Y851" s="150"/>
      <c r="Z851" s="60">
        <v>21</v>
      </c>
      <c r="AA851" s="1000">
        <v>1888.8500000000004</v>
      </c>
      <c r="AB851" s="81"/>
      <c r="AC851" s="150"/>
      <c r="AD851" s="63">
        <v>0</v>
      </c>
      <c r="AE851" s="90">
        <f t="shared" si="63"/>
        <v>0</v>
      </c>
      <c r="AF851" s="63">
        <v>0</v>
      </c>
      <c r="AG851" s="150">
        <v>0</v>
      </c>
      <c r="AH851" s="81"/>
      <c r="AI851" s="150"/>
      <c r="AJ851" s="998">
        <f t="shared" si="61"/>
        <v>6568.85</v>
      </c>
    </row>
    <row r="852" spans="2:36" ht="66" x14ac:dyDescent="0.25">
      <c r="B852" s="51"/>
      <c r="C852" s="52" t="s">
        <v>867</v>
      </c>
      <c r="D852" s="74"/>
      <c r="E852" s="74">
        <v>72</v>
      </c>
      <c r="F852" s="263" t="s">
        <v>30</v>
      </c>
      <c r="G852" s="55" t="s">
        <v>31</v>
      </c>
      <c r="H852" s="56" t="s">
        <v>32</v>
      </c>
      <c r="I852" s="55" t="s">
        <v>33</v>
      </c>
      <c r="J852" s="211">
        <v>68.776388888888889</v>
      </c>
      <c r="K852" s="766">
        <v>4951.8999999999996</v>
      </c>
      <c r="L852" s="80"/>
      <c r="M852" s="150">
        <v>0</v>
      </c>
      <c r="N852" s="80"/>
      <c r="O852" s="150"/>
      <c r="P852" s="75">
        <f t="shared" si="62"/>
        <v>54.437286698035095</v>
      </c>
      <c r="Q852" s="1000">
        <v>3744</v>
      </c>
      <c r="R852" s="81"/>
      <c r="S852" s="150"/>
      <c r="T852" s="75">
        <v>0</v>
      </c>
      <c r="U852" s="1017">
        <v>0</v>
      </c>
      <c r="V852" s="81"/>
      <c r="W852" s="150"/>
      <c r="X852" s="81"/>
      <c r="Y852" s="150"/>
      <c r="Z852" s="60">
        <v>18</v>
      </c>
      <c r="AA852" s="1000">
        <v>1207.8999999999996</v>
      </c>
      <c r="AB852" s="81"/>
      <c r="AC852" s="150"/>
      <c r="AD852" s="63">
        <v>0</v>
      </c>
      <c r="AE852" s="90">
        <f t="shared" si="63"/>
        <v>0</v>
      </c>
      <c r="AF852" s="63">
        <v>0</v>
      </c>
      <c r="AG852" s="150">
        <v>0</v>
      </c>
      <c r="AH852" s="81"/>
      <c r="AI852" s="150"/>
      <c r="AJ852" s="998">
        <f t="shared" ref="AJ852:AJ883" si="64">AG852+AI852+AE852+AC852+AA852+Y852+W852+U852+S852+Q852+O852+M852</f>
        <v>4951.8999999999996</v>
      </c>
    </row>
    <row r="853" spans="2:36" ht="66" x14ac:dyDescent="0.25">
      <c r="B853" s="51"/>
      <c r="C853" s="52" t="s">
        <v>868</v>
      </c>
      <c r="D853" s="74"/>
      <c r="E853" s="74">
        <v>24</v>
      </c>
      <c r="F853" s="263" t="s">
        <v>30</v>
      </c>
      <c r="G853" s="55" t="s">
        <v>31</v>
      </c>
      <c r="H853" s="56" t="s">
        <v>32</v>
      </c>
      <c r="I853" s="55" t="s">
        <v>33</v>
      </c>
      <c r="J853" s="211">
        <v>24.568749999999998</v>
      </c>
      <c r="K853" s="766">
        <v>589.65</v>
      </c>
      <c r="L853" s="80"/>
      <c r="M853" s="150">
        <v>0</v>
      </c>
      <c r="N853" s="80"/>
      <c r="O853" s="150"/>
      <c r="P853" s="75">
        <f t="shared" si="62"/>
        <v>17.583312134316969</v>
      </c>
      <c r="Q853" s="1000">
        <v>432</v>
      </c>
      <c r="R853" s="81"/>
      <c r="S853" s="150"/>
      <c r="T853" s="75">
        <v>0</v>
      </c>
      <c r="U853" s="1017">
        <v>0</v>
      </c>
      <c r="V853" s="81"/>
      <c r="W853" s="150"/>
      <c r="X853" s="81"/>
      <c r="Y853" s="150"/>
      <c r="Z853" s="60">
        <v>6</v>
      </c>
      <c r="AA853" s="1000">
        <v>157.64999999999998</v>
      </c>
      <c r="AB853" s="81"/>
      <c r="AC853" s="150"/>
      <c r="AD853" s="63">
        <v>0</v>
      </c>
      <c r="AE853" s="90">
        <f t="shared" si="63"/>
        <v>0</v>
      </c>
      <c r="AF853" s="63">
        <v>0</v>
      </c>
      <c r="AG853" s="150">
        <v>0</v>
      </c>
      <c r="AH853" s="81"/>
      <c r="AI853" s="150"/>
      <c r="AJ853" s="998">
        <f t="shared" si="64"/>
        <v>589.65</v>
      </c>
    </row>
    <row r="854" spans="2:36" ht="66" x14ac:dyDescent="0.25">
      <c r="B854" s="51"/>
      <c r="C854" s="93" t="s">
        <v>869</v>
      </c>
      <c r="D854" s="74"/>
      <c r="E854" s="98">
        <v>3</v>
      </c>
      <c r="F854" s="171" t="s">
        <v>870</v>
      </c>
      <c r="G854" s="55" t="s">
        <v>31</v>
      </c>
      <c r="H854" s="56" t="s">
        <v>32</v>
      </c>
      <c r="I854" s="55" t="s">
        <v>33</v>
      </c>
      <c r="J854" s="211">
        <v>826.84666666666669</v>
      </c>
      <c r="K854" s="767">
        <v>2480.54</v>
      </c>
      <c r="L854" s="80"/>
      <c r="M854" s="150">
        <v>0</v>
      </c>
      <c r="N854" s="80"/>
      <c r="O854" s="150"/>
      <c r="P854" s="75">
        <f t="shared" si="62"/>
        <v>0</v>
      </c>
      <c r="Q854" s="1000"/>
      <c r="R854" s="81"/>
      <c r="S854" s="150"/>
      <c r="T854" s="75">
        <v>0</v>
      </c>
      <c r="U854" s="1017">
        <v>0</v>
      </c>
      <c r="V854" s="81"/>
      <c r="W854" s="150"/>
      <c r="X854" s="81"/>
      <c r="Y854" s="150"/>
      <c r="Z854" s="60">
        <v>3</v>
      </c>
      <c r="AA854" s="1000">
        <v>2480.54</v>
      </c>
      <c r="AB854" s="81"/>
      <c r="AC854" s="150"/>
      <c r="AD854" s="63">
        <v>0</v>
      </c>
      <c r="AE854" s="90">
        <f t="shared" si="63"/>
        <v>0</v>
      </c>
      <c r="AF854" s="63">
        <v>0</v>
      </c>
      <c r="AG854" s="150">
        <v>0</v>
      </c>
      <c r="AH854" s="81"/>
      <c r="AI854" s="150"/>
      <c r="AJ854" s="998">
        <f t="shared" si="64"/>
        <v>2480.54</v>
      </c>
    </row>
    <row r="855" spans="2:36" ht="66" x14ac:dyDescent="0.25">
      <c r="B855" s="51"/>
      <c r="C855" s="52" t="s">
        <v>871</v>
      </c>
      <c r="D855" s="74"/>
      <c r="E855" s="74">
        <v>68</v>
      </c>
      <c r="F855" s="263" t="s">
        <v>41</v>
      </c>
      <c r="G855" s="55" t="s">
        <v>31</v>
      </c>
      <c r="H855" s="56" t="s">
        <v>32</v>
      </c>
      <c r="I855" s="55" t="s">
        <v>33</v>
      </c>
      <c r="J855" s="211">
        <v>119.7</v>
      </c>
      <c r="K855" s="766">
        <v>8139.6</v>
      </c>
      <c r="L855" s="80"/>
      <c r="M855" s="150">
        <v>0</v>
      </c>
      <c r="N855" s="80"/>
      <c r="O855" s="150"/>
      <c r="P855" s="75">
        <f t="shared" si="62"/>
        <v>0</v>
      </c>
      <c r="Q855" s="1000"/>
      <c r="R855" s="81"/>
      <c r="S855" s="150"/>
      <c r="T855" s="75">
        <v>0</v>
      </c>
      <c r="U855" s="1017">
        <v>0</v>
      </c>
      <c r="V855" s="81"/>
      <c r="W855" s="150"/>
      <c r="X855" s="81"/>
      <c r="Y855" s="150"/>
      <c r="Z855" s="60">
        <v>68</v>
      </c>
      <c r="AA855" s="1000">
        <v>8139.6</v>
      </c>
      <c r="AB855" s="81"/>
      <c r="AC855" s="150"/>
      <c r="AD855" s="63">
        <v>0</v>
      </c>
      <c r="AE855" s="90">
        <f t="shared" si="63"/>
        <v>0</v>
      </c>
      <c r="AF855" s="63">
        <v>0</v>
      </c>
      <c r="AG855" s="150">
        <v>0</v>
      </c>
      <c r="AH855" s="81"/>
      <c r="AI855" s="150"/>
      <c r="AJ855" s="998">
        <f t="shared" si="64"/>
        <v>8139.6</v>
      </c>
    </row>
    <row r="856" spans="2:36" ht="66" x14ac:dyDescent="0.25">
      <c r="B856" s="51"/>
      <c r="C856" s="102" t="s">
        <v>872</v>
      </c>
      <c r="D856" s="74"/>
      <c r="E856" s="74">
        <v>59</v>
      </c>
      <c r="F856" s="74" t="s">
        <v>122</v>
      </c>
      <c r="G856" s="55" t="s">
        <v>31</v>
      </c>
      <c r="H856" s="56" t="s">
        <v>32</v>
      </c>
      <c r="I856" s="55" t="s">
        <v>33</v>
      </c>
      <c r="J856" s="211">
        <v>134.62677966101694</v>
      </c>
      <c r="K856" s="766">
        <v>7942.98</v>
      </c>
      <c r="L856" s="80"/>
      <c r="M856" s="150">
        <v>0</v>
      </c>
      <c r="N856" s="80"/>
      <c r="O856" s="150"/>
      <c r="P856" s="75">
        <f t="shared" si="62"/>
        <v>0</v>
      </c>
      <c r="Q856" s="1000"/>
      <c r="R856" s="81"/>
      <c r="S856" s="150"/>
      <c r="T856" s="75">
        <v>0</v>
      </c>
      <c r="U856" s="1017">
        <v>0</v>
      </c>
      <c r="V856" s="81"/>
      <c r="W856" s="150"/>
      <c r="X856" s="81"/>
      <c r="Y856" s="150"/>
      <c r="Z856" s="60">
        <v>59</v>
      </c>
      <c r="AA856" s="1000">
        <v>7942.98</v>
      </c>
      <c r="AB856" s="81"/>
      <c r="AC856" s="150"/>
      <c r="AD856" s="63">
        <v>0</v>
      </c>
      <c r="AE856" s="90">
        <f t="shared" si="63"/>
        <v>0</v>
      </c>
      <c r="AF856" s="63">
        <v>0</v>
      </c>
      <c r="AG856" s="150">
        <v>0</v>
      </c>
      <c r="AH856" s="81"/>
      <c r="AI856" s="150"/>
      <c r="AJ856" s="998">
        <f t="shared" si="64"/>
        <v>7942.98</v>
      </c>
    </row>
    <row r="857" spans="2:36" ht="66" x14ac:dyDescent="0.25">
      <c r="B857" s="51"/>
      <c r="C857" s="73" t="s">
        <v>873</v>
      </c>
      <c r="D857" s="74"/>
      <c r="E857" s="74">
        <v>13</v>
      </c>
      <c r="F857" s="74" t="s">
        <v>49</v>
      </c>
      <c r="G857" s="55" t="s">
        <v>31</v>
      </c>
      <c r="H857" s="56" t="s">
        <v>32</v>
      </c>
      <c r="I857" s="55" t="s">
        <v>33</v>
      </c>
      <c r="J857" s="211">
        <v>311.87830769230771</v>
      </c>
      <c r="K857" s="766">
        <v>4054.4180000000001</v>
      </c>
      <c r="L857" s="80"/>
      <c r="M857" s="150">
        <v>0</v>
      </c>
      <c r="N857" s="80"/>
      <c r="O857" s="150"/>
      <c r="P857" s="75">
        <f t="shared" si="62"/>
        <v>0</v>
      </c>
      <c r="Q857" s="1000"/>
      <c r="R857" s="81"/>
      <c r="S857" s="150"/>
      <c r="T857" s="75">
        <v>0</v>
      </c>
      <c r="U857" s="1017">
        <v>0</v>
      </c>
      <c r="V857" s="81"/>
      <c r="W857" s="150"/>
      <c r="X857" s="81"/>
      <c r="Y857" s="150"/>
      <c r="Z857" s="60">
        <v>13</v>
      </c>
      <c r="AA857" s="1000">
        <v>4054.4180000000001</v>
      </c>
      <c r="AB857" s="81"/>
      <c r="AC857" s="150"/>
      <c r="AD857" s="63">
        <v>0</v>
      </c>
      <c r="AE857" s="90">
        <f t="shared" si="63"/>
        <v>0</v>
      </c>
      <c r="AF857" s="63">
        <v>0</v>
      </c>
      <c r="AG857" s="150">
        <v>0</v>
      </c>
      <c r="AH857" s="81"/>
      <c r="AI857" s="150"/>
      <c r="AJ857" s="998">
        <f t="shared" si="64"/>
        <v>4054.4180000000001</v>
      </c>
    </row>
    <row r="858" spans="2:36" ht="66" x14ac:dyDescent="0.25">
      <c r="B858" s="51"/>
      <c r="C858" s="93" t="s">
        <v>874</v>
      </c>
      <c r="D858" s="74"/>
      <c r="E858" s="74">
        <v>15</v>
      </c>
      <c r="F858" s="171" t="s">
        <v>674</v>
      </c>
      <c r="G858" s="55" t="s">
        <v>31</v>
      </c>
      <c r="H858" s="56" t="s">
        <v>32</v>
      </c>
      <c r="I858" s="55" t="s">
        <v>33</v>
      </c>
      <c r="J858" s="211">
        <v>115.47800000000001</v>
      </c>
      <c r="K858" s="766">
        <v>1732.17</v>
      </c>
      <c r="L858" s="80"/>
      <c r="M858" s="150">
        <v>0</v>
      </c>
      <c r="N858" s="80"/>
      <c r="O858" s="150"/>
      <c r="P858" s="75">
        <f t="shared" si="62"/>
        <v>0</v>
      </c>
      <c r="Q858" s="1000"/>
      <c r="R858" s="81"/>
      <c r="S858" s="150"/>
      <c r="T858" s="75">
        <v>0</v>
      </c>
      <c r="U858" s="1017">
        <v>0</v>
      </c>
      <c r="V858" s="81"/>
      <c r="W858" s="150"/>
      <c r="X858" s="81"/>
      <c r="Y858" s="150"/>
      <c r="Z858" s="60">
        <v>15</v>
      </c>
      <c r="AA858" s="1000">
        <v>1732.17</v>
      </c>
      <c r="AB858" s="81"/>
      <c r="AC858" s="150"/>
      <c r="AD858" s="63">
        <v>0</v>
      </c>
      <c r="AE858" s="90">
        <f t="shared" si="63"/>
        <v>0</v>
      </c>
      <c r="AF858" s="63">
        <v>0</v>
      </c>
      <c r="AG858" s="150">
        <v>0</v>
      </c>
      <c r="AH858" s="81"/>
      <c r="AI858" s="150"/>
      <c r="AJ858" s="998">
        <f t="shared" si="64"/>
        <v>1732.17</v>
      </c>
    </row>
    <row r="859" spans="2:36" ht="66" x14ac:dyDescent="0.25">
      <c r="B859" s="51"/>
      <c r="C859" s="102" t="s">
        <v>875</v>
      </c>
      <c r="D859" s="74"/>
      <c r="E859" s="74">
        <v>6</v>
      </c>
      <c r="F859" s="74" t="s">
        <v>49</v>
      </c>
      <c r="G859" s="55" t="s">
        <v>31</v>
      </c>
      <c r="H859" s="56" t="s">
        <v>32</v>
      </c>
      <c r="I859" s="55" t="s">
        <v>33</v>
      </c>
      <c r="J859" s="211">
        <v>25</v>
      </c>
      <c r="K859" s="766">
        <v>150</v>
      </c>
      <c r="L859" s="80"/>
      <c r="M859" s="150">
        <v>0</v>
      </c>
      <c r="N859" s="80"/>
      <c r="O859" s="150"/>
      <c r="P859" s="75">
        <f t="shared" si="62"/>
        <v>0</v>
      </c>
      <c r="Q859" s="1000"/>
      <c r="R859" s="81"/>
      <c r="S859" s="150"/>
      <c r="T859" s="75">
        <v>0</v>
      </c>
      <c r="U859" s="1017">
        <v>0</v>
      </c>
      <c r="V859" s="81"/>
      <c r="W859" s="150"/>
      <c r="X859" s="81"/>
      <c r="Y859" s="150"/>
      <c r="Z859" s="60">
        <v>6</v>
      </c>
      <c r="AA859" s="1000">
        <v>150</v>
      </c>
      <c r="AB859" s="81"/>
      <c r="AC859" s="150"/>
      <c r="AD859" s="63">
        <v>0</v>
      </c>
      <c r="AE859" s="90">
        <f t="shared" si="63"/>
        <v>0</v>
      </c>
      <c r="AF859" s="63">
        <v>0</v>
      </c>
      <c r="AG859" s="150">
        <v>0</v>
      </c>
      <c r="AH859" s="81"/>
      <c r="AI859" s="150"/>
      <c r="AJ859" s="998">
        <f t="shared" si="64"/>
        <v>150</v>
      </c>
    </row>
    <row r="860" spans="2:36" ht="66" x14ac:dyDescent="0.25">
      <c r="B860" s="51"/>
      <c r="C860" s="102" t="s">
        <v>876</v>
      </c>
      <c r="D860" s="74"/>
      <c r="E860" s="74">
        <v>6</v>
      </c>
      <c r="F860" s="74" t="s">
        <v>49</v>
      </c>
      <c r="G860" s="55" t="s">
        <v>31</v>
      </c>
      <c r="H860" s="56" t="s">
        <v>32</v>
      </c>
      <c r="I860" s="55" t="s">
        <v>33</v>
      </c>
      <c r="J860" s="211">
        <v>25</v>
      </c>
      <c r="K860" s="766">
        <v>150</v>
      </c>
      <c r="L860" s="80"/>
      <c r="M860" s="150">
        <v>0</v>
      </c>
      <c r="N860" s="80"/>
      <c r="O860" s="150"/>
      <c r="P860" s="75">
        <f t="shared" si="62"/>
        <v>0</v>
      </c>
      <c r="Q860" s="1000"/>
      <c r="R860" s="81"/>
      <c r="S860" s="150"/>
      <c r="T860" s="75">
        <v>0</v>
      </c>
      <c r="U860" s="1017">
        <v>0</v>
      </c>
      <c r="V860" s="81"/>
      <c r="W860" s="150"/>
      <c r="X860" s="81"/>
      <c r="Y860" s="150"/>
      <c r="Z860" s="60">
        <v>6</v>
      </c>
      <c r="AA860" s="1000">
        <v>150</v>
      </c>
      <c r="AB860" s="81"/>
      <c r="AC860" s="150"/>
      <c r="AD860" s="63">
        <v>0</v>
      </c>
      <c r="AE860" s="90">
        <f t="shared" si="63"/>
        <v>0</v>
      </c>
      <c r="AF860" s="63">
        <v>0</v>
      </c>
      <c r="AG860" s="150">
        <v>0</v>
      </c>
      <c r="AH860" s="81"/>
      <c r="AI860" s="150"/>
      <c r="AJ860" s="998">
        <f t="shared" si="64"/>
        <v>150</v>
      </c>
    </row>
    <row r="861" spans="2:36" ht="66" x14ac:dyDescent="0.25">
      <c r="B861" s="51"/>
      <c r="C861" s="102" t="s">
        <v>877</v>
      </c>
      <c r="D861" s="74"/>
      <c r="E861" s="74">
        <v>1</v>
      </c>
      <c r="F861" s="74" t="s">
        <v>49</v>
      </c>
      <c r="G861" s="55" t="s">
        <v>31</v>
      </c>
      <c r="H861" s="56" t="s">
        <v>32</v>
      </c>
      <c r="I861" s="55" t="s">
        <v>33</v>
      </c>
      <c r="J861" s="211">
        <v>230.95</v>
      </c>
      <c r="K861" s="766">
        <v>230.95</v>
      </c>
      <c r="L861" s="80"/>
      <c r="M861" s="150">
        <v>0</v>
      </c>
      <c r="N861" s="80"/>
      <c r="O861" s="150"/>
      <c r="P861" s="75">
        <f t="shared" si="62"/>
        <v>0</v>
      </c>
      <c r="Q861" s="1000"/>
      <c r="R861" s="81"/>
      <c r="S861" s="150"/>
      <c r="T861" s="75">
        <v>0</v>
      </c>
      <c r="U861" s="1017">
        <v>0</v>
      </c>
      <c r="V861" s="81"/>
      <c r="W861" s="150"/>
      <c r="X861" s="81"/>
      <c r="Y861" s="150"/>
      <c r="Z861" s="60">
        <v>1</v>
      </c>
      <c r="AA861" s="1000">
        <v>230.95</v>
      </c>
      <c r="AB861" s="81"/>
      <c r="AC861" s="150"/>
      <c r="AD861" s="63">
        <v>0</v>
      </c>
      <c r="AE861" s="90">
        <f t="shared" si="63"/>
        <v>0</v>
      </c>
      <c r="AF861" s="63">
        <v>0</v>
      </c>
      <c r="AG861" s="150">
        <v>0</v>
      </c>
      <c r="AH861" s="81"/>
      <c r="AI861" s="150"/>
      <c r="AJ861" s="998">
        <f t="shared" si="64"/>
        <v>230.95</v>
      </c>
    </row>
    <row r="862" spans="2:36" ht="66" x14ac:dyDescent="0.25">
      <c r="B862" s="51"/>
      <c r="C862" s="102" t="s">
        <v>878</v>
      </c>
      <c r="D862" s="74"/>
      <c r="E862" s="74">
        <v>6</v>
      </c>
      <c r="F862" s="74" t="s">
        <v>49</v>
      </c>
      <c r="G862" s="55" t="s">
        <v>31</v>
      </c>
      <c r="H862" s="56" t="s">
        <v>32</v>
      </c>
      <c r="I862" s="55" t="s">
        <v>33</v>
      </c>
      <c r="J862" s="211">
        <v>21</v>
      </c>
      <c r="K862" s="766">
        <v>126</v>
      </c>
      <c r="L862" s="80"/>
      <c r="M862" s="150">
        <v>0</v>
      </c>
      <c r="N862" s="80"/>
      <c r="O862" s="150"/>
      <c r="P862" s="75">
        <f t="shared" si="62"/>
        <v>0</v>
      </c>
      <c r="Q862" s="1000"/>
      <c r="R862" s="81"/>
      <c r="S862" s="150"/>
      <c r="T862" s="75">
        <v>0</v>
      </c>
      <c r="U862" s="1017">
        <v>0</v>
      </c>
      <c r="V862" s="81"/>
      <c r="W862" s="150"/>
      <c r="X862" s="81"/>
      <c r="Y862" s="150"/>
      <c r="Z862" s="60">
        <v>6</v>
      </c>
      <c r="AA862" s="1000">
        <v>126</v>
      </c>
      <c r="AB862" s="81"/>
      <c r="AC862" s="150"/>
      <c r="AD862" s="63">
        <v>0</v>
      </c>
      <c r="AE862" s="90">
        <f t="shared" si="63"/>
        <v>0</v>
      </c>
      <c r="AF862" s="63">
        <v>0</v>
      </c>
      <c r="AG862" s="150">
        <v>0</v>
      </c>
      <c r="AH862" s="81"/>
      <c r="AI862" s="150"/>
      <c r="AJ862" s="998">
        <f t="shared" si="64"/>
        <v>126</v>
      </c>
    </row>
    <row r="863" spans="2:36" ht="66" x14ac:dyDescent="0.25">
      <c r="B863" s="51"/>
      <c r="C863" s="73" t="s">
        <v>879</v>
      </c>
      <c r="D863" s="74"/>
      <c r="E863" s="74">
        <v>23</v>
      </c>
      <c r="F863" s="263" t="s">
        <v>41</v>
      </c>
      <c r="G863" s="55" t="s">
        <v>31</v>
      </c>
      <c r="H863" s="56" t="s">
        <v>32</v>
      </c>
      <c r="I863" s="55" t="s">
        <v>33</v>
      </c>
      <c r="J863" s="211">
        <v>426.79300000000001</v>
      </c>
      <c r="K863" s="766">
        <v>9816.2389999999996</v>
      </c>
      <c r="L863" s="80"/>
      <c r="M863" s="150">
        <v>0</v>
      </c>
      <c r="N863" s="80"/>
      <c r="O863" s="150"/>
      <c r="P863" s="75">
        <f t="shared" si="62"/>
        <v>0</v>
      </c>
      <c r="Q863" s="1000"/>
      <c r="R863" s="81"/>
      <c r="S863" s="150"/>
      <c r="T863" s="75">
        <v>0</v>
      </c>
      <c r="U863" s="1017">
        <v>0</v>
      </c>
      <c r="V863" s="81"/>
      <c r="W863" s="150"/>
      <c r="X863" s="81"/>
      <c r="Y863" s="150"/>
      <c r="Z863" s="60">
        <v>23</v>
      </c>
      <c r="AA863" s="1000">
        <v>9816.2389999999996</v>
      </c>
      <c r="AB863" s="81"/>
      <c r="AC863" s="150"/>
      <c r="AD863" s="63">
        <v>0</v>
      </c>
      <c r="AE863" s="90">
        <f t="shared" si="63"/>
        <v>0</v>
      </c>
      <c r="AF863" s="63">
        <v>0</v>
      </c>
      <c r="AG863" s="150">
        <v>0</v>
      </c>
      <c r="AH863" s="81"/>
      <c r="AI863" s="150"/>
      <c r="AJ863" s="998">
        <f t="shared" si="64"/>
        <v>9816.2389999999996</v>
      </c>
    </row>
    <row r="864" spans="2:36" ht="66" x14ac:dyDescent="0.25">
      <c r="B864" s="51"/>
      <c r="C864" s="93" t="s">
        <v>880</v>
      </c>
      <c r="D864" s="74"/>
      <c r="E864" s="74">
        <v>30</v>
      </c>
      <c r="F864" s="171" t="s">
        <v>170</v>
      </c>
      <c r="G864" s="55" t="s">
        <v>31</v>
      </c>
      <c r="H864" s="56" t="s">
        <v>32</v>
      </c>
      <c r="I864" s="55" t="s">
        <v>33</v>
      </c>
      <c r="J864" s="211">
        <v>177.48</v>
      </c>
      <c r="K864" s="766">
        <v>5324.4</v>
      </c>
      <c r="L864" s="80"/>
      <c r="M864" s="150">
        <v>0</v>
      </c>
      <c r="N864" s="80"/>
      <c r="O864" s="150"/>
      <c r="P864" s="75">
        <f t="shared" si="62"/>
        <v>0</v>
      </c>
      <c r="Q864" s="1000"/>
      <c r="R864" s="81"/>
      <c r="S864" s="150"/>
      <c r="T864" s="75">
        <v>0</v>
      </c>
      <c r="U864" s="1017">
        <v>0</v>
      </c>
      <c r="V864" s="81"/>
      <c r="W864" s="150"/>
      <c r="X864" s="81"/>
      <c r="Y864" s="150"/>
      <c r="Z864" s="60">
        <v>30</v>
      </c>
      <c r="AA864" s="1000">
        <v>5324.4</v>
      </c>
      <c r="AB864" s="81"/>
      <c r="AC864" s="150"/>
      <c r="AD864" s="63">
        <v>0</v>
      </c>
      <c r="AE864" s="90">
        <f t="shared" si="63"/>
        <v>0</v>
      </c>
      <c r="AF864" s="63">
        <v>0</v>
      </c>
      <c r="AG864" s="150">
        <v>0</v>
      </c>
      <c r="AH864" s="81"/>
      <c r="AI864" s="150"/>
      <c r="AJ864" s="998">
        <f t="shared" si="64"/>
        <v>5324.4</v>
      </c>
    </row>
    <row r="865" spans="2:36" ht="66" x14ac:dyDescent="0.25">
      <c r="B865" s="51"/>
      <c r="C865" s="102" t="s">
        <v>881</v>
      </c>
      <c r="D865" s="74"/>
      <c r="E865" s="74">
        <v>6</v>
      </c>
      <c r="F865" s="74" t="s">
        <v>49</v>
      </c>
      <c r="G865" s="55" t="s">
        <v>31</v>
      </c>
      <c r="H865" s="56" t="s">
        <v>32</v>
      </c>
      <c r="I865" s="55" t="s">
        <v>33</v>
      </c>
      <c r="J865" s="211">
        <v>75</v>
      </c>
      <c r="K865" s="766">
        <v>450</v>
      </c>
      <c r="L865" s="80"/>
      <c r="M865" s="150">
        <v>0</v>
      </c>
      <c r="N865" s="80"/>
      <c r="O865" s="150"/>
      <c r="P865" s="75">
        <f t="shared" si="62"/>
        <v>0</v>
      </c>
      <c r="Q865" s="1000"/>
      <c r="R865" s="81"/>
      <c r="S865" s="150"/>
      <c r="T865" s="75">
        <v>0</v>
      </c>
      <c r="U865" s="1017">
        <v>0</v>
      </c>
      <c r="V865" s="81"/>
      <c r="W865" s="150"/>
      <c r="X865" s="81"/>
      <c r="Y865" s="150"/>
      <c r="Z865" s="60">
        <v>6</v>
      </c>
      <c r="AA865" s="1000">
        <v>450</v>
      </c>
      <c r="AB865" s="81"/>
      <c r="AC865" s="150"/>
      <c r="AD865" s="63">
        <v>0</v>
      </c>
      <c r="AE865" s="90">
        <f t="shared" si="63"/>
        <v>0</v>
      </c>
      <c r="AF865" s="63">
        <v>0</v>
      </c>
      <c r="AG865" s="150">
        <v>0</v>
      </c>
      <c r="AH865" s="81"/>
      <c r="AI865" s="150"/>
      <c r="AJ865" s="998">
        <f t="shared" si="64"/>
        <v>450</v>
      </c>
    </row>
    <row r="866" spans="2:36" ht="66" x14ac:dyDescent="0.25">
      <c r="B866" s="51"/>
      <c r="C866" s="82" t="s">
        <v>882</v>
      </c>
      <c r="D866" s="74"/>
      <c r="E866" s="74">
        <v>1059</v>
      </c>
      <c r="F866" s="263" t="s">
        <v>30</v>
      </c>
      <c r="G866" s="55" t="s">
        <v>31</v>
      </c>
      <c r="H866" s="56" t="s">
        <v>32</v>
      </c>
      <c r="I866" s="55" t="s">
        <v>33</v>
      </c>
      <c r="J866" s="211">
        <v>27.014324834749761</v>
      </c>
      <c r="K866" s="766">
        <v>28608.17</v>
      </c>
      <c r="L866" s="80"/>
      <c r="M866" s="150">
        <v>0</v>
      </c>
      <c r="N866" s="80"/>
      <c r="O866" s="150"/>
      <c r="P866" s="75">
        <f t="shared" si="62"/>
        <v>817.34413630791494</v>
      </c>
      <c r="Q866" s="1000">
        <v>22080</v>
      </c>
      <c r="R866" s="81"/>
      <c r="S866" s="150"/>
      <c r="T866" s="75">
        <v>0</v>
      </c>
      <c r="U866" s="1017">
        <v>0</v>
      </c>
      <c r="V866" s="81"/>
      <c r="W866" s="150"/>
      <c r="X866" s="81"/>
      <c r="Y866" s="150"/>
      <c r="Z866" s="60">
        <v>242</v>
      </c>
      <c r="AA866" s="1000">
        <v>6528.1699999999983</v>
      </c>
      <c r="AB866" s="81"/>
      <c r="AC866" s="150"/>
      <c r="AD866" s="63">
        <v>0</v>
      </c>
      <c r="AE866" s="90">
        <f t="shared" si="63"/>
        <v>0</v>
      </c>
      <c r="AF866" s="63">
        <v>0</v>
      </c>
      <c r="AG866" s="150">
        <v>0</v>
      </c>
      <c r="AH866" s="81"/>
      <c r="AI866" s="150"/>
      <c r="AJ866" s="998">
        <f t="shared" si="64"/>
        <v>28608.17</v>
      </c>
    </row>
    <row r="867" spans="2:36" ht="66" x14ac:dyDescent="0.25">
      <c r="B867" s="51"/>
      <c r="C867" s="84" t="s">
        <v>883</v>
      </c>
      <c r="D867" s="74"/>
      <c r="E867" s="98">
        <v>5716</v>
      </c>
      <c r="F867" s="74" t="s">
        <v>650</v>
      </c>
      <c r="G867" s="55" t="s">
        <v>31</v>
      </c>
      <c r="H867" s="56" t="s">
        <v>32</v>
      </c>
      <c r="I867" s="55" t="s">
        <v>33</v>
      </c>
      <c r="J867" s="211">
        <v>36.890006997900628</v>
      </c>
      <c r="K867" s="767">
        <v>210863.28</v>
      </c>
      <c r="L867" s="80"/>
      <c r="M867" s="150">
        <v>0</v>
      </c>
      <c r="N867" s="80"/>
      <c r="O867" s="150"/>
      <c r="P867" s="75">
        <f t="shared" si="62"/>
        <v>1545.1338895989857</v>
      </c>
      <c r="Q867" s="1000">
        <v>57000</v>
      </c>
      <c r="R867" s="81"/>
      <c r="S867" s="150"/>
      <c r="T867" s="75">
        <v>0</v>
      </c>
      <c r="U867" s="1017">
        <v>0</v>
      </c>
      <c r="V867" s="81"/>
      <c r="W867" s="150"/>
      <c r="X867" s="81"/>
      <c r="Y867" s="150"/>
      <c r="Z867" s="60">
        <v>4171</v>
      </c>
      <c r="AA867" s="1000">
        <v>153863.28</v>
      </c>
      <c r="AB867" s="81"/>
      <c r="AC867" s="150"/>
      <c r="AD867" s="63">
        <v>0</v>
      </c>
      <c r="AE867" s="90">
        <f t="shared" si="63"/>
        <v>0</v>
      </c>
      <c r="AF867" s="63">
        <v>0</v>
      </c>
      <c r="AG867" s="150">
        <v>0</v>
      </c>
      <c r="AH867" s="81"/>
      <c r="AI867" s="150"/>
      <c r="AJ867" s="998">
        <f t="shared" si="64"/>
        <v>210863.28</v>
      </c>
    </row>
    <row r="868" spans="2:36" ht="66" x14ac:dyDescent="0.25">
      <c r="B868" s="51"/>
      <c r="C868" s="84" t="s">
        <v>884</v>
      </c>
      <c r="D868" s="74"/>
      <c r="E868" s="98">
        <v>822</v>
      </c>
      <c r="F868" s="263" t="s">
        <v>30</v>
      </c>
      <c r="G868" s="55" t="s">
        <v>31</v>
      </c>
      <c r="H868" s="56" t="s">
        <v>32</v>
      </c>
      <c r="I868" s="55" t="s">
        <v>33</v>
      </c>
      <c r="J868" s="211">
        <v>51.910389294403892</v>
      </c>
      <c r="K868" s="767">
        <v>42670.34</v>
      </c>
      <c r="L868" s="80"/>
      <c r="M868" s="150">
        <v>0</v>
      </c>
      <c r="N868" s="80"/>
      <c r="O868" s="150"/>
      <c r="P868" s="75">
        <f t="shared" si="62"/>
        <v>750.83235802667616</v>
      </c>
      <c r="Q868" s="1000">
        <v>38976</v>
      </c>
      <c r="R868" s="81"/>
      <c r="S868" s="150"/>
      <c r="T868" s="75">
        <v>0</v>
      </c>
      <c r="U868" s="1017">
        <v>0</v>
      </c>
      <c r="V868" s="81"/>
      <c r="W868" s="150"/>
      <c r="X868" s="81"/>
      <c r="Y868" s="150"/>
      <c r="Z868" s="60">
        <v>71</v>
      </c>
      <c r="AA868" s="1000">
        <v>3694.3399999999965</v>
      </c>
      <c r="AB868" s="81"/>
      <c r="AC868" s="150"/>
      <c r="AD868" s="63">
        <v>0</v>
      </c>
      <c r="AE868" s="90">
        <f t="shared" si="63"/>
        <v>0</v>
      </c>
      <c r="AF868" s="63">
        <v>0</v>
      </c>
      <c r="AG868" s="150">
        <v>0</v>
      </c>
      <c r="AH868" s="81"/>
      <c r="AI868" s="150"/>
      <c r="AJ868" s="998">
        <f t="shared" si="64"/>
        <v>42670.34</v>
      </c>
    </row>
    <row r="869" spans="2:36" ht="66" x14ac:dyDescent="0.25">
      <c r="B869" s="51"/>
      <c r="C869" s="84" t="s">
        <v>885</v>
      </c>
      <c r="D869" s="74"/>
      <c r="E869" s="98">
        <v>696</v>
      </c>
      <c r="F869" s="263" t="s">
        <v>30</v>
      </c>
      <c r="G869" s="55" t="s">
        <v>31</v>
      </c>
      <c r="H869" s="56" t="s">
        <v>32</v>
      </c>
      <c r="I869" s="55" t="s">
        <v>33</v>
      </c>
      <c r="J869" s="211">
        <v>98.441594827586215</v>
      </c>
      <c r="K869" s="767">
        <v>68515.350000000006</v>
      </c>
      <c r="L869" s="80"/>
      <c r="M869" s="150">
        <v>0</v>
      </c>
      <c r="N869" s="80"/>
      <c r="O869" s="150"/>
      <c r="P869" s="75">
        <f t="shared" si="62"/>
        <v>414.45894970980953</v>
      </c>
      <c r="Q869" s="1000">
        <v>40800</v>
      </c>
      <c r="R869" s="81"/>
      <c r="S869" s="150"/>
      <c r="T869" s="75">
        <v>0</v>
      </c>
      <c r="U869" s="1017">
        <v>0</v>
      </c>
      <c r="V869" s="81"/>
      <c r="W869" s="150"/>
      <c r="X869" s="81"/>
      <c r="Y869" s="150"/>
      <c r="Z869" s="60">
        <v>282</v>
      </c>
      <c r="AA869" s="1000">
        <v>27715.350000000006</v>
      </c>
      <c r="AB869" s="81"/>
      <c r="AC869" s="150"/>
      <c r="AD869" s="63">
        <v>0</v>
      </c>
      <c r="AE869" s="90">
        <f t="shared" si="63"/>
        <v>0</v>
      </c>
      <c r="AF869" s="63">
        <v>0</v>
      </c>
      <c r="AG869" s="150">
        <v>0</v>
      </c>
      <c r="AH869" s="81"/>
      <c r="AI869" s="150"/>
      <c r="AJ869" s="998">
        <f t="shared" si="64"/>
        <v>68515.350000000006</v>
      </c>
    </row>
    <row r="870" spans="2:36" ht="66" x14ac:dyDescent="0.25">
      <c r="B870" s="51"/>
      <c r="C870" s="52" t="s">
        <v>886</v>
      </c>
      <c r="D870" s="74"/>
      <c r="E870" s="98">
        <v>24</v>
      </c>
      <c r="F870" s="54" t="s">
        <v>30</v>
      </c>
      <c r="G870" s="55" t="s">
        <v>31</v>
      </c>
      <c r="H870" s="56" t="s">
        <v>32</v>
      </c>
      <c r="I870" s="55" t="s">
        <v>33</v>
      </c>
      <c r="J870" s="211">
        <v>19.14</v>
      </c>
      <c r="K870" s="767">
        <v>459.36</v>
      </c>
      <c r="L870" s="80"/>
      <c r="M870" s="150">
        <v>0</v>
      </c>
      <c r="N870" s="80"/>
      <c r="O870" s="150"/>
      <c r="P870" s="75">
        <v>24</v>
      </c>
      <c r="Q870" s="1000">
        <v>912</v>
      </c>
      <c r="R870" s="81"/>
      <c r="S870" s="150"/>
      <c r="T870" s="75">
        <v>0</v>
      </c>
      <c r="U870" s="1017">
        <v>0</v>
      </c>
      <c r="V870" s="81"/>
      <c r="W870" s="150"/>
      <c r="X870" s="81"/>
      <c r="Y870" s="150"/>
      <c r="Z870" s="60">
        <v>0</v>
      </c>
      <c r="AA870" s="1000">
        <v>-452.64</v>
      </c>
      <c r="AB870" s="81"/>
      <c r="AC870" s="150"/>
      <c r="AD870" s="63">
        <v>0</v>
      </c>
      <c r="AE870" s="90">
        <f t="shared" si="63"/>
        <v>0</v>
      </c>
      <c r="AF870" s="63">
        <v>0</v>
      </c>
      <c r="AG870" s="150">
        <v>0</v>
      </c>
      <c r="AH870" s="81"/>
      <c r="AI870" s="150"/>
      <c r="AJ870" s="998">
        <f t="shared" si="64"/>
        <v>459.36</v>
      </c>
    </row>
    <row r="871" spans="2:36" ht="66" x14ac:dyDescent="0.25">
      <c r="B871" s="51"/>
      <c r="C871" s="93" t="s">
        <v>887</v>
      </c>
      <c r="D871" s="74"/>
      <c r="E871" s="98">
        <v>74</v>
      </c>
      <c r="F871" s="171" t="s">
        <v>812</v>
      </c>
      <c r="G871" s="55" t="s">
        <v>31</v>
      </c>
      <c r="H871" s="56" t="s">
        <v>32</v>
      </c>
      <c r="I871" s="55" t="s">
        <v>33</v>
      </c>
      <c r="J871" s="211">
        <v>81.368648648648659</v>
      </c>
      <c r="K871" s="767">
        <v>6021.2800000000007</v>
      </c>
      <c r="L871" s="80"/>
      <c r="M871" s="150">
        <v>0</v>
      </c>
      <c r="N871" s="80"/>
      <c r="O871" s="150"/>
      <c r="P871" s="75">
        <f>Q871/J871</f>
        <v>54.861424813328718</v>
      </c>
      <c r="Q871" s="1000">
        <v>4464</v>
      </c>
      <c r="R871" s="81"/>
      <c r="S871" s="150"/>
      <c r="T871" s="75">
        <v>0</v>
      </c>
      <c r="U871" s="1017">
        <v>0</v>
      </c>
      <c r="V871" s="81"/>
      <c r="W871" s="150"/>
      <c r="X871" s="81"/>
      <c r="Y871" s="150"/>
      <c r="Z871" s="60">
        <v>19</v>
      </c>
      <c r="AA871" s="1000">
        <v>1557.2800000000007</v>
      </c>
      <c r="AB871" s="81"/>
      <c r="AC871" s="150"/>
      <c r="AD871" s="63">
        <v>0</v>
      </c>
      <c r="AE871" s="90">
        <f t="shared" si="63"/>
        <v>0</v>
      </c>
      <c r="AF871" s="63">
        <v>0</v>
      </c>
      <c r="AG871" s="150">
        <v>0</v>
      </c>
      <c r="AH871" s="81"/>
      <c r="AI871" s="150"/>
      <c r="AJ871" s="998">
        <f t="shared" si="64"/>
        <v>6021.2800000000007</v>
      </c>
    </row>
    <row r="872" spans="2:36" ht="66" x14ac:dyDescent="0.25">
      <c r="B872" s="51"/>
      <c r="C872" s="82" t="s">
        <v>888</v>
      </c>
      <c r="D872" s="74"/>
      <c r="E872" s="74">
        <v>624</v>
      </c>
      <c r="F872" s="74" t="s">
        <v>30</v>
      </c>
      <c r="G872" s="55" t="s">
        <v>31</v>
      </c>
      <c r="H872" s="56" t="s">
        <v>32</v>
      </c>
      <c r="I872" s="55" t="s">
        <v>33</v>
      </c>
      <c r="J872" s="211">
        <v>110.88440705128204</v>
      </c>
      <c r="K872" s="766">
        <v>69191.87</v>
      </c>
      <c r="L872" s="80"/>
      <c r="M872" s="150">
        <v>0</v>
      </c>
      <c r="N872" s="80"/>
      <c r="O872" s="150"/>
      <c r="P872" s="75">
        <f>Q872/J872</f>
        <v>433.31611069335173</v>
      </c>
      <c r="Q872" s="1000">
        <v>48048</v>
      </c>
      <c r="R872" s="81"/>
      <c r="S872" s="150"/>
      <c r="T872" s="75">
        <v>0</v>
      </c>
      <c r="U872" s="1017">
        <v>0</v>
      </c>
      <c r="V872" s="81"/>
      <c r="W872" s="150"/>
      <c r="X872" s="81"/>
      <c r="Y872" s="150"/>
      <c r="Z872" s="60">
        <v>191</v>
      </c>
      <c r="AA872" s="1000">
        <v>21143.869999999995</v>
      </c>
      <c r="AB872" s="81"/>
      <c r="AC872" s="150"/>
      <c r="AD872" s="63">
        <v>0</v>
      </c>
      <c r="AE872" s="90">
        <f t="shared" si="63"/>
        <v>0</v>
      </c>
      <c r="AF872" s="63">
        <v>0</v>
      </c>
      <c r="AG872" s="150">
        <v>0</v>
      </c>
      <c r="AH872" s="81"/>
      <c r="AI872" s="150"/>
      <c r="AJ872" s="998">
        <f t="shared" si="64"/>
        <v>69191.87</v>
      </c>
    </row>
    <row r="873" spans="2:36" x14ac:dyDescent="0.25">
      <c r="B873" s="117">
        <v>22106</v>
      </c>
      <c r="C873" s="118" t="s">
        <v>889</v>
      </c>
      <c r="D873" s="119"/>
      <c r="E873" s="126"/>
      <c r="F873" s="119"/>
      <c r="G873" s="206"/>
      <c r="H873" s="206"/>
      <c r="I873" s="206"/>
      <c r="J873" s="176"/>
      <c r="K873" s="771">
        <v>230780.91999999998</v>
      </c>
      <c r="L873" s="122"/>
      <c r="M873" s="917">
        <v>0</v>
      </c>
      <c r="N873" s="122"/>
      <c r="O873" s="917"/>
      <c r="P873" s="871">
        <v>0</v>
      </c>
      <c r="Q873" s="234">
        <v>69631.95</v>
      </c>
      <c r="R873" s="124"/>
      <c r="S873" s="917"/>
      <c r="T873" s="871">
        <v>0</v>
      </c>
      <c r="U873" s="1023">
        <v>0</v>
      </c>
      <c r="V873" s="124"/>
      <c r="W873" s="917"/>
      <c r="X873" s="124"/>
      <c r="Y873" s="917"/>
      <c r="Z873" s="872">
        <v>0</v>
      </c>
      <c r="AA873" s="234">
        <v>161148.96999999997</v>
      </c>
      <c r="AB873" s="124"/>
      <c r="AC873" s="917"/>
      <c r="AD873" s="993">
        <v>0</v>
      </c>
      <c r="AE873" s="234">
        <f>SUM(AE874:AE883)</f>
        <v>0</v>
      </c>
      <c r="AF873" s="954">
        <f>SUM(AF874:AF883)</f>
        <v>0</v>
      </c>
      <c r="AG873" s="874">
        <v>0</v>
      </c>
      <c r="AH873" s="124"/>
      <c r="AI873" s="917"/>
      <c r="AJ873" s="1026">
        <f t="shared" si="64"/>
        <v>230780.91999999998</v>
      </c>
    </row>
    <row r="874" spans="2:36" ht="66" x14ac:dyDescent="0.25">
      <c r="B874" s="51"/>
      <c r="C874" s="266" t="s">
        <v>890</v>
      </c>
      <c r="D874" s="267"/>
      <c r="E874" s="267">
        <v>188</v>
      </c>
      <c r="F874" s="79" t="s">
        <v>650</v>
      </c>
      <c r="G874" s="55" t="s">
        <v>31</v>
      </c>
      <c r="H874" s="56" t="s">
        <v>32</v>
      </c>
      <c r="I874" s="55" t="s">
        <v>33</v>
      </c>
      <c r="J874" s="211">
        <v>30.66989361702128</v>
      </c>
      <c r="K874" s="791">
        <v>5765.9400000000005</v>
      </c>
      <c r="L874" s="80"/>
      <c r="M874" s="150">
        <v>0</v>
      </c>
      <c r="N874" s="80"/>
      <c r="O874" s="150"/>
      <c r="P874" s="75">
        <f t="shared" ref="P874:P883" si="65">Q874/J874</f>
        <v>0</v>
      </c>
      <c r="Q874" s="1000"/>
      <c r="R874" s="81"/>
      <c r="S874" s="150"/>
      <c r="T874" s="75">
        <v>0</v>
      </c>
      <c r="U874" s="1017">
        <v>0</v>
      </c>
      <c r="V874" s="81"/>
      <c r="W874" s="150"/>
      <c r="X874" s="81"/>
      <c r="Y874" s="150"/>
      <c r="Z874" s="60">
        <v>188</v>
      </c>
      <c r="AA874" s="1000">
        <v>5765.9400000000005</v>
      </c>
      <c r="AB874" s="81"/>
      <c r="AC874" s="150"/>
      <c r="AD874" s="63">
        <v>0</v>
      </c>
      <c r="AE874" s="90">
        <f t="shared" ref="AE874:AE883" si="66">AD874*J874</f>
        <v>0</v>
      </c>
      <c r="AF874" s="63">
        <v>0</v>
      </c>
      <c r="AG874" s="150">
        <v>0</v>
      </c>
      <c r="AH874" s="81"/>
      <c r="AI874" s="150"/>
      <c r="AJ874" s="998">
        <f t="shared" si="64"/>
        <v>5765.9400000000005</v>
      </c>
    </row>
    <row r="875" spans="2:36" ht="66" x14ac:dyDescent="0.25">
      <c r="B875" s="51"/>
      <c r="C875" s="268" t="s">
        <v>891</v>
      </c>
      <c r="D875" s="269"/>
      <c r="E875" s="269">
        <v>1216</v>
      </c>
      <c r="F875" s="79" t="s">
        <v>650</v>
      </c>
      <c r="G875" s="55" t="s">
        <v>31</v>
      </c>
      <c r="H875" s="56" t="s">
        <v>32</v>
      </c>
      <c r="I875" s="55" t="s">
        <v>33</v>
      </c>
      <c r="J875" s="211">
        <v>58.253371710526324</v>
      </c>
      <c r="K875" s="792">
        <v>70836.100000000006</v>
      </c>
      <c r="L875" s="80"/>
      <c r="M875" s="150">
        <v>0</v>
      </c>
      <c r="N875" s="80"/>
      <c r="O875" s="150"/>
      <c r="P875" s="75">
        <f t="shared" si="65"/>
        <v>866.68717221868496</v>
      </c>
      <c r="Q875" s="1000">
        <v>50487.45</v>
      </c>
      <c r="R875" s="81"/>
      <c r="S875" s="150"/>
      <c r="T875" s="75">
        <v>0</v>
      </c>
      <c r="U875" s="1017">
        <v>0</v>
      </c>
      <c r="V875" s="81"/>
      <c r="W875" s="150"/>
      <c r="X875" s="81"/>
      <c r="Y875" s="150"/>
      <c r="Z875" s="60">
        <v>349</v>
      </c>
      <c r="AA875" s="1000">
        <v>20348.650000000009</v>
      </c>
      <c r="AB875" s="81"/>
      <c r="AC875" s="150"/>
      <c r="AD875" s="63">
        <v>0</v>
      </c>
      <c r="AE875" s="90">
        <f t="shared" si="66"/>
        <v>0</v>
      </c>
      <c r="AF875" s="63">
        <v>0</v>
      </c>
      <c r="AG875" s="150">
        <v>0</v>
      </c>
      <c r="AH875" s="81"/>
      <c r="AI875" s="150"/>
      <c r="AJ875" s="998">
        <f t="shared" si="64"/>
        <v>70836.100000000006</v>
      </c>
    </row>
    <row r="876" spans="2:36" ht="66" x14ac:dyDescent="0.25">
      <c r="B876" s="51"/>
      <c r="C876" s="236" t="s">
        <v>892</v>
      </c>
      <c r="D876" s="269"/>
      <c r="E876" s="269">
        <v>97</v>
      </c>
      <c r="F876" s="79" t="s">
        <v>41</v>
      </c>
      <c r="G876" s="55" t="s">
        <v>31</v>
      </c>
      <c r="H876" s="56" t="s">
        <v>32</v>
      </c>
      <c r="I876" s="55" t="s">
        <v>33</v>
      </c>
      <c r="J876" s="211">
        <v>44.219166666666666</v>
      </c>
      <c r="K876" s="792">
        <v>6162.35</v>
      </c>
      <c r="L876" s="80"/>
      <c r="M876" s="150">
        <v>0</v>
      </c>
      <c r="N876" s="80"/>
      <c r="O876" s="150"/>
      <c r="P876" s="75">
        <f t="shared" si="65"/>
        <v>22.083184139607635</v>
      </c>
      <c r="Q876" s="1000">
        <v>976.5</v>
      </c>
      <c r="R876" s="81"/>
      <c r="S876" s="150"/>
      <c r="T876" s="75">
        <v>0</v>
      </c>
      <c r="U876" s="1017">
        <v>0</v>
      </c>
      <c r="V876" s="81"/>
      <c r="W876" s="150"/>
      <c r="X876" s="81"/>
      <c r="Y876" s="150"/>
      <c r="Z876" s="60">
        <v>75</v>
      </c>
      <c r="AA876" s="1000">
        <v>5185.8500000000004</v>
      </c>
      <c r="AB876" s="81"/>
      <c r="AC876" s="150"/>
      <c r="AD876" s="63">
        <v>0</v>
      </c>
      <c r="AE876" s="90">
        <f t="shared" si="66"/>
        <v>0</v>
      </c>
      <c r="AF876" s="63">
        <v>0</v>
      </c>
      <c r="AG876" s="150">
        <v>0</v>
      </c>
      <c r="AH876" s="81"/>
      <c r="AI876" s="150"/>
      <c r="AJ876" s="998">
        <f t="shared" si="64"/>
        <v>6162.35</v>
      </c>
    </row>
    <row r="877" spans="2:36" ht="66" x14ac:dyDescent="0.25">
      <c r="B877" s="51"/>
      <c r="C877" s="266" t="s">
        <v>893</v>
      </c>
      <c r="D877" s="267"/>
      <c r="E877" s="267">
        <v>146</v>
      </c>
      <c r="F877" s="79" t="s">
        <v>650</v>
      </c>
      <c r="G877" s="55" t="s">
        <v>31</v>
      </c>
      <c r="H877" s="56" t="s">
        <v>32</v>
      </c>
      <c r="I877" s="55" t="s">
        <v>33</v>
      </c>
      <c r="J877" s="211">
        <v>156.39328767123286</v>
      </c>
      <c r="K877" s="791">
        <v>22833.42</v>
      </c>
      <c r="L877" s="80"/>
      <c r="M877" s="150">
        <v>0</v>
      </c>
      <c r="N877" s="80"/>
      <c r="O877" s="150"/>
      <c r="P877" s="75">
        <f t="shared" si="65"/>
        <v>0</v>
      </c>
      <c r="Q877" s="1000">
        <v>0</v>
      </c>
      <c r="R877" s="81"/>
      <c r="S877" s="150"/>
      <c r="T877" s="75">
        <v>0</v>
      </c>
      <c r="U877" s="1017">
        <v>0</v>
      </c>
      <c r="V877" s="81"/>
      <c r="W877" s="150"/>
      <c r="X877" s="81"/>
      <c r="Y877" s="150"/>
      <c r="Z877" s="60">
        <v>146</v>
      </c>
      <c r="AA877" s="1000">
        <v>22833.42</v>
      </c>
      <c r="AB877" s="81"/>
      <c r="AC877" s="150"/>
      <c r="AD877" s="63">
        <v>0</v>
      </c>
      <c r="AE877" s="90">
        <f t="shared" si="66"/>
        <v>0</v>
      </c>
      <c r="AF877" s="63">
        <v>0</v>
      </c>
      <c r="AG877" s="150">
        <v>0</v>
      </c>
      <c r="AH877" s="81"/>
      <c r="AI877" s="150"/>
      <c r="AJ877" s="998">
        <f t="shared" si="64"/>
        <v>22833.42</v>
      </c>
    </row>
    <row r="878" spans="2:36" ht="66" x14ac:dyDescent="0.25">
      <c r="B878" s="51"/>
      <c r="C878" s="266" t="s">
        <v>894</v>
      </c>
      <c r="D878" s="269"/>
      <c r="E878" s="269">
        <v>439</v>
      </c>
      <c r="F878" s="79" t="s">
        <v>41</v>
      </c>
      <c r="G878" s="55" t="s">
        <v>31</v>
      </c>
      <c r="H878" s="56" t="s">
        <v>32</v>
      </c>
      <c r="I878" s="55" t="s">
        <v>33</v>
      </c>
      <c r="J878" s="211">
        <v>138.08658314350797</v>
      </c>
      <c r="K878" s="792">
        <v>60620.01</v>
      </c>
      <c r="L878" s="80"/>
      <c r="M878" s="150">
        <v>0</v>
      </c>
      <c r="N878" s="80"/>
      <c r="O878" s="150"/>
      <c r="P878" s="75">
        <f t="shared" si="65"/>
        <v>35.847074258153377</v>
      </c>
      <c r="Q878" s="1000">
        <v>4950</v>
      </c>
      <c r="R878" s="81"/>
      <c r="S878" s="150"/>
      <c r="T878" s="75">
        <v>0</v>
      </c>
      <c r="U878" s="1017">
        <v>0</v>
      </c>
      <c r="V878" s="81"/>
      <c r="W878" s="150"/>
      <c r="X878" s="81"/>
      <c r="Y878" s="150"/>
      <c r="Z878" s="60">
        <v>403</v>
      </c>
      <c r="AA878" s="1000">
        <v>55670.01</v>
      </c>
      <c r="AB878" s="81"/>
      <c r="AC878" s="150"/>
      <c r="AD878" s="63">
        <v>0</v>
      </c>
      <c r="AE878" s="90">
        <f t="shared" si="66"/>
        <v>0</v>
      </c>
      <c r="AF878" s="63">
        <v>0</v>
      </c>
      <c r="AG878" s="150">
        <v>0</v>
      </c>
      <c r="AH878" s="81"/>
      <c r="AI878" s="150"/>
      <c r="AJ878" s="998">
        <f t="shared" si="64"/>
        <v>60620.01</v>
      </c>
    </row>
    <row r="879" spans="2:36" ht="66" x14ac:dyDescent="0.25">
      <c r="B879" s="51"/>
      <c r="C879" s="228" t="s">
        <v>819</v>
      </c>
      <c r="D879" s="269"/>
      <c r="E879" s="269">
        <v>48</v>
      </c>
      <c r="F879" s="79" t="s">
        <v>30</v>
      </c>
      <c r="G879" s="55" t="s">
        <v>31</v>
      </c>
      <c r="H879" s="56" t="s">
        <v>32</v>
      </c>
      <c r="I879" s="55" t="s">
        <v>33</v>
      </c>
      <c r="J879" s="211">
        <v>169.83562499999999</v>
      </c>
      <c r="K879" s="792">
        <v>8152.11</v>
      </c>
      <c r="L879" s="80"/>
      <c r="M879" s="150">
        <v>0</v>
      </c>
      <c r="N879" s="80"/>
      <c r="O879" s="150"/>
      <c r="P879" s="75">
        <f t="shared" si="65"/>
        <v>34.19777211053335</v>
      </c>
      <c r="Q879" s="1000">
        <v>5808</v>
      </c>
      <c r="R879" s="81"/>
      <c r="S879" s="150"/>
      <c r="T879" s="75">
        <v>0</v>
      </c>
      <c r="U879" s="1017">
        <v>0</v>
      </c>
      <c r="V879" s="81"/>
      <c r="W879" s="150"/>
      <c r="X879" s="81"/>
      <c r="Y879" s="150"/>
      <c r="Z879" s="60">
        <v>14</v>
      </c>
      <c r="AA879" s="1000">
        <v>2344.1099999999997</v>
      </c>
      <c r="AB879" s="81"/>
      <c r="AC879" s="150"/>
      <c r="AD879" s="63">
        <v>0</v>
      </c>
      <c r="AE879" s="90">
        <f t="shared" si="66"/>
        <v>0</v>
      </c>
      <c r="AF879" s="63">
        <v>0</v>
      </c>
      <c r="AG879" s="150">
        <v>0</v>
      </c>
      <c r="AH879" s="81"/>
      <c r="AI879" s="150"/>
      <c r="AJ879" s="998">
        <f t="shared" si="64"/>
        <v>8152.11</v>
      </c>
    </row>
    <row r="880" spans="2:36" ht="66" x14ac:dyDescent="0.25">
      <c r="B880" s="51"/>
      <c r="C880" s="93" t="s">
        <v>895</v>
      </c>
      <c r="D880" s="74"/>
      <c r="E880" s="74">
        <v>68</v>
      </c>
      <c r="F880" s="79" t="s">
        <v>650</v>
      </c>
      <c r="G880" s="55" t="s">
        <v>31</v>
      </c>
      <c r="H880" s="56" t="s">
        <v>32</v>
      </c>
      <c r="I880" s="55" t="s">
        <v>33</v>
      </c>
      <c r="J880" s="211">
        <v>199.82161764705884</v>
      </c>
      <c r="K880" s="766">
        <v>13587.87</v>
      </c>
      <c r="L880" s="80"/>
      <c r="M880" s="150">
        <v>0</v>
      </c>
      <c r="N880" s="80"/>
      <c r="O880" s="150"/>
      <c r="P880" s="75">
        <f t="shared" si="65"/>
        <v>0</v>
      </c>
      <c r="Q880" s="1000"/>
      <c r="R880" s="81"/>
      <c r="S880" s="150"/>
      <c r="T880" s="75">
        <v>0</v>
      </c>
      <c r="U880" s="1017">
        <v>0</v>
      </c>
      <c r="V880" s="81"/>
      <c r="W880" s="150"/>
      <c r="X880" s="81"/>
      <c r="Y880" s="150"/>
      <c r="Z880" s="60">
        <v>68</v>
      </c>
      <c r="AA880" s="1000">
        <v>13587.87</v>
      </c>
      <c r="AB880" s="81"/>
      <c r="AC880" s="150"/>
      <c r="AD880" s="63">
        <v>0</v>
      </c>
      <c r="AE880" s="90">
        <f t="shared" si="66"/>
        <v>0</v>
      </c>
      <c r="AF880" s="63">
        <v>0</v>
      </c>
      <c r="AG880" s="150">
        <v>0</v>
      </c>
      <c r="AH880" s="81"/>
      <c r="AI880" s="150"/>
      <c r="AJ880" s="998">
        <f t="shared" si="64"/>
        <v>13587.87</v>
      </c>
    </row>
    <row r="881" spans="2:36" ht="66" x14ac:dyDescent="0.25">
      <c r="B881" s="51"/>
      <c r="C881" s="93" t="s">
        <v>896</v>
      </c>
      <c r="D881" s="270"/>
      <c r="E881" s="270">
        <v>60</v>
      </c>
      <c r="F881" s="79" t="s">
        <v>650</v>
      </c>
      <c r="G881" s="55" t="s">
        <v>31</v>
      </c>
      <c r="H881" s="56" t="s">
        <v>32</v>
      </c>
      <c r="I881" s="55" t="s">
        <v>33</v>
      </c>
      <c r="J881" s="211">
        <v>185.97116666666668</v>
      </c>
      <c r="K881" s="793">
        <v>11158.27</v>
      </c>
      <c r="L881" s="80"/>
      <c r="M881" s="150">
        <v>0</v>
      </c>
      <c r="N881" s="80"/>
      <c r="O881" s="150"/>
      <c r="P881" s="75">
        <f t="shared" si="65"/>
        <v>0</v>
      </c>
      <c r="Q881" s="1000"/>
      <c r="R881" s="81"/>
      <c r="S881" s="150"/>
      <c r="T881" s="75">
        <v>0</v>
      </c>
      <c r="U881" s="1017">
        <v>0</v>
      </c>
      <c r="V881" s="81"/>
      <c r="W881" s="150"/>
      <c r="X881" s="81"/>
      <c r="Y881" s="150"/>
      <c r="Z881" s="60">
        <v>60</v>
      </c>
      <c r="AA881" s="1000">
        <v>11158.27</v>
      </c>
      <c r="AB881" s="81"/>
      <c r="AC881" s="150"/>
      <c r="AD881" s="63">
        <v>0</v>
      </c>
      <c r="AE881" s="90">
        <f t="shared" si="66"/>
        <v>0</v>
      </c>
      <c r="AF881" s="63">
        <v>0</v>
      </c>
      <c r="AG881" s="150">
        <v>0</v>
      </c>
      <c r="AH881" s="81"/>
      <c r="AI881" s="150"/>
      <c r="AJ881" s="998">
        <f t="shared" si="64"/>
        <v>11158.27</v>
      </c>
    </row>
    <row r="882" spans="2:36" ht="66" x14ac:dyDescent="0.25">
      <c r="B882" s="51"/>
      <c r="C882" s="271" t="s">
        <v>897</v>
      </c>
      <c r="D882" s="267"/>
      <c r="E882" s="267">
        <v>88</v>
      </c>
      <c r="F882" s="79" t="s">
        <v>650</v>
      </c>
      <c r="G882" s="55" t="s">
        <v>31</v>
      </c>
      <c r="H882" s="56" t="s">
        <v>32</v>
      </c>
      <c r="I882" s="55" t="s">
        <v>33</v>
      </c>
      <c r="J882" s="211">
        <v>227.95579545454547</v>
      </c>
      <c r="K882" s="791">
        <v>20060.11</v>
      </c>
      <c r="L882" s="80"/>
      <c r="M882" s="150">
        <v>0</v>
      </c>
      <c r="N882" s="80"/>
      <c r="O882" s="150"/>
      <c r="P882" s="75">
        <f t="shared" si="65"/>
        <v>22.372758673805876</v>
      </c>
      <c r="Q882" s="1000">
        <v>5100</v>
      </c>
      <c r="R882" s="81"/>
      <c r="S882" s="150"/>
      <c r="T882" s="75">
        <v>0</v>
      </c>
      <c r="U882" s="1017">
        <v>0</v>
      </c>
      <c r="V882" s="81"/>
      <c r="W882" s="150"/>
      <c r="X882" s="81"/>
      <c r="Y882" s="150"/>
      <c r="Z882" s="60">
        <v>66</v>
      </c>
      <c r="AA882" s="1000">
        <v>14960.11</v>
      </c>
      <c r="AB882" s="81"/>
      <c r="AC882" s="150"/>
      <c r="AD882" s="63">
        <v>0</v>
      </c>
      <c r="AE882" s="90">
        <f t="shared" si="66"/>
        <v>0</v>
      </c>
      <c r="AF882" s="63">
        <v>0</v>
      </c>
      <c r="AG882" s="150">
        <v>0</v>
      </c>
      <c r="AH882" s="81"/>
      <c r="AI882" s="150"/>
      <c r="AJ882" s="998">
        <f t="shared" si="64"/>
        <v>20060.11</v>
      </c>
    </row>
    <row r="883" spans="2:36" ht="66" x14ac:dyDescent="0.25">
      <c r="B883" s="51"/>
      <c r="C883" s="271" t="s">
        <v>898</v>
      </c>
      <c r="D883" s="267"/>
      <c r="E883" s="267">
        <v>56</v>
      </c>
      <c r="F883" s="79" t="s">
        <v>650</v>
      </c>
      <c r="G883" s="55" t="s">
        <v>31</v>
      </c>
      <c r="H883" s="56" t="s">
        <v>32</v>
      </c>
      <c r="I883" s="55" t="s">
        <v>33</v>
      </c>
      <c r="J883" s="211">
        <v>207.22749999999999</v>
      </c>
      <c r="K883" s="791">
        <v>11604.74</v>
      </c>
      <c r="L883" s="80"/>
      <c r="M883" s="150">
        <v>0</v>
      </c>
      <c r="N883" s="80"/>
      <c r="O883" s="150"/>
      <c r="P883" s="75">
        <f t="shared" si="65"/>
        <v>11.147169173975461</v>
      </c>
      <c r="Q883" s="1000">
        <v>2310</v>
      </c>
      <c r="R883" s="81"/>
      <c r="S883" s="150"/>
      <c r="T883" s="75">
        <v>0</v>
      </c>
      <c r="U883" s="1017">
        <v>0</v>
      </c>
      <c r="V883" s="81"/>
      <c r="W883" s="150"/>
      <c r="X883" s="81"/>
      <c r="Y883" s="150"/>
      <c r="Z883" s="60">
        <v>45</v>
      </c>
      <c r="AA883" s="1000">
        <v>9294.74</v>
      </c>
      <c r="AB883" s="81"/>
      <c r="AC883" s="150"/>
      <c r="AD883" s="63">
        <v>0</v>
      </c>
      <c r="AE883" s="90">
        <f t="shared" si="66"/>
        <v>0</v>
      </c>
      <c r="AF883" s="63">
        <v>0</v>
      </c>
      <c r="AG883" s="150">
        <v>0</v>
      </c>
      <c r="AH883" s="81"/>
      <c r="AI883" s="150"/>
      <c r="AJ883" s="998">
        <f t="shared" si="64"/>
        <v>11604.74</v>
      </c>
    </row>
    <row r="884" spans="2:36" x14ac:dyDescent="0.25">
      <c r="B884" s="272">
        <v>222</v>
      </c>
      <c r="C884" s="273" t="s">
        <v>899</v>
      </c>
      <c r="D884" s="274"/>
      <c r="E884" s="274"/>
      <c r="F884" s="275"/>
      <c r="G884" s="276"/>
      <c r="H884" s="276"/>
      <c r="I884" s="276"/>
      <c r="J884" s="277"/>
      <c r="K884" s="794">
        <v>0</v>
      </c>
      <c r="L884" s="278"/>
      <c r="M884" s="919">
        <f>M885+M887+M889+M891</f>
        <v>0</v>
      </c>
      <c r="N884" s="278"/>
      <c r="O884" s="919">
        <f>O885+O887+O889+O891</f>
        <v>0</v>
      </c>
      <c r="P884" s="278">
        <f>P885+P887+P889+P891</f>
        <v>0</v>
      </c>
      <c r="Q884" s="919">
        <f>Q885+Q887+Q889+Q891</f>
        <v>0</v>
      </c>
      <c r="R884" s="279"/>
      <c r="S884" s="919">
        <f>S885+S887+S889+S891</f>
        <v>0</v>
      </c>
      <c r="T884" s="875">
        <v>0</v>
      </c>
      <c r="U884" s="919">
        <f>U885+U887+U889+U891</f>
        <v>0</v>
      </c>
      <c r="V884" s="279"/>
      <c r="W884" s="919">
        <f>W885+W887+W889+W891</f>
        <v>0</v>
      </c>
      <c r="X884" s="279"/>
      <c r="Y884" s="919">
        <f>Y885+Y887+Y889+Y891</f>
        <v>0</v>
      </c>
      <c r="Z884" s="278">
        <f>Z885+Z887+Z889+Z891</f>
        <v>0</v>
      </c>
      <c r="AA884" s="919">
        <f>AA885+AA887+AA889+AA891</f>
        <v>0</v>
      </c>
      <c r="AB884" s="279"/>
      <c r="AC884" s="919">
        <f>AC885+AC887+AC889+AC891</f>
        <v>0</v>
      </c>
      <c r="AD884" s="919">
        <f>AD885+AD887+AD889+AD891</f>
        <v>0</v>
      </c>
      <c r="AE884" s="278">
        <f>AE885+AE887+AE889+AE891</f>
        <v>0</v>
      </c>
      <c r="AF884" s="944"/>
      <c r="AG884" s="278">
        <f>AG885+AG887+AG889+AG891</f>
        <v>0</v>
      </c>
      <c r="AH884" s="279"/>
      <c r="AI884" s="919">
        <f>AI885+AI887+AI889+AI891</f>
        <v>0</v>
      </c>
      <c r="AJ884" s="919">
        <f>AJ885+AJ887+AJ889+AJ891</f>
        <v>0</v>
      </c>
    </row>
    <row r="885" spans="2:36" x14ac:dyDescent="0.25">
      <c r="B885" s="42">
        <v>22201</v>
      </c>
      <c r="C885" s="43" t="s">
        <v>900</v>
      </c>
      <c r="D885" s="44"/>
      <c r="E885" s="44"/>
      <c r="F885" s="44"/>
      <c r="G885" s="239"/>
      <c r="H885" s="239"/>
      <c r="I885" s="239"/>
      <c r="J885" s="47"/>
      <c r="K885" s="787">
        <v>0</v>
      </c>
      <c r="L885" s="264"/>
      <c r="M885" s="921">
        <f>M886</f>
        <v>0</v>
      </c>
      <c r="N885" s="264"/>
      <c r="O885" s="921">
        <f>O886</f>
        <v>0</v>
      </c>
      <c r="P885" s="264">
        <f>P886</f>
        <v>0</v>
      </c>
      <c r="Q885" s="921">
        <f>Q886</f>
        <v>0</v>
      </c>
      <c r="R885" s="265"/>
      <c r="S885" s="921">
        <f>S886</f>
        <v>0</v>
      </c>
      <c r="T885" s="238">
        <v>0</v>
      </c>
      <c r="U885" s="921">
        <f>U886</f>
        <v>0</v>
      </c>
      <c r="V885" s="265"/>
      <c r="W885" s="921">
        <f>W886</f>
        <v>0</v>
      </c>
      <c r="X885" s="265"/>
      <c r="Y885" s="921">
        <f>Y886</f>
        <v>0</v>
      </c>
      <c r="Z885" s="264">
        <f>Z886</f>
        <v>0</v>
      </c>
      <c r="AA885" s="921">
        <f>AA886</f>
        <v>0</v>
      </c>
      <c r="AB885" s="265"/>
      <c r="AC885" s="921">
        <f>AC886</f>
        <v>0</v>
      </c>
      <c r="AD885" s="921">
        <f>AD886</f>
        <v>0</v>
      </c>
      <c r="AE885" s="264">
        <f>AE886</f>
        <v>0</v>
      </c>
      <c r="AF885" s="958"/>
      <c r="AG885" s="264">
        <f>AG886</f>
        <v>0</v>
      </c>
      <c r="AH885" s="265"/>
      <c r="AI885" s="921">
        <f>AI886</f>
        <v>0</v>
      </c>
      <c r="AJ885" s="921">
        <f>AJ886</f>
        <v>0</v>
      </c>
    </row>
    <row r="886" spans="2:36" x14ac:dyDescent="0.25">
      <c r="B886" s="51"/>
      <c r="C886" s="203"/>
      <c r="D886" s="74"/>
      <c r="E886" s="74"/>
      <c r="F886" s="79"/>
      <c r="G886" s="133"/>
      <c r="H886" s="133"/>
      <c r="I886" s="133"/>
      <c r="J886" s="108"/>
      <c r="K886" s="766"/>
      <c r="L886" s="142"/>
      <c r="M886" s="918">
        <v>0</v>
      </c>
      <c r="N886" s="142"/>
      <c r="O886" s="918">
        <v>0</v>
      </c>
      <c r="P886" s="142">
        <v>0</v>
      </c>
      <c r="Q886" s="918">
        <v>0</v>
      </c>
      <c r="R886" s="144"/>
      <c r="S886" s="918">
        <v>0</v>
      </c>
      <c r="T886" s="75">
        <v>0</v>
      </c>
      <c r="U886" s="918">
        <v>0</v>
      </c>
      <c r="V886" s="144"/>
      <c r="W886" s="918">
        <v>0</v>
      </c>
      <c r="X886" s="144"/>
      <c r="Y886" s="918">
        <v>0</v>
      </c>
      <c r="Z886" s="142">
        <v>0</v>
      </c>
      <c r="AA886" s="918">
        <v>0</v>
      </c>
      <c r="AB886" s="144"/>
      <c r="AC886" s="918">
        <v>0</v>
      </c>
      <c r="AD886" s="918">
        <v>0</v>
      </c>
      <c r="AE886" s="142">
        <v>0</v>
      </c>
      <c r="AF886" s="945"/>
      <c r="AG886" s="142">
        <v>0</v>
      </c>
      <c r="AH886" s="144"/>
      <c r="AI886" s="918">
        <v>0</v>
      </c>
      <c r="AJ886" s="918">
        <v>0</v>
      </c>
    </row>
    <row r="887" spans="2:36" x14ac:dyDescent="0.25">
      <c r="B887" s="42">
        <v>22202</v>
      </c>
      <c r="C887" s="43" t="s">
        <v>901</v>
      </c>
      <c r="D887" s="44"/>
      <c r="E887" s="44"/>
      <c r="F887" s="44"/>
      <c r="G887" s="239"/>
      <c r="H887" s="239"/>
      <c r="I887" s="239"/>
      <c r="J887" s="47"/>
      <c r="K887" s="787">
        <v>0</v>
      </c>
      <c r="L887" s="264"/>
      <c r="M887" s="921">
        <f>M888</f>
        <v>0</v>
      </c>
      <c r="N887" s="264"/>
      <c r="O887" s="921">
        <f>O888</f>
        <v>0</v>
      </c>
      <c r="P887" s="264">
        <f>P888</f>
        <v>0</v>
      </c>
      <c r="Q887" s="921">
        <f>Q888</f>
        <v>0</v>
      </c>
      <c r="R887" s="265"/>
      <c r="S887" s="921">
        <f>S888</f>
        <v>0</v>
      </c>
      <c r="T887" s="238">
        <v>0</v>
      </c>
      <c r="U887" s="921">
        <f>U888</f>
        <v>0</v>
      </c>
      <c r="V887" s="265"/>
      <c r="W887" s="921">
        <f>W888</f>
        <v>0</v>
      </c>
      <c r="X887" s="265"/>
      <c r="Y887" s="921">
        <f>Y888</f>
        <v>0</v>
      </c>
      <c r="Z887" s="264">
        <f>Z888</f>
        <v>0</v>
      </c>
      <c r="AA887" s="921">
        <f>AA888</f>
        <v>0</v>
      </c>
      <c r="AB887" s="265"/>
      <c r="AC887" s="921">
        <f>AC888</f>
        <v>0</v>
      </c>
      <c r="AD887" s="921">
        <f>AD888</f>
        <v>0</v>
      </c>
      <c r="AE887" s="264">
        <f>AE888</f>
        <v>0</v>
      </c>
      <c r="AF887" s="958"/>
      <c r="AG887" s="264">
        <f>AG888</f>
        <v>0</v>
      </c>
      <c r="AH887" s="265"/>
      <c r="AI887" s="921">
        <f>AI888</f>
        <v>0</v>
      </c>
      <c r="AJ887" s="921">
        <f>AJ888</f>
        <v>0</v>
      </c>
    </row>
    <row r="888" spans="2:36" x14ac:dyDescent="0.25">
      <c r="B888" s="51"/>
      <c r="C888" s="203"/>
      <c r="D888" s="74"/>
      <c r="E888" s="74"/>
      <c r="F888" s="79"/>
      <c r="G888" s="133"/>
      <c r="H888" s="133"/>
      <c r="I888" s="133"/>
      <c r="J888" s="108"/>
      <c r="K888" s="766"/>
      <c r="L888" s="142"/>
      <c r="M888" s="918">
        <v>0</v>
      </c>
      <c r="N888" s="142"/>
      <c r="O888" s="918">
        <v>0</v>
      </c>
      <c r="P888" s="142">
        <v>0</v>
      </c>
      <c r="Q888" s="918">
        <v>0</v>
      </c>
      <c r="R888" s="144"/>
      <c r="S888" s="918">
        <v>0</v>
      </c>
      <c r="T888" s="75">
        <v>0</v>
      </c>
      <c r="U888" s="918">
        <v>0</v>
      </c>
      <c r="V888" s="144"/>
      <c r="W888" s="918">
        <v>0</v>
      </c>
      <c r="X888" s="144"/>
      <c r="Y888" s="918">
        <v>0</v>
      </c>
      <c r="Z888" s="142">
        <v>0</v>
      </c>
      <c r="AA888" s="918">
        <v>0</v>
      </c>
      <c r="AB888" s="144"/>
      <c r="AC888" s="918">
        <v>0</v>
      </c>
      <c r="AD888" s="918">
        <v>0</v>
      </c>
      <c r="AE888" s="142">
        <v>0</v>
      </c>
      <c r="AF888" s="945"/>
      <c r="AG888" s="142">
        <v>0</v>
      </c>
      <c r="AH888" s="144"/>
      <c r="AI888" s="918">
        <v>0</v>
      </c>
      <c r="AJ888" s="918">
        <v>0</v>
      </c>
    </row>
    <row r="889" spans="2:36" ht="24" x14ac:dyDescent="0.25">
      <c r="B889" s="42">
        <v>22203</v>
      </c>
      <c r="C889" s="43" t="s">
        <v>902</v>
      </c>
      <c r="D889" s="44"/>
      <c r="E889" s="44"/>
      <c r="F889" s="44"/>
      <c r="G889" s="239"/>
      <c r="H889" s="239"/>
      <c r="I889" s="239"/>
      <c r="J889" s="47"/>
      <c r="K889" s="787">
        <v>0</v>
      </c>
      <c r="L889" s="264"/>
      <c r="M889" s="921">
        <f>M890</f>
        <v>0</v>
      </c>
      <c r="N889" s="264"/>
      <c r="O889" s="921">
        <f>O890</f>
        <v>0</v>
      </c>
      <c r="P889" s="264">
        <f>P890</f>
        <v>0</v>
      </c>
      <c r="Q889" s="921">
        <f>Q890</f>
        <v>0</v>
      </c>
      <c r="R889" s="265"/>
      <c r="S889" s="921">
        <f>S890</f>
        <v>0</v>
      </c>
      <c r="T889" s="238">
        <v>0</v>
      </c>
      <c r="U889" s="921">
        <f>U890</f>
        <v>0</v>
      </c>
      <c r="V889" s="265"/>
      <c r="W889" s="921">
        <f>W890</f>
        <v>0</v>
      </c>
      <c r="X889" s="265"/>
      <c r="Y889" s="921">
        <f>Y890</f>
        <v>0</v>
      </c>
      <c r="Z889" s="264">
        <f>Z890</f>
        <v>0</v>
      </c>
      <c r="AA889" s="921">
        <f>AA890</f>
        <v>0</v>
      </c>
      <c r="AB889" s="265"/>
      <c r="AC889" s="921">
        <f>AC890</f>
        <v>0</v>
      </c>
      <c r="AD889" s="921">
        <f>AD890</f>
        <v>0</v>
      </c>
      <c r="AE889" s="264">
        <f>AE890</f>
        <v>0</v>
      </c>
      <c r="AF889" s="958"/>
      <c r="AG889" s="264">
        <f>AG890</f>
        <v>0</v>
      </c>
      <c r="AH889" s="265"/>
      <c r="AI889" s="921">
        <f>AI890</f>
        <v>0</v>
      </c>
      <c r="AJ889" s="921">
        <f>AJ890</f>
        <v>0</v>
      </c>
    </row>
    <row r="890" spans="2:36" x14ac:dyDescent="0.25">
      <c r="B890" s="51"/>
      <c r="C890" s="203"/>
      <c r="D890" s="74"/>
      <c r="E890" s="74"/>
      <c r="F890" s="79"/>
      <c r="G890" s="133"/>
      <c r="H890" s="133"/>
      <c r="I890" s="133"/>
      <c r="J890" s="108"/>
      <c r="K890" s="766"/>
      <c r="L890" s="142"/>
      <c r="M890" s="918">
        <v>0</v>
      </c>
      <c r="N890" s="142"/>
      <c r="O890" s="918">
        <v>0</v>
      </c>
      <c r="P890" s="142">
        <v>0</v>
      </c>
      <c r="Q890" s="918">
        <v>0</v>
      </c>
      <c r="R890" s="144"/>
      <c r="S890" s="918">
        <v>0</v>
      </c>
      <c r="T890" s="75">
        <v>0</v>
      </c>
      <c r="U890" s="918">
        <v>0</v>
      </c>
      <c r="V890" s="144"/>
      <c r="W890" s="918">
        <v>0</v>
      </c>
      <c r="X890" s="144"/>
      <c r="Y890" s="918">
        <v>0</v>
      </c>
      <c r="Z890" s="142">
        <v>0</v>
      </c>
      <c r="AA890" s="918">
        <v>0</v>
      </c>
      <c r="AB890" s="144"/>
      <c r="AC890" s="918">
        <v>0</v>
      </c>
      <c r="AD890" s="918">
        <v>0</v>
      </c>
      <c r="AE890" s="142">
        <v>0</v>
      </c>
      <c r="AF890" s="945"/>
      <c r="AG890" s="142">
        <v>0</v>
      </c>
      <c r="AH890" s="144"/>
      <c r="AI890" s="918">
        <v>0</v>
      </c>
      <c r="AJ890" s="918">
        <v>0</v>
      </c>
    </row>
    <row r="891" spans="2:36" ht="24" x14ac:dyDescent="0.25">
      <c r="B891" s="42">
        <v>22204</v>
      </c>
      <c r="C891" s="43" t="s">
        <v>903</v>
      </c>
      <c r="D891" s="44"/>
      <c r="E891" s="44"/>
      <c r="F891" s="44"/>
      <c r="G891" s="239"/>
      <c r="H891" s="239"/>
      <c r="I891" s="239"/>
      <c r="J891" s="47"/>
      <c r="K891" s="787">
        <v>0</v>
      </c>
      <c r="L891" s="264"/>
      <c r="M891" s="921">
        <f>M892</f>
        <v>0</v>
      </c>
      <c r="N891" s="264"/>
      <c r="O891" s="921">
        <f>O892</f>
        <v>0</v>
      </c>
      <c r="P891" s="264">
        <f>P892</f>
        <v>0</v>
      </c>
      <c r="Q891" s="921">
        <f>Q892</f>
        <v>0</v>
      </c>
      <c r="R891" s="265"/>
      <c r="S891" s="921">
        <f>S892</f>
        <v>0</v>
      </c>
      <c r="T891" s="238">
        <v>0</v>
      </c>
      <c r="U891" s="921">
        <f>U892</f>
        <v>0</v>
      </c>
      <c r="V891" s="265"/>
      <c r="W891" s="921">
        <f>W892</f>
        <v>0</v>
      </c>
      <c r="X891" s="265"/>
      <c r="Y891" s="921">
        <f>Y892</f>
        <v>0</v>
      </c>
      <c r="Z891" s="264">
        <f>Z892</f>
        <v>0</v>
      </c>
      <c r="AA891" s="921">
        <f>AA892</f>
        <v>0</v>
      </c>
      <c r="AB891" s="265"/>
      <c r="AC891" s="921">
        <f>AC892</f>
        <v>0</v>
      </c>
      <c r="AD891" s="921">
        <f>AD892</f>
        <v>0</v>
      </c>
      <c r="AE891" s="264">
        <f>AE892</f>
        <v>0</v>
      </c>
      <c r="AF891" s="958"/>
      <c r="AG891" s="264">
        <f>AG892</f>
        <v>0</v>
      </c>
      <c r="AH891" s="265"/>
      <c r="AI891" s="921">
        <f>AI892</f>
        <v>0</v>
      </c>
      <c r="AJ891" s="921">
        <f>AJ892</f>
        <v>0</v>
      </c>
    </row>
    <row r="892" spans="2:36" x14ac:dyDescent="0.25">
      <c r="B892" s="51"/>
      <c r="C892" s="203"/>
      <c r="D892" s="74"/>
      <c r="E892" s="74"/>
      <c r="F892" s="79"/>
      <c r="G892" s="133"/>
      <c r="H892" s="133"/>
      <c r="I892" s="133"/>
      <c r="J892" s="108"/>
      <c r="K892" s="766"/>
      <c r="L892" s="142"/>
      <c r="M892" s="918">
        <v>0</v>
      </c>
      <c r="N892" s="142"/>
      <c r="O892" s="918">
        <v>0</v>
      </c>
      <c r="P892" s="142">
        <v>0</v>
      </c>
      <c r="Q892" s="918">
        <v>0</v>
      </c>
      <c r="R892" s="144"/>
      <c r="S892" s="918">
        <v>0</v>
      </c>
      <c r="T892" s="75">
        <v>0</v>
      </c>
      <c r="U892" s="918">
        <v>0</v>
      </c>
      <c r="V892" s="144"/>
      <c r="W892" s="918">
        <v>0</v>
      </c>
      <c r="X892" s="144"/>
      <c r="Y892" s="918">
        <v>0</v>
      </c>
      <c r="Z892" s="142">
        <v>0</v>
      </c>
      <c r="AA892" s="918">
        <v>0</v>
      </c>
      <c r="AB892" s="144"/>
      <c r="AC892" s="918">
        <v>0</v>
      </c>
      <c r="AD892" s="918">
        <v>0</v>
      </c>
      <c r="AE892" s="142">
        <v>0</v>
      </c>
      <c r="AF892" s="945"/>
      <c r="AG892" s="142">
        <v>0</v>
      </c>
      <c r="AH892" s="144"/>
      <c r="AI892" s="918">
        <v>0</v>
      </c>
      <c r="AJ892" s="918">
        <v>0</v>
      </c>
    </row>
    <row r="893" spans="2:36" x14ac:dyDescent="0.25">
      <c r="B893" s="272">
        <v>223</v>
      </c>
      <c r="C893" s="273" t="s">
        <v>904</v>
      </c>
      <c r="D893" s="274"/>
      <c r="E893" s="274"/>
      <c r="F893" s="282"/>
      <c r="G893" s="283"/>
      <c r="H893" s="283"/>
      <c r="I893" s="283"/>
      <c r="J893" s="277"/>
      <c r="K893" s="794">
        <v>104671.38</v>
      </c>
      <c r="L893" s="278"/>
      <c r="M893" s="919">
        <f>M894+M896+M945</f>
        <v>0</v>
      </c>
      <c r="N893" s="278"/>
      <c r="O893" s="919">
        <f>O894+O896+O945</f>
        <v>0</v>
      </c>
      <c r="P893" s="278">
        <f>P894+P896+P945</f>
        <v>0</v>
      </c>
      <c r="Q893" s="919">
        <f>Q894+Q896+Q945</f>
        <v>14427.43</v>
      </c>
      <c r="R893" s="279"/>
      <c r="S893" s="919">
        <f>S894+S896+S945</f>
        <v>0</v>
      </c>
      <c r="T893" s="875">
        <v>0</v>
      </c>
      <c r="U893" s="919">
        <f>U894+U896+U945</f>
        <v>0</v>
      </c>
      <c r="V893" s="279"/>
      <c r="W893" s="919">
        <f>W894+W896+W945</f>
        <v>0</v>
      </c>
      <c r="X893" s="279"/>
      <c r="Y893" s="919">
        <f>Y894+Y896+Y945</f>
        <v>0</v>
      </c>
      <c r="Z893" s="278">
        <f>Z894+Z896+Z945</f>
        <v>0</v>
      </c>
      <c r="AA893" s="919">
        <f>AA894+AA896+AA945</f>
        <v>90243.950000000012</v>
      </c>
      <c r="AB893" s="279"/>
      <c r="AC893" s="919">
        <f>AC894+AC896+AC945</f>
        <v>0</v>
      </c>
      <c r="AD893" s="919">
        <f>AD894+AD896+AD945</f>
        <v>0</v>
      </c>
      <c r="AE893" s="278">
        <f>AE894+AE896+AE945</f>
        <v>0</v>
      </c>
      <c r="AF893" s="950">
        <f>AF894+AF896+AF945</f>
        <v>0</v>
      </c>
      <c r="AG893" s="278">
        <f>AG894+AG896+AG945</f>
        <v>0</v>
      </c>
      <c r="AH893" s="279"/>
      <c r="AI893" s="919">
        <f>AI894+AI896+AI945</f>
        <v>0</v>
      </c>
      <c r="AJ893" s="919">
        <f>AJ894+AJ896+AJ945</f>
        <v>104671.38</v>
      </c>
    </row>
    <row r="894" spans="2:36" x14ac:dyDescent="0.25">
      <c r="B894" s="42">
        <v>22301</v>
      </c>
      <c r="C894" s="285" t="s">
        <v>905</v>
      </c>
      <c r="D894" s="44"/>
      <c r="E894" s="44"/>
      <c r="F894" s="45"/>
      <c r="G894" s="46"/>
      <c r="H894" s="46"/>
      <c r="I894" s="46"/>
      <c r="J894" s="47"/>
      <c r="K894" s="787">
        <v>0</v>
      </c>
      <c r="L894" s="264"/>
      <c r="M894" s="921">
        <v>0</v>
      </c>
      <c r="N894" s="264"/>
      <c r="O894" s="921">
        <v>0</v>
      </c>
      <c r="P894" s="264">
        <v>0</v>
      </c>
      <c r="Q894" s="921">
        <v>0</v>
      </c>
      <c r="R894" s="265"/>
      <c r="S894" s="921">
        <v>0</v>
      </c>
      <c r="T894" s="238">
        <v>0</v>
      </c>
      <c r="U894" s="921">
        <v>0</v>
      </c>
      <c r="V894" s="265"/>
      <c r="W894" s="921">
        <v>0</v>
      </c>
      <c r="X894" s="265"/>
      <c r="Y894" s="921">
        <v>0</v>
      </c>
      <c r="Z894" s="264">
        <v>0</v>
      </c>
      <c r="AA894" s="921">
        <v>0</v>
      </c>
      <c r="AB894" s="265"/>
      <c r="AC894" s="921">
        <v>0</v>
      </c>
      <c r="AD894" s="921">
        <v>0</v>
      </c>
      <c r="AE894" s="264">
        <v>0</v>
      </c>
      <c r="AF894" s="958"/>
      <c r="AG894" s="264">
        <v>0</v>
      </c>
      <c r="AH894" s="265"/>
      <c r="AI894" s="921">
        <v>0</v>
      </c>
      <c r="AJ894" s="921">
        <v>0</v>
      </c>
    </row>
    <row r="895" spans="2:36" x14ac:dyDescent="0.25">
      <c r="B895" s="51"/>
      <c r="C895" s="203"/>
      <c r="D895" s="74"/>
      <c r="E895" s="401"/>
      <c r="F895" s="204"/>
      <c r="G895" s="205"/>
      <c r="H895" s="205"/>
      <c r="I895" s="205"/>
      <c r="J895" s="108"/>
      <c r="K895" s="768"/>
      <c r="L895" s="142"/>
      <c r="M895" s="918">
        <v>0</v>
      </c>
      <c r="N895" s="142"/>
      <c r="O895" s="918">
        <v>0</v>
      </c>
      <c r="P895" s="142">
        <v>0</v>
      </c>
      <c r="Q895" s="918">
        <v>0</v>
      </c>
      <c r="R895" s="144"/>
      <c r="S895" s="918">
        <v>0</v>
      </c>
      <c r="T895" s="75">
        <v>0</v>
      </c>
      <c r="U895" s="918">
        <v>0</v>
      </c>
      <c r="V895" s="144"/>
      <c r="W895" s="918">
        <v>0</v>
      </c>
      <c r="X895" s="144"/>
      <c r="Y895" s="918">
        <v>0</v>
      </c>
      <c r="Z895" s="142">
        <v>0</v>
      </c>
      <c r="AA895" s="918">
        <v>0</v>
      </c>
      <c r="AB895" s="144"/>
      <c r="AC895" s="918">
        <v>0</v>
      </c>
      <c r="AD895" s="918">
        <v>0</v>
      </c>
      <c r="AE895" s="142">
        <v>0</v>
      </c>
      <c r="AF895" s="945"/>
      <c r="AG895" s="142">
        <v>0</v>
      </c>
      <c r="AH895" s="144"/>
      <c r="AI895" s="918">
        <v>0</v>
      </c>
      <c r="AJ895" s="918">
        <v>0</v>
      </c>
    </row>
    <row r="896" spans="2:36" x14ac:dyDescent="0.25">
      <c r="B896" s="42">
        <v>22302</v>
      </c>
      <c r="C896" s="285" t="s">
        <v>906</v>
      </c>
      <c r="D896" s="44"/>
      <c r="E896" s="44"/>
      <c r="F896" s="45"/>
      <c r="G896" s="46"/>
      <c r="H896" s="46"/>
      <c r="I896" s="46"/>
      <c r="J896" s="47"/>
      <c r="K896" s="787">
        <v>104671.38</v>
      </c>
      <c r="L896" s="264"/>
      <c r="M896" s="921">
        <v>0</v>
      </c>
      <c r="N896" s="264"/>
      <c r="O896" s="921">
        <f>SUM(O897:O944)</f>
        <v>0</v>
      </c>
      <c r="P896" s="264">
        <v>0</v>
      </c>
      <c r="Q896" s="921">
        <f>SUM(Q897:Q944)</f>
        <v>14427.43</v>
      </c>
      <c r="R896" s="265"/>
      <c r="S896" s="921">
        <v>0</v>
      </c>
      <c r="T896" s="238">
        <v>0</v>
      </c>
      <c r="U896" s="921">
        <f>SUM(U897:U944)</f>
        <v>0</v>
      </c>
      <c r="V896" s="265"/>
      <c r="W896" s="921">
        <v>0</v>
      </c>
      <c r="X896" s="265"/>
      <c r="Y896" s="921">
        <v>0</v>
      </c>
      <c r="Z896" s="264">
        <v>0</v>
      </c>
      <c r="AA896" s="921">
        <f>SUM(AA897:AA946)</f>
        <v>90243.950000000012</v>
      </c>
      <c r="AB896" s="265"/>
      <c r="AC896" s="921">
        <v>0</v>
      </c>
      <c r="AD896" s="921">
        <v>0</v>
      </c>
      <c r="AE896" s="264">
        <v>0</v>
      </c>
      <c r="AF896" s="961">
        <f>SUM(AF897:AF944)</f>
        <v>0</v>
      </c>
      <c r="AG896" s="264">
        <v>0</v>
      </c>
      <c r="AH896" s="265"/>
      <c r="AI896" s="921">
        <v>0</v>
      </c>
      <c r="AJ896" s="921">
        <f>SUM(AJ897:AJ944)</f>
        <v>104671.38</v>
      </c>
    </row>
    <row r="897" spans="2:36" ht="66" x14ac:dyDescent="0.25">
      <c r="B897" s="97"/>
      <c r="C897" s="286" t="s">
        <v>907</v>
      </c>
      <c r="D897" s="98"/>
      <c r="E897" s="98">
        <v>33</v>
      </c>
      <c r="F897" s="79" t="s">
        <v>30</v>
      </c>
      <c r="G897" s="55" t="s">
        <v>31</v>
      </c>
      <c r="H897" s="56" t="s">
        <v>32</v>
      </c>
      <c r="I897" s="55" t="s">
        <v>33</v>
      </c>
      <c r="J897" s="211">
        <v>42.34</v>
      </c>
      <c r="K897" s="767">
        <v>1397.22</v>
      </c>
      <c r="L897" s="80"/>
      <c r="M897" s="150">
        <v>0</v>
      </c>
      <c r="N897" s="80"/>
      <c r="O897" s="150"/>
      <c r="P897" s="75">
        <f t="shared" ref="P897:P919" si="67">Q897/J897</f>
        <v>0</v>
      </c>
      <c r="Q897" s="1000"/>
      <c r="R897" s="81"/>
      <c r="S897" s="150"/>
      <c r="T897" s="75">
        <v>0</v>
      </c>
      <c r="U897" s="1017">
        <v>0</v>
      </c>
      <c r="V897" s="81"/>
      <c r="W897" s="150"/>
      <c r="X897" s="81"/>
      <c r="Y897" s="150"/>
      <c r="Z897" s="60">
        <f t="shared" ref="Z897:Z919" si="68">E897</f>
        <v>33</v>
      </c>
      <c r="AA897" s="1000">
        <v>1397.22</v>
      </c>
      <c r="AB897" s="81"/>
      <c r="AC897" s="150"/>
      <c r="AD897" s="63">
        <v>0</v>
      </c>
      <c r="AE897" s="90">
        <f t="shared" ref="AE897:AE944" si="69">AD897*J897</f>
        <v>0</v>
      </c>
      <c r="AF897" s="63">
        <v>0</v>
      </c>
      <c r="AG897" s="150">
        <v>0</v>
      </c>
      <c r="AH897" s="81"/>
      <c r="AI897" s="150"/>
      <c r="AJ897" s="998">
        <f t="shared" ref="AJ897:AJ944" si="70">AG897+AI897+AE897+AC897+AA897+Y897+W897+U897+S897+Q897+O897+M897</f>
        <v>1397.22</v>
      </c>
    </row>
    <row r="898" spans="2:36" ht="66" x14ac:dyDescent="0.25">
      <c r="B898" s="97"/>
      <c r="C898" s="52" t="s">
        <v>908</v>
      </c>
      <c r="D898" s="98"/>
      <c r="E898" s="98">
        <v>4</v>
      </c>
      <c r="F898" s="79" t="s">
        <v>30</v>
      </c>
      <c r="G898" s="55" t="s">
        <v>31</v>
      </c>
      <c r="H898" s="56" t="s">
        <v>32</v>
      </c>
      <c r="I898" s="55" t="s">
        <v>33</v>
      </c>
      <c r="J898" s="211">
        <v>29.695</v>
      </c>
      <c r="K898" s="767">
        <v>118.78</v>
      </c>
      <c r="L898" s="80"/>
      <c r="M898" s="150">
        <v>0</v>
      </c>
      <c r="N898" s="80"/>
      <c r="O898" s="150"/>
      <c r="P898" s="75">
        <f t="shared" si="67"/>
        <v>0</v>
      </c>
      <c r="Q898" s="1000"/>
      <c r="R898" s="81"/>
      <c r="S898" s="150"/>
      <c r="T898" s="75">
        <v>0</v>
      </c>
      <c r="U898" s="1017">
        <v>0</v>
      </c>
      <c r="V898" s="81"/>
      <c r="W898" s="150"/>
      <c r="X898" s="81"/>
      <c r="Y898" s="150"/>
      <c r="Z898" s="60">
        <f t="shared" si="68"/>
        <v>4</v>
      </c>
      <c r="AA898" s="1000">
        <v>118.78</v>
      </c>
      <c r="AB898" s="81"/>
      <c r="AC898" s="150"/>
      <c r="AD898" s="63">
        <v>0</v>
      </c>
      <c r="AE898" s="90">
        <f t="shared" si="69"/>
        <v>0</v>
      </c>
      <c r="AF898" s="63">
        <v>0</v>
      </c>
      <c r="AG898" s="150">
        <v>0</v>
      </c>
      <c r="AH898" s="81"/>
      <c r="AI898" s="150"/>
      <c r="AJ898" s="998">
        <f t="shared" si="70"/>
        <v>118.78</v>
      </c>
    </row>
    <row r="899" spans="2:36" ht="66" x14ac:dyDescent="0.25">
      <c r="B899" s="97"/>
      <c r="C899" s="52" t="s">
        <v>909</v>
      </c>
      <c r="D899" s="98"/>
      <c r="E899" s="98">
        <v>2</v>
      </c>
      <c r="F899" s="79" t="s">
        <v>30</v>
      </c>
      <c r="G899" s="55" t="s">
        <v>31</v>
      </c>
      <c r="H899" s="56" t="s">
        <v>32</v>
      </c>
      <c r="I899" s="55" t="s">
        <v>33</v>
      </c>
      <c r="J899" s="211">
        <v>105.72</v>
      </c>
      <c r="K899" s="767">
        <v>211.44</v>
      </c>
      <c r="L899" s="80"/>
      <c r="M899" s="150">
        <v>0</v>
      </c>
      <c r="N899" s="80"/>
      <c r="O899" s="150"/>
      <c r="P899" s="75">
        <f t="shared" si="67"/>
        <v>0</v>
      </c>
      <c r="Q899" s="1000"/>
      <c r="R899" s="81"/>
      <c r="S899" s="150"/>
      <c r="T899" s="75">
        <v>0</v>
      </c>
      <c r="U899" s="1017">
        <v>0</v>
      </c>
      <c r="V899" s="81"/>
      <c r="W899" s="150"/>
      <c r="X899" s="81"/>
      <c r="Y899" s="150"/>
      <c r="Z899" s="60">
        <f t="shared" si="68"/>
        <v>2</v>
      </c>
      <c r="AA899" s="1000">
        <v>211.44</v>
      </c>
      <c r="AB899" s="81"/>
      <c r="AC899" s="150"/>
      <c r="AD899" s="63">
        <v>0</v>
      </c>
      <c r="AE899" s="90">
        <f t="shared" si="69"/>
        <v>0</v>
      </c>
      <c r="AF899" s="63">
        <v>0</v>
      </c>
      <c r="AG899" s="150">
        <v>0</v>
      </c>
      <c r="AH899" s="81"/>
      <c r="AI899" s="150"/>
      <c r="AJ899" s="998">
        <f t="shared" si="70"/>
        <v>211.44</v>
      </c>
    </row>
    <row r="900" spans="2:36" ht="66" x14ac:dyDescent="0.25">
      <c r="B900" s="74"/>
      <c r="C900" s="52" t="s">
        <v>910</v>
      </c>
      <c r="D900" s="74"/>
      <c r="E900" s="74">
        <v>2</v>
      </c>
      <c r="F900" s="79" t="s">
        <v>30</v>
      </c>
      <c r="G900" s="55" t="s">
        <v>31</v>
      </c>
      <c r="H900" s="56" t="s">
        <v>32</v>
      </c>
      <c r="I900" s="55" t="s">
        <v>33</v>
      </c>
      <c r="J900" s="211">
        <v>130.685</v>
      </c>
      <c r="K900" s="766">
        <v>261.37</v>
      </c>
      <c r="L900" s="80"/>
      <c r="M900" s="150">
        <v>0</v>
      </c>
      <c r="N900" s="80"/>
      <c r="O900" s="150"/>
      <c r="P900" s="75">
        <f t="shared" si="67"/>
        <v>0</v>
      </c>
      <c r="Q900" s="1000"/>
      <c r="R900" s="81"/>
      <c r="S900" s="150"/>
      <c r="T900" s="75">
        <v>0</v>
      </c>
      <c r="U900" s="1017">
        <v>0</v>
      </c>
      <c r="V900" s="81"/>
      <c r="W900" s="150"/>
      <c r="X900" s="81"/>
      <c r="Y900" s="150"/>
      <c r="Z900" s="60">
        <f t="shared" si="68"/>
        <v>2</v>
      </c>
      <c r="AA900" s="1000">
        <v>261.37</v>
      </c>
      <c r="AB900" s="81"/>
      <c r="AC900" s="150"/>
      <c r="AD900" s="63">
        <v>0</v>
      </c>
      <c r="AE900" s="90">
        <f t="shared" si="69"/>
        <v>0</v>
      </c>
      <c r="AF900" s="63">
        <v>0</v>
      </c>
      <c r="AG900" s="150">
        <v>0</v>
      </c>
      <c r="AH900" s="81"/>
      <c r="AI900" s="150"/>
      <c r="AJ900" s="998">
        <f t="shared" si="70"/>
        <v>261.37</v>
      </c>
    </row>
    <row r="901" spans="2:36" ht="66" x14ac:dyDescent="0.25">
      <c r="B901" s="74"/>
      <c r="C901" s="287" t="s">
        <v>230</v>
      </c>
      <c r="D901" s="74"/>
      <c r="E901" s="74">
        <v>10</v>
      </c>
      <c r="F901" s="79" t="s">
        <v>41</v>
      </c>
      <c r="G901" s="55" t="s">
        <v>31</v>
      </c>
      <c r="H901" s="56" t="s">
        <v>32</v>
      </c>
      <c r="I901" s="55" t="s">
        <v>33</v>
      </c>
      <c r="J901" s="211">
        <v>26.945999999999998</v>
      </c>
      <c r="K901" s="766">
        <v>269.45999999999998</v>
      </c>
      <c r="L901" s="80"/>
      <c r="M901" s="150">
        <v>0</v>
      </c>
      <c r="N901" s="80"/>
      <c r="O901" s="150"/>
      <c r="P901" s="75">
        <f t="shared" si="67"/>
        <v>0</v>
      </c>
      <c r="Q901" s="1000"/>
      <c r="R901" s="81"/>
      <c r="S901" s="150"/>
      <c r="T901" s="75">
        <v>0</v>
      </c>
      <c r="U901" s="1017">
        <v>0</v>
      </c>
      <c r="V901" s="81"/>
      <c r="W901" s="150"/>
      <c r="X901" s="81"/>
      <c r="Y901" s="150"/>
      <c r="Z901" s="60">
        <f t="shared" si="68"/>
        <v>10</v>
      </c>
      <c r="AA901" s="1000">
        <v>269.45999999999998</v>
      </c>
      <c r="AB901" s="81"/>
      <c r="AC901" s="150"/>
      <c r="AD901" s="63">
        <v>0</v>
      </c>
      <c r="AE901" s="90">
        <f t="shared" si="69"/>
        <v>0</v>
      </c>
      <c r="AF901" s="63">
        <v>0</v>
      </c>
      <c r="AG901" s="150">
        <v>0</v>
      </c>
      <c r="AH901" s="81"/>
      <c r="AI901" s="150"/>
      <c r="AJ901" s="998">
        <f t="shared" si="70"/>
        <v>269.45999999999998</v>
      </c>
    </row>
    <row r="902" spans="2:36" ht="66" x14ac:dyDescent="0.25">
      <c r="B902" s="74"/>
      <c r="C902" s="287" t="s">
        <v>911</v>
      </c>
      <c r="D902" s="74"/>
      <c r="E902" s="74">
        <v>20</v>
      </c>
      <c r="F902" s="79" t="s">
        <v>41</v>
      </c>
      <c r="G902" s="55" t="s">
        <v>31</v>
      </c>
      <c r="H902" s="56" t="s">
        <v>32</v>
      </c>
      <c r="I902" s="55" t="s">
        <v>33</v>
      </c>
      <c r="J902" s="211">
        <v>59.213000000000001</v>
      </c>
      <c r="K902" s="766">
        <v>1184.26</v>
      </c>
      <c r="L902" s="80"/>
      <c r="M902" s="150">
        <v>0</v>
      </c>
      <c r="N902" s="80"/>
      <c r="O902" s="150"/>
      <c r="P902" s="75">
        <f t="shared" si="67"/>
        <v>0</v>
      </c>
      <c r="Q902" s="1000"/>
      <c r="R902" s="81"/>
      <c r="S902" s="150"/>
      <c r="T902" s="75">
        <v>0</v>
      </c>
      <c r="U902" s="1017">
        <v>0</v>
      </c>
      <c r="V902" s="81"/>
      <c r="W902" s="150"/>
      <c r="X902" s="81"/>
      <c r="Y902" s="150"/>
      <c r="Z902" s="60">
        <f t="shared" si="68"/>
        <v>20</v>
      </c>
      <c r="AA902" s="1000">
        <v>1184.26</v>
      </c>
      <c r="AB902" s="81"/>
      <c r="AC902" s="150"/>
      <c r="AD902" s="63">
        <v>0</v>
      </c>
      <c r="AE902" s="90">
        <f t="shared" si="69"/>
        <v>0</v>
      </c>
      <c r="AF902" s="63">
        <v>0</v>
      </c>
      <c r="AG902" s="150">
        <v>0</v>
      </c>
      <c r="AH902" s="81"/>
      <c r="AI902" s="150"/>
      <c r="AJ902" s="998">
        <f t="shared" si="70"/>
        <v>1184.26</v>
      </c>
    </row>
    <row r="903" spans="2:36" ht="66" x14ac:dyDescent="0.25">
      <c r="B903" s="74"/>
      <c r="C903" s="52" t="s">
        <v>912</v>
      </c>
      <c r="D903" s="74"/>
      <c r="E903" s="74">
        <v>1</v>
      </c>
      <c r="F903" s="79" t="s">
        <v>30</v>
      </c>
      <c r="G903" s="55" t="s">
        <v>31</v>
      </c>
      <c r="H903" s="56" t="s">
        <v>32</v>
      </c>
      <c r="I903" s="55" t="s">
        <v>33</v>
      </c>
      <c r="J903" s="211">
        <v>106.93</v>
      </c>
      <c r="K903" s="766">
        <v>106.93</v>
      </c>
      <c r="L903" s="80"/>
      <c r="M903" s="150">
        <v>0</v>
      </c>
      <c r="N903" s="80"/>
      <c r="O903" s="150"/>
      <c r="P903" s="75">
        <f t="shared" si="67"/>
        <v>0</v>
      </c>
      <c r="Q903" s="1000"/>
      <c r="R903" s="81"/>
      <c r="S903" s="150"/>
      <c r="T903" s="75">
        <v>0</v>
      </c>
      <c r="U903" s="1017">
        <v>0</v>
      </c>
      <c r="V903" s="81"/>
      <c r="W903" s="150"/>
      <c r="X903" s="81"/>
      <c r="Y903" s="150"/>
      <c r="Z903" s="60">
        <f t="shared" si="68"/>
        <v>1</v>
      </c>
      <c r="AA903" s="1000">
        <v>106.93</v>
      </c>
      <c r="AB903" s="81"/>
      <c r="AC903" s="150"/>
      <c r="AD903" s="63">
        <v>0</v>
      </c>
      <c r="AE903" s="90">
        <f t="shared" si="69"/>
        <v>0</v>
      </c>
      <c r="AF903" s="63">
        <v>0</v>
      </c>
      <c r="AG903" s="150">
        <v>0</v>
      </c>
      <c r="AH903" s="81"/>
      <c r="AI903" s="150"/>
      <c r="AJ903" s="998">
        <f t="shared" si="70"/>
        <v>106.93</v>
      </c>
    </row>
    <row r="904" spans="2:36" ht="66" x14ac:dyDescent="0.25">
      <c r="B904" s="74"/>
      <c r="C904" s="82" t="s">
        <v>913</v>
      </c>
      <c r="D904" s="74"/>
      <c r="E904" s="74">
        <v>3</v>
      </c>
      <c r="F904" s="79" t="s">
        <v>30</v>
      </c>
      <c r="G904" s="55" t="s">
        <v>31</v>
      </c>
      <c r="H904" s="56" t="s">
        <v>32</v>
      </c>
      <c r="I904" s="55" t="s">
        <v>33</v>
      </c>
      <c r="J904" s="211">
        <v>83.173333333333332</v>
      </c>
      <c r="K904" s="766">
        <v>249.52</v>
      </c>
      <c r="L904" s="80"/>
      <c r="M904" s="150">
        <v>0</v>
      </c>
      <c r="N904" s="80"/>
      <c r="O904" s="150"/>
      <c r="P904" s="75">
        <f t="shared" si="67"/>
        <v>0</v>
      </c>
      <c r="Q904" s="1000"/>
      <c r="R904" s="81"/>
      <c r="S904" s="150"/>
      <c r="T904" s="75">
        <v>0</v>
      </c>
      <c r="U904" s="1017">
        <v>0</v>
      </c>
      <c r="V904" s="81"/>
      <c r="W904" s="150"/>
      <c r="X904" s="81"/>
      <c r="Y904" s="150"/>
      <c r="Z904" s="60">
        <f t="shared" si="68"/>
        <v>3</v>
      </c>
      <c r="AA904" s="1000">
        <v>249.52</v>
      </c>
      <c r="AB904" s="81"/>
      <c r="AC904" s="150"/>
      <c r="AD904" s="63">
        <v>0</v>
      </c>
      <c r="AE904" s="90">
        <f t="shared" si="69"/>
        <v>0</v>
      </c>
      <c r="AF904" s="63">
        <v>0</v>
      </c>
      <c r="AG904" s="150">
        <v>0</v>
      </c>
      <c r="AH904" s="81"/>
      <c r="AI904" s="150"/>
      <c r="AJ904" s="998">
        <f t="shared" si="70"/>
        <v>249.52</v>
      </c>
    </row>
    <row r="905" spans="2:36" ht="66" x14ac:dyDescent="0.25">
      <c r="B905" s="74"/>
      <c r="C905" s="52" t="s">
        <v>914</v>
      </c>
      <c r="D905" s="74"/>
      <c r="E905" s="74">
        <v>50</v>
      </c>
      <c r="F905" s="79" t="s">
        <v>41</v>
      </c>
      <c r="G905" s="55" t="s">
        <v>31</v>
      </c>
      <c r="H905" s="56" t="s">
        <v>32</v>
      </c>
      <c r="I905" s="55" t="s">
        <v>33</v>
      </c>
      <c r="J905" s="211">
        <v>4.7560000000000002</v>
      </c>
      <c r="K905" s="766">
        <v>237.8</v>
      </c>
      <c r="L905" s="80"/>
      <c r="M905" s="150">
        <v>0</v>
      </c>
      <c r="N905" s="80"/>
      <c r="O905" s="150"/>
      <c r="P905" s="75">
        <f t="shared" si="67"/>
        <v>0</v>
      </c>
      <c r="Q905" s="1000"/>
      <c r="R905" s="81"/>
      <c r="S905" s="150"/>
      <c r="T905" s="75">
        <v>0</v>
      </c>
      <c r="U905" s="1017">
        <v>0</v>
      </c>
      <c r="V905" s="81"/>
      <c r="W905" s="150"/>
      <c r="X905" s="81"/>
      <c r="Y905" s="150"/>
      <c r="Z905" s="60">
        <f t="shared" si="68"/>
        <v>50</v>
      </c>
      <c r="AA905" s="1000">
        <v>237.8</v>
      </c>
      <c r="AB905" s="81"/>
      <c r="AC905" s="150"/>
      <c r="AD905" s="63">
        <v>0</v>
      </c>
      <c r="AE905" s="90">
        <f t="shared" si="69"/>
        <v>0</v>
      </c>
      <c r="AF905" s="63">
        <v>0</v>
      </c>
      <c r="AG905" s="150">
        <v>0</v>
      </c>
      <c r="AH905" s="81"/>
      <c r="AI905" s="150"/>
      <c r="AJ905" s="998">
        <f t="shared" si="70"/>
        <v>237.8</v>
      </c>
    </row>
    <row r="906" spans="2:36" ht="66" x14ac:dyDescent="0.25">
      <c r="B906" s="74"/>
      <c r="C906" s="85" t="s">
        <v>915</v>
      </c>
      <c r="D906" s="74"/>
      <c r="E906" s="74">
        <v>10</v>
      </c>
      <c r="F906" s="79" t="s">
        <v>41</v>
      </c>
      <c r="G906" s="55" t="s">
        <v>31</v>
      </c>
      <c r="H906" s="56" t="s">
        <v>32</v>
      </c>
      <c r="I906" s="55" t="s">
        <v>33</v>
      </c>
      <c r="J906" s="211">
        <v>8.99</v>
      </c>
      <c r="K906" s="766">
        <v>89.9</v>
      </c>
      <c r="L906" s="80"/>
      <c r="M906" s="150">
        <v>0</v>
      </c>
      <c r="N906" s="80"/>
      <c r="O906" s="150"/>
      <c r="P906" s="75">
        <f t="shared" si="67"/>
        <v>0</v>
      </c>
      <c r="Q906" s="1000"/>
      <c r="R906" s="81"/>
      <c r="S906" s="150"/>
      <c r="T906" s="75">
        <v>0</v>
      </c>
      <c r="U906" s="1017">
        <v>0</v>
      </c>
      <c r="V906" s="81"/>
      <c r="W906" s="150"/>
      <c r="X906" s="81"/>
      <c r="Y906" s="150"/>
      <c r="Z906" s="60">
        <f t="shared" si="68"/>
        <v>10</v>
      </c>
      <c r="AA906" s="1000">
        <v>89.9</v>
      </c>
      <c r="AB906" s="81"/>
      <c r="AC906" s="150"/>
      <c r="AD906" s="63">
        <v>0</v>
      </c>
      <c r="AE906" s="90">
        <f t="shared" si="69"/>
        <v>0</v>
      </c>
      <c r="AF906" s="63">
        <v>0</v>
      </c>
      <c r="AG906" s="150">
        <v>0</v>
      </c>
      <c r="AH906" s="81"/>
      <c r="AI906" s="150"/>
      <c r="AJ906" s="998">
        <f t="shared" si="70"/>
        <v>89.9</v>
      </c>
    </row>
    <row r="907" spans="2:36" ht="66" x14ac:dyDescent="0.25">
      <c r="B907" s="74"/>
      <c r="C907" s="82" t="s">
        <v>916</v>
      </c>
      <c r="D907" s="74"/>
      <c r="E907" s="74">
        <v>3</v>
      </c>
      <c r="F907" s="79" t="s">
        <v>30</v>
      </c>
      <c r="G907" s="88" t="s">
        <v>31</v>
      </c>
      <c r="H907" s="56" t="s">
        <v>32</v>
      </c>
      <c r="I907" s="55" t="s">
        <v>33</v>
      </c>
      <c r="J907" s="211">
        <v>65.33</v>
      </c>
      <c r="K907" s="766">
        <v>195.99</v>
      </c>
      <c r="L907" s="80"/>
      <c r="M907" s="150">
        <v>0</v>
      </c>
      <c r="N907" s="80"/>
      <c r="O907" s="150"/>
      <c r="P907" s="75">
        <f t="shared" si="67"/>
        <v>0</v>
      </c>
      <c r="Q907" s="1000"/>
      <c r="R907" s="81"/>
      <c r="S907" s="150"/>
      <c r="T907" s="75">
        <v>0</v>
      </c>
      <c r="U907" s="1017">
        <v>0</v>
      </c>
      <c r="V907" s="81"/>
      <c r="W907" s="150"/>
      <c r="X907" s="81"/>
      <c r="Y907" s="150"/>
      <c r="Z907" s="60">
        <f t="shared" si="68"/>
        <v>3</v>
      </c>
      <c r="AA907" s="1000">
        <v>195.99</v>
      </c>
      <c r="AB907" s="81"/>
      <c r="AC907" s="150"/>
      <c r="AD907" s="63">
        <v>0</v>
      </c>
      <c r="AE907" s="90">
        <f t="shared" si="69"/>
        <v>0</v>
      </c>
      <c r="AF907" s="63">
        <v>0</v>
      </c>
      <c r="AG907" s="150">
        <v>0</v>
      </c>
      <c r="AH907" s="81"/>
      <c r="AI907" s="150"/>
      <c r="AJ907" s="998">
        <f t="shared" si="70"/>
        <v>195.99</v>
      </c>
    </row>
    <row r="908" spans="2:36" ht="66" x14ac:dyDescent="0.25">
      <c r="B908" s="74"/>
      <c r="C908" s="52" t="s">
        <v>917</v>
      </c>
      <c r="D908" s="74"/>
      <c r="E908" s="74">
        <v>50</v>
      </c>
      <c r="F908" s="79" t="s">
        <v>30</v>
      </c>
      <c r="G908" s="55" t="s">
        <v>31</v>
      </c>
      <c r="H908" s="56" t="s">
        <v>32</v>
      </c>
      <c r="I908" s="55" t="s">
        <v>33</v>
      </c>
      <c r="J908" s="211">
        <v>5.9391999999999996</v>
      </c>
      <c r="K908" s="766">
        <v>296.95999999999998</v>
      </c>
      <c r="L908" s="80"/>
      <c r="M908" s="150">
        <v>0</v>
      </c>
      <c r="N908" s="80"/>
      <c r="O908" s="150"/>
      <c r="P908" s="75">
        <f t="shared" si="67"/>
        <v>0</v>
      </c>
      <c r="Q908" s="1000"/>
      <c r="R908" s="81"/>
      <c r="S908" s="150"/>
      <c r="T908" s="75">
        <v>0</v>
      </c>
      <c r="U908" s="1017">
        <v>0</v>
      </c>
      <c r="V908" s="81"/>
      <c r="W908" s="150"/>
      <c r="X908" s="81"/>
      <c r="Y908" s="150"/>
      <c r="Z908" s="60">
        <f t="shared" si="68"/>
        <v>50</v>
      </c>
      <c r="AA908" s="1000">
        <v>296.95999999999998</v>
      </c>
      <c r="AB908" s="81"/>
      <c r="AC908" s="150"/>
      <c r="AD908" s="63">
        <v>0</v>
      </c>
      <c r="AE908" s="90">
        <f t="shared" si="69"/>
        <v>0</v>
      </c>
      <c r="AF908" s="63">
        <v>0</v>
      </c>
      <c r="AG908" s="150">
        <v>0</v>
      </c>
      <c r="AH908" s="81"/>
      <c r="AI908" s="150"/>
      <c r="AJ908" s="998">
        <f t="shared" si="70"/>
        <v>296.95999999999998</v>
      </c>
    </row>
    <row r="909" spans="2:36" ht="66" x14ac:dyDescent="0.25">
      <c r="B909" s="74"/>
      <c r="C909" s="52" t="s">
        <v>918</v>
      </c>
      <c r="D909" s="74"/>
      <c r="E909" s="74">
        <v>10</v>
      </c>
      <c r="F909" s="79" t="s">
        <v>41</v>
      </c>
      <c r="G909" s="55" t="s">
        <v>31</v>
      </c>
      <c r="H909" s="56" t="s">
        <v>32</v>
      </c>
      <c r="I909" s="55" t="s">
        <v>33</v>
      </c>
      <c r="J909" s="211">
        <v>10.26</v>
      </c>
      <c r="K909" s="766">
        <v>102.6</v>
      </c>
      <c r="L909" s="80"/>
      <c r="M909" s="150">
        <v>0</v>
      </c>
      <c r="N909" s="80"/>
      <c r="O909" s="150"/>
      <c r="P909" s="75">
        <f t="shared" si="67"/>
        <v>0</v>
      </c>
      <c r="Q909" s="1000"/>
      <c r="R909" s="81"/>
      <c r="S909" s="150"/>
      <c r="T909" s="75">
        <v>0</v>
      </c>
      <c r="U909" s="1017">
        <v>0</v>
      </c>
      <c r="V909" s="81"/>
      <c r="W909" s="150"/>
      <c r="X909" s="81"/>
      <c r="Y909" s="150"/>
      <c r="Z909" s="60">
        <f t="shared" si="68"/>
        <v>10</v>
      </c>
      <c r="AA909" s="1000">
        <v>102.6</v>
      </c>
      <c r="AB909" s="81"/>
      <c r="AC909" s="150"/>
      <c r="AD909" s="63">
        <v>0</v>
      </c>
      <c r="AE909" s="90">
        <f t="shared" si="69"/>
        <v>0</v>
      </c>
      <c r="AF909" s="63">
        <v>0</v>
      </c>
      <c r="AG909" s="150">
        <v>0</v>
      </c>
      <c r="AH909" s="81"/>
      <c r="AI909" s="150"/>
      <c r="AJ909" s="998">
        <f t="shared" si="70"/>
        <v>102.6</v>
      </c>
    </row>
    <row r="910" spans="2:36" ht="66" x14ac:dyDescent="0.25">
      <c r="B910" s="74"/>
      <c r="C910" s="82" t="s">
        <v>919</v>
      </c>
      <c r="D910" s="74"/>
      <c r="E910" s="74">
        <v>3</v>
      </c>
      <c r="F910" s="79" t="s">
        <v>30</v>
      </c>
      <c r="G910" s="55" t="s">
        <v>31</v>
      </c>
      <c r="H910" s="56" t="s">
        <v>32</v>
      </c>
      <c r="I910" s="55" t="s">
        <v>33</v>
      </c>
      <c r="J910" s="211">
        <v>106.93</v>
      </c>
      <c r="K910" s="766">
        <v>320.79000000000002</v>
      </c>
      <c r="L910" s="80"/>
      <c r="M910" s="150">
        <v>0</v>
      </c>
      <c r="N910" s="80"/>
      <c r="O910" s="150"/>
      <c r="P910" s="75">
        <f t="shared" si="67"/>
        <v>0</v>
      </c>
      <c r="Q910" s="1000"/>
      <c r="R910" s="81"/>
      <c r="S910" s="150"/>
      <c r="T910" s="75">
        <v>0</v>
      </c>
      <c r="U910" s="1017">
        <v>0</v>
      </c>
      <c r="V910" s="81"/>
      <c r="W910" s="150"/>
      <c r="X910" s="81"/>
      <c r="Y910" s="150"/>
      <c r="Z910" s="60">
        <f t="shared" si="68"/>
        <v>3</v>
      </c>
      <c r="AA910" s="1000">
        <v>320.79000000000002</v>
      </c>
      <c r="AB910" s="81"/>
      <c r="AC910" s="150"/>
      <c r="AD910" s="63">
        <v>0</v>
      </c>
      <c r="AE910" s="90">
        <f t="shared" si="69"/>
        <v>0</v>
      </c>
      <c r="AF910" s="63">
        <v>0</v>
      </c>
      <c r="AG910" s="150">
        <v>0</v>
      </c>
      <c r="AH910" s="81"/>
      <c r="AI910" s="150"/>
      <c r="AJ910" s="998">
        <f t="shared" si="70"/>
        <v>320.79000000000002</v>
      </c>
    </row>
    <row r="911" spans="2:36" ht="66" x14ac:dyDescent="0.25">
      <c r="B911" s="74"/>
      <c r="C911" s="52" t="s">
        <v>920</v>
      </c>
      <c r="D911" s="74"/>
      <c r="E911" s="74">
        <v>3</v>
      </c>
      <c r="F911" s="79" t="s">
        <v>30</v>
      </c>
      <c r="G911" s="55" t="s">
        <v>31</v>
      </c>
      <c r="H911" s="56" t="s">
        <v>32</v>
      </c>
      <c r="I911" s="55" t="s">
        <v>33</v>
      </c>
      <c r="J911" s="211">
        <v>297.00666666666666</v>
      </c>
      <c r="K911" s="766">
        <v>891.02</v>
      </c>
      <c r="L911" s="80"/>
      <c r="M911" s="150">
        <v>0</v>
      </c>
      <c r="N911" s="80"/>
      <c r="O911" s="150"/>
      <c r="P911" s="75">
        <f t="shared" si="67"/>
        <v>0</v>
      </c>
      <c r="Q911" s="1000"/>
      <c r="R911" s="81"/>
      <c r="S911" s="150"/>
      <c r="T911" s="75">
        <v>0</v>
      </c>
      <c r="U911" s="1017">
        <v>0</v>
      </c>
      <c r="V911" s="81"/>
      <c r="W911" s="150"/>
      <c r="X911" s="81"/>
      <c r="Y911" s="150"/>
      <c r="Z911" s="60">
        <f t="shared" si="68"/>
        <v>3</v>
      </c>
      <c r="AA911" s="1000">
        <v>891.02</v>
      </c>
      <c r="AB911" s="81"/>
      <c r="AC911" s="150"/>
      <c r="AD911" s="63">
        <v>0</v>
      </c>
      <c r="AE911" s="90">
        <f t="shared" si="69"/>
        <v>0</v>
      </c>
      <c r="AF911" s="63">
        <v>0</v>
      </c>
      <c r="AG911" s="150">
        <v>0</v>
      </c>
      <c r="AH911" s="81"/>
      <c r="AI911" s="150"/>
      <c r="AJ911" s="998">
        <f t="shared" si="70"/>
        <v>891.02</v>
      </c>
    </row>
    <row r="912" spans="2:36" ht="66" x14ac:dyDescent="0.25">
      <c r="B912" s="74"/>
      <c r="C912" s="82" t="s">
        <v>921</v>
      </c>
      <c r="D912" s="74"/>
      <c r="E912" s="74">
        <v>3</v>
      </c>
      <c r="F912" s="79" t="s">
        <v>30</v>
      </c>
      <c r="G912" s="55" t="s">
        <v>31</v>
      </c>
      <c r="H912" s="56" t="s">
        <v>32</v>
      </c>
      <c r="I912" s="55" t="s">
        <v>33</v>
      </c>
      <c r="J912" s="211">
        <v>106.93</v>
      </c>
      <c r="K912" s="766">
        <v>320.79000000000002</v>
      </c>
      <c r="L912" s="80"/>
      <c r="M912" s="150">
        <v>0</v>
      </c>
      <c r="N912" s="80"/>
      <c r="O912" s="150"/>
      <c r="P912" s="75">
        <f t="shared" si="67"/>
        <v>0</v>
      </c>
      <c r="Q912" s="1000"/>
      <c r="R912" s="81"/>
      <c r="S912" s="150"/>
      <c r="T912" s="75">
        <v>0</v>
      </c>
      <c r="U912" s="1017">
        <v>0</v>
      </c>
      <c r="V912" s="81"/>
      <c r="W912" s="150"/>
      <c r="X912" s="81"/>
      <c r="Y912" s="150"/>
      <c r="Z912" s="60">
        <f t="shared" si="68"/>
        <v>3</v>
      </c>
      <c r="AA912" s="1000">
        <v>320.79000000000002</v>
      </c>
      <c r="AB912" s="81"/>
      <c r="AC912" s="150"/>
      <c r="AD912" s="63">
        <v>0</v>
      </c>
      <c r="AE912" s="90">
        <f t="shared" si="69"/>
        <v>0</v>
      </c>
      <c r="AF912" s="63">
        <v>0</v>
      </c>
      <c r="AG912" s="150">
        <v>0</v>
      </c>
      <c r="AH912" s="81"/>
      <c r="AI912" s="150"/>
      <c r="AJ912" s="998">
        <f t="shared" si="70"/>
        <v>320.79000000000002</v>
      </c>
    </row>
    <row r="913" spans="2:36" ht="66" x14ac:dyDescent="0.25">
      <c r="B913" s="74"/>
      <c r="C913" s="87" t="s">
        <v>922</v>
      </c>
      <c r="D913" s="74"/>
      <c r="E913" s="74">
        <v>12</v>
      </c>
      <c r="F913" s="79" t="s">
        <v>49</v>
      </c>
      <c r="G913" s="55" t="s">
        <v>31</v>
      </c>
      <c r="H913" s="56" t="s">
        <v>32</v>
      </c>
      <c r="I913" s="55" t="s">
        <v>33</v>
      </c>
      <c r="J913" s="211">
        <v>672.80000000000007</v>
      </c>
      <c r="K913" s="766">
        <v>8073.6</v>
      </c>
      <c r="L913" s="80"/>
      <c r="M913" s="150">
        <v>0</v>
      </c>
      <c r="N913" s="80"/>
      <c r="O913" s="150"/>
      <c r="P913" s="75">
        <f t="shared" si="67"/>
        <v>0</v>
      </c>
      <c r="Q913" s="1000"/>
      <c r="R913" s="81"/>
      <c r="S913" s="150"/>
      <c r="T913" s="75">
        <v>0</v>
      </c>
      <c r="U913" s="1017">
        <v>0</v>
      </c>
      <c r="V913" s="81"/>
      <c r="W913" s="150"/>
      <c r="X913" s="81"/>
      <c r="Y913" s="150"/>
      <c r="Z913" s="60">
        <f t="shared" si="68"/>
        <v>12</v>
      </c>
      <c r="AA913" s="1000">
        <v>8073.6</v>
      </c>
      <c r="AB913" s="81"/>
      <c r="AC913" s="150"/>
      <c r="AD913" s="63">
        <v>0</v>
      </c>
      <c r="AE913" s="90">
        <f t="shared" si="69"/>
        <v>0</v>
      </c>
      <c r="AF913" s="63">
        <v>0</v>
      </c>
      <c r="AG913" s="150">
        <v>0</v>
      </c>
      <c r="AH913" s="81"/>
      <c r="AI913" s="150"/>
      <c r="AJ913" s="998">
        <f t="shared" si="70"/>
        <v>8073.6</v>
      </c>
    </row>
    <row r="914" spans="2:36" ht="66" x14ac:dyDescent="0.25">
      <c r="B914" s="74"/>
      <c r="C914" s="82" t="s">
        <v>923</v>
      </c>
      <c r="D914" s="74"/>
      <c r="E914" s="74">
        <v>2</v>
      </c>
      <c r="F914" s="79" t="s">
        <v>30</v>
      </c>
      <c r="G914" s="55" t="s">
        <v>31</v>
      </c>
      <c r="H914" s="56" t="s">
        <v>32</v>
      </c>
      <c r="I914" s="55" t="s">
        <v>33</v>
      </c>
      <c r="J914" s="211">
        <v>142.565</v>
      </c>
      <c r="K914" s="766">
        <v>285.13</v>
      </c>
      <c r="L914" s="80"/>
      <c r="M914" s="150">
        <v>0</v>
      </c>
      <c r="N914" s="80"/>
      <c r="O914" s="150"/>
      <c r="P914" s="75">
        <f t="shared" si="67"/>
        <v>0</v>
      </c>
      <c r="Q914" s="1000"/>
      <c r="R914" s="81"/>
      <c r="S914" s="150"/>
      <c r="T914" s="75">
        <v>0</v>
      </c>
      <c r="U914" s="1017">
        <v>0</v>
      </c>
      <c r="V914" s="81"/>
      <c r="W914" s="150"/>
      <c r="X914" s="81"/>
      <c r="Y914" s="150"/>
      <c r="Z914" s="60">
        <f t="shared" si="68"/>
        <v>2</v>
      </c>
      <c r="AA914" s="1000">
        <v>285.13</v>
      </c>
      <c r="AB914" s="81"/>
      <c r="AC914" s="150"/>
      <c r="AD914" s="63">
        <v>0</v>
      </c>
      <c r="AE914" s="90">
        <f t="shared" si="69"/>
        <v>0</v>
      </c>
      <c r="AF914" s="63">
        <v>0</v>
      </c>
      <c r="AG914" s="150">
        <v>0</v>
      </c>
      <c r="AH914" s="81"/>
      <c r="AI914" s="150"/>
      <c r="AJ914" s="998">
        <f t="shared" si="70"/>
        <v>285.13</v>
      </c>
    </row>
    <row r="915" spans="2:36" ht="66" x14ac:dyDescent="0.25">
      <c r="B915" s="74"/>
      <c r="C915" s="52" t="s">
        <v>924</v>
      </c>
      <c r="D915" s="74"/>
      <c r="E915" s="74">
        <v>135</v>
      </c>
      <c r="F915" s="79" t="s">
        <v>30</v>
      </c>
      <c r="G915" s="55" t="s">
        <v>31</v>
      </c>
      <c r="H915" s="56" t="s">
        <v>32</v>
      </c>
      <c r="I915" s="55" t="s">
        <v>33</v>
      </c>
      <c r="J915" s="211">
        <v>142.56399999999999</v>
      </c>
      <c r="K915" s="766">
        <v>19246.14</v>
      </c>
      <c r="L915" s="80"/>
      <c r="M915" s="150">
        <v>0</v>
      </c>
      <c r="N915" s="80"/>
      <c r="O915" s="150"/>
      <c r="P915" s="75">
        <f t="shared" si="67"/>
        <v>0</v>
      </c>
      <c r="Q915" s="1000"/>
      <c r="R915" s="81"/>
      <c r="S915" s="150"/>
      <c r="T915" s="75">
        <v>0</v>
      </c>
      <c r="U915" s="1017">
        <v>0</v>
      </c>
      <c r="V915" s="81"/>
      <c r="W915" s="150"/>
      <c r="X915" s="81"/>
      <c r="Y915" s="150"/>
      <c r="Z915" s="60">
        <f t="shared" si="68"/>
        <v>135</v>
      </c>
      <c r="AA915" s="1000">
        <v>19246.14</v>
      </c>
      <c r="AB915" s="81"/>
      <c r="AC915" s="150"/>
      <c r="AD915" s="63">
        <v>0</v>
      </c>
      <c r="AE915" s="90">
        <f t="shared" si="69"/>
        <v>0</v>
      </c>
      <c r="AF915" s="63">
        <v>0</v>
      </c>
      <c r="AG915" s="150">
        <v>0</v>
      </c>
      <c r="AH915" s="81"/>
      <c r="AI915" s="150"/>
      <c r="AJ915" s="998">
        <f t="shared" si="70"/>
        <v>19246.14</v>
      </c>
    </row>
    <row r="916" spans="2:36" ht="66" x14ac:dyDescent="0.25">
      <c r="B916" s="74"/>
      <c r="C916" s="230" t="s">
        <v>925</v>
      </c>
      <c r="D916" s="74"/>
      <c r="E916" s="74">
        <v>1</v>
      </c>
      <c r="F916" s="79" t="s">
        <v>49</v>
      </c>
      <c r="G916" s="55" t="s">
        <v>31</v>
      </c>
      <c r="H916" s="56" t="s">
        <v>32</v>
      </c>
      <c r="I916" s="55" t="s">
        <v>33</v>
      </c>
      <c r="J916" s="211">
        <v>580</v>
      </c>
      <c r="K916" s="766">
        <v>580</v>
      </c>
      <c r="L916" s="80"/>
      <c r="M916" s="150">
        <v>0</v>
      </c>
      <c r="N916" s="80"/>
      <c r="O916" s="150"/>
      <c r="P916" s="75">
        <f t="shared" si="67"/>
        <v>0</v>
      </c>
      <c r="Q916" s="1000"/>
      <c r="R916" s="81"/>
      <c r="S916" s="150"/>
      <c r="T916" s="75">
        <v>0</v>
      </c>
      <c r="U916" s="1017">
        <v>0</v>
      </c>
      <c r="V916" s="81"/>
      <c r="W916" s="150"/>
      <c r="X916" s="81"/>
      <c r="Y916" s="150"/>
      <c r="Z916" s="60">
        <f t="shared" si="68"/>
        <v>1</v>
      </c>
      <c r="AA916" s="1000">
        <v>580</v>
      </c>
      <c r="AB916" s="81"/>
      <c r="AC916" s="150"/>
      <c r="AD916" s="63">
        <v>0</v>
      </c>
      <c r="AE916" s="90">
        <f t="shared" si="69"/>
        <v>0</v>
      </c>
      <c r="AF916" s="63">
        <v>0</v>
      </c>
      <c r="AG916" s="150">
        <v>0</v>
      </c>
      <c r="AH916" s="81"/>
      <c r="AI916" s="150"/>
      <c r="AJ916" s="998">
        <f t="shared" si="70"/>
        <v>580</v>
      </c>
    </row>
    <row r="917" spans="2:36" ht="66" x14ac:dyDescent="0.25">
      <c r="B917" s="74"/>
      <c r="C917" s="86" t="s">
        <v>926</v>
      </c>
      <c r="D917" s="74"/>
      <c r="E917" s="74">
        <v>2</v>
      </c>
      <c r="F917" s="79" t="s">
        <v>49</v>
      </c>
      <c r="G917" s="55" t="s">
        <v>31</v>
      </c>
      <c r="H917" s="56" t="s">
        <v>32</v>
      </c>
      <c r="I917" s="55" t="s">
        <v>33</v>
      </c>
      <c r="J917" s="211">
        <v>300</v>
      </c>
      <c r="K917" s="766">
        <v>600</v>
      </c>
      <c r="L917" s="80"/>
      <c r="M917" s="150">
        <v>0</v>
      </c>
      <c r="N917" s="80"/>
      <c r="O917" s="150"/>
      <c r="P917" s="75">
        <f t="shared" si="67"/>
        <v>0</v>
      </c>
      <c r="Q917" s="1000"/>
      <c r="R917" s="81"/>
      <c r="S917" s="150"/>
      <c r="T917" s="75">
        <v>0</v>
      </c>
      <c r="U917" s="1017">
        <v>0</v>
      </c>
      <c r="V917" s="81"/>
      <c r="W917" s="150"/>
      <c r="X917" s="81"/>
      <c r="Y917" s="150"/>
      <c r="Z917" s="60">
        <f t="shared" si="68"/>
        <v>2</v>
      </c>
      <c r="AA917" s="1000">
        <v>600</v>
      </c>
      <c r="AB917" s="81"/>
      <c r="AC917" s="150"/>
      <c r="AD917" s="63">
        <v>0</v>
      </c>
      <c r="AE917" s="90">
        <f t="shared" si="69"/>
        <v>0</v>
      </c>
      <c r="AF917" s="63">
        <v>0</v>
      </c>
      <c r="AG917" s="150">
        <v>0</v>
      </c>
      <c r="AH917" s="81"/>
      <c r="AI917" s="150"/>
      <c r="AJ917" s="998">
        <f t="shared" si="70"/>
        <v>600</v>
      </c>
    </row>
    <row r="918" spans="2:36" ht="66" x14ac:dyDescent="0.25">
      <c r="B918" s="74"/>
      <c r="C918" s="82" t="s">
        <v>927</v>
      </c>
      <c r="D918" s="74"/>
      <c r="E918" s="74">
        <v>1</v>
      </c>
      <c r="F918" s="79" t="s">
        <v>30</v>
      </c>
      <c r="G918" s="55" t="s">
        <v>31</v>
      </c>
      <c r="H918" s="56" t="s">
        <v>32</v>
      </c>
      <c r="I918" s="55" t="s">
        <v>33</v>
      </c>
      <c r="J918" s="211">
        <v>2969.99</v>
      </c>
      <c r="K918" s="766">
        <v>2969.99</v>
      </c>
      <c r="L918" s="80"/>
      <c r="M918" s="150">
        <v>0</v>
      </c>
      <c r="N918" s="80"/>
      <c r="O918" s="150"/>
      <c r="P918" s="75">
        <f t="shared" si="67"/>
        <v>0</v>
      </c>
      <c r="Q918" s="1000"/>
      <c r="R918" s="81"/>
      <c r="S918" s="150"/>
      <c r="T918" s="75">
        <v>0</v>
      </c>
      <c r="U918" s="1017">
        <v>0</v>
      </c>
      <c r="V918" s="81"/>
      <c r="W918" s="150"/>
      <c r="X918" s="81"/>
      <c r="Y918" s="150"/>
      <c r="Z918" s="60">
        <f t="shared" si="68"/>
        <v>1</v>
      </c>
      <c r="AA918" s="1000">
        <v>2969.99</v>
      </c>
      <c r="AB918" s="81"/>
      <c r="AC918" s="150"/>
      <c r="AD918" s="63">
        <v>0</v>
      </c>
      <c r="AE918" s="90">
        <f t="shared" si="69"/>
        <v>0</v>
      </c>
      <c r="AF918" s="63">
        <v>0</v>
      </c>
      <c r="AG918" s="150">
        <v>0</v>
      </c>
      <c r="AH918" s="81"/>
      <c r="AI918" s="150"/>
      <c r="AJ918" s="998">
        <f t="shared" si="70"/>
        <v>2969.99</v>
      </c>
    </row>
    <row r="919" spans="2:36" ht="66" x14ac:dyDescent="0.25">
      <c r="B919" s="74"/>
      <c r="C919" s="52" t="s">
        <v>928</v>
      </c>
      <c r="D919" s="74"/>
      <c r="E919" s="74">
        <v>4</v>
      </c>
      <c r="F919" s="79" t="s">
        <v>30</v>
      </c>
      <c r="G919" s="55" t="s">
        <v>31</v>
      </c>
      <c r="H919" s="56" t="s">
        <v>32</v>
      </c>
      <c r="I919" s="55" t="s">
        <v>33</v>
      </c>
      <c r="J919" s="211">
        <v>612.48</v>
      </c>
      <c r="K919" s="766">
        <v>2449.92</v>
      </c>
      <c r="L919" s="80"/>
      <c r="M919" s="150">
        <v>0</v>
      </c>
      <c r="N919" s="80"/>
      <c r="O919" s="150"/>
      <c r="P919" s="75">
        <f t="shared" si="67"/>
        <v>0</v>
      </c>
      <c r="Q919" s="1000"/>
      <c r="R919" s="81"/>
      <c r="S919" s="150"/>
      <c r="T919" s="75">
        <v>0</v>
      </c>
      <c r="U919" s="1017">
        <v>0</v>
      </c>
      <c r="V919" s="81"/>
      <c r="W919" s="150"/>
      <c r="X919" s="81"/>
      <c r="Y919" s="150"/>
      <c r="Z919" s="60">
        <f t="shared" si="68"/>
        <v>4</v>
      </c>
      <c r="AA919" s="1000">
        <v>2449.92</v>
      </c>
      <c r="AB919" s="81"/>
      <c r="AC919" s="150"/>
      <c r="AD919" s="63">
        <v>0</v>
      </c>
      <c r="AE919" s="90">
        <f t="shared" si="69"/>
        <v>0</v>
      </c>
      <c r="AF919" s="63">
        <v>0</v>
      </c>
      <c r="AG919" s="150">
        <v>0</v>
      </c>
      <c r="AH919" s="81"/>
      <c r="AI919" s="150"/>
      <c r="AJ919" s="998">
        <f t="shared" si="70"/>
        <v>2449.92</v>
      </c>
    </row>
    <row r="920" spans="2:36" ht="66" x14ac:dyDescent="0.25">
      <c r="B920" s="74"/>
      <c r="C920" s="52" t="s">
        <v>929</v>
      </c>
      <c r="D920" s="74"/>
      <c r="E920" s="74">
        <v>4</v>
      </c>
      <c r="F920" s="79" t="s">
        <v>30</v>
      </c>
      <c r="G920" s="55" t="s">
        <v>31</v>
      </c>
      <c r="H920" s="56" t="s">
        <v>32</v>
      </c>
      <c r="I920" s="55" t="s">
        <v>33</v>
      </c>
      <c r="J920" s="211">
        <f>K920/E920</f>
        <v>3628.145</v>
      </c>
      <c r="K920" s="766">
        <v>14512.58</v>
      </c>
      <c r="L920" s="80"/>
      <c r="M920" s="150">
        <v>0</v>
      </c>
      <c r="N920" s="80"/>
      <c r="O920" s="150"/>
      <c r="P920" s="75">
        <v>4</v>
      </c>
      <c r="Q920" s="1000">
        <v>14427.43</v>
      </c>
      <c r="R920" s="81"/>
      <c r="S920" s="150"/>
      <c r="T920" s="75">
        <v>0</v>
      </c>
      <c r="U920" s="1017">
        <v>0</v>
      </c>
      <c r="V920" s="81"/>
      <c r="W920" s="150"/>
      <c r="X920" s="81"/>
      <c r="Y920" s="150"/>
      <c r="Z920" s="60">
        <v>0</v>
      </c>
      <c r="AA920" s="1000">
        <v>85.149999999999636</v>
      </c>
      <c r="AB920" s="81"/>
      <c r="AC920" s="150"/>
      <c r="AD920" s="63">
        <v>0</v>
      </c>
      <c r="AE920" s="90">
        <f t="shared" si="69"/>
        <v>0</v>
      </c>
      <c r="AF920" s="63">
        <v>0</v>
      </c>
      <c r="AG920" s="150">
        <v>0</v>
      </c>
      <c r="AH920" s="81"/>
      <c r="AI920" s="150"/>
      <c r="AJ920" s="998">
        <f t="shared" si="70"/>
        <v>14512.58</v>
      </c>
    </row>
    <row r="921" spans="2:36" ht="66" x14ac:dyDescent="0.25">
      <c r="B921" s="74"/>
      <c r="C921" s="52" t="s">
        <v>930</v>
      </c>
      <c r="D921" s="74"/>
      <c r="E921" s="74">
        <v>50</v>
      </c>
      <c r="F921" s="79" t="s">
        <v>30</v>
      </c>
      <c r="G921" s="55" t="s">
        <v>31</v>
      </c>
      <c r="H921" s="56" t="s">
        <v>32</v>
      </c>
      <c r="I921" s="55" t="s">
        <v>33</v>
      </c>
      <c r="J921" s="211">
        <v>38.024799999999999</v>
      </c>
      <c r="K921" s="766">
        <v>1901.24</v>
      </c>
      <c r="L921" s="80"/>
      <c r="M921" s="150">
        <v>0</v>
      </c>
      <c r="N921" s="80"/>
      <c r="O921" s="150"/>
      <c r="P921" s="75">
        <f t="shared" ref="P921:P944" si="71">Q921/J921</f>
        <v>0</v>
      </c>
      <c r="Q921" s="1000"/>
      <c r="R921" s="81"/>
      <c r="S921" s="150"/>
      <c r="T921" s="75">
        <v>0</v>
      </c>
      <c r="U921" s="1017">
        <v>0</v>
      </c>
      <c r="V921" s="81"/>
      <c r="W921" s="150"/>
      <c r="X921" s="81"/>
      <c r="Y921" s="150"/>
      <c r="Z921" s="60">
        <f t="shared" ref="Z921:Z944" si="72">E921</f>
        <v>50</v>
      </c>
      <c r="AA921" s="1000">
        <v>1901.24</v>
      </c>
      <c r="AB921" s="81"/>
      <c r="AC921" s="150"/>
      <c r="AD921" s="63">
        <v>0</v>
      </c>
      <c r="AE921" s="90">
        <f t="shared" si="69"/>
        <v>0</v>
      </c>
      <c r="AF921" s="63">
        <v>0</v>
      </c>
      <c r="AG921" s="150">
        <v>0</v>
      </c>
      <c r="AH921" s="81"/>
      <c r="AI921" s="150"/>
      <c r="AJ921" s="998">
        <f t="shared" si="70"/>
        <v>1901.24</v>
      </c>
    </row>
    <row r="922" spans="2:36" ht="66" x14ac:dyDescent="0.25">
      <c r="B922" s="74"/>
      <c r="C922" s="52" t="s">
        <v>931</v>
      </c>
      <c r="D922" s="74"/>
      <c r="E922" s="74">
        <v>50</v>
      </c>
      <c r="F922" s="79" t="s">
        <v>30</v>
      </c>
      <c r="G922" s="55" t="s">
        <v>31</v>
      </c>
      <c r="H922" s="56" t="s">
        <v>32</v>
      </c>
      <c r="I922" s="55" t="s">
        <v>33</v>
      </c>
      <c r="J922" s="211">
        <v>36.818400000000004</v>
      </c>
      <c r="K922" s="766">
        <v>1840.92</v>
      </c>
      <c r="L922" s="80"/>
      <c r="M922" s="150">
        <v>0</v>
      </c>
      <c r="N922" s="80"/>
      <c r="O922" s="150"/>
      <c r="P922" s="75">
        <f t="shared" si="71"/>
        <v>0</v>
      </c>
      <c r="Q922" s="1000"/>
      <c r="R922" s="81"/>
      <c r="S922" s="150"/>
      <c r="T922" s="75">
        <v>0</v>
      </c>
      <c r="U922" s="1017">
        <v>0</v>
      </c>
      <c r="V922" s="81"/>
      <c r="W922" s="150"/>
      <c r="X922" s="81"/>
      <c r="Y922" s="150"/>
      <c r="Z922" s="60">
        <f t="shared" si="72"/>
        <v>50</v>
      </c>
      <c r="AA922" s="1000">
        <v>1840.92</v>
      </c>
      <c r="AB922" s="81"/>
      <c r="AC922" s="150"/>
      <c r="AD922" s="63">
        <v>0</v>
      </c>
      <c r="AE922" s="90">
        <f t="shared" si="69"/>
        <v>0</v>
      </c>
      <c r="AF922" s="63">
        <v>0</v>
      </c>
      <c r="AG922" s="150">
        <v>0</v>
      </c>
      <c r="AH922" s="81"/>
      <c r="AI922" s="150"/>
      <c r="AJ922" s="998">
        <f t="shared" si="70"/>
        <v>1840.92</v>
      </c>
    </row>
    <row r="923" spans="2:36" ht="66" x14ac:dyDescent="0.25">
      <c r="B923" s="74"/>
      <c r="C923" s="82" t="s">
        <v>932</v>
      </c>
      <c r="D923" s="74"/>
      <c r="E923" s="74">
        <v>40</v>
      </c>
      <c r="F923" s="79" t="s">
        <v>30</v>
      </c>
      <c r="G923" s="55" t="s">
        <v>31</v>
      </c>
      <c r="H923" s="56" t="s">
        <v>32</v>
      </c>
      <c r="I923" s="55" t="s">
        <v>33</v>
      </c>
      <c r="J923" s="211">
        <v>38.024749999999997</v>
      </c>
      <c r="K923" s="766">
        <v>1520.99</v>
      </c>
      <c r="L923" s="80"/>
      <c r="M923" s="150">
        <v>0</v>
      </c>
      <c r="N923" s="80"/>
      <c r="O923" s="150"/>
      <c r="P923" s="75">
        <f t="shared" si="71"/>
        <v>0</v>
      </c>
      <c r="Q923" s="1000"/>
      <c r="R923" s="81"/>
      <c r="S923" s="150"/>
      <c r="T923" s="75">
        <v>0</v>
      </c>
      <c r="U923" s="1017">
        <v>0</v>
      </c>
      <c r="V923" s="81"/>
      <c r="W923" s="150"/>
      <c r="X923" s="81"/>
      <c r="Y923" s="150"/>
      <c r="Z923" s="60">
        <f t="shared" si="72"/>
        <v>40</v>
      </c>
      <c r="AA923" s="1000">
        <v>1520.99</v>
      </c>
      <c r="AB923" s="81"/>
      <c r="AC923" s="150"/>
      <c r="AD923" s="63">
        <v>0</v>
      </c>
      <c r="AE923" s="90">
        <f t="shared" si="69"/>
        <v>0</v>
      </c>
      <c r="AF923" s="63">
        <v>0</v>
      </c>
      <c r="AG923" s="150">
        <v>0</v>
      </c>
      <c r="AH923" s="81"/>
      <c r="AI923" s="150"/>
      <c r="AJ923" s="998">
        <f t="shared" si="70"/>
        <v>1520.99</v>
      </c>
    </row>
    <row r="924" spans="2:36" ht="66" x14ac:dyDescent="0.25">
      <c r="B924" s="74"/>
      <c r="C924" s="287" t="s">
        <v>933</v>
      </c>
      <c r="D924" s="74"/>
      <c r="E924" s="74">
        <v>10</v>
      </c>
      <c r="F924" s="79" t="s">
        <v>41</v>
      </c>
      <c r="G924" s="55" t="s">
        <v>31</v>
      </c>
      <c r="H924" s="56" t="s">
        <v>32</v>
      </c>
      <c r="I924" s="55" t="s">
        <v>33</v>
      </c>
      <c r="J924" s="211">
        <v>35.920999999999999</v>
      </c>
      <c r="K924" s="766">
        <v>359.21</v>
      </c>
      <c r="L924" s="80"/>
      <c r="M924" s="150">
        <v>0</v>
      </c>
      <c r="N924" s="80"/>
      <c r="O924" s="150"/>
      <c r="P924" s="75">
        <f t="shared" si="71"/>
        <v>0</v>
      </c>
      <c r="Q924" s="1000"/>
      <c r="R924" s="81"/>
      <c r="S924" s="150"/>
      <c r="T924" s="75">
        <v>0</v>
      </c>
      <c r="U924" s="1017">
        <v>0</v>
      </c>
      <c r="V924" s="81"/>
      <c r="W924" s="150"/>
      <c r="X924" s="81"/>
      <c r="Y924" s="150"/>
      <c r="Z924" s="60">
        <f t="shared" si="72"/>
        <v>10</v>
      </c>
      <c r="AA924" s="1000">
        <v>359.21</v>
      </c>
      <c r="AB924" s="81"/>
      <c r="AC924" s="150"/>
      <c r="AD924" s="63">
        <v>0</v>
      </c>
      <c r="AE924" s="90">
        <f t="shared" si="69"/>
        <v>0</v>
      </c>
      <c r="AF924" s="63">
        <v>0</v>
      </c>
      <c r="AG924" s="150">
        <v>0</v>
      </c>
      <c r="AH924" s="81"/>
      <c r="AI924" s="150"/>
      <c r="AJ924" s="998">
        <f t="shared" si="70"/>
        <v>359.21</v>
      </c>
    </row>
    <row r="925" spans="2:36" ht="66" x14ac:dyDescent="0.25">
      <c r="B925" s="74"/>
      <c r="C925" s="287" t="s">
        <v>934</v>
      </c>
      <c r="D925" s="74"/>
      <c r="E925" s="74">
        <v>10</v>
      </c>
      <c r="F925" s="79" t="s">
        <v>41</v>
      </c>
      <c r="G925" s="88" t="s">
        <v>31</v>
      </c>
      <c r="H925" s="56" t="s">
        <v>32</v>
      </c>
      <c r="I925" s="55" t="s">
        <v>33</v>
      </c>
      <c r="J925" s="211">
        <v>32.076000000000001</v>
      </c>
      <c r="K925" s="766">
        <v>320.76</v>
      </c>
      <c r="L925" s="80"/>
      <c r="M925" s="150">
        <v>0</v>
      </c>
      <c r="N925" s="80"/>
      <c r="O925" s="150"/>
      <c r="P925" s="75">
        <f t="shared" si="71"/>
        <v>0</v>
      </c>
      <c r="Q925" s="1000"/>
      <c r="R925" s="81"/>
      <c r="S925" s="150"/>
      <c r="T925" s="75">
        <v>0</v>
      </c>
      <c r="U925" s="1017">
        <v>0</v>
      </c>
      <c r="V925" s="81"/>
      <c r="W925" s="150"/>
      <c r="X925" s="81"/>
      <c r="Y925" s="150"/>
      <c r="Z925" s="60">
        <f t="shared" si="72"/>
        <v>10</v>
      </c>
      <c r="AA925" s="1000">
        <v>320.76</v>
      </c>
      <c r="AB925" s="81"/>
      <c r="AC925" s="150"/>
      <c r="AD925" s="63">
        <v>0</v>
      </c>
      <c r="AE925" s="90">
        <f t="shared" si="69"/>
        <v>0</v>
      </c>
      <c r="AF925" s="63">
        <v>0</v>
      </c>
      <c r="AG925" s="150">
        <v>0</v>
      </c>
      <c r="AH925" s="81"/>
      <c r="AI925" s="150"/>
      <c r="AJ925" s="998">
        <f t="shared" si="70"/>
        <v>320.76</v>
      </c>
    </row>
    <row r="926" spans="2:36" ht="66" x14ac:dyDescent="0.25">
      <c r="B926" s="74"/>
      <c r="C926" s="52" t="s">
        <v>935</v>
      </c>
      <c r="D926" s="74"/>
      <c r="E926" s="74">
        <v>2</v>
      </c>
      <c r="F926" s="79" t="s">
        <v>30</v>
      </c>
      <c r="G926" s="55" t="s">
        <v>31</v>
      </c>
      <c r="H926" s="56" t="s">
        <v>32</v>
      </c>
      <c r="I926" s="55" t="s">
        <v>33</v>
      </c>
      <c r="J926" s="211">
        <v>112.87</v>
      </c>
      <c r="K926" s="766">
        <v>225.74</v>
      </c>
      <c r="L926" s="80"/>
      <c r="M926" s="150">
        <v>0</v>
      </c>
      <c r="N926" s="80"/>
      <c r="O926" s="150"/>
      <c r="P926" s="75">
        <f t="shared" si="71"/>
        <v>0</v>
      </c>
      <c r="Q926" s="1000"/>
      <c r="R926" s="81"/>
      <c r="S926" s="150"/>
      <c r="T926" s="75">
        <v>0</v>
      </c>
      <c r="U926" s="1017">
        <v>0</v>
      </c>
      <c r="V926" s="81"/>
      <c r="W926" s="150"/>
      <c r="X926" s="81"/>
      <c r="Y926" s="150"/>
      <c r="Z926" s="60">
        <f t="shared" si="72"/>
        <v>2</v>
      </c>
      <c r="AA926" s="1000">
        <v>225.74</v>
      </c>
      <c r="AB926" s="81"/>
      <c r="AC926" s="150"/>
      <c r="AD926" s="63">
        <v>0</v>
      </c>
      <c r="AE926" s="90">
        <f t="shared" si="69"/>
        <v>0</v>
      </c>
      <c r="AF926" s="63">
        <v>0</v>
      </c>
      <c r="AG926" s="150">
        <v>0</v>
      </c>
      <c r="AH926" s="81"/>
      <c r="AI926" s="150"/>
      <c r="AJ926" s="998">
        <f t="shared" si="70"/>
        <v>225.74</v>
      </c>
    </row>
    <row r="927" spans="2:36" ht="66" x14ac:dyDescent="0.25">
      <c r="B927" s="74"/>
      <c r="C927" s="52" t="s">
        <v>936</v>
      </c>
      <c r="D927" s="74"/>
      <c r="E927" s="74">
        <v>131</v>
      </c>
      <c r="F927" s="79" t="s">
        <v>30</v>
      </c>
      <c r="G927" s="55" t="s">
        <v>31</v>
      </c>
      <c r="H927" s="56" t="s">
        <v>32</v>
      </c>
      <c r="I927" s="55" t="s">
        <v>33</v>
      </c>
      <c r="J927" s="211">
        <v>112.86801526717556</v>
      </c>
      <c r="K927" s="766">
        <v>14785.71</v>
      </c>
      <c r="L927" s="80"/>
      <c r="M927" s="150">
        <v>0</v>
      </c>
      <c r="N927" s="80"/>
      <c r="O927" s="150"/>
      <c r="P927" s="75">
        <f t="shared" si="71"/>
        <v>0</v>
      </c>
      <c r="Q927" s="1000"/>
      <c r="R927" s="81"/>
      <c r="S927" s="150"/>
      <c r="T927" s="75">
        <v>0</v>
      </c>
      <c r="U927" s="1017">
        <v>0</v>
      </c>
      <c r="V927" s="81"/>
      <c r="W927" s="150"/>
      <c r="X927" s="81"/>
      <c r="Y927" s="150"/>
      <c r="Z927" s="60">
        <f t="shared" si="72"/>
        <v>131</v>
      </c>
      <c r="AA927" s="1000">
        <v>14785.71</v>
      </c>
      <c r="AB927" s="81"/>
      <c r="AC927" s="150"/>
      <c r="AD927" s="63">
        <v>0</v>
      </c>
      <c r="AE927" s="90">
        <f t="shared" si="69"/>
        <v>0</v>
      </c>
      <c r="AF927" s="63">
        <v>0</v>
      </c>
      <c r="AG927" s="150">
        <v>0</v>
      </c>
      <c r="AH927" s="81"/>
      <c r="AI927" s="150"/>
      <c r="AJ927" s="998">
        <f t="shared" si="70"/>
        <v>14785.71</v>
      </c>
    </row>
    <row r="928" spans="2:36" ht="66" x14ac:dyDescent="0.25">
      <c r="B928" s="74"/>
      <c r="C928" s="287" t="s">
        <v>937</v>
      </c>
      <c r="D928" s="74"/>
      <c r="E928" s="74">
        <v>2</v>
      </c>
      <c r="F928" s="79" t="s">
        <v>41</v>
      </c>
      <c r="G928" s="55" t="s">
        <v>31</v>
      </c>
      <c r="H928" s="56" t="s">
        <v>32</v>
      </c>
      <c r="I928" s="55" t="s">
        <v>33</v>
      </c>
      <c r="J928" s="211">
        <v>17.16</v>
      </c>
      <c r="K928" s="766">
        <v>34.32</v>
      </c>
      <c r="L928" s="80"/>
      <c r="M928" s="150">
        <v>0</v>
      </c>
      <c r="N928" s="80"/>
      <c r="O928" s="150"/>
      <c r="P928" s="75">
        <f t="shared" si="71"/>
        <v>0</v>
      </c>
      <c r="Q928" s="1000"/>
      <c r="R928" s="81"/>
      <c r="S928" s="150"/>
      <c r="T928" s="75">
        <v>0</v>
      </c>
      <c r="U928" s="1017">
        <v>0</v>
      </c>
      <c r="V928" s="81"/>
      <c r="W928" s="150"/>
      <c r="X928" s="81"/>
      <c r="Y928" s="150"/>
      <c r="Z928" s="60">
        <f t="shared" si="72"/>
        <v>2</v>
      </c>
      <c r="AA928" s="1000">
        <v>34.32</v>
      </c>
      <c r="AB928" s="81"/>
      <c r="AC928" s="150"/>
      <c r="AD928" s="63">
        <v>0</v>
      </c>
      <c r="AE928" s="90">
        <f t="shared" si="69"/>
        <v>0</v>
      </c>
      <c r="AF928" s="63">
        <v>0</v>
      </c>
      <c r="AG928" s="150">
        <v>0</v>
      </c>
      <c r="AH928" s="81"/>
      <c r="AI928" s="150"/>
      <c r="AJ928" s="998">
        <f t="shared" si="70"/>
        <v>34.32</v>
      </c>
    </row>
    <row r="929" spans="2:36" ht="66" x14ac:dyDescent="0.25">
      <c r="B929" s="74"/>
      <c r="C929" s="52" t="s">
        <v>938</v>
      </c>
      <c r="D929" s="74"/>
      <c r="E929" s="74">
        <v>6</v>
      </c>
      <c r="F929" s="79" t="s">
        <v>30</v>
      </c>
      <c r="G929" s="55" t="s">
        <v>31</v>
      </c>
      <c r="H929" s="56" t="s">
        <v>32</v>
      </c>
      <c r="I929" s="55" t="s">
        <v>33</v>
      </c>
      <c r="J929" s="211">
        <v>81.673352272727271</v>
      </c>
      <c r="K929" s="766">
        <v>147.07999999999993</v>
      </c>
      <c r="L929" s="80"/>
      <c r="M929" s="150">
        <v>0</v>
      </c>
      <c r="N929" s="80"/>
      <c r="O929" s="150"/>
      <c r="P929" s="75">
        <f t="shared" si="71"/>
        <v>0</v>
      </c>
      <c r="Q929" s="1000"/>
      <c r="R929" s="81"/>
      <c r="S929" s="150"/>
      <c r="T929" s="75">
        <v>0</v>
      </c>
      <c r="U929" s="1017">
        <v>0</v>
      </c>
      <c r="V929" s="81"/>
      <c r="W929" s="150"/>
      <c r="X929" s="81"/>
      <c r="Y929" s="150"/>
      <c r="Z929" s="60">
        <f t="shared" si="72"/>
        <v>6</v>
      </c>
      <c r="AA929" s="1000">
        <v>147.07999999999993</v>
      </c>
      <c r="AB929" s="81"/>
      <c r="AC929" s="150"/>
      <c r="AD929" s="63">
        <v>0</v>
      </c>
      <c r="AE929" s="90">
        <f t="shared" si="69"/>
        <v>0</v>
      </c>
      <c r="AF929" s="63">
        <v>0</v>
      </c>
      <c r="AG929" s="150">
        <v>0</v>
      </c>
      <c r="AH929" s="81"/>
      <c r="AI929" s="150"/>
      <c r="AJ929" s="998">
        <f t="shared" si="70"/>
        <v>147.07999999999993</v>
      </c>
    </row>
    <row r="930" spans="2:36" ht="66" x14ac:dyDescent="0.25">
      <c r="B930" s="74"/>
      <c r="C930" s="220" t="s">
        <v>939</v>
      </c>
      <c r="D930" s="74"/>
      <c r="E930" s="74">
        <v>4</v>
      </c>
      <c r="F930" s="79" t="s">
        <v>30</v>
      </c>
      <c r="G930" s="55" t="s">
        <v>31</v>
      </c>
      <c r="H930" s="56" t="s">
        <v>32</v>
      </c>
      <c r="I930" s="55" t="s">
        <v>33</v>
      </c>
      <c r="J930" s="211">
        <v>403.91250000000002</v>
      </c>
      <c r="K930" s="766">
        <v>1615.65</v>
      </c>
      <c r="L930" s="80"/>
      <c r="M930" s="150">
        <v>0</v>
      </c>
      <c r="N930" s="80"/>
      <c r="O930" s="150"/>
      <c r="P930" s="75">
        <f t="shared" si="71"/>
        <v>0</v>
      </c>
      <c r="Q930" s="1000"/>
      <c r="R930" s="81"/>
      <c r="S930" s="150"/>
      <c r="T930" s="75">
        <v>0</v>
      </c>
      <c r="U930" s="1017">
        <v>0</v>
      </c>
      <c r="V930" s="81"/>
      <c r="W930" s="150"/>
      <c r="X930" s="81"/>
      <c r="Y930" s="150"/>
      <c r="Z930" s="60">
        <f t="shared" si="72"/>
        <v>4</v>
      </c>
      <c r="AA930" s="1000">
        <v>1615.65</v>
      </c>
      <c r="AB930" s="81"/>
      <c r="AC930" s="150"/>
      <c r="AD930" s="63">
        <v>0</v>
      </c>
      <c r="AE930" s="90">
        <f t="shared" si="69"/>
        <v>0</v>
      </c>
      <c r="AF930" s="63">
        <v>0</v>
      </c>
      <c r="AG930" s="150">
        <v>0</v>
      </c>
      <c r="AH930" s="81"/>
      <c r="AI930" s="150"/>
      <c r="AJ930" s="998">
        <f t="shared" si="70"/>
        <v>1615.65</v>
      </c>
    </row>
    <row r="931" spans="2:36" ht="66" x14ac:dyDescent="0.25">
      <c r="B931" s="74"/>
      <c r="C931" s="228" t="s">
        <v>940</v>
      </c>
      <c r="D931" s="74"/>
      <c r="E931" s="74">
        <v>2</v>
      </c>
      <c r="F931" s="109" t="s">
        <v>170</v>
      </c>
      <c r="G931" s="55" t="s">
        <v>31</v>
      </c>
      <c r="H931" s="56" t="s">
        <v>32</v>
      </c>
      <c r="I931" s="55" t="s">
        <v>33</v>
      </c>
      <c r="J931" s="211">
        <v>638</v>
      </c>
      <c r="K931" s="766">
        <v>1276</v>
      </c>
      <c r="L931" s="80"/>
      <c r="M931" s="150">
        <v>0</v>
      </c>
      <c r="N931" s="80"/>
      <c r="O931" s="150"/>
      <c r="P931" s="75">
        <f t="shared" si="71"/>
        <v>0</v>
      </c>
      <c r="Q931" s="1000"/>
      <c r="R931" s="81"/>
      <c r="S931" s="150"/>
      <c r="T931" s="75">
        <v>0</v>
      </c>
      <c r="U931" s="1017">
        <v>0</v>
      </c>
      <c r="V931" s="81"/>
      <c r="W931" s="150"/>
      <c r="X931" s="81"/>
      <c r="Y931" s="150"/>
      <c r="Z931" s="60">
        <f t="shared" si="72"/>
        <v>2</v>
      </c>
      <c r="AA931" s="1000">
        <v>1276</v>
      </c>
      <c r="AB931" s="81"/>
      <c r="AC931" s="150"/>
      <c r="AD931" s="63">
        <v>0</v>
      </c>
      <c r="AE931" s="90">
        <f t="shared" si="69"/>
        <v>0</v>
      </c>
      <c r="AF931" s="63">
        <v>0</v>
      </c>
      <c r="AG931" s="150">
        <v>0</v>
      </c>
      <c r="AH931" s="81"/>
      <c r="AI931" s="150"/>
      <c r="AJ931" s="998">
        <f t="shared" si="70"/>
        <v>1276</v>
      </c>
    </row>
    <row r="932" spans="2:36" ht="66" x14ac:dyDescent="0.25">
      <c r="B932" s="74"/>
      <c r="C932" s="262" t="s">
        <v>941</v>
      </c>
      <c r="D932" s="74"/>
      <c r="E932" s="74">
        <v>70</v>
      </c>
      <c r="F932" s="79" t="s">
        <v>30</v>
      </c>
      <c r="G932" s="55" t="s">
        <v>31</v>
      </c>
      <c r="H932" s="56" t="s">
        <v>32</v>
      </c>
      <c r="I932" s="55" t="s">
        <v>33</v>
      </c>
      <c r="J932" s="211">
        <v>29.695999999999998</v>
      </c>
      <c r="K932" s="766">
        <v>2078.7199999999998</v>
      </c>
      <c r="L932" s="80"/>
      <c r="M932" s="150">
        <v>0</v>
      </c>
      <c r="N932" s="80"/>
      <c r="O932" s="150"/>
      <c r="P932" s="75">
        <f t="shared" si="71"/>
        <v>0</v>
      </c>
      <c r="Q932" s="1000"/>
      <c r="R932" s="81"/>
      <c r="S932" s="150"/>
      <c r="T932" s="75">
        <v>0</v>
      </c>
      <c r="U932" s="1017">
        <v>0</v>
      </c>
      <c r="V932" s="81"/>
      <c r="W932" s="150"/>
      <c r="X932" s="81"/>
      <c r="Y932" s="150"/>
      <c r="Z932" s="60">
        <f t="shared" si="72"/>
        <v>70</v>
      </c>
      <c r="AA932" s="1000">
        <v>2078.7199999999998</v>
      </c>
      <c r="AB932" s="81"/>
      <c r="AC932" s="150"/>
      <c r="AD932" s="63">
        <v>0</v>
      </c>
      <c r="AE932" s="90">
        <f t="shared" si="69"/>
        <v>0</v>
      </c>
      <c r="AF932" s="63">
        <v>0</v>
      </c>
      <c r="AG932" s="150">
        <v>0</v>
      </c>
      <c r="AH932" s="81"/>
      <c r="AI932" s="150"/>
      <c r="AJ932" s="998">
        <f t="shared" si="70"/>
        <v>2078.7199999999998</v>
      </c>
    </row>
    <row r="933" spans="2:36" ht="66" x14ac:dyDescent="0.25">
      <c r="B933" s="74"/>
      <c r="C933" s="262" t="s">
        <v>942</v>
      </c>
      <c r="D933" s="74"/>
      <c r="E933" s="74">
        <v>50</v>
      </c>
      <c r="F933" s="79" t="s">
        <v>30</v>
      </c>
      <c r="G933" s="55" t="s">
        <v>31</v>
      </c>
      <c r="H933" s="56" t="s">
        <v>32</v>
      </c>
      <c r="I933" s="55" t="s">
        <v>33</v>
      </c>
      <c r="J933" s="211">
        <v>5.9391999999999996</v>
      </c>
      <c r="K933" s="766">
        <v>296.95999999999998</v>
      </c>
      <c r="L933" s="80"/>
      <c r="M933" s="150">
        <v>0</v>
      </c>
      <c r="N933" s="80"/>
      <c r="O933" s="150"/>
      <c r="P933" s="75">
        <f t="shared" si="71"/>
        <v>0</v>
      </c>
      <c r="Q933" s="1000"/>
      <c r="R933" s="81"/>
      <c r="S933" s="150"/>
      <c r="T933" s="75">
        <v>0</v>
      </c>
      <c r="U933" s="1017">
        <v>0</v>
      </c>
      <c r="V933" s="81"/>
      <c r="W933" s="150"/>
      <c r="X933" s="81"/>
      <c r="Y933" s="150"/>
      <c r="Z933" s="60">
        <f t="shared" si="72"/>
        <v>50</v>
      </c>
      <c r="AA933" s="1000">
        <v>296.95999999999998</v>
      </c>
      <c r="AB933" s="81"/>
      <c r="AC933" s="150"/>
      <c r="AD933" s="63">
        <v>0</v>
      </c>
      <c r="AE933" s="90">
        <f t="shared" si="69"/>
        <v>0</v>
      </c>
      <c r="AF933" s="63">
        <v>0</v>
      </c>
      <c r="AG933" s="150">
        <v>0</v>
      </c>
      <c r="AH933" s="81"/>
      <c r="AI933" s="150"/>
      <c r="AJ933" s="998">
        <f t="shared" si="70"/>
        <v>296.95999999999998</v>
      </c>
    </row>
    <row r="934" spans="2:36" ht="66" x14ac:dyDescent="0.25">
      <c r="B934" s="74"/>
      <c r="C934" s="288" t="s">
        <v>305</v>
      </c>
      <c r="D934" s="74"/>
      <c r="E934" s="74">
        <v>10</v>
      </c>
      <c r="F934" s="79" t="s">
        <v>41</v>
      </c>
      <c r="G934" s="55" t="s">
        <v>31</v>
      </c>
      <c r="H934" s="56" t="s">
        <v>32</v>
      </c>
      <c r="I934" s="55" t="s">
        <v>33</v>
      </c>
      <c r="J934" s="211">
        <v>10.26</v>
      </c>
      <c r="K934" s="766">
        <v>102.6</v>
      </c>
      <c r="L934" s="80"/>
      <c r="M934" s="150">
        <v>0</v>
      </c>
      <c r="N934" s="80"/>
      <c r="O934" s="150"/>
      <c r="P934" s="75">
        <f t="shared" si="71"/>
        <v>0</v>
      </c>
      <c r="Q934" s="1000"/>
      <c r="R934" s="81"/>
      <c r="S934" s="150"/>
      <c r="T934" s="75">
        <v>0</v>
      </c>
      <c r="U934" s="1017">
        <v>0</v>
      </c>
      <c r="V934" s="81"/>
      <c r="W934" s="150"/>
      <c r="X934" s="81"/>
      <c r="Y934" s="150"/>
      <c r="Z934" s="60">
        <f t="shared" si="72"/>
        <v>10</v>
      </c>
      <c r="AA934" s="1000">
        <v>102.6</v>
      </c>
      <c r="AB934" s="81"/>
      <c r="AC934" s="150"/>
      <c r="AD934" s="63">
        <v>0</v>
      </c>
      <c r="AE934" s="90">
        <f t="shared" si="69"/>
        <v>0</v>
      </c>
      <c r="AF934" s="63">
        <v>0</v>
      </c>
      <c r="AG934" s="150">
        <v>0</v>
      </c>
      <c r="AH934" s="81"/>
      <c r="AI934" s="150"/>
      <c r="AJ934" s="998">
        <f t="shared" si="70"/>
        <v>102.6</v>
      </c>
    </row>
    <row r="935" spans="2:36" ht="66" x14ac:dyDescent="0.25">
      <c r="B935" s="74"/>
      <c r="C935" s="289" t="s">
        <v>943</v>
      </c>
      <c r="D935" s="74"/>
      <c r="E935" s="74">
        <v>11</v>
      </c>
      <c r="F935" s="79" t="s">
        <v>41</v>
      </c>
      <c r="G935" s="55" t="s">
        <v>31</v>
      </c>
      <c r="H935" s="56" t="s">
        <v>32</v>
      </c>
      <c r="I935" s="55" t="s">
        <v>33</v>
      </c>
      <c r="J935" s="211">
        <v>345.94636363636363</v>
      </c>
      <c r="K935" s="766">
        <v>3805.41</v>
      </c>
      <c r="L935" s="80"/>
      <c r="M935" s="150">
        <v>0</v>
      </c>
      <c r="N935" s="80"/>
      <c r="O935" s="150"/>
      <c r="P935" s="75">
        <f t="shared" si="71"/>
        <v>0</v>
      </c>
      <c r="Q935" s="1000"/>
      <c r="R935" s="81"/>
      <c r="S935" s="150"/>
      <c r="T935" s="75">
        <v>0</v>
      </c>
      <c r="U935" s="1017">
        <v>0</v>
      </c>
      <c r="V935" s="81"/>
      <c r="W935" s="150"/>
      <c r="X935" s="81"/>
      <c r="Y935" s="150"/>
      <c r="Z935" s="60">
        <f t="shared" si="72"/>
        <v>11</v>
      </c>
      <c r="AA935" s="1000">
        <v>3805.41</v>
      </c>
      <c r="AB935" s="81"/>
      <c r="AC935" s="150"/>
      <c r="AD935" s="63">
        <v>0</v>
      </c>
      <c r="AE935" s="90">
        <f t="shared" si="69"/>
        <v>0</v>
      </c>
      <c r="AF935" s="63">
        <v>0</v>
      </c>
      <c r="AG935" s="150">
        <v>0</v>
      </c>
      <c r="AH935" s="81"/>
      <c r="AI935" s="150"/>
      <c r="AJ935" s="998">
        <f t="shared" si="70"/>
        <v>3805.41</v>
      </c>
    </row>
    <row r="936" spans="2:36" ht="66" x14ac:dyDescent="0.25">
      <c r="B936" s="74"/>
      <c r="C936" s="288" t="s">
        <v>944</v>
      </c>
      <c r="D936" s="74"/>
      <c r="E936" s="74">
        <v>2</v>
      </c>
      <c r="F936" s="79" t="s">
        <v>49</v>
      </c>
      <c r="G936" s="55" t="s">
        <v>31</v>
      </c>
      <c r="H936" s="56" t="s">
        <v>32</v>
      </c>
      <c r="I936" s="55" t="s">
        <v>33</v>
      </c>
      <c r="J936" s="211">
        <v>2744.78</v>
      </c>
      <c r="K936" s="766">
        <v>5489.56</v>
      </c>
      <c r="L936" s="80"/>
      <c r="M936" s="150">
        <v>0</v>
      </c>
      <c r="N936" s="80"/>
      <c r="O936" s="150"/>
      <c r="P936" s="75">
        <f t="shared" si="71"/>
        <v>0</v>
      </c>
      <c r="Q936" s="1000"/>
      <c r="R936" s="81"/>
      <c r="S936" s="150"/>
      <c r="T936" s="75">
        <v>0</v>
      </c>
      <c r="U936" s="1017">
        <v>0</v>
      </c>
      <c r="V936" s="81"/>
      <c r="W936" s="150"/>
      <c r="X936" s="81"/>
      <c r="Y936" s="150"/>
      <c r="Z936" s="60">
        <f t="shared" si="72"/>
        <v>2</v>
      </c>
      <c r="AA936" s="1000">
        <v>5489.56</v>
      </c>
      <c r="AB936" s="81"/>
      <c r="AC936" s="150"/>
      <c r="AD936" s="63">
        <v>0</v>
      </c>
      <c r="AE936" s="90">
        <f t="shared" si="69"/>
        <v>0</v>
      </c>
      <c r="AF936" s="63">
        <v>0</v>
      </c>
      <c r="AG936" s="150">
        <v>0</v>
      </c>
      <c r="AH936" s="81"/>
      <c r="AI936" s="150"/>
      <c r="AJ936" s="998">
        <f t="shared" si="70"/>
        <v>5489.56</v>
      </c>
    </row>
    <row r="937" spans="2:36" ht="66" x14ac:dyDescent="0.25">
      <c r="B937" s="74"/>
      <c r="C937" s="220" t="s">
        <v>945</v>
      </c>
      <c r="D937" s="74"/>
      <c r="E937" s="74">
        <v>50</v>
      </c>
      <c r="F937" s="79" t="s">
        <v>30</v>
      </c>
      <c r="G937" s="55" t="s">
        <v>31</v>
      </c>
      <c r="H937" s="56" t="s">
        <v>32</v>
      </c>
      <c r="I937" s="55" t="s">
        <v>33</v>
      </c>
      <c r="J937" s="211">
        <v>23.756799999999998</v>
      </c>
      <c r="K937" s="766">
        <v>1187.8399999999999</v>
      </c>
      <c r="L937" s="80"/>
      <c r="M937" s="150">
        <v>0</v>
      </c>
      <c r="N937" s="80"/>
      <c r="O937" s="150"/>
      <c r="P937" s="75">
        <f t="shared" si="71"/>
        <v>0</v>
      </c>
      <c r="Q937" s="1000"/>
      <c r="R937" s="81"/>
      <c r="S937" s="150"/>
      <c r="T937" s="75">
        <v>0</v>
      </c>
      <c r="U937" s="1017">
        <v>0</v>
      </c>
      <c r="V937" s="81"/>
      <c r="W937" s="150"/>
      <c r="X937" s="81"/>
      <c r="Y937" s="150"/>
      <c r="Z937" s="60">
        <f t="shared" si="72"/>
        <v>50</v>
      </c>
      <c r="AA937" s="1000">
        <v>1187.8399999999999</v>
      </c>
      <c r="AB937" s="81"/>
      <c r="AC937" s="150"/>
      <c r="AD937" s="63">
        <v>0</v>
      </c>
      <c r="AE937" s="90">
        <f t="shared" si="69"/>
        <v>0</v>
      </c>
      <c r="AF937" s="63">
        <v>0</v>
      </c>
      <c r="AG937" s="150">
        <v>0</v>
      </c>
      <c r="AH937" s="81"/>
      <c r="AI937" s="150"/>
      <c r="AJ937" s="998">
        <f t="shared" si="70"/>
        <v>1187.8399999999999</v>
      </c>
    </row>
    <row r="938" spans="2:36" ht="66" x14ac:dyDescent="0.25">
      <c r="B938" s="74"/>
      <c r="C938" s="290" t="s">
        <v>946</v>
      </c>
      <c r="D938" s="74"/>
      <c r="E938" s="74">
        <v>10</v>
      </c>
      <c r="F938" s="79" t="s">
        <v>30</v>
      </c>
      <c r="G938" s="55" t="s">
        <v>31</v>
      </c>
      <c r="H938" s="56" t="s">
        <v>32</v>
      </c>
      <c r="I938" s="55" t="s">
        <v>33</v>
      </c>
      <c r="J938" s="211">
        <v>17.258000000000003</v>
      </c>
      <c r="K938" s="766">
        <v>172.58</v>
      </c>
      <c r="L938" s="80"/>
      <c r="M938" s="150">
        <v>0</v>
      </c>
      <c r="N938" s="80"/>
      <c r="O938" s="150"/>
      <c r="P938" s="75">
        <f t="shared" si="71"/>
        <v>0</v>
      </c>
      <c r="Q938" s="1000"/>
      <c r="R938" s="81"/>
      <c r="S938" s="150"/>
      <c r="T938" s="75">
        <v>0</v>
      </c>
      <c r="U938" s="1017">
        <v>0</v>
      </c>
      <c r="V938" s="81"/>
      <c r="W938" s="150"/>
      <c r="X938" s="81"/>
      <c r="Y938" s="150"/>
      <c r="Z938" s="60">
        <f t="shared" si="72"/>
        <v>10</v>
      </c>
      <c r="AA938" s="1000">
        <v>172.58</v>
      </c>
      <c r="AB938" s="81"/>
      <c r="AC938" s="150"/>
      <c r="AD938" s="63">
        <v>0</v>
      </c>
      <c r="AE938" s="90">
        <f t="shared" si="69"/>
        <v>0</v>
      </c>
      <c r="AF938" s="63">
        <v>0</v>
      </c>
      <c r="AG938" s="150">
        <v>0</v>
      </c>
      <c r="AH938" s="81"/>
      <c r="AI938" s="150"/>
      <c r="AJ938" s="998">
        <f t="shared" si="70"/>
        <v>172.58</v>
      </c>
    </row>
    <row r="939" spans="2:36" ht="66" x14ac:dyDescent="0.25">
      <c r="B939" s="74"/>
      <c r="C939" s="220" t="s">
        <v>947</v>
      </c>
      <c r="D939" s="74"/>
      <c r="E939" s="74">
        <v>20</v>
      </c>
      <c r="F939" s="79" t="s">
        <v>30</v>
      </c>
      <c r="G939" s="55" t="s">
        <v>31</v>
      </c>
      <c r="H939" s="56" t="s">
        <v>32</v>
      </c>
      <c r="I939" s="55" t="s">
        <v>33</v>
      </c>
      <c r="J939" s="211">
        <v>17.817500000000003</v>
      </c>
      <c r="K939" s="766">
        <v>356.35</v>
      </c>
      <c r="L939" s="80"/>
      <c r="M939" s="150">
        <v>0</v>
      </c>
      <c r="N939" s="80"/>
      <c r="O939" s="150"/>
      <c r="P939" s="75">
        <f t="shared" si="71"/>
        <v>0</v>
      </c>
      <c r="Q939" s="1000"/>
      <c r="R939" s="81"/>
      <c r="S939" s="150"/>
      <c r="T939" s="75">
        <v>0</v>
      </c>
      <c r="U939" s="1017">
        <v>0</v>
      </c>
      <c r="V939" s="81"/>
      <c r="W939" s="150"/>
      <c r="X939" s="81"/>
      <c r="Y939" s="150"/>
      <c r="Z939" s="60">
        <f t="shared" si="72"/>
        <v>20</v>
      </c>
      <c r="AA939" s="1000">
        <v>356.35</v>
      </c>
      <c r="AB939" s="81"/>
      <c r="AC939" s="150"/>
      <c r="AD939" s="63">
        <v>0</v>
      </c>
      <c r="AE939" s="90">
        <f t="shared" si="69"/>
        <v>0</v>
      </c>
      <c r="AF939" s="63">
        <v>0</v>
      </c>
      <c r="AG939" s="150">
        <v>0</v>
      </c>
      <c r="AH939" s="81"/>
      <c r="AI939" s="150"/>
      <c r="AJ939" s="998">
        <f t="shared" si="70"/>
        <v>356.35</v>
      </c>
    </row>
    <row r="940" spans="2:36" ht="66" x14ac:dyDescent="0.25">
      <c r="B940" s="74"/>
      <c r="C940" s="289" t="s">
        <v>948</v>
      </c>
      <c r="D940" s="74"/>
      <c r="E940" s="74">
        <v>10</v>
      </c>
      <c r="F940" s="257" t="s">
        <v>49</v>
      </c>
      <c r="G940" s="55" t="s">
        <v>31</v>
      </c>
      <c r="H940" s="56" t="s">
        <v>32</v>
      </c>
      <c r="I940" s="55" t="s">
        <v>33</v>
      </c>
      <c r="J940" s="211">
        <v>951.2</v>
      </c>
      <c r="K940" s="766">
        <v>9512</v>
      </c>
      <c r="L940" s="80"/>
      <c r="M940" s="150">
        <v>0</v>
      </c>
      <c r="N940" s="80"/>
      <c r="O940" s="150"/>
      <c r="P940" s="75">
        <f t="shared" si="71"/>
        <v>0</v>
      </c>
      <c r="Q940" s="1000"/>
      <c r="R940" s="81"/>
      <c r="S940" s="150"/>
      <c r="T940" s="75">
        <v>0</v>
      </c>
      <c r="U940" s="1017">
        <v>0</v>
      </c>
      <c r="V940" s="81"/>
      <c r="W940" s="150"/>
      <c r="X940" s="81"/>
      <c r="Y940" s="150"/>
      <c r="Z940" s="60">
        <f t="shared" si="72"/>
        <v>10</v>
      </c>
      <c r="AA940" s="1000">
        <v>9512</v>
      </c>
      <c r="AB940" s="81"/>
      <c r="AC940" s="150"/>
      <c r="AD940" s="63">
        <v>0</v>
      </c>
      <c r="AE940" s="90">
        <f t="shared" si="69"/>
        <v>0</v>
      </c>
      <c r="AF940" s="63">
        <v>0</v>
      </c>
      <c r="AG940" s="150">
        <v>0</v>
      </c>
      <c r="AH940" s="81"/>
      <c r="AI940" s="150"/>
      <c r="AJ940" s="998">
        <f t="shared" si="70"/>
        <v>9512</v>
      </c>
    </row>
    <row r="941" spans="2:36" ht="66" x14ac:dyDescent="0.25">
      <c r="B941" s="74"/>
      <c r="C941" s="288" t="s">
        <v>949</v>
      </c>
      <c r="D941" s="74"/>
      <c r="E941" s="74">
        <v>10</v>
      </c>
      <c r="F941" s="79" t="s">
        <v>41</v>
      </c>
      <c r="G941" s="55" t="s">
        <v>31</v>
      </c>
      <c r="H941" s="56" t="s">
        <v>32</v>
      </c>
      <c r="I941" s="55" t="s">
        <v>33</v>
      </c>
      <c r="J941" s="211">
        <v>20.530999999999999</v>
      </c>
      <c r="K941" s="766">
        <v>205.31</v>
      </c>
      <c r="L941" s="80"/>
      <c r="M941" s="150">
        <v>0</v>
      </c>
      <c r="N941" s="80"/>
      <c r="O941" s="150"/>
      <c r="P941" s="75">
        <f t="shared" si="71"/>
        <v>0</v>
      </c>
      <c r="Q941" s="1000"/>
      <c r="R941" s="81"/>
      <c r="S941" s="150"/>
      <c r="T941" s="75">
        <v>0</v>
      </c>
      <c r="U941" s="1017">
        <v>0</v>
      </c>
      <c r="V941" s="81"/>
      <c r="W941" s="150"/>
      <c r="X941" s="81"/>
      <c r="Y941" s="150"/>
      <c r="Z941" s="60">
        <f t="shared" si="72"/>
        <v>10</v>
      </c>
      <c r="AA941" s="1000">
        <v>205.31</v>
      </c>
      <c r="AB941" s="81"/>
      <c r="AC941" s="150"/>
      <c r="AD941" s="63">
        <v>0</v>
      </c>
      <c r="AE941" s="90">
        <f t="shared" si="69"/>
        <v>0</v>
      </c>
      <c r="AF941" s="63">
        <v>0</v>
      </c>
      <c r="AG941" s="150">
        <v>0</v>
      </c>
      <c r="AH941" s="81"/>
      <c r="AI941" s="150"/>
      <c r="AJ941" s="998">
        <f t="shared" si="70"/>
        <v>205.31</v>
      </c>
    </row>
    <row r="942" spans="2:36" ht="66" x14ac:dyDescent="0.25">
      <c r="B942" s="74"/>
      <c r="C942" s="228" t="s">
        <v>950</v>
      </c>
      <c r="D942" s="74"/>
      <c r="E942" s="74">
        <v>2</v>
      </c>
      <c r="F942" s="109" t="s">
        <v>170</v>
      </c>
      <c r="G942" s="55" t="s">
        <v>31</v>
      </c>
      <c r="H942" s="56" t="s">
        <v>32</v>
      </c>
      <c r="I942" s="55" t="s">
        <v>33</v>
      </c>
      <c r="J942" s="211">
        <v>568.4</v>
      </c>
      <c r="K942" s="766">
        <v>1136.8</v>
      </c>
      <c r="L942" s="80"/>
      <c r="M942" s="150">
        <v>0</v>
      </c>
      <c r="N942" s="80"/>
      <c r="O942" s="150"/>
      <c r="P942" s="75">
        <f t="shared" si="71"/>
        <v>0</v>
      </c>
      <c r="Q942" s="1000"/>
      <c r="R942" s="81"/>
      <c r="S942" s="150"/>
      <c r="T942" s="75">
        <v>0</v>
      </c>
      <c r="U942" s="1017">
        <v>0</v>
      </c>
      <c r="V942" s="81"/>
      <c r="W942" s="150"/>
      <c r="X942" s="81"/>
      <c r="Y942" s="150"/>
      <c r="Z942" s="60">
        <f t="shared" si="72"/>
        <v>2</v>
      </c>
      <c r="AA942" s="1000">
        <v>1136.8</v>
      </c>
      <c r="AB942" s="81"/>
      <c r="AC942" s="150"/>
      <c r="AD942" s="63">
        <v>0</v>
      </c>
      <c r="AE942" s="90">
        <f t="shared" si="69"/>
        <v>0</v>
      </c>
      <c r="AF942" s="63">
        <v>0</v>
      </c>
      <c r="AG942" s="150">
        <v>0</v>
      </c>
      <c r="AH942" s="81"/>
      <c r="AI942" s="150"/>
      <c r="AJ942" s="998">
        <f t="shared" si="70"/>
        <v>1136.8</v>
      </c>
    </row>
    <row r="943" spans="2:36" ht="66" x14ac:dyDescent="0.25">
      <c r="B943" s="74"/>
      <c r="C943" s="228" t="s">
        <v>951</v>
      </c>
      <c r="D943" s="74"/>
      <c r="E943" s="74">
        <v>10</v>
      </c>
      <c r="F943" s="109" t="s">
        <v>952</v>
      </c>
      <c r="G943" s="55" t="s">
        <v>31</v>
      </c>
      <c r="H943" s="56" t="s">
        <v>32</v>
      </c>
      <c r="I943" s="55" t="s">
        <v>33</v>
      </c>
      <c r="J943" s="211">
        <v>40.043999999999997</v>
      </c>
      <c r="K943" s="766">
        <v>400.44</v>
      </c>
      <c r="L943" s="80"/>
      <c r="M943" s="150">
        <v>0</v>
      </c>
      <c r="N943" s="80"/>
      <c r="O943" s="150"/>
      <c r="P943" s="75">
        <f t="shared" si="71"/>
        <v>0</v>
      </c>
      <c r="Q943" s="1000"/>
      <c r="R943" s="81"/>
      <c r="S943" s="150"/>
      <c r="T943" s="75">
        <v>0</v>
      </c>
      <c r="U943" s="1017">
        <v>0</v>
      </c>
      <c r="V943" s="81"/>
      <c r="W943" s="150"/>
      <c r="X943" s="81"/>
      <c r="Y943" s="150"/>
      <c r="Z943" s="60">
        <f t="shared" si="72"/>
        <v>10</v>
      </c>
      <c r="AA943" s="1000">
        <v>400.44</v>
      </c>
      <c r="AB943" s="81"/>
      <c r="AC943" s="150"/>
      <c r="AD943" s="63">
        <v>0</v>
      </c>
      <c r="AE943" s="90">
        <f t="shared" si="69"/>
        <v>0</v>
      </c>
      <c r="AF943" s="63">
        <v>0</v>
      </c>
      <c r="AG943" s="150">
        <v>0</v>
      </c>
      <c r="AH943" s="81"/>
      <c r="AI943" s="150"/>
      <c r="AJ943" s="998">
        <f t="shared" si="70"/>
        <v>400.44</v>
      </c>
    </row>
    <row r="944" spans="2:36" ht="66" x14ac:dyDescent="0.25">
      <c r="B944" s="74"/>
      <c r="C944" s="220" t="s">
        <v>953</v>
      </c>
      <c r="D944" s="74"/>
      <c r="E944" s="74">
        <v>3</v>
      </c>
      <c r="F944" s="79" t="s">
        <v>30</v>
      </c>
      <c r="G944" s="55" t="s">
        <v>31</v>
      </c>
      <c r="H944" s="56" t="s">
        <v>32</v>
      </c>
      <c r="I944" s="55" t="s">
        <v>33</v>
      </c>
      <c r="J944" s="211">
        <v>309</v>
      </c>
      <c r="K944" s="766">
        <v>927</v>
      </c>
      <c r="L944" s="80"/>
      <c r="M944" s="150">
        <v>0</v>
      </c>
      <c r="N944" s="80"/>
      <c r="O944" s="150"/>
      <c r="P944" s="75">
        <f t="shared" si="71"/>
        <v>0</v>
      </c>
      <c r="Q944" s="1000"/>
      <c r="R944" s="81"/>
      <c r="S944" s="150"/>
      <c r="T944" s="75">
        <v>0</v>
      </c>
      <c r="U944" s="1017">
        <v>0</v>
      </c>
      <c r="V944" s="81"/>
      <c r="W944" s="150"/>
      <c r="X944" s="81"/>
      <c r="Y944" s="150"/>
      <c r="Z944" s="60">
        <f t="shared" si="72"/>
        <v>3</v>
      </c>
      <c r="AA944" s="1000">
        <v>927</v>
      </c>
      <c r="AB944" s="81"/>
      <c r="AC944" s="150"/>
      <c r="AD944" s="63">
        <v>0</v>
      </c>
      <c r="AE944" s="90">
        <f t="shared" si="69"/>
        <v>0</v>
      </c>
      <c r="AF944" s="63">
        <v>0</v>
      </c>
      <c r="AG944" s="150">
        <v>0</v>
      </c>
      <c r="AH944" s="81"/>
      <c r="AI944" s="150"/>
      <c r="AJ944" s="998">
        <f t="shared" si="70"/>
        <v>927</v>
      </c>
    </row>
    <row r="945" spans="2:36" ht="24" x14ac:dyDescent="0.25">
      <c r="B945" s="42">
        <v>22303</v>
      </c>
      <c r="C945" s="285" t="s">
        <v>954</v>
      </c>
      <c r="D945" s="44"/>
      <c r="E945" s="44"/>
      <c r="F945" s="45"/>
      <c r="G945" s="46"/>
      <c r="H945" s="46"/>
      <c r="I945" s="46"/>
      <c r="J945" s="47"/>
      <c r="K945" s="787">
        <v>0</v>
      </c>
      <c r="L945" s="264"/>
      <c r="M945" s="921">
        <f>M946</f>
        <v>0</v>
      </c>
      <c r="N945" s="264"/>
      <c r="O945" s="921">
        <f>O946</f>
        <v>0</v>
      </c>
      <c r="P945" s="264">
        <f>P946</f>
        <v>0</v>
      </c>
      <c r="Q945" s="921">
        <f>Q946</f>
        <v>0</v>
      </c>
      <c r="R945" s="265"/>
      <c r="S945" s="921">
        <f>S946</f>
        <v>0</v>
      </c>
      <c r="T945" s="264">
        <f>T946</f>
        <v>0</v>
      </c>
      <c r="U945" s="921">
        <f>U946</f>
        <v>0</v>
      </c>
      <c r="V945" s="265"/>
      <c r="W945" s="921">
        <f>W946</f>
        <v>0</v>
      </c>
      <c r="X945" s="265"/>
      <c r="Y945" s="921">
        <f>Y946</f>
        <v>0</v>
      </c>
      <c r="Z945" s="60">
        <v>0</v>
      </c>
      <c r="AA945" s="921">
        <f>AA946</f>
        <v>0</v>
      </c>
      <c r="AB945" s="265"/>
      <c r="AC945" s="921">
        <f>AC946</f>
        <v>0</v>
      </c>
      <c r="AD945" s="63">
        <v>0</v>
      </c>
      <c r="AE945" s="264">
        <f>AE946</f>
        <v>0</v>
      </c>
      <c r="AF945" s="958"/>
      <c r="AG945" s="264">
        <f>AG946</f>
        <v>0</v>
      </c>
      <c r="AH945" s="265"/>
      <c r="AI945" s="921">
        <f>AI946</f>
        <v>0</v>
      </c>
      <c r="AJ945" s="921">
        <f>AJ946</f>
        <v>0</v>
      </c>
    </row>
    <row r="946" spans="2:36" x14ac:dyDescent="0.25">
      <c r="B946" s="51"/>
      <c r="C946" s="203"/>
      <c r="D946" s="74"/>
      <c r="E946" s="74">
        <v>0</v>
      </c>
      <c r="F946" s="79"/>
      <c r="G946" s="133"/>
      <c r="H946" s="133"/>
      <c r="I946" s="133"/>
      <c r="J946" s="108"/>
      <c r="K946" s="766"/>
      <c r="L946" s="142"/>
      <c r="M946" s="918">
        <v>0</v>
      </c>
      <c r="N946" s="142"/>
      <c r="O946" s="918">
        <v>0</v>
      </c>
      <c r="P946" s="142">
        <v>0</v>
      </c>
      <c r="Q946" s="918">
        <v>0</v>
      </c>
      <c r="R946" s="144"/>
      <c r="S946" s="918">
        <v>0</v>
      </c>
      <c r="T946" s="142">
        <v>0</v>
      </c>
      <c r="U946" s="918">
        <v>0</v>
      </c>
      <c r="V946" s="144"/>
      <c r="W946" s="918">
        <v>0</v>
      </c>
      <c r="X946" s="144"/>
      <c r="Y946" s="918">
        <v>0</v>
      </c>
      <c r="Z946" s="60">
        <v>0</v>
      </c>
      <c r="AA946" s="918">
        <v>0</v>
      </c>
      <c r="AB946" s="144"/>
      <c r="AC946" s="918">
        <v>0</v>
      </c>
      <c r="AD946" s="63">
        <v>0</v>
      </c>
      <c r="AE946" s="142">
        <v>0</v>
      </c>
      <c r="AF946" s="945"/>
      <c r="AG946" s="142">
        <v>0</v>
      </c>
      <c r="AH946" s="144"/>
      <c r="AI946" s="918">
        <v>0</v>
      </c>
      <c r="AJ946" s="998">
        <f>AG946+AI946+AE946+AC946+AA946+Y946+W946+U946+S946+Q946+O946+M946</f>
        <v>0</v>
      </c>
    </row>
    <row r="947" spans="2:36" ht="24" x14ac:dyDescent="0.25">
      <c r="B947" s="25">
        <v>2300</v>
      </c>
      <c r="C947" s="291" t="s">
        <v>955</v>
      </c>
      <c r="D947" s="27"/>
      <c r="E947" s="27"/>
      <c r="F947" s="28"/>
      <c r="G947" s="29"/>
      <c r="H947" s="29"/>
      <c r="I947" s="29"/>
      <c r="J947" s="30"/>
      <c r="K947" s="365">
        <v>0</v>
      </c>
      <c r="L947" s="249"/>
      <c r="M947" s="922">
        <f>M948+M953+M962+M967+M970+M973+M976+M987+M994</f>
        <v>0</v>
      </c>
      <c r="N947" s="249"/>
      <c r="O947" s="922">
        <f>O948+O953+O962+O967+O970+O973+O976+O987+O994</f>
        <v>0</v>
      </c>
      <c r="P947" s="249">
        <f>P948+P953+P962+P967+P970+P973+P976+P987+P994</f>
        <v>0</v>
      </c>
      <c r="Q947" s="922">
        <f>Q948+Q953+Q962+Q967+Q970+Q973+Q976+Q987+Q994</f>
        <v>0</v>
      </c>
      <c r="R947" s="250"/>
      <c r="S947" s="922">
        <f>S948+S953+S962+S967+S970+S973+S976+S987+S994</f>
        <v>0</v>
      </c>
      <c r="T947" s="249">
        <f>T948+T953+T962+T967+T970+T973+T976+T987+T994</f>
        <v>0</v>
      </c>
      <c r="U947" s="922">
        <f>U948+U953+U962+U967+U970+U973+U976+U987+U994</f>
        <v>0</v>
      </c>
      <c r="V947" s="250"/>
      <c r="W947" s="922">
        <f>W948+W953+W962+W967+W970+W973+W976+W987+W994</f>
        <v>0</v>
      </c>
      <c r="X947" s="250"/>
      <c r="Y947" s="922">
        <f>Y948+Y953+Y962+Y967+Y970+Y973+Y976+Y987+Y994</f>
        <v>0</v>
      </c>
      <c r="Z947" s="60">
        <v>0</v>
      </c>
      <c r="AA947" s="922">
        <f>AA948+AA953+AA962+AA967+AA970+AA973+AA976+AA987+AA994</f>
        <v>0</v>
      </c>
      <c r="AB947" s="250"/>
      <c r="AC947" s="922">
        <f>AC948+AC953+AC962+AC967+AC970+AC973+AC976+AC987+AC994</f>
        <v>0</v>
      </c>
      <c r="AD947" s="63">
        <v>0</v>
      </c>
      <c r="AE947" s="249">
        <f>AE948+AE953+AE962+AE967+AE970+AE973+AE976+AE987+AE994</f>
        <v>0</v>
      </c>
      <c r="AF947" s="962"/>
      <c r="AG947" s="249">
        <f>AG948+AG953+AG962+AG967+AG970+AG973+AG976+AG987+AG994</f>
        <v>0</v>
      </c>
      <c r="AH947" s="250"/>
      <c r="AI947" s="922">
        <f>AI948+AI953+AI962+AI967+AI970+AI973+AI976+AI987+AI994</f>
        <v>0</v>
      </c>
      <c r="AJ947" s="922">
        <f>AJ948+AJ953+AJ962+AJ967+AJ970+AJ973+AJ976+AJ987+AJ994</f>
        <v>0</v>
      </c>
    </row>
    <row r="948" spans="2:36" ht="24" x14ac:dyDescent="0.25">
      <c r="B948" s="868">
        <v>231</v>
      </c>
      <c r="C948" s="294" t="s">
        <v>956</v>
      </c>
      <c r="D948" s="295"/>
      <c r="E948" s="295"/>
      <c r="F948" s="296"/>
      <c r="G948" s="297"/>
      <c r="H948" s="297"/>
      <c r="I948" s="297"/>
      <c r="J948" s="298"/>
      <c r="K948" s="795">
        <v>0</v>
      </c>
      <c r="L948" s="212"/>
      <c r="M948" s="923">
        <f>M949+M951</f>
        <v>0</v>
      </c>
      <c r="N948" s="212"/>
      <c r="O948" s="923">
        <f>O949+O951</f>
        <v>0</v>
      </c>
      <c r="P948" s="212">
        <f>P949+P951</f>
        <v>0</v>
      </c>
      <c r="Q948" s="923">
        <f>Q949+Q951</f>
        <v>0</v>
      </c>
      <c r="R948" s="300"/>
      <c r="S948" s="923">
        <f>S949+S951</f>
        <v>0</v>
      </c>
      <c r="T948" s="212">
        <f>T949+T951</f>
        <v>0</v>
      </c>
      <c r="U948" s="923">
        <f>U949+U951</f>
        <v>0</v>
      </c>
      <c r="V948" s="300"/>
      <c r="W948" s="923">
        <f>W949+W951</f>
        <v>0</v>
      </c>
      <c r="X948" s="300"/>
      <c r="Y948" s="923">
        <f>Y949+Y951</f>
        <v>0</v>
      </c>
      <c r="Z948" s="60">
        <v>0</v>
      </c>
      <c r="AA948" s="923">
        <f>AA949+AA951</f>
        <v>0</v>
      </c>
      <c r="AB948" s="300"/>
      <c r="AC948" s="923">
        <f>AC949+AC951</f>
        <v>0</v>
      </c>
      <c r="AD948" s="63">
        <v>0</v>
      </c>
      <c r="AE948" s="212">
        <f>AE949+AE951</f>
        <v>0</v>
      </c>
      <c r="AF948" s="963"/>
      <c r="AG948" s="212">
        <f>AG949+AG951</f>
        <v>0</v>
      </c>
      <c r="AH948" s="300"/>
      <c r="AI948" s="923">
        <f>AI949+AI951</f>
        <v>0</v>
      </c>
      <c r="AJ948" s="923">
        <f>AJ949+AJ951</f>
        <v>0</v>
      </c>
    </row>
    <row r="949" spans="2:36" ht="24" x14ac:dyDescent="0.25">
      <c r="B949" s="42">
        <v>23101</v>
      </c>
      <c r="C949" s="285" t="s">
        <v>957</v>
      </c>
      <c r="D949" s="44"/>
      <c r="E949" s="44"/>
      <c r="F949" s="45"/>
      <c r="G949" s="46"/>
      <c r="H949" s="46"/>
      <c r="I949" s="46"/>
      <c r="J949" s="47"/>
      <c r="K949" s="787">
        <v>0</v>
      </c>
      <c r="L949" s="264"/>
      <c r="M949" s="921">
        <f>M950</f>
        <v>0</v>
      </c>
      <c r="N949" s="264"/>
      <c r="O949" s="921">
        <f>O950</f>
        <v>0</v>
      </c>
      <c r="P949" s="264">
        <f>P950</f>
        <v>0</v>
      </c>
      <c r="Q949" s="921">
        <f>Q950</f>
        <v>0</v>
      </c>
      <c r="R949" s="265"/>
      <c r="S949" s="921">
        <f>S950</f>
        <v>0</v>
      </c>
      <c r="T949" s="264">
        <f>T950</f>
        <v>0</v>
      </c>
      <c r="U949" s="921">
        <f>U950</f>
        <v>0</v>
      </c>
      <c r="V949" s="265"/>
      <c r="W949" s="921">
        <f>W950</f>
        <v>0</v>
      </c>
      <c r="X949" s="265"/>
      <c r="Y949" s="921">
        <f>Y950</f>
        <v>0</v>
      </c>
      <c r="Z949" s="60">
        <v>0</v>
      </c>
      <c r="AA949" s="921">
        <f>AA950</f>
        <v>0</v>
      </c>
      <c r="AB949" s="265"/>
      <c r="AC949" s="921">
        <f>AC950</f>
        <v>0</v>
      </c>
      <c r="AD949" s="63">
        <v>0</v>
      </c>
      <c r="AE949" s="264">
        <f>AE950</f>
        <v>0</v>
      </c>
      <c r="AF949" s="958"/>
      <c r="AG949" s="264">
        <f>AG950</f>
        <v>0</v>
      </c>
      <c r="AH949" s="265"/>
      <c r="AI949" s="921">
        <f>AI950</f>
        <v>0</v>
      </c>
      <c r="AJ949" s="921">
        <f>AJ950</f>
        <v>0</v>
      </c>
    </row>
    <row r="950" spans="2:36" x14ac:dyDescent="0.25">
      <c r="B950" s="51"/>
      <c r="C950" s="203"/>
      <c r="D950" s="74"/>
      <c r="E950" s="74"/>
      <c r="F950" s="79"/>
      <c r="G950" s="133"/>
      <c r="H950" s="133"/>
      <c r="I950" s="133"/>
      <c r="J950" s="108"/>
      <c r="K950" s="766"/>
      <c r="L950" s="142"/>
      <c r="M950" s="918">
        <v>0</v>
      </c>
      <c r="N950" s="142"/>
      <c r="O950" s="918">
        <v>0</v>
      </c>
      <c r="P950" s="142">
        <v>0</v>
      </c>
      <c r="Q950" s="918">
        <v>0</v>
      </c>
      <c r="R950" s="144"/>
      <c r="S950" s="918">
        <v>0</v>
      </c>
      <c r="T950" s="142">
        <v>0</v>
      </c>
      <c r="U950" s="918">
        <v>0</v>
      </c>
      <c r="V950" s="144"/>
      <c r="W950" s="918">
        <v>0</v>
      </c>
      <c r="X950" s="144"/>
      <c r="Y950" s="918">
        <v>0</v>
      </c>
      <c r="Z950" s="60">
        <v>0</v>
      </c>
      <c r="AA950" s="918">
        <v>0</v>
      </c>
      <c r="AB950" s="144"/>
      <c r="AC950" s="918">
        <v>0</v>
      </c>
      <c r="AD950" s="63">
        <v>0</v>
      </c>
      <c r="AE950" s="142">
        <v>0</v>
      </c>
      <c r="AF950" s="945"/>
      <c r="AG950" s="142">
        <v>0</v>
      </c>
      <c r="AH950" s="144"/>
      <c r="AI950" s="918">
        <v>0</v>
      </c>
      <c r="AJ950" s="998">
        <f>AG950+AI950+AE950+AC950+AA950+Y950+W950+U950+S950+Q950+O950+M950</f>
        <v>0</v>
      </c>
    </row>
    <row r="951" spans="2:36" ht="24" x14ac:dyDescent="0.25">
      <c r="B951" s="42">
        <v>23102</v>
      </c>
      <c r="C951" s="285" t="s">
        <v>958</v>
      </c>
      <c r="D951" s="44"/>
      <c r="E951" s="44"/>
      <c r="F951" s="45"/>
      <c r="G951" s="46"/>
      <c r="H951" s="46"/>
      <c r="I951" s="46"/>
      <c r="J951" s="47"/>
      <c r="K951" s="787">
        <v>0</v>
      </c>
      <c r="L951" s="264"/>
      <c r="M951" s="921">
        <f>M952</f>
        <v>0</v>
      </c>
      <c r="N951" s="264"/>
      <c r="O951" s="921">
        <f>O952</f>
        <v>0</v>
      </c>
      <c r="P951" s="264">
        <f>P952</f>
        <v>0</v>
      </c>
      <c r="Q951" s="921">
        <f>Q952</f>
        <v>0</v>
      </c>
      <c r="R951" s="265"/>
      <c r="S951" s="921">
        <f>S952</f>
        <v>0</v>
      </c>
      <c r="T951" s="264">
        <f>T952</f>
        <v>0</v>
      </c>
      <c r="U951" s="921">
        <f>U952</f>
        <v>0</v>
      </c>
      <c r="V951" s="265"/>
      <c r="W951" s="921">
        <f>W952</f>
        <v>0</v>
      </c>
      <c r="X951" s="265"/>
      <c r="Y951" s="921">
        <f>Y952</f>
        <v>0</v>
      </c>
      <c r="Z951" s="60">
        <v>0</v>
      </c>
      <c r="AA951" s="921">
        <f>AA952</f>
        <v>0</v>
      </c>
      <c r="AB951" s="265"/>
      <c r="AC951" s="921">
        <f>AC952</f>
        <v>0</v>
      </c>
      <c r="AD951" s="63">
        <v>0</v>
      </c>
      <c r="AE951" s="264">
        <f>AE952</f>
        <v>0</v>
      </c>
      <c r="AF951" s="958"/>
      <c r="AG951" s="264">
        <f>AG952</f>
        <v>0</v>
      </c>
      <c r="AH951" s="265"/>
      <c r="AI951" s="921">
        <f>AI952</f>
        <v>0</v>
      </c>
      <c r="AJ951" s="921">
        <f>AJ952</f>
        <v>0</v>
      </c>
    </row>
    <row r="952" spans="2:36" x14ac:dyDescent="0.25">
      <c r="B952" s="51"/>
      <c r="C952" s="203"/>
      <c r="D952" s="74"/>
      <c r="E952" s="74"/>
      <c r="F952" s="79"/>
      <c r="G952" s="133"/>
      <c r="H952" s="133"/>
      <c r="I952" s="133"/>
      <c r="J952" s="108"/>
      <c r="K952" s="766"/>
      <c r="L952" s="142"/>
      <c r="M952" s="918">
        <v>0</v>
      </c>
      <c r="N952" s="142"/>
      <c r="O952" s="918">
        <v>0</v>
      </c>
      <c r="P952" s="142">
        <v>0</v>
      </c>
      <c r="Q952" s="918">
        <v>0</v>
      </c>
      <c r="R952" s="144"/>
      <c r="S952" s="918">
        <v>0</v>
      </c>
      <c r="T952" s="142">
        <v>0</v>
      </c>
      <c r="U952" s="918">
        <v>0</v>
      </c>
      <c r="V952" s="144"/>
      <c r="W952" s="918">
        <v>0</v>
      </c>
      <c r="X952" s="144"/>
      <c r="Y952" s="918">
        <v>0</v>
      </c>
      <c r="Z952" s="60">
        <v>0</v>
      </c>
      <c r="AA952" s="918">
        <v>0</v>
      </c>
      <c r="AB952" s="144"/>
      <c r="AC952" s="918">
        <v>0</v>
      </c>
      <c r="AD952" s="63">
        <v>0</v>
      </c>
      <c r="AE952" s="142">
        <v>0</v>
      </c>
      <c r="AF952" s="945"/>
      <c r="AG952" s="142">
        <v>0</v>
      </c>
      <c r="AH952" s="144"/>
      <c r="AI952" s="918">
        <v>0</v>
      </c>
      <c r="AJ952" s="998">
        <f>AG952+AI952+AE952+AC952+AA952+Y952+W952+U952+S952+Q952+O952+M952</f>
        <v>0</v>
      </c>
    </row>
    <row r="953" spans="2:36" ht="24" x14ac:dyDescent="0.25">
      <c r="B953" s="868">
        <v>232</v>
      </c>
      <c r="C953" s="294" t="s">
        <v>959</v>
      </c>
      <c r="D953" s="295"/>
      <c r="E953" s="295"/>
      <c r="F953" s="296"/>
      <c r="G953" s="297"/>
      <c r="H953" s="297"/>
      <c r="I953" s="297"/>
      <c r="J953" s="298"/>
      <c r="K953" s="795">
        <v>0</v>
      </c>
      <c r="L953" s="212"/>
      <c r="M953" s="923">
        <f>M954+M956+M958+M960</f>
        <v>0</v>
      </c>
      <c r="N953" s="212"/>
      <c r="O953" s="923">
        <f>O954+O956+O958+O960</f>
        <v>0</v>
      </c>
      <c r="P953" s="212">
        <f>P954+P956+P958+P960</f>
        <v>0</v>
      </c>
      <c r="Q953" s="923">
        <f>Q954+Q956+Q958+Q960</f>
        <v>0</v>
      </c>
      <c r="R953" s="300"/>
      <c r="S953" s="923">
        <f>S954+S956+S958+S960</f>
        <v>0</v>
      </c>
      <c r="T953" s="212">
        <f>T954+T956+T958+T960</f>
        <v>0</v>
      </c>
      <c r="U953" s="923">
        <f>U954+U956+U958+U960</f>
        <v>0</v>
      </c>
      <c r="V953" s="300"/>
      <c r="W953" s="923">
        <f>W954+W956+W958+W960</f>
        <v>0</v>
      </c>
      <c r="X953" s="300"/>
      <c r="Y953" s="923">
        <f>Y954+Y956+Y958+Y960</f>
        <v>0</v>
      </c>
      <c r="Z953" s="60">
        <v>0</v>
      </c>
      <c r="AA953" s="923">
        <f>AA954+AA956+AA958+AA960</f>
        <v>0</v>
      </c>
      <c r="AB953" s="300"/>
      <c r="AC953" s="923">
        <f>AC954+AC956+AC958+AC960</f>
        <v>0</v>
      </c>
      <c r="AD953" s="63">
        <v>0</v>
      </c>
      <c r="AE953" s="212">
        <f>AE954+AE956+AE958+AE960</f>
        <v>0</v>
      </c>
      <c r="AF953" s="963"/>
      <c r="AG953" s="212">
        <f>AG954+AG956+AG958+AG960</f>
        <v>0</v>
      </c>
      <c r="AH953" s="300"/>
      <c r="AI953" s="923">
        <f>AI954+AI956+AI958+AI960</f>
        <v>0</v>
      </c>
      <c r="AJ953" s="923">
        <f>AJ954+AJ956+AJ958+AJ960</f>
        <v>0</v>
      </c>
    </row>
    <row r="954" spans="2:36" ht="24" x14ac:dyDescent="0.25">
      <c r="B954" s="42">
        <v>23201</v>
      </c>
      <c r="C954" s="285" t="s">
        <v>960</v>
      </c>
      <c r="D954" s="44"/>
      <c r="E954" s="44"/>
      <c r="F954" s="45"/>
      <c r="G954" s="46"/>
      <c r="H954" s="46"/>
      <c r="I954" s="46"/>
      <c r="J954" s="47"/>
      <c r="K954" s="787">
        <v>0</v>
      </c>
      <c r="L954" s="264"/>
      <c r="M954" s="921">
        <f>M955</f>
        <v>0</v>
      </c>
      <c r="N954" s="264"/>
      <c r="O954" s="921">
        <f>O955</f>
        <v>0</v>
      </c>
      <c r="P954" s="264">
        <f>P955</f>
        <v>0</v>
      </c>
      <c r="Q954" s="921">
        <f>Q955</f>
        <v>0</v>
      </c>
      <c r="R954" s="265"/>
      <c r="S954" s="921">
        <f>S955</f>
        <v>0</v>
      </c>
      <c r="T954" s="264">
        <f>T955</f>
        <v>0</v>
      </c>
      <c r="U954" s="921">
        <f>U955</f>
        <v>0</v>
      </c>
      <c r="V954" s="265"/>
      <c r="W954" s="921">
        <f>W955</f>
        <v>0</v>
      </c>
      <c r="X954" s="265"/>
      <c r="Y954" s="921">
        <f>Y955</f>
        <v>0</v>
      </c>
      <c r="Z954" s="60">
        <v>0</v>
      </c>
      <c r="AA954" s="921">
        <f>AA955</f>
        <v>0</v>
      </c>
      <c r="AB954" s="265"/>
      <c r="AC954" s="921">
        <f>AC955</f>
        <v>0</v>
      </c>
      <c r="AD954" s="63">
        <v>0</v>
      </c>
      <c r="AE954" s="264">
        <f>AE955</f>
        <v>0</v>
      </c>
      <c r="AF954" s="958"/>
      <c r="AG954" s="264">
        <f>AG955</f>
        <v>0</v>
      </c>
      <c r="AH954" s="265"/>
      <c r="AI954" s="921">
        <f>AI955</f>
        <v>0</v>
      </c>
      <c r="AJ954" s="921">
        <f>AJ955</f>
        <v>0</v>
      </c>
    </row>
    <row r="955" spans="2:36" x14ac:dyDescent="0.25">
      <c r="B955" s="51"/>
      <c r="C955" s="203"/>
      <c r="D955" s="301"/>
      <c r="E955" s="301"/>
      <c r="F955" s="79"/>
      <c r="G955" s="133"/>
      <c r="H955" s="133"/>
      <c r="I955" s="133"/>
      <c r="J955" s="57"/>
      <c r="K955" s="796"/>
      <c r="L955" s="136"/>
      <c r="M955" s="469">
        <v>0</v>
      </c>
      <c r="N955" s="136"/>
      <c r="O955" s="469">
        <v>0</v>
      </c>
      <c r="P955" s="136">
        <v>0</v>
      </c>
      <c r="Q955" s="469">
        <v>0</v>
      </c>
      <c r="R955" s="138"/>
      <c r="S955" s="469">
        <v>0</v>
      </c>
      <c r="T955" s="136">
        <v>0</v>
      </c>
      <c r="U955" s="469">
        <v>0</v>
      </c>
      <c r="V955" s="138"/>
      <c r="W955" s="469">
        <v>0</v>
      </c>
      <c r="X955" s="138"/>
      <c r="Y955" s="469">
        <v>0</v>
      </c>
      <c r="Z955" s="60">
        <v>0</v>
      </c>
      <c r="AA955" s="469">
        <v>0</v>
      </c>
      <c r="AB955" s="138"/>
      <c r="AC955" s="469">
        <v>0</v>
      </c>
      <c r="AD955" s="63">
        <v>0</v>
      </c>
      <c r="AE955" s="136">
        <v>0</v>
      </c>
      <c r="AF955" s="942"/>
      <c r="AG955" s="136">
        <v>0</v>
      </c>
      <c r="AH955" s="138"/>
      <c r="AI955" s="469">
        <v>0</v>
      </c>
      <c r="AJ955" s="998">
        <f>AG955+AI955+AE955+AC955+AA955+Y955+W955+U955+S955+Q955+O955+M955</f>
        <v>0</v>
      </c>
    </row>
    <row r="956" spans="2:36" ht="24" x14ac:dyDescent="0.25">
      <c r="B956" s="42">
        <v>23202</v>
      </c>
      <c r="C956" s="285" t="s">
        <v>961</v>
      </c>
      <c r="D956" s="44"/>
      <c r="E956" s="44"/>
      <c r="F956" s="45"/>
      <c r="G956" s="46"/>
      <c r="H956" s="46"/>
      <c r="I956" s="46"/>
      <c r="J956" s="47"/>
      <c r="K956" s="787">
        <v>0</v>
      </c>
      <c r="L956" s="264"/>
      <c r="M956" s="921">
        <f>M957</f>
        <v>0</v>
      </c>
      <c r="N956" s="264"/>
      <c r="O956" s="921">
        <f>O957</f>
        <v>0</v>
      </c>
      <c r="P956" s="264">
        <f>P957</f>
        <v>0</v>
      </c>
      <c r="Q956" s="921">
        <f>Q957</f>
        <v>0</v>
      </c>
      <c r="R956" s="265"/>
      <c r="S956" s="921">
        <f>S957</f>
        <v>0</v>
      </c>
      <c r="T956" s="264">
        <f>T957</f>
        <v>0</v>
      </c>
      <c r="U956" s="921">
        <f>U957</f>
        <v>0</v>
      </c>
      <c r="V956" s="265"/>
      <c r="W956" s="921">
        <f>W957</f>
        <v>0</v>
      </c>
      <c r="X956" s="265"/>
      <c r="Y956" s="921">
        <f>Y957</f>
        <v>0</v>
      </c>
      <c r="Z956" s="60">
        <v>0</v>
      </c>
      <c r="AA956" s="921">
        <f>AA957</f>
        <v>0</v>
      </c>
      <c r="AB956" s="265"/>
      <c r="AC956" s="921">
        <f>AC957</f>
        <v>0</v>
      </c>
      <c r="AD956" s="63">
        <v>0</v>
      </c>
      <c r="AE956" s="264">
        <f>AE957</f>
        <v>0</v>
      </c>
      <c r="AF956" s="958"/>
      <c r="AG956" s="264">
        <f>AG957</f>
        <v>0</v>
      </c>
      <c r="AH956" s="265"/>
      <c r="AI956" s="921">
        <f>AI957</f>
        <v>0</v>
      </c>
      <c r="AJ956" s="921">
        <f>AJ957</f>
        <v>0</v>
      </c>
    </row>
    <row r="957" spans="2:36" x14ac:dyDescent="0.25">
      <c r="B957" s="51"/>
      <c r="C957" s="203"/>
      <c r="D957" s="74"/>
      <c r="E957" s="74"/>
      <c r="F957" s="79"/>
      <c r="G957" s="133"/>
      <c r="H957" s="133"/>
      <c r="I957" s="133"/>
      <c r="J957" s="57"/>
      <c r="K957" s="766"/>
      <c r="L957" s="136"/>
      <c r="M957" s="469">
        <v>0</v>
      </c>
      <c r="N957" s="136"/>
      <c r="O957" s="469">
        <v>0</v>
      </c>
      <c r="P957" s="136">
        <v>0</v>
      </c>
      <c r="Q957" s="469">
        <v>0</v>
      </c>
      <c r="R957" s="138"/>
      <c r="S957" s="469">
        <v>0</v>
      </c>
      <c r="T957" s="136">
        <v>0</v>
      </c>
      <c r="U957" s="469">
        <v>0</v>
      </c>
      <c r="V957" s="138"/>
      <c r="W957" s="469">
        <v>0</v>
      </c>
      <c r="X957" s="138"/>
      <c r="Y957" s="469">
        <v>0</v>
      </c>
      <c r="Z957" s="60">
        <v>0</v>
      </c>
      <c r="AA957" s="469">
        <v>0</v>
      </c>
      <c r="AB957" s="138"/>
      <c r="AC957" s="469">
        <v>0</v>
      </c>
      <c r="AD957" s="63">
        <v>0</v>
      </c>
      <c r="AE957" s="136">
        <v>0</v>
      </c>
      <c r="AF957" s="942"/>
      <c r="AG957" s="136">
        <v>0</v>
      </c>
      <c r="AH957" s="138"/>
      <c r="AI957" s="469">
        <v>0</v>
      </c>
      <c r="AJ957" s="998">
        <f>AG957+AI957+AE957+AC957+AA957+Y957+W957+U957+S957+Q957+O957+M957</f>
        <v>0</v>
      </c>
    </row>
    <row r="958" spans="2:36" ht="24" x14ac:dyDescent="0.25">
      <c r="B958" s="42">
        <v>23203</v>
      </c>
      <c r="C958" s="285" t="s">
        <v>962</v>
      </c>
      <c r="D958" s="44"/>
      <c r="E958" s="44"/>
      <c r="F958" s="45"/>
      <c r="G958" s="46"/>
      <c r="H958" s="46"/>
      <c r="I958" s="46"/>
      <c r="J958" s="47"/>
      <c r="K958" s="787">
        <v>0</v>
      </c>
      <c r="L958" s="264"/>
      <c r="M958" s="921">
        <f>M959</f>
        <v>0</v>
      </c>
      <c r="N958" s="264"/>
      <c r="O958" s="921">
        <f>O959</f>
        <v>0</v>
      </c>
      <c r="P958" s="264">
        <f>P959</f>
        <v>0</v>
      </c>
      <c r="Q958" s="921">
        <f>Q959</f>
        <v>0</v>
      </c>
      <c r="R958" s="265"/>
      <c r="S958" s="921">
        <f>S959</f>
        <v>0</v>
      </c>
      <c r="T958" s="264">
        <f>T959</f>
        <v>0</v>
      </c>
      <c r="U958" s="921">
        <f>U959</f>
        <v>0</v>
      </c>
      <c r="V958" s="265"/>
      <c r="W958" s="921">
        <f>W959</f>
        <v>0</v>
      </c>
      <c r="X958" s="265"/>
      <c r="Y958" s="921">
        <f>Y959</f>
        <v>0</v>
      </c>
      <c r="Z958" s="60">
        <v>0</v>
      </c>
      <c r="AA958" s="921">
        <f>AA959</f>
        <v>0</v>
      </c>
      <c r="AB958" s="265"/>
      <c r="AC958" s="921">
        <f>AC959</f>
        <v>0</v>
      </c>
      <c r="AD958" s="63">
        <v>0</v>
      </c>
      <c r="AE958" s="264">
        <f>AE959</f>
        <v>0</v>
      </c>
      <c r="AF958" s="958"/>
      <c r="AG958" s="264">
        <f>AG959</f>
        <v>0</v>
      </c>
      <c r="AH958" s="265"/>
      <c r="AI958" s="921">
        <f>AI959</f>
        <v>0</v>
      </c>
      <c r="AJ958" s="921">
        <f>AJ959</f>
        <v>0</v>
      </c>
    </row>
    <row r="959" spans="2:36" x14ac:dyDescent="0.25">
      <c r="B959" s="51"/>
      <c r="C959" s="203"/>
      <c r="D959" s="171"/>
      <c r="E959" s="171"/>
      <c r="F959" s="109"/>
      <c r="G959" s="302"/>
      <c r="H959" s="302"/>
      <c r="I959" s="302"/>
      <c r="J959" s="57"/>
      <c r="K959" s="446"/>
      <c r="L959" s="136"/>
      <c r="M959" s="469">
        <v>0</v>
      </c>
      <c r="N959" s="136"/>
      <c r="O959" s="469">
        <v>0</v>
      </c>
      <c r="P959" s="136">
        <v>0</v>
      </c>
      <c r="Q959" s="469">
        <v>0</v>
      </c>
      <c r="R959" s="138"/>
      <c r="S959" s="469">
        <v>0</v>
      </c>
      <c r="T959" s="136">
        <v>0</v>
      </c>
      <c r="U959" s="469">
        <v>0</v>
      </c>
      <c r="V959" s="138"/>
      <c r="W959" s="469">
        <v>0</v>
      </c>
      <c r="X959" s="138"/>
      <c r="Y959" s="469">
        <v>0</v>
      </c>
      <c r="Z959" s="60">
        <v>0</v>
      </c>
      <c r="AA959" s="469">
        <v>0</v>
      </c>
      <c r="AB959" s="138"/>
      <c r="AC959" s="469">
        <v>0</v>
      </c>
      <c r="AD959" s="63">
        <v>0</v>
      </c>
      <c r="AE959" s="136">
        <v>0</v>
      </c>
      <c r="AF959" s="942"/>
      <c r="AG959" s="136">
        <v>0</v>
      </c>
      <c r="AH959" s="138"/>
      <c r="AI959" s="469">
        <v>0</v>
      </c>
      <c r="AJ959" s="998">
        <f>AG959+AI959+AE959+AC959+AA959+Y959+W959+U959+S959+Q959+O959+M959</f>
        <v>0</v>
      </c>
    </row>
    <row r="960" spans="2:36" ht="24" x14ac:dyDescent="0.25">
      <c r="B960" s="42">
        <v>23204</v>
      </c>
      <c r="C960" s="285" t="s">
        <v>963</v>
      </c>
      <c r="D960" s="44"/>
      <c r="E960" s="44"/>
      <c r="F960" s="45"/>
      <c r="G960" s="46"/>
      <c r="H960" s="46"/>
      <c r="I960" s="46"/>
      <c r="J960" s="47"/>
      <c r="K960" s="787">
        <v>0</v>
      </c>
      <c r="L960" s="264"/>
      <c r="M960" s="921">
        <f>M961</f>
        <v>0</v>
      </c>
      <c r="N960" s="264"/>
      <c r="O960" s="921">
        <f>O961</f>
        <v>0</v>
      </c>
      <c r="P960" s="264">
        <f>P961</f>
        <v>0</v>
      </c>
      <c r="Q960" s="921">
        <f>Q961</f>
        <v>0</v>
      </c>
      <c r="R960" s="265"/>
      <c r="S960" s="921">
        <f>S961</f>
        <v>0</v>
      </c>
      <c r="T960" s="264">
        <f>T961</f>
        <v>0</v>
      </c>
      <c r="U960" s="921">
        <f>U961</f>
        <v>0</v>
      </c>
      <c r="V960" s="265"/>
      <c r="W960" s="921">
        <f>W961</f>
        <v>0</v>
      </c>
      <c r="X960" s="265"/>
      <c r="Y960" s="921">
        <f>Y961</f>
        <v>0</v>
      </c>
      <c r="Z960" s="60">
        <v>0</v>
      </c>
      <c r="AA960" s="921">
        <f>AA961</f>
        <v>0</v>
      </c>
      <c r="AB960" s="265"/>
      <c r="AC960" s="921">
        <f>AC961</f>
        <v>0</v>
      </c>
      <c r="AD960" s="63">
        <v>0</v>
      </c>
      <c r="AE960" s="264">
        <f>AE961</f>
        <v>0</v>
      </c>
      <c r="AF960" s="958"/>
      <c r="AG960" s="264">
        <f>AG961</f>
        <v>0</v>
      </c>
      <c r="AH960" s="265"/>
      <c r="AI960" s="921">
        <f>AI961</f>
        <v>0</v>
      </c>
      <c r="AJ960" s="921">
        <f>AJ961</f>
        <v>0</v>
      </c>
    </row>
    <row r="961" spans="2:36" x14ac:dyDescent="0.25">
      <c r="B961" s="51"/>
      <c r="C961" s="203"/>
      <c r="D961" s="74"/>
      <c r="E961" s="74"/>
      <c r="F961" s="79"/>
      <c r="G961" s="133"/>
      <c r="H961" s="133"/>
      <c r="I961" s="133"/>
      <c r="J961" s="108"/>
      <c r="K961" s="766"/>
      <c r="L961" s="142"/>
      <c r="M961" s="918">
        <v>0</v>
      </c>
      <c r="N961" s="142"/>
      <c r="O961" s="918">
        <v>0</v>
      </c>
      <c r="P961" s="142">
        <v>0</v>
      </c>
      <c r="Q961" s="918">
        <v>0</v>
      </c>
      <c r="R961" s="144"/>
      <c r="S961" s="918">
        <v>0</v>
      </c>
      <c r="T961" s="142">
        <v>0</v>
      </c>
      <c r="U961" s="918">
        <v>0</v>
      </c>
      <c r="V961" s="144"/>
      <c r="W961" s="918">
        <v>0</v>
      </c>
      <c r="X961" s="144"/>
      <c r="Y961" s="918">
        <v>0</v>
      </c>
      <c r="Z961" s="60">
        <v>0</v>
      </c>
      <c r="AA961" s="918">
        <v>0</v>
      </c>
      <c r="AB961" s="144"/>
      <c r="AC961" s="918">
        <v>0</v>
      </c>
      <c r="AD961" s="63">
        <v>0</v>
      </c>
      <c r="AE961" s="142">
        <v>0</v>
      </c>
      <c r="AF961" s="945"/>
      <c r="AG961" s="142">
        <v>0</v>
      </c>
      <c r="AH961" s="144"/>
      <c r="AI961" s="918">
        <v>0</v>
      </c>
      <c r="AJ961" s="998">
        <f>AG961+AI961+AE961+AC961+AA961+Y961+W961+U961+S961+Q961+O961+M961</f>
        <v>0</v>
      </c>
    </row>
    <row r="962" spans="2:36" ht="24" x14ac:dyDescent="0.25">
      <c r="B962" s="868">
        <v>233</v>
      </c>
      <c r="C962" s="294" t="s">
        <v>964</v>
      </c>
      <c r="D962" s="295"/>
      <c r="E962" s="295"/>
      <c r="F962" s="296"/>
      <c r="G962" s="297"/>
      <c r="H962" s="297"/>
      <c r="I962" s="297"/>
      <c r="J962" s="298"/>
      <c r="K962" s="795">
        <v>0</v>
      </c>
      <c r="L962" s="212"/>
      <c r="M962" s="923">
        <f>M963+M965</f>
        <v>0</v>
      </c>
      <c r="N962" s="212"/>
      <c r="O962" s="923">
        <f>O963+O965</f>
        <v>0</v>
      </c>
      <c r="P962" s="212">
        <f>P963+P965</f>
        <v>0</v>
      </c>
      <c r="Q962" s="923">
        <f>Q963+Q965</f>
        <v>0</v>
      </c>
      <c r="R962" s="300"/>
      <c r="S962" s="923">
        <f>S963+S965</f>
        <v>0</v>
      </c>
      <c r="T962" s="212">
        <f>T963+T965</f>
        <v>0</v>
      </c>
      <c r="U962" s="923">
        <f>U963+U965</f>
        <v>0</v>
      </c>
      <c r="V962" s="300"/>
      <c r="W962" s="923">
        <f>W963+W965</f>
        <v>0</v>
      </c>
      <c r="X962" s="300"/>
      <c r="Y962" s="923">
        <f>Y963+Y965</f>
        <v>0</v>
      </c>
      <c r="Z962" s="60">
        <v>0</v>
      </c>
      <c r="AA962" s="923">
        <f>AA963+AA965</f>
        <v>0</v>
      </c>
      <c r="AB962" s="300"/>
      <c r="AC962" s="923">
        <f>AC963+AC965</f>
        <v>0</v>
      </c>
      <c r="AD962" s="63">
        <v>0</v>
      </c>
      <c r="AE962" s="212">
        <f>AE963+AE965</f>
        <v>0</v>
      </c>
      <c r="AF962" s="963"/>
      <c r="AG962" s="212">
        <f>AG963+AG965</f>
        <v>0</v>
      </c>
      <c r="AH962" s="300"/>
      <c r="AI962" s="923">
        <f>AI963+AI965</f>
        <v>0</v>
      </c>
      <c r="AJ962" s="923">
        <f>AJ963+AJ965</f>
        <v>0</v>
      </c>
    </row>
    <row r="963" spans="2:36" ht="24" x14ac:dyDescent="0.25">
      <c r="B963" s="42">
        <v>23301</v>
      </c>
      <c r="C963" s="285" t="s">
        <v>965</v>
      </c>
      <c r="D963" s="44"/>
      <c r="E963" s="44"/>
      <c r="F963" s="45"/>
      <c r="G963" s="46"/>
      <c r="H963" s="46"/>
      <c r="I963" s="46"/>
      <c r="J963" s="47"/>
      <c r="K963" s="787">
        <v>0</v>
      </c>
      <c r="L963" s="264"/>
      <c r="M963" s="921">
        <f>M964</f>
        <v>0</v>
      </c>
      <c r="N963" s="264"/>
      <c r="O963" s="921">
        <f>O964</f>
        <v>0</v>
      </c>
      <c r="P963" s="264">
        <f>P964</f>
        <v>0</v>
      </c>
      <c r="Q963" s="921">
        <f>Q964</f>
        <v>0</v>
      </c>
      <c r="R963" s="265"/>
      <c r="S963" s="921">
        <f>S964</f>
        <v>0</v>
      </c>
      <c r="T963" s="264">
        <f>T964</f>
        <v>0</v>
      </c>
      <c r="U963" s="921">
        <f>U964</f>
        <v>0</v>
      </c>
      <c r="V963" s="265"/>
      <c r="W963" s="921">
        <f>W964</f>
        <v>0</v>
      </c>
      <c r="X963" s="265"/>
      <c r="Y963" s="921">
        <f>Y964</f>
        <v>0</v>
      </c>
      <c r="Z963" s="60">
        <v>0</v>
      </c>
      <c r="AA963" s="921">
        <f>AA964</f>
        <v>0</v>
      </c>
      <c r="AB963" s="265"/>
      <c r="AC963" s="921">
        <f>AC964</f>
        <v>0</v>
      </c>
      <c r="AD963" s="63">
        <v>0</v>
      </c>
      <c r="AE963" s="264">
        <f>AE964</f>
        <v>0</v>
      </c>
      <c r="AF963" s="958"/>
      <c r="AG963" s="264">
        <f>AG964</f>
        <v>0</v>
      </c>
      <c r="AH963" s="265"/>
      <c r="AI963" s="921">
        <f>AI964</f>
        <v>0</v>
      </c>
      <c r="AJ963" s="921">
        <f>AJ964</f>
        <v>0</v>
      </c>
    </row>
    <row r="964" spans="2:36" x14ac:dyDescent="0.25">
      <c r="B964" s="51"/>
      <c r="C964" s="203"/>
      <c r="D964" s="74"/>
      <c r="E964" s="74"/>
      <c r="F964" s="79"/>
      <c r="G964" s="133"/>
      <c r="H964" s="133"/>
      <c r="I964" s="133"/>
      <c r="J964" s="108"/>
      <c r="K964" s="766"/>
      <c r="L964" s="142"/>
      <c r="M964" s="918">
        <v>0</v>
      </c>
      <c r="N964" s="142"/>
      <c r="O964" s="918">
        <v>0</v>
      </c>
      <c r="P964" s="142">
        <v>0</v>
      </c>
      <c r="Q964" s="918">
        <v>0</v>
      </c>
      <c r="R964" s="144"/>
      <c r="S964" s="918">
        <v>0</v>
      </c>
      <c r="T964" s="142">
        <v>0</v>
      </c>
      <c r="U964" s="918">
        <v>0</v>
      </c>
      <c r="V964" s="144"/>
      <c r="W964" s="918">
        <v>0</v>
      </c>
      <c r="X964" s="144"/>
      <c r="Y964" s="918">
        <v>0</v>
      </c>
      <c r="Z964" s="60">
        <v>0</v>
      </c>
      <c r="AA964" s="918">
        <v>0</v>
      </c>
      <c r="AB964" s="144"/>
      <c r="AC964" s="918">
        <v>0</v>
      </c>
      <c r="AD964" s="63">
        <v>0</v>
      </c>
      <c r="AE964" s="142">
        <v>0</v>
      </c>
      <c r="AF964" s="945"/>
      <c r="AG964" s="142">
        <v>0</v>
      </c>
      <c r="AH964" s="144"/>
      <c r="AI964" s="918">
        <v>0</v>
      </c>
      <c r="AJ964" s="998">
        <f>AG964+AI964+AE964+AC964+AA964+Y964+W964+U964+S964+Q964+O964+M964</f>
        <v>0</v>
      </c>
    </row>
    <row r="965" spans="2:36" ht="24" x14ac:dyDescent="0.25">
      <c r="B965" s="42">
        <v>23302</v>
      </c>
      <c r="C965" s="285" t="s">
        <v>958</v>
      </c>
      <c r="D965" s="44"/>
      <c r="E965" s="44"/>
      <c r="F965" s="45"/>
      <c r="G965" s="46"/>
      <c r="H965" s="46"/>
      <c r="I965" s="46"/>
      <c r="J965" s="47"/>
      <c r="K965" s="787"/>
      <c r="L965" s="264"/>
      <c r="M965" s="921">
        <f>M966</f>
        <v>0</v>
      </c>
      <c r="N965" s="264"/>
      <c r="O965" s="921">
        <f>O966</f>
        <v>0</v>
      </c>
      <c r="P965" s="264">
        <f>P966</f>
        <v>0</v>
      </c>
      <c r="Q965" s="921">
        <f>Q966</f>
        <v>0</v>
      </c>
      <c r="R965" s="265"/>
      <c r="S965" s="921">
        <f>S966</f>
        <v>0</v>
      </c>
      <c r="T965" s="264">
        <f>T966</f>
        <v>0</v>
      </c>
      <c r="U965" s="921">
        <f>U966</f>
        <v>0</v>
      </c>
      <c r="V965" s="265"/>
      <c r="W965" s="921">
        <f>W966</f>
        <v>0</v>
      </c>
      <c r="X965" s="265"/>
      <c r="Y965" s="921">
        <f>Y966</f>
        <v>0</v>
      </c>
      <c r="Z965" s="60">
        <v>0</v>
      </c>
      <c r="AA965" s="921">
        <f>AA966</f>
        <v>0</v>
      </c>
      <c r="AB965" s="265"/>
      <c r="AC965" s="921">
        <f>AC966</f>
        <v>0</v>
      </c>
      <c r="AD965" s="63">
        <v>0</v>
      </c>
      <c r="AE965" s="264">
        <f>AE966</f>
        <v>0</v>
      </c>
      <c r="AF965" s="958"/>
      <c r="AG965" s="264">
        <f>AG966</f>
        <v>0</v>
      </c>
      <c r="AH965" s="265"/>
      <c r="AI965" s="921">
        <f>AI966</f>
        <v>0</v>
      </c>
      <c r="AJ965" s="921">
        <f>AJ966</f>
        <v>0</v>
      </c>
    </row>
    <row r="966" spans="2:36" x14ac:dyDescent="0.25">
      <c r="B966" s="51"/>
      <c r="C966" s="203"/>
      <c r="D966" s="303"/>
      <c r="E966" s="303"/>
      <c r="F966" s="79"/>
      <c r="G966" s="133"/>
      <c r="H966" s="133"/>
      <c r="I966" s="133"/>
      <c r="J966" s="57"/>
      <c r="K966" s="797"/>
      <c r="L966" s="136"/>
      <c r="M966" s="469">
        <v>0</v>
      </c>
      <c r="N966" s="136"/>
      <c r="O966" s="469">
        <v>0</v>
      </c>
      <c r="P966" s="136">
        <v>0</v>
      </c>
      <c r="Q966" s="469">
        <v>0</v>
      </c>
      <c r="R966" s="138"/>
      <c r="S966" s="469">
        <v>0</v>
      </c>
      <c r="T966" s="136">
        <v>0</v>
      </c>
      <c r="U966" s="469">
        <v>0</v>
      </c>
      <c r="V966" s="138"/>
      <c r="W966" s="469">
        <v>0</v>
      </c>
      <c r="X966" s="138"/>
      <c r="Y966" s="469">
        <v>0</v>
      </c>
      <c r="Z966" s="60">
        <v>0</v>
      </c>
      <c r="AA966" s="469">
        <v>0</v>
      </c>
      <c r="AB966" s="138"/>
      <c r="AC966" s="469">
        <v>0</v>
      </c>
      <c r="AD966" s="63">
        <v>0</v>
      </c>
      <c r="AE966" s="136">
        <v>0</v>
      </c>
      <c r="AF966" s="942"/>
      <c r="AG966" s="136">
        <v>0</v>
      </c>
      <c r="AH966" s="138"/>
      <c r="AI966" s="469">
        <v>0</v>
      </c>
      <c r="AJ966" s="998">
        <f>AG966+AI966+AE966+AC966+AA966+Y966+W966+U966+S966+Q966+O966+M966</f>
        <v>0</v>
      </c>
    </row>
    <row r="967" spans="2:36" ht="36" x14ac:dyDescent="0.25">
      <c r="B967" s="868">
        <v>234</v>
      </c>
      <c r="C967" s="294" t="s">
        <v>966</v>
      </c>
      <c r="D967" s="295"/>
      <c r="E967" s="295"/>
      <c r="F967" s="296"/>
      <c r="G967" s="297"/>
      <c r="H967" s="297"/>
      <c r="I967" s="297"/>
      <c r="J967" s="298"/>
      <c r="K967" s="795"/>
      <c r="L967" s="212"/>
      <c r="M967" s="923">
        <f>M968</f>
        <v>0</v>
      </c>
      <c r="N967" s="212"/>
      <c r="O967" s="923">
        <f t="shared" ref="O967:Q968" si="73">O968</f>
        <v>0</v>
      </c>
      <c r="P967" s="212">
        <f t="shared" si="73"/>
        <v>0</v>
      </c>
      <c r="Q967" s="923">
        <f t="shared" si="73"/>
        <v>0</v>
      </c>
      <c r="R967" s="300"/>
      <c r="S967" s="923">
        <f t="shared" ref="S967:U968" si="74">S968</f>
        <v>0</v>
      </c>
      <c r="T967" s="212">
        <f t="shared" si="74"/>
        <v>0</v>
      </c>
      <c r="U967" s="923">
        <f t="shared" si="74"/>
        <v>0</v>
      </c>
      <c r="V967" s="300"/>
      <c r="W967" s="923">
        <f>W968</f>
        <v>0</v>
      </c>
      <c r="X967" s="300"/>
      <c r="Y967" s="923">
        <f>Y968</f>
        <v>0</v>
      </c>
      <c r="Z967" s="60">
        <v>0</v>
      </c>
      <c r="AA967" s="923">
        <f>AA968</f>
        <v>0</v>
      </c>
      <c r="AB967" s="300"/>
      <c r="AC967" s="923">
        <f>AC968</f>
        <v>0</v>
      </c>
      <c r="AD967" s="63">
        <v>0</v>
      </c>
      <c r="AE967" s="212">
        <f>AE968</f>
        <v>0</v>
      </c>
      <c r="AF967" s="963"/>
      <c r="AG967" s="212">
        <f>AG968</f>
        <v>0</v>
      </c>
      <c r="AH967" s="300"/>
      <c r="AI967" s="923">
        <f>AI968</f>
        <v>0</v>
      </c>
      <c r="AJ967" s="923">
        <f>AJ968</f>
        <v>0</v>
      </c>
    </row>
    <row r="968" spans="2:36" ht="24" x14ac:dyDescent="0.25">
      <c r="B968" s="42">
        <v>23401</v>
      </c>
      <c r="C968" s="285" t="s">
        <v>967</v>
      </c>
      <c r="D968" s="44"/>
      <c r="E968" s="44"/>
      <c r="F968" s="45"/>
      <c r="G968" s="46"/>
      <c r="H968" s="46"/>
      <c r="I968" s="46"/>
      <c r="J968" s="47"/>
      <c r="K968" s="787"/>
      <c r="L968" s="264"/>
      <c r="M968" s="921">
        <f>M969</f>
        <v>0</v>
      </c>
      <c r="N968" s="264"/>
      <c r="O968" s="921">
        <f t="shared" si="73"/>
        <v>0</v>
      </c>
      <c r="P968" s="264">
        <f t="shared" si="73"/>
        <v>0</v>
      </c>
      <c r="Q968" s="921">
        <f t="shared" si="73"/>
        <v>0</v>
      </c>
      <c r="R968" s="265"/>
      <c r="S968" s="921">
        <f t="shared" si="74"/>
        <v>0</v>
      </c>
      <c r="T968" s="264">
        <f t="shared" si="74"/>
        <v>0</v>
      </c>
      <c r="U968" s="921">
        <f t="shared" si="74"/>
        <v>0</v>
      </c>
      <c r="V968" s="265"/>
      <c r="W968" s="921">
        <f>W969</f>
        <v>0</v>
      </c>
      <c r="X968" s="265"/>
      <c r="Y968" s="921">
        <f>Y969</f>
        <v>0</v>
      </c>
      <c r="Z968" s="60">
        <v>0</v>
      </c>
      <c r="AA968" s="921">
        <f>AA969</f>
        <v>0</v>
      </c>
      <c r="AB968" s="265"/>
      <c r="AC968" s="921">
        <f>AC969</f>
        <v>0</v>
      </c>
      <c r="AD968" s="63">
        <v>0</v>
      </c>
      <c r="AE968" s="264">
        <f>AE969</f>
        <v>0</v>
      </c>
      <c r="AF968" s="958"/>
      <c r="AG968" s="264">
        <f>AG969</f>
        <v>0</v>
      </c>
      <c r="AH968" s="265"/>
      <c r="AI968" s="921">
        <f>AI969</f>
        <v>0</v>
      </c>
      <c r="AJ968" s="921">
        <f>AJ969</f>
        <v>0</v>
      </c>
    </row>
    <row r="969" spans="2:36" x14ac:dyDescent="0.25">
      <c r="B969" s="53"/>
      <c r="C969" s="203"/>
      <c r="D969" s="74"/>
      <c r="E969" s="74"/>
      <c r="F969" s="79"/>
      <c r="G969" s="133"/>
      <c r="H969" s="133"/>
      <c r="I969" s="133"/>
      <c r="J969" s="108"/>
      <c r="K969" s="766"/>
      <c r="L969" s="142"/>
      <c r="M969" s="918">
        <v>0</v>
      </c>
      <c r="N969" s="142"/>
      <c r="O969" s="918">
        <v>0</v>
      </c>
      <c r="P969" s="142">
        <v>0</v>
      </c>
      <c r="Q969" s="918">
        <v>0</v>
      </c>
      <c r="R969" s="144"/>
      <c r="S969" s="918">
        <v>0</v>
      </c>
      <c r="T969" s="142">
        <v>0</v>
      </c>
      <c r="U969" s="918">
        <v>0</v>
      </c>
      <c r="V969" s="144"/>
      <c r="W969" s="918">
        <v>0</v>
      </c>
      <c r="X969" s="144"/>
      <c r="Y969" s="918">
        <v>0</v>
      </c>
      <c r="Z969" s="60">
        <v>0</v>
      </c>
      <c r="AA969" s="918">
        <v>0</v>
      </c>
      <c r="AB969" s="144"/>
      <c r="AC969" s="918">
        <v>0</v>
      </c>
      <c r="AD969" s="63">
        <v>0</v>
      </c>
      <c r="AE969" s="142">
        <v>0</v>
      </c>
      <c r="AF969" s="945"/>
      <c r="AG969" s="142">
        <v>0</v>
      </c>
      <c r="AH969" s="144"/>
      <c r="AI969" s="918">
        <v>0</v>
      </c>
      <c r="AJ969" s="918">
        <v>0</v>
      </c>
    </row>
    <row r="970" spans="2:36" ht="24" x14ac:dyDescent="0.25">
      <c r="B970" s="868">
        <v>235</v>
      </c>
      <c r="C970" s="294" t="s">
        <v>968</v>
      </c>
      <c r="D970" s="295"/>
      <c r="E970" s="295"/>
      <c r="F970" s="296"/>
      <c r="G970" s="297"/>
      <c r="H970" s="297"/>
      <c r="I970" s="297"/>
      <c r="J970" s="298"/>
      <c r="K970" s="795"/>
      <c r="L970" s="212"/>
      <c r="M970" s="923">
        <f>M971</f>
        <v>0</v>
      </c>
      <c r="N970" s="212"/>
      <c r="O970" s="923">
        <f t="shared" ref="O970:Q971" si="75">O971</f>
        <v>0</v>
      </c>
      <c r="P970" s="212">
        <f t="shared" si="75"/>
        <v>0</v>
      </c>
      <c r="Q970" s="923">
        <f t="shared" si="75"/>
        <v>0</v>
      </c>
      <c r="R970" s="300"/>
      <c r="S970" s="923">
        <f t="shared" ref="S970:U971" si="76">S971</f>
        <v>0</v>
      </c>
      <c r="T970" s="212">
        <f t="shared" si="76"/>
        <v>0</v>
      </c>
      <c r="U970" s="923">
        <f t="shared" si="76"/>
        <v>0</v>
      </c>
      <c r="V970" s="300"/>
      <c r="W970" s="923">
        <f>W971</f>
        <v>0</v>
      </c>
      <c r="X970" s="300"/>
      <c r="Y970" s="923">
        <f>Y971</f>
        <v>0</v>
      </c>
      <c r="Z970" s="60">
        <v>0</v>
      </c>
      <c r="AA970" s="923">
        <f>AA971</f>
        <v>0</v>
      </c>
      <c r="AB970" s="300"/>
      <c r="AC970" s="923">
        <f>AC971</f>
        <v>0</v>
      </c>
      <c r="AD970" s="63">
        <v>0</v>
      </c>
      <c r="AE970" s="212">
        <f>AE971</f>
        <v>0</v>
      </c>
      <c r="AF970" s="963"/>
      <c r="AG970" s="212">
        <f>AG971</f>
        <v>0</v>
      </c>
      <c r="AH970" s="300"/>
      <c r="AI970" s="923">
        <f>AI971</f>
        <v>0</v>
      </c>
      <c r="AJ970" s="923">
        <f>AJ971</f>
        <v>0</v>
      </c>
    </row>
    <row r="971" spans="2:36" ht="24" x14ac:dyDescent="0.25">
      <c r="B971" s="42">
        <v>23501</v>
      </c>
      <c r="C971" s="285" t="s">
        <v>969</v>
      </c>
      <c r="D971" s="44"/>
      <c r="E971" s="44"/>
      <c r="F971" s="45"/>
      <c r="G971" s="46"/>
      <c r="H971" s="46"/>
      <c r="I971" s="46"/>
      <c r="J971" s="47"/>
      <c r="K971" s="787"/>
      <c r="L971" s="264"/>
      <c r="M971" s="921">
        <f>M972</f>
        <v>0</v>
      </c>
      <c r="N971" s="264"/>
      <c r="O971" s="921">
        <f t="shared" si="75"/>
        <v>0</v>
      </c>
      <c r="P971" s="264">
        <f t="shared" si="75"/>
        <v>0</v>
      </c>
      <c r="Q971" s="921">
        <f t="shared" si="75"/>
        <v>0</v>
      </c>
      <c r="R971" s="265"/>
      <c r="S971" s="921">
        <f t="shared" si="76"/>
        <v>0</v>
      </c>
      <c r="T971" s="264">
        <f t="shared" si="76"/>
        <v>0</v>
      </c>
      <c r="U971" s="921">
        <f t="shared" si="76"/>
        <v>0</v>
      </c>
      <c r="V971" s="265"/>
      <c r="W971" s="921">
        <f>W972</f>
        <v>0</v>
      </c>
      <c r="X971" s="265"/>
      <c r="Y971" s="921">
        <f>Y972</f>
        <v>0</v>
      </c>
      <c r="Z971" s="60">
        <v>0</v>
      </c>
      <c r="AA971" s="921">
        <f>AA972</f>
        <v>0</v>
      </c>
      <c r="AB971" s="265"/>
      <c r="AC971" s="921">
        <f>AC972</f>
        <v>0</v>
      </c>
      <c r="AD971" s="63">
        <v>0</v>
      </c>
      <c r="AE971" s="264">
        <f>AE972</f>
        <v>0</v>
      </c>
      <c r="AF971" s="958"/>
      <c r="AG971" s="264">
        <f>AG972</f>
        <v>0</v>
      </c>
      <c r="AH971" s="265"/>
      <c r="AI971" s="921">
        <f>AI972</f>
        <v>0</v>
      </c>
      <c r="AJ971" s="921">
        <f>AJ972</f>
        <v>0</v>
      </c>
    </row>
    <row r="972" spans="2:36" x14ac:dyDescent="0.25">
      <c r="B972" s="53"/>
      <c r="C972" s="203"/>
      <c r="D972" s="74"/>
      <c r="E972" s="74"/>
      <c r="F972" s="79"/>
      <c r="G972" s="133"/>
      <c r="H972" s="133"/>
      <c r="I972" s="133"/>
      <c r="J972" s="108"/>
      <c r="K972" s="766"/>
      <c r="L972" s="142"/>
      <c r="M972" s="918">
        <v>0</v>
      </c>
      <c r="N972" s="142"/>
      <c r="O972" s="918">
        <v>0</v>
      </c>
      <c r="P972" s="142">
        <v>0</v>
      </c>
      <c r="Q972" s="918">
        <v>0</v>
      </c>
      <c r="R972" s="144"/>
      <c r="S972" s="918">
        <v>0</v>
      </c>
      <c r="T972" s="142">
        <v>0</v>
      </c>
      <c r="U972" s="918">
        <v>0</v>
      </c>
      <c r="V972" s="144"/>
      <c r="W972" s="918">
        <v>0</v>
      </c>
      <c r="X972" s="144"/>
      <c r="Y972" s="918">
        <v>0</v>
      </c>
      <c r="Z972" s="60">
        <v>0</v>
      </c>
      <c r="AA972" s="918">
        <v>0</v>
      </c>
      <c r="AB972" s="144"/>
      <c r="AC972" s="918">
        <v>0</v>
      </c>
      <c r="AD972" s="63">
        <v>0</v>
      </c>
      <c r="AE972" s="142">
        <v>0</v>
      </c>
      <c r="AF972" s="945"/>
      <c r="AG972" s="142">
        <v>0</v>
      </c>
      <c r="AH972" s="144"/>
      <c r="AI972" s="918">
        <v>0</v>
      </c>
      <c r="AJ972" s="918">
        <v>0</v>
      </c>
    </row>
    <row r="973" spans="2:36" ht="24" x14ac:dyDescent="0.25">
      <c r="B973" s="868">
        <v>236</v>
      </c>
      <c r="C973" s="294" t="s">
        <v>970</v>
      </c>
      <c r="D973" s="295"/>
      <c r="E973" s="295"/>
      <c r="F973" s="296"/>
      <c r="G973" s="297"/>
      <c r="H973" s="297"/>
      <c r="I973" s="297"/>
      <c r="J973" s="298"/>
      <c r="K973" s="795"/>
      <c r="L973" s="212"/>
      <c r="M973" s="923">
        <f>M974</f>
        <v>0</v>
      </c>
      <c r="N973" s="212"/>
      <c r="O973" s="923">
        <f t="shared" ref="O973:Q974" si="77">O974</f>
        <v>0</v>
      </c>
      <c r="P973" s="212">
        <f t="shared" si="77"/>
        <v>0</v>
      </c>
      <c r="Q973" s="923">
        <f t="shared" si="77"/>
        <v>0</v>
      </c>
      <c r="R973" s="300"/>
      <c r="S973" s="923">
        <f t="shared" ref="S973:U974" si="78">S974</f>
        <v>0</v>
      </c>
      <c r="T973" s="212">
        <f t="shared" si="78"/>
        <v>0</v>
      </c>
      <c r="U973" s="923">
        <f t="shared" si="78"/>
        <v>0</v>
      </c>
      <c r="V973" s="300"/>
      <c r="W973" s="923">
        <f>W974</f>
        <v>0</v>
      </c>
      <c r="X973" s="300"/>
      <c r="Y973" s="923">
        <f>Y974</f>
        <v>0</v>
      </c>
      <c r="Z973" s="60">
        <v>0</v>
      </c>
      <c r="AA973" s="923">
        <f>AA974</f>
        <v>0</v>
      </c>
      <c r="AB973" s="300"/>
      <c r="AC973" s="923">
        <f>AC974</f>
        <v>0</v>
      </c>
      <c r="AD973" s="63">
        <v>0</v>
      </c>
      <c r="AE973" s="212">
        <f>AE974</f>
        <v>0</v>
      </c>
      <c r="AF973" s="963"/>
      <c r="AG973" s="212">
        <f>AG974</f>
        <v>0</v>
      </c>
      <c r="AH973" s="300"/>
      <c r="AI973" s="923">
        <f>AI974</f>
        <v>0</v>
      </c>
      <c r="AJ973" s="923">
        <f>AJ974</f>
        <v>0</v>
      </c>
    </row>
    <row r="974" spans="2:36" ht="24" x14ac:dyDescent="0.25">
      <c r="B974" s="42">
        <v>23601</v>
      </c>
      <c r="C974" s="285" t="s">
        <v>971</v>
      </c>
      <c r="D974" s="44"/>
      <c r="E974" s="44"/>
      <c r="F974" s="45"/>
      <c r="G974" s="46"/>
      <c r="H974" s="46"/>
      <c r="I974" s="46"/>
      <c r="J974" s="47"/>
      <c r="K974" s="787"/>
      <c r="L974" s="264"/>
      <c r="M974" s="921">
        <f>M975</f>
        <v>0</v>
      </c>
      <c r="N974" s="264"/>
      <c r="O974" s="921">
        <f t="shared" si="77"/>
        <v>0</v>
      </c>
      <c r="P974" s="264">
        <f t="shared" si="77"/>
        <v>0</v>
      </c>
      <c r="Q974" s="921">
        <f t="shared" si="77"/>
        <v>0</v>
      </c>
      <c r="R974" s="265"/>
      <c r="S974" s="921">
        <f t="shared" si="78"/>
        <v>0</v>
      </c>
      <c r="T974" s="264">
        <f t="shared" si="78"/>
        <v>0</v>
      </c>
      <c r="U974" s="921">
        <f t="shared" si="78"/>
        <v>0</v>
      </c>
      <c r="V974" s="265"/>
      <c r="W974" s="921">
        <f>W975</f>
        <v>0</v>
      </c>
      <c r="X974" s="265"/>
      <c r="Y974" s="921">
        <f>Y975</f>
        <v>0</v>
      </c>
      <c r="Z974" s="60">
        <v>0</v>
      </c>
      <c r="AA974" s="921">
        <f>AA975</f>
        <v>0</v>
      </c>
      <c r="AB974" s="265"/>
      <c r="AC974" s="921">
        <f>AC975</f>
        <v>0</v>
      </c>
      <c r="AD974" s="63">
        <v>0</v>
      </c>
      <c r="AE974" s="264">
        <f>AE975</f>
        <v>0</v>
      </c>
      <c r="AF974" s="958"/>
      <c r="AG974" s="264">
        <f>AG975</f>
        <v>0</v>
      </c>
      <c r="AH974" s="265"/>
      <c r="AI974" s="921">
        <f>AI975</f>
        <v>0</v>
      </c>
      <c r="AJ974" s="921">
        <f>AJ975</f>
        <v>0</v>
      </c>
    </row>
    <row r="975" spans="2:36" x14ac:dyDescent="0.25">
      <c r="B975" s="51"/>
      <c r="C975" s="203"/>
      <c r="D975" s="74"/>
      <c r="E975" s="74"/>
      <c r="F975" s="79"/>
      <c r="G975" s="133"/>
      <c r="H975" s="133"/>
      <c r="I975" s="133"/>
      <c r="J975" s="108"/>
      <c r="K975" s="766"/>
      <c r="L975" s="142"/>
      <c r="M975" s="918">
        <v>0</v>
      </c>
      <c r="N975" s="142"/>
      <c r="O975" s="918">
        <v>0</v>
      </c>
      <c r="P975" s="142">
        <v>0</v>
      </c>
      <c r="Q975" s="918">
        <v>0</v>
      </c>
      <c r="R975" s="144"/>
      <c r="S975" s="918">
        <v>0</v>
      </c>
      <c r="T975" s="142">
        <v>0</v>
      </c>
      <c r="U975" s="918">
        <v>0</v>
      </c>
      <c r="V975" s="144"/>
      <c r="W975" s="918">
        <v>0</v>
      </c>
      <c r="X975" s="144"/>
      <c r="Y975" s="918">
        <v>0</v>
      </c>
      <c r="Z975" s="60">
        <v>0</v>
      </c>
      <c r="AA975" s="918">
        <v>0</v>
      </c>
      <c r="AB975" s="144"/>
      <c r="AC975" s="918">
        <v>0</v>
      </c>
      <c r="AD975" s="63">
        <v>0</v>
      </c>
      <c r="AE975" s="142">
        <v>0</v>
      </c>
      <c r="AF975" s="945"/>
      <c r="AG975" s="142">
        <v>0</v>
      </c>
      <c r="AH975" s="144"/>
      <c r="AI975" s="918">
        <v>0</v>
      </c>
      <c r="AJ975" s="918">
        <v>0</v>
      </c>
    </row>
    <row r="976" spans="2:36" ht="24" x14ac:dyDescent="0.25">
      <c r="B976" s="868">
        <v>237</v>
      </c>
      <c r="C976" s="294" t="s">
        <v>972</v>
      </c>
      <c r="D976" s="295"/>
      <c r="E976" s="295"/>
      <c r="F976" s="296"/>
      <c r="G976" s="297"/>
      <c r="H976" s="297"/>
      <c r="I976" s="297"/>
      <c r="J976" s="298"/>
      <c r="K976" s="795"/>
      <c r="L976" s="212"/>
      <c r="M976" s="923">
        <f>M977+M979+M981+M983+M985</f>
        <v>0</v>
      </c>
      <c r="N976" s="212"/>
      <c r="O976" s="923">
        <f>O977+O979+O981+O983+O985</f>
        <v>0</v>
      </c>
      <c r="P976" s="212">
        <f>P977+P979+P981+P983+P985</f>
        <v>0</v>
      </c>
      <c r="Q976" s="923">
        <f>Q977+Q979+Q981+Q983+Q985</f>
        <v>0</v>
      </c>
      <c r="R976" s="300"/>
      <c r="S976" s="923">
        <f>S977+S979+S981+S983+S985</f>
        <v>0</v>
      </c>
      <c r="T976" s="212">
        <f>T977+T979+T981+T983+T985</f>
        <v>0</v>
      </c>
      <c r="U976" s="923">
        <f>U977+U979+U981+U983+U985</f>
        <v>0</v>
      </c>
      <c r="V976" s="300"/>
      <c r="W976" s="923">
        <f>W977+W979+W981+W983+W985</f>
        <v>0</v>
      </c>
      <c r="X976" s="300"/>
      <c r="Y976" s="923">
        <f>Y977+Y979+Y981+Y983+Y985</f>
        <v>0</v>
      </c>
      <c r="Z976" s="60">
        <v>0</v>
      </c>
      <c r="AA976" s="923">
        <f>AA977+AA979+AA981+AA983+AA985</f>
        <v>0</v>
      </c>
      <c r="AB976" s="300"/>
      <c r="AC976" s="923">
        <f>AC977+AC979+AC981+AC983+AC985</f>
        <v>0</v>
      </c>
      <c r="AD976" s="63">
        <v>0</v>
      </c>
      <c r="AE976" s="212">
        <f>AE977+AE979+AE981+AE983+AE985</f>
        <v>0</v>
      </c>
      <c r="AF976" s="963"/>
      <c r="AG976" s="212">
        <f>AG977+AG979+AG981+AG983+AG985</f>
        <v>0</v>
      </c>
      <c r="AH976" s="300"/>
      <c r="AI976" s="923">
        <f>AI977+AI979+AI981+AI983+AI985</f>
        <v>0</v>
      </c>
      <c r="AJ976" s="923">
        <f>AJ977+AJ979+AJ981+AJ983+AJ985</f>
        <v>0</v>
      </c>
    </row>
    <row r="977" spans="2:36" ht="24" x14ac:dyDescent="0.25">
      <c r="B977" s="42">
        <v>23701</v>
      </c>
      <c r="C977" s="285" t="s">
        <v>973</v>
      </c>
      <c r="D977" s="44"/>
      <c r="E977" s="44"/>
      <c r="F977" s="45"/>
      <c r="G977" s="46"/>
      <c r="H977" s="46"/>
      <c r="I977" s="46"/>
      <c r="J977" s="47"/>
      <c r="K977" s="787"/>
      <c r="L977" s="264"/>
      <c r="M977" s="921">
        <f>M978</f>
        <v>0</v>
      </c>
      <c r="N977" s="264"/>
      <c r="O977" s="921">
        <f>O978</f>
        <v>0</v>
      </c>
      <c r="P977" s="264">
        <f>P978</f>
        <v>0</v>
      </c>
      <c r="Q977" s="921">
        <f>Q978</f>
        <v>0</v>
      </c>
      <c r="R977" s="265"/>
      <c r="S977" s="921">
        <f>S978</f>
        <v>0</v>
      </c>
      <c r="T977" s="264">
        <f>T978</f>
        <v>0</v>
      </c>
      <c r="U977" s="921">
        <f>U978</f>
        <v>0</v>
      </c>
      <c r="V977" s="265"/>
      <c r="W977" s="921">
        <f>W978</f>
        <v>0</v>
      </c>
      <c r="X977" s="265"/>
      <c r="Y977" s="921">
        <f>Y978</f>
        <v>0</v>
      </c>
      <c r="Z977" s="60">
        <v>0</v>
      </c>
      <c r="AA977" s="921">
        <f>AA978</f>
        <v>0</v>
      </c>
      <c r="AB977" s="265"/>
      <c r="AC977" s="921">
        <f>AC978</f>
        <v>0</v>
      </c>
      <c r="AD977" s="63">
        <v>0</v>
      </c>
      <c r="AE977" s="264">
        <f>AE978</f>
        <v>0</v>
      </c>
      <c r="AF977" s="958"/>
      <c r="AG977" s="264">
        <f>AG978</f>
        <v>0</v>
      </c>
      <c r="AH977" s="265"/>
      <c r="AI977" s="921">
        <f>AI978</f>
        <v>0</v>
      </c>
      <c r="AJ977" s="921">
        <f>AJ978</f>
        <v>0</v>
      </c>
    </row>
    <row r="978" spans="2:36" x14ac:dyDescent="0.25">
      <c r="B978" s="53"/>
      <c r="C978" s="203"/>
      <c r="D978" s="74"/>
      <c r="E978" s="74"/>
      <c r="F978" s="79"/>
      <c r="G978" s="133"/>
      <c r="H978" s="133"/>
      <c r="I978" s="133"/>
      <c r="J978" s="108"/>
      <c r="K978" s="766"/>
      <c r="L978" s="142"/>
      <c r="M978" s="918">
        <v>0</v>
      </c>
      <c r="N978" s="142"/>
      <c r="O978" s="918">
        <v>0</v>
      </c>
      <c r="P978" s="142">
        <v>0</v>
      </c>
      <c r="Q978" s="918">
        <v>0</v>
      </c>
      <c r="R978" s="144"/>
      <c r="S978" s="918">
        <v>0</v>
      </c>
      <c r="T978" s="142">
        <v>0</v>
      </c>
      <c r="U978" s="918">
        <v>0</v>
      </c>
      <c r="V978" s="144"/>
      <c r="W978" s="918">
        <v>0</v>
      </c>
      <c r="X978" s="144"/>
      <c r="Y978" s="918">
        <v>0</v>
      </c>
      <c r="Z978" s="60">
        <v>0</v>
      </c>
      <c r="AA978" s="918">
        <v>0</v>
      </c>
      <c r="AB978" s="144"/>
      <c r="AC978" s="918">
        <v>0</v>
      </c>
      <c r="AD978" s="63">
        <v>0</v>
      </c>
      <c r="AE978" s="142">
        <v>0</v>
      </c>
      <c r="AF978" s="945"/>
      <c r="AG978" s="142">
        <v>0</v>
      </c>
      <c r="AH978" s="144"/>
      <c r="AI978" s="918">
        <v>0</v>
      </c>
      <c r="AJ978" s="918">
        <v>0</v>
      </c>
    </row>
    <row r="979" spans="2:36" ht="24" x14ac:dyDescent="0.25">
      <c r="B979" s="42">
        <v>23702</v>
      </c>
      <c r="C979" s="285" t="s">
        <v>974</v>
      </c>
      <c r="D979" s="44"/>
      <c r="E979" s="44"/>
      <c r="F979" s="45"/>
      <c r="G979" s="46"/>
      <c r="H979" s="46"/>
      <c r="I979" s="46"/>
      <c r="J979" s="47"/>
      <c r="K979" s="787"/>
      <c r="L979" s="264"/>
      <c r="M979" s="921">
        <f>M980</f>
        <v>0</v>
      </c>
      <c r="N979" s="264"/>
      <c r="O979" s="921">
        <f>O980</f>
        <v>0</v>
      </c>
      <c r="P979" s="264">
        <f>P980</f>
        <v>0</v>
      </c>
      <c r="Q979" s="921">
        <f>Q980</f>
        <v>0</v>
      </c>
      <c r="R979" s="265"/>
      <c r="S979" s="921">
        <f>S980</f>
        <v>0</v>
      </c>
      <c r="T979" s="264">
        <f>T980</f>
        <v>0</v>
      </c>
      <c r="U979" s="921">
        <f>U980</f>
        <v>0</v>
      </c>
      <c r="V979" s="265"/>
      <c r="W979" s="921">
        <f>W980</f>
        <v>0</v>
      </c>
      <c r="X979" s="265"/>
      <c r="Y979" s="921">
        <f>Y980</f>
        <v>0</v>
      </c>
      <c r="Z979" s="60">
        <v>0</v>
      </c>
      <c r="AA979" s="921">
        <f>AA980</f>
        <v>0</v>
      </c>
      <c r="AB979" s="265"/>
      <c r="AC979" s="921">
        <f>AC980</f>
        <v>0</v>
      </c>
      <c r="AD979" s="63">
        <v>0</v>
      </c>
      <c r="AE979" s="264">
        <f>AE980</f>
        <v>0</v>
      </c>
      <c r="AF979" s="958"/>
      <c r="AG979" s="264">
        <f>AG980</f>
        <v>0</v>
      </c>
      <c r="AH979" s="265"/>
      <c r="AI979" s="921">
        <f>AI980</f>
        <v>0</v>
      </c>
      <c r="AJ979" s="921">
        <f>AJ980</f>
        <v>0</v>
      </c>
    </row>
    <row r="980" spans="2:36" x14ac:dyDescent="0.25">
      <c r="B980" s="51"/>
      <c r="C980" s="203"/>
      <c r="D980" s="74"/>
      <c r="E980" s="74"/>
      <c r="F980" s="79"/>
      <c r="G980" s="133"/>
      <c r="H980" s="133"/>
      <c r="I980" s="133"/>
      <c r="J980" s="108"/>
      <c r="K980" s="766"/>
      <c r="L980" s="142"/>
      <c r="M980" s="918">
        <v>0</v>
      </c>
      <c r="N980" s="142"/>
      <c r="O980" s="918">
        <v>0</v>
      </c>
      <c r="P980" s="142">
        <v>0</v>
      </c>
      <c r="Q980" s="918">
        <v>0</v>
      </c>
      <c r="R980" s="144"/>
      <c r="S980" s="918">
        <v>0</v>
      </c>
      <c r="T980" s="142">
        <v>0</v>
      </c>
      <c r="U980" s="918">
        <v>0</v>
      </c>
      <c r="V980" s="144"/>
      <c r="W980" s="918">
        <v>0</v>
      </c>
      <c r="X980" s="144"/>
      <c r="Y980" s="918">
        <v>0</v>
      </c>
      <c r="Z980" s="60">
        <v>0</v>
      </c>
      <c r="AA980" s="918">
        <v>0</v>
      </c>
      <c r="AB980" s="144"/>
      <c r="AC980" s="918">
        <v>0</v>
      </c>
      <c r="AD980" s="63">
        <v>0</v>
      </c>
      <c r="AE980" s="142">
        <v>0</v>
      </c>
      <c r="AF980" s="945"/>
      <c r="AG980" s="142">
        <v>0</v>
      </c>
      <c r="AH980" s="144"/>
      <c r="AI980" s="918">
        <v>0</v>
      </c>
      <c r="AJ980" s="918">
        <v>0</v>
      </c>
    </row>
    <row r="981" spans="2:36" ht="36" x14ac:dyDescent="0.25">
      <c r="B981" s="42">
        <v>23703</v>
      </c>
      <c r="C981" s="285" t="s">
        <v>975</v>
      </c>
      <c r="D981" s="44"/>
      <c r="E981" s="44"/>
      <c r="F981" s="45"/>
      <c r="G981" s="46"/>
      <c r="H981" s="46"/>
      <c r="I981" s="46"/>
      <c r="J981" s="47"/>
      <c r="K981" s="787"/>
      <c r="L981" s="264"/>
      <c r="M981" s="921">
        <f>M982</f>
        <v>0</v>
      </c>
      <c r="N981" s="264"/>
      <c r="O981" s="921">
        <f>O982</f>
        <v>0</v>
      </c>
      <c r="P981" s="264">
        <f>P982</f>
        <v>0</v>
      </c>
      <c r="Q981" s="921">
        <f>Q982</f>
        <v>0</v>
      </c>
      <c r="R981" s="265"/>
      <c r="S981" s="921">
        <f>S982</f>
        <v>0</v>
      </c>
      <c r="T981" s="264">
        <f>T982</f>
        <v>0</v>
      </c>
      <c r="U981" s="921">
        <f>U982</f>
        <v>0</v>
      </c>
      <c r="V981" s="265"/>
      <c r="W981" s="921">
        <f>W982</f>
        <v>0</v>
      </c>
      <c r="X981" s="265"/>
      <c r="Y981" s="921">
        <f>Y982</f>
        <v>0</v>
      </c>
      <c r="Z981" s="60">
        <v>0</v>
      </c>
      <c r="AA981" s="921">
        <f>AA982</f>
        <v>0</v>
      </c>
      <c r="AB981" s="265"/>
      <c r="AC981" s="921">
        <f>AC982</f>
        <v>0</v>
      </c>
      <c r="AD981" s="63">
        <v>0</v>
      </c>
      <c r="AE981" s="264">
        <f>AE982</f>
        <v>0</v>
      </c>
      <c r="AF981" s="958"/>
      <c r="AG981" s="264">
        <f>AG982</f>
        <v>0</v>
      </c>
      <c r="AH981" s="265"/>
      <c r="AI981" s="921">
        <f>AI982</f>
        <v>0</v>
      </c>
      <c r="AJ981" s="921">
        <f>AJ982</f>
        <v>0</v>
      </c>
    </row>
    <row r="982" spans="2:36" x14ac:dyDescent="0.25">
      <c r="B982" s="92"/>
      <c r="C982" s="203"/>
      <c r="D982" s="74"/>
      <c r="E982" s="74"/>
      <c r="F982" s="79"/>
      <c r="G982" s="133"/>
      <c r="H982" s="133"/>
      <c r="I982" s="133"/>
      <c r="J982" s="108"/>
      <c r="K982" s="766"/>
      <c r="L982" s="142"/>
      <c r="M982" s="918">
        <v>0</v>
      </c>
      <c r="N982" s="142"/>
      <c r="O982" s="918">
        <v>0</v>
      </c>
      <c r="P982" s="142">
        <v>0</v>
      </c>
      <c r="Q982" s="918">
        <v>0</v>
      </c>
      <c r="R982" s="144"/>
      <c r="S982" s="918">
        <v>0</v>
      </c>
      <c r="T982" s="142">
        <v>0</v>
      </c>
      <c r="U982" s="918">
        <v>0</v>
      </c>
      <c r="V982" s="144"/>
      <c r="W982" s="918">
        <v>0</v>
      </c>
      <c r="X982" s="144"/>
      <c r="Y982" s="918">
        <v>0</v>
      </c>
      <c r="Z982" s="60">
        <v>0</v>
      </c>
      <c r="AA982" s="918">
        <v>0</v>
      </c>
      <c r="AB982" s="144"/>
      <c r="AC982" s="918">
        <v>0</v>
      </c>
      <c r="AD982" s="63">
        <v>0</v>
      </c>
      <c r="AE982" s="142">
        <v>0</v>
      </c>
      <c r="AF982" s="945"/>
      <c r="AG982" s="142">
        <v>0</v>
      </c>
      <c r="AH982" s="144"/>
      <c r="AI982" s="918">
        <v>0</v>
      </c>
      <c r="AJ982" s="918">
        <v>0</v>
      </c>
    </row>
    <row r="983" spans="2:36" ht="24" x14ac:dyDescent="0.25">
      <c r="B983" s="42">
        <v>23704</v>
      </c>
      <c r="C983" s="285" t="s">
        <v>976</v>
      </c>
      <c r="D983" s="44"/>
      <c r="E983" s="44"/>
      <c r="F983" s="45"/>
      <c r="G983" s="46"/>
      <c r="H983" s="46"/>
      <c r="I983" s="46"/>
      <c r="J983" s="47"/>
      <c r="K983" s="787"/>
      <c r="L983" s="264"/>
      <c r="M983" s="921">
        <f>M984</f>
        <v>0</v>
      </c>
      <c r="N983" s="264"/>
      <c r="O983" s="921">
        <f>O984</f>
        <v>0</v>
      </c>
      <c r="P983" s="264">
        <f>P984</f>
        <v>0</v>
      </c>
      <c r="Q983" s="921">
        <f>Q984</f>
        <v>0</v>
      </c>
      <c r="R983" s="265"/>
      <c r="S983" s="921">
        <f>S984</f>
        <v>0</v>
      </c>
      <c r="T983" s="264">
        <f>T984</f>
        <v>0</v>
      </c>
      <c r="U983" s="921">
        <f>U984</f>
        <v>0</v>
      </c>
      <c r="V983" s="265"/>
      <c r="W983" s="921">
        <f>W984</f>
        <v>0</v>
      </c>
      <c r="X983" s="265"/>
      <c r="Y983" s="921">
        <f>Y984</f>
        <v>0</v>
      </c>
      <c r="Z983" s="60">
        <v>0</v>
      </c>
      <c r="AA983" s="921">
        <f>AA984</f>
        <v>0</v>
      </c>
      <c r="AB983" s="265"/>
      <c r="AC983" s="921">
        <f>AC984</f>
        <v>0</v>
      </c>
      <c r="AD983" s="63">
        <v>0</v>
      </c>
      <c r="AE983" s="264">
        <f>AE984</f>
        <v>0</v>
      </c>
      <c r="AF983" s="958"/>
      <c r="AG983" s="264">
        <f>AG984</f>
        <v>0</v>
      </c>
      <c r="AH983" s="265"/>
      <c r="AI983" s="921">
        <f>AI984</f>
        <v>0</v>
      </c>
      <c r="AJ983" s="921">
        <f>AJ984</f>
        <v>0</v>
      </c>
    </row>
    <row r="984" spans="2:36" x14ac:dyDescent="0.25">
      <c r="B984" s="92"/>
      <c r="C984" s="203"/>
      <c r="D984" s="74"/>
      <c r="E984" s="74"/>
      <c r="F984" s="79"/>
      <c r="G984" s="133"/>
      <c r="H984" s="133"/>
      <c r="I984" s="133"/>
      <c r="J984" s="108"/>
      <c r="K984" s="766"/>
      <c r="L984" s="142"/>
      <c r="M984" s="918">
        <v>0</v>
      </c>
      <c r="N984" s="142"/>
      <c r="O984" s="918">
        <v>0</v>
      </c>
      <c r="P984" s="142">
        <v>0</v>
      </c>
      <c r="Q984" s="918">
        <v>0</v>
      </c>
      <c r="R984" s="144"/>
      <c r="S984" s="918">
        <v>0</v>
      </c>
      <c r="T984" s="142">
        <v>0</v>
      </c>
      <c r="U984" s="918">
        <v>0</v>
      </c>
      <c r="V984" s="144"/>
      <c r="W984" s="918">
        <v>0</v>
      </c>
      <c r="X984" s="144"/>
      <c r="Y984" s="918">
        <v>0</v>
      </c>
      <c r="Z984" s="60">
        <v>0</v>
      </c>
      <c r="AA984" s="918">
        <v>0</v>
      </c>
      <c r="AB984" s="144"/>
      <c r="AC984" s="918">
        <v>0</v>
      </c>
      <c r="AD984" s="63">
        <v>0</v>
      </c>
      <c r="AE984" s="142">
        <v>0</v>
      </c>
      <c r="AF984" s="945"/>
      <c r="AG984" s="142">
        <v>0</v>
      </c>
      <c r="AH984" s="144"/>
      <c r="AI984" s="918">
        <v>0</v>
      </c>
      <c r="AJ984" s="918">
        <v>0</v>
      </c>
    </row>
    <row r="985" spans="2:36" ht="24" x14ac:dyDescent="0.25">
      <c r="B985" s="42">
        <v>23705</v>
      </c>
      <c r="C985" s="285" t="s">
        <v>977</v>
      </c>
      <c r="D985" s="44"/>
      <c r="E985" s="44"/>
      <c r="F985" s="45"/>
      <c r="G985" s="46"/>
      <c r="H985" s="46"/>
      <c r="I985" s="46"/>
      <c r="J985" s="47"/>
      <c r="K985" s="787"/>
      <c r="L985" s="264"/>
      <c r="M985" s="921">
        <f>M986</f>
        <v>0</v>
      </c>
      <c r="N985" s="264"/>
      <c r="O985" s="921">
        <f>O986</f>
        <v>0</v>
      </c>
      <c r="P985" s="264">
        <f>P986</f>
        <v>0</v>
      </c>
      <c r="Q985" s="921">
        <f>Q986</f>
        <v>0</v>
      </c>
      <c r="R985" s="265"/>
      <c r="S985" s="921">
        <f>S986</f>
        <v>0</v>
      </c>
      <c r="T985" s="264">
        <f>T986</f>
        <v>0</v>
      </c>
      <c r="U985" s="921">
        <f>U986</f>
        <v>0</v>
      </c>
      <c r="V985" s="265"/>
      <c r="W985" s="921">
        <f>W986</f>
        <v>0</v>
      </c>
      <c r="X985" s="265"/>
      <c r="Y985" s="921">
        <f>Y986</f>
        <v>0</v>
      </c>
      <c r="Z985" s="60">
        <v>0</v>
      </c>
      <c r="AA985" s="921">
        <f>AA986</f>
        <v>0</v>
      </c>
      <c r="AB985" s="265"/>
      <c r="AC985" s="921">
        <f>AC986</f>
        <v>0</v>
      </c>
      <c r="AD985" s="63">
        <v>0</v>
      </c>
      <c r="AE985" s="264">
        <f>AE986</f>
        <v>0</v>
      </c>
      <c r="AF985" s="958"/>
      <c r="AG985" s="264">
        <f>AG986</f>
        <v>0</v>
      </c>
      <c r="AH985" s="265"/>
      <c r="AI985" s="921">
        <f>AI986</f>
        <v>0</v>
      </c>
      <c r="AJ985" s="921">
        <f>AJ986</f>
        <v>0</v>
      </c>
    </row>
    <row r="986" spans="2:36" x14ac:dyDescent="0.25">
      <c r="B986" s="92"/>
      <c r="C986" s="304"/>
      <c r="D986" s="74"/>
      <c r="E986" s="74"/>
      <c r="F986" s="79"/>
      <c r="G986" s="133"/>
      <c r="H986" s="133"/>
      <c r="I986" s="133"/>
      <c r="J986" s="108"/>
      <c r="K986" s="766"/>
      <c r="L986" s="142"/>
      <c r="M986" s="918">
        <v>0</v>
      </c>
      <c r="N986" s="142"/>
      <c r="O986" s="918">
        <v>0</v>
      </c>
      <c r="P986" s="142">
        <v>0</v>
      </c>
      <c r="Q986" s="918">
        <v>0</v>
      </c>
      <c r="R986" s="144"/>
      <c r="S986" s="918">
        <v>0</v>
      </c>
      <c r="T986" s="142">
        <v>0</v>
      </c>
      <c r="U986" s="918">
        <v>0</v>
      </c>
      <c r="V986" s="144"/>
      <c r="W986" s="918">
        <v>0</v>
      </c>
      <c r="X986" s="144"/>
      <c r="Y986" s="918">
        <v>0</v>
      </c>
      <c r="Z986" s="60">
        <v>0</v>
      </c>
      <c r="AA986" s="918">
        <v>0</v>
      </c>
      <c r="AB986" s="144"/>
      <c r="AC986" s="918">
        <v>0</v>
      </c>
      <c r="AD986" s="63">
        <v>0</v>
      </c>
      <c r="AE986" s="142">
        <v>0</v>
      </c>
      <c r="AF986" s="945"/>
      <c r="AG986" s="142">
        <v>0</v>
      </c>
      <c r="AH986" s="144"/>
      <c r="AI986" s="918">
        <v>0</v>
      </c>
      <c r="AJ986" s="918">
        <v>0</v>
      </c>
    </row>
    <row r="987" spans="2:36" ht="24" x14ac:dyDescent="0.25">
      <c r="B987" s="868">
        <v>238</v>
      </c>
      <c r="C987" s="294" t="s">
        <v>978</v>
      </c>
      <c r="D987" s="295"/>
      <c r="E987" s="295"/>
      <c r="F987" s="296"/>
      <c r="G987" s="297"/>
      <c r="H987" s="297"/>
      <c r="I987" s="297"/>
      <c r="J987" s="298"/>
      <c r="K987" s="795"/>
      <c r="L987" s="212"/>
      <c r="M987" s="923">
        <f>M988+M990+M992</f>
        <v>0</v>
      </c>
      <c r="N987" s="212"/>
      <c r="O987" s="923">
        <f>O988+O990+O992</f>
        <v>0</v>
      </c>
      <c r="P987" s="212">
        <f>P988+P990+P992</f>
        <v>0</v>
      </c>
      <c r="Q987" s="923">
        <f>Q988+Q990+Q992</f>
        <v>0</v>
      </c>
      <c r="R987" s="300"/>
      <c r="S987" s="923">
        <f>S988+S990+S992</f>
        <v>0</v>
      </c>
      <c r="T987" s="212">
        <f>T988+T990+T992</f>
        <v>0</v>
      </c>
      <c r="U987" s="923">
        <f>U988+U990+U992</f>
        <v>0</v>
      </c>
      <c r="V987" s="300"/>
      <c r="W987" s="923">
        <f>W988+W990+W992</f>
        <v>0</v>
      </c>
      <c r="X987" s="300"/>
      <c r="Y987" s="923">
        <f>Y988+Y990+Y992</f>
        <v>0</v>
      </c>
      <c r="Z987" s="60">
        <v>0</v>
      </c>
      <c r="AA987" s="923">
        <f>AA988+AA990+AA992</f>
        <v>0</v>
      </c>
      <c r="AB987" s="300"/>
      <c r="AC987" s="923">
        <f>AC988+AC990+AC992</f>
        <v>0</v>
      </c>
      <c r="AD987" s="63">
        <v>0</v>
      </c>
      <c r="AE987" s="212">
        <f>AE988+AE990+AE992</f>
        <v>0</v>
      </c>
      <c r="AF987" s="963"/>
      <c r="AG987" s="212">
        <f>AG988+AG990+AG992</f>
        <v>0</v>
      </c>
      <c r="AH987" s="300"/>
      <c r="AI987" s="923">
        <f>AI988+AI990+AI992</f>
        <v>0</v>
      </c>
      <c r="AJ987" s="923">
        <f>AJ988+AJ990+AJ992</f>
        <v>0</v>
      </c>
    </row>
    <row r="988" spans="2:36" ht="24" x14ac:dyDescent="0.25">
      <c r="B988" s="42">
        <v>23801</v>
      </c>
      <c r="C988" s="285" t="s">
        <v>979</v>
      </c>
      <c r="D988" s="44"/>
      <c r="E988" s="44"/>
      <c r="F988" s="45"/>
      <c r="G988" s="46"/>
      <c r="H988" s="46"/>
      <c r="I988" s="46"/>
      <c r="J988" s="47"/>
      <c r="K988" s="787"/>
      <c r="L988" s="264"/>
      <c r="M988" s="921">
        <f>M989</f>
        <v>0</v>
      </c>
      <c r="N988" s="264"/>
      <c r="O988" s="921">
        <f>O989</f>
        <v>0</v>
      </c>
      <c r="P988" s="264">
        <f>P989</f>
        <v>0</v>
      </c>
      <c r="Q988" s="921">
        <f>Q989</f>
        <v>0</v>
      </c>
      <c r="R988" s="265"/>
      <c r="S988" s="921">
        <f>S989</f>
        <v>0</v>
      </c>
      <c r="T988" s="264">
        <f>T989</f>
        <v>0</v>
      </c>
      <c r="U988" s="921">
        <f>U989</f>
        <v>0</v>
      </c>
      <c r="V988" s="265"/>
      <c r="W988" s="921">
        <f>W989</f>
        <v>0</v>
      </c>
      <c r="X988" s="265"/>
      <c r="Y988" s="921">
        <f>Y989</f>
        <v>0</v>
      </c>
      <c r="Z988" s="60">
        <v>0</v>
      </c>
      <c r="AA988" s="921">
        <f>AA989</f>
        <v>0</v>
      </c>
      <c r="AB988" s="265"/>
      <c r="AC988" s="921">
        <f>AC989</f>
        <v>0</v>
      </c>
      <c r="AD988" s="63">
        <v>0</v>
      </c>
      <c r="AE988" s="264">
        <f>AE989</f>
        <v>0</v>
      </c>
      <c r="AF988" s="958"/>
      <c r="AG988" s="264">
        <f>AG989</f>
        <v>0</v>
      </c>
      <c r="AH988" s="265"/>
      <c r="AI988" s="921">
        <f>AI989</f>
        <v>0</v>
      </c>
      <c r="AJ988" s="921">
        <f>AJ989</f>
        <v>0</v>
      </c>
    </row>
    <row r="989" spans="2:36" x14ac:dyDescent="0.25">
      <c r="B989" s="92"/>
      <c r="C989" s="304"/>
      <c r="D989" s="74"/>
      <c r="E989" s="74"/>
      <c r="F989" s="79"/>
      <c r="G989" s="133"/>
      <c r="H989" s="133"/>
      <c r="I989" s="133"/>
      <c r="J989" s="108"/>
      <c r="K989" s="766"/>
      <c r="L989" s="142"/>
      <c r="M989" s="918">
        <v>0</v>
      </c>
      <c r="N989" s="142"/>
      <c r="O989" s="918">
        <v>0</v>
      </c>
      <c r="P989" s="142">
        <v>0</v>
      </c>
      <c r="Q989" s="918">
        <v>0</v>
      </c>
      <c r="R989" s="144"/>
      <c r="S989" s="918">
        <v>0</v>
      </c>
      <c r="T989" s="142">
        <v>0</v>
      </c>
      <c r="U989" s="918">
        <v>0</v>
      </c>
      <c r="V989" s="144"/>
      <c r="W989" s="918">
        <v>0</v>
      </c>
      <c r="X989" s="144"/>
      <c r="Y989" s="918">
        <v>0</v>
      </c>
      <c r="Z989" s="60">
        <v>0</v>
      </c>
      <c r="AA989" s="918">
        <v>0</v>
      </c>
      <c r="AB989" s="144"/>
      <c r="AC989" s="918">
        <v>0</v>
      </c>
      <c r="AD989" s="63">
        <v>0</v>
      </c>
      <c r="AE989" s="142">
        <v>0</v>
      </c>
      <c r="AF989" s="945"/>
      <c r="AG989" s="142">
        <v>0</v>
      </c>
      <c r="AH989" s="144"/>
      <c r="AI989" s="918">
        <v>0</v>
      </c>
      <c r="AJ989" s="918">
        <v>0</v>
      </c>
    </row>
    <row r="990" spans="2:36" ht="24" x14ac:dyDescent="0.25">
      <c r="B990" s="42">
        <v>23802</v>
      </c>
      <c r="C990" s="285" t="s">
        <v>980</v>
      </c>
      <c r="D990" s="44"/>
      <c r="E990" s="44"/>
      <c r="F990" s="44"/>
      <c r="G990" s="239"/>
      <c r="H990" s="239"/>
      <c r="I990" s="239"/>
      <c r="J990" s="47"/>
      <c r="K990" s="787"/>
      <c r="L990" s="264"/>
      <c r="M990" s="921">
        <f>M991</f>
        <v>0</v>
      </c>
      <c r="N990" s="264"/>
      <c r="O990" s="921">
        <f>O991</f>
        <v>0</v>
      </c>
      <c r="P990" s="264">
        <f>P991</f>
        <v>0</v>
      </c>
      <c r="Q990" s="921">
        <f>Q991</f>
        <v>0</v>
      </c>
      <c r="R990" s="265"/>
      <c r="S990" s="921">
        <f>S991</f>
        <v>0</v>
      </c>
      <c r="T990" s="264">
        <f>T991</f>
        <v>0</v>
      </c>
      <c r="U990" s="921">
        <f>U991</f>
        <v>0</v>
      </c>
      <c r="V990" s="265"/>
      <c r="W990" s="921">
        <f>W991</f>
        <v>0</v>
      </c>
      <c r="X990" s="265"/>
      <c r="Y990" s="921">
        <f>Y991</f>
        <v>0</v>
      </c>
      <c r="Z990" s="60">
        <v>0</v>
      </c>
      <c r="AA990" s="921">
        <f>AA991</f>
        <v>0</v>
      </c>
      <c r="AB990" s="265"/>
      <c r="AC990" s="921">
        <f>AC991</f>
        <v>0</v>
      </c>
      <c r="AD990" s="63">
        <v>0</v>
      </c>
      <c r="AE990" s="264">
        <f>AE991</f>
        <v>0</v>
      </c>
      <c r="AF990" s="958"/>
      <c r="AG990" s="264">
        <f>AG991</f>
        <v>0</v>
      </c>
      <c r="AH990" s="265"/>
      <c r="AI990" s="921">
        <f>AI991</f>
        <v>0</v>
      </c>
      <c r="AJ990" s="921">
        <f>AJ991</f>
        <v>0</v>
      </c>
    </row>
    <row r="991" spans="2:36" x14ac:dyDescent="0.25">
      <c r="B991" s="92"/>
      <c r="C991" s="304"/>
      <c r="D991" s="74"/>
      <c r="E991" s="74"/>
      <c r="F991" s="74"/>
      <c r="G991" s="88"/>
      <c r="H991" s="88"/>
      <c r="I991" s="88"/>
      <c r="J991" s="108"/>
      <c r="K991" s="766"/>
      <c r="L991" s="142"/>
      <c r="M991" s="918">
        <v>0</v>
      </c>
      <c r="N991" s="142"/>
      <c r="O991" s="918">
        <v>0</v>
      </c>
      <c r="P991" s="142">
        <v>0</v>
      </c>
      <c r="Q991" s="918">
        <v>0</v>
      </c>
      <c r="R991" s="144"/>
      <c r="S991" s="918">
        <v>0</v>
      </c>
      <c r="T991" s="142">
        <v>0</v>
      </c>
      <c r="U991" s="918">
        <v>0</v>
      </c>
      <c r="V991" s="144"/>
      <c r="W991" s="918">
        <v>0</v>
      </c>
      <c r="X991" s="144"/>
      <c r="Y991" s="918">
        <v>0</v>
      </c>
      <c r="Z991" s="60">
        <v>0</v>
      </c>
      <c r="AA991" s="918">
        <v>0</v>
      </c>
      <c r="AB991" s="144"/>
      <c r="AC991" s="918">
        <v>0</v>
      </c>
      <c r="AD991" s="63">
        <v>0</v>
      </c>
      <c r="AE991" s="142">
        <v>0</v>
      </c>
      <c r="AF991" s="945"/>
      <c r="AG991" s="142">
        <v>0</v>
      </c>
      <c r="AH991" s="144"/>
      <c r="AI991" s="918">
        <v>0</v>
      </c>
      <c r="AJ991" s="918">
        <v>0</v>
      </c>
    </row>
    <row r="992" spans="2:36" ht="24" x14ac:dyDescent="0.25">
      <c r="B992" s="42">
        <v>23803</v>
      </c>
      <c r="C992" s="285" t="s">
        <v>981</v>
      </c>
      <c r="D992" s="44"/>
      <c r="E992" s="44"/>
      <c r="F992" s="44"/>
      <c r="G992" s="239"/>
      <c r="H992" s="239"/>
      <c r="I992" s="239"/>
      <c r="J992" s="47"/>
      <c r="K992" s="787"/>
      <c r="L992" s="264"/>
      <c r="M992" s="921">
        <f>M993</f>
        <v>0</v>
      </c>
      <c r="N992" s="264"/>
      <c r="O992" s="921">
        <f>O993</f>
        <v>0</v>
      </c>
      <c r="P992" s="264">
        <f>P993</f>
        <v>0</v>
      </c>
      <c r="Q992" s="921">
        <f>Q993</f>
        <v>0</v>
      </c>
      <c r="R992" s="265"/>
      <c r="S992" s="921">
        <f>S993</f>
        <v>0</v>
      </c>
      <c r="T992" s="264">
        <f>T993</f>
        <v>0</v>
      </c>
      <c r="U992" s="921">
        <f>U993</f>
        <v>0</v>
      </c>
      <c r="V992" s="265"/>
      <c r="W992" s="921">
        <f>W993</f>
        <v>0</v>
      </c>
      <c r="X992" s="265"/>
      <c r="Y992" s="921">
        <f>Y993</f>
        <v>0</v>
      </c>
      <c r="Z992" s="60">
        <v>0</v>
      </c>
      <c r="AA992" s="921">
        <f>AA993</f>
        <v>0</v>
      </c>
      <c r="AB992" s="265"/>
      <c r="AC992" s="921">
        <f>AC993</f>
        <v>0</v>
      </c>
      <c r="AD992" s="63">
        <v>0</v>
      </c>
      <c r="AE992" s="264">
        <f>AE993</f>
        <v>0</v>
      </c>
      <c r="AF992" s="958"/>
      <c r="AG992" s="264">
        <f>AG993</f>
        <v>0</v>
      </c>
      <c r="AH992" s="265"/>
      <c r="AI992" s="921">
        <f>AI993</f>
        <v>0</v>
      </c>
      <c r="AJ992" s="921">
        <f>AJ993</f>
        <v>0</v>
      </c>
    </row>
    <row r="993" spans="2:36" x14ac:dyDescent="0.25">
      <c r="B993" s="92"/>
      <c r="C993" s="304"/>
      <c r="D993" s="74"/>
      <c r="E993" s="74"/>
      <c r="F993" s="74"/>
      <c r="G993" s="88"/>
      <c r="H993" s="88"/>
      <c r="I993" s="88"/>
      <c r="J993" s="108"/>
      <c r="K993" s="766"/>
      <c r="L993" s="142"/>
      <c r="M993" s="918">
        <v>0</v>
      </c>
      <c r="N993" s="142"/>
      <c r="O993" s="918">
        <v>0</v>
      </c>
      <c r="P993" s="142">
        <v>0</v>
      </c>
      <c r="Q993" s="918">
        <v>0</v>
      </c>
      <c r="R993" s="144"/>
      <c r="S993" s="918">
        <v>0</v>
      </c>
      <c r="T993" s="142">
        <v>0</v>
      </c>
      <c r="U993" s="918">
        <v>0</v>
      </c>
      <c r="V993" s="144"/>
      <c r="W993" s="918">
        <v>0</v>
      </c>
      <c r="X993" s="144"/>
      <c r="Y993" s="918">
        <v>0</v>
      </c>
      <c r="Z993" s="60">
        <v>0</v>
      </c>
      <c r="AA993" s="918">
        <v>0</v>
      </c>
      <c r="AB993" s="144"/>
      <c r="AC993" s="918">
        <v>0</v>
      </c>
      <c r="AD993" s="63">
        <v>0</v>
      </c>
      <c r="AE993" s="142">
        <v>0</v>
      </c>
      <c r="AF993" s="945"/>
      <c r="AG993" s="142">
        <v>0</v>
      </c>
      <c r="AH993" s="144"/>
      <c r="AI993" s="918">
        <v>0</v>
      </c>
      <c r="AJ993" s="918">
        <v>0</v>
      </c>
    </row>
    <row r="994" spans="2:36" ht="24" x14ac:dyDescent="0.25">
      <c r="B994" s="868">
        <v>239</v>
      </c>
      <c r="C994" s="294" t="s">
        <v>982</v>
      </c>
      <c r="D994" s="295"/>
      <c r="E994" s="295"/>
      <c r="F994" s="295"/>
      <c r="G994" s="305"/>
      <c r="H994" s="305"/>
      <c r="I994" s="305"/>
      <c r="J994" s="298"/>
      <c r="K994" s="795">
        <v>0</v>
      </c>
      <c r="L994" s="212"/>
      <c r="M994" s="923">
        <f>M995+M997+M999+M1001+M1003</f>
        <v>0</v>
      </c>
      <c r="N994" s="212"/>
      <c r="O994" s="923">
        <f>O995+O997+O999+O1001+O1003</f>
        <v>0</v>
      </c>
      <c r="P994" s="212">
        <f>P995+P997+P999+P1001+P1003</f>
        <v>0</v>
      </c>
      <c r="Q994" s="923">
        <f>Q995+Q997+Q999+Q1001+Q1003</f>
        <v>0</v>
      </c>
      <c r="R994" s="300"/>
      <c r="S994" s="923">
        <f>S995+S997+S999+S1001+S1003</f>
        <v>0</v>
      </c>
      <c r="T994" s="212">
        <f>T995+T997+T999+T1001+T1003</f>
        <v>0</v>
      </c>
      <c r="U994" s="923">
        <f>U995+U997+U999+U1001+U1003</f>
        <v>0</v>
      </c>
      <c r="V994" s="300"/>
      <c r="W994" s="923">
        <f>W995+W997+W999+W1001+W1003</f>
        <v>0</v>
      </c>
      <c r="X994" s="300"/>
      <c r="Y994" s="923">
        <f>Y995+Y997+Y999+Y1001+Y1003</f>
        <v>0</v>
      </c>
      <c r="Z994" s="60">
        <v>0</v>
      </c>
      <c r="AA994" s="923">
        <f>AA995+AA997+AA999+AA1001+AA1003</f>
        <v>0</v>
      </c>
      <c r="AB994" s="300"/>
      <c r="AC994" s="923">
        <f>AC995+AC997+AC999+AC1001+AC1003</f>
        <v>0</v>
      </c>
      <c r="AD994" s="63">
        <v>0</v>
      </c>
      <c r="AE994" s="212">
        <f>AE995+AE997+AE999+AE1001+AE1003</f>
        <v>0</v>
      </c>
      <c r="AF994" s="963"/>
      <c r="AG994" s="212">
        <f>AG995+AG997+AG999+AG1001+AG1003</f>
        <v>0</v>
      </c>
      <c r="AH994" s="300"/>
      <c r="AI994" s="923">
        <f>AI995+AI997+AI999+AI1001+AI1003</f>
        <v>0</v>
      </c>
      <c r="AJ994" s="923">
        <f>AJ995+AJ997+AJ999+AJ1001+AJ1003</f>
        <v>0</v>
      </c>
    </row>
    <row r="995" spans="2:36" ht="24" x14ac:dyDescent="0.25">
      <c r="B995" s="42">
        <v>23901</v>
      </c>
      <c r="C995" s="285" t="s">
        <v>983</v>
      </c>
      <c r="D995" s="44"/>
      <c r="E995" s="44"/>
      <c r="F995" s="306"/>
      <c r="G995" s="307"/>
      <c r="H995" s="307"/>
      <c r="I995" s="307"/>
      <c r="J995" s="47"/>
      <c r="K995" s="787">
        <v>0</v>
      </c>
      <c r="L995" s="264"/>
      <c r="M995" s="921">
        <f>M996</f>
        <v>0</v>
      </c>
      <c r="N995" s="264"/>
      <c r="O995" s="921">
        <f>O996</f>
        <v>0</v>
      </c>
      <c r="P995" s="264">
        <f>P996</f>
        <v>0</v>
      </c>
      <c r="Q995" s="921">
        <f>Q996</f>
        <v>0</v>
      </c>
      <c r="R995" s="265"/>
      <c r="S995" s="921">
        <f>S996</f>
        <v>0</v>
      </c>
      <c r="T995" s="264">
        <f>T996</f>
        <v>0</v>
      </c>
      <c r="U995" s="921">
        <f>U996</f>
        <v>0</v>
      </c>
      <c r="V995" s="265"/>
      <c r="W995" s="921">
        <f>W996</f>
        <v>0</v>
      </c>
      <c r="X995" s="265"/>
      <c r="Y995" s="921">
        <f>Y996</f>
        <v>0</v>
      </c>
      <c r="Z995" s="60">
        <v>0</v>
      </c>
      <c r="AA995" s="921">
        <f>AA996</f>
        <v>0</v>
      </c>
      <c r="AB995" s="265"/>
      <c r="AC995" s="921">
        <f>AC996</f>
        <v>0</v>
      </c>
      <c r="AD995" s="63">
        <v>0</v>
      </c>
      <c r="AE995" s="264">
        <f>AE996</f>
        <v>0</v>
      </c>
      <c r="AF995" s="958"/>
      <c r="AG995" s="264">
        <f>AG996</f>
        <v>0</v>
      </c>
      <c r="AH995" s="265"/>
      <c r="AI995" s="921">
        <f>AI996</f>
        <v>0</v>
      </c>
      <c r="AJ995" s="921">
        <f>AJ996</f>
        <v>0</v>
      </c>
    </row>
    <row r="996" spans="2:36" x14ac:dyDescent="0.25">
      <c r="B996" s="92"/>
      <c r="C996" s="304"/>
      <c r="D996" s="74"/>
      <c r="E996" s="74"/>
      <c r="F996" s="308"/>
      <c r="G996" s="309"/>
      <c r="H996" s="309"/>
      <c r="I996" s="309"/>
      <c r="J996" s="108"/>
      <c r="K996" s="766"/>
      <c r="L996" s="142"/>
      <c r="M996" s="918">
        <v>0</v>
      </c>
      <c r="N996" s="142"/>
      <c r="O996" s="918">
        <v>0</v>
      </c>
      <c r="P996" s="142">
        <v>0</v>
      </c>
      <c r="Q996" s="918">
        <v>0</v>
      </c>
      <c r="R996" s="144"/>
      <c r="S996" s="918">
        <v>0</v>
      </c>
      <c r="T996" s="142">
        <v>0</v>
      </c>
      <c r="U996" s="918">
        <v>0</v>
      </c>
      <c r="V996" s="144"/>
      <c r="W996" s="918">
        <v>0</v>
      </c>
      <c r="X996" s="144"/>
      <c r="Y996" s="918">
        <v>0</v>
      </c>
      <c r="Z996" s="60">
        <v>0</v>
      </c>
      <c r="AA996" s="918">
        <v>0</v>
      </c>
      <c r="AB996" s="144"/>
      <c r="AC996" s="918">
        <v>0</v>
      </c>
      <c r="AD996" s="63">
        <v>0</v>
      </c>
      <c r="AE996" s="142">
        <v>0</v>
      </c>
      <c r="AF996" s="945"/>
      <c r="AG996" s="142">
        <v>0</v>
      </c>
      <c r="AH996" s="144"/>
      <c r="AI996" s="918">
        <v>0</v>
      </c>
      <c r="AJ996" s="918">
        <v>0</v>
      </c>
    </row>
    <row r="997" spans="2:36" ht="24" x14ac:dyDescent="0.25">
      <c r="B997" s="42">
        <v>23902</v>
      </c>
      <c r="C997" s="285" t="s">
        <v>984</v>
      </c>
      <c r="D997" s="44"/>
      <c r="E997" s="44"/>
      <c r="F997" s="44"/>
      <c r="G997" s="239"/>
      <c r="H997" s="239"/>
      <c r="I997" s="239"/>
      <c r="J997" s="47"/>
      <c r="K997" s="787">
        <v>0</v>
      </c>
      <c r="L997" s="264"/>
      <c r="M997" s="921">
        <f>M998</f>
        <v>0</v>
      </c>
      <c r="N997" s="264"/>
      <c r="O997" s="921">
        <f>O998</f>
        <v>0</v>
      </c>
      <c r="P997" s="264">
        <f>P998</f>
        <v>0</v>
      </c>
      <c r="Q997" s="921">
        <f>Q998</f>
        <v>0</v>
      </c>
      <c r="R997" s="265"/>
      <c r="S997" s="921">
        <f>S998</f>
        <v>0</v>
      </c>
      <c r="T997" s="264">
        <f>T998</f>
        <v>0</v>
      </c>
      <c r="U997" s="921">
        <f>U998</f>
        <v>0</v>
      </c>
      <c r="V997" s="265"/>
      <c r="W997" s="921">
        <f>W998</f>
        <v>0</v>
      </c>
      <c r="X997" s="265"/>
      <c r="Y997" s="921">
        <f>Y998</f>
        <v>0</v>
      </c>
      <c r="Z997" s="60">
        <v>0</v>
      </c>
      <c r="AA997" s="921">
        <f>AA998</f>
        <v>0</v>
      </c>
      <c r="AB997" s="265"/>
      <c r="AC997" s="921">
        <f>AC998</f>
        <v>0</v>
      </c>
      <c r="AD997" s="63">
        <v>0</v>
      </c>
      <c r="AE997" s="264">
        <f>AE998</f>
        <v>0</v>
      </c>
      <c r="AF997" s="958"/>
      <c r="AG997" s="264">
        <f>AG998</f>
        <v>0</v>
      </c>
      <c r="AH997" s="265"/>
      <c r="AI997" s="921">
        <f>AI998</f>
        <v>0</v>
      </c>
      <c r="AJ997" s="921">
        <f>AJ998</f>
        <v>0</v>
      </c>
    </row>
    <row r="998" spans="2:36" x14ac:dyDescent="0.25">
      <c r="B998" s="92"/>
      <c r="C998" s="310"/>
      <c r="D998" s="74"/>
      <c r="E998" s="74"/>
      <c r="F998" s="74"/>
      <c r="G998" s="88"/>
      <c r="H998" s="88"/>
      <c r="I998" s="88"/>
      <c r="J998" s="108"/>
      <c r="K998" s="766"/>
      <c r="L998" s="142"/>
      <c r="M998" s="918">
        <v>0</v>
      </c>
      <c r="N998" s="142"/>
      <c r="O998" s="918">
        <v>0</v>
      </c>
      <c r="P998" s="142">
        <v>0</v>
      </c>
      <c r="Q998" s="918">
        <v>0</v>
      </c>
      <c r="R998" s="144"/>
      <c r="S998" s="918">
        <v>0</v>
      </c>
      <c r="T998" s="142">
        <v>0</v>
      </c>
      <c r="U998" s="918">
        <v>0</v>
      </c>
      <c r="V998" s="144"/>
      <c r="W998" s="918">
        <v>0</v>
      </c>
      <c r="X998" s="144"/>
      <c r="Y998" s="918">
        <v>0</v>
      </c>
      <c r="Z998" s="60">
        <v>0</v>
      </c>
      <c r="AA998" s="918">
        <v>0</v>
      </c>
      <c r="AB998" s="144"/>
      <c r="AC998" s="918">
        <v>0</v>
      </c>
      <c r="AD998" s="63">
        <v>0</v>
      </c>
      <c r="AE998" s="142">
        <v>0</v>
      </c>
      <c r="AF998" s="945"/>
      <c r="AG998" s="142">
        <v>0</v>
      </c>
      <c r="AH998" s="144"/>
      <c r="AI998" s="918">
        <v>0</v>
      </c>
      <c r="AJ998" s="918">
        <v>0</v>
      </c>
    </row>
    <row r="999" spans="2:36" x14ac:dyDescent="0.25">
      <c r="B999" s="42">
        <v>23903</v>
      </c>
      <c r="C999" s="285" t="s">
        <v>985</v>
      </c>
      <c r="D999" s="44"/>
      <c r="E999" s="44"/>
      <c r="F999" s="44"/>
      <c r="G999" s="239"/>
      <c r="H999" s="239"/>
      <c r="I999" s="239"/>
      <c r="J999" s="47"/>
      <c r="K999" s="787">
        <v>0</v>
      </c>
      <c r="L999" s="264"/>
      <c r="M999" s="921">
        <f>M1000</f>
        <v>0</v>
      </c>
      <c r="N999" s="264"/>
      <c r="O999" s="921">
        <f>O1000</f>
        <v>0</v>
      </c>
      <c r="P999" s="264">
        <f>P1000</f>
        <v>0</v>
      </c>
      <c r="Q999" s="921">
        <f>Q1000</f>
        <v>0</v>
      </c>
      <c r="R999" s="265"/>
      <c r="S999" s="921">
        <f>S1000</f>
        <v>0</v>
      </c>
      <c r="T999" s="264">
        <f>T1000</f>
        <v>0</v>
      </c>
      <c r="U999" s="921">
        <f>U1000</f>
        <v>0</v>
      </c>
      <c r="V999" s="265"/>
      <c r="W999" s="921">
        <f>W1000</f>
        <v>0</v>
      </c>
      <c r="X999" s="265"/>
      <c r="Y999" s="921">
        <f>Y1000</f>
        <v>0</v>
      </c>
      <c r="Z999" s="60">
        <v>0</v>
      </c>
      <c r="AA999" s="921">
        <f>AA1000</f>
        <v>0</v>
      </c>
      <c r="AB999" s="265"/>
      <c r="AC999" s="921">
        <f>AC1000</f>
        <v>0</v>
      </c>
      <c r="AD999" s="63">
        <v>0</v>
      </c>
      <c r="AE999" s="264">
        <f>AE1000</f>
        <v>0</v>
      </c>
      <c r="AF999" s="958"/>
      <c r="AG999" s="264">
        <f>AG1000</f>
        <v>0</v>
      </c>
      <c r="AH999" s="265"/>
      <c r="AI999" s="921">
        <f>AI1000</f>
        <v>0</v>
      </c>
      <c r="AJ999" s="921">
        <f>AJ1000</f>
        <v>0</v>
      </c>
    </row>
    <row r="1000" spans="2:36" x14ac:dyDescent="0.25">
      <c r="B1000" s="92"/>
      <c r="C1000" s="304"/>
      <c r="D1000" s="74"/>
      <c r="E1000" s="74"/>
      <c r="F1000" s="74"/>
      <c r="G1000" s="88"/>
      <c r="H1000" s="88"/>
      <c r="I1000" s="88"/>
      <c r="J1000" s="108"/>
      <c r="K1000" s="766"/>
      <c r="L1000" s="142"/>
      <c r="M1000" s="918">
        <v>0</v>
      </c>
      <c r="N1000" s="142"/>
      <c r="O1000" s="918">
        <v>0</v>
      </c>
      <c r="P1000" s="142">
        <v>0</v>
      </c>
      <c r="Q1000" s="918">
        <v>0</v>
      </c>
      <c r="R1000" s="144"/>
      <c r="S1000" s="918">
        <v>0</v>
      </c>
      <c r="T1000" s="142">
        <v>0</v>
      </c>
      <c r="U1000" s="918">
        <v>0</v>
      </c>
      <c r="V1000" s="144"/>
      <c r="W1000" s="918">
        <v>0</v>
      </c>
      <c r="X1000" s="144"/>
      <c r="Y1000" s="918">
        <v>0</v>
      </c>
      <c r="Z1000" s="60">
        <v>0</v>
      </c>
      <c r="AA1000" s="918">
        <v>0</v>
      </c>
      <c r="AB1000" s="144"/>
      <c r="AC1000" s="918">
        <v>0</v>
      </c>
      <c r="AD1000" s="63">
        <v>0</v>
      </c>
      <c r="AE1000" s="142">
        <v>0</v>
      </c>
      <c r="AF1000" s="945"/>
      <c r="AG1000" s="142">
        <v>0</v>
      </c>
      <c r="AH1000" s="144"/>
      <c r="AI1000" s="918">
        <v>0</v>
      </c>
      <c r="AJ1000" s="918">
        <v>0</v>
      </c>
    </row>
    <row r="1001" spans="2:36" ht="36" x14ac:dyDescent="0.25">
      <c r="B1001" s="42">
        <v>23904</v>
      </c>
      <c r="C1001" s="285" t="s">
        <v>986</v>
      </c>
      <c r="D1001" s="44"/>
      <c r="E1001" s="44"/>
      <c r="F1001" s="44"/>
      <c r="G1001" s="239"/>
      <c r="H1001" s="239"/>
      <c r="I1001" s="239"/>
      <c r="J1001" s="47"/>
      <c r="K1001" s="787">
        <v>0</v>
      </c>
      <c r="L1001" s="264"/>
      <c r="M1001" s="921">
        <f>M1002</f>
        <v>0</v>
      </c>
      <c r="N1001" s="264"/>
      <c r="O1001" s="921">
        <f>O1002</f>
        <v>0</v>
      </c>
      <c r="P1001" s="264">
        <f>P1002</f>
        <v>0</v>
      </c>
      <c r="Q1001" s="921">
        <f>Q1002</f>
        <v>0</v>
      </c>
      <c r="R1001" s="265"/>
      <c r="S1001" s="921">
        <f>S1002</f>
        <v>0</v>
      </c>
      <c r="T1001" s="264">
        <f>T1002</f>
        <v>0</v>
      </c>
      <c r="U1001" s="921">
        <f>U1002</f>
        <v>0</v>
      </c>
      <c r="V1001" s="265"/>
      <c r="W1001" s="921">
        <f>W1002</f>
        <v>0</v>
      </c>
      <c r="X1001" s="265"/>
      <c r="Y1001" s="921">
        <f>Y1002</f>
        <v>0</v>
      </c>
      <c r="Z1001" s="60">
        <v>0</v>
      </c>
      <c r="AA1001" s="921">
        <f>AA1002</f>
        <v>0</v>
      </c>
      <c r="AB1001" s="265"/>
      <c r="AC1001" s="921">
        <f>AC1002</f>
        <v>0</v>
      </c>
      <c r="AD1001" s="63">
        <v>0</v>
      </c>
      <c r="AE1001" s="264">
        <f>AE1002</f>
        <v>0</v>
      </c>
      <c r="AF1001" s="958"/>
      <c r="AG1001" s="264">
        <f>AG1002</f>
        <v>0</v>
      </c>
      <c r="AH1001" s="265"/>
      <c r="AI1001" s="921">
        <f>AI1002</f>
        <v>0</v>
      </c>
      <c r="AJ1001" s="921">
        <f>AJ1002</f>
        <v>0</v>
      </c>
    </row>
    <row r="1002" spans="2:36" x14ac:dyDescent="0.25">
      <c r="B1002" s="92"/>
      <c r="C1002" s="304"/>
      <c r="D1002" s="74"/>
      <c r="E1002" s="74"/>
      <c r="F1002" s="74"/>
      <c r="G1002" s="88"/>
      <c r="H1002" s="88"/>
      <c r="I1002" s="88"/>
      <c r="J1002" s="108"/>
      <c r="K1002" s="766"/>
      <c r="L1002" s="142"/>
      <c r="M1002" s="918">
        <v>0</v>
      </c>
      <c r="N1002" s="142"/>
      <c r="O1002" s="918">
        <v>0</v>
      </c>
      <c r="P1002" s="142">
        <v>0</v>
      </c>
      <c r="Q1002" s="918">
        <v>0</v>
      </c>
      <c r="R1002" s="144"/>
      <c r="S1002" s="918">
        <v>0</v>
      </c>
      <c r="T1002" s="142">
        <v>0</v>
      </c>
      <c r="U1002" s="918">
        <v>0</v>
      </c>
      <c r="V1002" s="144"/>
      <c r="W1002" s="918">
        <v>0</v>
      </c>
      <c r="X1002" s="144"/>
      <c r="Y1002" s="918">
        <v>0</v>
      </c>
      <c r="Z1002" s="60">
        <v>0</v>
      </c>
      <c r="AA1002" s="918">
        <v>0</v>
      </c>
      <c r="AB1002" s="144"/>
      <c r="AC1002" s="918">
        <v>0</v>
      </c>
      <c r="AD1002" s="63">
        <v>0</v>
      </c>
      <c r="AE1002" s="142">
        <v>0</v>
      </c>
      <c r="AF1002" s="945"/>
      <c r="AG1002" s="142">
        <v>0</v>
      </c>
      <c r="AH1002" s="144"/>
      <c r="AI1002" s="918">
        <v>0</v>
      </c>
      <c r="AJ1002" s="918">
        <v>0</v>
      </c>
    </row>
    <row r="1003" spans="2:36" ht="24" x14ac:dyDescent="0.25">
      <c r="B1003" s="42">
        <v>23905</v>
      </c>
      <c r="C1003" s="285" t="s">
        <v>987</v>
      </c>
      <c r="D1003" s="44"/>
      <c r="E1003" s="44"/>
      <c r="F1003" s="44"/>
      <c r="G1003" s="239"/>
      <c r="H1003" s="239"/>
      <c r="I1003" s="239"/>
      <c r="J1003" s="47"/>
      <c r="K1003" s="787">
        <v>0</v>
      </c>
      <c r="L1003" s="264"/>
      <c r="M1003" s="921">
        <f>M1004</f>
        <v>0</v>
      </c>
      <c r="N1003" s="264"/>
      <c r="O1003" s="921">
        <f>O1004</f>
        <v>0</v>
      </c>
      <c r="P1003" s="264">
        <f>P1004</f>
        <v>0</v>
      </c>
      <c r="Q1003" s="921">
        <f>Q1004</f>
        <v>0</v>
      </c>
      <c r="R1003" s="265"/>
      <c r="S1003" s="921">
        <f>S1004</f>
        <v>0</v>
      </c>
      <c r="T1003" s="264">
        <f>T1004</f>
        <v>0</v>
      </c>
      <c r="U1003" s="921">
        <f>U1004</f>
        <v>0</v>
      </c>
      <c r="V1003" s="265"/>
      <c r="W1003" s="921">
        <f>W1004</f>
        <v>0</v>
      </c>
      <c r="X1003" s="265"/>
      <c r="Y1003" s="921">
        <f>Y1004</f>
        <v>0</v>
      </c>
      <c r="Z1003" s="60">
        <v>0</v>
      </c>
      <c r="AA1003" s="921">
        <f>AA1004</f>
        <v>0</v>
      </c>
      <c r="AB1003" s="265"/>
      <c r="AC1003" s="921">
        <f>AC1004</f>
        <v>0</v>
      </c>
      <c r="AD1003" s="63">
        <v>0</v>
      </c>
      <c r="AE1003" s="264">
        <f>AE1004</f>
        <v>0</v>
      </c>
      <c r="AF1003" s="958"/>
      <c r="AG1003" s="264">
        <f>AG1004</f>
        <v>0</v>
      </c>
      <c r="AH1003" s="265"/>
      <c r="AI1003" s="921">
        <f>AI1004</f>
        <v>0</v>
      </c>
      <c r="AJ1003" s="921">
        <f>AJ1004</f>
        <v>0</v>
      </c>
    </row>
    <row r="1004" spans="2:36" x14ac:dyDescent="0.25">
      <c r="B1004" s="51"/>
      <c r="C1004" s="203"/>
      <c r="D1004" s="74"/>
      <c r="E1004" s="401"/>
      <c r="F1004" s="204"/>
      <c r="G1004" s="205"/>
      <c r="H1004" s="205"/>
      <c r="I1004" s="205"/>
      <c r="J1004" s="57"/>
      <c r="K1004" s="768"/>
      <c r="L1004" s="136"/>
      <c r="M1004" s="469">
        <v>0</v>
      </c>
      <c r="N1004" s="136"/>
      <c r="O1004" s="469">
        <v>0</v>
      </c>
      <c r="P1004" s="136">
        <v>0</v>
      </c>
      <c r="Q1004" s="469">
        <v>0</v>
      </c>
      <c r="R1004" s="138"/>
      <c r="S1004" s="469">
        <v>0</v>
      </c>
      <c r="T1004" s="136">
        <v>0</v>
      </c>
      <c r="U1004" s="469">
        <v>0</v>
      </c>
      <c r="V1004" s="138"/>
      <c r="W1004" s="469">
        <v>0</v>
      </c>
      <c r="X1004" s="138"/>
      <c r="Y1004" s="469">
        <v>0</v>
      </c>
      <c r="Z1004" s="60">
        <v>0</v>
      </c>
      <c r="AA1004" s="469">
        <v>0</v>
      </c>
      <c r="AB1004" s="138"/>
      <c r="AC1004" s="469">
        <v>0</v>
      </c>
      <c r="AD1004" s="63">
        <v>0</v>
      </c>
      <c r="AE1004" s="136">
        <v>0</v>
      </c>
      <c r="AF1004" s="942"/>
      <c r="AG1004" s="136">
        <v>0</v>
      </c>
      <c r="AH1004" s="138"/>
      <c r="AI1004" s="469">
        <v>0</v>
      </c>
      <c r="AJ1004" s="469">
        <v>0</v>
      </c>
    </row>
    <row r="1005" spans="2:36" ht="24" x14ac:dyDescent="0.25">
      <c r="B1005" s="25">
        <v>2400</v>
      </c>
      <c r="C1005" s="245" t="s">
        <v>988</v>
      </c>
      <c r="D1005" s="27"/>
      <c r="E1005" s="27"/>
      <c r="F1005" s="27"/>
      <c r="G1005" s="246"/>
      <c r="H1005" s="246"/>
      <c r="I1005" s="246"/>
      <c r="J1005" s="30"/>
      <c r="K1005" s="365">
        <v>569889.64919999999</v>
      </c>
      <c r="L1005" s="249"/>
      <c r="M1005" s="922">
        <f>M1006+M1013+M1019+M1023+M1031+M1039+M1106+M1143+M1215</f>
        <v>0</v>
      </c>
      <c r="N1005" s="249"/>
      <c r="O1005" s="922">
        <f>O1006+O1013+O1019+O1023+O1031+O1039+O1106+O1143+O1215</f>
        <v>0</v>
      </c>
      <c r="P1005" s="249">
        <f>P1006+P1013+P1019+P1023+P1031+P1039+P1106+P1143+P1215</f>
        <v>0</v>
      </c>
      <c r="Q1005" s="922">
        <f>Q1006+Q1013+Q1019+Q1023+Q1031+Q1039+Q1106+Q1143+Q1215</f>
        <v>0</v>
      </c>
      <c r="R1005" s="250"/>
      <c r="S1005" s="922">
        <f>S1006+S1013+S1019+S1023+S1031+S1039+S1106+S1143+S1215</f>
        <v>0</v>
      </c>
      <c r="T1005" s="249">
        <f>T1006+T1013+T1019+T1023+T1031+T1039+T1106+T1143+T1215</f>
        <v>0</v>
      </c>
      <c r="U1005" s="365">
        <f>U1006+U1013+U1019+U1023+U1031+U1039+U1106+U1143+U1215</f>
        <v>81325.350799999986</v>
      </c>
      <c r="V1005" s="365"/>
      <c r="W1005" s="365">
        <f>W1006+W1013+W1019+W1023+W1031+W1039+W1106+W1143+W1215</f>
        <v>228478.42680000002</v>
      </c>
      <c r="X1005" s="365"/>
      <c r="Y1005" s="365">
        <f>Y1006+Y1013+Y1019+Y1023+Y1031+Y1039+Y1106+Y1143+Y1215</f>
        <v>327.12</v>
      </c>
      <c r="Z1005" s="365">
        <v>0</v>
      </c>
      <c r="AA1005" s="365">
        <f>AA1006+AA1013+AA1019+AA1023+AA1031+AA1039+AA1106+AA1143+AA1215</f>
        <v>259758.75159999999</v>
      </c>
      <c r="AB1005" s="365"/>
      <c r="AC1005" s="365">
        <f>AC1006+AC1013+AC1019+AC1023+AC1031+AC1039+AC1106+AC1143+AC1215</f>
        <v>0</v>
      </c>
      <c r="AD1005" s="365">
        <v>0</v>
      </c>
      <c r="AE1005" s="365">
        <f>AE1006+AE1013+AE1019+AE1023+AE1031+AE1039+AE1106+AE1143+AE1215</f>
        <v>0</v>
      </c>
      <c r="AF1005" s="365">
        <f>AF1006+AF1013+AF1019+AF1023+AF1031+AF1039+AF1106+AF1143+AF1215</f>
        <v>0</v>
      </c>
      <c r="AG1005" s="365">
        <f>AG1006+AG1013+AG1019+AG1023+AG1031+AG1039+AG1106+AG1143+AG1215</f>
        <v>0</v>
      </c>
      <c r="AH1005" s="365"/>
      <c r="AI1005" s="365">
        <f>AI1006+AI1013+AI1019+AI1023+AI1031+AI1039+AI1106+AI1143+AI1215</f>
        <v>0</v>
      </c>
      <c r="AJ1005" s="365">
        <f>AJ1006+AJ1013+AJ1019+AJ1023+AJ1031+AJ1039+AJ1106+AJ1143+AJ1215</f>
        <v>569889.64919999999</v>
      </c>
    </row>
    <row r="1006" spans="2:36" x14ac:dyDescent="0.25">
      <c r="B1006" s="272">
        <v>241</v>
      </c>
      <c r="C1006" s="273" t="s">
        <v>989</v>
      </c>
      <c r="D1006" s="274"/>
      <c r="E1006" s="274"/>
      <c r="F1006" s="274"/>
      <c r="G1006" s="313"/>
      <c r="H1006" s="313"/>
      <c r="I1006" s="313"/>
      <c r="J1006" s="277"/>
      <c r="K1006" s="794">
        <v>24805.45</v>
      </c>
      <c r="L1006" s="278"/>
      <c r="M1006" s="919">
        <f>M1007+M1009+M1011</f>
        <v>0</v>
      </c>
      <c r="N1006" s="278"/>
      <c r="O1006" s="919">
        <f>O1007+O1009+O1011</f>
        <v>0</v>
      </c>
      <c r="P1006" s="875">
        <f>P1007+P1009+P1011</f>
        <v>0</v>
      </c>
      <c r="Q1006" s="919">
        <f>Q1007+Q1009+Q1011</f>
        <v>0</v>
      </c>
      <c r="R1006" s="279"/>
      <c r="S1006" s="919">
        <f>S1007+S1009+S1011</f>
        <v>0</v>
      </c>
      <c r="T1006" s="875">
        <f>T1007+T1009+T1011</f>
        <v>0</v>
      </c>
      <c r="U1006" s="919">
        <f>U1007+U1009+U1011</f>
        <v>0</v>
      </c>
      <c r="V1006" s="279"/>
      <c r="W1006" s="919">
        <f>W1007+W1009+W1011</f>
        <v>0</v>
      </c>
      <c r="X1006" s="279"/>
      <c r="Y1006" s="919">
        <f>Y1007+Y1009+Y1011</f>
        <v>0</v>
      </c>
      <c r="Z1006" s="373">
        <v>0</v>
      </c>
      <c r="AA1006" s="919">
        <f>AA1007+AA1009+AA1011</f>
        <v>24805.45</v>
      </c>
      <c r="AB1006" s="279"/>
      <c r="AC1006" s="919">
        <f>AC1007+AC1009+AC1011</f>
        <v>0</v>
      </c>
      <c r="AD1006" s="930">
        <v>0</v>
      </c>
      <c r="AE1006" s="278">
        <f>AE1007+AE1009+AE1011</f>
        <v>0</v>
      </c>
      <c r="AF1006" s="950">
        <f>AF1007+AF1009+AF1011</f>
        <v>0</v>
      </c>
      <c r="AG1006" s="278">
        <f>AG1007+AG1009+AG1011</f>
        <v>0</v>
      </c>
      <c r="AH1006" s="279"/>
      <c r="AI1006" s="919">
        <f>AI1007+AI1009+AI1011</f>
        <v>0</v>
      </c>
      <c r="AJ1006" s="919">
        <f>AJ1007+AJ1009+AJ1011</f>
        <v>24805.45</v>
      </c>
    </row>
    <row r="1007" spans="2:36" ht="24" x14ac:dyDescent="0.25">
      <c r="B1007" s="117">
        <v>24101</v>
      </c>
      <c r="C1007" s="118" t="s">
        <v>990</v>
      </c>
      <c r="D1007" s="119"/>
      <c r="E1007" s="119"/>
      <c r="F1007" s="119"/>
      <c r="G1007" s="206"/>
      <c r="H1007" s="206"/>
      <c r="I1007" s="206"/>
      <c r="J1007" s="176"/>
      <c r="K1007" s="769">
        <v>24805.45</v>
      </c>
      <c r="L1007" s="122"/>
      <c r="M1007" s="917">
        <f>M1008</f>
        <v>0</v>
      </c>
      <c r="N1007" s="122"/>
      <c r="O1007" s="917">
        <f>O1008</f>
        <v>0</v>
      </c>
      <c r="P1007" s="871">
        <v>0</v>
      </c>
      <c r="Q1007" s="917">
        <f>Q1008</f>
        <v>0</v>
      </c>
      <c r="R1007" s="124"/>
      <c r="S1007" s="917">
        <f>S1008</f>
        <v>0</v>
      </c>
      <c r="T1007" s="871">
        <v>0</v>
      </c>
      <c r="U1007" s="917">
        <f>U1008</f>
        <v>0</v>
      </c>
      <c r="V1007" s="124"/>
      <c r="W1007" s="917">
        <f>W1008</f>
        <v>0</v>
      </c>
      <c r="X1007" s="124"/>
      <c r="Y1007" s="917">
        <f>Y1008</f>
        <v>0</v>
      </c>
      <c r="Z1007" s="872">
        <v>0</v>
      </c>
      <c r="AA1007" s="917">
        <f>AA1008</f>
        <v>24805.45</v>
      </c>
      <c r="AB1007" s="124"/>
      <c r="AC1007" s="917">
        <f>AC1008</f>
        <v>0</v>
      </c>
      <c r="AD1007" s="993">
        <v>0</v>
      </c>
      <c r="AE1007" s="122">
        <f>AE1008</f>
        <v>0</v>
      </c>
      <c r="AF1007" s="121">
        <f>AF1008</f>
        <v>0</v>
      </c>
      <c r="AG1007" s="122">
        <f>AG1008</f>
        <v>0</v>
      </c>
      <c r="AH1007" s="124"/>
      <c r="AI1007" s="917">
        <f>AI1008</f>
        <v>0</v>
      </c>
      <c r="AJ1007" s="917">
        <f>AJ1008</f>
        <v>24805.45</v>
      </c>
    </row>
    <row r="1008" spans="2:36" ht="66" x14ac:dyDescent="0.25">
      <c r="B1008" s="51"/>
      <c r="C1008" s="226" t="s">
        <v>991</v>
      </c>
      <c r="D1008" s="74"/>
      <c r="E1008" s="74">
        <v>5</v>
      </c>
      <c r="F1008" s="79" t="s">
        <v>30</v>
      </c>
      <c r="G1008" s="55" t="s">
        <v>31</v>
      </c>
      <c r="H1008" s="56" t="s">
        <v>32</v>
      </c>
      <c r="I1008" s="55" t="s">
        <v>33</v>
      </c>
      <c r="J1008" s="57">
        <v>4961.09</v>
      </c>
      <c r="K1008" s="766">
        <v>24805.45</v>
      </c>
      <c r="L1008" s="80"/>
      <c r="M1008" s="150">
        <v>0</v>
      </c>
      <c r="N1008" s="80"/>
      <c r="O1008" s="150"/>
      <c r="P1008" s="75">
        <v>0</v>
      </c>
      <c r="Q1008" s="999"/>
      <c r="R1008" s="81"/>
      <c r="S1008" s="150"/>
      <c r="T1008" s="75"/>
      <c r="U1008" s="1017">
        <v>0</v>
      </c>
      <c r="V1008" s="81"/>
      <c r="W1008" s="150"/>
      <c r="X1008" s="81"/>
      <c r="Y1008" s="150"/>
      <c r="Z1008" s="60">
        <v>5</v>
      </c>
      <c r="AA1008" s="999">
        <v>24805.45</v>
      </c>
      <c r="AB1008" s="81"/>
      <c r="AC1008" s="150"/>
      <c r="AD1008" s="63">
        <v>0</v>
      </c>
      <c r="AE1008" s="78">
        <f>AD1008*J1008</f>
        <v>0</v>
      </c>
      <c r="AF1008" s="63">
        <v>0</v>
      </c>
      <c r="AG1008" s="150">
        <v>0</v>
      </c>
      <c r="AH1008" s="81"/>
      <c r="AI1008" s="150"/>
      <c r="AJ1008" s="998">
        <f>AG1008+AI1008+AE1008+AC1008+AA1008+Y1008+W1008+U1008+S1008+Q1008+O1008+M1008</f>
        <v>24805.45</v>
      </c>
    </row>
    <row r="1009" spans="2:36" x14ac:dyDescent="0.25">
      <c r="B1009" s="117">
        <v>24102</v>
      </c>
      <c r="C1009" s="202" t="s">
        <v>992</v>
      </c>
      <c r="D1009" s="119"/>
      <c r="E1009" s="119"/>
      <c r="F1009" s="126"/>
      <c r="G1009" s="127"/>
      <c r="H1009" s="127"/>
      <c r="I1009" s="127"/>
      <c r="J1009" s="176"/>
      <c r="K1009" s="769">
        <v>0</v>
      </c>
      <c r="L1009" s="122"/>
      <c r="M1009" s="917">
        <f>M1010</f>
        <v>0</v>
      </c>
      <c r="N1009" s="122"/>
      <c r="O1009" s="917">
        <f>O1010</f>
        <v>0</v>
      </c>
      <c r="P1009" s="871">
        <v>0</v>
      </c>
      <c r="Q1009" s="917">
        <f>Q1010</f>
        <v>0</v>
      </c>
      <c r="R1009" s="124"/>
      <c r="S1009" s="917">
        <f>S1010</f>
        <v>0</v>
      </c>
      <c r="T1009" s="871">
        <v>0</v>
      </c>
      <c r="U1009" s="917">
        <f>U1010</f>
        <v>0</v>
      </c>
      <c r="V1009" s="124"/>
      <c r="W1009" s="917">
        <f>W1010</f>
        <v>0</v>
      </c>
      <c r="X1009" s="124"/>
      <c r="Y1009" s="917">
        <f>Y1010</f>
        <v>0</v>
      </c>
      <c r="Z1009" s="872">
        <v>0</v>
      </c>
      <c r="AA1009" s="917">
        <f>AA1010</f>
        <v>0</v>
      </c>
      <c r="AB1009" s="124"/>
      <c r="AC1009" s="917">
        <f>AC1010</f>
        <v>0</v>
      </c>
      <c r="AD1009" s="993">
        <v>0</v>
      </c>
      <c r="AE1009" s="122">
        <f>AE1010</f>
        <v>0</v>
      </c>
      <c r="AF1009" s="941"/>
      <c r="AG1009" s="122">
        <f>AG1010</f>
        <v>0</v>
      </c>
      <c r="AH1009" s="124"/>
      <c r="AI1009" s="917">
        <f>AI1010</f>
        <v>0</v>
      </c>
      <c r="AJ1009" s="917">
        <f>AJ1010</f>
        <v>0</v>
      </c>
    </row>
    <row r="1010" spans="2:36" x14ac:dyDescent="0.25">
      <c r="B1010" s="51"/>
      <c r="C1010" s="203"/>
      <c r="D1010" s="74"/>
      <c r="E1010" s="74"/>
      <c r="F1010" s="79"/>
      <c r="G1010" s="133"/>
      <c r="H1010" s="133"/>
      <c r="I1010" s="133"/>
      <c r="J1010" s="57"/>
      <c r="K1010" s="766"/>
      <c r="L1010" s="136"/>
      <c r="M1010" s="469">
        <v>0</v>
      </c>
      <c r="N1010" s="136"/>
      <c r="O1010" s="469">
        <v>0</v>
      </c>
      <c r="P1010" s="75">
        <v>0</v>
      </c>
      <c r="Q1010" s="469">
        <v>0</v>
      </c>
      <c r="R1010" s="138"/>
      <c r="S1010" s="469">
        <v>0</v>
      </c>
      <c r="T1010" s="75">
        <v>0</v>
      </c>
      <c r="U1010" s="469">
        <v>0</v>
      </c>
      <c r="V1010" s="138"/>
      <c r="W1010" s="469">
        <v>0</v>
      </c>
      <c r="X1010" s="138"/>
      <c r="Y1010" s="469">
        <v>0</v>
      </c>
      <c r="Z1010" s="60">
        <v>0</v>
      </c>
      <c r="AA1010" s="469">
        <v>0</v>
      </c>
      <c r="AB1010" s="138"/>
      <c r="AC1010" s="469">
        <v>0</v>
      </c>
      <c r="AD1010" s="63">
        <v>0</v>
      </c>
      <c r="AE1010" s="136">
        <v>0</v>
      </c>
      <c r="AF1010" s="942"/>
      <c r="AG1010" s="136">
        <v>0</v>
      </c>
      <c r="AH1010" s="138"/>
      <c r="AI1010" s="469">
        <v>0</v>
      </c>
      <c r="AJ1010" s="998">
        <f>AG1010+AI1010+AE1010+AC1010+AA1010+Y1010+W1010+U1010+S1010+Q1010+O1010+M1010</f>
        <v>0</v>
      </c>
    </row>
    <row r="1011" spans="2:36" ht="24" x14ac:dyDescent="0.25">
      <c r="B1011" s="117">
        <v>24103</v>
      </c>
      <c r="C1011" s="202" t="s">
        <v>993</v>
      </c>
      <c r="D1011" s="119"/>
      <c r="E1011" s="119"/>
      <c r="F1011" s="126"/>
      <c r="G1011" s="127"/>
      <c r="H1011" s="127"/>
      <c r="I1011" s="127"/>
      <c r="J1011" s="176"/>
      <c r="K1011" s="769">
        <v>0</v>
      </c>
      <c r="L1011" s="122"/>
      <c r="M1011" s="917">
        <f>M1012</f>
        <v>0</v>
      </c>
      <c r="N1011" s="122"/>
      <c r="O1011" s="917">
        <f>O1012</f>
        <v>0</v>
      </c>
      <c r="P1011" s="871">
        <v>0</v>
      </c>
      <c r="Q1011" s="917">
        <f>Q1012</f>
        <v>0</v>
      </c>
      <c r="R1011" s="124"/>
      <c r="S1011" s="917">
        <f>S1012</f>
        <v>0</v>
      </c>
      <c r="T1011" s="871">
        <v>0</v>
      </c>
      <c r="U1011" s="917">
        <f>U1012</f>
        <v>0</v>
      </c>
      <c r="V1011" s="124"/>
      <c r="W1011" s="917">
        <f>W1012</f>
        <v>0</v>
      </c>
      <c r="X1011" s="124"/>
      <c r="Y1011" s="917">
        <f>Y1012</f>
        <v>0</v>
      </c>
      <c r="Z1011" s="872">
        <v>0</v>
      </c>
      <c r="AA1011" s="917">
        <f>AA1012</f>
        <v>0</v>
      </c>
      <c r="AB1011" s="124"/>
      <c r="AC1011" s="917">
        <f>AC1012</f>
        <v>0</v>
      </c>
      <c r="AD1011" s="993">
        <v>0</v>
      </c>
      <c r="AE1011" s="122">
        <f>AE1012</f>
        <v>0</v>
      </c>
      <c r="AF1011" s="941"/>
      <c r="AG1011" s="122">
        <f>AG1012</f>
        <v>0</v>
      </c>
      <c r="AH1011" s="124"/>
      <c r="AI1011" s="917">
        <f>AI1012</f>
        <v>0</v>
      </c>
      <c r="AJ1011" s="917">
        <f>AJ1012</f>
        <v>0</v>
      </c>
    </row>
    <row r="1012" spans="2:36" x14ac:dyDescent="0.25">
      <c r="B1012" s="51"/>
      <c r="C1012" s="203"/>
      <c r="D1012" s="303"/>
      <c r="E1012" s="303"/>
      <c r="F1012" s="204"/>
      <c r="G1012" s="205"/>
      <c r="H1012" s="205"/>
      <c r="I1012" s="205"/>
      <c r="J1012" s="57"/>
      <c r="K1012" s="797"/>
      <c r="L1012" s="136"/>
      <c r="M1012" s="469">
        <v>0</v>
      </c>
      <c r="N1012" s="136"/>
      <c r="O1012" s="469">
        <v>0</v>
      </c>
      <c r="P1012" s="75">
        <v>0</v>
      </c>
      <c r="Q1012" s="469">
        <v>0</v>
      </c>
      <c r="R1012" s="138"/>
      <c r="S1012" s="469">
        <v>0</v>
      </c>
      <c r="T1012" s="75">
        <v>0</v>
      </c>
      <c r="U1012" s="469">
        <v>0</v>
      </c>
      <c r="V1012" s="138"/>
      <c r="W1012" s="469">
        <v>0</v>
      </c>
      <c r="X1012" s="138"/>
      <c r="Y1012" s="469">
        <v>0</v>
      </c>
      <c r="Z1012" s="60">
        <v>0</v>
      </c>
      <c r="AA1012" s="469">
        <v>0</v>
      </c>
      <c r="AB1012" s="138"/>
      <c r="AC1012" s="469">
        <v>0</v>
      </c>
      <c r="AD1012" s="63">
        <v>0</v>
      </c>
      <c r="AE1012" s="136">
        <v>0</v>
      </c>
      <c r="AF1012" s="942"/>
      <c r="AG1012" s="136">
        <v>0</v>
      </c>
      <c r="AH1012" s="138"/>
      <c r="AI1012" s="469">
        <v>0</v>
      </c>
      <c r="AJ1012" s="998">
        <f>AG1012+AI1012+AE1012+AC1012+AA1012+Y1012+W1012+U1012+S1012+Q1012+O1012+M1012</f>
        <v>0</v>
      </c>
    </row>
    <row r="1013" spans="2:36" x14ac:dyDescent="0.25">
      <c r="B1013" s="272">
        <v>242</v>
      </c>
      <c r="C1013" s="273" t="s">
        <v>994</v>
      </c>
      <c r="D1013" s="274"/>
      <c r="E1013" s="274"/>
      <c r="F1013" s="274"/>
      <c r="G1013" s="313"/>
      <c r="H1013" s="313"/>
      <c r="I1013" s="313"/>
      <c r="J1013" s="277"/>
      <c r="K1013" s="794">
        <v>8888.5499999999993</v>
      </c>
      <c r="L1013" s="278">
        <f>L1014</f>
        <v>0</v>
      </c>
      <c r="M1013" s="919">
        <f>M1014</f>
        <v>0</v>
      </c>
      <c r="N1013" s="278"/>
      <c r="O1013" s="919">
        <f>O1014</f>
        <v>0</v>
      </c>
      <c r="P1013" s="875">
        <v>0</v>
      </c>
      <c r="Q1013" s="919">
        <f>Q1014</f>
        <v>0</v>
      </c>
      <c r="R1013" s="279"/>
      <c r="S1013" s="919">
        <f>S1014</f>
        <v>0</v>
      </c>
      <c r="T1013" s="875">
        <v>0</v>
      </c>
      <c r="U1013" s="919">
        <f>U1014</f>
        <v>0</v>
      </c>
      <c r="V1013" s="279"/>
      <c r="W1013" s="919">
        <f>W1014</f>
        <v>0</v>
      </c>
      <c r="X1013" s="279"/>
      <c r="Y1013" s="919">
        <f>Y1014</f>
        <v>0</v>
      </c>
      <c r="Z1013" s="373">
        <v>0</v>
      </c>
      <c r="AA1013" s="919">
        <f>AA1014</f>
        <v>8888.5499999999993</v>
      </c>
      <c r="AB1013" s="279"/>
      <c r="AC1013" s="919">
        <f>AC1014</f>
        <v>0</v>
      </c>
      <c r="AD1013" s="930">
        <v>0</v>
      </c>
      <c r="AE1013" s="278">
        <f>AE1014</f>
        <v>0</v>
      </c>
      <c r="AF1013" s="950">
        <f>AF1014</f>
        <v>0</v>
      </c>
      <c r="AG1013" s="278">
        <f>AG1014</f>
        <v>0</v>
      </c>
      <c r="AH1013" s="279"/>
      <c r="AI1013" s="919"/>
      <c r="AJ1013" s="919">
        <f>AJ1014</f>
        <v>8888.5499999999993</v>
      </c>
    </row>
    <row r="1014" spans="2:36" x14ac:dyDescent="0.25">
      <c r="B1014" s="117">
        <v>24201</v>
      </c>
      <c r="C1014" s="118" t="s">
        <v>994</v>
      </c>
      <c r="D1014" s="119"/>
      <c r="E1014" s="119"/>
      <c r="F1014" s="119"/>
      <c r="G1014" s="206"/>
      <c r="H1014" s="206"/>
      <c r="I1014" s="206"/>
      <c r="J1014" s="176"/>
      <c r="K1014" s="769">
        <v>8888.5499999999993</v>
      </c>
      <c r="L1014" s="122"/>
      <c r="M1014" s="917">
        <f>SUM(M1015:M1018)</f>
        <v>0</v>
      </c>
      <c r="N1014" s="122"/>
      <c r="O1014" s="917">
        <f>SUM(O1015:O1018)</f>
        <v>0</v>
      </c>
      <c r="P1014" s="871">
        <v>0</v>
      </c>
      <c r="Q1014" s="917">
        <f>SUM(Q1015:Q1018)</f>
        <v>0</v>
      </c>
      <c r="R1014" s="124"/>
      <c r="S1014" s="917">
        <f>SUM(S1015:S1018)</f>
        <v>0</v>
      </c>
      <c r="T1014" s="871">
        <v>0</v>
      </c>
      <c r="U1014" s="917">
        <f>SUM(U1015:U1018)</f>
        <v>0</v>
      </c>
      <c r="V1014" s="124"/>
      <c r="W1014" s="917">
        <f>SUM(W1015:W1018)</f>
        <v>0</v>
      </c>
      <c r="X1014" s="124"/>
      <c r="Y1014" s="917">
        <f>SUM(Y1015:Y1018)</f>
        <v>0</v>
      </c>
      <c r="Z1014" s="872">
        <v>0</v>
      </c>
      <c r="AA1014" s="917">
        <f>SUM(AA1015:AA1018)</f>
        <v>8888.5499999999993</v>
      </c>
      <c r="AB1014" s="124"/>
      <c r="AC1014" s="917">
        <f>SUM(AC1015:AC1018)</f>
        <v>0</v>
      </c>
      <c r="AD1014" s="993">
        <v>0</v>
      </c>
      <c r="AE1014" s="122">
        <f>SUM(AE1015:AE1018)</f>
        <v>0</v>
      </c>
      <c r="AF1014" s="121">
        <f>AF1015+AF1016+AF1017</f>
        <v>0</v>
      </c>
      <c r="AG1014" s="122">
        <f>SUM(AG1015:AG1018)</f>
        <v>0</v>
      </c>
      <c r="AH1014" s="124"/>
      <c r="AI1014" s="917"/>
      <c r="AJ1014" s="917">
        <f>SUM(AJ1015:AJ1018)</f>
        <v>8888.5499999999993</v>
      </c>
    </row>
    <row r="1015" spans="2:36" ht="66" x14ac:dyDescent="0.25">
      <c r="B1015" s="51"/>
      <c r="C1015" s="226" t="s">
        <v>995</v>
      </c>
      <c r="D1015" s="74"/>
      <c r="E1015" s="74">
        <v>10</v>
      </c>
      <c r="F1015" s="79" t="s">
        <v>30</v>
      </c>
      <c r="G1015" s="55" t="s">
        <v>31</v>
      </c>
      <c r="H1015" s="56" t="s">
        <v>32</v>
      </c>
      <c r="I1015" s="55" t="s">
        <v>33</v>
      </c>
      <c r="J1015" s="57">
        <v>406.53</v>
      </c>
      <c r="K1015" s="766">
        <v>4065.2999999999997</v>
      </c>
      <c r="L1015" s="80"/>
      <c r="M1015" s="150">
        <v>0</v>
      </c>
      <c r="N1015" s="80"/>
      <c r="O1015" s="150"/>
      <c r="P1015" s="75">
        <v>0</v>
      </c>
      <c r="Q1015" s="999"/>
      <c r="R1015" s="81"/>
      <c r="S1015" s="150"/>
      <c r="T1015" s="75">
        <v>0</v>
      </c>
      <c r="U1015" s="1017">
        <v>0</v>
      </c>
      <c r="V1015" s="81"/>
      <c r="W1015" s="150"/>
      <c r="X1015" s="81"/>
      <c r="Y1015" s="150"/>
      <c r="Z1015" s="60">
        <v>10</v>
      </c>
      <c r="AA1015" s="999">
        <v>4065.2999999999997</v>
      </c>
      <c r="AB1015" s="81"/>
      <c r="AC1015" s="150"/>
      <c r="AD1015" s="63">
        <v>0</v>
      </c>
      <c r="AE1015" s="78">
        <f>AD1015*J1015</f>
        <v>0</v>
      </c>
      <c r="AF1015" s="63">
        <v>0</v>
      </c>
      <c r="AG1015" s="150">
        <v>0</v>
      </c>
      <c r="AH1015" s="81"/>
      <c r="AI1015" s="150"/>
      <c r="AJ1015" s="998">
        <f>AG1015+AI1015+AE1015+AC1015+AA1015+Y1015+W1015+U1015+S1015+Q1015+O1015+M1015</f>
        <v>4065.2999999999997</v>
      </c>
    </row>
    <row r="1016" spans="2:36" ht="66" x14ac:dyDescent="0.25">
      <c r="B1016" s="51"/>
      <c r="C1016" s="226" t="s">
        <v>996</v>
      </c>
      <c r="D1016" s="74"/>
      <c r="E1016" s="74">
        <v>10</v>
      </c>
      <c r="F1016" s="79" t="s">
        <v>30</v>
      </c>
      <c r="G1016" s="55" t="s">
        <v>31</v>
      </c>
      <c r="H1016" s="56" t="s">
        <v>32</v>
      </c>
      <c r="I1016" s="55" t="s">
        <v>33</v>
      </c>
      <c r="J1016" s="57">
        <v>385.86</v>
      </c>
      <c r="K1016" s="766">
        <v>3858.6000000000004</v>
      </c>
      <c r="L1016" s="80"/>
      <c r="M1016" s="150">
        <v>0</v>
      </c>
      <c r="N1016" s="80"/>
      <c r="O1016" s="150"/>
      <c r="P1016" s="75">
        <v>0</v>
      </c>
      <c r="Q1016" s="999"/>
      <c r="R1016" s="81"/>
      <c r="S1016" s="150"/>
      <c r="T1016" s="75">
        <v>0</v>
      </c>
      <c r="U1016" s="1017">
        <v>0</v>
      </c>
      <c r="V1016" s="81"/>
      <c r="W1016" s="150"/>
      <c r="X1016" s="81"/>
      <c r="Y1016" s="150"/>
      <c r="Z1016" s="60">
        <v>10</v>
      </c>
      <c r="AA1016" s="999">
        <v>3858.6000000000004</v>
      </c>
      <c r="AB1016" s="81"/>
      <c r="AC1016" s="150"/>
      <c r="AD1016" s="63">
        <v>0</v>
      </c>
      <c r="AE1016" s="78">
        <f>AD1016*J1016</f>
        <v>0</v>
      </c>
      <c r="AF1016" s="63">
        <v>0</v>
      </c>
      <c r="AG1016" s="150">
        <v>0</v>
      </c>
      <c r="AH1016" s="81"/>
      <c r="AI1016" s="150"/>
      <c r="AJ1016" s="998">
        <f>AG1016+AI1016+AE1016+AC1016+AA1016+Y1016+W1016+U1016+S1016+Q1016+O1016+M1016</f>
        <v>3858.6000000000004</v>
      </c>
    </row>
    <row r="1017" spans="2:36" ht="66" x14ac:dyDescent="0.25">
      <c r="B1017" s="51"/>
      <c r="C1017" s="226" t="s">
        <v>997</v>
      </c>
      <c r="D1017" s="74"/>
      <c r="E1017" s="74">
        <v>5</v>
      </c>
      <c r="F1017" s="79" t="s">
        <v>30</v>
      </c>
      <c r="G1017" s="55" t="s">
        <v>31</v>
      </c>
      <c r="H1017" s="56" t="s">
        <v>32</v>
      </c>
      <c r="I1017" s="55" t="s">
        <v>33</v>
      </c>
      <c r="J1017" s="57">
        <v>192.93</v>
      </c>
      <c r="K1017" s="766">
        <v>964.65000000000009</v>
      </c>
      <c r="L1017" s="80"/>
      <c r="M1017" s="150">
        <v>0</v>
      </c>
      <c r="N1017" s="80"/>
      <c r="O1017" s="150"/>
      <c r="P1017" s="75">
        <v>0</v>
      </c>
      <c r="Q1017" s="999"/>
      <c r="R1017" s="81"/>
      <c r="S1017" s="150"/>
      <c r="T1017" s="75">
        <v>0</v>
      </c>
      <c r="U1017" s="1017">
        <v>0</v>
      </c>
      <c r="V1017" s="81"/>
      <c r="W1017" s="150"/>
      <c r="X1017" s="81"/>
      <c r="Y1017" s="150"/>
      <c r="Z1017" s="60">
        <v>5</v>
      </c>
      <c r="AA1017" s="999">
        <v>964.65000000000009</v>
      </c>
      <c r="AB1017" s="81"/>
      <c r="AC1017" s="150"/>
      <c r="AD1017" s="63">
        <v>0</v>
      </c>
      <c r="AE1017" s="78">
        <f>AD1017*J1017</f>
        <v>0</v>
      </c>
      <c r="AF1017" s="63">
        <v>0</v>
      </c>
      <c r="AG1017" s="150">
        <v>0</v>
      </c>
      <c r="AH1017" s="81"/>
      <c r="AI1017" s="150"/>
      <c r="AJ1017" s="998">
        <f>AG1017+AI1017+AE1017+AC1017+AA1017+Y1017+W1017+U1017+S1017+Q1017+O1017+M1017</f>
        <v>964.65000000000009</v>
      </c>
    </row>
    <row r="1018" spans="2:36" x14ac:dyDescent="0.25">
      <c r="B1018" s="51"/>
      <c r="C1018" s="203"/>
      <c r="D1018" s="74"/>
      <c r="E1018" s="401"/>
      <c r="F1018" s="204"/>
      <c r="G1018" s="205"/>
      <c r="H1018" s="205"/>
      <c r="I1018" s="205"/>
      <c r="J1018" s="108"/>
      <c r="K1018" s="768"/>
      <c r="L1018" s="142"/>
      <c r="M1018" s="918">
        <v>0</v>
      </c>
      <c r="N1018" s="142"/>
      <c r="O1018" s="918"/>
      <c r="P1018" s="75">
        <v>0</v>
      </c>
      <c r="Q1018" s="1007"/>
      <c r="R1018" s="144"/>
      <c r="S1018" s="918"/>
      <c r="T1018" s="75">
        <v>0</v>
      </c>
      <c r="U1018" s="1017">
        <v>0</v>
      </c>
      <c r="V1018" s="144"/>
      <c r="W1018" s="918"/>
      <c r="X1018" s="144"/>
      <c r="Y1018" s="918"/>
      <c r="Z1018" s="60">
        <v>0</v>
      </c>
      <c r="AA1018" s="1007">
        <v>0</v>
      </c>
      <c r="AB1018" s="144"/>
      <c r="AC1018" s="918"/>
      <c r="AD1018" s="63">
        <v>0</v>
      </c>
      <c r="AE1018" s="135"/>
      <c r="AF1018" s="945"/>
      <c r="AG1018" s="150">
        <v>0</v>
      </c>
      <c r="AH1018" s="144"/>
      <c r="AI1018" s="918"/>
      <c r="AJ1018" s="998">
        <f>AG1018+AI1018+AE1018+AC1018+AA1018+Y1018+W1018+U1018+S1018+Q1018+O1018+M1018</f>
        <v>0</v>
      </c>
    </row>
    <row r="1019" spans="2:36" x14ac:dyDescent="0.25">
      <c r="B1019" s="272">
        <v>243</v>
      </c>
      <c r="C1019" s="273" t="s">
        <v>998</v>
      </c>
      <c r="D1019" s="274"/>
      <c r="E1019" s="274"/>
      <c r="F1019" s="274"/>
      <c r="G1019" s="313"/>
      <c r="H1019" s="313"/>
      <c r="I1019" s="313"/>
      <c r="J1019" s="277"/>
      <c r="K1019" s="794">
        <v>28602.07</v>
      </c>
      <c r="L1019" s="278"/>
      <c r="M1019" s="919">
        <f>M1020</f>
        <v>0</v>
      </c>
      <c r="N1019" s="278"/>
      <c r="O1019" s="919">
        <f>O1020</f>
        <v>0</v>
      </c>
      <c r="P1019" s="875">
        <v>0</v>
      </c>
      <c r="Q1019" s="919">
        <f>Q1020</f>
        <v>0</v>
      </c>
      <c r="R1019" s="279"/>
      <c r="S1019" s="919">
        <f>S1020</f>
        <v>0</v>
      </c>
      <c r="T1019" s="875">
        <v>0</v>
      </c>
      <c r="U1019" s="919">
        <f>U1020</f>
        <v>0</v>
      </c>
      <c r="V1019" s="279"/>
      <c r="W1019" s="919">
        <f>W1020</f>
        <v>0</v>
      </c>
      <c r="X1019" s="279"/>
      <c r="Y1019" s="919">
        <f>Y1020</f>
        <v>0</v>
      </c>
      <c r="Z1019" s="373">
        <v>0</v>
      </c>
      <c r="AA1019" s="919">
        <f>AA1020</f>
        <v>28602.07</v>
      </c>
      <c r="AB1019" s="279"/>
      <c r="AC1019" s="919">
        <f>AC1020</f>
        <v>0</v>
      </c>
      <c r="AD1019" s="930">
        <v>0</v>
      </c>
      <c r="AE1019" s="278">
        <f>AE1020</f>
        <v>0</v>
      </c>
      <c r="AF1019" s="950">
        <f>AF1020</f>
        <v>0</v>
      </c>
      <c r="AG1019" s="278">
        <f>AG1020</f>
        <v>0</v>
      </c>
      <c r="AH1019" s="279"/>
      <c r="AI1019" s="919">
        <f>AI1020</f>
        <v>0</v>
      </c>
      <c r="AJ1019" s="919">
        <f>AJ1020</f>
        <v>28602.07</v>
      </c>
    </row>
    <row r="1020" spans="2:36" x14ac:dyDescent="0.25">
      <c r="B1020" s="117">
        <v>24301</v>
      </c>
      <c r="C1020" s="118" t="s">
        <v>998</v>
      </c>
      <c r="D1020" s="119"/>
      <c r="E1020" s="119"/>
      <c r="F1020" s="119"/>
      <c r="G1020" s="206"/>
      <c r="H1020" s="206"/>
      <c r="I1020" s="206"/>
      <c r="J1020" s="176"/>
      <c r="K1020" s="769">
        <v>28602.07</v>
      </c>
      <c r="L1020" s="122"/>
      <c r="M1020" s="917">
        <f>M1021+M1022</f>
        <v>0</v>
      </c>
      <c r="N1020" s="122"/>
      <c r="O1020" s="917">
        <f>O1021+O1022</f>
        <v>0</v>
      </c>
      <c r="P1020" s="871">
        <v>0</v>
      </c>
      <c r="Q1020" s="917">
        <f>Q1021+Q1022</f>
        <v>0</v>
      </c>
      <c r="R1020" s="124"/>
      <c r="S1020" s="917">
        <f>S1021+S1022</f>
        <v>0</v>
      </c>
      <c r="T1020" s="871">
        <v>0</v>
      </c>
      <c r="U1020" s="917">
        <f>U1021+U1022</f>
        <v>0</v>
      </c>
      <c r="V1020" s="124"/>
      <c r="W1020" s="917">
        <f>W1021+W1022</f>
        <v>0</v>
      </c>
      <c r="X1020" s="124"/>
      <c r="Y1020" s="917">
        <f>Y1021+Y1022</f>
        <v>0</v>
      </c>
      <c r="Z1020" s="872">
        <v>0</v>
      </c>
      <c r="AA1020" s="917">
        <f>AA1021+AA1022</f>
        <v>28602.07</v>
      </c>
      <c r="AB1020" s="124"/>
      <c r="AC1020" s="917">
        <f>AC1021+AC1022</f>
        <v>0</v>
      </c>
      <c r="AD1020" s="993">
        <v>0</v>
      </c>
      <c r="AE1020" s="122">
        <f>AE1021+AE1022</f>
        <v>0</v>
      </c>
      <c r="AF1020" s="969">
        <f>AF1021</f>
        <v>0</v>
      </c>
      <c r="AG1020" s="122">
        <f>AG1021+AG1022</f>
        <v>0</v>
      </c>
      <c r="AH1020" s="124"/>
      <c r="AI1020" s="917">
        <f>AI1021+AI1022</f>
        <v>0</v>
      </c>
      <c r="AJ1020" s="917">
        <f>AJ1021+AJ1022</f>
        <v>28602.07</v>
      </c>
    </row>
    <row r="1021" spans="2:36" ht="66" x14ac:dyDescent="0.25">
      <c r="B1021" s="51"/>
      <c r="C1021" s="226" t="s">
        <v>999</v>
      </c>
      <c r="D1021" s="74"/>
      <c r="E1021" s="74">
        <v>7</v>
      </c>
      <c r="F1021" s="79" t="s">
        <v>49</v>
      </c>
      <c r="G1021" s="88" t="s">
        <v>31</v>
      </c>
      <c r="H1021" s="56" t="s">
        <v>32</v>
      </c>
      <c r="I1021" s="55" t="s">
        <v>33</v>
      </c>
      <c r="J1021" s="57">
        <v>4086.0099999999998</v>
      </c>
      <c r="K1021" s="766">
        <v>28602.07</v>
      </c>
      <c r="L1021" s="80"/>
      <c r="M1021" s="150">
        <v>0</v>
      </c>
      <c r="N1021" s="80"/>
      <c r="O1021" s="150"/>
      <c r="P1021" s="75">
        <v>0</v>
      </c>
      <c r="Q1021" s="999"/>
      <c r="R1021" s="81"/>
      <c r="S1021" s="150"/>
      <c r="T1021" s="75">
        <v>0</v>
      </c>
      <c r="U1021" s="1017">
        <v>0</v>
      </c>
      <c r="V1021" s="81"/>
      <c r="W1021" s="150"/>
      <c r="X1021" s="81"/>
      <c r="Y1021" s="150"/>
      <c r="Z1021" s="60">
        <v>7</v>
      </c>
      <c r="AA1021" s="999">
        <v>28602.07</v>
      </c>
      <c r="AB1021" s="81"/>
      <c r="AC1021" s="150"/>
      <c r="AD1021" s="63">
        <v>0</v>
      </c>
      <c r="AE1021" s="78">
        <f>AD1021*J1021</f>
        <v>0</v>
      </c>
      <c r="AF1021" s="63"/>
      <c r="AG1021" s="150">
        <v>0</v>
      </c>
      <c r="AH1021" s="81"/>
      <c r="AI1021" s="150"/>
      <c r="AJ1021" s="998">
        <f>AG1021+AI1021+AE1021+AC1021+AA1021+Y1021+W1021+U1021+S1021+Q1021+O1021+M1021</f>
        <v>28602.07</v>
      </c>
    </row>
    <row r="1022" spans="2:36" x14ac:dyDescent="0.25">
      <c r="B1022" s="51"/>
      <c r="C1022" s="314"/>
      <c r="D1022" s="74"/>
      <c r="E1022" s="74"/>
      <c r="F1022" s="79"/>
      <c r="G1022" s="88"/>
      <c r="H1022" s="56"/>
      <c r="I1022" s="55"/>
      <c r="J1022" s="57"/>
      <c r="K1022" s="766"/>
      <c r="L1022" s="136"/>
      <c r="M1022" s="469">
        <v>0</v>
      </c>
      <c r="N1022" s="136"/>
      <c r="O1022" s="469"/>
      <c r="P1022" s="75">
        <v>0</v>
      </c>
      <c r="Q1022" s="1002"/>
      <c r="R1022" s="138"/>
      <c r="S1022" s="469"/>
      <c r="T1022" s="75">
        <v>0</v>
      </c>
      <c r="U1022" s="1017">
        <v>0</v>
      </c>
      <c r="V1022" s="138"/>
      <c r="W1022" s="469"/>
      <c r="X1022" s="138"/>
      <c r="Y1022" s="469"/>
      <c r="Z1022" s="60">
        <v>0</v>
      </c>
      <c r="AA1022" s="1002">
        <v>0</v>
      </c>
      <c r="AB1022" s="138"/>
      <c r="AC1022" s="469"/>
      <c r="AD1022" s="63">
        <v>0</v>
      </c>
      <c r="AE1022" s="137"/>
      <c r="AF1022" s="942"/>
      <c r="AG1022" s="150">
        <v>0</v>
      </c>
      <c r="AH1022" s="138"/>
      <c r="AI1022" s="469"/>
      <c r="AJ1022" s="998">
        <f>AG1022+AI1022+AE1022+AC1022+AA1022+Y1022+W1022+U1022+S1022+Q1022+O1022+M1022</f>
        <v>0</v>
      </c>
    </row>
    <row r="1023" spans="2:36" x14ac:dyDescent="0.25">
      <c r="B1023" s="272">
        <v>244</v>
      </c>
      <c r="C1023" s="273" t="s">
        <v>1000</v>
      </c>
      <c r="D1023" s="274"/>
      <c r="E1023" s="274"/>
      <c r="F1023" s="274"/>
      <c r="G1023" s="313"/>
      <c r="H1023" s="313"/>
      <c r="I1023" s="313"/>
      <c r="J1023" s="277"/>
      <c r="K1023" s="794">
        <v>85487.46</v>
      </c>
      <c r="L1023" s="278"/>
      <c r="M1023" s="919">
        <f>M1024+M1028</f>
        <v>0</v>
      </c>
      <c r="N1023" s="278"/>
      <c r="O1023" s="919">
        <f>O1024+O1028</f>
        <v>0</v>
      </c>
      <c r="P1023" s="875">
        <v>0</v>
      </c>
      <c r="Q1023" s="919">
        <f>Q1024+Q1028</f>
        <v>0</v>
      </c>
      <c r="R1023" s="279"/>
      <c r="S1023" s="919">
        <f>S1024+S1028</f>
        <v>0</v>
      </c>
      <c r="T1023" s="875">
        <v>0</v>
      </c>
      <c r="U1023" s="919">
        <f>U1024+U1028</f>
        <v>0</v>
      </c>
      <c r="V1023" s="279"/>
      <c r="W1023" s="919">
        <f>W1024+W1028</f>
        <v>0</v>
      </c>
      <c r="X1023" s="279"/>
      <c r="Y1023" s="919">
        <f>Y1024+Y1028</f>
        <v>0</v>
      </c>
      <c r="Z1023" s="373">
        <v>0</v>
      </c>
      <c r="AA1023" s="919">
        <f>AA1024+AA1028</f>
        <v>85487.46</v>
      </c>
      <c r="AB1023" s="279"/>
      <c r="AC1023" s="919">
        <f>AC1024+AC1028</f>
        <v>0</v>
      </c>
      <c r="AD1023" s="930">
        <v>0</v>
      </c>
      <c r="AE1023" s="278">
        <f>AE1024+AE1028</f>
        <v>0</v>
      </c>
      <c r="AF1023" s="950">
        <f>AF1024+AF1028</f>
        <v>0</v>
      </c>
      <c r="AG1023" s="278">
        <f>AG1024+AG1028</f>
        <v>0</v>
      </c>
      <c r="AH1023" s="279"/>
      <c r="AI1023" s="919">
        <f>AI1024+AI1028</f>
        <v>0</v>
      </c>
      <c r="AJ1023" s="919">
        <f>AJ1024+AJ1028</f>
        <v>85487.46</v>
      </c>
    </row>
    <row r="1024" spans="2:36" x14ac:dyDescent="0.25">
      <c r="B1024" s="42">
        <v>24401</v>
      </c>
      <c r="C1024" s="43" t="s">
        <v>1000</v>
      </c>
      <c r="D1024" s="44"/>
      <c r="E1024" s="44"/>
      <c r="F1024" s="44"/>
      <c r="G1024" s="239"/>
      <c r="H1024" s="239"/>
      <c r="I1024" s="239"/>
      <c r="J1024" s="47"/>
      <c r="K1024" s="787">
        <v>68087.460000000006</v>
      </c>
      <c r="L1024" s="264"/>
      <c r="M1024" s="921">
        <f>SUM(M1025:M1027)</f>
        <v>0</v>
      </c>
      <c r="N1024" s="264"/>
      <c r="O1024" s="921">
        <f>SUM(O1025:O1027)</f>
        <v>0</v>
      </c>
      <c r="P1024" s="238">
        <v>0</v>
      </c>
      <c r="Q1024" s="921">
        <f>SUM(Q1025:Q1027)</f>
        <v>0</v>
      </c>
      <c r="R1024" s="265"/>
      <c r="S1024" s="921">
        <f>SUM(S1025:S1027)</f>
        <v>0</v>
      </c>
      <c r="T1024" s="238">
        <v>0</v>
      </c>
      <c r="U1024" s="921">
        <f>SUM(U1025:U1027)</f>
        <v>0</v>
      </c>
      <c r="V1024" s="265"/>
      <c r="W1024" s="921">
        <f>SUM(W1025:W1027)</f>
        <v>0</v>
      </c>
      <c r="X1024" s="265"/>
      <c r="Y1024" s="921">
        <f>SUM(Y1025:Y1027)</f>
        <v>0</v>
      </c>
      <c r="Z1024" s="376">
        <v>0</v>
      </c>
      <c r="AA1024" s="921">
        <f>SUM(AA1025:AA1027)</f>
        <v>68087.460000000006</v>
      </c>
      <c r="AB1024" s="265"/>
      <c r="AC1024" s="921">
        <f>SUM(AC1025:AC1027)</f>
        <v>0</v>
      </c>
      <c r="AD1024" s="931">
        <v>0</v>
      </c>
      <c r="AE1024" s="264">
        <f>SUM(AE1025:AE1027)</f>
        <v>0</v>
      </c>
      <c r="AF1024" s="565">
        <f>AF1025+AF1026</f>
        <v>0</v>
      </c>
      <c r="AG1024" s="264">
        <f>SUM(AG1025:AG1027)</f>
        <v>0</v>
      </c>
      <c r="AH1024" s="265"/>
      <c r="AI1024" s="921">
        <f>SUM(AI1025:AI1027)</f>
        <v>0</v>
      </c>
      <c r="AJ1024" s="921">
        <f>SUM(AJ1025:AJ1027)</f>
        <v>68087.460000000006</v>
      </c>
    </row>
    <row r="1025" spans="2:36" ht="66" x14ac:dyDescent="0.25">
      <c r="B1025" s="51"/>
      <c r="C1025" s="226" t="s">
        <v>1001</v>
      </c>
      <c r="D1025" s="74"/>
      <c r="E1025" s="74">
        <v>8</v>
      </c>
      <c r="F1025" s="79" t="s">
        <v>30</v>
      </c>
      <c r="G1025" s="55" t="s">
        <v>31</v>
      </c>
      <c r="H1025" s="56" t="s">
        <v>32</v>
      </c>
      <c r="I1025" s="55" t="s">
        <v>33</v>
      </c>
      <c r="J1025" s="57">
        <v>1102.46</v>
      </c>
      <c r="K1025" s="766">
        <v>8819.68</v>
      </c>
      <c r="L1025" s="80"/>
      <c r="M1025" s="150">
        <v>0</v>
      </c>
      <c r="N1025" s="80"/>
      <c r="O1025" s="150"/>
      <c r="P1025" s="75">
        <v>0</v>
      </c>
      <c r="Q1025" s="999"/>
      <c r="R1025" s="81"/>
      <c r="S1025" s="150"/>
      <c r="T1025" s="75">
        <v>0</v>
      </c>
      <c r="U1025" s="1017">
        <v>0</v>
      </c>
      <c r="V1025" s="81"/>
      <c r="W1025" s="150"/>
      <c r="X1025" s="81"/>
      <c r="Y1025" s="150"/>
      <c r="Z1025" s="60">
        <v>8</v>
      </c>
      <c r="AA1025" s="999">
        <v>8819.68</v>
      </c>
      <c r="AB1025" s="81"/>
      <c r="AC1025" s="150"/>
      <c r="AD1025" s="63">
        <v>0</v>
      </c>
      <c r="AE1025" s="78">
        <f>AD1025*J1025</f>
        <v>0</v>
      </c>
      <c r="AF1025" s="63">
        <v>0</v>
      </c>
      <c r="AG1025" s="150">
        <v>0</v>
      </c>
      <c r="AH1025" s="81"/>
      <c r="AI1025" s="150"/>
      <c r="AJ1025" s="998">
        <f>AG1025+AI1025+AE1025+AC1025+AA1025+Y1025+W1025+U1025+S1025+Q1025+O1025+M1025</f>
        <v>8819.68</v>
      </c>
    </row>
    <row r="1026" spans="2:36" ht="66" x14ac:dyDescent="0.25">
      <c r="B1026" s="51"/>
      <c r="C1026" s="226" t="s">
        <v>1002</v>
      </c>
      <c r="D1026" s="74"/>
      <c r="E1026" s="74">
        <v>72</v>
      </c>
      <c r="F1026" s="79" t="s">
        <v>30</v>
      </c>
      <c r="G1026" s="55" t="s">
        <v>31</v>
      </c>
      <c r="H1026" s="56" t="s">
        <v>32</v>
      </c>
      <c r="I1026" s="55" t="s">
        <v>33</v>
      </c>
      <c r="J1026" s="57">
        <v>823.16361111111121</v>
      </c>
      <c r="K1026" s="766">
        <v>59267.780000000006</v>
      </c>
      <c r="L1026" s="80"/>
      <c r="M1026" s="150">
        <v>0</v>
      </c>
      <c r="N1026" s="80"/>
      <c r="O1026" s="150"/>
      <c r="P1026" s="75">
        <v>0</v>
      </c>
      <c r="Q1026" s="999"/>
      <c r="R1026" s="81"/>
      <c r="S1026" s="150"/>
      <c r="T1026" s="75">
        <v>0</v>
      </c>
      <c r="U1026" s="1017">
        <v>0</v>
      </c>
      <c r="V1026" s="81"/>
      <c r="W1026" s="150"/>
      <c r="X1026" s="81"/>
      <c r="Y1026" s="150"/>
      <c r="Z1026" s="60">
        <v>72</v>
      </c>
      <c r="AA1026" s="999">
        <v>59267.780000000006</v>
      </c>
      <c r="AB1026" s="81"/>
      <c r="AC1026" s="150"/>
      <c r="AD1026" s="63">
        <v>0</v>
      </c>
      <c r="AE1026" s="78">
        <f>AD1026*J1026</f>
        <v>0</v>
      </c>
      <c r="AF1026" s="63">
        <v>0</v>
      </c>
      <c r="AG1026" s="150">
        <v>0</v>
      </c>
      <c r="AH1026" s="81"/>
      <c r="AI1026" s="150"/>
      <c r="AJ1026" s="998">
        <f>AG1026+AI1026+AE1026+AC1026+AA1026+Y1026+W1026+U1026+S1026+Q1026+O1026+M1026</f>
        <v>59267.780000000006</v>
      </c>
    </row>
    <row r="1027" spans="2:36" x14ac:dyDescent="0.25">
      <c r="B1027" s="51"/>
      <c r="C1027" s="203"/>
      <c r="D1027" s="74"/>
      <c r="E1027" s="74"/>
      <c r="F1027" s="79"/>
      <c r="G1027" s="133"/>
      <c r="H1027" s="133"/>
      <c r="I1027" s="133"/>
      <c r="J1027" s="57"/>
      <c r="K1027" s="766"/>
      <c r="L1027" s="80"/>
      <c r="M1027" s="150">
        <v>0</v>
      </c>
      <c r="N1027" s="80"/>
      <c r="O1027" s="150"/>
      <c r="P1027" s="75">
        <v>0</v>
      </c>
      <c r="Q1027" s="999"/>
      <c r="R1027" s="81"/>
      <c r="S1027" s="150"/>
      <c r="T1027" s="75">
        <v>0</v>
      </c>
      <c r="U1027" s="1017">
        <v>0</v>
      </c>
      <c r="V1027" s="81"/>
      <c r="W1027" s="150"/>
      <c r="X1027" s="81"/>
      <c r="Y1027" s="150"/>
      <c r="Z1027" s="60">
        <v>0</v>
      </c>
      <c r="AA1027" s="999">
        <v>0</v>
      </c>
      <c r="AB1027" s="81"/>
      <c r="AC1027" s="150"/>
      <c r="AD1027" s="63">
        <v>0</v>
      </c>
      <c r="AE1027" s="78"/>
      <c r="AF1027" s="63"/>
      <c r="AG1027" s="150">
        <v>0</v>
      </c>
      <c r="AH1027" s="81"/>
      <c r="AI1027" s="150"/>
      <c r="AJ1027" s="998">
        <f>AG1027+AI1027+AE1027+AC1027+AA1027+Y1027+W1027+U1027+S1027+Q1027+O1027+M1027</f>
        <v>0</v>
      </c>
    </row>
    <row r="1028" spans="2:36" x14ac:dyDescent="0.25">
      <c r="B1028" s="42">
        <v>24402</v>
      </c>
      <c r="C1028" s="43" t="s">
        <v>1003</v>
      </c>
      <c r="D1028" s="44"/>
      <c r="E1028" s="44"/>
      <c r="F1028" s="44"/>
      <c r="G1028" s="239"/>
      <c r="H1028" s="239"/>
      <c r="I1028" s="239"/>
      <c r="J1028" s="47"/>
      <c r="K1028" s="787">
        <v>17400</v>
      </c>
      <c r="L1028" s="264"/>
      <c r="M1028" s="921">
        <f>SUM(M1029:M1030)</f>
        <v>0</v>
      </c>
      <c r="N1028" s="264"/>
      <c r="O1028" s="921">
        <f>SUM(O1029:O1030)</f>
        <v>0</v>
      </c>
      <c r="P1028" s="238">
        <v>0</v>
      </c>
      <c r="Q1028" s="921">
        <f>SUM(Q1029:Q1030)</f>
        <v>0</v>
      </c>
      <c r="R1028" s="265"/>
      <c r="S1028" s="921">
        <f>SUM(S1029:S1030)</f>
        <v>0</v>
      </c>
      <c r="T1028" s="238">
        <v>0</v>
      </c>
      <c r="U1028" s="921">
        <f>SUM(U1029:U1030)</f>
        <v>0</v>
      </c>
      <c r="V1028" s="265"/>
      <c r="W1028" s="921">
        <f>SUM(W1029:W1030)</f>
        <v>0</v>
      </c>
      <c r="X1028" s="265"/>
      <c r="Y1028" s="921">
        <f>SUM(Y1029:Y1030)</f>
        <v>0</v>
      </c>
      <c r="Z1028" s="376">
        <v>0</v>
      </c>
      <c r="AA1028" s="921">
        <f>SUM(AA1029:AA1030)</f>
        <v>17400</v>
      </c>
      <c r="AB1028" s="265"/>
      <c r="AC1028" s="921">
        <f>SUM(AC1029:AC1030)</f>
        <v>0</v>
      </c>
      <c r="AD1028" s="931">
        <v>0</v>
      </c>
      <c r="AE1028" s="264">
        <f>SUM(AE1029:AE1030)</f>
        <v>0</v>
      </c>
      <c r="AF1028" s="565">
        <f>AF1029</f>
        <v>0</v>
      </c>
      <c r="AG1028" s="264">
        <f>SUM(AG1029:AG1030)</f>
        <v>0</v>
      </c>
      <c r="AH1028" s="265"/>
      <c r="AI1028" s="921">
        <f>SUM(AI1029:AI1030)</f>
        <v>0</v>
      </c>
      <c r="AJ1028" s="921">
        <f>SUM(AJ1029:AJ1030)</f>
        <v>17400</v>
      </c>
    </row>
    <row r="1029" spans="2:36" ht="66" x14ac:dyDescent="0.25">
      <c r="B1029" s="51"/>
      <c r="C1029" s="226" t="s">
        <v>1004</v>
      </c>
      <c r="D1029" s="74"/>
      <c r="E1029" s="74">
        <v>5</v>
      </c>
      <c r="F1029" s="79" t="s">
        <v>30</v>
      </c>
      <c r="G1029" s="55" t="s">
        <v>31</v>
      </c>
      <c r="H1029" s="56" t="s">
        <v>32</v>
      </c>
      <c r="I1029" s="55" t="s">
        <v>33</v>
      </c>
      <c r="J1029" s="57">
        <v>3480</v>
      </c>
      <c r="K1029" s="766">
        <v>17400</v>
      </c>
      <c r="L1029" s="80"/>
      <c r="M1029" s="150">
        <v>0</v>
      </c>
      <c r="N1029" s="80"/>
      <c r="O1029" s="150"/>
      <c r="P1029" s="75">
        <v>0</v>
      </c>
      <c r="Q1029" s="999"/>
      <c r="R1029" s="81"/>
      <c r="S1029" s="150"/>
      <c r="T1029" s="75">
        <v>0</v>
      </c>
      <c r="U1029" s="1017">
        <v>0</v>
      </c>
      <c r="V1029" s="81"/>
      <c r="W1029" s="150"/>
      <c r="X1029" s="81"/>
      <c r="Y1029" s="150"/>
      <c r="Z1029" s="60">
        <v>5</v>
      </c>
      <c r="AA1029" s="999">
        <v>17400</v>
      </c>
      <c r="AB1029" s="81"/>
      <c r="AC1029" s="150"/>
      <c r="AD1029" s="63">
        <v>0</v>
      </c>
      <c r="AE1029" s="78">
        <f>AD1029*J1029</f>
        <v>0</v>
      </c>
      <c r="AF1029" s="63"/>
      <c r="AG1029" s="150">
        <v>0</v>
      </c>
      <c r="AH1029" s="81"/>
      <c r="AI1029" s="150"/>
      <c r="AJ1029" s="998">
        <f>AG1029+AI1029+AE1029+AC1029+AA1029+Y1029+W1029+U1029+S1029+Q1029+O1029+M1029</f>
        <v>17400</v>
      </c>
    </row>
    <row r="1030" spans="2:36" x14ac:dyDescent="0.25">
      <c r="B1030" s="51"/>
      <c r="C1030" s="203"/>
      <c r="D1030" s="74"/>
      <c r="E1030" s="74"/>
      <c r="F1030" s="79"/>
      <c r="G1030" s="133"/>
      <c r="H1030" s="133"/>
      <c r="I1030" s="133"/>
      <c r="J1030" s="57"/>
      <c r="K1030" s="766"/>
      <c r="L1030" s="136"/>
      <c r="M1030" s="469">
        <v>0</v>
      </c>
      <c r="N1030" s="136"/>
      <c r="O1030" s="469"/>
      <c r="P1030" s="75">
        <v>0</v>
      </c>
      <c r="Q1030" s="1002"/>
      <c r="R1030" s="138"/>
      <c r="S1030" s="469"/>
      <c r="T1030" s="75">
        <v>0</v>
      </c>
      <c r="U1030" s="1002"/>
      <c r="V1030" s="138"/>
      <c r="W1030" s="469"/>
      <c r="X1030" s="138"/>
      <c r="Y1030" s="469"/>
      <c r="Z1030" s="60">
        <v>0</v>
      </c>
      <c r="AA1030" s="1002">
        <v>0</v>
      </c>
      <c r="AB1030" s="138"/>
      <c r="AC1030" s="469"/>
      <c r="AD1030" s="63">
        <v>0</v>
      </c>
      <c r="AE1030" s="137"/>
      <c r="AF1030" s="942"/>
      <c r="AG1030" s="150">
        <v>0</v>
      </c>
      <c r="AH1030" s="138"/>
      <c r="AI1030" s="469"/>
      <c r="AJ1030" s="998">
        <f>AG1030+AI1030+AE1030+AC1030+AA1030+Y1030+W1030+U1030+S1030+Q1030+O1030+M1030</f>
        <v>0</v>
      </c>
    </row>
    <row r="1031" spans="2:36" x14ac:dyDescent="0.25">
      <c r="B1031" s="272">
        <v>245</v>
      </c>
      <c r="C1031" s="273" t="s">
        <v>1005</v>
      </c>
      <c r="D1031" s="274"/>
      <c r="E1031" s="274">
        <v>0</v>
      </c>
      <c r="F1031" s="274"/>
      <c r="G1031" s="313"/>
      <c r="H1031" s="313"/>
      <c r="I1031" s="313"/>
      <c r="J1031" s="277"/>
      <c r="K1031" s="794">
        <v>3000</v>
      </c>
      <c r="L1031" s="278"/>
      <c r="M1031" s="919">
        <f>M1032</f>
        <v>0</v>
      </c>
      <c r="N1031" s="278"/>
      <c r="O1031" s="919">
        <f>O1032</f>
        <v>0</v>
      </c>
      <c r="P1031" s="875">
        <v>0</v>
      </c>
      <c r="Q1031" s="919">
        <f>Q1032</f>
        <v>0</v>
      </c>
      <c r="R1031" s="279"/>
      <c r="S1031" s="919">
        <f>S1032</f>
        <v>0</v>
      </c>
      <c r="T1031" s="875">
        <v>0</v>
      </c>
      <c r="U1031" s="919">
        <f>U1032</f>
        <v>1384.91</v>
      </c>
      <c r="V1031" s="279"/>
      <c r="W1031" s="919">
        <f>W1032</f>
        <v>0</v>
      </c>
      <c r="X1031" s="279"/>
      <c r="Y1031" s="919">
        <f>Y1032</f>
        <v>0</v>
      </c>
      <c r="Z1031" s="373">
        <v>0</v>
      </c>
      <c r="AA1031" s="919">
        <f>AA1032</f>
        <v>1615.09</v>
      </c>
      <c r="AB1031" s="279"/>
      <c r="AC1031" s="919">
        <f>AC1032</f>
        <v>0</v>
      </c>
      <c r="AD1031" s="930">
        <v>0</v>
      </c>
      <c r="AE1031" s="278">
        <f>AE1032</f>
        <v>0</v>
      </c>
      <c r="AF1031" s="950"/>
      <c r="AG1031" s="278">
        <f>AG1032</f>
        <v>0</v>
      </c>
      <c r="AH1031" s="279"/>
      <c r="AI1031" s="919">
        <f>AI1032</f>
        <v>0</v>
      </c>
      <c r="AJ1031" s="919">
        <f>AJ1032</f>
        <v>3000</v>
      </c>
    </row>
    <row r="1032" spans="2:36" x14ac:dyDescent="0.25">
      <c r="B1032" s="42">
        <v>24501</v>
      </c>
      <c r="C1032" s="43" t="s">
        <v>1006</v>
      </c>
      <c r="D1032" s="44"/>
      <c r="E1032" s="44"/>
      <c r="F1032" s="44"/>
      <c r="G1032" s="239"/>
      <c r="H1032" s="239"/>
      <c r="I1032" s="239"/>
      <c r="J1032" s="47"/>
      <c r="K1032" s="787">
        <v>3000</v>
      </c>
      <c r="L1032" s="264"/>
      <c r="M1032" s="921">
        <f>SUM(M1033:M1034)</f>
        <v>0</v>
      </c>
      <c r="N1032" s="264"/>
      <c r="O1032" s="921">
        <f>SUM(O1033:O1034)</f>
        <v>0</v>
      </c>
      <c r="P1032" s="238">
        <v>0</v>
      </c>
      <c r="Q1032" s="921">
        <f>SUM(Q1033:Q1034)</f>
        <v>0</v>
      </c>
      <c r="R1032" s="265"/>
      <c r="S1032" s="921">
        <f>SUM(S1033:S1034)</f>
        <v>0</v>
      </c>
      <c r="T1032" s="238">
        <v>0</v>
      </c>
      <c r="U1032" s="921">
        <f>SUM(U1033:U1034)</f>
        <v>1384.91</v>
      </c>
      <c r="V1032" s="265"/>
      <c r="W1032" s="921">
        <f>SUM(W1033:W1034)</f>
        <v>0</v>
      </c>
      <c r="X1032" s="265"/>
      <c r="Y1032" s="921">
        <f>SUM(Y1033:Y1034)</f>
        <v>0</v>
      </c>
      <c r="Z1032" s="376">
        <v>0</v>
      </c>
      <c r="AA1032" s="921">
        <f>SUM(AA1033:AA1034)</f>
        <v>1615.09</v>
      </c>
      <c r="AB1032" s="265"/>
      <c r="AC1032" s="921">
        <f>SUM(AC1033:AC1034)</f>
        <v>0</v>
      </c>
      <c r="AD1032" s="931">
        <v>0</v>
      </c>
      <c r="AE1032" s="264">
        <f>SUM(AE1033:AE1034)</f>
        <v>0</v>
      </c>
      <c r="AF1032" s="565"/>
      <c r="AG1032" s="264">
        <f>SUM(AG1033:AG1034)</f>
        <v>0</v>
      </c>
      <c r="AH1032" s="265"/>
      <c r="AI1032" s="921">
        <f>SUM(AI1033:AI1034)</f>
        <v>0</v>
      </c>
      <c r="AJ1032" s="921">
        <f>SUM(AJ1033:AJ1034)</f>
        <v>3000</v>
      </c>
    </row>
    <row r="1033" spans="2:36" x14ac:dyDescent="0.25">
      <c r="B1033" s="51"/>
      <c r="C1033" s="203" t="s">
        <v>1007</v>
      </c>
      <c r="D1033" s="74"/>
      <c r="E1033" s="74">
        <v>2</v>
      </c>
      <c r="F1033" s="79"/>
      <c r="G1033" s="133"/>
      <c r="H1033" s="133"/>
      <c r="I1033" s="133"/>
      <c r="J1033" s="108"/>
      <c r="K1033" s="766">
        <v>3000</v>
      </c>
      <c r="L1033" s="142"/>
      <c r="M1033" s="918">
        <v>0</v>
      </c>
      <c r="N1033" s="142"/>
      <c r="O1033" s="918">
        <v>0</v>
      </c>
      <c r="P1033" s="75">
        <v>0</v>
      </c>
      <c r="Q1033" s="918">
        <v>0</v>
      </c>
      <c r="R1033" s="144"/>
      <c r="S1033" s="918">
        <v>0</v>
      </c>
      <c r="T1033" s="75">
        <v>1</v>
      </c>
      <c r="U1033" s="1007">
        <v>1384.91</v>
      </c>
      <c r="V1033" s="144"/>
      <c r="W1033" s="918"/>
      <c r="X1033" s="144"/>
      <c r="Y1033" s="918"/>
      <c r="Z1033" s="60">
        <v>1</v>
      </c>
      <c r="AA1033" s="1007">
        <f>K1033-U1033</f>
        <v>1615.09</v>
      </c>
      <c r="AB1033" s="144"/>
      <c r="AC1033" s="918"/>
      <c r="AD1033" s="63">
        <v>0</v>
      </c>
      <c r="AE1033" s="135"/>
      <c r="AF1033" s="945"/>
      <c r="AG1033" s="150">
        <v>0</v>
      </c>
      <c r="AH1033" s="144"/>
      <c r="AI1033" s="918"/>
      <c r="AJ1033" s="998">
        <f>AG1033+AI1033+AE1033+AC1033+AA1033+Y1033+W1033+U1033+S1033+Q1033+O1033+M1033</f>
        <v>3000</v>
      </c>
    </row>
    <row r="1034" spans="2:36" x14ac:dyDescent="0.25">
      <c r="B1034" s="51"/>
      <c r="C1034" s="203"/>
      <c r="D1034" s="74"/>
      <c r="E1034" s="74"/>
      <c r="F1034" s="79"/>
      <c r="G1034" s="133"/>
      <c r="H1034" s="133"/>
      <c r="I1034" s="133"/>
      <c r="J1034" s="108"/>
      <c r="K1034" s="766"/>
      <c r="L1034" s="142"/>
      <c r="M1034" s="918">
        <v>0</v>
      </c>
      <c r="N1034" s="142"/>
      <c r="O1034" s="918">
        <v>0</v>
      </c>
      <c r="P1034" s="75">
        <v>0</v>
      </c>
      <c r="Q1034" s="918">
        <v>0</v>
      </c>
      <c r="R1034" s="144"/>
      <c r="S1034" s="918">
        <v>0</v>
      </c>
      <c r="T1034" s="75">
        <v>0</v>
      </c>
      <c r="U1034" s="1007"/>
      <c r="V1034" s="144"/>
      <c r="W1034" s="918"/>
      <c r="X1034" s="144"/>
      <c r="Y1034" s="918"/>
      <c r="Z1034" s="60"/>
      <c r="AA1034" s="1007"/>
      <c r="AB1034" s="144"/>
      <c r="AC1034" s="918"/>
      <c r="AD1034" s="63">
        <v>0</v>
      </c>
      <c r="AE1034" s="135"/>
      <c r="AF1034" s="945"/>
      <c r="AG1034" s="150">
        <v>0</v>
      </c>
      <c r="AH1034" s="144"/>
      <c r="AI1034" s="918"/>
      <c r="AJ1034" s="998">
        <f>AG1034+AI1034+AE1034+AC1034+AA1034+Y1034+W1034+U1034+S1034+Q1034+O1034+M1034</f>
        <v>0</v>
      </c>
    </row>
    <row r="1035" spans="2:36" x14ac:dyDescent="0.25">
      <c r="B1035" s="42">
        <v>24502</v>
      </c>
      <c r="C1035" s="43" t="s">
        <v>1008</v>
      </c>
      <c r="D1035" s="44"/>
      <c r="E1035" s="44"/>
      <c r="F1035" s="44"/>
      <c r="G1035" s="239"/>
      <c r="H1035" s="239"/>
      <c r="I1035" s="239"/>
      <c r="J1035" s="47"/>
      <c r="K1035" s="787">
        <v>0</v>
      </c>
      <c r="L1035" s="264"/>
      <c r="M1035" s="921">
        <f>M1036</f>
        <v>0</v>
      </c>
      <c r="N1035" s="264"/>
      <c r="O1035" s="921">
        <f>O1036</f>
        <v>0</v>
      </c>
      <c r="P1035" s="238">
        <v>0</v>
      </c>
      <c r="Q1035" s="921">
        <f>Q1036</f>
        <v>0</v>
      </c>
      <c r="R1035" s="265"/>
      <c r="S1035" s="921">
        <f>S1036</f>
        <v>0</v>
      </c>
      <c r="T1035" s="238">
        <v>0</v>
      </c>
      <c r="U1035" s="921">
        <f>U1036</f>
        <v>0</v>
      </c>
      <c r="V1035" s="265"/>
      <c r="W1035" s="921">
        <f>W1036</f>
        <v>0</v>
      </c>
      <c r="X1035" s="265"/>
      <c r="Y1035" s="921">
        <f>Y1036</f>
        <v>0</v>
      </c>
      <c r="Z1035" s="376">
        <v>0</v>
      </c>
      <c r="AA1035" s="921">
        <f>AA1036</f>
        <v>0</v>
      </c>
      <c r="AB1035" s="265"/>
      <c r="AC1035" s="921">
        <f>AC1036</f>
        <v>0</v>
      </c>
      <c r="AD1035" s="931">
        <v>0</v>
      </c>
      <c r="AE1035" s="264">
        <f>AE1036</f>
        <v>0</v>
      </c>
      <c r="AF1035" s="565"/>
      <c r="AG1035" s="264">
        <f>AG1036</f>
        <v>0</v>
      </c>
      <c r="AH1035" s="265"/>
      <c r="AI1035" s="921">
        <f>AI1036</f>
        <v>0</v>
      </c>
      <c r="AJ1035" s="921">
        <f>AJ1036</f>
        <v>0</v>
      </c>
    </row>
    <row r="1036" spans="2:36" x14ac:dyDescent="0.25">
      <c r="B1036" s="51"/>
      <c r="C1036" s="203"/>
      <c r="D1036" s="74"/>
      <c r="E1036" s="74"/>
      <c r="F1036" s="79"/>
      <c r="G1036" s="133"/>
      <c r="H1036" s="133"/>
      <c r="I1036" s="133"/>
      <c r="J1036" s="108"/>
      <c r="K1036" s="766"/>
      <c r="L1036" s="142"/>
      <c r="M1036" s="918">
        <v>0</v>
      </c>
      <c r="N1036" s="142"/>
      <c r="O1036" s="918">
        <v>0</v>
      </c>
      <c r="P1036" s="75">
        <v>0</v>
      </c>
      <c r="Q1036" s="918">
        <v>0</v>
      </c>
      <c r="R1036" s="144"/>
      <c r="S1036" s="918">
        <v>0</v>
      </c>
      <c r="T1036" s="75">
        <v>0</v>
      </c>
      <c r="U1036" s="918">
        <v>0</v>
      </c>
      <c r="V1036" s="144"/>
      <c r="W1036" s="918">
        <v>0</v>
      </c>
      <c r="X1036" s="144"/>
      <c r="Y1036" s="918">
        <v>0</v>
      </c>
      <c r="Z1036" s="60">
        <v>0</v>
      </c>
      <c r="AA1036" s="918">
        <v>0</v>
      </c>
      <c r="AB1036" s="144"/>
      <c r="AC1036" s="918">
        <v>0</v>
      </c>
      <c r="AD1036" s="63">
        <v>0</v>
      </c>
      <c r="AE1036" s="142">
        <v>0</v>
      </c>
      <c r="AF1036" s="945"/>
      <c r="AG1036" s="142">
        <v>0</v>
      </c>
      <c r="AH1036" s="144"/>
      <c r="AI1036" s="918">
        <v>0</v>
      </c>
      <c r="AJ1036" s="918">
        <v>0</v>
      </c>
    </row>
    <row r="1037" spans="2:36" x14ac:dyDescent="0.25">
      <c r="B1037" s="42">
        <v>24503</v>
      </c>
      <c r="C1037" s="43" t="s">
        <v>1009</v>
      </c>
      <c r="D1037" s="44"/>
      <c r="E1037" s="44"/>
      <c r="F1037" s="44"/>
      <c r="G1037" s="239"/>
      <c r="H1037" s="239"/>
      <c r="I1037" s="239"/>
      <c r="J1037" s="47"/>
      <c r="K1037" s="787">
        <v>0</v>
      </c>
      <c r="L1037" s="264"/>
      <c r="M1037" s="921">
        <f>M1038</f>
        <v>0</v>
      </c>
      <c r="N1037" s="264"/>
      <c r="O1037" s="921">
        <f>O1038</f>
        <v>0</v>
      </c>
      <c r="P1037" s="238">
        <v>0</v>
      </c>
      <c r="Q1037" s="921">
        <f>Q1038</f>
        <v>0</v>
      </c>
      <c r="R1037" s="265"/>
      <c r="S1037" s="921">
        <f>S1038</f>
        <v>0</v>
      </c>
      <c r="T1037" s="238">
        <v>0</v>
      </c>
      <c r="U1037" s="921">
        <f>U1038</f>
        <v>0</v>
      </c>
      <c r="V1037" s="265"/>
      <c r="W1037" s="921">
        <f>W1038</f>
        <v>0</v>
      </c>
      <c r="X1037" s="265"/>
      <c r="Y1037" s="921">
        <f>Y1038</f>
        <v>0</v>
      </c>
      <c r="Z1037" s="376">
        <v>0</v>
      </c>
      <c r="AA1037" s="921">
        <f>AA1038</f>
        <v>0</v>
      </c>
      <c r="AB1037" s="265"/>
      <c r="AC1037" s="921">
        <f>AC1038</f>
        <v>0</v>
      </c>
      <c r="AD1037" s="931">
        <v>0</v>
      </c>
      <c r="AE1037" s="264">
        <f>AE1038</f>
        <v>0</v>
      </c>
      <c r="AF1037" s="565"/>
      <c r="AG1037" s="264">
        <f>AG1038</f>
        <v>0</v>
      </c>
      <c r="AH1037" s="265"/>
      <c r="AI1037" s="921">
        <f>AI1038</f>
        <v>0</v>
      </c>
      <c r="AJ1037" s="921">
        <f>AJ1038</f>
        <v>0</v>
      </c>
    </row>
    <row r="1038" spans="2:36" x14ac:dyDescent="0.25">
      <c r="B1038" s="51"/>
      <c r="C1038" s="203"/>
      <c r="D1038" s="74"/>
      <c r="E1038" s="401"/>
      <c r="F1038" s="204"/>
      <c r="G1038" s="205"/>
      <c r="H1038" s="205"/>
      <c r="I1038" s="205"/>
      <c r="J1038" s="57"/>
      <c r="K1038" s="768"/>
      <c r="L1038" s="136"/>
      <c r="M1038" s="469">
        <v>0</v>
      </c>
      <c r="N1038" s="136"/>
      <c r="O1038" s="469">
        <v>0</v>
      </c>
      <c r="P1038" s="75">
        <v>0</v>
      </c>
      <c r="Q1038" s="469">
        <v>0</v>
      </c>
      <c r="R1038" s="138"/>
      <c r="S1038" s="469">
        <v>0</v>
      </c>
      <c r="T1038" s="75">
        <v>0</v>
      </c>
      <c r="U1038" s="469">
        <v>0</v>
      </c>
      <c r="V1038" s="138"/>
      <c r="W1038" s="469">
        <v>0</v>
      </c>
      <c r="X1038" s="138"/>
      <c r="Y1038" s="469">
        <v>0</v>
      </c>
      <c r="Z1038" s="60">
        <v>0</v>
      </c>
      <c r="AA1038" s="469">
        <v>0</v>
      </c>
      <c r="AB1038" s="138"/>
      <c r="AC1038" s="469">
        <v>0</v>
      </c>
      <c r="AD1038" s="63">
        <v>0</v>
      </c>
      <c r="AE1038" s="136">
        <v>0</v>
      </c>
      <c r="AF1038" s="942"/>
      <c r="AG1038" s="136">
        <v>0</v>
      </c>
      <c r="AH1038" s="138"/>
      <c r="AI1038" s="469">
        <v>0</v>
      </c>
      <c r="AJ1038" s="469">
        <v>0</v>
      </c>
    </row>
    <row r="1039" spans="2:36" x14ac:dyDescent="0.25">
      <c r="B1039" s="272">
        <v>246</v>
      </c>
      <c r="C1039" s="273" t="s">
        <v>1010</v>
      </c>
      <c r="D1039" s="274"/>
      <c r="E1039" s="274"/>
      <c r="F1039" s="274"/>
      <c r="G1039" s="313"/>
      <c r="H1039" s="313"/>
      <c r="I1039" s="313"/>
      <c r="J1039" s="277"/>
      <c r="K1039" s="794">
        <v>155119.94679999998</v>
      </c>
      <c r="L1039" s="278"/>
      <c r="M1039" s="919">
        <f>M1040+M1096+M1098</f>
        <v>0</v>
      </c>
      <c r="N1039" s="278"/>
      <c r="O1039" s="919">
        <f>O1040+O1096+O1098</f>
        <v>0</v>
      </c>
      <c r="P1039" s="875">
        <v>0</v>
      </c>
      <c r="Q1039" s="919">
        <f>Q1040+Q1096+Q1098</f>
        <v>0</v>
      </c>
      <c r="R1039" s="279"/>
      <c r="S1039" s="919">
        <f>S1040+S1096+S1098</f>
        <v>0</v>
      </c>
      <c r="T1039" s="875">
        <v>0</v>
      </c>
      <c r="U1039" s="919">
        <f>U1040+U1096+U1098</f>
        <v>4581.88</v>
      </c>
      <c r="V1039" s="279"/>
      <c r="W1039" s="919">
        <f>W1040+W1096+W1098</f>
        <v>148587.69680000001</v>
      </c>
      <c r="X1039" s="279"/>
      <c r="Y1039" s="919">
        <f>Y1040+Y1096+Y1098</f>
        <v>0</v>
      </c>
      <c r="Z1039" s="373">
        <v>0</v>
      </c>
      <c r="AA1039" s="919">
        <f>AA1040+AA1096+AA1098</f>
        <v>1950.3700000000001</v>
      </c>
      <c r="AB1039" s="279"/>
      <c r="AC1039" s="919">
        <f>AC1040+AC1096+AC1098</f>
        <v>0</v>
      </c>
      <c r="AD1039" s="930">
        <v>0</v>
      </c>
      <c r="AE1039" s="278">
        <f>AE1040+AE1096+AE1098</f>
        <v>0</v>
      </c>
      <c r="AF1039" s="950">
        <f>AF1040+AF1096+AF1098</f>
        <v>0</v>
      </c>
      <c r="AG1039" s="278">
        <f>AG1040+AG1096+AG1098</f>
        <v>0</v>
      </c>
      <c r="AH1039" s="279"/>
      <c r="AI1039" s="919">
        <f>AI1040+AI1096+AI1098</f>
        <v>0</v>
      </c>
      <c r="AJ1039" s="919">
        <f>AJ1040+AJ1096+AJ1098</f>
        <v>155119.94679999998</v>
      </c>
    </row>
    <row r="1040" spans="2:36" x14ac:dyDescent="0.25">
      <c r="B1040" s="42">
        <v>24601</v>
      </c>
      <c r="C1040" s="43" t="s">
        <v>1011</v>
      </c>
      <c r="D1040" s="44"/>
      <c r="E1040" s="44"/>
      <c r="F1040" s="44"/>
      <c r="G1040" s="239"/>
      <c r="H1040" s="239"/>
      <c r="I1040" s="239"/>
      <c r="J1040" s="47"/>
      <c r="K1040" s="787">
        <v>148409.57679999998</v>
      </c>
      <c r="L1040" s="264"/>
      <c r="M1040" s="921">
        <f>SUM(M1041:M1095)</f>
        <v>0</v>
      </c>
      <c r="N1040" s="264"/>
      <c r="O1040" s="921">
        <f>SUM(O1041:O1095)</f>
        <v>0</v>
      </c>
      <c r="P1040" s="238">
        <v>0</v>
      </c>
      <c r="Q1040" s="921">
        <f>SUM(Q1041:Q1095)</f>
        <v>0</v>
      </c>
      <c r="R1040" s="265"/>
      <c r="S1040" s="921">
        <f>SUM(S1041:S1095)</f>
        <v>0</v>
      </c>
      <c r="T1040" s="238">
        <v>0</v>
      </c>
      <c r="U1040" s="921">
        <f>SUM(U1041:U1095)</f>
        <v>4581.88</v>
      </c>
      <c r="V1040" s="265"/>
      <c r="W1040" s="921">
        <f>SUM(W1041:W1095)</f>
        <v>143827.69680000001</v>
      </c>
      <c r="X1040" s="265"/>
      <c r="Y1040" s="921">
        <f>SUM(Y1041:Y1095)</f>
        <v>0</v>
      </c>
      <c r="Z1040" s="376">
        <v>0</v>
      </c>
      <c r="AA1040" s="921">
        <f>SUM(AA1041:AA1095)</f>
        <v>0</v>
      </c>
      <c r="AB1040" s="265"/>
      <c r="AC1040" s="921">
        <f>SUM(AC1041:AC1095)</f>
        <v>0</v>
      </c>
      <c r="AD1040" s="931">
        <v>0</v>
      </c>
      <c r="AE1040" s="264">
        <f>SUM(AE1041:AE1095)</f>
        <v>0</v>
      </c>
      <c r="AF1040" s="565">
        <f>SUM(AF1041:AF1087)</f>
        <v>0</v>
      </c>
      <c r="AG1040" s="264">
        <f>SUM(AG1041:AG1095)</f>
        <v>0</v>
      </c>
      <c r="AH1040" s="265"/>
      <c r="AI1040" s="921">
        <f>SUM(AI1041:AI1095)</f>
        <v>0</v>
      </c>
      <c r="AJ1040" s="921">
        <f>SUM(AJ1041:AJ1095)</f>
        <v>148409.57679999998</v>
      </c>
    </row>
    <row r="1041" spans="2:36" ht="66" x14ac:dyDescent="0.25">
      <c r="B1041" s="171"/>
      <c r="C1041" s="93" t="s">
        <v>1012</v>
      </c>
      <c r="D1041" s="318"/>
      <c r="E1041" s="318">
        <v>6</v>
      </c>
      <c r="F1041" s="79" t="s">
        <v>41</v>
      </c>
      <c r="G1041" s="88" t="s">
        <v>31</v>
      </c>
      <c r="H1041" s="107" t="s">
        <v>32</v>
      </c>
      <c r="I1041" s="88" t="s">
        <v>33</v>
      </c>
      <c r="J1041" s="108">
        <v>939.6</v>
      </c>
      <c r="K1041" s="1062">
        <v>5637.6</v>
      </c>
      <c r="L1041" s="80"/>
      <c r="M1041" s="150">
        <v>0</v>
      </c>
      <c r="N1041" s="80"/>
      <c r="O1041" s="150"/>
      <c r="P1041" s="75">
        <v>0</v>
      </c>
      <c r="Q1041" s="999">
        <f t="shared" ref="Q1041:Q1087" si="79">P1041*J1041</f>
        <v>0</v>
      </c>
      <c r="R1041" s="81"/>
      <c r="S1041" s="150"/>
      <c r="T1041" s="75">
        <v>0</v>
      </c>
      <c r="U1041" s="999"/>
      <c r="V1041" s="60">
        <f t="shared" ref="V1041:V1072" si="80">E1041</f>
        <v>6</v>
      </c>
      <c r="W1041" s="999">
        <v>5637.6</v>
      </c>
      <c r="X1041" s="81"/>
      <c r="Y1041" s="150"/>
      <c r="Z1041" s="139"/>
      <c r="AA1041" s="1002"/>
      <c r="AB1041" s="81"/>
      <c r="AC1041" s="150"/>
      <c r="AD1041" s="63">
        <v>0</v>
      </c>
      <c r="AE1041" s="78">
        <f t="shared" ref="AE1041:AE1087" si="81">AD1041*J1041</f>
        <v>0</v>
      </c>
      <c r="AF1041" s="63">
        <v>0</v>
      </c>
      <c r="AG1041" s="150">
        <v>0</v>
      </c>
      <c r="AH1041" s="81"/>
      <c r="AI1041" s="150"/>
      <c r="AJ1041" s="998">
        <f>AG1041+AI1041+AE1041+AC1041+AA1041+Y1041+W1041+U1041+S1041+Q1041+O1041+M1041</f>
        <v>5637.6</v>
      </c>
    </row>
    <row r="1042" spans="2:36" ht="66" x14ac:dyDescent="0.25">
      <c r="B1042" s="171"/>
      <c r="C1042" s="93" t="s">
        <v>1013</v>
      </c>
      <c r="D1042" s="318"/>
      <c r="E1042" s="318">
        <v>1</v>
      </c>
      <c r="F1042" s="79" t="s">
        <v>41</v>
      </c>
      <c r="G1042" s="88" t="s">
        <v>31</v>
      </c>
      <c r="H1042" s="107" t="s">
        <v>32</v>
      </c>
      <c r="I1042" s="88" t="s">
        <v>33</v>
      </c>
      <c r="J1042" s="108">
        <v>939.6</v>
      </c>
      <c r="K1042" s="1062">
        <v>939.6</v>
      </c>
      <c r="L1042" s="80"/>
      <c r="M1042" s="150">
        <v>0</v>
      </c>
      <c r="N1042" s="80"/>
      <c r="O1042" s="150"/>
      <c r="P1042" s="75">
        <v>0</v>
      </c>
      <c r="Q1042" s="999">
        <f t="shared" si="79"/>
        <v>0</v>
      </c>
      <c r="R1042" s="81"/>
      <c r="S1042" s="150"/>
      <c r="T1042" s="75">
        <v>0</v>
      </c>
      <c r="U1042" s="999"/>
      <c r="V1042" s="60">
        <f t="shared" si="80"/>
        <v>1</v>
      </c>
      <c r="W1042" s="999">
        <v>939.6</v>
      </c>
      <c r="X1042" s="81"/>
      <c r="Y1042" s="150"/>
      <c r="Z1042" s="139"/>
      <c r="AA1042" s="1002"/>
      <c r="AB1042" s="81"/>
      <c r="AC1042" s="150"/>
      <c r="AD1042" s="63">
        <v>0</v>
      </c>
      <c r="AE1042" s="78">
        <f t="shared" si="81"/>
        <v>0</v>
      </c>
      <c r="AF1042" s="63">
        <v>0</v>
      </c>
      <c r="AG1042" s="150">
        <v>0</v>
      </c>
      <c r="AH1042" s="81"/>
      <c r="AI1042" s="150"/>
      <c r="AJ1042" s="998">
        <f t="shared" ref="AJ1042:AJ1095" si="82">AG1042+AI1042+AE1042+AC1042+AA1042+Y1042+W1042+U1042+S1042+Q1042+O1042+M1042</f>
        <v>939.6</v>
      </c>
    </row>
    <row r="1043" spans="2:36" ht="66" x14ac:dyDescent="0.25">
      <c r="B1043" s="171"/>
      <c r="C1043" s="258" t="s">
        <v>1014</v>
      </c>
      <c r="D1043" s="318"/>
      <c r="E1043" s="318">
        <v>5</v>
      </c>
      <c r="F1043" s="79" t="s">
        <v>30</v>
      </c>
      <c r="G1043" s="88" t="s">
        <v>31</v>
      </c>
      <c r="H1043" s="107" t="s">
        <v>32</v>
      </c>
      <c r="I1043" s="88" t="s">
        <v>33</v>
      </c>
      <c r="J1043" s="108">
        <v>195.458</v>
      </c>
      <c r="K1043" s="1062">
        <v>977.29</v>
      </c>
      <c r="L1043" s="80"/>
      <c r="M1043" s="150">
        <v>0</v>
      </c>
      <c r="N1043" s="80"/>
      <c r="O1043" s="150"/>
      <c r="P1043" s="75">
        <v>0</v>
      </c>
      <c r="Q1043" s="999">
        <f t="shared" si="79"/>
        <v>0</v>
      </c>
      <c r="R1043" s="81"/>
      <c r="S1043" s="150"/>
      <c r="T1043" s="75">
        <v>0</v>
      </c>
      <c r="U1043" s="999"/>
      <c r="V1043" s="60">
        <f t="shared" si="80"/>
        <v>5</v>
      </c>
      <c r="W1043" s="999">
        <v>977.29</v>
      </c>
      <c r="X1043" s="81"/>
      <c r="Y1043" s="150"/>
      <c r="Z1043" s="139"/>
      <c r="AA1043" s="1002"/>
      <c r="AB1043" s="81"/>
      <c r="AC1043" s="150"/>
      <c r="AD1043" s="63">
        <v>0</v>
      </c>
      <c r="AE1043" s="78">
        <f t="shared" si="81"/>
        <v>0</v>
      </c>
      <c r="AF1043" s="63">
        <v>0</v>
      </c>
      <c r="AG1043" s="150">
        <v>0</v>
      </c>
      <c r="AH1043" s="81"/>
      <c r="AI1043" s="150"/>
      <c r="AJ1043" s="998">
        <f t="shared" si="82"/>
        <v>977.29</v>
      </c>
    </row>
    <row r="1044" spans="2:36" ht="66" x14ac:dyDescent="0.25">
      <c r="B1044" s="171"/>
      <c r="C1044" s="93" t="s">
        <v>1015</v>
      </c>
      <c r="D1044" s="318"/>
      <c r="E1044" s="741">
        <v>1</v>
      </c>
      <c r="F1044" s="79" t="s">
        <v>41</v>
      </c>
      <c r="G1044" s="88" t="s">
        <v>31</v>
      </c>
      <c r="H1044" s="107" t="s">
        <v>32</v>
      </c>
      <c r="I1044" s="88" t="s">
        <v>33</v>
      </c>
      <c r="J1044" s="108">
        <v>580</v>
      </c>
      <c r="K1044" s="800">
        <v>580</v>
      </c>
      <c r="L1044" s="80"/>
      <c r="M1044" s="150">
        <v>0</v>
      </c>
      <c r="N1044" s="80"/>
      <c r="O1044" s="150"/>
      <c r="P1044" s="75">
        <v>0</v>
      </c>
      <c r="Q1044" s="999">
        <f t="shared" si="79"/>
        <v>0</v>
      </c>
      <c r="R1044" s="81"/>
      <c r="S1044" s="150"/>
      <c r="T1044" s="75">
        <v>0</v>
      </c>
      <c r="U1044" s="999"/>
      <c r="V1044" s="60">
        <f t="shared" si="80"/>
        <v>1</v>
      </c>
      <c r="W1044" s="999">
        <v>580</v>
      </c>
      <c r="X1044" s="81"/>
      <c r="Y1044" s="150"/>
      <c r="Z1044" s="139"/>
      <c r="AA1044" s="1002"/>
      <c r="AB1044" s="81"/>
      <c r="AC1044" s="150"/>
      <c r="AD1044" s="63">
        <v>0</v>
      </c>
      <c r="AE1044" s="78">
        <f t="shared" si="81"/>
        <v>0</v>
      </c>
      <c r="AF1044" s="63">
        <v>0</v>
      </c>
      <c r="AG1044" s="150">
        <v>0</v>
      </c>
      <c r="AH1044" s="81"/>
      <c r="AI1044" s="150"/>
      <c r="AJ1044" s="998">
        <f t="shared" si="82"/>
        <v>580</v>
      </c>
    </row>
    <row r="1045" spans="2:36" ht="66" x14ac:dyDescent="0.25">
      <c r="B1045" s="171"/>
      <c r="C1045" s="130" t="s">
        <v>1016</v>
      </c>
      <c r="D1045" s="318"/>
      <c r="E1045" s="741">
        <v>63</v>
      </c>
      <c r="F1045" s="79" t="s">
        <v>1017</v>
      </c>
      <c r="G1045" s="88" t="s">
        <v>31</v>
      </c>
      <c r="H1045" s="107" t="s">
        <v>32</v>
      </c>
      <c r="I1045" s="88" t="s">
        <v>33</v>
      </c>
      <c r="J1045" s="108">
        <v>165.36936507936508</v>
      </c>
      <c r="K1045" s="800">
        <v>10418.27</v>
      </c>
      <c r="L1045" s="80"/>
      <c r="M1045" s="150">
        <v>0</v>
      </c>
      <c r="N1045" s="80"/>
      <c r="O1045" s="150"/>
      <c r="P1045" s="75">
        <v>0</v>
      </c>
      <c r="Q1045" s="999">
        <f t="shared" si="79"/>
        <v>0</v>
      </c>
      <c r="R1045" s="81"/>
      <c r="S1045" s="150"/>
      <c r="T1045" s="75">
        <v>0</v>
      </c>
      <c r="U1045" s="999"/>
      <c r="V1045" s="60">
        <f t="shared" si="80"/>
        <v>63</v>
      </c>
      <c r="W1045" s="999">
        <v>10418.27</v>
      </c>
      <c r="X1045" s="81"/>
      <c r="Y1045" s="150"/>
      <c r="Z1045" s="139"/>
      <c r="AA1045" s="1002"/>
      <c r="AB1045" s="81"/>
      <c r="AC1045" s="150"/>
      <c r="AD1045" s="63">
        <v>0</v>
      </c>
      <c r="AE1045" s="78">
        <f t="shared" si="81"/>
        <v>0</v>
      </c>
      <c r="AF1045" s="63">
        <v>0</v>
      </c>
      <c r="AG1045" s="150">
        <v>0</v>
      </c>
      <c r="AH1045" s="81"/>
      <c r="AI1045" s="150"/>
      <c r="AJ1045" s="998">
        <f t="shared" si="82"/>
        <v>10418.27</v>
      </c>
    </row>
    <row r="1046" spans="2:36" ht="66" x14ac:dyDescent="0.25">
      <c r="B1046" s="171"/>
      <c r="C1046" s="227" t="s">
        <v>1018</v>
      </c>
      <c r="D1046" s="318"/>
      <c r="E1046" s="741">
        <v>1</v>
      </c>
      <c r="F1046" s="79" t="s">
        <v>234</v>
      </c>
      <c r="G1046" s="88" t="s">
        <v>31</v>
      </c>
      <c r="H1046" s="107" t="s">
        <v>32</v>
      </c>
      <c r="I1046" s="88" t="s">
        <v>33</v>
      </c>
      <c r="J1046" s="108">
        <v>3100.68</v>
      </c>
      <c r="K1046" s="800">
        <v>3100.68</v>
      </c>
      <c r="L1046" s="80"/>
      <c r="M1046" s="150">
        <v>0</v>
      </c>
      <c r="N1046" s="80"/>
      <c r="O1046" s="150"/>
      <c r="P1046" s="75">
        <v>0</v>
      </c>
      <c r="Q1046" s="999">
        <f t="shared" si="79"/>
        <v>0</v>
      </c>
      <c r="R1046" s="81"/>
      <c r="S1046" s="150"/>
      <c r="T1046" s="75">
        <v>0</v>
      </c>
      <c r="U1046" s="999"/>
      <c r="V1046" s="60">
        <f t="shared" si="80"/>
        <v>1</v>
      </c>
      <c r="W1046" s="999">
        <v>3100.68</v>
      </c>
      <c r="X1046" s="81"/>
      <c r="Y1046" s="150"/>
      <c r="Z1046" s="139"/>
      <c r="AA1046" s="1002"/>
      <c r="AB1046" s="81"/>
      <c r="AC1046" s="150"/>
      <c r="AD1046" s="63">
        <v>0</v>
      </c>
      <c r="AE1046" s="78">
        <f t="shared" si="81"/>
        <v>0</v>
      </c>
      <c r="AF1046" s="63">
        <v>0</v>
      </c>
      <c r="AG1046" s="150">
        <v>0</v>
      </c>
      <c r="AH1046" s="81"/>
      <c r="AI1046" s="150"/>
      <c r="AJ1046" s="998">
        <f t="shared" si="82"/>
        <v>3100.68</v>
      </c>
    </row>
    <row r="1047" spans="2:36" ht="66" x14ac:dyDescent="0.25">
      <c r="B1047" s="171"/>
      <c r="C1047" s="130" t="s">
        <v>1019</v>
      </c>
      <c r="D1047" s="318"/>
      <c r="E1047" s="741">
        <v>2</v>
      </c>
      <c r="F1047" s="79" t="s">
        <v>234</v>
      </c>
      <c r="G1047" s="88" t="s">
        <v>31</v>
      </c>
      <c r="H1047" s="107" t="s">
        <v>32</v>
      </c>
      <c r="I1047" s="88" t="s">
        <v>33</v>
      </c>
      <c r="J1047" s="108">
        <v>2009.239</v>
      </c>
      <c r="K1047" s="800">
        <v>4018.4780000000001</v>
      </c>
      <c r="L1047" s="80"/>
      <c r="M1047" s="150">
        <v>0</v>
      </c>
      <c r="N1047" s="80"/>
      <c r="O1047" s="150"/>
      <c r="P1047" s="75">
        <v>0</v>
      </c>
      <c r="Q1047" s="999">
        <f t="shared" si="79"/>
        <v>0</v>
      </c>
      <c r="R1047" s="81"/>
      <c r="S1047" s="150"/>
      <c r="T1047" s="75">
        <v>0</v>
      </c>
      <c r="U1047" s="999"/>
      <c r="V1047" s="60">
        <f t="shared" si="80"/>
        <v>2</v>
      </c>
      <c r="W1047" s="999">
        <v>4018.4780000000001</v>
      </c>
      <c r="X1047" s="81"/>
      <c r="Y1047" s="150"/>
      <c r="Z1047" s="139"/>
      <c r="AA1047" s="1002"/>
      <c r="AB1047" s="81"/>
      <c r="AC1047" s="150"/>
      <c r="AD1047" s="63">
        <v>0</v>
      </c>
      <c r="AE1047" s="78">
        <f t="shared" si="81"/>
        <v>0</v>
      </c>
      <c r="AF1047" s="63">
        <v>0</v>
      </c>
      <c r="AG1047" s="150">
        <v>0</v>
      </c>
      <c r="AH1047" s="81"/>
      <c r="AI1047" s="150"/>
      <c r="AJ1047" s="998">
        <f t="shared" si="82"/>
        <v>4018.4780000000001</v>
      </c>
    </row>
    <row r="1048" spans="2:36" ht="66" x14ac:dyDescent="0.25">
      <c r="B1048" s="171"/>
      <c r="C1048" s="52" t="s">
        <v>1020</v>
      </c>
      <c r="D1048" s="318"/>
      <c r="E1048" s="741">
        <v>33</v>
      </c>
      <c r="F1048" s="79" t="s">
        <v>234</v>
      </c>
      <c r="G1048" s="88" t="s">
        <v>31</v>
      </c>
      <c r="H1048" s="107" t="s">
        <v>32</v>
      </c>
      <c r="I1048" s="88" t="s">
        <v>33</v>
      </c>
      <c r="J1048" s="108">
        <v>131.55432653061226</v>
      </c>
      <c r="K1048" s="800">
        <v>4338.6319999999996</v>
      </c>
      <c r="L1048" s="80"/>
      <c r="M1048" s="150">
        <v>0</v>
      </c>
      <c r="N1048" s="80"/>
      <c r="O1048" s="150"/>
      <c r="P1048" s="75">
        <v>0</v>
      </c>
      <c r="Q1048" s="999">
        <f t="shared" si="79"/>
        <v>0</v>
      </c>
      <c r="R1048" s="81"/>
      <c r="S1048" s="150"/>
      <c r="T1048" s="75">
        <v>0</v>
      </c>
      <c r="U1048" s="999"/>
      <c r="V1048" s="60">
        <f t="shared" si="80"/>
        <v>33</v>
      </c>
      <c r="W1048" s="999">
        <v>4338.6319999999996</v>
      </c>
      <c r="X1048" s="81"/>
      <c r="Y1048" s="150"/>
      <c r="Z1048" s="139"/>
      <c r="AA1048" s="1002"/>
      <c r="AB1048" s="81"/>
      <c r="AC1048" s="150"/>
      <c r="AD1048" s="63">
        <v>0</v>
      </c>
      <c r="AE1048" s="78">
        <f t="shared" si="81"/>
        <v>0</v>
      </c>
      <c r="AF1048" s="63">
        <v>0</v>
      </c>
      <c r="AG1048" s="150">
        <v>0</v>
      </c>
      <c r="AH1048" s="81"/>
      <c r="AI1048" s="150"/>
      <c r="AJ1048" s="998">
        <f t="shared" si="82"/>
        <v>4338.6319999999996</v>
      </c>
    </row>
    <row r="1049" spans="2:36" ht="66" x14ac:dyDescent="0.25">
      <c r="B1049" s="171"/>
      <c r="C1049" s="130" t="s">
        <v>1021</v>
      </c>
      <c r="D1049" s="318"/>
      <c r="E1049" s="741">
        <v>1</v>
      </c>
      <c r="F1049" s="79" t="s">
        <v>30</v>
      </c>
      <c r="G1049" s="88" t="s">
        <v>31</v>
      </c>
      <c r="H1049" s="107" t="s">
        <v>32</v>
      </c>
      <c r="I1049" s="88" t="s">
        <v>33</v>
      </c>
      <c r="J1049" s="108">
        <v>3996.4320000000007</v>
      </c>
      <c r="K1049" s="800">
        <v>3996.4320000000007</v>
      </c>
      <c r="L1049" s="80"/>
      <c r="M1049" s="150">
        <v>0</v>
      </c>
      <c r="N1049" s="80"/>
      <c r="O1049" s="150"/>
      <c r="P1049" s="75">
        <v>0</v>
      </c>
      <c r="Q1049" s="999">
        <f t="shared" si="79"/>
        <v>0</v>
      </c>
      <c r="R1049" s="81"/>
      <c r="S1049" s="150"/>
      <c r="T1049" s="75">
        <v>0</v>
      </c>
      <c r="U1049" s="999"/>
      <c r="V1049" s="60">
        <f t="shared" si="80"/>
        <v>1</v>
      </c>
      <c r="W1049" s="999">
        <v>3996.4320000000007</v>
      </c>
      <c r="X1049" s="81"/>
      <c r="Y1049" s="150"/>
      <c r="Z1049" s="139"/>
      <c r="AA1049" s="1002"/>
      <c r="AB1049" s="81"/>
      <c r="AC1049" s="150"/>
      <c r="AD1049" s="63">
        <v>0</v>
      </c>
      <c r="AE1049" s="78">
        <f t="shared" si="81"/>
        <v>0</v>
      </c>
      <c r="AF1049" s="63">
        <v>0</v>
      </c>
      <c r="AG1049" s="150">
        <v>0</v>
      </c>
      <c r="AH1049" s="81"/>
      <c r="AI1049" s="150"/>
      <c r="AJ1049" s="998">
        <f t="shared" si="82"/>
        <v>3996.4320000000007</v>
      </c>
    </row>
    <row r="1050" spans="2:36" ht="66" x14ac:dyDescent="0.25">
      <c r="B1050" s="171"/>
      <c r="C1050" s="93" t="s">
        <v>1022</v>
      </c>
      <c r="D1050" s="318"/>
      <c r="E1050" s="741">
        <v>2</v>
      </c>
      <c r="F1050" s="79" t="s">
        <v>30</v>
      </c>
      <c r="G1050" s="88" t="s">
        <v>31</v>
      </c>
      <c r="H1050" s="107" t="s">
        <v>32</v>
      </c>
      <c r="I1050" s="88" t="s">
        <v>33</v>
      </c>
      <c r="J1050" s="108">
        <v>500</v>
      </c>
      <c r="K1050" s="800">
        <v>1000</v>
      </c>
      <c r="L1050" s="80"/>
      <c r="M1050" s="150">
        <v>0</v>
      </c>
      <c r="N1050" s="80"/>
      <c r="O1050" s="150"/>
      <c r="P1050" s="75">
        <v>0</v>
      </c>
      <c r="Q1050" s="999">
        <f t="shared" si="79"/>
        <v>0</v>
      </c>
      <c r="R1050" s="81"/>
      <c r="S1050" s="150"/>
      <c r="T1050" s="75">
        <v>0</v>
      </c>
      <c r="U1050" s="999"/>
      <c r="V1050" s="60">
        <f t="shared" si="80"/>
        <v>2</v>
      </c>
      <c r="W1050" s="999">
        <v>1000</v>
      </c>
      <c r="X1050" s="81"/>
      <c r="Y1050" s="150"/>
      <c r="Z1050" s="139"/>
      <c r="AA1050" s="1002"/>
      <c r="AB1050" s="81"/>
      <c r="AC1050" s="150"/>
      <c r="AD1050" s="63">
        <v>0</v>
      </c>
      <c r="AE1050" s="78">
        <f t="shared" si="81"/>
        <v>0</v>
      </c>
      <c r="AF1050" s="63">
        <v>0</v>
      </c>
      <c r="AG1050" s="150">
        <v>0</v>
      </c>
      <c r="AH1050" s="81"/>
      <c r="AI1050" s="150"/>
      <c r="AJ1050" s="998">
        <f t="shared" si="82"/>
        <v>1000</v>
      </c>
    </row>
    <row r="1051" spans="2:36" ht="66" x14ac:dyDescent="0.25">
      <c r="B1051" s="171"/>
      <c r="C1051" s="130" t="s">
        <v>1023</v>
      </c>
      <c r="D1051" s="318"/>
      <c r="E1051" s="741">
        <v>5</v>
      </c>
      <c r="F1051" s="79" t="s">
        <v>30</v>
      </c>
      <c r="G1051" s="88" t="s">
        <v>31</v>
      </c>
      <c r="H1051" s="107" t="s">
        <v>32</v>
      </c>
      <c r="I1051" s="88" t="s">
        <v>33</v>
      </c>
      <c r="J1051" s="108">
        <v>23.978000000000002</v>
      </c>
      <c r="K1051" s="800">
        <v>119.89</v>
      </c>
      <c r="L1051" s="80"/>
      <c r="M1051" s="150">
        <v>0</v>
      </c>
      <c r="N1051" s="80"/>
      <c r="O1051" s="150"/>
      <c r="P1051" s="75">
        <v>0</v>
      </c>
      <c r="Q1051" s="999">
        <f t="shared" si="79"/>
        <v>0</v>
      </c>
      <c r="R1051" s="81"/>
      <c r="S1051" s="150"/>
      <c r="T1051" s="75">
        <v>0</v>
      </c>
      <c r="U1051" s="999"/>
      <c r="V1051" s="60">
        <f t="shared" si="80"/>
        <v>5</v>
      </c>
      <c r="W1051" s="999">
        <v>119.89</v>
      </c>
      <c r="X1051" s="81"/>
      <c r="Y1051" s="150"/>
      <c r="Z1051" s="139"/>
      <c r="AA1051" s="1002"/>
      <c r="AB1051" s="81"/>
      <c r="AC1051" s="150"/>
      <c r="AD1051" s="63">
        <v>0</v>
      </c>
      <c r="AE1051" s="78">
        <f t="shared" si="81"/>
        <v>0</v>
      </c>
      <c r="AF1051" s="63">
        <v>0</v>
      </c>
      <c r="AG1051" s="150">
        <v>0</v>
      </c>
      <c r="AH1051" s="81"/>
      <c r="AI1051" s="150"/>
      <c r="AJ1051" s="998">
        <f t="shared" si="82"/>
        <v>119.89</v>
      </c>
    </row>
    <row r="1052" spans="2:36" ht="66" x14ac:dyDescent="0.25">
      <c r="B1052" s="171"/>
      <c r="C1052" s="130" t="s">
        <v>1024</v>
      </c>
      <c r="D1052" s="318"/>
      <c r="E1052" s="741">
        <v>10</v>
      </c>
      <c r="F1052" s="79" t="s">
        <v>30</v>
      </c>
      <c r="G1052" s="88" t="s">
        <v>31</v>
      </c>
      <c r="H1052" s="107" t="s">
        <v>32</v>
      </c>
      <c r="I1052" s="88" t="s">
        <v>33</v>
      </c>
      <c r="J1052" s="108">
        <v>20.670999999999999</v>
      </c>
      <c r="K1052" s="800">
        <v>206.71</v>
      </c>
      <c r="L1052" s="80"/>
      <c r="M1052" s="150">
        <v>0</v>
      </c>
      <c r="N1052" s="80"/>
      <c r="O1052" s="150"/>
      <c r="P1052" s="75">
        <v>0</v>
      </c>
      <c r="Q1052" s="999">
        <f t="shared" si="79"/>
        <v>0</v>
      </c>
      <c r="R1052" s="81"/>
      <c r="S1052" s="150"/>
      <c r="T1052" s="75">
        <v>0</v>
      </c>
      <c r="U1052" s="999"/>
      <c r="V1052" s="60">
        <f t="shared" si="80"/>
        <v>10</v>
      </c>
      <c r="W1052" s="999">
        <v>206.71</v>
      </c>
      <c r="X1052" s="81"/>
      <c r="Y1052" s="150"/>
      <c r="Z1052" s="139"/>
      <c r="AA1052" s="1002"/>
      <c r="AB1052" s="81"/>
      <c r="AC1052" s="150"/>
      <c r="AD1052" s="63">
        <v>0</v>
      </c>
      <c r="AE1052" s="78">
        <f t="shared" si="81"/>
        <v>0</v>
      </c>
      <c r="AF1052" s="63">
        <v>0</v>
      </c>
      <c r="AG1052" s="150">
        <v>0</v>
      </c>
      <c r="AH1052" s="81"/>
      <c r="AI1052" s="150"/>
      <c r="AJ1052" s="998">
        <f t="shared" si="82"/>
        <v>206.71</v>
      </c>
    </row>
    <row r="1053" spans="2:36" ht="66" x14ac:dyDescent="0.25">
      <c r="B1053" s="171"/>
      <c r="C1053" s="93" t="s">
        <v>1025</v>
      </c>
      <c r="D1053" s="318"/>
      <c r="E1053" s="741">
        <v>1</v>
      </c>
      <c r="F1053" s="79" t="s">
        <v>41</v>
      </c>
      <c r="G1053" s="88" t="s">
        <v>31</v>
      </c>
      <c r="H1053" s="107" t="s">
        <v>32</v>
      </c>
      <c r="I1053" s="88" t="s">
        <v>33</v>
      </c>
      <c r="J1053" s="108">
        <v>1300</v>
      </c>
      <c r="K1053" s="800">
        <v>1300</v>
      </c>
      <c r="L1053" s="80"/>
      <c r="M1053" s="150">
        <v>0</v>
      </c>
      <c r="N1053" s="80"/>
      <c r="O1053" s="150"/>
      <c r="P1053" s="75">
        <v>0</v>
      </c>
      <c r="Q1053" s="999">
        <f t="shared" si="79"/>
        <v>0</v>
      </c>
      <c r="R1053" s="81"/>
      <c r="S1053" s="150"/>
      <c r="T1053" s="75">
        <v>0</v>
      </c>
      <c r="U1053" s="999"/>
      <c r="V1053" s="60">
        <f t="shared" si="80"/>
        <v>1</v>
      </c>
      <c r="W1053" s="999">
        <v>1300</v>
      </c>
      <c r="X1053" s="81"/>
      <c r="Y1053" s="150"/>
      <c r="Z1053" s="139"/>
      <c r="AA1053" s="1002"/>
      <c r="AB1053" s="81"/>
      <c r="AC1053" s="150"/>
      <c r="AD1053" s="63">
        <v>0</v>
      </c>
      <c r="AE1053" s="78">
        <f t="shared" si="81"/>
        <v>0</v>
      </c>
      <c r="AF1053" s="63">
        <v>0</v>
      </c>
      <c r="AG1053" s="150">
        <v>0</v>
      </c>
      <c r="AH1053" s="81"/>
      <c r="AI1053" s="150"/>
      <c r="AJ1053" s="998">
        <f t="shared" si="82"/>
        <v>1300</v>
      </c>
    </row>
    <row r="1054" spans="2:36" ht="66" x14ac:dyDescent="0.25">
      <c r="B1054" s="171"/>
      <c r="C1054" s="130" t="s">
        <v>1026</v>
      </c>
      <c r="D1054" s="318"/>
      <c r="E1054" s="741">
        <v>2</v>
      </c>
      <c r="F1054" s="79" t="s">
        <v>41</v>
      </c>
      <c r="G1054" s="88" t="s">
        <v>31</v>
      </c>
      <c r="H1054" s="107" t="s">
        <v>32</v>
      </c>
      <c r="I1054" s="88" t="s">
        <v>33</v>
      </c>
      <c r="J1054" s="108">
        <v>110.24639999999999</v>
      </c>
      <c r="K1054" s="800">
        <v>220.49279999999999</v>
      </c>
      <c r="L1054" s="80"/>
      <c r="M1054" s="150">
        <v>0</v>
      </c>
      <c r="N1054" s="80"/>
      <c r="O1054" s="150"/>
      <c r="P1054" s="75">
        <v>0</v>
      </c>
      <c r="Q1054" s="999">
        <f t="shared" si="79"/>
        <v>0</v>
      </c>
      <c r="R1054" s="81"/>
      <c r="S1054" s="150"/>
      <c r="T1054" s="75">
        <v>0</v>
      </c>
      <c r="U1054" s="999"/>
      <c r="V1054" s="60">
        <f t="shared" si="80"/>
        <v>2</v>
      </c>
      <c r="W1054" s="999">
        <v>220.49279999999999</v>
      </c>
      <c r="X1054" s="81"/>
      <c r="Y1054" s="150"/>
      <c r="Z1054" s="139"/>
      <c r="AA1054" s="1002"/>
      <c r="AB1054" s="81"/>
      <c r="AC1054" s="150"/>
      <c r="AD1054" s="63">
        <v>0</v>
      </c>
      <c r="AE1054" s="78">
        <f t="shared" si="81"/>
        <v>0</v>
      </c>
      <c r="AF1054" s="63">
        <v>0</v>
      </c>
      <c r="AG1054" s="150">
        <v>0</v>
      </c>
      <c r="AH1054" s="81"/>
      <c r="AI1054" s="150"/>
      <c r="AJ1054" s="998">
        <f t="shared" si="82"/>
        <v>220.49279999999999</v>
      </c>
    </row>
    <row r="1055" spans="2:36" ht="66" x14ac:dyDescent="0.25">
      <c r="B1055" s="171"/>
      <c r="C1055" s="130" t="s">
        <v>1027</v>
      </c>
      <c r="D1055" s="318"/>
      <c r="E1055" s="741">
        <v>6</v>
      </c>
      <c r="F1055" s="79" t="s">
        <v>41</v>
      </c>
      <c r="G1055" s="88" t="s">
        <v>31</v>
      </c>
      <c r="H1055" s="107" t="s">
        <v>32</v>
      </c>
      <c r="I1055" s="88" t="s">
        <v>33</v>
      </c>
      <c r="J1055" s="108">
        <v>206.7106666666667</v>
      </c>
      <c r="K1055" s="800">
        <v>1240.2640000000001</v>
      </c>
      <c r="L1055" s="80"/>
      <c r="M1055" s="150">
        <v>0</v>
      </c>
      <c r="N1055" s="80"/>
      <c r="O1055" s="150"/>
      <c r="P1055" s="75">
        <v>0</v>
      </c>
      <c r="Q1055" s="999">
        <f t="shared" si="79"/>
        <v>0</v>
      </c>
      <c r="R1055" s="81"/>
      <c r="S1055" s="150"/>
      <c r="T1055" s="75">
        <v>0</v>
      </c>
      <c r="U1055" s="999"/>
      <c r="V1055" s="60">
        <f t="shared" si="80"/>
        <v>6</v>
      </c>
      <c r="W1055" s="999">
        <v>1240.2640000000001</v>
      </c>
      <c r="X1055" s="81"/>
      <c r="Y1055" s="150"/>
      <c r="Z1055" s="139"/>
      <c r="AA1055" s="1002"/>
      <c r="AB1055" s="81"/>
      <c r="AC1055" s="150"/>
      <c r="AD1055" s="63">
        <v>0</v>
      </c>
      <c r="AE1055" s="78">
        <f t="shared" si="81"/>
        <v>0</v>
      </c>
      <c r="AF1055" s="63">
        <v>0</v>
      </c>
      <c r="AG1055" s="150">
        <v>0</v>
      </c>
      <c r="AH1055" s="81"/>
      <c r="AI1055" s="150"/>
      <c r="AJ1055" s="998">
        <f t="shared" si="82"/>
        <v>1240.2640000000001</v>
      </c>
    </row>
    <row r="1056" spans="2:36" ht="66" x14ac:dyDescent="0.25">
      <c r="B1056" s="171"/>
      <c r="C1056" s="258" t="s">
        <v>1028</v>
      </c>
      <c r="D1056" s="318"/>
      <c r="E1056" s="741">
        <v>3</v>
      </c>
      <c r="F1056" s="79" t="s">
        <v>30</v>
      </c>
      <c r="G1056" s="88" t="s">
        <v>31</v>
      </c>
      <c r="H1056" s="107" t="s">
        <v>32</v>
      </c>
      <c r="I1056" s="88" t="s">
        <v>33</v>
      </c>
      <c r="J1056" s="108">
        <v>47.95333333333334</v>
      </c>
      <c r="K1056" s="800">
        <v>143.86000000000001</v>
      </c>
      <c r="L1056" s="80"/>
      <c r="M1056" s="150">
        <v>0</v>
      </c>
      <c r="N1056" s="80"/>
      <c r="O1056" s="150"/>
      <c r="P1056" s="75">
        <v>0</v>
      </c>
      <c r="Q1056" s="999">
        <f t="shared" si="79"/>
        <v>0</v>
      </c>
      <c r="R1056" s="81"/>
      <c r="S1056" s="150"/>
      <c r="T1056" s="75">
        <v>0</v>
      </c>
      <c r="U1056" s="999"/>
      <c r="V1056" s="60">
        <f t="shared" si="80"/>
        <v>3</v>
      </c>
      <c r="W1056" s="999">
        <v>143.86000000000001</v>
      </c>
      <c r="X1056" s="81"/>
      <c r="Y1056" s="150"/>
      <c r="Z1056" s="139"/>
      <c r="AA1056" s="1002"/>
      <c r="AB1056" s="81"/>
      <c r="AC1056" s="150"/>
      <c r="AD1056" s="63">
        <v>0</v>
      </c>
      <c r="AE1056" s="78">
        <f t="shared" si="81"/>
        <v>0</v>
      </c>
      <c r="AF1056" s="63">
        <v>0</v>
      </c>
      <c r="AG1056" s="150">
        <v>0</v>
      </c>
      <c r="AH1056" s="81"/>
      <c r="AI1056" s="150"/>
      <c r="AJ1056" s="998">
        <f t="shared" si="82"/>
        <v>143.86000000000001</v>
      </c>
    </row>
    <row r="1057" spans="2:36" ht="66" x14ac:dyDescent="0.25">
      <c r="B1057" s="171"/>
      <c r="C1057" s="52" t="s">
        <v>1029</v>
      </c>
      <c r="D1057" s="318"/>
      <c r="E1057" s="741">
        <v>6</v>
      </c>
      <c r="F1057" s="79" t="s">
        <v>30</v>
      </c>
      <c r="G1057" s="88" t="s">
        <v>31</v>
      </c>
      <c r="H1057" s="107" t="s">
        <v>32</v>
      </c>
      <c r="I1057" s="88" t="s">
        <v>33</v>
      </c>
      <c r="J1057" s="108">
        <v>41.341666666666669</v>
      </c>
      <c r="K1057" s="800">
        <v>248.05</v>
      </c>
      <c r="L1057" s="80"/>
      <c r="M1057" s="150">
        <v>0</v>
      </c>
      <c r="N1057" s="80"/>
      <c r="O1057" s="150"/>
      <c r="P1057" s="75">
        <v>0</v>
      </c>
      <c r="Q1057" s="999">
        <f t="shared" si="79"/>
        <v>0</v>
      </c>
      <c r="R1057" s="81"/>
      <c r="S1057" s="150"/>
      <c r="T1057" s="75">
        <v>0</v>
      </c>
      <c r="U1057" s="999"/>
      <c r="V1057" s="60">
        <f t="shared" si="80"/>
        <v>6</v>
      </c>
      <c r="W1057" s="999">
        <v>248.05</v>
      </c>
      <c r="X1057" s="81"/>
      <c r="Y1057" s="150"/>
      <c r="Z1057" s="139"/>
      <c r="AA1057" s="1002"/>
      <c r="AB1057" s="81"/>
      <c r="AC1057" s="150"/>
      <c r="AD1057" s="63">
        <v>0</v>
      </c>
      <c r="AE1057" s="78">
        <f t="shared" si="81"/>
        <v>0</v>
      </c>
      <c r="AF1057" s="63">
        <v>0</v>
      </c>
      <c r="AG1057" s="150">
        <v>0</v>
      </c>
      <c r="AH1057" s="81"/>
      <c r="AI1057" s="150"/>
      <c r="AJ1057" s="998">
        <f t="shared" si="82"/>
        <v>248.05</v>
      </c>
    </row>
    <row r="1058" spans="2:36" ht="66" x14ac:dyDescent="0.25">
      <c r="B1058" s="171"/>
      <c r="C1058" s="130" t="s">
        <v>1030</v>
      </c>
      <c r="D1058" s="318"/>
      <c r="E1058" s="741">
        <v>10</v>
      </c>
      <c r="F1058" s="79" t="s">
        <v>30</v>
      </c>
      <c r="G1058" s="88" t="s">
        <v>31</v>
      </c>
      <c r="H1058" s="107" t="s">
        <v>32</v>
      </c>
      <c r="I1058" s="88" t="s">
        <v>33</v>
      </c>
      <c r="J1058" s="108">
        <v>41.341999999999999</v>
      </c>
      <c r="K1058" s="800">
        <v>413.42</v>
      </c>
      <c r="L1058" s="80"/>
      <c r="M1058" s="150">
        <v>0</v>
      </c>
      <c r="N1058" s="80"/>
      <c r="O1058" s="150"/>
      <c r="P1058" s="75">
        <v>0</v>
      </c>
      <c r="Q1058" s="999">
        <f t="shared" si="79"/>
        <v>0</v>
      </c>
      <c r="R1058" s="81"/>
      <c r="S1058" s="150"/>
      <c r="T1058" s="75">
        <v>0</v>
      </c>
      <c r="U1058" s="999"/>
      <c r="V1058" s="60">
        <f t="shared" si="80"/>
        <v>10</v>
      </c>
      <c r="W1058" s="999">
        <v>413.42</v>
      </c>
      <c r="X1058" s="81"/>
      <c r="Y1058" s="150"/>
      <c r="Z1058" s="139"/>
      <c r="AA1058" s="1002"/>
      <c r="AB1058" s="81"/>
      <c r="AC1058" s="150"/>
      <c r="AD1058" s="63">
        <v>0</v>
      </c>
      <c r="AE1058" s="78">
        <f t="shared" si="81"/>
        <v>0</v>
      </c>
      <c r="AF1058" s="63">
        <v>0</v>
      </c>
      <c r="AG1058" s="150">
        <v>0</v>
      </c>
      <c r="AH1058" s="81"/>
      <c r="AI1058" s="150"/>
      <c r="AJ1058" s="998">
        <f t="shared" si="82"/>
        <v>413.42</v>
      </c>
    </row>
    <row r="1059" spans="2:36" ht="66" x14ac:dyDescent="0.25">
      <c r="B1059" s="171"/>
      <c r="C1059" s="130" t="s">
        <v>1031</v>
      </c>
      <c r="D1059" s="318"/>
      <c r="E1059" s="741">
        <v>10</v>
      </c>
      <c r="F1059" s="79" t="s">
        <v>30</v>
      </c>
      <c r="G1059" s="88" t="s">
        <v>31</v>
      </c>
      <c r="H1059" s="107" t="s">
        <v>32</v>
      </c>
      <c r="I1059" s="88" t="s">
        <v>33</v>
      </c>
      <c r="J1059" s="108">
        <v>24.805</v>
      </c>
      <c r="K1059" s="800">
        <v>248.05</v>
      </c>
      <c r="L1059" s="80"/>
      <c r="M1059" s="150">
        <v>0</v>
      </c>
      <c r="N1059" s="80"/>
      <c r="O1059" s="150"/>
      <c r="P1059" s="75">
        <v>0</v>
      </c>
      <c r="Q1059" s="999">
        <f t="shared" si="79"/>
        <v>0</v>
      </c>
      <c r="R1059" s="81"/>
      <c r="S1059" s="150"/>
      <c r="T1059" s="75">
        <v>0</v>
      </c>
      <c r="U1059" s="999"/>
      <c r="V1059" s="60">
        <f t="shared" si="80"/>
        <v>10</v>
      </c>
      <c r="W1059" s="999">
        <v>248.05</v>
      </c>
      <c r="X1059" s="81"/>
      <c r="Y1059" s="150"/>
      <c r="Z1059" s="139"/>
      <c r="AA1059" s="1002"/>
      <c r="AB1059" s="81"/>
      <c r="AC1059" s="150"/>
      <c r="AD1059" s="63">
        <v>0</v>
      </c>
      <c r="AE1059" s="78">
        <f t="shared" si="81"/>
        <v>0</v>
      </c>
      <c r="AF1059" s="63">
        <v>0</v>
      </c>
      <c r="AG1059" s="150">
        <v>0</v>
      </c>
      <c r="AH1059" s="81"/>
      <c r="AI1059" s="150"/>
      <c r="AJ1059" s="998">
        <f t="shared" si="82"/>
        <v>248.05</v>
      </c>
    </row>
    <row r="1060" spans="2:36" ht="66" x14ac:dyDescent="0.25">
      <c r="B1060" s="171"/>
      <c r="C1060" s="52" t="s">
        <v>1032</v>
      </c>
      <c r="D1060" s="318"/>
      <c r="E1060" s="318">
        <v>16</v>
      </c>
      <c r="F1060" s="79" t="s">
        <v>1033</v>
      </c>
      <c r="G1060" s="88" t="s">
        <v>31</v>
      </c>
      <c r="H1060" s="107" t="s">
        <v>32</v>
      </c>
      <c r="I1060" s="88" t="s">
        <v>33</v>
      </c>
      <c r="J1060" s="108">
        <v>130.91787499999998</v>
      </c>
      <c r="K1060" s="1062">
        <v>2094.6859999999997</v>
      </c>
      <c r="L1060" s="80"/>
      <c r="M1060" s="150">
        <v>0</v>
      </c>
      <c r="N1060" s="80"/>
      <c r="O1060" s="150"/>
      <c r="P1060" s="75">
        <v>0</v>
      </c>
      <c r="Q1060" s="999">
        <f t="shared" si="79"/>
        <v>0</v>
      </c>
      <c r="R1060" s="81"/>
      <c r="S1060" s="150"/>
      <c r="T1060" s="75">
        <v>0</v>
      </c>
      <c r="U1060" s="999"/>
      <c r="V1060" s="60">
        <f t="shared" si="80"/>
        <v>16</v>
      </c>
      <c r="W1060" s="999">
        <v>2094.6859999999997</v>
      </c>
      <c r="X1060" s="81"/>
      <c r="Y1060" s="150"/>
      <c r="Z1060" s="139"/>
      <c r="AA1060" s="1002"/>
      <c r="AB1060" s="81"/>
      <c r="AC1060" s="150"/>
      <c r="AD1060" s="63">
        <v>0</v>
      </c>
      <c r="AE1060" s="78">
        <f t="shared" si="81"/>
        <v>0</v>
      </c>
      <c r="AF1060" s="63">
        <v>0</v>
      </c>
      <c r="AG1060" s="150">
        <v>0</v>
      </c>
      <c r="AH1060" s="81"/>
      <c r="AI1060" s="150"/>
      <c r="AJ1060" s="998">
        <f t="shared" si="82"/>
        <v>2094.6859999999997</v>
      </c>
    </row>
    <row r="1061" spans="2:36" ht="66" x14ac:dyDescent="0.25">
      <c r="B1061" s="171"/>
      <c r="C1061" s="130" t="s">
        <v>1034</v>
      </c>
      <c r="D1061" s="318"/>
      <c r="E1061" s="318">
        <v>30</v>
      </c>
      <c r="F1061" s="79" t="s">
        <v>30</v>
      </c>
      <c r="G1061" s="88" t="s">
        <v>31</v>
      </c>
      <c r="H1061" s="107" t="s">
        <v>32</v>
      </c>
      <c r="I1061" s="88" t="s">
        <v>33</v>
      </c>
      <c r="J1061" s="108">
        <v>55.122133333333331</v>
      </c>
      <c r="K1061" s="1062">
        <v>1653.664</v>
      </c>
      <c r="L1061" s="80"/>
      <c r="M1061" s="150">
        <v>0</v>
      </c>
      <c r="N1061" s="80"/>
      <c r="O1061" s="150"/>
      <c r="P1061" s="75">
        <v>0</v>
      </c>
      <c r="Q1061" s="999">
        <f t="shared" si="79"/>
        <v>0</v>
      </c>
      <c r="R1061" s="81"/>
      <c r="S1061" s="150"/>
      <c r="T1061" s="75">
        <v>0</v>
      </c>
      <c r="U1061" s="999"/>
      <c r="V1061" s="60">
        <f t="shared" si="80"/>
        <v>30</v>
      </c>
      <c r="W1061" s="999">
        <v>1653.664</v>
      </c>
      <c r="X1061" s="81"/>
      <c r="Y1061" s="150"/>
      <c r="Z1061" s="139"/>
      <c r="AA1061" s="1002"/>
      <c r="AB1061" s="81"/>
      <c r="AC1061" s="150"/>
      <c r="AD1061" s="63">
        <v>0</v>
      </c>
      <c r="AE1061" s="78">
        <f t="shared" si="81"/>
        <v>0</v>
      </c>
      <c r="AF1061" s="63">
        <v>0</v>
      </c>
      <c r="AG1061" s="150">
        <v>0</v>
      </c>
      <c r="AH1061" s="81"/>
      <c r="AI1061" s="150"/>
      <c r="AJ1061" s="998">
        <f t="shared" si="82"/>
        <v>1653.664</v>
      </c>
    </row>
    <row r="1062" spans="2:36" ht="66" x14ac:dyDescent="0.25">
      <c r="B1062" s="171"/>
      <c r="C1062" s="130" t="s">
        <v>1035</v>
      </c>
      <c r="D1062" s="318"/>
      <c r="E1062" s="318">
        <v>1</v>
      </c>
      <c r="F1062" s="79" t="s">
        <v>30</v>
      </c>
      <c r="G1062" s="88" t="s">
        <v>31</v>
      </c>
      <c r="H1062" s="107" t="s">
        <v>32</v>
      </c>
      <c r="I1062" s="88" t="s">
        <v>33</v>
      </c>
      <c r="J1062" s="108">
        <v>661.47839999999997</v>
      </c>
      <c r="K1062" s="1062">
        <v>661.47199999999975</v>
      </c>
      <c r="L1062" s="80"/>
      <c r="M1062" s="150">
        <v>0</v>
      </c>
      <c r="N1062" s="80"/>
      <c r="O1062" s="150"/>
      <c r="P1062" s="75">
        <v>0</v>
      </c>
      <c r="Q1062" s="999">
        <f t="shared" si="79"/>
        <v>0</v>
      </c>
      <c r="R1062" s="81"/>
      <c r="S1062" s="150"/>
      <c r="T1062" s="75">
        <v>0</v>
      </c>
      <c r="U1062" s="999"/>
      <c r="V1062" s="60">
        <f t="shared" si="80"/>
        <v>1</v>
      </c>
      <c r="W1062" s="999">
        <v>661.47199999999975</v>
      </c>
      <c r="X1062" s="81"/>
      <c r="Y1062" s="150"/>
      <c r="Z1062" s="139"/>
      <c r="AA1062" s="1002"/>
      <c r="AB1062" s="81"/>
      <c r="AC1062" s="150"/>
      <c r="AD1062" s="63">
        <v>0</v>
      </c>
      <c r="AE1062" s="78">
        <f t="shared" si="81"/>
        <v>0</v>
      </c>
      <c r="AF1062" s="63">
        <v>0</v>
      </c>
      <c r="AG1062" s="150">
        <v>0</v>
      </c>
      <c r="AH1062" s="81"/>
      <c r="AI1062" s="150"/>
      <c r="AJ1062" s="998">
        <f t="shared" si="82"/>
        <v>661.47199999999975</v>
      </c>
    </row>
    <row r="1063" spans="2:36" ht="66" x14ac:dyDescent="0.25">
      <c r="B1063" s="171"/>
      <c r="C1063" s="258" t="s">
        <v>1036</v>
      </c>
      <c r="D1063" s="318"/>
      <c r="E1063" s="741">
        <v>10</v>
      </c>
      <c r="F1063" s="79" t="s">
        <v>30</v>
      </c>
      <c r="G1063" s="88" t="s">
        <v>31</v>
      </c>
      <c r="H1063" s="107" t="s">
        <v>32</v>
      </c>
      <c r="I1063" s="88" t="s">
        <v>33</v>
      </c>
      <c r="J1063" s="108">
        <v>151.86700000000002</v>
      </c>
      <c r="K1063" s="800">
        <v>1518.67</v>
      </c>
      <c r="L1063" s="80"/>
      <c r="M1063" s="150">
        <v>0</v>
      </c>
      <c r="N1063" s="80"/>
      <c r="O1063" s="150"/>
      <c r="P1063" s="75">
        <v>0</v>
      </c>
      <c r="Q1063" s="999">
        <f t="shared" si="79"/>
        <v>0</v>
      </c>
      <c r="R1063" s="81"/>
      <c r="S1063" s="150"/>
      <c r="T1063" s="75">
        <v>0</v>
      </c>
      <c r="U1063" s="999"/>
      <c r="V1063" s="60">
        <f t="shared" si="80"/>
        <v>10</v>
      </c>
      <c r="W1063" s="999">
        <v>1518.67</v>
      </c>
      <c r="X1063" s="81"/>
      <c r="Y1063" s="150"/>
      <c r="Z1063" s="139"/>
      <c r="AA1063" s="1002"/>
      <c r="AB1063" s="81"/>
      <c r="AC1063" s="150"/>
      <c r="AD1063" s="63">
        <v>0</v>
      </c>
      <c r="AE1063" s="78">
        <f t="shared" si="81"/>
        <v>0</v>
      </c>
      <c r="AF1063" s="63">
        <v>0</v>
      </c>
      <c r="AG1063" s="150">
        <v>0</v>
      </c>
      <c r="AH1063" s="81"/>
      <c r="AI1063" s="150"/>
      <c r="AJ1063" s="998">
        <f t="shared" si="82"/>
        <v>1518.67</v>
      </c>
    </row>
    <row r="1064" spans="2:36" ht="66" x14ac:dyDescent="0.25">
      <c r="B1064" s="171"/>
      <c r="C1064" s="52" t="s">
        <v>1037</v>
      </c>
      <c r="D1064" s="318"/>
      <c r="E1064" s="741">
        <v>8</v>
      </c>
      <c r="F1064" s="79" t="s">
        <v>30</v>
      </c>
      <c r="G1064" s="88" t="s">
        <v>31</v>
      </c>
      <c r="H1064" s="107" t="s">
        <v>32</v>
      </c>
      <c r="I1064" s="88" t="s">
        <v>33</v>
      </c>
      <c r="J1064" s="108">
        <v>316.95875000000001</v>
      </c>
      <c r="K1064" s="800">
        <v>2535.67</v>
      </c>
      <c r="L1064" s="80"/>
      <c r="M1064" s="150">
        <v>0</v>
      </c>
      <c r="N1064" s="80"/>
      <c r="O1064" s="150"/>
      <c r="P1064" s="75">
        <v>0</v>
      </c>
      <c r="Q1064" s="999">
        <f t="shared" si="79"/>
        <v>0</v>
      </c>
      <c r="R1064" s="81"/>
      <c r="S1064" s="150"/>
      <c r="T1064" s="75">
        <v>0</v>
      </c>
      <c r="U1064" s="999"/>
      <c r="V1064" s="60">
        <f t="shared" si="80"/>
        <v>8</v>
      </c>
      <c r="W1064" s="999">
        <v>2535.67</v>
      </c>
      <c r="X1064" s="81"/>
      <c r="Y1064" s="150"/>
      <c r="Z1064" s="139"/>
      <c r="AA1064" s="1002"/>
      <c r="AB1064" s="81"/>
      <c r="AC1064" s="150"/>
      <c r="AD1064" s="63">
        <v>0</v>
      </c>
      <c r="AE1064" s="78">
        <f t="shared" si="81"/>
        <v>0</v>
      </c>
      <c r="AF1064" s="63">
        <v>0</v>
      </c>
      <c r="AG1064" s="150">
        <v>0</v>
      </c>
      <c r="AH1064" s="81"/>
      <c r="AI1064" s="150"/>
      <c r="AJ1064" s="998">
        <f t="shared" si="82"/>
        <v>2535.67</v>
      </c>
    </row>
    <row r="1065" spans="2:36" ht="66" x14ac:dyDescent="0.25">
      <c r="B1065" s="171"/>
      <c r="C1065" s="130" t="s">
        <v>1038</v>
      </c>
      <c r="D1065" s="318"/>
      <c r="E1065" s="741">
        <v>70</v>
      </c>
      <c r="F1065" s="79" t="s">
        <v>30</v>
      </c>
      <c r="G1065" s="88" t="s">
        <v>31</v>
      </c>
      <c r="H1065" s="107" t="s">
        <v>32</v>
      </c>
      <c r="I1065" s="88" t="s">
        <v>33</v>
      </c>
      <c r="J1065" s="108">
        <v>41.342142857142861</v>
      </c>
      <c r="K1065" s="800">
        <v>2893.9500000000003</v>
      </c>
      <c r="L1065" s="80"/>
      <c r="M1065" s="150">
        <v>0</v>
      </c>
      <c r="N1065" s="80"/>
      <c r="O1065" s="150"/>
      <c r="P1065" s="75">
        <v>0</v>
      </c>
      <c r="Q1065" s="999">
        <f t="shared" si="79"/>
        <v>0</v>
      </c>
      <c r="R1065" s="81"/>
      <c r="S1065" s="150"/>
      <c r="T1065" s="75">
        <v>0</v>
      </c>
      <c r="U1065" s="999"/>
      <c r="V1065" s="60">
        <f t="shared" si="80"/>
        <v>70</v>
      </c>
      <c r="W1065" s="999">
        <v>2893.9500000000003</v>
      </c>
      <c r="X1065" s="81"/>
      <c r="Y1065" s="150"/>
      <c r="Z1065" s="139"/>
      <c r="AA1065" s="1002"/>
      <c r="AB1065" s="81"/>
      <c r="AC1065" s="150"/>
      <c r="AD1065" s="63">
        <v>0</v>
      </c>
      <c r="AE1065" s="78">
        <f t="shared" si="81"/>
        <v>0</v>
      </c>
      <c r="AF1065" s="63">
        <v>0</v>
      </c>
      <c r="AG1065" s="150">
        <v>0</v>
      </c>
      <c r="AH1065" s="81"/>
      <c r="AI1065" s="150"/>
      <c r="AJ1065" s="998">
        <f t="shared" si="82"/>
        <v>2893.9500000000003</v>
      </c>
    </row>
    <row r="1066" spans="2:36" ht="66" x14ac:dyDescent="0.25">
      <c r="B1066" s="171"/>
      <c r="C1066" s="86" t="s">
        <v>1039</v>
      </c>
      <c r="D1066" s="318"/>
      <c r="E1066" s="741">
        <v>9</v>
      </c>
      <c r="F1066" s="79" t="s">
        <v>30</v>
      </c>
      <c r="G1066" s="88" t="s">
        <v>31</v>
      </c>
      <c r="H1066" s="107" t="s">
        <v>32</v>
      </c>
      <c r="I1066" s="88" t="s">
        <v>33</v>
      </c>
      <c r="J1066" s="108">
        <v>47.954444444444441</v>
      </c>
      <c r="K1066" s="800">
        <v>431.59</v>
      </c>
      <c r="L1066" s="80"/>
      <c r="M1066" s="150">
        <v>0</v>
      </c>
      <c r="N1066" s="80"/>
      <c r="O1066" s="150"/>
      <c r="P1066" s="75">
        <v>0</v>
      </c>
      <c r="Q1066" s="999">
        <f t="shared" si="79"/>
        <v>0</v>
      </c>
      <c r="R1066" s="81"/>
      <c r="S1066" s="150"/>
      <c r="T1066" s="75">
        <v>0</v>
      </c>
      <c r="U1066" s="999"/>
      <c r="V1066" s="60">
        <f t="shared" si="80"/>
        <v>9</v>
      </c>
      <c r="W1066" s="999">
        <v>431.59</v>
      </c>
      <c r="X1066" s="81"/>
      <c r="Y1066" s="150"/>
      <c r="Z1066" s="139"/>
      <c r="AA1066" s="1002"/>
      <c r="AB1066" s="81"/>
      <c r="AC1066" s="150"/>
      <c r="AD1066" s="63">
        <v>0</v>
      </c>
      <c r="AE1066" s="78">
        <f t="shared" si="81"/>
        <v>0</v>
      </c>
      <c r="AF1066" s="63">
        <v>0</v>
      </c>
      <c r="AG1066" s="150">
        <v>0</v>
      </c>
      <c r="AH1066" s="81"/>
      <c r="AI1066" s="150"/>
      <c r="AJ1066" s="998">
        <f t="shared" si="82"/>
        <v>431.59</v>
      </c>
    </row>
    <row r="1067" spans="2:36" ht="66" x14ac:dyDescent="0.25">
      <c r="B1067" s="171"/>
      <c r="C1067" s="130" t="s">
        <v>1040</v>
      </c>
      <c r="D1067" s="318"/>
      <c r="E1067" s="741">
        <v>5</v>
      </c>
      <c r="F1067" s="79" t="s">
        <v>30</v>
      </c>
      <c r="G1067" s="88" t="s">
        <v>31</v>
      </c>
      <c r="H1067" s="107" t="s">
        <v>32</v>
      </c>
      <c r="I1067" s="88" t="s">
        <v>33</v>
      </c>
      <c r="J1067" s="108">
        <v>248.054</v>
      </c>
      <c r="K1067" s="800">
        <v>1240.27</v>
      </c>
      <c r="L1067" s="80"/>
      <c r="M1067" s="150">
        <v>0</v>
      </c>
      <c r="N1067" s="80"/>
      <c r="O1067" s="150"/>
      <c r="P1067" s="75">
        <v>0</v>
      </c>
      <c r="Q1067" s="999">
        <f t="shared" si="79"/>
        <v>0</v>
      </c>
      <c r="R1067" s="81"/>
      <c r="S1067" s="150"/>
      <c r="T1067" s="75">
        <v>0</v>
      </c>
      <c r="U1067" s="999"/>
      <c r="V1067" s="60">
        <f t="shared" si="80"/>
        <v>5</v>
      </c>
      <c r="W1067" s="999">
        <v>1240.27</v>
      </c>
      <c r="X1067" s="81"/>
      <c r="Y1067" s="150"/>
      <c r="Z1067" s="139"/>
      <c r="AA1067" s="1002"/>
      <c r="AB1067" s="81"/>
      <c r="AC1067" s="150"/>
      <c r="AD1067" s="63">
        <v>0</v>
      </c>
      <c r="AE1067" s="78">
        <f t="shared" si="81"/>
        <v>0</v>
      </c>
      <c r="AF1067" s="63">
        <v>0</v>
      </c>
      <c r="AG1067" s="150">
        <v>0</v>
      </c>
      <c r="AH1067" s="81"/>
      <c r="AI1067" s="150"/>
      <c r="AJ1067" s="998">
        <f t="shared" si="82"/>
        <v>1240.27</v>
      </c>
    </row>
    <row r="1068" spans="2:36" ht="66" x14ac:dyDescent="0.25">
      <c r="B1068" s="171"/>
      <c r="C1068" s="130" t="s">
        <v>1041</v>
      </c>
      <c r="D1068" s="318"/>
      <c r="E1068" s="741">
        <v>2</v>
      </c>
      <c r="F1068" s="79" t="s">
        <v>41</v>
      </c>
      <c r="G1068" s="88" t="s">
        <v>31</v>
      </c>
      <c r="H1068" s="107" t="s">
        <v>32</v>
      </c>
      <c r="I1068" s="88" t="s">
        <v>33</v>
      </c>
      <c r="J1068" s="108">
        <v>206.71</v>
      </c>
      <c r="K1068" s="800">
        <v>413.42</v>
      </c>
      <c r="L1068" s="80"/>
      <c r="M1068" s="150">
        <v>0</v>
      </c>
      <c r="N1068" s="80"/>
      <c r="O1068" s="150"/>
      <c r="P1068" s="75">
        <v>0</v>
      </c>
      <c r="Q1068" s="999">
        <f t="shared" si="79"/>
        <v>0</v>
      </c>
      <c r="R1068" s="81"/>
      <c r="S1068" s="150"/>
      <c r="T1068" s="75">
        <v>0</v>
      </c>
      <c r="U1068" s="999"/>
      <c r="V1068" s="60">
        <f t="shared" si="80"/>
        <v>2</v>
      </c>
      <c r="W1068" s="999">
        <v>413.42</v>
      </c>
      <c r="X1068" s="81"/>
      <c r="Y1068" s="150"/>
      <c r="Z1068" s="139"/>
      <c r="AA1068" s="1002"/>
      <c r="AB1068" s="81"/>
      <c r="AC1068" s="150"/>
      <c r="AD1068" s="63">
        <v>0</v>
      </c>
      <c r="AE1068" s="78">
        <f t="shared" si="81"/>
        <v>0</v>
      </c>
      <c r="AF1068" s="63">
        <v>0</v>
      </c>
      <c r="AG1068" s="150">
        <v>0</v>
      </c>
      <c r="AH1068" s="81"/>
      <c r="AI1068" s="150"/>
      <c r="AJ1068" s="998">
        <f t="shared" si="82"/>
        <v>413.42</v>
      </c>
    </row>
    <row r="1069" spans="2:36" ht="66" x14ac:dyDescent="0.25">
      <c r="B1069" s="171"/>
      <c r="C1069" s="52" t="s">
        <v>1042</v>
      </c>
      <c r="D1069" s="318"/>
      <c r="E1069" s="741">
        <v>5</v>
      </c>
      <c r="F1069" s="79" t="s">
        <v>30</v>
      </c>
      <c r="G1069" s="88" t="s">
        <v>31</v>
      </c>
      <c r="H1069" s="107" t="s">
        <v>32</v>
      </c>
      <c r="I1069" s="88" t="s">
        <v>33</v>
      </c>
      <c r="J1069" s="108">
        <v>268.726</v>
      </c>
      <c r="K1069" s="800">
        <v>1343.63</v>
      </c>
      <c r="L1069" s="80"/>
      <c r="M1069" s="150">
        <v>0</v>
      </c>
      <c r="N1069" s="80"/>
      <c r="O1069" s="150"/>
      <c r="P1069" s="75">
        <v>0</v>
      </c>
      <c r="Q1069" s="999">
        <f t="shared" si="79"/>
        <v>0</v>
      </c>
      <c r="R1069" s="81"/>
      <c r="S1069" s="150"/>
      <c r="T1069" s="75">
        <v>0</v>
      </c>
      <c r="U1069" s="999"/>
      <c r="V1069" s="60">
        <f t="shared" si="80"/>
        <v>5</v>
      </c>
      <c r="W1069" s="999">
        <v>1343.63</v>
      </c>
      <c r="X1069" s="81"/>
      <c r="Y1069" s="150"/>
      <c r="Z1069" s="139"/>
      <c r="AA1069" s="1002"/>
      <c r="AB1069" s="81"/>
      <c r="AC1069" s="150"/>
      <c r="AD1069" s="63">
        <v>0</v>
      </c>
      <c r="AE1069" s="78">
        <f t="shared" si="81"/>
        <v>0</v>
      </c>
      <c r="AF1069" s="63">
        <v>0</v>
      </c>
      <c r="AG1069" s="150">
        <v>0</v>
      </c>
      <c r="AH1069" s="81"/>
      <c r="AI1069" s="150"/>
      <c r="AJ1069" s="998">
        <f t="shared" si="82"/>
        <v>1343.63</v>
      </c>
    </row>
    <row r="1070" spans="2:36" ht="66" x14ac:dyDescent="0.25">
      <c r="B1070" s="171"/>
      <c r="C1070" s="227" t="s">
        <v>1043</v>
      </c>
      <c r="D1070" s="318"/>
      <c r="E1070" s="741">
        <v>7</v>
      </c>
      <c r="F1070" s="79" t="s">
        <v>30</v>
      </c>
      <c r="G1070" s="88" t="s">
        <v>31</v>
      </c>
      <c r="H1070" s="107" t="s">
        <v>32</v>
      </c>
      <c r="I1070" s="88" t="s">
        <v>33</v>
      </c>
      <c r="J1070" s="108">
        <v>330.74000000000007</v>
      </c>
      <c r="K1070" s="800">
        <v>2315.1800000000003</v>
      </c>
      <c r="L1070" s="80"/>
      <c r="M1070" s="150">
        <v>0</v>
      </c>
      <c r="N1070" s="80"/>
      <c r="O1070" s="150"/>
      <c r="P1070" s="75">
        <v>0</v>
      </c>
      <c r="Q1070" s="999">
        <f t="shared" si="79"/>
        <v>0</v>
      </c>
      <c r="R1070" s="81"/>
      <c r="S1070" s="150"/>
      <c r="T1070" s="75">
        <v>0</v>
      </c>
      <c r="U1070" s="999"/>
      <c r="V1070" s="60">
        <f t="shared" si="80"/>
        <v>7</v>
      </c>
      <c r="W1070" s="999">
        <v>2315.1800000000003</v>
      </c>
      <c r="X1070" s="81"/>
      <c r="Y1070" s="150"/>
      <c r="Z1070" s="139"/>
      <c r="AA1070" s="1002"/>
      <c r="AB1070" s="81"/>
      <c r="AC1070" s="150"/>
      <c r="AD1070" s="63">
        <v>0</v>
      </c>
      <c r="AE1070" s="78">
        <f t="shared" si="81"/>
        <v>0</v>
      </c>
      <c r="AF1070" s="63">
        <v>0</v>
      </c>
      <c r="AG1070" s="150">
        <v>0</v>
      </c>
      <c r="AH1070" s="81"/>
      <c r="AI1070" s="150"/>
      <c r="AJ1070" s="998">
        <f t="shared" si="82"/>
        <v>2315.1800000000003</v>
      </c>
    </row>
    <row r="1071" spans="2:36" ht="66" x14ac:dyDescent="0.25">
      <c r="B1071" s="171"/>
      <c r="C1071" s="319" t="s">
        <v>1044</v>
      </c>
      <c r="D1071" s="318"/>
      <c r="E1071" s="741">
        <v>2</v>
      </c>
      <c r="F1071" s="79" t="s">
        <v>30</v>
      </c>
      <c r="G1071" s="88" t="s">
        <v>31</v>
      </c>
      <c r="H1071" s="107" t="s">
        <v>32</v>
      </c>
      <c r="I1071" s="88" t="s">
        <v>33</v>
      </c>
      <c r="J1071" s="108">
        <v>902.64</v>
      </c>
      <c r="K1071" s="800">
        <v>1805.28</v>
      </c>
      <c r="L1071" s="80"/>
      <c r="M1071" s="150">
        <v>0</v>
      </c>
      <c r="N1071" s="80"/>
      <c r="O1071" s="150"/>
      <c r="P1071" s="75">
        <v>0</v>
      </c>
      <c r="Q1071" s="999">
        <f t="shared" si="79"/>
        <v>0</v>
      </c>
      <c r="R1071" s="81"/>
      <c r="S1071" s="150"/>
      <c r="T1071" s="75">
        <v>0</v>
      </c>
      <c r="U1071" s="999"/>
      <c r="V1071" s="60">
        <f t="shared" si="80"/>
        <v>2</v>
      </c>
      <c r="W1071" s="999">
        <v>1805.28</v>
      </c>
      <c r="X1071" s="81"/>
      <c r="Y1071" s="150"/>
      <c r="Z1071" s="139"/>
      <c r="AA1071" s="1002"/>
      <c r="AB1071" s="81"/>
      <c r="AC1071" s="150"/>
      <c r="AD1071" s="63">
        <v>0</v>
      </c>
      <c r="AE1071" s="78">
        <f t="shared" si="81"/>
        <v>0</v>
      </c>
      <c r="AF1071" s="63">
        <v>0</v>
      </c>
      <c r="AG1071" s="150">
        <v>0</v>
      </c>
      <c r="AH1071" s="81"/>
      <c r="AI1071" s="150"/>
      <c r="AJ1071" s="998">
        <f t="shared" si="82"/>
        <v>1805.28</v>
      </c>
    </row>
    <row r="1072" spans="2:36" ht="66" x14ac:dyDescent="0.25">
      <c r="B1072" s="109"/>
      <c r="C1072" s="73" t="s">
        <v>1045</v>
      </c>
      <c r="D1072" s="318"/>
      <c r="E1072" s="318">
        <v>2</v>
      </c>
      <c r="F1072" s="79" t="s">
        <v>41</v>
      </c>
      <c r="G1072" s="88" t="s">
        <v>31</v>
      </c>
      <c r="H1072" s="107" t="s">
        <v>32</v>
      </c>
      <c r="I1072" s="88" t="s">
        <v>33</v>
      </c>
      <c r="J1072" s="108">
        <v>750</v>
      </c>
      <c r="K1072" s="1062">
        <v>1500</v>
      </c>
      <c r="L1072" s="80"/>
      <c r="M1072" s="150">
        <v>0</v>
      </c>
      <c r="N1072" s="80"/>
      <c r="O1072" s="150"/>
      <c r="P1072" s="75">
        <v>0</v>
      </c>
      <c r="Q1072" s="999">
        <f t="shared" si="79"/>
        <v>0</v>
      </c>
      <c r="R1072" s="81"/>
      <c r="S1072" s="150"/>
      <c r="T1072" s="75">
        <v>0</v>
      </c>
      <c r="U1072" s="999"/>
      <c r="V1072" s="60">
        <f t="shared" si="80"/>
        <v>2</v>
      </c>
      <c r="W1072" s="999">
        <v>1500</v>
      </c>
      <c r="X1072" s="81"/>
      <c r="Y1072" s="150"/>
      <c r="Z1072" s="139"/>
      <c r="AA1072" s="1002"/>
      <c r="AB1072" s="81"/>
      <c r="AC1072" s="150"/>
      <c r="AD1072" s="63">
        <v>0</v>
      </c>
      <c r="AE1072" s="78">
        <f t="shared" si="81"/>
        <v>0</v>
      </c>
      <c r="AF1072" s="63">
        <v>0</v>
      </c>
      <c r="AG1072" s="150">
        <v>0</v>
      </c>
      <c r="AH1072" s="81"/>
      <c r="AI1072" s="150"/>
      <c r="AJ1072" s="998">
        <f t="shared" si="82"/>
        <v>1500</v>
      </c>
    </row>
    <row r="1073" spans="2:36" ht="66" x14ac:dyDescent="0.25">
      <c r="B1073" s="109"/>
      <c r="C1073" s="87" t="s">
        <v>1046</v>
      </c>
      <c r="D1073" s="320"/>
      <c r="E1073" s="320">
        <v>12</v>
      </c>
      <c r="F1073" s="257" t="s">
        <v>30</v>
      </c>
      <c r="G1073" s="88" t="s">
        <v>31</v>
      </c>
      <c r="H1073" s="107" t="s">
        <v>32</v>
      </c>
      <c r="I1073" s="88" t="s">
        <v>33</v>
      </c>
      <c r="J1073" s="108">
        <v>241.99916666666664</v>
      </c>
      <c r="K1073" s="801">
        <v>2903.99</v>
      </c>
      <c r="L1073" s="80"/>
      <c r="M1073" s="150">
        <v>0</v>
      </c>
      <c r="N1073" s="80"/>
      <c r="O1073" s="150"/>
      <c r="P1073" s="75">
        <v>0</v>
      </c>
      <c r="Q1073" s="999">
        <f t="shared" si="79"/>
        <v>0</v>
      </c>
      <c r="R1073" s="81"/>
      <c r="S1073" s="150"/>
      <c r="T1073" s="75">
        <v>0</v>
      </c>
      <c r="U1073" s="999"/>
      <c r="V1073" s="60">
        <f t="shared" ref="V1073:V1095" si="83">E1073</f>
        <v>12</v>
      </c>
      <c r="W1073" s="999">
        <v>2903.99</v>
      </c>
      <c r="X1073" s="81"/>
      <c r="Y1073" s="150"/>
      <c r="Z1073" s="139"/>
      <c r="AA1073" s="1002"/>
      <c r="AB1073" s="81"/>
      <c r="AC1073" s="150"/>
      <c r="AD1073" s="63">
        <v>0</v>
      </c>
      <c r="AE1073" s="78">
        <f t="shared" si="81"/>
        <v>0</v>
      </c>
      <c r="AF1073" s="63">
        <v>0</v>
      </c>
      <c r="AG1073" s="150">
        <v>0</v>
      </c>
      <c r="AH1073" s="81"/>
      <c r="AI1073" s="150"/>
      <c r="AJ1073" s="998">
        <f t="shared" si="82"/>
        <v>2903.99</v>
      </c>
    </row>
    <row r="1074" spans="2:36" ht="66" x14ac:dyDescent="0.25">
      <c r="B1074" s="171"/>
      <c r="C1074" s="73" t="s">
        <v>1047</v>
      </c>
      <c r="D1074" s="318"/>
      <c r="E1074" s="318">
        <v>57</v>
      </c>
      <c r="F1074" s="79" t="s">
        <v>59</v>
      </c>
      <c r="G1074" s="88" t="s">
        <v>31</v>
      </c>
      <c r="H1074" s="107" t="s">
        <v>32</v>
      </c>
      <c r="I1074" s="88" t="s">
        <v>33</v>
      </c>
      <c r="J1074" s="108">
        <v>234.33609756097562</v>
      </c>
      <c r="K1074" s="1062">
        <v>13186.560000000001</v>
      </c>
      <c r="L1074" s="80"/>
      <c r="M1074" s="150">
        <v>0</v>
      </c>
      <c r="N1074" s="80"/>
      <c r="O1074" s="150"/>
      <c r="P1074" s="75">
        <v>0</v>
      </c>
      <c r="Q1074" s="999">
        <f t="shared" si="79"/>
        <v>0</v>
      </c>
      <c r="R1074" s="81"/>
      <c r="S1074" s="150"/>
      <c r="T1074" s="75">
        <v>0</v>
      </c>
      <c r="U1074" s="999"/>
      <c r="V1074" s="60">
        <f t="shared" si="83"/>
        <v>57</v>
      </c>
      <c r="W1074" s="999">
        <v>13186.560000000001</v>
      </c>
      <c r="X1074" s="81"/>
      <c r="Y1074" s="150"/>
      <c r="Z1074" s="139"/>
      <c r="AA1074" s="1002"/>
      <c r="AB1074" s="81"/>
      <c r="AC1074" s="150"/>
      <c r="AD1074" s="63">
        <v>0</v>
      </c>
      <c r="AE1074" s="78">
        <f t="shared" si="81"/>
        <v>0</v>
      </c>
      <c r="AF1074" s="63">
        <v>0</v>
      </c>
      <c r="AG1074" s="150">
        <v>0</v>
      </c>
      <c r="AH1074" s="81"/>
      <c r="AI1074" s="150"/>
      <c r="AJ1074" s="998">
        <f t="shared" si="82"/>
        <v>13186.560000000001</v>
      </c>
    </row>
    <row r="1075" spans="2:36" ht="66" x14ac:dyDescent="0.25">
      <c r="B1075" s="171"/>
      <c r="C1075" s="73" t="s">
        <v>1048</v>
      </c>
      <c r="D1075" s="318"/>
      <c r="E1075" s="318">
        <v>36</v>
      </c>
      <c r="F1075" s="79" t="s">
        <v>59</v>
      </c>
      <c r="G1075" s="88" t="s">
        <v>31</v>
      </c>
      <c r="H1075" s="107" t="s">
        <v>32</v>
      </c>
      <c r="I1075" s="88" t="s">
        <v>33</v>
      </c>
      <c r="J1075" s="108">
        <v>165.36966666666666</v>
      </c>
      <c r="K1075" s="1062">
        <v>5953.3</v>
      </c>
      <c r="L1075" s="80"/>
      <c r="M1075" s="150">
        <v>0</v>
      </c>
      <c r="N1075" s="80"/>
      <c r="O1075" s="150"/>
      <c r="P1075" s="75">
        <v>0</v>
      </c>
      <c r="Q1075" s="999">
        <f t="shared" si="79"/>
        <v>0</v>
      </c>
      <c r="R1075" s="81"/>
      <c r="S1075" s="150"/>
      <c r="T1075" s="75">
        <v>0</v>
      </c>
      <c r="U1075" s="999"/>
      <c r="V1075" s="60">
        <f t="shared" si="83"/>
        <v>36</v>
      </c>
      <c r="W1075" s="999">
        <v>5953.3</v>
      </c>
      <c r="X1075" s="81"/>
      <c r="Y1075" s="150"/>
      <c r="Z1075" s="139"/>
      <c r="AA1075" s="1002"/>
      <c r="AB1075" s="81"/>
      <c r="AC1075" s="150"/>
      <c r="AD1075" s="63">
        <v>0</v>
      </c>
      <c r="AE1075" s="78">
        <f t="shared" si="81"/>
        <v>0</v>
      </c>
      <c r="AF1075" s="63">
        <v>0</v>
      </c>
      <c r="AG1075" s="150">
        <v>0</v>
      </c>
      <c r="AH1075" s="81"/>
      <c r="AI1075" s="150"/>
      <c r="AJ1075" s="998">
        <f t="shared" si="82"/>
        <v>5953.3</v>
      </c>
    </row>
    <row r="1076" spans="2:36" ht="66" x14ac:dyDescent="0.25">
      <c r="B1076" s="171"/>
      <c r="C1076" s="73" t="s">
        <v>1049</v>
      </c>
      <c r="D1076" s="318"/>
      <c r="E1076" s="318">
        <v>10</v>
      </c>
      <c r="F1076" s="79" t="s">
        <v>59</v>
      </c>
      <c r="G1076" s="88" t="s">
        <v>31</v>
      </c>
      <c r="H1076" s="107" t="s">
        <v>32</v>
      </c>
      <c r="I1076" s="88" t="s">
        <v>33</v>
      </c>
      <c r="J1076" s="108">
        <v>264.48</v>
      </c>
      <c r="K1076" s="1062">
        <v>2644.8</v>
      </c>
      <c r="L1076" s="80"/>
      <c r="M1076" s="150">
        <v>0</v>
      </c>
      <c r="N1076" s="80"/>
      <c r="O1076" s="150"/>
      <c r="P1076" s="75">
        <v>0</v>
      </c>
      <c r="Q1076" s="999">
        <f t="shared" si="79"/>
        <v>0</v>
      </c>
      <c r="R1076" s="81"/>
      <c r="S1076" s="150"/>
      <c r="T1076" s="75">
        <v>0</v>
      </c>
      <c r="U1076" s="999"/>
      <c r="V1076" s="60">
        <f t="shared" si="83"/>
        <v>10</v>
      </c>
      <c r="W1076" s="999">
        <v>2644.8</v>
      </c>
      <c r="X1076" s="81"/>
      <c r="Y1076" s="150"/>
      <c r="Z1076" s="139"/>
      <c r="AA1076" s="1002"/>
      <c r="AB1076" s="81"/>
      <c r="AC1076" s="150"/>
      <c r="AD1076" s="63">
        <v>0</v>
      </c>
      <c r="AE1076" s="78">
        <f t="shared" si="81"/>
        <v>0</v>
      </c>
      <c r="AF1076" s="63">
        <v>0</v>
      </c>
      <c r="AG1076" s="150">
        <v>0</v>
      </c>
      <c r="AH1076" s="81"/>
      <c r="AI1076" s="150"/>
      <c r="AJ1076" s="998">
        <f t="shared" si="82"/>
        <v>2644.8</v>
      </c>
    </row>
    <row r="1077" spans="2:36" ht="66" x14ac:dyDescent="0.25">
      <c r="B1077" s="171"/>
      <c r="C1077" s="130" t="s">
        <v>1050</v>
      </c>
      <c r="D1077" s="318"/>
      <c r="E1077" s="318">
        <v>1</v>
      </c>
      <c r="F1077" s="79" t="s">
        <v>30</v>
      </c>
      <c r="G1077" s="88" t="s">
        <v>31</v>
      </c>
      <c r="H1077" s="107" t="s">
        <v>32</v>
      </c>
      <c r="I1077" s="88" t="s">
        <v>33</v>
      </c>
      <c r="J1077" s="108">
        <v>62.01</v>
      </c>
      <c r="K1077" s="1062">
        <v>62.01</v>
      </c>
      <c r="L1077" s="80"/>
      <c r="M1077" s="150">
        <v>0</v>
      </c>
      <c r="N1077" s="80"/>
      <c r="O1077" s="150"/>
      <c r="P1077" s="75">
        <v>0</v>
      </c>
      <c r="Q1077" s="999">
        <f t="shared" si="79"/>
        <v>0</v>
      </c>
      <c r="R1077" s="81"/>
      <c r="S1077" s="150"/>
      <c r="T1077" s="75">
        <v>0</v>
      </c>
      <c r="U1077" s="999"/>
      <c r="V1077" s="60">
        <f t="shared" si="83"/>
        <v>1</v>
      </c>
      <c r="W1077" s="999">
        <v>62.01</v>
      </c>
      <c r="X1077" s="81"/>
      <c r="Y1077" s="150"/>
      <c r="Z1077" s="139"/>
      <c r="AA1077" s="1002"/>
      <c r="AB1077" s="81"/>
      <c r="AC1077" s="150"/>
      <c r="AD1077" s="63">
        <v>0</v>
      </c>
      <c r="AE1077" s="78">
        <f t="shared" si="81"/>
        <v>0</v>
      </c>
      <c r="AF1077" s="63">
        <v>0</v>
      </c>
      <c r="AG1077" s="150">
        <v>0</v>
      </c>
      <c r="AH1077" s="81"/>
      <c r="AI1077" s="150"/>
      <c r="AJ1077" s="998">
        <f t="shared" si="82"/>
        <v>62.01</v>
      </c>
    </row>
    <row r="1078" spans="2:36" ht="66" x14ac:dyDescent="0.25">
      <c r="B1078" s="171"/>
      <c r="C1078" s="321" t="s">
        <v>1051</v>
      </c>
      <c r="D1078" s="320"/>
      <c r="E1078" s="320">
        <v>2</v>
      </c>
      <c r="F1078" s="257" t="s">
        <v>30</v>
      </c>
      <c r="G1078" s="88" t="s">
        <v>31</v>
      </c>
      <c r="H1078" s="107" t="s">
        <v>32</v>
      </c>
      <c r="I1078" s="88" t="s">
        <v>33</v>
      </c>
      <c r="J1078" s="108">
        <v>472.63</v>
      </c>
      <c r="K1078" s="801">
        <v>945.26</v>
      </c>
      <c r="L1078" s="80"/>
      <c r="M1078" s="150">
        <v>0</v>
      </c>
      <c r="N1078" s="80"/>
      <c r="O1078" s="150"/>
      <c r="P1078" s="75">
        <v>0</v>
      </c>
      <c r="Q1078" s="999">
        <f t="shared" si="79"/>
        <v>0</v>
      </c>
      <c r="R1078" s="81"/>
      <c r="S1078" s="150"/>
      <c r="T1078" s="75">
        <v>0</v>
      </c>
      <c r="U1078" s="999"/>
      <c r="V1078" s="60">
        <f t="shared" si="83"/>
        <v>2</v>
      </c>
      <c r="W1078" s="999">
        <v>945.26</v>
      </c>
      <c r="X1078" s="81"/>
      <c r="Y1078" s="150"/>
      <c r="Z1078" s="139"/>
      <c r="AA1078" s="1002"/>
      <c r="AB1078" s="81"/>
      <c r="AC1078" s="150"/>
      <c r="AD1078" s="63">
        <v>0</v>
      </c>
      <c r="AE1078" s="78">
        <f t="shared" si="81"/>
        <v>0</v>
      </c>
      <c r="AF1078" s="63">
        <v>0</v>
      </c>
      <c r="AG1078" s="150">
        <v>0</v>
      </c>
      <c r="AH1078" s="81"/>
      <c r="AI1078" s="150"/>
      <c r="AJ1078" s="998">
        <f t="shared" si="82"/>
        <v>945.26</v>
      </c>
    </row>
    <row r="1079" spans="2:36" ht="66" x14ac:dyDescent="0.25">
      <c r="B1079" s="171"/>
      <c r="C1079" s="322" t="s">
        <v>1052</v>
      </c>
      <c r="D1079" s="318"/>
      <c r="E1079" s="318">
        <v>10</v>
      </c>
      <c r="F1079" s="79" t="s">
        <v>30</v>
      </c>
      <c r="G1079" s="88" t="s">
        <v>31</v>
      </c>
      <c r="H1079" s="107" t="s">
        <v>32</v>
      </c>
      <c r="I1079" s="88" t="s">
        <v>33</v>
      </c>
      <c r="J1079" s="108">
        <v>110.24639999999999</v>
      </c>
      <c r="K1079" s="1062">
        <v>1102.4639999999999</v>
      </c>
      <c r="L1079" s="80"/>
      <c r="M1079" s="150">
        <v>0</v>
      </c>
      <c r="N1079" s="80"/>
      <c r="O1079" s="150"/>
      <c r="P1079" s="75">
        <v>0</v>
      </c>
      <c r="Q1079" s="999">
        <f t="shared" si="79"/>
        <v>0</v>
      </c>
      <c r="R1079" s="81"/>
      <c r="S1079" s="150"/>
      <c r="T1079" s="75">
        <v>0</v>
      </c>
      <c r="U1079" s="999"/>
      <c r="V1079" s="60">
        <f t="shared" si="83"/>
        <v>10</v>
      </c>
      <c r="W1079" s="999">
        <v>1102.4639999999999</v>
      </c>
      <c r="X1079" s="81"/>
      <c r="Y1079" s="150"/>
      <c r="Z1079" s="139"/>
      <c r="AA1079" s="1002"/>
      <c r="AB1079" s="81"/>
      <c r="AC1079" s="150"/>
      <c r="AD1079" s="63">
        <v>0</v>
      </c>
      <c r="AE1079" s="78">
        <f t="shared" si="81"/>
        <v>0</v>
      </c>
      <c r="AF1079" s="63">
        <v>0</v>
      </c>
      <c r="AG1079" s="150">
        <v>0</v>
      </c>
      <c r="AH1079" s="81"/>
      <c r="AI1079" s="150"/>
      <c r="AJ1079" s="998">
        <f t="shared" si="82"/>
        <v>1102.4639999999999</v>
      </c>
    </row>
    <row r="1080" spans="2:36" ht="66" x14ac:dyDescent="0.25">
      <c r="B1080" s="171"/>
      <c r="C1080" s="322" t="s">
        <v>1053</v>
      </c>
      <c r="D1080" s="318"/>
      <c r="E1080" s="318">
        <v>5</v>
      </c>
      <c r="F1080" s="79" t="s">
        <v>30</v>
      </c>
      <c r="G1080" s="88" t="s">
        <v>31</v>
      </c>
      <c r="H1080" s="107" t="s">
        <v>32</v>
      </c>
      <c r="I1080" s="88" t="s">
        <v>33</v>
      </c>
      <c r="J1080" s="108">
        <v>220.49279999999999</v>
      </c>
      <c r="K1080" s="1062">
        <v>1102.4779999999998</v>
      </c>
      <c r="L1080" s="80"/>
      <c r="M1080" s="150">
        <v>0</v>
      </c>
      <c r="N1080" s="80"/>
      <c r="O1080" s="150"/>
      <c r="P1080" s="75">
        <v>0</v>
      </c>
      <c r="Q1080" s="999">
        <f t="shared" si="79"/>
        <v>0</v>
      </c>
      <c r="R1080" s="81"/>
      <c r="S1080" s="150"/>
      <c r="T1080" s="75">
        <v>0</v>
      </c>
      <c r="U1080" s="999"/>
      <c r="V1080" s="60">
        <f t="shared" si="83"/>
        <v>5</v>
      </c>
      <c r="W1080" s="999">
        <v>1102.4779999999998</v>
      </c>
      <c r="X1080" s="81"/>
      <c r="Y1080" s="150"/>
      <c r="Z1080" s="139"/>
      <c r="AA1080" s="1002"/>
      <c r="AB1080" s="81"/>
      <c r="AC1080" s="150"/>
      <c r="AD1080" s="63">
        <v>0</v>
      </c>
      <c r="AE1080" s="78">
        <f t="shared" si="81"/>
        <v>0</v>
      </c>
      <c r="AF1080" s="63">
        <v>0</v>
      </c>
      <c r="AG1080" s="150">
        <v>0</v>
      </c>
      <c r="AH1080" s="81"/>
      <c r="AI1080" s="150"/>
      <c r="AJ1080" s="998">
        <f t="shared" si="82"/>
        <v>1102.4779999999998</v>
      </c>
    </row>
    <row r="1081" spans="2:36" ht="66" x14ac:dyDescent="0.25">
      <c r="B1081" s="171"/>
      <c r="C1081" s="227" t="s">
        <v>1054</v>
      </c>
      <c r="D1081" s="318"/>
      <c r="E1081" s="318">
        <v>14</v>
      </c>
      <c r="F1081" s="79" t="s">
        <v>30</v>
      </c>
      <c r="G1081" s="88" t="s">
        <v>31</v>
      </c>
      <c r="H1081" s="107" t="s">
        <v>32</v>
      </c>
      <c r="I1081" s="88" t="s">
        <v>33</v>
      </c>
      <c r="J1081" s="108">
        <v>54.265142857142855</v>
      </c>
      <c r="K1081" s="1062">
        <v>759.71199999999999</v>
      </c>
      <c r="L1081" s="80"/>
      <c r="M1081" s="150">
        <v>0</v>
      </c>
      <c r="N1081" s="80"/>
      <c r="O1081" s="150"/>
      <c r="P1081" s="75">
        <v>0</v>
      </c>
      <c r="Q1081" s="999">
        <f t="shared" si="79"/>
        <v>0</v>
      </c>
      <c r="R1081" s="81"/>
      <c r="S1081" s="150"/>
      <c r="T1081" s="75">
        <v>0</v>
      </c>
      <c r="U1081" s="999"/>
      <c r="V1081" s="60">
        <f t="shared" si="83"/>
        <v>14</v>
      </c>
      <c r="W1081" s="999">
        <v>759.71199999999999</v>
      </c>
      <c r="X1081" s="81"/>
      <c r="Y1081" s="150"/>
      <c r="Z1081" s="139"/>
      <c r="AA1081" s="1002"/>
      <c r="AB1081" s="81"/>
      <c r="AC1081" s="150"/>
      <c r="AD1081" s="63">
        <v>0</v>
      </c>
      <c r="AE1081" s="78">
        <f t="shared" si="81"/>
        <v>0</v>
      </c>
      <c r="AF1081" s="63">
        <v>0</v>
      </c>
      <c r="AG1081" s="150">
        <v>0</v>
      </c>
      <c r="AH1081" s="81"/>
      <c r="AI1081" s="150"/>
      <c r="AJ1081" s="998">
        <f t="shared" si="82"/>
        <v>759.71199999999999</v>
      </c>
    </row>
    <row r="1082" spans="2:36" ht="66" x14ac:dyDescent="0.25">
      <c r="B1082" s="171"/>
      <c r="C1082" s="227" t="s">
        <v>1055</v>
      </c>
      <c r="D1082" s="318"/>
      <c r="E1082" s="318">
        <v>10</v>
      </c>
      <c r="F1082" s="79" t="s">
        <v>30</v>
      </c>
      <c r="G1082" s="88" t="s">
        <v>31</v>
      </c>
      <c r="H1082" s="107" t="s">
        <v>32</v>
      </c>
      <c r="I1082" s="88" t="s">
        <v>33</v>
      </c>
      <c r="J1082" s="108">
        <v>55.123199999999997</v>
      </c>
      <c r="K1082" s="1062">
        <v>551.23199999999997</v>
      </c>
      <c r="L1082" s="80"/>
      <c r="M1082" s="150">
        <v>0</v>
      </c>
      <c r="N1082" s="80"/>
      <c r="O1082" s="150"/>
      <c r="P1082" s="75">
        <v>0</v>
      </c>
      <c r="Q1082" s="999">
        <f t="shared" si="79"/>
        <v>0</v>
      </c>
      <c r="R1082" s="81"/>
      <c r="S1082" s="150"/>
      <c r="T1082" s="75">
        <v>0</v>
      </c>
      <c r="U1082" s="999"/>
      <c r="V1082" s="60">
        <f t="shared" si="83"/>
        <v>10</v>
      </c>
      <c r="W1082" s="999">
        <v>551.23199999999997</v>
      </c>
      <c r="X1082" s="81"/>
      <c r="Y1082" s="150"/>
      <c r="Z1082" s="139"/>
      <c r="AA1082" s="1002"/>
      <c r="AB1082" s="81"/>
      <c r="AC1082" s="150"/>
      <c r="AD1082" s="63">
        <v>0</v>
      </c>
      <c r="AE1082" s="78">
        <f t="shared" si="81"/>
        <v>0</v>
      </c>
      <c r="AF1082" s="63">
        <v>0</v>
      </c>
      <c r="AG1082" s="150">
        <v>0</v>
      </c>
      <c r="AH1082" s="81"/>
      <c r="AI1082" s="150"/>
      <c r="AJ1082" s="998">
        <f t="shared" si="82"/>
        <v>551.23199999999997</v>
      </c>
    </row>
    <row r="1083" spans="2:36" ht="66" x14ac:dyDescent="0.25">
      <c r="B1083" s="171"/>
      <c r="C1083" s="290" t="s">
        <v>1056</v>
      </c>
      <c r="D1083" s="318"/>
      <c r="E1083" s="318">
        <v>4</v>
      </c>
      <c r="F1083" s="79" t="s">
        <v>30</v>
      </c>
      <c r="G1083" s="88" t="s">
        <v>31</v>
      </c>
      <c r="H1083" s="107" t="s">
        <v>32</v>
      </c>
      <c r="I1083" s="88" t="s">
        <v>33</v>
      </c>
      <c r="J1083" s="108">
        <v>663.84500000000003</v>
      </c>
      <c r="K1083" s="1062">
        <v>2655.38</v>
      </c>
      <c r="L1083" s="80"/>
      <c r="M1083" s="150">
        <v>0</v>
      </c>
      <c r="N1083" s="80"/>
      <c r="O1083" s="150"/>
      <c r="P1083" s="75">
        <v>0</v>
      </c>
      <c r="Q1083" s="999">
        <f t="shared" si="79"/>
        <v>0</v>
      </c>
      <c r="R1083" s="81"/>
      <c r="S1083" s="150"/>
      <c r="T1083" s="75">
        <v>0</v>
      </c>
      <c r="U1083" s="999"/>
      <c r="V1083" s="60">
        <f t="shared" si="83"/>
        <v>4</v>
      </c>
      <c r="W1083" s="999">
        <v>2655.38</v>
      </c>
      <c r="X1083" s="81"/>
      <c r="Y1083" s="150"/>
      <c r="Z1083" s="139"/>
      <c r="AA1083" s="1002"/>
      <c r="AB1083" s="81"/>
      <c r="AC1083" s="150"/>
      <c r="AD1083" s="63">
        <v>0</v>
      </c>
      <c r="AE1083" s="78">
        <f t="shared" si="81"/>
        <v>0</v>
      </c>
      <c r="AF1083" s="63">
        <v>0</v>
      </c>
      <c r="AG1083" s="150">
        <v>0</v>
      </c>
      <c r="AH1083" s="81"/>
      <c r="AI1083" s="150"/>
      <c r="AJ1083" s="998">
        <f t="shared" si="82"/>
        <v>2655.38</v>
      </c>
    </row>
    <row r="1084" spans="2:36" ht="66" x14ac:dyDescent="0.25">
      <c r="B1084" s="171"/>
      <c r="C1084" s="227" t="s">
        <v>1057</v>
      </c>
      <c r="D1084" s="318"/>
      <c r="E1084" s="318">
        <v>2</v>
      </c>
      <c r="F1084" s="79" t="s">
        <v>30</v>
      </c>
      <c r="G1084" s="88" t="s">
        <v>31</v>
      </c>
      <c r="H1084" s="107" t="s">
        <v>32</v>
      </c>
      <c r="I1084" s="88" t="s">
        <v>33</v>
      </c>
      <c r="J1084" s="108">
        <v>992.22</v>
      </c>
      <c r="K1084" s="1062">
        <v>1984.44</v>
      </c>
      <c r="L1084" s="80"/>
      <c r="M1084" s="150">
        <v>0</v>
      </c>
      <c r="N1084" s="80"/>
      <c r="O1084" s="150"/>
      <c r="P1084" s="75">
        <v>0</v>
      </c>
      <c r="Q1084" s="999">
        <f t="shared" si="79"/>
        <v>0</v>
      </c>
      <c r="R1084" s="81"/>
      <c r="S1084" s="150"/>
      <c r="T1084" s="75">
        <v>0</v>
      </c>
      <c r="U1084" s="999"/>
      <c r="V1084" s="60">
        <f t="shared" si="83"/>
        <v>2</v>
      </c>
      <c r="W1084" s="999">
        <v>1984.44</v>
      </c>
      <c r="X1084" s="81"/>
      <c r="Y1084" s="150"/>
      <c r="Z1084" s="139"/>
      <c r="AA1084" s="1002"/>
      <c r="AB1084" s="81"/>
      <c r="AC1084" s="150"/>
      <c r="AD1084" s="63">
        <v>0</v>
      </c>
      <c r="AE1084" s="78">
        <f t="shared" si="81"/>
        <v>0</v>
      </c>
      <c r="AF1084" s="63">
        <v>0</v>
      </c>
      <c r="AG1084" s="150">
        <v>0</v>
      </c>
      <c r="AH1084" s="81"/>
      <c r="AI1084" s="150"/>
      <c r="AJ1084" s="998">
        <f t="shared" si="82"/>
        <v>1984.44</v>
      </c>
    </row>
    <row r="1085" spans="2:36" ht="66" x14ac:dyDescent="0.25">
      <c r="B1085" s="171"/>
      <c r="C1085" s="323" t="s">
        <v>1058</v>
      </c>
      <c r="D1085" s="318"/>
      <c r="E1085" s="318">
        <v>6</v>
      </c>
      <c r="F1085" s="79" t="s">
        <v>30</v>
      </c>
      <c r="G1085" s="88" t="s">
        <v>31</v>
      </c>
      <c r="H1085" s="107" t="s">
        <v>32</v>
      </c>
      <c r="I1085" s="88" t="s">
        <v>33</v>
      </c>
      <c r="J1085" s="108">
        <v>16.186666666666667</v>
      </c>
      <c r="K1085" s="1062">
        <v>97.12</v>
      </c>
      <c r="L1085" s="80"/>
      <c r="M1085" s="150">
        <v>0</v>
      </c>
      <c r="N1085" s="80"/>
      <c r="O1085" s="150"/>
      <c r="P1085" s="75">
        <v>0</v>
      </c>
      <c r="Q1085" s="999">
        <f t="shared" si="79"/>
        <v>0</v>
      </c>
      <c r="R1085" s="81"/>
      <c r="S1085" s="150"/>
      <c r="T1085" s="75">
        <v>0</v>
      </c>
      <c r="U1085" s="999"/>
      <c r="V1085" s="60">
        <f t="shared" si="83"/>
        <v>6</v>
      </c>
      <c r="W1085" s="999">
        <v>97.12</v>
      </c>
      <c r="X1085" s="81"/>
      <c r="Y1085" s="150"/>
      <c r="Z1085" s="139"/>
      <c r="AA1085" s="1002"/>
      <c r="AB1085" s="81"/>
      <c r="AC1085" s="150"/>
      <c r="AD1085" s="63">
        <v>0</v>
      </c>
      <c r="AE1085" s="78">
        <f t="shared" si="81"/>
        <v>0</v>
      </c>
      <c r="AF1085" s="63">
        <v>0</v>
      </c>
      <c r="AG1085" s="150">
        <v>0</v>
      </c>
      <c r="AH1085" s="81"/>
      <c r="AI1085" s="150"/>
      <c r="AJ1085" s="998">
        <f t="shared" si="82"/>
        <v>97.12</v>
      </c>
    </row>
    <row r="1086" spans="2:36" ht="66" x14ac:dyDescent="0.25">
      <c r="B1086" s="171"/>
      <c r="C1086" s="289" t="s">
        <v>1059</v>
      </c>
      <c r="D1086" s="320"/>
      <c r="E1086" s="320">
        <v>75</v>
      </c>
      <c r="F1086" s="257" t="s">
        <v>30</v>
      </c>
      <c r="G1086" s="88" t="s">
        <v>31</v>
      </c>
      <c r="H1086" s="107" t="s">
        <v>32</v>
      </c>
      <c r="I1086" s="88" t="s">
        <v>33</v>
      </c>
      <c r="J1086" s="108">
        <v>180.84013333333334</v>
      </c>
      <c r="K1086" s="801">
        <v>13563.01</v>
      </c>
      <c r="L1086" s="80"/>
      <c r="M1086" s="150">
        <v>0</v>
      </c>
      <c r="N1086" s="80"/>
      <c r="O1086" s="150"/>
      <c r="P1086" s="75">
        <v>0</v>
      </c>
      <c r="Q1086" s="999">
        <f t="shared" si="79"/>
        <v>0</v>
      </c>
      <c r="R1086" s="81"/>
      <c r="S1086" s="150"/>
      <c r="T1086" s="75">
        <v>0</v>
      </c>
      <c r="U1086" s="999">
        <v>4581.88</v>
      </c>
      <c r="V1086" s="60">
        <f t="shared" si="83"/>
        <v>75</v>
      </c>
      <c r="W1086" s="999">
        <v>8981.130000000001</v>
      </c>
      <c r="X1086" s="81"/>
      <c r="Y1086" s="150"/>
      <c r="Z1086" s="139"/>
      <c r="AA1086" s="1002"/>
      <c r="AB1086" s="81"/>
      <c r="AC1086" s="150"/>
      <c r="AD1086" s="63">
        <v>0</v>
      </c>
      <c r="AE1086" s="78">
        <f t="shared" si="81"/>
        <v>0</v>
      </c>
      <c r="AF1086" s="63">
        <v>0</v>
      </c>
      <c r="AG1086" s="150">
        <v>0</v>
      </c>
      <c r="AH1086" s="81"/>
      <c r="AI1086" s="150"/>
      <c r="AJ1086" s="998">
        <f t="shared" si="82"/>
        <v>13563.010000000002</v>
      </c>
    </row>
    <row r="1087" spans="2:36" ht="66" x14ac:dyDescent="0.25">
      <c r="B1087" s="171"/>
      <c r="C1087" s="227" t="s">
        <v>1060</v>
      </c>
      <c r="D1087" s="318"/>
      <c r="E1087" s="318">
        <v>10</v>
      </c>
      <c r="F1087" s="79" t="s">
        <v>30</v>
      </c>
      <c r="G1087" s="88" t="s">
        <v>31</v>
      </c>
      <c r="H1087" s="107" t="s">
        <v>32</v>
      </c>
      <c r="I1087" s="88" t="s">
        <v>33</v>
      </c>
      <c r="J1087" s="108">
        <v>241.16</v>
      </c>
      <c r="K1087" s="1062">
        <v>2411.6</v>
      </c>
      <c r="L1087" s="80"/>
      <c r="M1087" s="150">
        <v>0</v>
      </c>
      <c r="N1087" s="80"/>
      <c r="O1087" s="150"/>
      <c r="P1087" s="75">
        <v>0</v>
      </c>
      <c r="Q1087" s="999">
        <f t="shared" si="79"/>
        <v>0</v>
      </c>
      <c r="R1087" s="81"/>
      <c r="S1087" s="150"/>
      <c r="T1087" s="75">
        <v>0</v>
      </c>
      <c r="U1087" s="999"/>
      <c r="V1087" s="60">
        <f t="shared" si="83"/>
        <v>10</v>
      </c>
      <c r="W1087" s="999">
        <v>2411.6</v>
      </c>
      <c r="X1087" s="81"/>
      <c r="Y1087" s="150"/>
      <c r="Z1087" s="139"/>
      <c r="AA1087" s="1002"/>
      <c r="AB1087" s="81"/>
      <c r="AC1087" s="150"/>
      <c r="AD1087" s="63">
        <v>0</v>
      </c>
      <c r="AE1087" s="78">
        <f t="shared" si="81"/>
        <v>0</v>
      </c>
      <c r="AF1087" s="63">
        <v>0</v>
      </c>
      <c r="AG1087" s="150">
        <v>0</v>
      </c>
      <c r="AH1087" s="81"/>
      <c r="AI1087" s="150"/>
      <c r="AJ1087" s="998">
        <f t="shared" si="82"/>
        <v>2411.6</v>
      </c>
    </row>
    <row r="1088" spans="2:36" ht="24" x14ac:dyDescent="0.25">
      <c r="B1088" s="171"/>
      <c r="C1088" s="227" t="s">
        <v>1061</v>
      </c>
      <c r="D1088" s="318"/>
      <c r="E1088" s="741">
        <v>2</v>
      </c>
      <c r="F1088" s="79"/>
      <c r="G1088" s="133"/>
      <c r="H1088" s="1063"/>
      <c r="I1088" s="133"/>
      <c r="J1088" s="108"/>
      <c r="K1088" s="800">
        <v>2980</v>
      </c>
      <c r="L1088" s="80"/>
      <c r="M1088" s="150">
        <v>0</v>
      </c>
      <c r="N1088" s="80"/>
      <c r="O1088" s="150"/>
      <c r="P1088" s="75">
        <v>0</v>
      </c>
      <c r="Q1088" s="999"/>
      <c r="R1088" s="81"/>
      <c r="S1088" s="150"/>
      <c r="T1088" s="75">
        <v>0</v>
      </c>
      <c r="U1088" s="999"/>
      <c r="V1088" s="60">
        <f t="shared" si="83"/>
        <v>2</v>
      </c>
      <c r="W1088" s="999">
        <v>2980</v>
      </c>
      <c r="X1088" s="81"/>
      <c r="Y1088" s="150"/>
      <c r="Z1088" s="139"/>
      <c r="AA1088" s="1002"/>
      <c r="AB1088" s="81"/>
      <c r="AC1088" s="150"/>
      <c r="AD1088" s="63">
        <v>0</v>
      </c>
      <c r="AE1088" s="78"/>
      <c r="AF1088" s="63"/>
      <c r="AG1088" s="150">
        <v>0</v>
      </c>
      <c r="AH1088" s="81"/>
      <c r="AI1088" s="150"/>
      <c r="AJ1088" s="998">
        <f t="shared" si="82"/>
        <v>2980</v>
      </c>
    </row>
    <row r="1089" spans="2:36" ht="24" x14ac:dyDescent="0.25">
      <c r="B1089" s="171"/>
      <c r="C1089" s="227" t="s">
        <v>1062</v>
      </c>
      <c r="D1089" s="318"/>
      <c r="E1089" s="741">
        <v>2</v>
      </c>
      <c r="F1089" s="79"/>
      <c r="G1089" s="133"/>
      <c r="H1089" s="1063"/>
      <c r="I1089" s="133"/>
      <c r="J1089" s="108"/>
      <c r="K1089" s="800">
        <v>2980</v>
      </c>
      <c r="L1089" s="80"/>
      <c r="M1089" s="150">
        <v>0</v>
      </c>
      <c r="N1089" s="80"/>
      <c r="O1089" s="150"/>
      <c r="P1089" s="75">
        <v>0</v>
      </c>
      <c r="Q1089" s="999"/>
      <c r="R1089" s="81"/>
      <c r="S1089" s="150"/>
      <c r="T1089" s="75">
        <v>0</v>
      </c>
      <c r="U1089" s="999"/>
      <c r="V1089" s="60">
        <f t="shared" si="83"/>
        <v>2</v>
      </c>
      <c r="W1089" s="999">
        <v>2980</v>
      </c>
      <c r="X1089" s="81"/>
      <c r="Y1089" s="150"/>
      <c r="Z1089" s="139"/>
      <c r="AA1089" s="1002"/>
      <c r="AB1089" s="81"/>
      <c r="AC1089" s="150"/>
      <c r="AD1089" s="63">
        <v>0</v>
      </c>
      <c r="AE1089" s="78"/>
      <c r="AF1089" s="63"/>
      <c r="AG1089" s="150">
        <v>0</v>
      </c>
      <c r="AH1089" s="81"/>
      <c r="AI1089" s="150"/>
      <c r="AJ1089" s="998">
        <f t="shared" si="82"/>
        <v>2980</v>
      </c>
    </row>
    <row r="1090" spans="2:36" ht="24" x14ac:dyDescent="0.25">
      <c r="B1090" s="171"/>
      <c r="C1090" s="227" t="s">
        <v>1063</v>
      </c>
      <c r="D1090" s="318"/>
      <c r="E1090" s="741">
        <v>2</v>
      </c>
      <c r="F1090" s="79"/>
      <c r="G1090" s="133"/>
      <c r="H1090" s="1063"/>
      <c r="I1090" s="133"/>
      <c r="J1090" s="108"/>
      <c r="K1090" s="800">
        <v>2980</v>
      </c>
      <c r="L1090" s="80"/>
      <c r="M1090" s="150">
        <v>0</v>
      </c>
      <c r="N1090" s="80"/>
      <c r="O1090" s="150"/>
      <c r="P1090" s="75">
        <v>0</v>
      </c>
      <c r="Q1090" s="999"/>
      <c r="R1090" s="81"/>
      <c r="S1090" s="150"/>
      <c r="T1090" s="75">
        <v>0</v>
      </c>
      <c r="U1090" s="999"/>
      <c r="V1090" s="60">
        <f t="shared" si="83"/>
        <v>2</v>
      </c>
      <c r="W1090" s="999">
        <v>2980</v>
      </c>
      <c r="X1090" s="81"/>
      <c r="Y1090" s="150"/>
      <c r="Z1090" s="139"/>
      <c r="AA1090" s="1002"/>
      <c r="AB1090" s="81"/>
      <c r="AC1090" s="150"/>
      <c r="AD1090" s="63">
        <v>0</v>
      </c>
      <c r="AE1090" s="78"/>
      <c r="AF1090" s="63"/>
      <c r="AG1090" s="150">
        <v>0</v>
      </c>
      <c r="AH1090" s="81"/>
      <c r="AI1090" s="150"/>
      <c r="AJ1090" s="998">
        <f t="shared" si="82"/>
        <v>2980</v>
      </c>
    </row>
    <row r="1091" spans="2:36" ht="24" x14ac:dyDescent="0.25">
      <c r="B1091" s="171"/>
      <c r="C1091" s="227" t="s">
        <v>1064</v>
      </c>
      <c r="D1091" s="318"/>
      <c r="E1091" s="741">
        <v>3</v>
      </c>
      <c r="F1091" s="79"/>
      <c r="G1091" s="133"/>
      <c r="H1091" s="1063"/>
      <c r="I1091" s="133"/>
      <c r="J1091" s="108"/>
      <c r="K1091" s="800">
        <v>24</v>
      </c>
      <c r="L1091" s="80"/>
      <c r="M1091" s="150">
        <v>0</v>
      </c>
      <c r="N1091" s="80"/>
      <c r="O1091" s="150"/>
      <c r="P1091" s="75">
        <v>0</v>
      </c>
      <c r="Q1091" s="999"/>
      <c r="R1091" s="81"/>
      <c r="S1091" s="150"/>
      <c r="T1091" s="75">
        <v>0</v>
      </c>
      <c r="U1091" s="999"/>
      <c r="V1091" s="60">
        <f t="shared" si="83"/>
        <v>3</v>
      </c>
      <c r="W1091" s="999">
        <v>24</v>
      </c>
      <c r="X1091" s="81"/>
      <c r="Y1091" s="150"/>
      <c r="Z1091" s="139"/>
      <c r="AA1091" s="1002"/>
      <c r="AB1091" s="81"/>
      <c r="AC1091" s="150"/>
      <c r="AD1091" s="63">
        <v>0</v>
      </c>
      <c r="AE1091" s="78"/>
      <c r="AF1091" s="63"/>
      <c r="AG1091" s="150">
        <v>0</v>
      </c>
      <c r="AH1091" s="81"/>
      <c r="AI1091" s="150"/>
      <c r="AJ1091" s="998">
        <f t="shared" si="82"/>
        <v>24</v>
      </c>
    </row>
    <row r="1092" spans="2:36" x14ac:dyDescent="0.25">
      <c r="B1092" s="171"/>
      <c r="C1092" s="227" t="s">
        <v>1065</v>
      </c>
      <c r="D1092" s="318"/>
      <c r="E1092" s="741">
        <v>3</v>
      </c>
      <c r="F1092" s="79"/>
      <c r="G1092" s="133"/>
      <c r="H1092" s="1063"/>
      <c r="I1092" s="133"/>
      <c r="J1092" s="108"/>
      <c r="K1092" s="800">
        <v>24</v>
      </c>
      <c r="L1092" s="80"/>
      <c r="M1092" s="150">
        <v>0</v>
      </c>
      <c r="N1092" s="80"/>
      <c r="O1092" s="150"/>
      <c r="P1092" s="75">
        <v>0</v>
      </c>
      <c r="Q1092" s="999"/>
      <c r="R1092" s="81"/>
      <c r="S1092" s="150"/>
      <c r="T1092" s="75">
        <v>0</v>
      </c>
      <c r="U1092" s="999"/>
      <c r="V1092" s="60">
        <f t="shared" si="83"/>
        <v>3</v>
      </c>
      <c r="W1092" s="999">
        <v>24</v>
      </c>
      <c r="X1092" s="81"/>
      <c r="Y1092" s="150"/>
      <c r="Z1092" s="139"/>
      <c r="AA1092" s="1002"/>
      <c r="AB1092" s="81"/>
      <c r="AC1092" s="150"/>
      <c r="AD1092" s="63">
        <v>0</v>
      </c>
      <c r="AE1092" s="78"/>
      <c r="AF1092" s="63"/>
      <c r="AG1092" s="150">
        <v>0</v>
      </c>
      <c r="AH1092" s="81"/>
      <c r="AI1092" s="150"/>
      <c r="AJ1092" s="998">
        <f t="shared" si="82"/>
        <v>24</v>
      </c>
    </row>
    <row r="1093" spans="2:36" x14ac:dyDescent="0.25">
      <c r="B1093" s="171"/>
      <c r="C1093" s="227" t="s">
        <v>1066</v>
      </c>
      <c r="D1093" s="318"/>
      <c r="E1093" s="741">
        <v>10</v>
      </c>
      <c r="F1093" s="79"/>
      <c r="G1093" s="133"/>
      <c r="H1093" s="1063"/>
      <c r="I1093" s="133"/>
      <c r="J1093" s="108"/>
      <c r="K1093" s="800">
        <v>1200</v>
      </c>
      <c r="L1093" s="80"/>
      <c r="M1093" s="150">
        <v>0</v>
      </c>
      <c r="N1093" s="80"/>
      <c r="O1093" s="150"/>
      <c r="P1093" s="75">
        <v>0</v>
      </c>
      <c r="Q1093" s="999"/>
      <c r="R1093" s="81"/>
      <c r="S1093" s="150"/>
      <c r="T1093" s="75">
        <v>0</v>
      </c>
      <c r="U1093" s="999"/>
      <c r="V1093" s="60">
        <f t="shared" si="83"/>
        <v>10</v>
      </c>
      <c r="W1093" s="999">
        <v>1200</v>
      </c>
      <c r="X1093" s="81"/>
      <c r="Y1093" s="150"/>
      <c r="Z1093" s="139"/>
      <c r="AA1093" s="1002"/>
      <c r="AB1093" s="81"/>
      <c r="AC1093" s="150"/>
      <c r="AD1093" s="63">
        <v>0</v>
      </c>
      <c r="AE1093" s="78"/>
      <c r="AF1093" s="63"/>
      <c r="AG1093" s="150">
        <v>0</v>
      </c>
      <c r="AH1093" s="81"/>
      <c r="AI1093" s="150"/>
      <c r="AJ1093" s="998">
        <f t="shared" si="82"/>
        <v>1200</v>
      </c>
    </row>
    <row r="1094" spans="2:36" x14ac:dyDescent="0.25">
      <c r="B1094" s="171"/>
      <c r="C1094" s="227" t="s">
        <v>1067</v>
      </c>
      <c r="D1094" s="318"/>
      <c r="E1094" s="741">
        <v>5</v>
      </c>
      <c r="F1094" s="79"/>
      <c r="G1094" s="133"/>
      <c r="H1094" s="1063"/>
      <c r="I1094" s="133"/>
      <c r="J1094" s="108"/>
      <c r="K1094" s="800">
        <v>750</v>
      </c>
      <c r="L1094" s="80"/>
      <c r="M1094" s="150">
        <v>0</v>
      </c>
      <c r="N1094" s="80"/>
      <c r="O1094" s="150"/>
      <c r="P1094" s="75">
        <v>0</v>
      </c>
      <c r="Q1094" s="999"/>
      <c r="R1094" s="81"/>
      <c r="S1094" s="150"/>
      <c r="T1094" s="75">
        <v>0</v>
      </c>
      <c r="U1094" s="999"/>
      <c r="V1094" s="60">
        <f t="shared" si="83"/>
        <v>5</v>
      </c>
      <c r="W1094" s="999">
        <v>750</v>
      </c>
      <c r="X1094" s="81"/>
      <c r="Y1094" s="150"/>
      <c r="Z1094" s="139"/>
      <c r="AA1094" s="1002"/>
      <c r="AB1094" s="81"/>
      <c r="AC1094" s="150"/>
      <c r="AD1094" s="63">
        <v>0</v>
      </c>
      <c r="AE1094" s="78"/>
      <c r="AF1094" s="63"/>
      <c r="AG1094" s="150">
        <v>0</v>
      </c>
      <c r="AH1094" s="81"/>
      <c r="AI1094" s="150"/>
      <c r="AJ1094" s="998">
        <f t="shared" si="82"/>
        <v>750</v>
      </c>
    </row>
    <row r="1095" spans="2:36" x14ac:dyDescent="0.25">
      <c r="B1095" s="171"/>
      <c r="C1095" s="227" t="s">
        <v>1068</v>
      </c>
      <c r="D1095" s="318"/>
      <c r="E1095" s="741">
        <v>1</v>
      </c>
      <c r="F1095" s="79"/>
      <c r="G1095" s="133"/>
      <c r="H1095" s="1063"/>
      <c r="I1095" s="133"/>
      <c r="J1095" s="108"/>
      <c r="K1095" s="800">
        <v>27993.02</v>
      </c>
      <c r="L1095" s="80"/>
      <c r="M1095" s="150">
        <v>0</v>
      </c>
      <c r="N1095" s="80"/>
      <c r="O1095" s="150"/>
      <c r="P1095" s="75">
        <v>0</v>
      </c>
      <c r="Q1095" s="999"/>
      <c r="R1095" s="81"/>
      <c r="S1095" s="150"/>
      <c r="T1095" s="75">
        <v>0</v>
      </c>
      <c r="U1095" s="999"/>
      <c r="V1095" s="60">
        <f t="shared" si="83"/>
        <v>1</v>
      </c>
      <c r="W1095" s="999">
        <v>27993.02</v>
      </c>
      <c r="X1095" s="81"/>
      <c r="Y1095" s="150"/>
      <c r="Z1095" s="139"/>
      <c r="AA1095" s="1002"/>
      <c r="AB1095" s="81"/>
      <c r="AC1095" s="150"/>
      <c r="AD1095" s="63">
        <v>0</v>
      </c>
      <c r="AE1095" s="78"/>
      <c r="AF1095" s="63"/>
      <c r="AG1095" s="150">
        <v>0</v>
      </c>
      <c r="AH1095" s="81"/>
      <c r="AI1095" s="150"/>
      <c r="AJ1095" s="998">
        <f t="shared" si="82"/>
        <v>27993.02</v>
      </c>
    </row>
    <row r="1096" spans="2:36" x14ac:dyDescent="0.25">
      <c r="B1096" s="42">
        <v>24602</v>
      </c>
      <c r="C1096" s="285" t="s">
        <v>1069</v>
      </c>
      <c r="D1096" s="42"/>
      <c r="E1096" s="675"/>
      <c r="F1096" s="45"/>
      <c r="G1096" s="46"/>
      <c r="H1096" s="46"/>
      <c r="I1096" s="46"/>
      <c r="J1096" s="47"/>
      <c r="K1096" s="802">
        <v>0</v>
      </c>
      <c r="L1096" s="264"/>
      <c r="M1096" s="921">
        <f>M1097</f>
        <v>0</v>
      </c>
      <c r="N1096" s="264"/>
      <c r="O1096" s="921">
        <f>O1097</f>
        <v>0</v>
      </c>
      <c r="P1096" s="264">
        <v>0</v>
      </c>
      <c r="Q1096" s="921">
        <f>Q1097</f>
        <v>0</v>
      </c>
      <c r="R1096" s="265"/>
      <c r="S1096" s="921">
        <f>S1097</f>
        <v>0</v>
      </c>
      <c r="T1096" s="75">
        <v>0</v>
      </c>
      <c r="U1096" s="921">
        <f>U1097</f>
        <v>0</v>
      </c>
      <c r="V1096" s="265"/>
      <c r="W1096" s="921">
        <f>W1097</f>
        <v>0</v>
      </c>
      <c r="X1096" s="265"/>
      <c r="Y1096" s="921">
        <f>Y1097</f>
        <v>0</v>
      </c>
      <c r="Z1096" s="60">
        <f t="shared" ref="Z1096:Z1102" si="84">E1096</f>
        <v>0</v>
      </c>
      <c r="AA1096" s="921">
        <f>AA1097</f>
        <v>0</v>
      </c>
      <c r="AB1096" s="265"/>
      <c r="AC1096" s="921">
        <f>AC1097</f>
        <v>0</v>
      </c>
      <c r="AD1096" s="63">
        <v>0</v>
      </c>
      <c r="AE1096" s="281">
        <v>0</v>
      </c>
      <c r="AF1096" s="958"/>
      <c r="AG1096" s="264">
        <f>AG1097</f>
        <v>0</v>
      </c>
      <c r="AH1096" s="265"/>
      <c r="AI1096" s="921">
        <f>AI1097</f>
        <v>0</v>
      </c>
      <c r="AJ1096" s="921">
        <f>AJ1097</f>
        <v>0</v>
      </c>
    </row>
    <row r="1097" spans="2:36" x14ac:dyDescent="0.25">
      <c r="B1097" s="171"/>
      <c r="C1097" s="228"/>
      <c r="D1097" s="303"/>
      <c r="E1097" s="303">
        <v>0</v>
      </c>
      <c r="F1097" s="327"/>
      <c r="G1097" s="328"/>
      <c r="H1097" s="328"/>
      <c r="I1097" s="328"/>
      <c r="J1097" s="57"/>
      <c r="K1097" s="797"/>
      <c r="L1097" s="136"/>
      <c r="M1097" s="469">
        <v>0</v>
      </c>
      <c r="N1097" s="136"/>
      <c r="O1097" s="469">
        <v>0</v>
      </c>
      <c r="P1097" s="136">
        <v>0</v>
      </c>
      <c r="Q1097" s="469">
        <v>0</v>
      </c>
      <c r="R1097" s="138"/>
      <c r="S1097" s="469">
        <v>0</v>
      </c>
      <c r="T1097" s="75">
        <v>0</v>
      </c>
      <c r="U1097" s="469">
        <v>0</v>
      </c>
      <c r="V1097" s="138"/>
      <c r="W1097" s="469">
        <v>0</v>
      </c>
      <c r="X1097" s="138"/>
      <c r="Y1097" s="469">
        <v>0</v>
      </c>
      <c r="Z1097" s="60">
        <f t="shared" si="84"/>
        <v>0</v>
      </c>
      <c r="AA1097" s="469">
        <v>0</v>
      </c>
      <c r="AB1097" s="138"/>
      <c r="AC1097" s="469">
        <v>0</v>
      </c>
      <c r="AD1097" s="63">
        <v>0</v>
      </c>
      <c r="AE1097" s="137">
        <v>0</v>
      </c>
      <c r="AF1097" s="942"/>
      <c r="AG1097" s="136">
        <v>0</v>
      </c>
      <c r="AH1097" s="138"/>
      <c r="AI1097" s="469">
        <v>0</v>
      </c>
      <c r="AJ1097" s="469">
        <v>0</v>
      </c>
    </row>
    <row r="1098" spans="2:36" x14ac:dyDescent="0.25">
      <c r="B1098" s="42">
        <v>24603</v>
      </c>
      <c r="C1098" s="43" t="s">
        <v>1070</v>
      </c>
      <c r="D1098" s="44"/>
      <c r="E1098" s="44"/>
      <c r="F1098" s="44"/>
      <c r="G1098" s="239"/>
      <c r="H1098" s="239"/>
      <c r="I1098" s="239"/>
      <c r="J1098" s="47"/>
      <c r="K1098" s="787">
        <v>6710.37</v>
      </c>
      <c r="L1098" s="264"/>
      <c r="M1098" s="921">
        <f>SUM(M1099:M1105)</f>
        <v>0</v>
      </c>
      <c r="N1098" s="264"/>
      <c r="O1098" s="921">
        <f>SUM(O1099:O1105)</f>
        <v>0</v>
      </c>
      <c r="P1098" s="264">
        <v>0</v>
      </c>
      <c r="Q1098" s="921">
        <f>SUM(Q1099:Q1105)</f>
        <v>0</v>
      </c>
      <c r="R1098" s="265"/>
      <c r="S1098" s="921">
        <f>SUM(S1099:S1105)</f>
        <v>0</v>
      </c>
      <c r="T1098" s="75">
        <v>0</v>
      </c>
      <c r="U1098" s="921">
        <f>SUM(U1099:U1105)</f>
        <v>0</v>
      </c>
      <c r="V1098" s="265"/>
      <c r="W1098" s="921">
        <f>SUM(W1099:W1105)</f>
        <v>4760</v>
      </c>
      <c r="X1098" s="265"/>
      <c r="Y1098" s="921">
        <f>SUM(Y1099:Y1105)</f>
        <v>0</v>
      </c>
      <c r="Z1098" s="60">
        <f t="shared" si="84"/>
        <v>0</v>
      </c>
      <c r="AA1098" s="921">
        <f>SUM(AA1099:AA1105)</f>
        <v>1950.3700000000001</v>
      </c>
      <c r="AB1098" s="265"/>
      <c r="AC1098" s="921">
        <f>SUM(AC1099:AC1105)</f>
        <v>0</v>
      </c>
      <c r="AD1098" s="63">
        <v>0</v>
      </c>
      <c r="AE1098" s="251">
        <v>0</v>
      </c>
      <c r="AF1098" s="565">
        <f>AF1099+AF1100+AF1101</f>
        <v>0</v>
      </c>
      <c r="AG1098" s="264">
        <f>SUM(AG1099:AG1105)</f>
        <v>0</v>
      </c>
      <c r="AH1098" s="265"/>
      <c r="AI1098" s="921">
        <f>SUM(AI1099:AI1105)</f>
        <v>0</v>
      </c>
      <c r="AJ1098" s="921">
        <f>SUM(AJ1099:AJ1105)</f>
        <v>6710.37</v>
      </c>
    </row>
    <row r="1099" spans="2:36" ht="66" x14ac:dyDescent="0.25">
      <c r="B1099" s="51"/>
      <c r="C1099" s="226" t="s">
        <v>1026</v>
      </c>
      <c r="D1099" s="74"/>
      <c r="E1099" s="79">
        <v>1</v>
      </c>
      <c r="F1099" s="79" t="s">
        <v>41</v>
      </c>
      <c r="G1099" s="88" t="s">
        <v>31</v>
      </c>
      <c r="H1099" s="56" t="s">
        <v>32</v>
      </c>
      <c r="I1099" s="55" t="s">
        <v>33</v>
      </c>
      <c r="J1099" s="57">
        <v>110.25</v>
      </c>
      <c r="K1099" s="112">
        <v>110.25</v>
      </c>
      <c r="L1099" s="80"/>
      <c r="M1099" s="150">
        <v>0</v>
      </c>
      <c r="N1099" s="80"/>
      <c r="O1099" s="150"/>
      <c r="P1099" s="75">
        <v>0</v>
      </c>
      <c r="Q1099" s="999">
        <f>P1099*J1099</f>
        <v>0</v>
      </c>
      <c r="R1099" s="81"/>
      <c r="S1099" s="150"/>
      <c r="T1099" s="75">
        <v>0</v>
      </c>
      <c r="U1099" s="999"/>
      <c r="V1099" s="81"/>
      <c r="W1099" s="150"/>
      <c r="X1099" s="81"/>
      <c r="Y1099" s="150"/>
      <c r="Z1099" s="60">
        <f t="shared" si="84"/>
        <v>1</v>
      </c>
      <c r="AA1099" s="999">
        <v>110.25</v>
      </c>
      <c r="AB1099" s="81"/>
      <c r="AC1099" s="150"/>
      <c r="AD1099" s="63">
        <v>0</v>
      </c>
      <c r="AE1099" s="78">
        <f>AD1099*J1099</f>
        <v>0</v>
      </c>
      <c r="AF1099" s="63">
        <v>0</v>
      </c>
      <c r="AG1099" s="150">
        <v>0</v>
      </c>
      <c r="AH1099" s="81"/>
      <c r="AI1099" s="150"/>
      <c r="AJ1099" s="998">
        <f t="shared" ref="AJ1099:AJ1105" si="85">AG1099+AI1099+AE1099+AC1099+AA1099+Y1099+W1099+U1099+S1099+Q1099+O1099+M1099</f>
        <v>110.25</v>
      </c>
    </row>
    <row r="1100" spans="2:36" ht="66" x14ac:dyDescent="0.25">
      <c r="B1100" s="51"/>
      <c r="C1100" s="226" t="s">
        <v>1027</v>
      </c>
      <c r="D1100" s="74"/>
      <c r="E1100" s="79">
        <v>1</v>
      </c>
      <c r="F1100" s="79" t="s">
        <v>41</v>
      </c>
      <c r="G1100" s="88" t="s">
        <v>31</v>
      </c>
      <c r="H1100" s="56" t="s">
        <v>32</v>
      </c>
      <c r="I1100" s="55" t="s">
        <v>33</v>
      </c>
      <c r="J1100" s="57">
        <v>206.71</v>
      </c>
      <c r="K1100" s="112">
        <v>206.71</v>
      </c>
      <c r="L1100" s="80"/>
      <c r="M1100" s="150">
        <v>0</v>
      </c>
      <c r="N1100" s="80"/>
      <c r="O1100" s="150"/>
      <c r="P1100" s="75">
        <v>0</v>
      </c>
      <c r="Q1100" s="999">
        <f>P1100*J1100</f>
        <v>0</v>
      </c>
      <c r="R1100" s="81"/>
      <c r="S1100" s="150"/>
      <c r="T1100" s="75">
        <v>0</v>
      </c>
      <c r="U1100" s="999"/>
      <c r="V1100" s="81"/>
      <c r="W1100" s="150"/>
      <c r="X1100" s="81"/>
      <c r="Y1100" s="150"/>
      <c r="Z1100" s="60">
        <f t="shared" si="84"/>
        <v>1</v>
      </c>
      <c r="AA1100" s="999">
        <v>206.71</v>
      </c>
      <c r="AB1100" s="81"/>
      <c r="AC1100" s="150"/>
      <c r="AD1100" s="63">
        <v>0</v>
      </c>
      <c r="AE1100" s="78">
        <f>AD1100*J1100</f>
        <v>0</v>
      </c>
      <c r="AF1100" s="63">
        <v>0</v>
      </c>
      <c r="AG1100" s="150">
        <v>0</v>
      </c>
      <c r="AH1100" s="81"/>
      <c r="AI1100" s="150"/>
      <c r="AJ1100" s="998">
        <f t="shared" si="85"/>
        <v>206.71</v>
      </c>
    </row>
    <row r="1101" spans="2:36" ht="66" x14ac:dyDescent="0.25">
      <c r="B1101" s="51"/>
      <c r="C1101" s="226" t="s">
        <v>1029</v>
      </c>
      <c r="D1101" s="74"/>
      <c r="E1101" s="79">
        <v>12</v>
      </c>
      <c r="F1101" s="79" t="s">
        <v>30</v>
      </c>
      <c r="G1101" s="88" t="s">
        <v>31</v>
      </c>
      <c r="H1101" s="56" t="s">
        <v>32</v>
      </c>
      <c r="I1101" s="55" t="s">
        <v>33</v>
      </c>
      <c r="J1101" s="57">
        <v>41.34</v>
      </c>
      <c r="K1101" s="112">
        <v>502.68</v>
      </c>
      <c r="L1101" s="80"/>
      <c r="M1101" s="150">
        <v>0</v>
      </c>
      <c r="N1101" s="80"/>
      <c r="O1101" s="150"/>
      <c r="P1101" s="75">
        <v>0</v>
      </c>
      <c r="Q1101" s="999">
        <f>P1101*J1101</f>
        <v>0</v>
      </c>
      <c r="R1101" s="81"/>
      <c r="S1101" s="150"/>
      <c r="T1101" s="75">
        <v>0</v>
      </c>
      <c r="U1101" s="999"/>
      <c r="V1101" s="81"/>
      <c r="W1101" s="150"/>
      <c r="X1101" s="81"/>
      <c r="Y1101" s="150"/>
      <c r="Z1101" s="60">
        <f t="shared" si="84"/>
        <v>12</v>
      </c>
      <c r="AA1101" s="999">
        <v>502.68</v>
      </c>
      <c r="AB1101" s="81"/>
      <c r="AC1101" s="150"/>
      <c r="AD1101" s="63">
        <v>0</v>
      </c>
      <c r="AE1101" s="78">
        <f>AD1101*J1101</f>
        <v>0</v>
      </c>
      <c r="AF1101" s="63">
        <v>0</v>
      </c>
      <c r="AG1101" s="150">
        <v>0</v>
      </c>
      <c r="AH1101" s="81"/>
      <c r="AI1101" s="150"/>
      <c r="AJ1101" s="998">
        <f t="shared" si="85"/>
        <v>502.68</v>
      </c>
    </row>
    <row r="1102" spans="2:36" x14ac:dyDescent="0.25">
      <c r="B1102" s="92"/>
      <c r="C1102" s="329" t="s">
        <v>1071</v>
      </c>
      <c r="D1102" s="74"/>
      <c r="E1102" s="74">
        <v>2</v>
      </c>
      <c r="F1102" s="79"/>
      <c r="G1102" s="133"/>
      <c r="H1102" s="324"/>
      <c r="I1102" s="325"/>
      <c r="J1102" s="57"/>
      <c r="K1102" s="766">
        <v>240.73</v>
      </c>
      <c r="L1102" s="80"/>
      <c r="M1102" s="150">
        <v>0</v>
      </c>
      <c r="N1102" s="80"/>
      <c r="O1102" s="150"/>
      <c r="P1102" s="75">
        <v>0</v>
      </c>
      <c r="Q1102" s="999"/>
      <c r="R1102" s="81"/>
      <c r="S1102" s="150"/>
      <c r="T1102" s="75">
        <v>0</v>
      </c>
      <c r="U1102" s="999"/>
      <c r="V1102" s="81"/>
      <c r="W1102" s="150"/>
      <c r="X1102" s="81"/>
      <c r="Y1102" s="150"/>
      <c r="Z1102" s="60">
        <f t="shared" si="84"/>
        <v>2</v>
      </c>
      <c r="AA1102" s="999">
        <v>240.73</v>
      </c>
      <c r="AB1102" s="81"/>
      <c r="AC1102" s="150"/>
      <c r="AD1102" s="63">
        <v>0</v>
      </c>
      <c r="AE1102" s="78"/>
      <c r="AF1102" s="63"/>
      <c r="AG1102" s="150">
        <v>0</v>
      </c>
      <c r="AH1102" s="81"/>
      <c r="AI1102" s="150"/>
      <c r="AJ1102" s="998">
        <f t="shared" si="85"/>
        <v>240.73</v>
      </c>
    </row>
    <row r="1103" spans="2:36" x14ac:dyDescent="0.25">
      <c r="B1103" s="92"/>
      <c r="C1103" s="329" t="s">
        <v>1072</v>
      </c>
      <c r="D1103" s="74"/>
      <c r="E1103" s="74">
        <v>20</v>
      </c>
      <c r="F1103" s="79"/>
      <c r="G1103" s="133"/>
      <c r="H1103" s="324"/>
      <c r="I1103" s="325"/>
      <c r="J1103" s="57"/>
      <c r="K1103" s="766">
        <v>2800</v>
      </c>
      <c r="L1103" s="80"/>
      <c r="M1103" s="150">
        <v>0</v>
      </c>
      <c r="N1103" s="80"/>
      <c r="O1103" s="150"/>
      <c r="P1103" s="75">
        <v>0</v>
      </c>
      <c r="Q1103" s="999"/>
      <c r="R1103" s="81"/>
      <c r="S1103" s="150"/>
      <c r="T1103" s="75">
        <v>0</v>
      </c>
      <c r="U1103" s="999"/>
      <c r="V1103" s="81">
        <v>20</v>
      </c>
      <c r="W1103" s="150">
        <v>2800</v>
      </c>
      <c r="X1103" s="81"/>
      <c r="Y1103" s="150"/>
      <c r="Z1103" s="60"/>
      <c r="AA1103" s="999"/>
      <c r="AB1103" s="81"/>
      <c r="AC1103" s="150"/>
      <c r="AD1103" s="63">
        <v>0</v>
      </c>
      <c r="AE1103" s="78"/>
      <c r="AF1103" s="63"/>
      <c r="AG1103" s="150">
        <v>0</v>
      </c>
      <c r="AH1103" s="81"/>
      <c r="AI1103" s="150"/>
      <c r="AJ1103" s="998">
        <f t="shared" si="85"/>
        <v>2800</v>
      </c>
    </row>
    <row r="1104" spans="2:36" x14ac:dyDescent="0.25">
      <c r="B1104" s="92"/>
      <c r="C1104" s="329" t="s">
        <v>1073</v>
      </c>
      <c r="D1104" s="74"/>
      <c r="E1104" s="74">
        <v>15</v>
      </c>
      <c r="F1104" s="79"/>
      <c r="G1104" s="133"/>
      <c r="H1104" s="324"/>
      <c r="I1104" s="325"/>
      <c r="J1104" s="57"/>
      <c r="K1104" s="766">
        <v>2850</v>
      </c>
      <c r="L1104" s="80"/>
      <c r="M1104" s="150">
        <v>0</v>
      </c>
      <c r="N1104" s="80"/>
      <c r="O1104" s="150"/>
      <c r="P1104" s="75">
        <v>0</v>
      </c>
      <c r="Q1104" s="999"/>
      <c r="R1104" s="81"/>
      <c r="S1104" s="150"/>
      <c r="T1104" s="75">
        <v>0</v>
      </c>
      <c r="U1104" s="999"/>
      <c r="V1104" s="81">
        <v>10</v>
      </c>
      <c r="W1104" s="150">
        <v>1960</v>
      </c>
      <c r="X1104" s="81"/>
      <c r="Y1104" s="150"/>
      <c r="Z1104" s="60">
        <v>5</v>
      </c>
      <c r="AA1104" s="999">
        <v>890</v>
      </c>
      <c r="AB1104" s="81"/>
      <c r="AC1104" s="150"/>
      <c r="AD1104" s="63">
        <v>0</v>
      </c>
      <c r="AE1104" s="78"/>
      <c r="AF1104" s="63"/>
      <c r="AG1104" s="150">
        <v>0</v>
      </c>
      <c r="AH1104" s="81"/>
      <c r="AI1104" s="150"/>
      <c r="AJ1104" s="998">
        <f t="shared" si="85"/>
        <v>2850</v>
      </c>
    </row>
    <row r="1105" spans="2:36" x14ac:dyDescent="0.25">
      <c r="B1105" s="92"/>
      <c r="C1105" s="329"/>
      <c r="D1105" s="74"/>
      <c r="E1105" s="74"/>
      <c r="F1105" s="79"/>
      <c r="G1105" s="133"/>
      <c r="H1105" s="324"/>
      <c r="I1105" s="325"/>
      <c r="J1105" s="57"/>
      <c r="K1105" s="766"/>
      <c r="L1105" s="80"/>
      <c r="M1105" s="150">
        <v>0</v>
      </c>
      <c r="N1105" s="80"/>
      <c r="O1105" s="150"/>
      <c r="P1105" s="75">
        <v>0</v>
      </c>
      <c r="Q1105" s="999"/>
      <c r="R1105" s="81"/>
      <c r="S1105" s="150"/>
      <c r="T1105" s="75">
        <v>0</v>
      </c>
      <c r="U1105" s="999"/>
      <c r="V1105" s="81"/>
      <c r="W1105" s="150"/>
      <c r="X1105" s="81"/>
      <c r="Y1105" s="150"/>
      <c r="Z1105" s="60">
        <f t="shared" ref="Z1105:Z1127" si="86">E1105</f>
        <v>0</v>
      </c>
      <c r="AA1105" s="999">
        <v>0</v>
      </c>
      <c r="AB1105" s="81"/>
      <c r="AC1105" s="150"/>
      <c r="AD1105" s="63">
        <v>0</v>
      </c>
      <c r="AE1105" s="78"/>
      <c r="AF1105" s="63"/>
      <c r="AG1105" s="150">
        <v>0</v>
      </c>
      <c r="AH1105" s="81"/>
      <c r="AI1105" s="150"/>
      <c r="AJ1105" s="998">
        <f t="shared" si="85"/>
        <v>0</v>
      </c>
    </row>
    <row r="1106" spans="2:36" x14ac:dyDescent="0.25">
      <c r="B1106" s="272">
        <v>247</v>
      </c>
      <c r="C1106" s="273" t="s">
        <v>1074</v>
      </c>
      <c r="D1106" s="272"/>
      <c r="E1106" s="272"/>
      <c r="F1106" s="274"/>
      <c r="G1106" s="313"/>
      <c r="H1106" s="313"/>
      <c r="I1106" s="313"/>
      <c r="J1106" s="277"/>
      <c r="K1106" s="806">
        <v>47680.14</v>
      </c>
      <c r="L1106" s="278"/>
      <c r="M1106" s="919">
        <f>M1107+M1109+M1127+M1140</f>
        <v>0</v>
      </c>
      <c r="N1106" s="278"/>
      <c r="O1106" s="919">
        <f>O1107+O1109+O1127+O1140</f>
        <v>0</v>
      </c>
      <c r="P1106" s="875">
        <v>0</v>
      </c>
      <c r="Q1106" s="919">
        <f>Q1107+Q1109+Q1127+Q1140</f>
        <v>0</v>
      </c>
      <c r="R1106" s="279"/>
      <c r="S1106" s="919">
        <f>S1107+S1109+S1127+S1140</f>
        <v>0</v>
      </c>
      <c r="T1106" s="875">
        <v>0</v>
      </c>
      <c r="U1106" s="919">
        <f>U1107+U1109+U1127+U1140</f>
        <v>19468.07</v>
      </c>
      <c r="V1106" s="279"/>
      <c r="W1106" s="919">
        <f>W1107+W1109+W1127+W1140</f>
        <v>0</v>
      </c>
      <c r="X1106" s="279"/>
      <c r="Y1106" s="919">
        <f>Y1107+Y1109+Y1127+Y1140</f>
        <v>0</v>
      </c>
      <c r="Z1106" s="373">
        <f t="shared" si="86"/>
        <v>0</v>
      </c>
      <c r="AA1106" s="919">
        <f>AA1107+AA1109+AA1127+AA1140</f>
        <v>28212.07</v>
      </c>
      <c r="AB1106" s="279"/>
      <c r="AC1106" s="919">
        <f>AC1107+AC1109+AC1127+AC1140</f>
        <v>0</v>
      </c>
      <c r="AD1106" s="930">
        <v>0</v>
      </c>
      <c r="AE1106" s="278">
        <f>AE1107+AE1109+AE1127+AE1140</f>
        <v>0</v>
      </c>
      <c r="AF1106" s="950">
        <f>AF1107+AF1109+AF1127+AF1140</f>
        <v>0</v>
      </c>
      <c r="AG1106" s="278">
        <f>AG1107+AG1109+AG1127+AG1140</f>
        <v>0</v>
      </c>
      <c r="AH1106" s="279"/>
      <c r="AI1106" s="919">
        <f>AI1107+AI1109+AI1127+AI1140</f>
        <v>0</v>
      </c>
      <c r="AJ1106" s="919">
        <f>AJ1107+AJ1109+AJ1127+AJ1140</f>
        <v>47680.14</v>
      </c>
    </row>
    <row r="1107" spans="2:36" ht="24" x14ac:dyDescent="0.25">
      <c r="B1107" s="42">
        <v>24701</v>
      </c>
      <c r="C1107" s="285" t="s">
        <v>1075</v>
      </c>
      <c r="D1107" s="42"/>
      <c r="E1107" s="675"/>
      <c r="F1107" s="45"/>
      <c r="G1107" s="46"/>
      <c r="H1107" s="46"/>
      <c r="I1107" s="46"/>
      <c r="J1107" s="47"/>
      <c r="K1107" s="802">
        <v>0</v>
      </c>
      <c r="L1107" s="264"/>
      <c r="M1107" s="921">
        <f>M1108</f>
        <v>0</v>
      </c>
      <c r="N1107" s="264"/>
      <c r="O1107" s="921">
        <f>O1108</f>
        <v>0</v>
      </c>
      <c r="P1107" s="238">
        <v>0</v>
      </c>
      <c r="Q1107" s="921">
        <f>Q1108</f>
        <v>0</v>
      </c>
      <c r="R1107" s="265"/>
      <c r="S1107" s="921">
        <f>S1108</f>
        <v>0</v>
      </c>
      <c r="T1107" s="238">
        <v>0</v>
      </c>
      <c r="U1107" s="921">
        <f>U1108</f>
        <v>0</v>
      </c>
      <c r="V1107" s="265"/>
      <c r="W1107" s="921">
        <f>W1108</f>
        <v>0</v>
      </c>
      <c r="X1107" s="265"/>
      <c r="Y1107" s="921">
        <f>Y1108</f>
        <v>0</v>
      </c>
      <c r="Z1107" s="376">
        <f t="shared" si="86"/>
        <v>0</v>
      </c>
      <c r="AA1107" s="921">
        <f>AA1108</f>
        <v>0</v>
      </c>
      <c r="AB1107" s="265"/>
      <c r="AC1107" s="921">
        <f>AC1108</f>
        <v>0</v>
      </c>
      <c r="AD1107" s="931">
        <v>0</v>
      </c>
      <c r="AE1107" s="264">
        <f>AE1108</f>
        <v>0</v>
      </c>
      <c r="AF1107" s="958"/>
      <c r="AG1107" s="264">
        <f>AG1108</f>
        <v>0</v>
      </c>
      <c r="AH1107" s="265"/>
      <c r="AI1107" s="921">
        <f>AI1108</f>
        <v>0</v>
      </c>
      <c r="AJ1107" s="921">
        <f>AJ1108</f>
        <v>0</v>
      </c>
    </row>
    <row r="1108" spans="2:36" x14ac:dyDescent="0.25">
      <c r="B1108" s="51"/>
      <c r="C1108" s="140"/>
      <c r="D1108" s="303"/>
      <c r="E1108" s="303"/>
      <c r="F1108" s="79"/>
      <c r="G1108" s="133"/>
      <c r="H1108" s="133"/>
      <c r="I1108" s="133"/>
      <c r="J1108" s="57"/>
      <c r="K1108" s="797"/>
      <c r="L1108" s="136"/>
      <c r="M1108" s="469">
        <v>0</v>
      </c>
      <c r="N1108" s="136"/>
      <c r="O1108" s="469">
        <v>0</v>
      </c>
      <c r="P1108" s="75">
        <v>0</v>
      </c>
      <c r="Q1108" s="469">
        <v>0</v>
      </c>
      <c r="R1108" s="138"/>
      <c r="S1108" s="469">
        <v>0</v>
      </c>
      <c r="T1108" s="75">
        <v>0</v>
      </c>
      <c r="U1108" s="469">
        <v>0</v>
      </c>
      <c r="V1108" s="138"/>
      <c r="W1108" s="469">
        <v>0</v>
      </c>
      <c r="X1108" s="138"/>
      <c r="Y1108" s="469">
        <v>0</v>
      </c>
      <c r="Z1108" s="60">
        <f t="shared" si="86"/>
        <v>0</v>
      </c>
      <c r="AA1108" s="469">
        <v>0</v>
      </c>
      <c r="AB1108" s="138"/>
      <c r="AC1108" s="469">
        <v>0</v>
      </c>
      <c r="AD1108" s="63">
        <v>0</v>
      </c>
      <c r="AE1108" s="136">
        <v>0</v>
      </c>
      <c r="AF1108" s="942"/>
      <c r="AG1108" s="136">
        <v>0</v>
      </c>
      <c r="AH1108" s="138"/>
      <c r="AI1108" s="469">
        <v>0</v>
      </c>
      <c r="AJ1108" s="469">
        <v>0</v>
      </c>
    </row>
    <row r="1109" spans="2:36" x14ac:dyDescent="0.25">
      <c r="B1109" s="42">
        <v>24702</v>
      </c>
      <c r="C1109" s="43" t="s">
        <v>1076</v>
      </c>
      <c r="D1109" s="44"/>
      <c r="E1109" s="44"/>
      <c r="F1109" s="44"/>
      <c r="G1109" s="239"/>
      <c r="H1109" s="239"/>
      <c r="I1109" s="239"/>
      <c r="J1109" s="47"/>
      <c r="K1109" s="787">
        <v>20908.25</v>
      </c>
      <c r="L1109" s="264"/>
      <c r="M1109" s="921">
        <f>SUM(M1110:M1126)</f>
        <v>0</v>
      </c>
      <c r="N1109" s="264"/>
      <c r="O1109" s="921">
        <f>SUM(O1110:O1126)</f>
        <v>0</v>
      </c>
      <c r="P1109" s="238">
        <v>0</v>
      </c>
      <c r="Q1109" s="921">
        <f>SUM(Q1110:Q1126)</f>
        <v>0</v>
      </c>
      <c r="R1109" s="265"/>
      <c r="S1109" s="921">
        <f>SUM(S1110:S1126)</f>
        <v>0</v>
      </c>
      <c r="T1109" s="238">
        <v>0</v>
      </c>
      <c r="U1109" s="921">
        <f>SUM(U1110:U1126)</f>
        <v>0</v>
      </c>
      <c r="V1109" s="265"/>
      <c r="W1109" s="921">
        <f>SUM(W1110:W1126)</f>
        <v>0</v>
      </c>
      <c r="X1109" s="265"/>
      <c r="Y1109" s="921">
        <f>SUM(Y1110:Y1126)</f>
        <v>0</v>
      </c>
      <c r="Z1109" s="376">
        <f t="shared" si="86"/>
        <v>0</v>
      </c>
      <c r="AA1109" s="921">
        <f>SUM(AA1110:AA1126)</f>
        <v>20908.25</v>
      </c>
      <c r="AB1109" s="265"/>
      <c r="AC1109" s="921">
        <f>SUM(AC1110:AC1126)</f>
        <v>0</v>
      </c>
      <c r="AD1109" s="931">
        <v>0</v>
      </c>
      <c r="AE1109" s="264">
        <f>SUM(AE1110:AE1126)</f>
        <v>0</v>
      </c>
      <c r="AF1109" s="565">
        <f>SUM(AF1110:AF1122)</f>
        <v>0</v>
      </c>
      <c r="AG1109" s="264">
        <f>SUM(AG1110:AG1126)</f>
        <v>0</v>
      </c>
      <c r="AH1109" s="265"/>
      <c r="AI1109" s="921">
        <f>SUM(AI1110:AI1126)</f>
        <v>0</v>
      </c>
      <c r="AJ1109" s="921">
        <f>SUM(AJ1110:AJ1126)</f>
        <v>20908.25</v>
      </c>
    </row>
    <row r="1110" spans="2:36" ht="66" x14ac:dyDescent="0.25">
      <c r="B1110" s="51"/>
      <c r="C1110" s="130" t="s">
        <v>1077</v>
      </c>
      <c r="D1110" s="74"/>
      <c r="E1110" s="79">
        <v>5</v>
      </c>
      <c r="F1110" s="79" t="s">
        <v>30</v>
      </c>
      <c r="G1110" s="88" t="s">
        <v>31</v>
      </c>
      <c r="H1110" s="56" t="s">
        <v>32</v>
      </c>
      <c r="I1110" s="55" t="s">
        <v>33</v>
      </c>
      <c r="J1110" s="57">
        <v>3.4799999999999995</v>
      </c>
      <c r="K1110" s="112">
        <v>17.399999999999999</v>
      </c>
      <c r="L1110" s="80"/>
      <c r="M1110" s="150">
        <v>0</v>
      </c>
      <c r="N1110" s="80"/>
      <c r="O1110" s="150"/>
      <c r="P1110" s="75">
        <v>0</v>
      </c>
      <c r="Q1110" s="999">
        <f t="shared" ref="Q1110:Q1119" si="87">P1110*J1110</f>
        <v>0</v>
      </c>
      <c r="R1110" s="81"/>
      <c r="S1110" s="150"/>
      <c r="T1110" s="75">
        <v>0</v>
      </c>
      <c r="U1110" s="999"/>
      <c r="V1110" s="81"/>
      <c r="W1110" s="150"/>
      <c r="X1110" s="81"/>
      <c r="Y1110" s="150"/>
      <c r="Z1110" s="60">
        <f t="shared" si="86"/>
        <v>5</v>
      </c>
      <c r="AA1110" s="999">
        <v>17.399999999999999</v>
      </c>
      <c r="AB1110" s="81"/>
      <c r="AC1110" s="150"/>
      <c r="AD1110" s="63">
        <v>0</v>
      </c>
      <c r="AE1110" s="78">
        <f t="shared" ref="AE1110:AE1119" si="88">AD1110*J1110</f>
        <v>0</v>
      </c>
      <c r="AF1110" s="63">
        <v>0</v>
      </c>
      <c r="AG1110" s="150">
        <v>0</v>
      </c>
      <c r="AH1110" s="81"/>
      <c r="AI1110" s="150"/>
      <c r="AJ1110" s="998">
        <f t="shared" ref="AJ1110:AJ1139" si="89">AG1110+AI1110+AE1110+AC1110+AA1110+Y1110+W1110+U1110+S1110+Q1110+O1110+M1110</f>
        <v>17.399999999999999</v>
      </c>
    </row>
    <row r="1111" spans="2:36" ht="66" x14ac:dyDescent="0.25">
      <c r="B1111" s="51"/>
      <c r="C1111" s="130" t="s">
        <v>1078</v>
      </c>
      <c r="D1111" s="74"/>
      <c r="E1111" s="79">
        <v>5</v>
      </c>
      <c r="F1111" s="79" t="s">
        <v>30</v>
      </c>
      <c r="G1111" s="88" t="s">
        <v>31</v>
      </c>
      <c r="H1111" s="56" t="s">
        <v>32</v>
      </c>
      <c r="I1111" s="55" t="s">
        <v>33</v>
      </c>
      <c r="J1111" s="57">
        <v>127.6</v>
      </c>
      <c r="K1111" s="112">
        <v>638</v>
      </c>
      <c r="L1111" s="80"/>
      <c r="M1111" s="150">
        <v>0</v>
      </c>
      <c r="N1111" s="80"/>
      <c r="O1111" s="150"/>
      <c r="P1111" s="75">
        <v>0</v>
      </c>
      <c r="Q1111" s="999">
        <f t="shared" si="87"/>
        <v>0</v>
      </c>
      <c r="R1111" s="81"/>
      <c r="S1111" s="150"/>
      <c r="T1111" s="75">
        <v>0</v>
      </c>
      <c r="U1111" s="999"/>
      <c r="V1111" s="81"/>
      <c r="W1111" s="150"/>
      <c r="X1111" s="81"/>
      <c r="Y1111" s="150"/>
      <c r="Z1111" s="60">
        <f t="shared" si="86"/>
        <v>5</v>
      </c>
      <c r="AA1111" s="999">
        <v>638</v>
      </c>
      <c r="AB1111" s="81"/>
      <c r="AC1111" s="150"/>
      <c r="AD1111" s="63">
        <v>0</v>
      </c>
      <c r="AE1111" s="78">
        <f t="shared" si="88"/>
        <v>0</v>
      </c>
      <c r="AF1111" s="63">
        <v>0</v>
      </c>
      <c r="AG1111" s="150">
        <v>0</v>
      </c>
      <c r="AH1111" s="81"/>
      <c r="AI1111" s="150"/>
      <c r="AJ1111" s="998">
        <f t="shared" si="89"/>
        <v>638</v>
      </c>
    </row>
    <row r="1112" spans="2:36" ht="66" x14ac:dyDescent="0.25">
      <c r="B1112" s="51"/>
      <c r="C1112" s="130" t="s">
        <v>1079</v>
      </c>
      <c r="D1112" s="74"/>
      <c r="E1112" s="79">
        <v>2</v>
      </c>
      <c r="F1112" s="79" t="s">
        <v>195</v>
      </c>
      <c r="G1112" s="88" t="s">
        <v>31</v>
      </c>
      <c r="H1112" s="56" t="s">
        <v>32</v>
      </c>
      <c r="I1112" s="55" t="s">
        <v>33</v>
      </c>
      <c r="J1112" s="57">
        <v>34.799999999999997</v>
      </c>
      <c r="K1112" s="112">
        <v>69.599999999999994</v>
      </c>
      <c r="L1112" s="80"/>
      <c r="M1112" s="150">
        <v>0</v>
      </c>
      <c r="N1112" s="80"/>
      <c r="O1112" s="150"/>
      <c r="P1112" s="75">
        <v>0</v>
      </c>
      <c r="Q1112" s="999">
        <f t="shared" si="87"/>
        <v>0</v>
      </c>
      <c r="R1112" s="81"/>
      <c r="S1112" s="150"/>
      <c r="T1112" s="75">
        <v>0</v>
      </c>
      <c r="U1112" s="999"/>
      <c r="V1112" s="81"/>
      <c r="W1112" s="150"/>
      <c r="X1112" s="81"/>
      <c r="Y1112" s="150"/>
      <c r="Z1112" s="60">
        <f t="shared" si="86"/>
        <v>2</v>
      </c>
      <c r="AA1112" s="999">
        <v>69.599999999999994</v>
      </c>
      <c r="AB1112" s="81"/>
      <c r="AC1112" s="150"/>
      <c r="AD1112" s="63">
        <v>0</v>
      </c>
      <c r="AE1112" s="78">
        <f t="shared" si="88"/>
        <v>0</v>
      </c>
      <c r="AF1112" s="63">
        <v>0</v>
      </c>
      <c r="AG1112" s="150">
        <v>0</v>
      </c>
      <c r="AH1112" s="81"/>
      <c r="AI1112" s="150"/>
      <c r="AJ1112" s="998">
        <f t="shared" si="89"/>
        <v>69.599999999999994</v>
      </c>
    </row>
    <row r="1113" spans="2:36" ht="66" x14ac:dyDescent="0.25">
      <c r="B1113" s="51"/>
      <c r="C1113" s="130" t="s">
        <v>1080</v>
      </c>
      <c r="D1113" s="74"/>
      <c r="E1113" s="79">
        <v>2</v>
      </c>
      <c r="F1113" s="79" t="s">
        <v>195</v>
      </c>
      <c r="G1113" s="88" t="s">
        <v>31</v>
      </c>
      <c r="H1113" s="56" t="s">
        <v>32</v>
      </c>
      <c r="I1113" s="55" t="s">
        <v>33</v>
      </c>
      <c r="J1113" s="57">
        <v>3.48</v>
      </c>
      <c r="K1113" s="112">
        <v>6.96</v>
      </c>
      <c r="L1113" s="80"/>
      <c r="M1113" s="150">
        <v>0</v>
      </c>
      <c r="N1113" s="80"/>
      <c r="O1113" s="150"/>
      <c r="P1113" s="75">
        <v>0</v>
      </c>
      <c r="Q1113" s="999">
        <f t="shared" si="87"/>
        <v>0</v>
      </c>
      <c r="R1113" s="81"/>
      <c r="S1113" s="150"/>
      <c r="T1113" s="75">
        <v>0</v>
      </c>
      <c r="U1113" s="999"/>
      <c r="V1113" s="81"/>
      <c r="W1113" s="150"/>
      <c r="X1113" s="81"/>
      <c r="Y1113" s="150"/>
      <c r="Z1113" s="60">
        <f t="shared" si="86"/>
        <v>2</v>
      </c>
      <c r="AA1113" s="999">
        <v>6.96</v>
      </c>
      <c r="AB1113" s="81"/>
      <c r="AC1113" s="150"/>
      <c r="AD1113" s="63">
        <v>0</v>
      </c>
      <c r="AE1113" s="78">
        <f t="shared" si="88"/>
        <v>0</v>
      </c>
      <c r="AF1113" s="63">
        <v>0</v>
      </c>
      <c r="AG1113" s="150">
        <v>0</v>
      </c>
      <c r="AH1113" s="81"/>
      <c r="AI1113" s="150"/>
      <c r="AJ1113" s="998">
        <f t="shared" si="89"/>
        <v>6.96</v>
      </c>
    </row>
    <row r="1114" spans="2:36" ht="66" x14ac:dyDescent="0.25">
      <c r="B1114" s="51"/>
      <c r="C1114" s="228" t="s">
        <v>1081</v>
      </c>
      <c r="D1114" s="74"/>
      <c r="E1114" s="79">
        <v>3</v>
      </c>
      <c r="F1114" s="109" t="s">
        <v>30</v>
      </c>
      <c r="G1114" s="55" t="s">
        <v>31</v>
      </c>
      <c r="H1114" s="56" t="s">
        <v>32</v>
      </c>
      <c r="I1114" s="55" t="s">
        <v>33</v>
      </c>
      <c r="J1114" s="57">
        <v>8.73</v>
      </c>
      <c r="K1114" s="112">
        <v>26.19</v>
      </c>
      <c r="L1114" s="80"/>
      <c r="M1114" s="150">
        <v>0</v>
      </c>
      <c r="N1114" s="80"/>
      <c r="O1114" s="150"/>
      <c r="P1114" s="75">
        <v>0</v>
      </c>
      <c r="Q1114" s="999">
        <f t="shared" si="87"/>
        <v>0</v>
      </c>
      <c r="R1114" s="81"/>
      <c r="S1114" s="150"/>
      <c r="T1114" s="75">
        <v>0</v>
      </c>
      <c r="U1114" s="999"/>
      <c r="V1114" s="81"/>
      <c r="W1114" s="150"/>
      <c r="X1114" s="81"/>
      <c r="Y1114" s="150"/>
      <c r="Z1114" s="60">
        <f t="shared" si="86"/>
        <v>3</v>
      </c>
      <c r="AA1114" s="999">
        <v>26.19</v>
      </c>
      <c r="AB1114" s="81"/>
      <c r="AC1114" s="150"/>
      <c r="AD1114" s="63">
        <v>0</v>
      </c>
      <c r="AE1114" s="78">
        <f t="shared" si="88"/>
        <v>0</v>
      </c>
      <c r="AF1114" s="63">
        <v>0</v>
      </c>
      <c r="AG1114" s="150">
        <v>0</v>
      </c>
      <c r="AH1114" s="81"/>
      <c r="AI1114" s="150"/>
      <c r="AJ1114" s="998">
        <f t="shared" si="89"/>
        <v>26.19</v>
      </c>
    </row>
    <row r="1115" spans="2:36" ht="66" x14ac:dyDescent="0.25">
      <c r="B1115" s="51"/>
      <c r="C1115" s="227" t="s">
        <v>1042</v>
      </c>
      <c r="D1115" s="74"/>
      <c r="E1115" s="74">
        <v>10</v>
      </c>
      <c r="F1115" s="79" t="s">
        <v>30</v>
      </c>
      <c r="G1115" s="88" t="s">
        <v>31</v>
      </c>
      <c r="H1115" s="56" t="s">
        <v>32</v>
      </c>
      <c r="I1115" s="55" t="s">
        <v>33</v>
      </c>
      <c r="J1115" s="57">
        <v>268.73</v>
      </c>
      <c r="K1115" s="766">
        <v>2687.3</v>
      </c>
      <c r="L1115" s="80"/>
      <c r="M1115" s="150">
        <v>0</v>
      </c>
      <c r="N1115" s="80"/>
      <c r="O1115" s="150"/>
      <c r="P1115" s="75">
        <v>0</v>
      </c>
      <c r="Q1115" s="999">
        <f t="shared" si="87"/>
        <v>0</v>
      </c>
      <c r="R1115" s="81"/>
      <c r="S1115" s="150"/>
      <c r="T1115" s="75">
        <v>0</v>
      </c>
      <c r="U1115" s="999"/>
      <c r="V1115" s="81"/>
      <c r="W1115" s="150"/>
      <c r="X1115" s="81"/>
      <c r="Y1115" s="150"/>
      <c r="Z1115" s="60">
        <f t="shared" si="86"/>
        <v>10</v>
      </c>
      <c r="AA1115" s="999">
        <v>2687.3</v>
      </c>
      <c r="AB1115" s="81"/>
      <c r="AC1115" s="150"/>
      <c r="AD1115" s="63">
        <v>0</v>
      </c>
      <c r="AE1115" s="78">
        <f t="shared" si="88"/>
        <v>0</v>
      </c>
      <c r="AF1115" s="63">
        <v>0</v>
      </c>
      <c r="AG1115" s="150">
        <v>0</v>
      </c>
      <c r="AH1115" s="81"/>
      <c r="AI1115" s="150"/>
      <c r="AJ1115" s="998">
        <f t="shared" si="89"/>
        <v>2687.3</v>
      </c>
    </row>
    <row r="1116" spans="2:36" ht="66" x14ac:dyDescent="0.25">
      <c r="B1116" s="51"/>
      <c r="C1116" s="322" t="s">
        <v>1082</v>
      </c>
      <c r="D1116" s="74"/>
      <c r="E1116" s="74">
        <v>1</v>
      </c>
      <c r="F1116" s="79" t="s">
        <v>41</v>
      </c>
      <c r="G1116" s="88" t="s">
        <v>31</v>
      </c>
      <c r="H1116" s="56" t="s">
        <v>32</v>
      </c>
      <c r="I1116" s="55" t="s">
        <v>33</v>
      </c>
      <c r="J1116" s="57">
        <v>4.6399999999999997</v>
      </c>
      <c r="K1116" s="766">
        <v>4.6399999999999997</v>
      </c>
      <c r="L1116" s="80"/>
      <c r="M1116" s="150">
        <v>0</v>
      </c>
      <c r="N1116" s="80"/>
      <c r="O1116" s="150"/>
      <c r="P1116" s="75">
        <v>0</v>
      </c>
      <c r="Q1116" s="999">
        <f t="shared" si="87"/>
        <v>0</v>
      </c>
      <c r="R1116" s="81"/>
      <c r="S1116" s="150"/>
      <c r="T1116" s="75">
        <v>0</v>
      </c>
      <c r="U1116" s="999"/>
      <c r="V1116" s="81"/>
      <c r="W1116" s="150"/>
      <c r="X1116" s="81"/>
      <c r="Y1116" s="150"/>
      <c r="Z1116" s="60">
        <f t="shared" si="86"/>
        <v>1</v>
      </c>
      <c r="AA1116" s="999">
        <v>4.6399999999999997</v>
      </c>
      <c r="AB1116" s="81"/>
      <c r="AC1116" s="150"/>
      <c r="AD1116" s="63">
        <v>0</v>
      </c>
      <c r="AE1116" s="78">
        <f t="shared" si="88"/>
        <v>0</v>
      </c>
      <c r="AF1116" s="63">
        <v>0</v>
      </c>
      <c r="AG1116" s="150">
        <v>0</v>
      </c>
      <c r="AH1116" s="81"/>
      <c r="AI1116" s="150"/>
      <c r="AJ1116" s="998">
        <f t="shared" si="89"/>
        <v>4.6399999999999997</v>
      </c>
    </row>
    <row r="1117" spans="2:36" ht="66" x14ac:dyDescent="0.25">
      <c r="B1117" s="51"/>
      <c r="C1117" s="330" t="s">
        <v>1083</v>
      </c>
      <c r="D1117" s="74"/>
      <c r="E1117" s="74">
        <v>10</v>
      </c>
      <c r="F1117" s="111" t="s">
        <v>41</v>
      </c>
      <c r="G1117" s="88" t="s">
        <v>31</v>
      </c>
      <c r="H1117" s="56" t="s">
        <v>32</v>
      </c>
      <c r="I1117" s="55" t="s">
        <v>33</v>
      </c>
      <c r="J1117" s="57">
        <v>69.599999999999994</v>
      </c>
      <c r="K1117" s="766">
        <v>696</v>
      </c>
      <c r="L1117" s="80"/>
      <c r="M1117" s="150">
        <v>0</v>
      </c>
      <c r="N1117" s="80"/>
      <c r="O1117" s="150"/>
      <c r="P1117" s="75">
        <v>0</v>
      </c>
      <c r="Q1117" s="999">
        <f t="shared" si="87"/>
        <v>0</v>
      </c>
      <c r="R1117" s="81"/>
      <c r="S1117" s="150"/>
      <c r="T1117" s="75">
        <v>0</v>
      </c>
      <c r="U1117" s="999"/>
      <c r="V1117" s="81"/>
      <c r="W1117" s="150"/>
      <c r="X1117" s="81"/>
      <c r="Y1117" s="150"/>
      <c r="Z1117" s="60">
        <f t="shared" si="86"/>
        <v>10</v>
      </c>
      <c r="AA1117" s="999">
        <v>696</v>
      </c>
      <c r="AB1117" s="81"/>
      <c r="AC1117" s="150"/>
      <c r="AD1117" s="63">
        <v>0</v>
      </c>
      <c r="AE1117" s="78">
        <f t="shared" si="88"/>
        <v>0</v>
      </c>
      <c r="AF1117" s="63">
        <v>0</v>
      </c>
      <c r="AG1117" s="150">
        <v>0</v>
      </c>
      <c r="AH1117" s="81"/>
      <c r="AI1117" s="150"/>
      <c r="AJ1117" s="998">
        <f t="shared" si="89"/>
        <v>696</v>
      </c>
    </row>
    <row r="1118" spans="2:36" ht="66" x14ac:dyDescent="0.25">
      <c r="B1118" s="51"/>
      <c r="C1118" s="228" t="s">
        <v>1084</v>
      </c>
      <c r="D1118" s="74"/>
      <c r="E1118" s="74">
        <v>4</v>
      </c>
      <c r="F1118" s="111" t="s">
        <v>30</v>
      </c>
      <c r="G1118" s="55" t="s">
        <v>31</v>
      </c>
      <c r="H1118" s="56" t="s">
        <v>32</v>
      </c>
      <c r="I1118" s="55" t="s">
        <v>33</v>
      </c>
      <c r="J1118" s="57">
        <v>47.01</v>
      </c>
      <c r="K1118" s="766">
        <v>188.04</v>
      </c>
      <c r="L1118" s="80"/>
      <c r="M1118" s="150">
        <v>0</v>
      </c>
      <c r="N1118" s="80"/>
      <c r="O1118" s="150"/>
      <c r="P1118" s="75">
        <v>0</v>
      </c>
      <c r="Q1118" s="999">
        <f t="shared" si="87"/>
        <v>0</v>
      </c>
      <c r="R1118" s="81"/>
      <c r="S1118" s="150"/>
      <c r="T1118" s="75">
        <v>0</v>
      </c>
      <c r="U1118" s="999"/>
      <c r="V1118" s="81"/>
      <c r="W1118" s="150"/>
      <c r="X1118" s="81"/>
      <c r="Y1118" s="150"/>
      <c r="Z1118" s="60">
        <f t="shared" si="86"/>
        <v>4</v>
      </c>
      <c r="AA1118" s="999">
        <v>188.04</v>
      </c>
      <c r="AB1118" s="81"/>
      <c r="AC1118" s="150"/>
      <c r="AD1118" s="63">
        <v>0</v>
      </c>
      <c r="AE1118" s="78">
        <f t="shared" si="88"/>
        <v>0</v>
      </c>
      <c r="AF1118" s="63">
        <v>0</v>
      </c>
      <c r="AG1118" s="150">
        <v>0</v>
      </c>
      <c r="AH1118" s="81"/>
      <c r="AI1118" s="150"/>
      <c r="AJ1118" s="998">
        <f t="shared" si="89"/>
        <v>188.04</v>
      </c>
    </row>
    <row r="1119" spans="2:36" ht="66" x14ac:dyDescent="0.25">
      <c r="B1119" s="51"/>
      <c r="C1119" s="228" t="s">
        <v>1085</v>
      </c>
      <c r="D1119" s="74"/>
      <c r="E1119" s="74">
        <v>4</v>
      </c>
      <c r="F1119" s="111" t="s">
        <v>30</v>
      </c>
      <c r="G1119" s="55" t="s">
        <v>31</v>
      </c>
      <c r="H1119" s="56" t="s">
        <v>32</v>
      </c>
      <c r="I1119" s="55" t="s">
        <v>33</v>
      </c>
      <c r="J1119" s="57">
        <v>42.3</v>
      </c>
      <c r="K1119" s="766">
        <v>169.2</v>
      </c>
      <c r="L1119" s="80"/>
      <c r="M1119" s="150">
        <v>0</v>
      </c>
      <c r="N1119" s="80"/>
      <c r="O1119" s="150"/>
      <c r="P1119" s="75">
        <v>0</v>
      </c>
      <c r="Q1119" s="999">
        <f t="shared" si="87"/>
        <v>0</v>
      </c>
      <c r="R1119" s="81"/>
      <c r="S1119" s="150"/>
      <c r="T1119" s="75">
        <v>0</v>
      </c>
      <c r="U1119" s="999"/>
      <c r="V1119" s="81"/>
      <c r="W1119" s="150"/>
      <c r="X1119" s="81"/>
      <c r="Y1119" s="150"/>
      <c r="Z1119" s="60">
        <f t="shared" si="86"/>
        <v>4</v>
      </c>
      <c r="AA1119" s="999">
        <v>169.2</v>
      </c>
      <c r="AB1119" s="81"/>
      <c r="AC1119" s="150"/>
      <c r="AD1119" s="63">
        <v>0</v>
      </c>
      <c r="AE1119" s="78">
        <f t="shared" si="88"/>
        <v>0</v>
      </c>
      <c r="AF1119" s="63">
        <v>0</v>
      </c>
      <c r="AG1119" s="150">
        <v>0</v>
      </c>
      <c r="AH1119" s="81"/>
      <c r="AI1119" s="150"/>
      <c r="AJ1119" s="998">
        <f t="shared" si="89"/>
        <v>169.2</v>
      </c>
    </row>
    <row r="1120" spans="2:36" x14ac:dyDescent="0.25">
      <c r="B1120" s="51"/>
      <c r="C1120" s="228" t="s">
        <v>1086</v>
      </c>
      <c r="D1120" s="74"/>
      <c r="E1120" s="74">
        <v>1</v>
      </c>
      <c r="F1120" s="111"/>
      <c r="G1120" s="55"/>
      <c r="H1120" s="56"/>
      <c r="I1120" s="55"/>
      <c r="J1120" s="57"/>
      <c r="K1120" s="766">
        <v>1034.92</v>
      </c>
      <c r="L1120" s="80"/>
      <c r="M1120" s="150">
        <v>0</v>
      </c>
      <c r="N1120" s="80"/>
      <c r="O1120" s="150"/>
      <c r="P1120" s="75">
        <v>0</v>
      </c>
      <c r="Q1120" s="999"/>
      <c r="R1120" s="81"/>
      <c r="S1120" s="150"/>
      <c r="T1120" s="75">
        <v>0</v>
      </c>
      <c r="U1120" s="999"/>
      <c r="V1120" s="81"/>
      <c r="W1120" s="150"/>
      <c r="X1120" s="81"/>
      <c r="Y1120" s="150"/>
      <c r="Z1120" s="60">
        <f t="shared" si="86"/>
        <v>1</v>
      </c>
      <c r="AA1120" s="999">
        <v>1034.92</v>
      </c>
      <c r="AB1120" s="81"/>
      <c r="AC1120" s="150"/>
      <c r="AD1120" s="63">
        <v>0</v>
      </c>
      <c r="AE1120" s="78"/>
      <c r="AF1120" s="63"/>
      <c r="AG1120" s="150">
        <v>0</v>
      </c>
      <c r="AH1120" s="81"/>
      <c r="AI1120" s="150"/>
      <c r="AJ1120" s="998">
        <f t="shared" si="89"/>
        <v>1034.92</v>
      </c>
    </row>
    <row r="1121" spans="2:36" ht="66" x14ac:dyDescent="0.25">
      <c r="B1121" s="51"/>
      <c r="C1121" s="227" t="s">
        <v>1087</v>
      </c>
      <c r="D1121" s="74"/>
      <c r="E1121" s="74">
        <v>200</v>
      </c>
      <c r="F1121" s="79" t="s">
        <v>30</v>
      </c>
      <c r="G1121" s="88" t="s">
        <v>31</v>
      </c>
      <c r="H1121" s="56" t="s">
        <v>32</v>
      </c>
      <c r="I1121" s="55" t="s">
        <v>33</v>
      </c>
      <c r="J1121" s="57">
        <v>3.48</v>
      </c>
      <c r="K1121" s="766">
        <v>696</v>
      </c>
      <c r="L1121" s="80"/>
      <c r="M1121" s="150">
        <v>0</v>
      </c>
      <c r="N1121" s="80"/>
      <c r="O1121" s="150"/>
      <c r="P1121" s="75">
        <v>0</v>
      </c>
      <c r="Q1121" s="999">
        <f>P1121*J1121</f>
        <v>0</v>
      </c>
      <c r="R1121" s="81"/>
      <c r="S1121" s="150"/>
      <c r="T1121" s="75">
        <v>0</v>
      </c>
      <c r="U1121" s="999"/>
      <c r="V1121" s="81"/>
      <c r="W1121" s="150"/>
      <c r="X1121" s="81"/>
      <c r="Y1121" s="150"/>
      <c r="Z1121" s="60">
        <f t="shared" si="86"/>
        <v>200</v>
      </c>
      <c r="AA1121" s="999">
        <v>696</v>
      </c>
      <c r="AB1121" s="81"/>
      <c r="AC1121" s="150"/>
      <c r="AD1121" s="63">
        <v>0</v>
      </c>
      <c r="AE1121" s="78">
        <f>AD1121*J1121</f>
        <v>0</v>
      </c>
      <c r="AF1121" s="63">
        <v>0</v>
      </c>
      <c r="AG1121" s="150">
        <v>0</v>
      </c>
      <c r="AH1121" s="81"/>
      <c r="AI1121" s="150"/>
      <c r="AJ1121" s="998">
        <f t="shared" si="89"/>
        <v>696</v>
      </c>
    </row>
    <row r="1122" spans="2:36" ht="66" x14ac:dyDescent="0.25">
      <c r="B1122" s="51"/>
      <c r="C1122" s="227" t="s">
        <v>1088</v>
      </c>
      <c r="D1122" s="74"/>
      <c r="E1122" s="74">
        <v>50</v>
      </c>
      <c r="F1122" s="79" t="s">
        <v>30</v>
      </c>
      <c r="G1122" s="88" t="s">
        <v>31</v>
      </c>
      <c r="H1122" s="56" t="s">
        <v>32</v>
      </c>
      <c r="I1122" s="55" t="s">
        <v>33</v>
      </c>
      <c r="J1122" s="57">
        <v>34.799999999999997</v>
      </c>
      <c r="K1122" s="766">
        <v>1740</v>
      </c>
      <c r="L1122" s="80"/>
      <c r="M1122" s="150">
        <v>0</v>
      </c>
      <c r="N1122" s="80"/>
      <c r="O1122" s="150"/>
      <c r="P1122" s="75">
        <v>0</v>
      </c>
      <c r="Q1122" s="999">
        <f>P1122*J1122</f>
        <v>0</v>
      </c>
      <c r="R1122" s="81"/>
      <c r="S1122" s="150"/>
      <c r="T1122" s="75">
        <v>0</v>
      </c>
      <c r="U1122" s="999"/>
      <c r="V1122" s="81"/>
      <c r="W1122" s="150"/>
      <c r="X1122" s="81"/>
      <c r="Y1122" s="150"/>
      <c r="Z1122" s="60">
        <f t="shared" si="86"/>
        <v>50</v>
      </c>
      <c r="AA1122" s="999">
        <v>1740</v>
      </c>
      <c r="AB1122" s="81"/>
      <c r="AC1122" s="150"/>
      <c r="AD1122" s="63">
        <v>0</v>
      </c>
      <c r="AE1122" s="78">
        <f>AD1122*J1122</f>
        <v>0</v>
      </c>
      <c r="AF1122" s="63">
        <v>0</v>
      </c>
      <c r="AG1122" s="150">
        <v>0</v>
      </c>
      <c r="AH1122" s="81"/>
      <c r="AI1122" s="150"/>
      <c r="AJ1122" s="998">
        <f t="shared" si="89"/>
        <v>1740</v>
      </c>
    </row>
    <row r="1123" spans="2:36" x14ac:dyDescent="0.25">
      <c r="B1123" s="92"/>
      <c r="C1123" s="329" t="s">
        <v>1089</v>
      </c>
      <c r="D1123" s="74"/>
      <c r="E1123" s="74">
        <v>2</v>
      </c>
      <c r="F1123" s="79"/>
      <c r="G1123" s="133"/>
      <c r="H1123" s="324"/>
      <c r="I1123" s="325"/>
      <c r="J1123" s="57"/>
      <c r="K1123" s="766">
        <v>7684</v>
      </c>
      <c r="L1123" s="80"/>
      <c r="M1123" s="150">
        <v>0</v>
      </c>
      <c r="N1123" s="80"/>
      <c r="O1123" s="150"/>
      <c r="P1123" s="75">
        <v>0</v>
      </c>
      <c r="Q1123" s="999"/>
      <c r="R1123" s="81"/>
      <c r="S1123" s="150"/>
      <c r="T1123" s="75">
        <v>0</v>
      </c>
      <c r="U1123" s="999"/>
      <c r="V1123" s="81"/>
      <c r="W1123" s="150"/>
      <c r="X1123" s="81"/>
      <c r="Y1123" s="150"/>
      <c r="Z1123" s="60">
        <f t="shared" si="86"/>
        <v>2</v>
      </c>
      <c r="AA1123" s="999">
        <v>7684</v>
      </c>
      <c r="AB1123" s="81"/>
      <c r="AC1123" s="150"/>
      <c r="AD1123" s="63">
        <v>0</v>
      </c>
      <c r="AE1123" s="78"/>
      <c r="AF1123" s="63"/>
      <c r="AG1123" s="150">
        <v>0</v>
      </c>
      <c r="AH1123" s="81"/>
      <c r="AI1123" s="150"/>
      <c r="AJ1123" s="998">
        <f t="shared" si="89"/>
        <v>7684</v>
      </c>
    </row>
    <row r="1124" spans="2:36" x14ac:dyDescent="0.25">
      <c r="B1124" s="92"/>
      <c r="C1124" s="329" t="s">
        <v>1090</v>
      </c>
      <c r="D1124" s="74"/>
      <c r="E1124" s="74">
        <v>2</v>
      </c>
      <c r="F1124" s="79"/>
      <c r="G1124" s="133"/>
      <c r="H1124" s="324"/>
      <c r="I1124" s="325"/>
      <c r="J1124" s="57"/>
      <c r="K1124" s="766">
        <v>1750</v>
      </c>
      <c r="L1124" s="80"/>
      <c r="M1124" s="150">
        <v>0</v>
      </c>
      <c r="N1124" s="80"/>
      <c r="O1124" s="150"/>
      <c r="P1124" s="75">
        <v>0</v>
      </c>
      <c r="Q1124" s="999"/>
      <c r="R1124" s="81"/>
      <c r="S1124" s="150"/>
      <c r="T1124" s="75">
        <v>0</v>
      </c>
      <c r="U1124" s="999"/>
      <c r="V1124" s="81"/>
      <c r="W1124" s="150"/>
      <c r="X1124" s="81"/>
      <c r="Y1124" s="150"/>
      <c r="Z1124" s="60">
        <f t="shared" si="86"/>
        <v>2</v>
      </c>
      <c r="AA1124" s="999">
        <v>1750</v>
      </c>
      <c r="AB1124" s="81"/>
      <c r="AC1124" s="150"/>
      <c r="AD1124" s="63">
        <v>0</v>
      </c>
      <c r="AE1124" s="78"/>
      <c r="AF1124" s="63"/>
      <c r="AG1124" s="150">
        <v>0</v>
      </c>
      <c r="AH1124" s="81"/>
      <c r="AI1124" s="150"/>
      <c r="AJ1124" s="998">
        <f t="shared" si="89"/>
        <v>1750</v>
      </c>
    </row>
    <row r="1125" spans="2:36" x14ac:dyDescent="0.25">
      <c r="B1125" s="92"/>
      <c r="C1125" s="329" t="s">
        <v>1090</v>
      </c>
      <c r="D1125" s="74"/>
      <c r="E1125" s="74">
        <v>4</v>
      </c>
      <c r="F1125" s="79"/>
      <c r="G1125" s="133"/>
      <c r="H1125" s="324"/>
      <c r="I1125" s="325"/>
      <c r="J1125" s="57"/>
      <c r="K1125" s="766">
        <v>3500</v>
      </c>
      <c r="L1125" s="80"/>
      <c r="M1125" s="150">
        <v>0</v>
      </c>
      <c r="N1125" s="80"/>
      <c r="O1125" s="150"/>
      <c r="P1125" s="75">
        <v>0</v>
      </c>
      <c r="Q1125" s="999"/>
      <c r="R1125" s="81"/>
      <c r="S1125" s="150"/>
      <c r="T1125" s="75">
        <v>0</v>
      </c>
      <c r="U1125" s="999"/>
      <c r="V1125" s="81"/>
      <c r="W1125" s="150"/>
      <c r="X1125" s="81"/>
      <c r="Y1125" s="150"/>
      <c r="Z1125" s="60">
        <f t="shared" si="86"/>
        <v>4</v>
      </c>
      <c r="AA1125" s="999">
        <v>3500</v>
      </c>
      <c r="AB1125" s="81"/>
      <c r="AC1125" s="150"/>
      <c r="AD1125" s="63">
        <v>0</v>
      </c>
      <c r="AE1125" s="78"/>
      <c r="AF1125" s="63"/>
      <c r="AG1125" s="150">
        <v>0</v>
      </c>
      <c r="AH1125" s="81"/>
      <c r="AI1125" s="150"/>
      <c r="AJ1125" s="998">
        <f t="shared" si="89"/>
        <v>3500</v>
      </c>
    </row>
    <row r="1126" spans="2:36" x14ac:dyDescent="0.25">
      <c r="B1126" s="60"/>
      <c r="C1126" s="331"/>
      <c r="D1126" s="51"/>
      <c r="E1126" s="51"/>
      <c r="F1126" s="79"/>
      <c r="G1126" s="133"/>
      <c r="H1126" s="133"/>
      <c r="I1126" s="133"/>
      <c r="J1126" s="108"/>
      <c r="K1126" s="807"/>
      <c r="L1126" s="136"/>
      <c r="M1126" s="469">
        <v>0</v>
      </c>
      <c r="N1126" s="136"/>
      <c r="O1126" s="469"/>
      <c r="P1126" s="75">
        <v>0</v>
      </c>
      <c r="Q1126" s="1002"/>
      <c r="R1126" s="138"/>
      <c r="S1126" s="469"/>
      <c r="T1126" s="75">
        <v>0</v>
      </c>
      <c r="U1126" s="1002"/>
      <c r="V1126" s="138"/>
      <c r="W1126" s="469"/>
      <c r="X1126" s="138"/>
      <c r="Y1126" s="469"/>
      <c r="Z1126" s="60">
        <f t="shared" si="86"/>
        <v>0</v>
      </c>
      <c r="AA1126" s="1002">
        <v>0</v>
      </c>
      <c r="AB1126" s="138"/>
      <c r="AC1126" s="469"/>
      <c r="AD1126" s="63">
        <v>0</v>
      </c>
      <c r="AE1126" s="137"/>
      <c r="AF1126" s="942"/>
      <c r="AG1126" s="150">
        <v>0</v>
      </c>
      <c r="AH1126" s="138"/>
      <c r="AI1126" s="469"/>
      <c r="AJ1126" s="998">
        <f t="shared" si="89"/>
        <v>0</v>
      </c>
    </row>
    <row r="1127" spans="2:36" x14ac:dyDescent="0.25">
      <c r="B1127" s="42">
        <v>24703</v>
      </c>
      <c r="C1127" s="285" t="s">
        <v>1091</v>
      </c>
      <c r="D1127" s="44"/>
      <c r="E1127" s="44"/>
      <c r="F1127" s="44"/>
      <c r="G1127" s="239"/>
      <c r="H1127" s="239"/>
      <c r="I1127" s="239"/>
      <c r="J1127" s="47"/>
      <c r="K1127" s="787">
        <v>19468.07</v>
      </c>
      <c r="L1127" s="264"/>
      <c r="M1127" s="921">
        <v>0</v>
      </c>
      <c r="N1127" s="264"/>
      <c r="O1127" s="921"/>
      <c r="P1127" s="238">
        <v>0</v>
      </c>
      <c r="Q1127" s="251">
        <f>Q1128+Q1129+Q1130+Q1131+Q1132</f>
        <v>0</v>
      </c>
      <c r="R1127" s="265"/>
      <c r="S1127" s="921"/>
      <c r="T1127" s="238">
        <v>0</v>
      </c>
      <c r="U1127" s="251">
        <f>SUM(U1128:U1139)</f>
        <v>19468.07</v>
      </c>
      <c r="V1127" s="265"/>
      <c r="W1127" s="921"/>
      <c r="X1127" s="265"/>
      <c r="Y1127" s="921"/>
      <c r="Z1127" s="376">
        <f t="shared" si="86"/>
        <v>0</v>
      </c>
      <c r="AA1127" s="251"/>
      <c r="AB1127" s="265"/>
      <c r="AC1127" s="921"/>
      <c r="AD1127" s="931">
        <v>0</v>
      </c>
      <c r="AE1127" s="251">
        <f>AE1128+AE1129+AE1130+AE1131+AE1132</f>
        <v>0</v>
      </c>
      <c r="AF1127" s="565">
        <f>AF1128+AF1129+AF1130+AF1131+AF1132</f>
        <v>0</v>
      </c>
      <c r="AG1127" s="882">
        <v>0</v>
      </c>
      <c r="AH1127" s="265"/>
      <c r="AI1127" s="921"/>
      <c r="AJ1127" s="926">
        <f t="shared" si="89"/>
        <v>19468.07</v>
      </c>
    </row>
    <row r="1128" spans="2:36" ht="66" x14ac:dyDescent="0.25">
      <c r="B1128" s="60"/>
      <c r="C1128" s="130" t="s">
        <v>1092</v>
      </c>
      <c r="D1128" s="51"/>
      <c r="E1128" s="51">
        <v>20</v>
      </c>
      <c r="F1128" s="79" t="s">
        <v>30</v>
      </c>
      <c r="G1128" s="88" t="s">
        <v>31</v>
      </c>
      <c r="H1128" s="107" t="s">
        <v>32</v>
      </c>
      <c r="I1128" s="88" t="s">
        <v>33</v>
      </c>
      <c r="J1128" s="108">
        <v>6.8905000000000003</v>
      </c>
      <c r="K1128" s="807">
        <v>137.81</v>
      </c>
      <c r="L1128" s="80"/>
      <c r="M1128" s="150">
        <v>0</v>
      </c>
      <c r="N1128" s="80"/>
      <c r="O1128" s="150"/>
      <c r="P1128" s="75">
        <v>0</v>
      </c>
      <c r="Q1128" s="999">
        <f>P1128*J1128</f>
        <v>0</v>
      </c>
      <c r="R1128" s="81"/>
      <c r="S1128" s="150"/>
      <c r="T1128" s="60">
        <f t="shared" ref="T1128:T1139" si="90">E1128</f>
        <v>20</v>
      </c>
      <c r="U1128" s="999">
        <v>137.81</v>
      </c>
      <c r="V1128" s="81"/>
      <c r="W1128" s="150"/>
      <c r="X1128" s="81"/>
      <c r="Y1128" s="150"/>
      <c r="Z1128" s="139"/>
      <c r="AA1128" s="1002"/>
      <c r="AB1128" s="81"/>
      <c r="AC1128" s="150"/>
      <c r="AD1128" s="63">
        <v>0</v>
      </c>
      <c r="AE1128" s="78">
        <f>AD1128*J1128</f>
        <v>0</v>
      </c>
      <c r="AF1128" s="63">
        <v>0</v>
      </c>
      <c r="AG1128" s="150">
        <v>0</v>
      </c>
      <c r="AH1128" s="81"/>
      <c r="AI1128" s="150"/>
      <c r="AJ1128" s="998">
        <f t="shared" si="89"/>
        <v>137.81</v>
      </c>
    </row>
    <row r="1129" spans="2:36" ht="66" x14ac:dyDescent="0.25">
      <c r="B1129" s="60"/>
      <c r="C1129" s="130" t="s">
        <v>1093</v>
      </c>
      <c r="D1129" s="51"/>
      <c r="E1129" s="97">
        <v>20</v>
      </c>
      <c r="F1129" s="79" t="s">
        <v>30</v>
      </c>
      <c r="G1129" s="88" t="s">
        <v>31</v>
      </c>
      <c r="H1129" s="107" t="s">
        <v>32</v>
      </c>
      <c r="I1129" s="88" t="s">
        <v>33</v>
      </c>
      <c r="J1129" s="108">
        <v>13.781000000000001</v>
      </c>
      <c r="K1129" s="809">
        <v>275.62</v>
      </c>
      <c r="L1129" s="80"/>
      <c r="M1129" s="150">
        <v>0</v>
      </c>
      <c r="N1129" s="80"/>
      <c r="O1129" s="150"/>
      <c r="P1129" s="75">
        <v>0</v>
      </c>
      <c r="Q1129" s="999">
        <f>P1129*J1129</f>
        <v>0</v>
      </c>
      <c r="R1129" s="81"/>
      <c r="S1129" s="150"/>
      <c r="T1129" s="60">
        <f t="shared" si="90"/>
        <v>20</v>
      </c>
      <c r="U1129" s="999">
        <v>275.62</v>
      </c>
      <c r="V1129" s="81"/>
      <c r="W1129" s="150"/>
      <c r="X1129" s="81"/>
      <c r="Y1129" s="150"/>
      <c r="Z1129" s="139"/>
      <c r="AA1129" s="1002"/>
      <c r="AB1129" s="81"/>
      <c r="AC1129" s="150"/>
      <c r="AD1129" s="63">
        <v>0</v>
      </c>
      <c r="AE1129" s="78">
        <f>AD1129*J1129</f>
        <v>0</v>
      </c>
      <c r="AF1129" s="63">
        <v>0</v>
      </c>
      <c r="AG1129" s="150">
        <v>0</v>
      </c>
      <c r="AH1129" s="81"/>
      <c r="AI1129" s="150"/>
      <c r="AJ1129" s="998">
        <f t="shared" si="89"/>
        <v>275.62</v>
      </c>
    </row>
    <row r="1130" spans="2:36" ht="66" x14ac:dyDescent="0.25">
      <c r="B1130" s="60"/>
      <c r="C1130" s="227" t="s">
        <v>1094</v>
      </c>
      <c r="D1130" s="51"/>
      <c r="E1130" s="97">
        <v>5</v>
      </c>
      <c r="F1130" s="79" t="s">
        <v>195</v>
      </c>
      <c r="G1130" s="88" t="s">
        <v>31</v>
      </c>
      <c r="H1130" s="107" t="s">
        <v>32</v>
      </c>
      <c r="I1130" s="88" t="s">
        <v>33</v>
      </c>
      <c r="J1130" s="108">
        <v>151.58800000000002</v>
      </c>
      <c r="K1130" s="809">
        <v>757.94</v>
      </c>
      <c r="L1130" s="80"/>
      <c r="M1130" s="150">
        <v>0</v>
      </c>
      <c r="N1130" s="80"/>
      <c r="O1130" s="150"/>
      <c r="P1130" s="75">
        <v>0</v>
      </c>
      <c r="Q1130" s="999">
        <f>P1130*J1130</f>
        <v>0</v>
      </c>
      <c r="R1130" s="81"/>
      <c r="S1130" s="150"/>
      <c r="T1130" s="60">
        <f t="shared" si="90"/>
        <v>5</v>
      </c>
      <c r="U1130" s="999">
        <v>757.94</v>
      </c>
      <c r="V1130" s="81"/>
      <c r="W1130" s="150"/>
      <c r="X1130" s="81"/>
      <c r="Y1130" s="150"/>
      <c r="Z1130" s="139"/>
      <c r="AA1130" s="1002"/>
      <c r="AB1130" s="81"/>
      <c r="AC1130" s="150"/>
      <c r="AD1130" s="63">
        <v>0</v>
      </c>
      <c r="AE1130" s="78">
        <f>AD1130*J1130</f>
        <v>0</v>
      </c>
      <c r="AF1130" s="63">
        <v>0</v>
      </c>
      <c r="AG1130" s="150">
        <v>0</v>
      </c>
      <c r="AH1130" s="81"/>
      <c r="AI1130" s="150"/>
      <c r="AJ1130" s="998">
        <f t="shared" si="89"/>
        <v>757.94</v>
      </c>
    </row>
    <row r="1131" spans="2:36" ht="66" x14ac:dyDescent="0.25">
      <c r="B1131" s="60"/>
      <c r="C1131" s="322" t="s">
        <v>1095</v>
      </c>
      <c r="D1131" s="51"/>
      <c r="E1131" s="51">
        <v>1</v>
      </c>
      <c r="F1131" s="79" t="s">
        <v>30</v>
      </c>
      <c r="G1131" s="88" t="s">
        <v>31</v>
      </c>
      <c r="H1131" s="107" t="s">
        <v>32</v>
      </c>
      <c r="I1131" s="88" t="s">
        <v>33</v>
      </c>
      <c r="J1131" s="108">
        <v>32.4</v>
      </c>
      <c r="K1131" s="807">
        <v>32.4</v>
      </c>
      <c r="L1131" s="80"/>
      <c r="M1131" s="150">
        <v>0</v>
      </c>
      <c r="N1131" s="80"/>
      <c r="O1131" s="150"/>
      <c r="P1131" s="75">
        <v>0</v>
      </c>
      <c r="Q1131" s="999">
        <f>P1131*J1131</f>
        <v>0</v>
      </c>
      <c r="R1131" s="81"/>
      <c r="S1131" s="150"/>
      <c r="T1131" s="60">
        <f t="shared" si="90"/>
        <v>1</v>
      </c>
      <c r="U1131" s="999">
        <v>32.4</v>
      </c>
      <c r="V1131" s="81"/>
      <c r="W1131" s="150"/>
      <c r="X1131" s="81"/>
      <c r="Y1131" s="150"/>
      <c r="Z1131" s="139"/>
      <c r="AA1131" s="1002"/>
      <c r="AB1131" s="81"/>
      <c r="AC1131" s="150"/>
      <c r="AD1131" s="63">
        <v>0</v>
      </c>
      <c r="AE1131" s="78">
        <f>AD1131*J1131</f>
        <v>0</v>
      </c>
      <c r="AF1131" s="63">
        <v>0</v>
      </c>
      <c r="AG1131" s="150">
        <v>0</v>
      </c>
      <c r="AH1131" s="81"/>
      <c r="AI1131" s="150"/>
      <c r="AJ1131" s="998">
        <f t="shared" si="89"/>
        <v>32.4</v>
      </c>
    </row>
    <row r="1132" spans="2:36" ht="66" x14ac:dyDescent="0.25">
      <c r="B1132" s="60"/>
      <c r="C1132" s="322" t="s">
        <v>1096</v>
      </c>
      <c r="D1132" s="51"/>
      <c r="E1132" s="51">
        <v>3</v>
      </c>
      <c r="F1132" s="79" t="s">
        <v>30</v>
      </c>
      <c r="G1132" s="88" t="s">
        <v>31</v>
      </c>
      <c r="H1132" s="107" t="s">
        <v>32</v>
      </c>
      <c r="I1132" s="88" t="s">
        <v>33</v>
      </c>
      <c r="J1132" s="108">
        <v>957.76666666666677</v>
      </c>
      <c r="K1132" s="807">
        <v>2873.3</v>
      </c>
      <c r="L1132" s="80"/>
      <c r="M1132" s="150">
        <v>0</v>
      </c>
      <c r="N1132" s="80"/>
      <c r="O1132" s="150"/>
      <c r="P1132" s="75">
        <v>0</v>
      </c>
      <c r="Q1132" s="999">
        <f>P1132*J1132</f>
        <v>0</v>
      </c>
      <c r="R1132" s="81"/>
      <c r="S1132" s="150"/>
      <c r="T1132" s="60">
        <f t="shared" si="90"/>
        <v>3</v>
      </c>
      <c r="U1132" s="999">
        <v>2873.3</v>
      </c>
      <c r="V1132" s="81"/>
      <c r="W1132" s="150"/>
      <c r="X1132" s="81"/>
      <c r="Y1132" s="150"/>
      <c r="Z1132" s="139"/>
      <c r="AA1132" s="1002"/>
      <c r="AB1132" s="81"/>
      <c r="AC1132" s="150"/>
      <c r="AD1132" s="63">
        <v>0</v>
      </c>
      <c r="AE1132" s="78">
        <f>AD1132*J1132</f>
        <v>0</v>
      </c>
      <c r="AF1132" s="63">
        <v>0</v>
      </c>
      <c r="AG1132" s="150">
        <v>0</v>
      </c>
      <c r="AH1132" s="81"/>
      <c r="AI1132" s="150"/>
      <c r="AJ1132" s="998">
        <f t="shared" si="89"/>
        <v>2873.3</v>
      </c>
    </row>
    <row r="1133" spans="2:36" x14ac:dyDescent="0.25">
      <c r="B1133" s="92"/>
      <c r="C1133" s="329" t="s">
        <v>1097</v>
      </c>
      <c r="D1133" s="74"/>
      <c r="E1133" s="74">
        <v>4</v>
      </c>
      <c r="F1133" s="79"/>
      <c r="G1133" s="133"/>
      <c r="H1133" s="324"/>
      <c r="I1133" s="325"/>
      <c r="J1133" s="57"/>
      <c r="K1133" s="766">
        <v>660</v>
      </c>
      <c r="L1133" s="80"/>
      <c r="M1133" s="150">
        <v>0</v>
      </c>
      <c r="N1133" s="80"/>
      <c r="O1133" s="150"/>
      <c r="P1133" s="75">
        <v>0</v>
      </c>
      <c r="Q1133" s="999"/>
      <c r="R1133" s="81"/>
      <c r="S1133" s="150"/>
      <c r="T1133" s="60">
        <f t="shared" si="90"/>
        <v>4</v>
      </c>
      <c r="U1133" s="999">
        <v>660</v>
      </c>
      <c r="V1133" s="81"/>
      <c r="W1133" s="150"/>
      <c r="X1133" s="81"/>
      <c r="Y1133" s="150"/>
      <c r="Z1133" s="139"/>
      <c r="AA1133" s="1002"/>
      <c r="AB1133" s="81"/>
      <c r="AC1133" s="150"/>
      <c r="AD1133" s="63">
        <v>0</v>
      </c>
      <c r="AE1133" s="78"/>
      <c r="AF1133" s="63"/>
      <c r="AG1133" s="150">
        <v>0</v>
      </c>
      <c r="AH1133" s="81"/>
      <c r="AI1133" s="150"/>
      <c r="AJ1133" s="998">
        <f t="shared" si="89"/>
        <v>660</v>
      </c>
    </row>
    <row r="1134" spans="2:36" x14ac:dyDescent="0.25">
      <c r="B1134" s="92"/>
      <c r="C1134" s="329" t="s">
        <v>1098</v>
      </c>
      <c r="D1134" s="74"/>
      <c r="E1134" s="74">
        <v>2</v>
      </c>
      <c r="F1134" s="79"/>
      <c r="G1134" s="133"/>
      <c r="H1134" s="324"/>
      <c r="I1134" s="325"/>
      <c r="J1134" s="57"/>
      <c r="K1134" s="766">
        <v>1321</v>
      </c>
      <c r="L1134" s="80"/>
      <c r="M1134" s="150">
        <v>0</v>
      </c>
      <c r="N1134" s="80"/>
      <c r="O1134" s="150"/>
      <c r="P1134" s="75">
        <v>0</v>
      </c>
      <c r="Q1134" s="999"/>
      <c r="R1134" s="81"/>
      <c r="S1134" s="150"/>
      <c r="T1134" s="60">
        <f t="shared" si="90"/>
        <v>2</v>
      </c>
      <c r="U1134" s="999">
        <v>1321</v>
      </c>
      <c r="V1134" s="81"/>
      <c r="W1134" s="150"/>
      <c r="X1134" s="81"/>
      <c r="Y1134" s="150"/>
      <c r="Z1134" s="139"/>
      <c r="AA1134" s="1002"/>
      <c r="AB1134" s="81"/>
      <c r="AC1134" s="150"/>
      <c r="AD1134" s="63">
        <v>0</v>
      </c>
      <c r="AE1134" s="78"/>
      <c r="AF1134" s="63"/>
      <c r="AG1134" s="150">
        <v>0</v>
      </c>
      <c r="AH1134" s="81"/>
      <c r="AI1134" s="150"/>
      <c r="AJ1134" s="998">
        <f t="shared" si="89"/>
        <v>1321</v>
      </c>
    </row>
    <row r="1135" spans="2:36" x14ac:dyDescent="0.25">
      <c r="B1135" s="92"/>
      <c r="C1135" s="329" t="s">
        <v>1099</v>
      </c>
      <c r="D1135" s="74"/>
      <c r="E1135" s="79">
        <v>3</v>
      </c>
      <c r="F1135" s="79"/>
      <c r="G1135" s="133"/>
      <c r="H1135" s="324"/>
      <c r="I1135" s="325"/>
      <c r="J1135" s="57"/>
      <c r="K1135" s="112">
        <v>270</v>
      </c>
      <c r="L1135" s="80"/>
      <c r="M1135" s="150">
        <v>0</v>
      </c>
      <c r="N1135" s="80"/>
      <c r="O1135" s="150"/>
      <c r="P1135" s="75">
        <v>0</v>
      </c>
      <c r="Q1135" s="999"/>
      <c r="R1135" s="81"/>
      <c r="S1135" s="150"/>
      <c r="T1135" s="60">
        <f t="shared" si="90"/>
        <v>3</v>
      </c>
      <c r="U1135" s="999">
        <v>270</v>
      </c>
      <c r="V1135" s="81"/>
      <c r="W1135" s="150"/>
      <c r="X1135" s="81"/>
      <c r="Y1135" s="150"/>
      <c r="Z1135" s="139"/>
      <c r="AA1135" s="1002"/>
      <c r="AB1135" s="81"/>
      <c r="AC1135" s="150"/>
      <c r="AD1135" s="63">
        <v>0</v>
      </c>
      <c r="AE1135" s="78"/>
      <c r="AF1135" s="63"/>
      <c r="AG1135" s="150">
        <v>0</v>
      </c>
      <c r="AH1135" s="81"/>
      <c r="AI1135" s="150"/>
      <c r="AJ1135" s="998">
        <f t="shared" si="89"/>
        <v>270</v>
      </c>
    </row>
    <row r="1136" spans="2:36" ht="24" x14ac:dyDescent="0.25">
      <c r="B1136" s="92"/>
      <c r="C1136" s="329" t="s">
        <v>1100</v>
      </c>
      <c r="D1136" s="74"/>
      <c r="E1136" s="79">
        <v>3</v>
      </c>
      <c r="F1136" s="79"/>
      <c r="G1136" s="133"/>
      <c r="H1136" s="324"/>
      <c r="I1136" s="325"/>
      <c r="J1136" s="57"/>
      <c r="K1136" s="112">
        <v>3960</v>
      </c>
      <c r="L1136" s="80"/>
      <c r="M1136" s="150">
        <v>0</v>
      </c>
      <c r="N1136" s="80"/>
      <c r="O1136" s="150"/>
      <c r="P1136" s="75">
        <v>0</v>
      </c>
      <c r="Q1136" s="999"/>
      <c r="R1136" s="81"/>
      <c r="S1136" s="150"/>
      <c r="T1136" s="60">
        <f t="shared" si="90"/>
        <v>3</v>
      </c>
      <c r="U1136" s="999">
        <v>3960</v>
      </c>
      <c r="V1136" s="81"/>
      <c r="W1136" s="150"/>
      <c r="X1136" s="81"/>
      <c r="Y1136" s="150"/>
      <c r="Z1136" s="139"/>
      <c r="AA1136" s="1002"/>
      <c r="AB1136" s="81"/>
      <c r="AC1136" s="150"/>
      <c r="AD1136" s="63">
        <v>0</v>
      </c>
      <c r="AE1136" s="78"/>
      <c r="AF1136" s="63"/>
      <c r="AG1136" s="150">
        <v>0</v>
      </c>
      <c r="AH1136" s="81"/>
      <c r="AI1136" s="150"/>
      <c r="AJ1136" s="998">
        <f t="shared" si="89"/>
        <v>3960</v>
      </c>
    </row>
    <row r="1137" spans="2:36" ht="24" x14ac:dyDescent="0.25">
      <c r="B1137" s="92"/>
      <c r="C1137" s="329" t="s">
        <v>1101</v>
      </c>
      <c r="D1137" s="74"/>
      <c r="E1137" s="79">
        <v>3</v>
      </c>
      <c r="F1137" s="79"/>
      <c r="G1137" s="133"/>
      <c r="H1137" s="324"/>
      <c r="I1137" s="325"/>
      <c r="J1137" s="57"/>
      <c r="K1137" s="112">
        <v>1740</v>
      </c>
      <c r="L1137" s="80"/>
      <c r="M1137" s="150">
        <v>0</v>
      </c>
      <c r="N1137" s="80"/>
      <c r="O1137" s="150"/>
      <c r="P1137" s="75">
        <v>0</v>
      </c>
      <c r="Q1137" s="999"/>
      <c r="R1137" s="81"/>
      <c r="S1137" s="150"/>
      <c r="T1137" s="60">
        <f t="shared" si="90"/>
        <v>3</v>
      </c>
      <c r="U1137" s="999">
        <v>1740</v>
      </c>
      <c r="V1137" s="81"/>
      <c r="W1137" s="150"/>
      <c r="X1137" s="81"/>
      <c r="Y1137" s="150"/>
      <c r="Z1137" s="139"/>
      <c r="AA1137" s="1002"/>
      <c r="AB1137" s="81"/>
      <c r="AC1137" s="150"/>
      <c r="AD1137" s="63">
        <v>0</v>
      </c>
      <c r="AE1137" s="78"/>
      <c r="AF1137" s="63"/>
      <c r="AG1137" s="150">
        <v>0</v>
      </c>
      <c r="AH1137" s="81"/>
      <c r="AI1137" s="150"/>
      <c r="AJ1137" s="998">
        <f t="shared" si="89"/>
        <v>1740</v>
      </c>
    </row>
    <row r="1138" spans="2:36" ht="24" x14ac:dyDescent="0.25">
      <c r="B1138" s="92"/>
      <c r="C1138" s="329" t="s">
        <v>1102</v>
      </c>
      <c r="D1138" s="74"/>
      <c r="E1138" s="79">
        <v>3</v>
      </c>
      <c r="F1138" s="79"/>
      <c r="G1138" s="133"/>
      <c r="H1138" s="324"/>
      <c r="I1138" s="325"/>
      <c r="J1138" s="57"/>
      <c r="K1138" s="112">
        <v>2940</v>
      </c>
      <c r="L1138" s="80"/>
      <c r="M1138" s="150">
        <v>0</v>
      </c>
      <c r="N1138" s="80"/>
      <c r="O1138" s="150"/>
      <c r="P1138" s="75">
        <v>0</v>
      </c>
      <c r="Q1138" s="999"/>
      <c r="R1138" s="81"/>
      <c r="S1138" s="150"/>
      <c r="T1138" s="60">
        <f t="shared" si="90"/>
        <v>3</v>
      </c>
      <c r="U1138" s="999">
        <v>2940</v>
      </c>
      <c r="V1138" s="81"/>
      <c r="W1138" s="150"/>
      <c r="X1138" s="81"/>
      <c r="Y1138" s="150"/>
      <c r="Z1138" s="139"/>
      <c r="AA1138" s="1002"/>
      <c r="AB1138" s="81"/>
      <c r="AC1138" s="150"/>
      <c r="AD1138" s="63">
        <v>0</v>
      </c>
      <c r="AE1138" s="78"/>
      <c r="AF1138" s="63"/>
      <c r="AG1138" s="150">
        <v>0</v>
      </c>
      <c r="AH1138" s="81"/>
      <c r="AI1138" s="150"/>
      <c r="AJ1138" s="998">
        <f t="shared" si="89"/>
        <v>2940</v>
      </c>
    </row>
    <row r="1139" spans="2:36" x14ac:dyDescent="0.25">
      <c r="B1139" s="92"/>
      <c r="C1139" s="329" t="s">
        <v>1103</v>
      </c>
      <c r="D1139" s="74"/>
      <c r="E1139" s="79">
        <v>1</v>
      </c>
      <c r="F1139" s="79"/>
      <c r="G1139" s="133"/>
      <c r="H1139" s="324"/>
      <c r="I1139" s="325"/>
      <c r="J1139" s="57"/>
      <c r="K1139" s="112">
        <v>4500</v>
      </c>
      <c r="L1139" s="80"/>
      <c r="M1139" s="150">
        <v>0</v>
      </c>
      <c r="N1139" s="80"/>
      <c r="O1139" s="150"/>
      <c r="P1139" s="75">
        <v>0</v>
      </c>
      <c r="Q1139" s="999"/>
      <c r="R1139" s="81"/>
      <c r="S1139" s="150"/>
      <c r="T1139" s="60">
        <f t="shared" si="90"/>
        <v>1</v>
      </c>
      <c r="U1139" s="999">
        <v>4500</v>
      </c>
      <c r="V1139" s="81"/>
      <c r="W1139" s="150"/>
      <c r="X1139" s="81"/>
      <c r="Y1139" s="150"/>
      <c r="Z1139" s="139"/>
      <c r="AA1139" s="1002"/>
      <c r="AB1139" s="81"/>
      <c r="AC1139" s="150"/>
      <c r="AD1139" s="63">
        <v>0</v>
      </c>
      <c r="AE1139" s="78"/>
      <c r="AF1139" s="63"/>
      <c r="AG1139" s="150">
        <v>0</v>
      </c>
      <c r="AH1139" s="81"/>
      <c r="AI1139" s="150"/>
      <c r="AJ1139" s="998">
        <f t="shared" si="89"/>
        <v>4500</v>
      </c>
    </row>
    <row r="1140" spans="2:36" ht="24" x14ac:dyDescent="0.25">
      <c r="B1140" s="42">
        <v>24704</v>
      </c>
      <c r="C1140" s="285" t="s">
        <v>1104</v>
      </c>
      <c r="D1140" s="44"/>
      <c r="E1140" s="45"/>
      <c r="F1140" s="45"/>
      <c r="G1140" s="46"/>
      <c r="H1140" s="333"/>
      <c r="I1140" s="46"/>
      <c r="J1140" s="47"/>
      <c r="K1140" s="790">
        <v>7303.82</v>
      </c>
      <c r="L1140" s="264"/>
      <c r="M1140" s="921">
        <f>SUM(M1141:M1142)</f>
        <v>0</v>
      </c>
      <c r="N1140" s="264"/>
      <c r="O1140" s="921">
        <f>SUM(O1141:O1142)</f>
        <v>0</v>
      </c>
      <c r="P1140" s="238">
        <v>0</v>
      </c>
      <c r="Q1140" s="921">
        <f>SUM(Q1141:Q1142)</f>
        <v>0</v>
      </c>
      <c r="R1140" s="265"/>
      <c r="S1140" s="921">
        <f>SUM(S1141:S1142)</f>
        <v>0</v>
      </c>
      <c r="T1140" s="238">
        <v>0</v>
      </c>
      <c r="U1140" s="921">
        <f>SUM(U1141:U1142)</f>
        <v>0</v>
      </c>
      <c r="V1140" s="265"/>
      <c r="W1140" s="921">
        <f>SUM(W1141:W1142)</f>
        <v>0</v>
      </c>
      <c r="X1140" s="265"/>
      <c r="Y1140" s="921">
        <f>SUM(Y1141:Y1142)</f>
        <v>0</v>
      </c>
      <c r="Z1140" s="376">
        <f t="shared" ref="Z1140:Z1165" si="91">E1140</f>
        <v>0</v>
      </c>
      <c r="AA1140" s="921">
        <f>SUM(AA1141:AA1142)</f>
        <v>7303.82</v>
      </c>
      <c r="AB1140" s="265"/>
      <c r="AC1140" s="921">
        <f>SUM(AC1141:AC1142)</f>
        <v>0</v>
      </c>
      <c r="AD1140" s="931">
        <v>0</v>
      </c>
      <c r="AE1140" s="264">
        <f>SUM(AE1141:AE1142)</f>
        <v>0</v>
      </c>
      <c r="AF1140" s="966">
        <f>AF1141</f>
        <v>0</v>
      </c>
      <c r="AG1140" s="264">
        <f>SUM(AG1141:AG1142)</f>
        <v>0</v>
      </c>
      <c r="AH1140" s="265"/>
      <c r="AI1140" s="921">
        <f>SUM(AI1141:AI1142)</f>
        <v>0</v>
      </c>
      <c r="AJ1140" s="921">
        <f>SUM(AJ1141:AJ1142)</f>
        <v>7303.82</v>
      </c>
    </row>
    <row r="1141" spans="2:36" ht="66" x14ac:dyDescent="0.25">
      <c r="B1141" s="51"/>
      <c r="C1141" s="52" t="s">
        <v>1105</v>
      </c>
      <c r="D1141" s="74"/>
      <c r="E1141" s="79">
        <v>2</v>
      </c>
      <c r="F1141" s="79" t="s">
        <v>30</v>
      </c>
      <c r="G1141" s="88" t="s">
        <v>31</v>
      </c>
      <c r="H1141" s="56" t="s">
        <v>32</v>
      </c>
      <c r="I1141" s="55" t="s">
        <v>33</v>
      </c>
      <c r="J1141" s="57">
        <v>3651.91</v>
      </c>
      <c r="K1141" s="112">
        <v>7303.82</v>
      </c>
      <c r="L1141" s="80"/>
      <c r="M1141" s="150">
        <v>0</v>
      </c>
      <c r="N1141" s="80"/>
      <c r="O1141" s="150"/>
      <c r="P1141" s="75">
        <v>0</v>
      </c>
      <c r="Q1141" s="999">
        <f>P1141*J1141</f>
        <v>0</v>
      </c>
      <c r="R1141" s="81"/>
      <c r="S1141" s="150"/>
      <c r="T1141" s="75">
        <v>0</v>
      </c>
      <c r="U1141" s="999"/>
      <c r="V1141" s="81"/>
      <c r="W1141" s="150"/>
      <c r="X1141" s="81"/>
      <c r="Y1141" s="150"/>
      <c r="Z1141" s="60">
        <f t="shared" si="91"/>
        <v>2</v>
      </c>
      <c r="AA1141" s="999">
        <v>7303.82</v>
      </c>
      <c r="AB1141" s="81"/>
      <c r="AC1141" s="150"/>
      <c r="AD1141" s="63">
        <v>0</v>
      </c>
      <c r="AE1141" s="78">
        <f>AD1141*J1141</f>
        <v>0</v>
      </c>
      <c r="AF1141" s="63">
        <v>0</v>
      </c>
      <c r="AG1141" s="150">
        <v>0</v>
      </c>
      <c r="AH1141" s="81"/>
      <c r="AI1141" s="150"/>
      <c r="AJ1141" s="998">
        <f>AG1141+AI1141+AE1141+AC1141+AA1141+Y1141+W1141+U1141+S1141+Q1141+O1141+M1141</f>
        <v>7303.82</v>
      </c>
    </row>
    <row r="1142" spans="2:36" x14ac:dyDescent="0.25">
      <c r="B1142" s="51"/>
      <c r="C1142" s="203"/>
      <c r="D1142" s="74"/>
      <c r="E1142" s="79"/>
      <c r="F1142" s="79"/>
      <c r="G1142" s="133"/>
      <c r="H1142" s="133"/>
      <c r="I1142" s="133"/>
      <c r="J1142" s="57"/>
      <c r="K1142" s="112"/>
      <c r="L1142" s="136"/>
      <c r="M1142" s="469">
        <v>0</v>
      </c>
      <c r="N1142" s="136"/>
      <c r="O1142" s="469"/>
      <c r="P1142" s="75">
        <v>0</v>
      </c>
      <c r="Q1142" s="1002"/>
      <c r="R1142" s="138"/>
      <c r="S1142" s="469"/>
      <c r="T1142" s="75">
        <v>0</v>
      </c>
      <c r="U1142" s="1002"/>
      <c r="V1142" s="138"/>
      <c r="W1142" s="469"/>
      <c r="X1142" s="138"/>
      <c r="Y1142" s="469"/>
      <c r="Z1142" s="60">
        <f t="shared" si="91"/>
        <v>0</v>
      </c>
      <c r="AA1142" s="1002">
        <v>0</v>
      </c>
      <c r="AB1142" s="138"/>
      <c r="AC1142" s="469"/>
      <c r="AD1142" s="63">
        <v>0</v>
      </c>
      <c r="AE1142" s="137"/>
      <c r="AF1142" s="942"/>
      <c r="AG1142" s="150">
        <v>0</v>
      </c>
      <c r="AH1142" s="138"/>
      <c r="AI1142" s="469"/>
      <c r="AJ1142" s="998">
        <f>AG1142+AI1142+AE1142+AC1142+AA1142+Y1142+W1142+U1142+S1142+Q1142+O1142+M1142</f>
        <v>0</v>
      </c>
    </row>
    <row r="1143" spans="2:36" x14ac:dyDescent="0.25">
      <c r="B1143" s="272">
        <v>248</v>
      </c>
      <c r="C1143" s="273" t="s">
        <v>1106</v>
      </c>
      <c r="D1143" s="272"/>
      <c r="E1143" s="272"/>
      <c r="F1143" s="274"/>
      <c r="G1143" s="283"/>
      <c r="H1143" s="283"/>
      <c r="I1143" s="283"/>
      <c r="J1143" s="277"/>
      <c r="K1143" s="806">
        <v>147303.50959999999</v>
      </c>
      <c r="L1143" s="278"/>
      <c r="M1143" s="919">
        <f>M1144+M1155+M1157+M1159+M1166+M1168+M1171</f>
        <v>0</v>
      </c>
      <c r="N1143" s="278"/>
      <c r="O1143" s="919">
        <f>O1144+O1155+O1157+O1159+O1166+O1168+O1171</f>
        <v>0</v>
      </c>
      <c r="P1143" s="875">
        <v>0</v>
      </c>
      <c r="Q1143" s="919">
        <f>Q1144+Q1155+Q1157+Q1159+Q1166+Q1168+Q1171</f>
        <v>0</v>
      </c>
      <c r="R1143" s="279"/>
      <c r="S1143" s="919">
        <f>S1144+S1155+S1157+S1159+S1166+S1168+S1171</f>
        <v>0</v>
      </c>
      <c r="T1143" s="875">
        <v>0</v>
      </c>
      <c r="U1143" s="919">
        <f>U1144+U1155+U1157+U1159+U1166+U1168+U1171</f>
        <v>0</v>
      </c>
      <c r="V1143" s="279"/>
      <c r="W1143" s="919">
        <f>W1144+W1155+W1157+W1159+W1166+W1168+W1171</f>
        <v>75742.94</v>
      </c>
      <c r="X1143" s="279"/>
      <c r="Y1143" s="919">
        <f>Y1144+Y1155+Y1157+Y1159+Y1166+Y1168+Y1171</f>
        <v>0</v>
      </c>
      <c r="Z1143" s="373">
        <f t="shared" si="91"/>
        <v>0</v>
      </c>
      <c r="AA1143" s="919">
        <f>AA1144+AA1155+AA1157+AA1159+AA1166+AA1168+AA1171</f>
        <v>71560.569600000003</v>
      </c>
      <c r="AB1143" s="279"/>
      <c r="AC1143" s="919">
        <f>AC1144+AC1155+AC1157+AC1159+AC1166+AC1168+AC1171</f>
        <v>0</v>
      </c>
      <c r="AD1143" s="930">
        <v>0</v>
      </c>
      <c r="AE1143" s="278">
        <f>AE1144+AE1155+AE1157+AE1159+AE1166+AE1168+AE1171</f>
        <v>0</v>
      </c>
      <c r="AF1143" s="950">
        <f>AF1144+AF1155+AF1157+AF1159+AF1166+AF1168+AF1171</f>
        <v>0</v>
      </c>
      <c r="AG1143" s="278">
        <f>AG1144+AG1155+AG1157+AG1159+AG1166+AG1168+AG1171</f>
        <v>0</v>
      </c>
      <c r="AH1143" s="279"/>
      <c r="AI1143" s="919">
        <f>AI1144+AI1155+AI1157+AI1159+AI1166+AI1168+AI1171</f>
        <v>0</v>
      </c>
      <c r="AJ1143" s="919">
        <f>AJ1144+AJ1155+AJ1157+AJ1159+AJ1166+AJ1168+AJ1171</f>
        <v>147303.50959999999</v>
      </c>
    </row>
    <row r="1144" spans="2:36" ht="24" x14ac:dyDescent="0.25">
      <c r="B1144" s="42">
        <v>24801</v>
      </c>
      <c r="C1144" s="43" t="s">
        <v>1107</v>
      </c>
      <c r="D1144" s="44"/>
      <c r="E1144" s="44"/>
      <c r="F1144" s="45"/>
      <c r="G1144" s="46"/>
      <c r="H1144" s="46"/>
      <c r="I1144" s="46"/>
      <c r="J1144" s="47"/>
      <c r="K1144" s="787">
        <v>57994.400000000001</v>
      </c>
      <c r="L1144" s="264"/>
      <c r="M1144" s="921">
        <f>SUM(M1145:M1154)</f>
        <v>0</v>
      </c>
      <c r="N1144" s="264"/>
      <c r="O1144" s="921">
        <f>SUM(O1145:O1154)</f>
        <v>0</v>
      </c>
      <c r="P1144" s="238">
        <v>0</v>
      </c>
      <c r="Q1144" s="921">
        <f>SUM(Q1145:Q1154)</f>
        <v>0</v>
      </c>
      <c r="R1144" s="265"/>
      <c r="S1144" s="921">
        <f>SUM(S1145:S1154)</f>
        <v>0</v>
      </c>
      <c r="T1144" s="238">
        <v>0</v>
      </c>
      <c r="U1144" s="921">
        <f>SUM(U1145:U1154)</f>
        <v>0</v>
      </c>
      <c r="V1144" s="265"/>
      <c r="W1144" s="921">
        <f>SUM(W1145:W1154)</f>
        <v>0</v>
      </c>
      <c r="X1144" s="265"/>
      <c r="Y1144" s="921">
        <f>SUM(Y1145:Y1154)</f>
        <v>0</v>
      </c>
      <c r="Z1144" s="376">
        <f t="shared" si="91"/>
        <v>0</v>
      </c>
      <c r="AA1144" s="921">
        <f>SUM(AA1145:AA1154)</f>
        <v>57994.400000000001</v>
      </c>
      <c r="AB1144" s="265"/>
      <c r="AC1144" s="921">
        <f>SUM(AC1145:AC1154)</f>
        <v>0</v>
      </c>
      <c r="AD1144" s="931">
        <v>0</v>
      </c>
      <c r="AE1144" s="264">
        <f>SUM(AE1145:AE1154)</f>
        <v>0</v>
      </c>
      <c r="AF1144" s="565">
        <f>SUM(AF1145:AF1154)</f>
        <v>0</v>
      </c>
      <c r="AG1144" s="264">
        <f>SUM(AG1145:AG1154)</f>
        <v>0</v>
      </c>
      <c r="AH1144" s="265"/>
      <c r="AI1144" s="921">
        <f>SUM(AI1145:AI1154)</f>
        <v>0</v>
      </c>
      <c r="AJ1144" s="921">
        <f>SUM(AJ1145:AJ1154)</f>
        <v>57994.400000000001</v>
      </c>
    </row>
    <row r="1145" spans="2:36" ht="66" x14ac:dyDescent="0.25">
      <c r="B1145" s="97"/>
      <c r="C1145" s="93" t="s">
        <v>1108</v>
      </c>
      <c r="D1145" s="74"/>
      <c r="E1145" s="79">
        <v>6</v>
      </c>
      <c r="F1145" s="79" t="s">
        <v>30</v>
      </c>
      <c r="G1145" s="88" t="s">
        <v>31</v>
      </c>
      <c r="H1145" s="56" t="s">
        <v>32</v>
      </c>
      <c r="I1145" s="55" t="s">
        <v>33</v>
      </c>
      <c r="J1145" s="57">
        <v>194.39</v>
      </c>
      <c r="K1145" s="112">
        <v>1166.3399999999999</v>
      </c>
      <c r="L1145" s="80"/>
      <c r="M1145" s="150">
        <v>0</v>
      </c>
      <c r="N1145" s="80"/>
      <c r="O1145" s="150"/>
      <c r="P1145" s="75">
        <v>0</v>
      </c>
      <c r="Q1145" s="999">
        <f t="shared" ref="Q1145:Q1154" si="92">P1145*J1145</f>
        <v>0</v>
      </c>
      <c r="R1145" s="81"/>
      <c r="S1145" s="150"/>
      <c r="T1145" s="75">
        <v>0</v>
      </c>
      <c r="U1145" s="999"/>
      <c r="V1145" s="81"/>
      <c r="W1145" s="150"/>
      <c r="X1145" s="81"/>
      <c r="Y1145" s="150"/>
      <c r="Z1145" s="60">
        <f t="shared" si="91"/>
        <v>6</v>
      </c>
      <c r="AA1145" s="999">
        <v>1166.3399999999999</v>
      </c>
      <c r="AB1145" s="81"/>
      <c r="AC1145" s="150"/>
      <c r="AD1145" s="63">
        <v>0</v>
      </c>
      <c r="AE1145" s="78">
        <f t="shared" ref="AE1145:AE1154" si="93">AD1145*J1145</f>
        <v>0</v>
      </c>
      <c r="AF1145" s="63">
        <v>0</v>
      </c>
      <c r="AG1145" s="150">
        <v>0</v>
      </c>
      <c r="AH1145" s="81"/>
      <c r="AI1145" s="150"/>
      <c r="AJ1145" s="998">
        <f t="shared" ref="AJ1145:AJ1165" si="94">AG1145+AI1145+AE1145+AC1145+AA1145+Y1145+W1145+U1145+S1145+Q1145+O1145+M1145</f>
        <v>1166.3399999999999</v>
      </c>
    </row>
    <row r="1146" spans="2:36" ht="66" x14ac:dyDescent="0.25">
      <c r="B1146" s="97"/>
      <c r="C1146" s="93" t="s">
        <v>1109</v>
      </c>
      <c r="D1146" s="74"/>
      <c r="E1146" s="79">
        <v>10</v>
      </c>
      <c r="F1146" s="79" t="s">
        <v>30</v>
      </c>
      <c r="G1146" s="88" t="s">
        <v>31</v>
      </c>
      <c r="H1146" s="56" t="s">
        <v>32</v>
      </c>
      <c r="I1146" s="55" t="s">
        <v>33</v>
      </c>
      <c r="J1146" s="57">
        <v>100</v>
      </c>
      <c r="K1146" s="112">
        <v>1000</v>
      </c>
      <c r="L1146" s="80"/>
      <c r="M1146" s="150">
        <v>0</v>
      </c>
      <c r="N1146" s="80"/>
      <c r="O1146" s="150"/>
      <c r="P1146" s="75">
        <v>0</v>
      </c>
      <c r="Q1146" s="999">
        <f t="shared" si="92"/>
        <v>0</v>
      </c>
      <c r="R1146" s="81"/>
      <c r="S1146" s="150"/>
      <c r="T1146" s="75">
        <v>0</v>
      </c>
      <c r="U1146" s="999"/>
      <c r="V1146" s="81"/>
      <c r="W1146" s="150"/>
      <c r="X1146" s="81"/>
      <c r="Y1146" s="150"/>
      <c r="Z1146" s="60">
        <f t="shared" si="91"/>
        <v>10</v>
      </c>
      <c r="AA1146" s="999">
        <v>1000</v>
      </c>
      <c r="AB1146" s="81"/>
      <c r="AC1146" s="150"/>
      <c r="AD1146" s="63">
        <v>0</v>
      </c>
      <c r="AE1146" s="78">
        <f t="shared" si="93"/>
        <v>0</v>
      </c>
      <c r="AF1146" s="63">
        <v>0</v>
      </c>
      <c r="AG1146" s="150">
        <v>0</v>
      </c>
      <c r="AH1146" s="81"/>
      <c r="AI1146" s="150"/>
      <c r="AJ1146" s="998">
        <f t="shared" si="94"/>
        <v>1000</v>
      </c>
    </row>
    <row r="1147" spans="2:36" ht="66" x14ac:dyDescent="0.25">
      <c r="B1147" s="97"/>
      <c r="C1147" s="93" t="s">
        <v>1110</v>
      </c>
      <c r="D1147" s="74"/>
      <c r="E1147" s="79">
        <v>10</v>
      </c>
      <c r="F1147" s="79" t="s">
        <v>1111</v>
      </c>
      <c r="G1147" s="88" t="s">
        <v>31</v>
      </c>
      <c r="H1147" s="56" t="s">
        <v>32</v>
      </c>
      <c r="I1147" s="55" t="s">
        <v>33</v>
      </c>
      <c r="J1147" s="57">
        <v>147.94999999999999</v>
      </c>
      <c r="K1147" s="112">
        <v>1479.5</v>
      </c>
      <c r="L1147" s="80"/>
      <c r="M1147" s="150">
        <v>0</v>
      </c>
      <c r="N1147" s="80"/>
      <c r="O1147" s="150"/>
      <c r="P1147" s="75">
        <v>0</v>
      </c>
      <c r="Q1147" s="999">
        <f t="shared" si="92"/>
        <v>0</v>
      </c>
      <c r="R1147" s="81"/>
      <c r="S1147" s="150"/>
      <c r="T1147" s="75">
        <v>0</v>
      </c>
      <c r="U1147" s="999"/>
      <c r="V1147" s="81"/>
      <c r="W1147" s="150"/>
      <c r="X1147" s="81"/>
      <c r="Y1147" s="150"/>
      <c r="Z1147" s="60">
        <f t="shared" si="91"/>
        <v>10</v>
      </c>
      <c r="AA1147" s="999">
        <v>1479.5</v>
      </c>
      <c r="AB1147" s="81"/>
      <c r="AC1147" s="150"/>
      <c r="AD1147" s="63">
        <v>0</v>
      </c>
      <c r="AE1147" s="78">
        <f t="shared" si="93"/>
        <v>0</v>
      </c>
      <c r="AF1147" s="63">
        <v>0</v>
      </c>
      <c r="AG1147" s="150">
        <v>0</v>
      </c>
      <c r="AH1147" s="81"/>
      <c r="AI1147" s="150"/>
      <c r="AJ1147" s="998">
        <f t="shared" si="94"/>
        <v>1479.5</v>
      </c>
    </row>
    <row r="1148" spans="2:36" ht="66" x14ac:dyDescent="0.25">
      <c r="B1148" s="51"/>
      <c r="C1148" s="334" t="s">
        <v>1112</v>
      </c>
      <c r="D1148" s="74"/>
      <c r="E1148" s="79">
        <v>1</v>
      </c>
      <c r="F1148" s="79" t="s">
        <v>24</v>
      </c>
      <c r="G1148" s="88" t="s">
        <v>31</v>
      </c>
      <c r="H1148" s="56" t="s">
        <v>32</v>
      </c>
      <c r="I1148" s="55" t="s">
        <v>33</v>
      </c>
      <c r="J1148" s="57">
        <v>3596</v>
      </c>
      <c r="K1148" s="112">
        <v>3596</v>
      </c>
      <c r="L1148" s="80"/>
      <c r="M1148" s="150">
        <v>0</v>
      </c>
      <c r="N1148" s="80"/>
      <c r="O1148" s="150"/>
      <c r="P1148" s="75">
        <v>0</v>
      </c>
      <c r="Q1148" s="999">
        <f t="shared" si="92"/>
        <v>0</v>
      </c>
      <c r="R1148" s="81"/>
      <c r="S1148" s="150"/>
      <c r="T1148" s="75">
        <v>0</v>
      </c>
      <c r="U1148" s="999"/>
      <c r="V1148" s="81"/>
      <c r="W1148" s="150"/>
      <c r="X1148" s="81"/>
      <c r="Y1148" s="150"/>
      <c r="Z1148" s="60">
        <f t="shared" si="91"/>
        <v>1</v>
      </c>
      <c r="AA1148" s="999">
        <v>3596</v>
      </c>
      <c r="AB1148" s="81"/>
      <c r="AC1148" s="150"/>
      <c r="AD1148" s="63">
        <v>0</v>
      </c>
      <c r="AE1148" s="78">
        <f t="shared" si="93"/>
        <v>0</v>
      </c>
      <c r="AF1148" s="63">
        <v>0</v>
      </c>
      <c r="AG1148" s="150">
        <v>0</v>
      </c>
      <c r="AH1148" s="81"/>
      <c r="AI1148" s="150"/>
      <c r="AJ1148" s="998">
        <f t="shared" si="94"/>
        <v>3596</v>
      </c>
    </row>
    <row r="1149" spans="2:36" ht="66" x14ac:dyDescent="0.25">
      <c r="B1149" s="97"/>
      <c r="C1149" s="93" t="s">
        <v>1113</v>
      </c>
      <c r="D1149" s="74"/>
      <c r="E1149" s="74">
        <v>2</v>
      </c>
      <c r="F1149" s="79" t="s">
        <v>24</v>
      </c>
      <c r="G1149" s="88" t="s">
        <v>31</v>
      </c>
      <c r="H1149" s="56" t="s">
        <v>32</v>
      </c>
      <c r="I1149" s="55" t="s">
        <v>33</v>
      </c>
      <c r="J1149" s="57">
        <v>2900</v>
      </c>
      <c r="K1149" s="766">
        <v>5800</v>
      </c>
      <c r="L1149" s="80"/>
      <c r="M1149" s="150">
        <v>0</v>
      </c>
      <c r="N1149" s="80"/>
      <c r="O1149" s="150"/>
      <c r="P1149" s="75">
        <v>0</v>
      </c>
      <c r="Q1149" s="999">
        <f t="shared" si="92"/>
        <v>0</v>
      </c>
      <c r="R1149" s="81"/>
      <c r="S1149" s="150"/>
      <c r="T1149" s="75">
        <v>0</v>
      </c>
      <c r="U1149" s="999"/>
      <c r="V1149" s="81"/>
      <c r="W1149" s="150"/>
      <c r="X1149" s="81"/>
      <c r="Y1149" s="150"/>
      <c r="Z1149" s="60">
        <f t="shared" si="91"/>
        <v>2</v>
      </c>
      <c r="AA1149" s="999">
        <v>5800</v>
      </c>
      <c r="AB1149" s="81"/>
      <c r="AC1149" s="150"/>
      <c r="AD1149" s="63">
        <v>0</v>
      </c>
      <c r="AE1149" s="78">
        <f t="shared" si="93"/>
        <v>0</v>
      </c>
      <c r="AF1149" s="63">
        <v>0</v>
      </c>
      <c r="AG1149" s="150">
        <v>0</v>
      </c>
      <c r="AH1149" s="81"/>
      <c r="AI1149" s="150"/>
      <c r="AJ1149" s="998">
        <f t="shared" si="94"/>
        <v>5800</v>
      </c>
    </row>
    <row r="1150" spans="2:36" ht="66" x14ac:dyDescent="0.25">
      <c r="B1150" s="97"/>
      <c r="C1150" s="93" t="s">
        <v>1114</v>
      </c>
      <c r="D1150" s="74"/>
      <c r="E1150" s="74">
        <v>1</v>
      </c>
      <c r="F1150" s="79" t="s">
        <v>24</v>
      </c>
      <c r="G1150" s="88" t="s">
        <v>31</v>
      </c>
      <c r="H1150" s="56" t="s">
        <v>32</v>
      </c>
      <c r="I1150" s="55" t="s">
        <v>33</v>
      </c>
      <c r="J1150" s="57">
        <v>3944</v>
      </c>
      <c r="K1150" s="766">
        <v>3944</v>
      </c>
      <c r="L1150" s="80"/>
      <c r="M1150" s="150">
        <v>0</v>
      </c>
      <c r="N1150" s="80"/>
      <c r="O1150" s="150"/>
      <c r="P1150" s="75">
        <v>0</v>
      </c>
      <c r="Q1150" s="999">
        <f t="shared" si="92"/>
        <v>0</v>
      </c>
      <c r="R1150" s="81"/>
      <c r="S1150" s="150"/>
      <c r="T1150" s="75">
        <v>0</v>
      </c>
      <c r="U1150" s="999"/>
      <c r="V1150" s="81"/>
      <c r="W1150" s="150"/>
      <c r="X1150" s="81"/>
      <c r="Y1150" s="150"/>
      <c r="Z1150" s="60">
        <f t="shared" si="91"/>
        <v>1</v>
      </c>
      <c r="AA1150" s="999">
        <v>3944</v>
      </c>
      <c r="AB1150" s="81"/>
      <c r="AC1150" s="150"/>
      <c r="AD1150" s="63">
        <v>0</v>
      </c>
      <c r="AE1150" s="78">
        <f t="shared" si="93"/>
        <v>0</v>
      </c>
      <c r="AF1150" s="63">
        <v>0</v>
      </c>
      <c r="AG1150" s="150">
        <v>0</v>
      </c>
      <c r="AH1150" s="81"/>
      <c r="AI1150" s="150"/>
      <c r="AJ1150" s="998">
        <f t="shared" si="94"/>
        <v>3944</v>
      </c>
    </row>
    <row r="1151" spans="2:36" ht="66" x14ac:dyDescent="0.25">
      <c r="B1151" s="97"/>
      <c r="C1151" s="84" t="s">
        <v>1115</v>
      </c>
      <c r="D1151" s="74"/>
      <c r="E1151" s="74">
        <v>9</v>
      </c>
      <c r="F1151" s="79" t="s">
        <v>24</v>
      </c>
      <c r="G1151" s="88" t="s">
        <v>31</v>
      </c>
      <c r="H1151" s="56" t="s">
        <v>32</v>
      </c>
      <c r="I1151" s="55" t="s">
        <v>33</v>
      </c>
      <c r="J1151" s="57">
        <v>3712</v>
      </c>
      <c r="K1151" s="766">
        <v>33408</v>
      </c>
      <c r="L1151" s="80"/>
      <c r="M1151" s="150">
        <v>0</v>
      </c>
      <c r="N1151" s="80"/>
      <c r="O1151" s="150"/>
      <c r="P1151" s="75">
        <v>0</v>
      </c>
      <c r="Q1151" s="999">
        <f t="shared" si="92"/>
        <v>0</v>
      </c>
      <c r="R1151" s="81"/>
      <c r="S1151" s="150"/>
      <c r="T1151" s="75">
        <v>0</v>
      </c>
      <c r="U1151" s="999"/>
      <c r="V1151" s="81"/>
      <c r="W1151" s="150"/>
      <c r="X1151" s="81"/>
      <c r="Y1151" s="150"/>
      <c r="Z1151" s="60">
        <f t="shared" si="91"/>
        <v>9</v>
      </c>
      <c r="AA1151" s="999">
        <v>33408</v>
      </c>
      <c r="AB1151" s="81"/>
      <c r="AC1151" s="150"/>
      <c r="AD1151" s="63">
        <v>0</v>
      </c>
      <c r="AE1151" s="78">
        <f t="shared" si="93"/>
        <v>0</v>
      </c>
      <c r="AF1151" s="63">
        <v>0</v>
      </c>
      <c r="AG1151" s="150">
        <v>0</v>
      </c>
      <c r="AH1151" s="81"/>
      <c r="AI1151" s="150"/>
      <c r="AJ1151" s="998">
        <f t="shared" si="94"/>
        <v>33408</v>
      </c>
    </row>
    <row r="1152" spans="2:36" ht="66" x14ac:dyDescent="0.25">
      <c r="B1152" s="97"/>
      <c r="C1152" s="93" t="s">
        <v>1116</v>
      </c>
      <c r="D1152" s="74"/>
      <c r="E1152" s="74">
        <v>3</v>
      </c>
      <c r="F1152" s="79" t="s">
        <v>24</v>
      </c>
      <c r="G1152" s="88" t="s">
        <v>31</v>
      </c>
      <c r="H1152" s="56" t="s">
        <v>32</v>
      </c>
      <c r="I1152" s="55" t="s">
        <v>33</v>
      </c>
      <c r="J1152" s="57">
        <v>2000</v>
      </c>
      <c r="K1152" s="766">
        <v>6000</v>
      </c>
      <c r="L1152" s="80"/>
      <c r="M1152" s="150">
        <v>0</v>
      </c>
      <c r="N1152" s="80"/>
      <c r="O1152" s="150"/>
      <c r="P1152" s="75">
        <v>0</v>
      </c>
      <c r="Q1152" s="999">
        <f t="shared" si="92"/>
        <v>0</v>
      </c>
      <c r="R1152" s="81"/>
      <c r="S1152" s="150"/>
      <c r="T1152" s="75">
        <v>0</v>
      </c>
      <c r="U1152" s="999"/>
      <c r="V1152" s="81"/>
      <c r="W1152" s="150"/>
      <c r="X1152" s="81"/>
      <c r="Y1152" s="150"/>
      <c r="Z1152" s="60">
        <f t="shared" si="91"/>
        <v>3</v>
      </c>
      <c r="AA1152" s="999">
        <v>6000</v>
      </c>
      <c r="AB1152" s="81"/>
      <c r="AC1152" s="150"/>
      <c r="AD1152" s="63">
        <v>0</v>
      </c>
      <c r="AE1152" s="78">
        <f t="shared" si="93"/>
        <v>0</v>
      </c>
      <c r="AF1152" s="63">
        <v>0</v>
      </c>
      <c r="AG1152" s="150">
        <v>0</v>
      </c>
      <c r="AH1152" s="81"/>
      <c r="AI1152" s="150"/>
      <c r="AJ1152" s="998">
        <f t="shared" si="94"/>
        <v>6000</v>
      </c>
    </row>
    <row r="1153" spans="2:36" ht="66" x14ac:dyDescent="0.25">
      <c r="B1153" s="51"/>
      <c r="C1153" s="228" t="s">
        <v>1117</v>
      </c>
      <c r="D1153" s="74"/>
      <c r="E1153" s="79">
        <v>1</v>
      </c>
      <c r="F1153" s="79" t="s">
        <v>190</v>
      </c>
      <c r="G1153" s="88" t="s">
        <v>31</v>
      </c>
      <c r="H1153" s="56" t="s">
        <v>32</v>
      </c>
      <c r="I1153" s="55" t="s">
        <v>33</v>
      </c>
      <c r="J1153" s="57">
        <v>145.80000000000001</v>
      </c>
      <c r="K1153" s="112">
        <v>145.80000000000001</v>
      </c>
      <c r="L1153" s="80"/>
      <c r="M1153" s="150">
        <v>0</v>
      </c>
      <c r="N1153" s="80"/>
      <c r="O1153" s="150"/>
      <c r="P1153" s="75">
        <v>0</v>
      </c>
      <c r="Q1153" s="999">
        <f t="shared" si="92"/>
        <v>0</v>
      </c>
      <c r="R1153" s="81"/>
      <c r="S1153" s="150"/>
      <c r="T1153" s="75">
        <v>0</v>
      </c>
      <c r="U1153" s="999"/>
      <c r="V1153" s="81"/>
      <c r="W1153" s="150"/>
      <c r="X1153" s="81"/>
      <c r="Y1153" s="150"/>
      <c r="Z1153" s="60">
        <f t="shared" si="91"/>
        <v>1</v>
      </c>
      <c r="AA1153" s="999">
        <v>145.80000000000001</v>
      </c>
      <c r="AB1153" s="81"/>
      <c r="AC1153" s="150"/>
      <c r="AD1153" s="63">
        <v>0</v>
      </c>
      <c r="AE1153" s="78">
        <f t="shared" si="93"/>
        <v>0</v>
      </c>
      <c r="AF1153" s="63">
        <v>0</v>
      </c>
      <c r="AG1153" s="150">
        <v>0</v>
      </c>
      <c r="AH1153" s="81"/>
      <c r="AI1153" s="150"/>
      <c r="AJ1153" s="998">
        <f t="shared" si="94"/>
        <v>145.80000000000001</v>
      </c>
    </row>
    <row r="1154" spans="2:36" ht="66" x14ac:dyDescent="0.25">
      <c r="B1154" s="51"/>
      <c r="C1154" s="228" t="s">
        <v>1118</v>
      </c>
      <c r="D1154" s="74"/>
      <c r="E1154" s="79">
        <v>3</v>
      </c>
      <c r="F1154" s="79" t="s">
        <v>1119</v>
      </c>
      <c r="G1154" s="88" t="s">
        <v>31</v>
      </c>
      <c r="H1154" s="56" t="s">
        <v>32</v>
      </c>
      <c r="I1154" s="55" t="s">
        <v>33</v>
      </c>
      <c r="J1154" s="57">
        <v>484.92</v>
      </c>
      <c r="K1154" s="112">
        <v>1454.76</v>
      </c>
      <c r="L1154" s="80"/>
      <c r="M1154" s="150">
        <v>0</v>
      </c>
      <c r="N1154" s="80"/>
      <c r="O1154" s="150"/>
      <c r="P1154" s="75">
        <v>0</v>
      </c>
      <c r="Q1154" s="999">
        <f t="shared" si="92"/>
        <v>0</v>
      </c>
      <c r="R1154" s="81"/>
      <c r="S1154" s="150"/>
      <c r="T1154" s="75">
        <v>0</v>
      </c>
      <c r="U1154" s="999"/>
      <c r="V1154" s="81"/>
      <c r="W1154" s="150"/>
      <c r="X1154" s="81"/>
      <c r="Y1154" s="150"/>
      <c r="Z1154" s="60">
        <f t="shared" si="91"/>
        <v>3</v>
      </c>
      <c r="AA1154" s="999">
        <v>1454.76</v>
      </c>
      <c r="AB1154" s="81"/>
      <c r="AC1154" s="150"/>
      <c r="AD1154" s="63">
        <v>0</v>
      </c>
      <c r="AE1154" s="78">
        <f t="shared" si="93"/>
        <v>0</v>
      </c>
      <c r="AF1154" s="63">
        <v>0</v>
      </c>
      <c r="AG1154" s="150">
        <v>0</v>
      </c>
      <c r="AH1154" s="81"/>
      <c r="AI1154" s="150"/>
      <c r="AJ1154" s="998">
        <f t="shared" si="94"/>
        <v>1454.76</v>
      </c>
    </row>
    <row r="1155" spans="2:36" x14ac:dyDescent="0.25">
      <c r="B1155" s="42">
        <v>24802</v>
      </c>
      <c r="C1155" s="285" t="s">
        <v>1120</v>
      </c>
      <c r="D1155" s="44"/>
      <c r="E1155" s="45"/>
      <c r="F1155" s="45"/>
      <c r="G1155" s="46"/>
      <c r="H1155" s="46"/>
      <c r="I1155" s="46"/>
      <c r="J1155" s="47"/>
      <c r="K1155" s="790">
        <v>0</v>
      </c>
      <c r="L1155" s="264"/>
      <c r="M1155" s="921">
        <f>M1156</f>
        <v>0</v>
      </c>
      <c r="N1155" s="264"/>
      <c r="O1155" s="921">
        <f>O1156</f>
        <v>0</v>
      </c>
      <c r="P1155" s="75">
        <v>0</v>
      </c>
      <c r="Q1155" s="921">
        <f>Q1156</f>
        <v>0</v>
      </c>
      <c r="R1155" s="265"/>
      <c r="S1155" s="921">
        <f>S1156</f>
        <v>0</v>
      </c>
      <c r="T1155" s="75">
        <v>0</v>
      </c>
      <c r="U1155" s="921">
        <f>U1156</f>
        <v>0</v>
      </c>
      <c r="V1155" s="265"/>
      <c r="W1155" s="921">
        <f>W1156</f>
        <v>0</v>
      </c>
      <c r="X1155" s="265"/>
      <c r="Y1155" s="921">
        <f>Y1156</f>
        <v>0</v>
      </c>
      <c r="Z1155" s="60">
        <f t="shared" si="91"/>
        <v>0</v>
      </c>
      <c r="AA1155" s="921">
        <f>AA1156</f>
        <v>0</v>
      </c>
      <c r="AB1155" s="265"/>
      <c r="AC1155" s="921">
        <f>AC1156</f>
        <v>0</v>
      </c>
      <c r="AD1155" s="63">
        <v>0</v>
      </c>
      <c r="AE1155" s="264">
        <f>AE1156</f>
        <v>0</v>
      </c>
      <c r="AF1155" s="958"/>
      <c r="AG1155" s="264">
        <f>AG1156</f>
        <v>0</v>
      </c>
      <c r="AH1155" s="265"/>
      <c r="AI1155" s="921">
        <f>AI1156</f>
        <v>0</v>
      </c>
      <c r="AJ1155" s="998">
        <f t="shared" si="94"/>
        <v>0</v>
      </c>
    </row>
    <row r="1156" spans="2:36" x14ac:dyDescent="0.25">
      <c r="B1156" s="92"/>
      <c r="C1156" s="304"/>
      <c r="D1156" s="51"/>
      <c r="E1156" s="51"/>
      <c r="F1156" s="79"/>
      <c r="G1156" s="133"/>
      <c r="H1156" s="133"/>
      <c r="I1156" s="133"/>
      <c r="J1156" s="108"/>
      <c r="K1156" s="807"/>
      <c r="L1156" s="142"/>
      <c r="M1156" s="918">
        <v>0</v>
      </c>
      <c r="N1156" s="142"/>
      <c r="O1156" s="918">
        <v>0</v>
      </c>
      <c r="P1156" s="75">
        <v>0</v>
      </c>
      <c r="Q1156" s="918">
        <v>0</v>
      </c>
      <c r="R1156" s="144"/>
      <c r="S1156" s="918">
        <v>0</v>
      </c>
      <c r="T1156" s="75">
        <v>0</v>
      </c>
      <c r="U1156" s="918">
        <v>0</v>
      </c>
      <c r="V1156" s="144"/>
      <c r="W1156" s="918">
        <v>0</v>
      </c>
      <c r="X1156" s="144"/>
      <c r="Y1156" s="918">
        <v>0</v>
      </c>
      <c r="Z1156" s="60">
        <f t="shared" si="91"/>
        <v>0</v>
      </c>
      <c r="AA1156" s="918">
        <v>0</v>
      </c>
      <c r="AB1156" s="144"/>
      <c r="AC1156" s="918">
        <v>0</v>
      </c>
      <c r="AD1156" s="63">
        <v>0</v>
      </c>
      <c r="AE1156" s="142">
        <v>0</v>
      </c>
      <c r="AF1156" s="945"/>
      <c r="AG1156" s="142">
        <v>0</v>
      </c>
      <c r="AH1156" s="144"/>
      <c r="AI1156" s="918">
        <v>0</v>
      </c>
      <c r="AJ1156" s="998">
        <f t="shared" si="94"/>
        <v>0</v>
      </c>
    </row>
    <row r="1157" spans="2:36" ht="24" x14ac:dyDescent="0.25">
      <c r="B1157" s="42">
        <v>24803</v>
      </c>
      <c r="C1157" s="285" t="s">
        <v>1121</v>
      </c>
      <c r="D1157" s="44"/>
      <c r="E1157" s="45"/>
      <c r="F1157" s="45"/>
      <c r="G1157" s="46"/>
      <c r="H1157" s="46"/>
      <c r="I1157" s="46"/>
      <c r="J1157" s="47"/>
      <c r="K1157" s="790">
        <v>0</v>
      </c>
      <c r="L1157" s="264"/>
      <c r="M1157" s="921">
        <f>M1158</f>
        <v>0</v>
      </c>
      <c r="N1157" s="264"/>
      <c r="O1157" s="921">
        <f>O1158</f>
        <v>0</v>
      </c>
      <c r="P1157" s="238">
        <v>0</v>
      </c>
      <c r="Q1157" s="921">
        <f>Q1158</f>
        <v>0</v>
      </c>
      <c r="R1157" s="265"/>
      <c r="S1157" s="921">
        <f>S1158</f>
        <v>0</v>
      </c>
      <c r="T1157" s="238">
        <v>0</v>
      </c>
      <c r="U1157" s="921">
        <f>U1158</f>
        <v>0</v>
      </c>
      <c r="V1157" s="265"/>
      <c r="W1157" s="921">
        <f>W1158</f>
        <v>0</v>
      </c>
      <c r="X1157" s="265"/>
      <c r="Y1157" s="921">
        <f>Y1158</f>
        <v>0</v>
      </c>
      <c r="Z1157" s="376">
        <f t="shared" si="91"/>
        <v>0</v>
      </c>
      <c r="AA1157" s="921">
        <f>AA1158</f>
        <v>0</v>
      </c>
      <c r="AB1157" s="265"/>
      <c r="AC1157" s="921">
        <f>AC1158</f>
        <v>0</v>
      </c>
      <c r="AD1157" s="931">
        <v>0</v>
      </c>
      <c r="AE1157" s="264">
        <f>AE1158</f>
        <v>0</v>
      </c>
      <c r="AF1157" s="958"/>
      <c r="AG1157" s="264">
        <f>AG1158</f>
        <v>0</v>
      </c>
      <c r="AH1157" s="265"/>
      <c r="AI1157" s="921">
        <f>AI1158</f>
        <v>0</v>
      </c>
      <c r="AJ1157" s="926">
        <f t="shared" si="94"/>
        <v>0</v>
      </c>
    </row>
    <row r="1158" spans="2:36" x14ac:dyDescent="0.25">
      <c r="B1158" s="92"/>
      <c r="C1158" s="335"/>
      <c r="D1158" s="51"/>
      <c r="E1158" s="51"/>
      <c r="F1158" s="79"/>
      <c r="G1158" s="88"/>
      <c r="H1158" s="56"/>
      <c r="I1158" s="55"/>
      <c r="J1158" s="108"/>
      <c r="K1158" s="807"/>
      <c r="L1158" s="142"/>
      <c r="M1158" s="918">
        <v>0</v>
      </c>
      <c r="N1158" s="142"/>
      <c r="O1158" s="918">
        <v>0</v>
      </c>
      <c r="P1158" s="75">
        <v>0</v>
      </c>
      <c r="Q1158" s="918">
        <v>0</v>
      </c>
      <c r="R1158" s="144"/>
      <c r="S1158" s="918">
        <v>0</v>
      </c>
      <c r="T1158" s="75">
        <v>0</v>
      </c>
      <c r="U1158" s="918">
        <v>0</v>
      </c>
      <c r="V1158" s="144"/>
      <c r="W1158" s="918">
        <v>0</v>
      </c>
      <c r="X1158" s="144"/>
      <c r="Y1158" s="918">
        <v>0</v>
      </c>
      <c r="Z1158" s="60">
        <f t="shared" si="91"/>
        <v>0</v>
      </c>
      <c r="AA1158" s="918">
        <v>0</v>
      </c>
      <c r="AB1158" s="144"/>
      <c r="AC1158" s="918">
        <v>0</v>
      </c>
      <c r="AD1158" s="63">
        <v>0</v>
      </c>
      <c r="AE1158" s="142">
        <v>0</v>
      </c>
      <c r="AF1158" s="945"/>
      <c r="AG1158" s="142">
        <v>0</v>
      </c>
      <c r="AH1158" s="144"/>
      <c r="AI1158" s="918">
        <v>0</v>
      </c>
      <c r="AJ1158" s="998">
        <f t="shared" si="94"/>
        <v>0</v>
      </c>
    </row>
    <row r="1159" spans="2:36" ht="24" x14ac:dyDescent="0.25">
      <c r="B1159" s="42">
        <v>24804</v>
      </c>
      <c r="C1159" s="285" t="s">
        <v>1122</v>
      </c>
      <c r="D1159" s="44"/>
      <c r="E1159" s="44"/>
      <c r="F1159" s="44"/>
      <c r="G1159" s="239"/>
      <c r="H1159" s="239"/>
      <c r="I1159" s="239"/>
      <c r="J1159" s="47"/>
      <c r="K1159" s="787">
        <v>11606.169599999997</v>
      </c>
      <c r="L1159" s="264"/>
      <c r="M1159" s="921">
        <f>SUM(M1160:M1165)</f>
        <v>0</v>
      </c>
      <c r="N1159" s="264"/>
      <c r="O1159" s="921">
        <f>SUM(O1160:O1165)</f>
        <v>0</v>
      </c>
      <c r="P1159" s="238">
        <v>0</v>
      </c>
      <c r="Q1159" s="921">
        <f>SUM(Q1160:Q1165)</f>
        <v>0</v>
      </c>
      <c r="R1159" s="265"/>
      <c r="S1159" s="921">
        <f>SUM(S1160:S1165)</f>
        <v>0</v>
      </c>
      <c r="T1159" s="238">
        <v>0</v>
      </c>
      <c r="U1159" s="921">
        <f>SUM(U1160:U1165)</f>
        <v>0</v>
      </c>
      <c r="V1159" s="265"/>
      <c r="W1159" s="921">
        <f>SUM(W1160:W1165)</f>
        <v>0</v>
      </c>
      <c r="X1159" s="265"/>
      <c r="Y1159" s="921">
        <f>SUM(Y1160:Y1165)</f>
        <v>0</v>
      </c>
      <c r="Z1159" s="376">
        <f t="shared" si="91"/>
        <v>0</v>
      </c>
      <c r="AA1159" s="921">
        <f>SUM(AA1160:AA1165)</f>
        <v>11606.169599999997</v>
      </c>
      <c r="AB1159" s="265"/>
      <c r="AC1159" s="921">
        <f>SUM(AC1160:AC1165)</f>
        <v>0</v>
      </c>
      <c r="AD1159" s="931">
        <v>0</v>
      </c>
      <c r="AE1159" s="264">
        <f>SUM(AE1160:AE1165)</f>
        <v>0</v>
      </c>
      <c r="AF1159" s="565">
        <f>AF1161+AF1160+AF1162+AF1163+AF1165+AF1164</f>
        <v>0</v>
      </c>
      <c r="AG1159" s="264">
        <f>SUM(AG1160:AG1165)</f>
        <v>0</v>
      </c>
      <c r="AH1159" s="265"/>
      <c r="AI1159" s="921">
        <f>SUM(AI1160:AI1165)</f>
        <v>0</v>
      </c>
      <c r="AJ1159" s="926">
        <f t="shared" si="94"/>
        <v>11606.169599999997</v>
      </c>
    </row>
    <row r="1160" spans="2:36" ht="66" x14ac:dyDescent="0.25">
      <c r="B1160" s="51"/>
      <c r="C1160" s="379" t="s">
        <v>1123</v>
      </c>
      <c r="D1160" s="79"/>
      <c r="E1160" s="79">
        <v>3</v>
      </c>
      <c r="F1160" s="74" t="s">
        <v>30</v>
      </c>
      <c r="G1160" s="88" t="s">
        <v>31</v>
      </c>
      <c r="H1160" s="56" t="s">
        <v>32</v>
      </c>
      <c r="I1160" s="55" t="s">
        <v>33</v>
      </c>
      <c r="J1160" s="57">
        <v>227.38</v>
      </c>
      <c r="K1160" s="112">
        <v>682.14</v>
      </c>
      <c r="L1160" s="89"/>
      <c r="M1160" s="644">
        <v>0</v>
      </c>
      <c r="N1160" s="89"/>
      <c r="O1160" s="644"/>
      <c r="P1160" s="75">
        <v>0</v>
      </c>
      <c r="Q1160" s="999">
        <f t="shared" ref="Q1160:Q1165" si="95">P1160*J1160</f>
        <v>0</v>
      </c>
      <c r="R1160" s="91"/>
      <c r="S1160" s="644"/>
      <c r="T1160" s="75">
        <v>0</v>
      </c>
      <c r="U1160" s="999"/>
      <c r="V1160" s="91"/>
      <c r="W1160" s="644"/>
      <c r="X1160" s="91"/>
      <c r="Y1160" s="644"/>
      <c r="Z1160" s="60">
        <f t="shared" si="91"/>
        <v>3</v>
      </c>
      <c r="AA1160" s="999">
        <v>682.14</v>
      </c>
      <c r="AB1160" s="91"/>
      <c r="AC1160" s="644"/>
      <c r="AD1160" s="63">
        <v>0</v>
      </c>
      <c r="AE1160" s="78">
        <f t="shared" ref="AE1160:AE1165" si="96">AD1160*J1160</f>
        <v>0</v>
      </c>
      <c r="AF1160" s="940">
        <v>0</v>
      </c>
      <c r="AG1160" s="150">
        <v>0</v>
      </c>
      <c r="AH1160" s="91"/>
      <c r="AI1160" s="644"/>
      <c r="AJ1160" s="998">
        <f t="shared" si="94"/>
        <v>682.14</v>
      </c>
    </row>
    <row r="1161" spans="2:36" ht="66" x14ac:dyDescent="0.25">
      <c r="B1161" s="51"/>
      <c r="C1161" s="379" t="s">
        <v>1124</v>
      </c>
      <c r="D1161" s="79"/>
      <c r="E1161" s="79">
        <v>3</v>
      </c>
      <c r="F1161" s="74" t="s">
        <v>30</v>
      </c>
      <c r="G1161" s="88" t="s">
        <v>31</v>
      </c>
      <c r="H1161" s="56" t="s">
        <v>32</v>
      </c>
      <c r="I1161" s="55" t="s">
        <v>33</v>
      </c>
      <c r="J1161" s="57">
        <v>370.7</v>
      </c>
      <c r="K1161" s="112">
        <v>1112.0999999999999</v>
      </c>
      <c r="L1161" s="89"/>
      <c r="M1161" s="644">
        <v>0</v>
      </c>
      <c r="N1161" s="89"/>
      <c r="O1161" s="644"/>
      <c r="P1161" s="75">
        <v>0</v>
      </c>
      <c r="Q1161" s="999">
        <f t="shared" si="95"/>
        <v>0</v>
      </c>
      <c r="R1161" s="91"/>
      <c r="S1161" s="644"/>
      <c r="T1161" s="75">
        <v>0</v>
      </c>
      <c r="U1161" s="999"/>
      <c r="V1161" s="91"/>
      <c r="W1161" s="644"/>
      <c r="X1161" s="91"/>
      <c r="Y1161" s="644"/>
      <c r="Z1161" s="60">
        <f t="shared" si="91"/>
        <v>3</v>
      </c>
      <c r="AA1161" s="999">
        <v>1112.0999999999999</v>
      </c>
      <c r="AB1161" s="91"/>
      <c r="AC1161" s="644"/>
      <c r="AD1161" s="63">
        <v>0</v>
      </c>
      <c r="AE1161" s="78">
        <f t="shared" si="96"/>
        <v>0</v>
      </c>
      <c r="AF1161" s="940">
        <v>0</v>
      </c>
      <c r="AG1161" s="150">
        <v>0</v>
      </c>
      <c r="AH1161" s="91"/>
      <c r="AI1161" s="644"/>
      <c r="AJ1161" s="998">
        <f t="shared" si="94"/>
        <v>1112.0999999999999</v>
      </c>
    </row>
    <row r="1162" spans="2:36" ht="66" x14ac:dyDescent="0.25">
      <c r="B1162" s="51"/>
      <c r="C1162" s="52" t="s">
        <v>1125</v>
      </c>
      <c r="D1162" s="79"/>
      <c r="E1162" s="79">
        <v>2</v>
      </c>
      <c r="F1162" s="74" t="s">
        <v>30</v>
      </c>
      <c r="G1162" s="88" t="s">
        <v>31</v>
      </c>
      <c r="H1162" s="56" t="s">
        <v>32</v>
      </c>
      <c r="I1162" s="55" t="s">
        <v>33</v>
      </c>
      <c r="J1162" s="57">
        <v>1336.7375999999997</v>
      </c>
      <c r="K1162" s="112">
        <v>2673.4751999999994</v>
      </c>
      <c r="L1162" s="80"/>
      <c r="M1162" s="150">
        <v>0</v>
      </c>
      <c r="N1162" s="80"/>
      <c r="O1162" s="150"/>
      <c r="P1162" s="75">
        <v>0</v>
      </c>
      <c r="Q1162" s="999">
        <f t="shared" si="95"/>
        <v>0</v>
      </c>
      <c r="R1162" s="91"/>
      <c r="S1162" s="644"/>
      <c r="T1162" s="75">
        <v>0</v>
      </c>
      <c r="U1162" s="999"/>
      <c r="V1162" s="91"/>
      <c r="W1162" s="644"/>
      <c r="X1162" s="91"/>
      <c r="Y1162" s="644"/>
      <c r="Z1162" s="60">
        <f t="shared" si="91"/>
        <v>2</v>
      </c>
      <c r="AA1162" s="999">
        <v>2673.4751999999994</v>
      </c>
      <c r="AB1162" s="91"/>
      <c r="AC1162" s="644"/>
      <c r="AD1162" s="63">
        <v>0</v>
      </c>
      <c r="AE1162" s="78">
        <f t="shared" si="96"/>
        <v>0</v>
      </c>
      <c r="AF1162" s="940">
        <v>0</v>
      </c>
      <c r="AG1162" s="150">
        <v>0</v>
      </c>
      <c r="AH1162" s="91"/>
      <c r="AI1162" s="644"/>
      <c r="AJ1162" s="998">
        <f t="shared" si="94"/>
        <v>2673.4751999999994</v>
      </c>
    </row>
    <row r="1163" spans="2:36" ht="66" x14ac:dyDescent="0.25">
      <c r="B1163" s="51"/>
      <c r="C1163" s="52" t="s">
        <v>1126</v>
      </c>
      <c r="D1163" s="79"/>
      <c r="E1163" s="79">
        <v>2</v>
      </c>
      <c r="F1163" s="79" t="s">
        <v>30</v>
      </c>
      <c r="G1163" s="88" t="s">
        <v>31</v>
      </c>
      <c r="H1163" s="56" t="s">
        <v>32</v>
      </c>
      <c r="I1163" s="55" t="s">
        <v>33</v>
      </c>
      <c r="J1163" s="57">
        <v>1364.2991999999997</v>
      </c>
      <c r="K1163" s="112">
        <v>2728.5983999999994</v>
      </c>
      <c r="L1163" s="80"/>
      <c r="M1163" s="150">
        <v>0</v>
      </c>
      <c r="N1163" s="80"/>
      <c r="O1163" s="150"/>
      <c r="P1163" s="75">
        <v>0</v>
      </c>
      <c r="Q1163" s="999">
        <f t="shared" si="95"/>
        <v>0</v>
      </c>
      <c r="R1163" s="91"/>
      <c r="S1163" s="644"/>
      <c r="T1163" s="75">
        <v>0</v>
      </c>
      <c r="U1163" s="999"/>
      <c r="V1163" s="91"/>
      <c r="W1163" s="644"/>
      <c r="X1163" s="91"/>
      <c r="Y1163" s="644"/>
      <c r="Z1163" s="60">
        <f t="shared" si="91"/>
        <v>2</v>
      </c>
      <c r="AA1163" s="999">
        <v>2728.5983999999994</v>
      </c>
      <c r="AB1163" s="91"/>
      <c r="AC1163" s="644"/>
      <c r="AD1163" s="63">
        <v>0</v>
      </c>
      <c r="AE1163" s="78">
        <f t="shared" si="96"/>
        <v>0</v>
      </c>
      <c r="AF1163" s="940">
        <v>0</v>
      </c>
      <c r="AG1163" s="150">
        <v>0</v>
      </c>
      <c r="AH1163" s="91"/>
      <c r="AI1163" s="644"/>
      <c r="AJ1163" s="998">
        <f t="shared" si="94"/>
        <v>2728.5983999999994</v>
      </c>
    </row>
    <row r="1164" spans="2:36" ht="66" x14ac:dyDescent="0.25">
      <c r="B1164" s="51"/>
      <c r="C1164" s="52" t="s">
        <v>1127</v>
      </c>
      <c r="D1164" s="79"/>
      <c r="E1164" s="79">
        <v>2</v>
      </c>
      <c r="F1164" s="79" t="s">
        <v>30</v>
      </c>
      <c r="G1164" s="88" t="s">
        <v>31</v>
      </c>
      <c r="H1164" s="56" t="s">
        <v>32</v>
      </c>
      <c r="I1164" s="55" t="s">
        <v>33</v>
      </c>
      <c r="J1164" s="57">
        <v>1446.9839999999999</v>
      </c>
      <c r="K1164" s="112">
        <v>2893.9679999999998</v>
      </c>
      <c r="L1164" s="80"/>
      <c r="M1164" s="150">
        <v>0</v>
      </c>
      <c r="N1164" s="80"/>
      <c r="O1164" s="150"/>
      <c r="P1164" s="75">
        <v>0</v>
      </c>
      <c r="Q1164" s="999">
        <f t="shared" si="95"/>
        <v>0</v>
      </c>
      <c r="R1164" s="91"/>
      <c r="S1164" s="644"/>
      <c r="T1164" s="75">
        <v>0</v>
      </c>
      <c r="U1164" s="999"/>
      <c r="V1164" s="91"/>
      <c r="W1164" s="644"/>
      <c r="X1164" s="91"/>
      <c r="Y1164" s="644"/>
      <c r="Z1164" s="60">
        <f t="shared" si="91"/>
        <v>2</v>
      </c>
      <c r="AA1164" s="999">
        <v>2893.9679999999998</v>
      </c>
      <c r="AB1164" s="91"/>
      <c r="AC1164" s="644"/>
      <c r="AD1164" s="63">
        <v>0</v>
      </c>
      <c r="AE1164" s="78">
        <f t="shared" si="96"/>
        <v>0</v>
      </c>
      <c r="AF1164" s="940">
        <v>0</v>
      </c>
      <c r="AG1164" s="150">
        <v>0</v>
      </c>
      <c r="AH1164" s="91"/>
      <c r="AI1164" s="644"/>
      <c r="AJ1164" s="998">
        <f t="shared" si="94"/>
        <v>2893.9679999999998</v>
      </c>
    </row>
    <row r="1165" spans="2:36" ht="66" x14ac:dyDescent="0.25">
      <c r="B1165" s="51"/>
      <c r="C1165" s="52" t="s">
        <v>1128</v>
      </c>
      <c r="D1165" s="79"/>
      <c r="E1165" s="79">
        <v>2</v>
      </c>
      <c r="F1165" s="79" t="s">
        <v>30</v>
      </c>
      <c r="G1165" s="88" t="s">
        <v>31</v>
      </c>
      <c r="H1165" s="56" t="s">
        <v>32</v>
      </c>
      <c r="I1165" s="55" t="s">
        <v>33</v>
      </c>
      <c r="J1165" s="57">
        <v>757.94399999999996</v>
      </c>
      <c r="K1165" s="112">
        <v>1515.8879999999999</v>
      </c>
      <c r="L1165" s="80"/>
      <c r="M1165" s="150">
        <v>0</v>
      </c>
      <c r="N1165" s="80"/>
      <c r="O1165" s="150"/>
      <c r="P1165" s="75">
        <v>0</v>
      </c>
      <c r="Q1165" s="999">
        <f t="shared" si="95"/>
        <v>0</v>
      </c>
      <c r="R1165" s="91"/>
      <c r="S1165" s="644"/>
      <c r="T1165" s="75">
        <v>0</v>
      </c>
      <c r="U1165" s="999"/>
      <c r="V1165" s="91"/>
      <c r="W1165" s="644"/>
      <c r="X1165" s="91"/>
      <c r="Y1165" s="644"/>
      <c r="Z1165" s="60">
        <f t="shared" si="91"/>
        <v>2</v>
      </c>
      <c r="AA1165" s="999">
        <v>1515.8879999999999</v>
      </c>
      <c r="AB1165" s="91"/>
      <c r="AC1165" s="644"/>
      <c r="AD1165" s="63">
        <v>0</v>
      </c>
      <c r="AE1165" s="78">
        <f t="shared" si="96"/>
        <v>0</v>
      </c>
      <c r="AF1165" s="940">
        <v>0</v>
      </c>
      <c r="AG1165" s="150">
        <v>0</v>
      </c>
      <c r="AH1165" s="91"/>
      <c r="AI1165" s="644"/>
      <c r="AJ1165" s="998">
        <f t="shared" si="94"/>
        <v>1515.8879999999999</v>
      </c>
    </row>
    <row r="1166" spans="2:36" ht="24" x14ac:dyDescent="0.25">
      <c r="B1166" s="336">
        <v>24805</v>
      </c>
      <c r="C1166" s="285" t="s">
        <v>1129</v>
      </c>
      <c r="D1166" s="44"/>
      <c r="E1166" s="45"/>
      <c r="F1166" s="337"/>
      <c r="G1166" s="338"/>
      <c r="H1166" s="338"/>
      <c r="I1166" s="338"/>
      <c r="J1166" s="47"/>
      <c r="K1166" s="790">
        <v>0</v>
      </c>
      <c r="L1166" s="264">
        <f t="shared" ref="L1166:Z1166" si="97">L1167</f>
        <v>0</v>
      </c>
      <c r="M1166" s="921">
        <f t="shared" si="97"/>
        <v>0</v>
      </c>
      <c r="N1166" s="264">
        <f t="shared" si="97"/>
        <v>0</v>
      </c>
      <c r="O1166" s="921">
        <f t="shared" si="97"/>
        <v>0</v>
      </c>
      <c r="P1166" s="264">
        <f t="shared" si="97"/>
        <v>0</v>
      </c>
      <c r="Q1166" s="921">
        <f t="shared" si="97"/>
        <v>0</v>
      </c>
      <c r="R1166" s="264">
        <f t="shared" si="97"/>
        <v>0</v>
      </c>
      <c r="S1166" s="921">
        <f t="shared" si="97"/>
        <v>0</v>
      </c>
      <c r="T1166" s="264">
        <f t="shared" si="97"/>
        <v>0</v>
      </c>
      <c r="U1166" s="921">
        <f t="shared" si="97"/>
        <v>0</v>
      </c>
      <c r="V1166" s="264">
        <f t="shared" si="97"/>
        <v>0</v>
      </c>
      <c r="W1166" s="921">
        <f t="shared" si="97"/>
        <v>0</v>
      </c>
      <c r="X1166" s="264">
        <f t="shared" si="97"/>
        <v>0</v>
      </c>
      <c r="Y1166" s="921">
        <f t="shared" si="97"/>
        <v>0</v>
      </c>
      <c r="Z1166" s="264">
        <f t="shared" si="97"/>
        <v>0</v>
      </c>
      <c r="AA1166" s="921">
        <f>AA1167</f>
        <v>0</v>
      </c>
      <c r="AB1166" s="264">
        <f t="shared" ref="AB1166:AJ1166" si="98">AB1167</f>
        <v>0</v>
      </c>
      <c r="AC1166" s="921">
        <f t="shared" si="98"/>
        <v>0</v>
      </c>
      <c r="AD1166" s="921">
        <f t="shared" si="98"/>
        <v>0</v>
      </c>
      <c r="AE1166" s="264">
        <f t="shared" si="98"/>
        <v>0</v>
      </c>
      <c r="AF1166" s="921">
        <f t="shared" si="98"/>
        <v>0</v>
      </c>
      <c r="AG1166" s="264">
        <f t="shared" si="98"/>
        <v>0</v>
      </c>
      <c r="AH1166" s="264">
        <f t="shared" si="98"/>
        <v>0</v>
      </c>
      <c r="AI1166" s="921">
        <f t="shared" si="98"/>
        <v>0</v>
      </c>
      <c r="AJ1166" s="921">
        <f t="shared" si="98"/>
        <v>0</v>
      </c>
    </row>
    <row r="1167" spans="2:36" x14ac:dyDescent="0.25">
      <c r="B1167" s="92"/>
      <c r="C1167" s="310"/>
      <c r="D1167" s="339"/>
      <c r="E1167" s="339"/>
      <c r="F1167" s="79"/>
      <c r="G1167" s="133"/>
      <c r="H1167" s="133"/>
      <c r="I1167" s="133"/>
      <c r="J1167" s="108"/>
      <c r="K1167" s="808"/>
      <c r="L1167" s="142"/>
      <c r="M1167" s="918">
        <v>0</v>
      </c>
      <c r="N1167" s="142"/>
      <c r="O1167" s="918">
        <v>0</v>
      </c>
      <c r="P1167" s="75">
        <v>0</v>
      </c>
      <c r="Q1167" s="918">
        <v>0</v>
      </c>
      <c r="R1167" s="144"/>
      <c r="S1167" s="918">
        <v>0</v>
      </c>
      <c r="T1167" s="75">
        <v>0</v>
      </c>
      <c r="U1167" s="918">
        <v>0</v>
      </c>
      <c r="V1167" s="144"/>
      <c r="W1167" s="918">
        <v>0</v>
      </c>
      <c r="X1167" s="144"/>
      <c r="Y1167" s="918">
        <v>0</v>
      </c>
      <c r="Z1167" s="60">
        <f t="shared" ref="Z1167:Z1230" si="99">E1167</f>
        <v>0</v>
      </c>
      <c r="AA1167" s="918">
        <v>0</v>
      </c>
      <c r="AB1167" s="144"/>
      <c r="AC1167" s="918">
        <v>0</v>
      </c>
      <c r="AD1167" s="63">
        <v>0</v>
      </c>
      <c r="AE1167" s="142">
        <v>0</v>
      </c>
      <c r="AF1167" s="945"/>
      <c r="AG1167" s="142">
        <v>0</v>
      </c>
      <c r="AH1167" s="144"/>
      <c r="AI1167" s="918">
        <v>0</v>
      </c>
      <c r="AJ1167" s="918">
        <v>0</v>
      </c>
    </row>
    <row r="1168" spans="2:36" x14ac:dyDescent="0.25">
      <c r="B1168" s="42">
        <v>24806</v>
      </c>
      <c r="C1168" s="340" t="s">
        <v>1130</v>
      </c>
      <c r="D1168" s="44"/>
      <c r="E1168" s="44"/>
      <c r="F1168" s="45"/>
      <c r="G1168" s="46"/>
      <c r="H1168" s="46"/>
      <c r="I1168" s="46"/>
      <c r="J1168" s="47"/>
      <c r="K1168" s="787">
        <v>1960</v>
      </c>
      <c r="L1168" s="264"/>
      <c r="M1168" s="921">
        <f>M1169+M1170</f>
        <v>0</v>
      </c>
      <c r="N1168" s="264"/>
      <c r="O1168" s="921">
        <f>O1169+O1170</f>
        <v>0</v>
      </c>
      <c r="P1168" s="238">
        <v>0</v>
      </c>
      <c r="Q1168" s="921">
        <f>Q1169+Q1170</f>
        <v>0</v>
      </c>
      <c r="R1168" s="265"/>
      <c r="S1168" s="921">
        <f>S1169+S1170</f>
        <v>0</v>
      </c>
      <c r="T1168" s="238">
        <v>0</v>
      </c>
      <c r="U1168" s="921">
        <f>U1169+U1170</f>
        <v>0</v>
      </c>
      <c r="V1168" s="265"/>
      <c r="W1168" s="921">
        <f>W1169+W1170</f>
        <v>0</v>
      </c>
      <c r="X1168" s="265"/>
      <c r="Y1168" s="921">
        <f>Y1169+Y1170</f>
        <v>0</v>
      </c>
      <c r="Z1168" s="376">
        <f t="shared" si="99"/>
        <v>0</v>
      </c>
      <c r="AA1168" s="921">
        <f>AA1169+AA1170</f>
        <v>1960</v>
      </c>
      <c r="AB1168" s="265"/>
      <c r="AC1168" s="921">
        <f>AC1169+AC1170</f>
        <v>0</v>
      </c>
      <c r="AD1168" s="931">
        <v>0</v>
      </c>
      <c r="AE1168" s="264">
        <f>AE1169+AE1170</f>
        <v>0</v>
      </c>
      <c r="AF1168" s="965">
        <f>AF1169+AF1170</f>
        <v>0</v>
      </c>
      <c r="AG1168" s="264">
        <f>AG1169+AG1170</f>
        <v>0</v>
      </c>
      <c r="AH1168" s="265"/>
      <c r="AI1168" s="921">
        <f>AI1169+AI1170</f>
        <v>0</v>
      </c>
      <c r="AJ1168" s="921">
        <f>AJ1169+AJ1170</f>
        <v>1960</v>
      </c>
    </row>
    <row r="1169" spans="2:36" ht="66" x14ac:dyDescent="0.25">
      <c r="B1169" s="97"/>
      <c r="C1169" s="93" t="s">
        <v>1131</v>
      </c>
      <c r="D1169" s="74"/>
      <c r="E1169" s="74">
        <v>20</v>
      </c>
      <c r="F1169" s="79" t="s">
        <v>480</v>
      </c>
      <c r="G1169" s="88" t="s">
        <v>31</v>
      </c>
      <c r="H1169" s="56" t="s">
        <v>32</v>
      </c>
      <c r="I1169" s="55" t="s">
        <v>33</v>
      </c>
      <c r="J1169" s="57">
        <v>30</v>
      </c>
      <c r="K1169" s="766">
        <v>600</v>
      </c>
      <c r="L1169" s="80"/>
      <c r="M1169" s="150">
        <v>0</v>
      </c>
      <c r="N1169" s="80"/>
      <c r="O1169" s="150"/>
      <c r="P1169" s="75">
        <v>0</v>
      </c>
      <c r="Q1169" s="999">
        <f>P1169*J1169</f>
        <v>0</v>
      </c>
      <c r="R1169" s="81"/>
      <c r="S1169" s="150"/>
      <c r="T1169" s="75">
        <v>0</v>
      </c>
      <c r="U1169" s="999"/>
      <c r="V1169" s="81"/>
      <c r="W1169" s="150"/>
      <c r="X1169" s="81"/>
      <c r="Y1169" s="150"/>
      <c r="Z1169" s="60">
        <f t="shared" si="99"/>
        <v>20</v>
      </c>
      <c r="AA1169" s="999">
        <v>600</v>
      </c>
      <c r="AB1169" s="81"/>
      <c r="AC1169" s="150"/>
      <c r="AD1169" s="63">
        <v>0</v>
      </c>
      <c r="AE1169" s="78">
        <f>AD1169*J1169</f>
        <v>0</v>
      </c>
      <c r="AF1169" s="63">
        <v>0</v>
      </c>
      <c r="AG1169" s="150">
        <v>0</v>
      </c>
      <c r="AH1169" s="81"/>
      <c r="AI1169" s="150"/>
      <c r="AJ1169" s="998">
        <f>AG1169+AI1169+AE1169+AC1169+AA1169+Y1169+W1169+U1169+S1169+Q1169+O1169+M1169</f>
        <v>600</v>
      </c>
    </row>
    <row r="1170" spans="2:36" ht="66" x14ac:dyDescent="0.25">
      <c r="B1170" s="97"/>
      <c r="C1170" s="93" t="s">
        <v>1132</v>
      </c>
      <c r="D1170" s="74"/>
      <c r="E1170" s="74">
        <v>20</v>
      </c>
      <c r="F1170" s="79" t="s">
        <v>480</v>
      </c>
      <c r="G1170" s="88" t="s">
        <v>31</v>
      </c>
      <c r="H1170" s="56" t="s">
        <v>32</v>
      </c>
      <c r="I1170" s="55" t="s">
        <v>33</v>
      </c>
      <c r="J1170" s="57">
        <v>68</v>
      </c>
      <c r="K1170" s="766">
        <v>1360</v>
      </c>
      <c r="L1170" s="80"/>
      <c r="M1170" s="150">
        <v>0</v>
      </c>
      <c r="N1170" s="80"/>
      <c r="O1170" s="150"/>
      <c r="P1170" s="75">
        <v>0</v>
      </c>
      <c r="Q1170" s="999">
        <f>P1170*J1170</f>
        <v>0</v>
      </c>
      <c r="R1170" s="81"/>
      <c r="S1170" s="150"/>
      <c r="T1170" s="75">
        <v>0</v>
      </c>
      <c r="U1170" s="999"/>
      <c r="V1170" s="81"/>
      <c r="W1170" s="150"/>
      <c r="X1170" s="81"/>
      <c r="Y1170" s="150"/>
      <c r="Z1170" s="60">
        <f t="shared" si="99"/>
        <v>20</v>
      </c>
      <c r="AA1170" s="999">
        <v>1360</v>
      </c>
      <c r="AB1170" s="81"/>
      <c r="AC1170" s="150"/>
      <c r="AD1170" s="63">
        <v>0</v>
      </c>
      <c r="AE1170" s="78">
        <f>AD1170*J1170</f>
        <v>0</v>
      </c>
      <c r="AF1170" s="63">
        <v>0</v>
      </c>
      <c r="AG1170" s="150">
        <v>0</v>
      </c>
      <c r="AH1170" s="81"/>
      <c r="AI1170" s="150"/>
      <c r="AJ1170" s="998">
        <f>AG1170+AI1170+AE1170+AC1170+AA1170+Y1170+W1170+U1170+S1170+Q1170+O1170+M1170</f>
        <v>1360</v>
      </c>
    </row>
    <row r="1171" spans="2:36" ht="24" x14ac:dyDescent="0.25">
      <c r="B1171" s="42">
        <v>24807</v>
      </c>
      <c r="C1171" s="341" t="s">
        <v>1133</v>
      </c>
      <c r="D1171" s="44"/>
      <c r="E1171" s="736"/>
      <c r="F1171" s="45"/>
      <c r="G1171" s="46"/>
      <c r="H1171" s="46"/>
      <c r="I1171" s="46"/>
      <c r="J1171" s="47"/>
      <c r="K1171" s="763">
        <v>75742.94</v>
      </c>
      <c r="L1171" s="264"/>
      <c r="M1171" s="921">
        <f>SUM(M1172:M1214)</f>
        <v>0</v>
      </c>
      <c r="N1171" s="264"/>
      <c r="O1171" s="921">
        <f>SUM(O1172:O1214)</f>
        <v>0</v>
      </c>
      <c r="P1171" s="238">
        <v>0</v>
      </c>
      <c r="Q1171" s="921">
        <f>SUM(Q1172:Q1214)</f>
        <v>0</v>
      </c>
      <c r="R1171" s="265"/>
      <c r="S1171" s="921">
        <f>SUM(S1172:S1214)</f>
        <v>0</v>
      </c>
      <c r="T1171" s="238">
        <v>0</v>
      </c>
      <c r="U1171" s="921">
        <f>SUM(U1172:U1214)</f>
        <v>0</v>
      </c>
      <c r="V1171" s="265"/>
      <c r="W1171" s="921">
        <f>SUM(W1172:W1214)</f>
        <v>75742.94</v>
      </c>
      <c r="X1171" s="265"/>
      <c r="Y1171" s="921">
        <f>SUM(Y1172:Y1214)</f>
        <v>0</v>
      </c>
      <c r="Z1171" s="376">
        <f t="shared" si="99"/>
        <v>0</v>
      </c>
      <c r="AA1171" s="921">
        <v>0</v>
      </c>
      <c r="AB1171" s="265"/>
      <c r="AC1171" s="921">
        <f>SUM(AC1172:AC1214)</f>
        <v>0</v>
      </c>
      <c r="AD1171" s="931">
        <v>0</v>
      </c>
      <c r="AE1171" s="264">
        <f>SUM(AE1172:AE1214)</f>
        <v>0</v>
      </c>
      <c r="AF1171" s="565">
        <f>SUM(AF1172:AF1209)</f>
        <v>0</v>
      </c>
      <c r="AG1171" s="264">
        <f>SUM(AG1172:AG1214)</f>
        <v>0</v>
      </c>
      <c r="AH1171" s="265"/>
      <c r="AI1171" s="921">
        <f>SUM(AI1172:AI1214)</f>
        <v>0</v>
      </c>
      <c r="AJ1171" s="921">
        <f>SUM(AJ1172:AJ1214)</f>
        <v>75742.94</v>
      </c>
    </row>
    <row r="1172" spans="2:36" ht="66" x14ac:dyDescent="0.25">
      <c r="B1172" s="51"/>
      <c r="C1172" s="102" t="s">
        <v>1134</v>
      </c>
      <c r="D1172" s="74"/>
      <c r="E1172" s="79">
        <v>5</v>
      </c>
      <c r="F1172" s="79" t="s">
        <v>1135</v>
      </c>
      <c r="G1172" s="88" t="s">
        <v>31</v>
      </c>
      <c r="H1172" s="56" t="s">
        <v>32</v>
      </c>
      <c r="I1172" s="55" t="s">
        <v>33</v>
      </c>
      <c r="J1172" s="57">
        <v>290</v>
      </c>
      <c r="K1172" s="112">
        <v>1450</v>
      </c>
      <c r="L1172" s="80"/>
      <c r="M1172" s="150">
        <v>0</v>
      </c>
      <c r="N1172" s="80"/>
      <c r="O1172" s="150"/>
      <c r="P1172" s="75">
        <v>0</v>
      </c>
      <c r="Q1172" s="999">
        <f t="shared" ref="Q1172:Q1199" si="100">P1172*J1172</f>
        <v>0</v>
      </c>
      <c r="R1172" s="81"/>
      <c r="S1172" s="150"/>
      <c r="T1172" s="75">
        <v>0</v>
      </c>
      <c r="U1172" s="999"/>
      <c r="V1172" s="60">
        <f t="shared" ref="V1172:V1214" si="101">E1172</f>
        <v>5</v>
      </c>
      <c r="W1172" s="999">
        <v>1450</v>
      </c>
      <c r="X1172" s="81"/>
      <c r="Y1172" s="150"/>
      <c r="Z1172" s="139"/>
      <c r="AA1172" s="1002"/>
      <c r="AB1172" s="81"/>
      <c r="AC1172" s="150"/>
      <c r="AD1172" s="63">
        <v>0</v>
      </c>
      <c r="AE1172" s="78">
        <f t="shared" ref="AE1172:AE1199" si="102">AD1172*J1172</f>
        <v>0</v>
      </c>
      <c r="AF1172" s="63">
        <v>0</v>
      </c>
      <c r="AG1172" s="150">
        <v>0</v>
      </c>
      <c r="AH1172" s="81"/>
      <c r="AI1172" s="150"/>
      <c r="AJ1172" s="998">
        <f>AG1172+AI1172+AE1172+AC1172+AA1172+Y1172+W1172+U1172+S1172+Q1172+O1172+M1172</f>
        <v>1450</v>
      </c>
    </row>
    <row r="1173" spans="2:36" ht="66" x14ac:dyDescent="0.25">
      <c r="B1173" s="60"/>
      <c r="C1173" s="342" t="s">
        <v>1136</v>
      </c>
      <c r="D1173" s="51"/>
      <c r="E1173" s="97">
        <v>30</v>
      </c>
      <c r="F1173" s="343" t="s">
        <v>30</v>
      </c>
      <c r="G1173" s="88" t="s">
        <v>31</v>
      </c>
      <c r="H1173" s="56" t="s">
        <v>32</v>
      </c>
      <c r="I1173" s="55" t="s">
        <v>33</v>
      </c>
      <c r="J1173" s="57">
        <v>11.6</v>
      </c>
      <c r="K1173" s="809">
        <v>348</v>
      </c>
      <c r="L1173" s="80"/>
      <c r="M1173" s="150">
        <v>0</v>
      </c>
      <c r="N1173" s="80"/>
      <c r="O1173" s="150"/>
      <c r="P1173" s="75">
        <v>0</v>
      </c>
      <c r="Q1173" s="999">
        <f t="shared" si="100"/>
        <v>0</v>
      </c>
      <c r="R1173" s="81"/>
      <c r="S1173" s="150"/>
      <c r="T1173" s="75">
        <v>0</v>
      </c>
      <c r="U1173" s="999"/>
      <c r="V1173" s="60">
        <f t="shared" si="101"/>
        <v>30</v>
      </c>
      <c r="W1173" s="999">
        <v>348</v>
      </c>
      <c r="X1173" s="81"/>
      <c r="Y1173" s="150"/>
      <c r="Z1173" s="139"/>
      <c r="AA1173" s="1002"/>
      <c r="AB1173" s="81"/>
      <c r="AC1173" s="150"/>
      <c r="AD1173" s="63">
        <v>0</v>
      </c>
      <c r="AE1173" s="78">
        <f t="shared" si="102"/>
        <v>0</v>
      </c>
      <c r="AF1173" s="63">
        <v>0</v>
      </c>
      <c r="AG1173" s="150">
        <v>0</v>
      </c>
      <c r="AH1173" s="81"/>
      <c r="AI1173" s="150"/>
      <c r="AJ1173" s="998">
        <f t="shared" ref="AJ1173:AJ1214" si="103">AG1173+AI1173+AE1173+AC1173+AA1173+Y1173+W1173+U1173+S1173+Q1173+O1173+M1173</f>
        <v>348</v>
      </c>
    </row>
    <row r="1174" spans="2:36" ht="66" x14ac:dyDescent="0.25">
      <c r="B1174" s="60"/>
      <c r="C1174" s="342" t="s">
        <v>1137</v>
      </c>
      <c r="D1174" s="51"/>
      <c r="E1174" s="97">
        <v>15</v>
      </c>
      <c r="F1174" s="343" t="s">
        <v>30</v>
      </c>
      <c r="G1174" s="88" t="s">
        <v>31</v>
      </c>
      <c r="H1174" s="56" t="s">
        <v>32</v>
      </c>
      <c r="I1174" s="55" t="s">
        <v>33</v>
      </c>
      <c r="J1174" s="57">
        <v>17.399999999999999</v>
      </c>
      <c r="K1174" s="809">
        <v>261</v>
      </c>
      <c r="L1174" s="80"/>
      <c r="M1174" s="150">
        <v>0</v>
      </c>
      <c r="N1174" s="80"/>
      <c r="O1174" s="150"/>
      <c r="P1174" s="75">
        <v>0</v>
      </c>
      <c r="Q1174" s="999">
        <f t="shared" si="100"/>
        <v>0</v>
      </c>
      <c r="R1174" s="81"/>
      <c r="S1174" s="150"/>
      <c r="T1174" s="75">
        <v>0</v>
      </c>
      <c r="U1174" s="999"/>
      <c r="V1174" s="60">
        <f t="shared" si="101"/>
        <v>15</v>
      </c>
      <c r="W1174" s="999">
        <v>261</v>
      </c>
      <c r="X1174" s="81"/>
      <c r="Y1174" s="150"/>
      <c r="Z1174" s="139"/>
      <c r="AA1174" s="1002"/>
      <c r="AB1174" s="81"/>
      <c r="AC1174" s="150"/>
      <c r="AD1174" s="63">
        <v>0</v>
      </c>
      <c r="AE1174" s="78">
        <f t="shared" si="102"/>
        <v>0</v>
      </c>
      <c r="AF1174" s="63">
        <v>0</v>
      </c>
      <c r="AG1174" s="150">
        <v>0</v>
      </c>
      <c r="AH1174" s="81"/>
      <c r="AI1174" s="150"/>
      <c r="AJ1174" s="998">
        <f t="shared" si="103"/>
        <v>261</v>
      </c>
    </row>
    <row r="1175" spans="2:36" ht="66" x14ac:dyDescent="0.25">
      <c r="B1175" s="60"/>
      <c r="C1175" s="342" t="s">
        <v>1138</v>
      </c>
      <c r="D1175" s="51"/>
      <c r="E1175" s="97">
        <v>15</v>
      </c>
      <c r="F1175" s="343" t="s">
        <v>30</v>
      </c>
      <c r="G1175" s="88" t="s">
        <v>31</v>
      </c>
      <c r="H1175" s="56" t="s">
        <v>32</v>
      </c>
      <c r="I1175" s="55" t="s">
        <v>33</v>
      </c>
      <c r="J1175" s="57">
        <v>11.6</v>
      </c>
      <c r="K1175" s="809">
        <v>174</v>
      </c>
      <c r="L1175" s="80"/>
      <c r="M1175" s="150">
        <v>0</v>
      </c>
      <c r="N1175" s="80"/>
      <c r="O1175" s="150"/>
      <c r="P1175" s="75">
        <v>0</v>
      </c>
      <c r="Q1175" s="999">
        <f t="shared" si="100"/>
        <v>0</v>
      </c>
      <c r="R1175" s="81"/>
      <c r="S1175" s="150"/>
      <c r="T1175" s="75">
        <v>0</v>
      </c>
      <c r="U1175" s="999"/>
      <c r="V1175" s="60">
        <f t="shared" si="101"/>
        <v>15</v>
      </c>
      <c r="W1175" s="999">
        <v>174</v>
      </c>
      <c r="X1175" s="81"/>
      <c r="Y1175" s="150"/>
      <c r="Z1175" s="139"/>
      <c r="AA1175" s="1002"/>
      <c r="AB1175" s="81"/>
      <c r="AC1175" s="150"/>
      <c r="AD1175" s="63">
        <v>0</v>
      </c>
      <c r="AE1175" s="78">
        <f t="shared" si="102"/>
        <v>0</v>
      </c>
      <c r="AF1175" s="63">
        <v>0</v>
      </c>
      <c r="AG1175" s="150">
        <v>0</v>
      </c>
      <c r="AH1175" s="81"/>
      <c r="AI1175" s="150"/>
      <c r="AJ1175" s="998">
        <f t="shared" si="103"/>
        <v>174</v>
      </c>
    </row>
    <row r="1176" spans="2:36" ht="66" x14ac:dyDescent="0.25">
      <c r="B1176" s="60"/>
      <c r="C1176" s="102" t="s">
        <v>1139</v>
      </c>
      <c r="D1176" s="51"/>
      <c r="E1176" s="97">
        <v>6</v>
      </c>
      <c r="F1176" s="343" t="s">
        <v>30</v>
      </c>
      <c r="G1176" s="88" t="s">
        <v>31</v>
      </c>
      <c r="H1176" s="56" t="s">
        <v>32</v>
      </c>
      <c r="I1176" s="55" t="s">
        <v>33</v>
      </c>
      <c r="J1176" s="57">
        <v>5.94</v>
      </c>
      <c r="K1176" s="809">
        <v>35.64</v>
      </c>
      <c r="L1176" s="80"/>
      <c r="M1176" s="150">
        <v>0</v>
      </c>
      <c r="N1176" s="80"/>
      <c r="O1176" s="150"/>
      <c r="P1176" s="75">
        <v>0</v>
      </c>
      <c r="Q1176" s="999">
        <f t="shared" si="100"/>
        <v>0</v>
      </c>
      <c r="R1176" s="81"/>
      <c r="S1176" s="150"/>
      <c r="T1176" s="75">
        <v>0</v>
      </c>
      <c r="U1176" s="999"/>
      <c r="V1176" s="60">
        <f t="shared" si="101"/>
        <v>6</v>
      </c>
      <c r="W1176" s="999">
        <v>35.64</v>
      </c>
      <c r="X1176" s="81"/>
      <c r="Y1176" s="150"/>
      <c r="Z1176" s="139"/>
      <c r="AA1176" s="1002"/>
      <c r="AB1176" s="81"/>
      <c r="AC1176" s="150"/>
      <c r="AD1176" s="63">
        <v>0</v>
      </c>
      <c r="AE1176" s="78">
        <f t="shared" si="102"/>
        <v>0</v>
      </c>
      <c r="AF1176" s="63">
        <v>0</v>
      </c>
      <c r="AG1176" s="150">
        <v>0</v>
      </c>
      <c r="AH1176" s="81"/>
      <c r="AI1176" s="150"/>
      <c r="AJ1176" s="998">
        <f t="shared" si="103"/>
        <v>35.64</v>
      </c>
    </row>
    <row r="1177" spans="2:36" ht="66" x14ac:dyDescent="0.25">
      <c r="B1177" s="60"/>
      <c r="C1177" s="102" t="s">
        <v>1140</v>
      </c>
      <c r="D1177" s="51"/>
      <c r="E1177" s="97">
        <v>6</v>
      </c>
      <c r="F1177" s="343" t="s">
        <v>30</v>
      </c>
      <c r="G1177" s="88" t="s">
        <v>31</v>
      </c>
      <c r="H1177" s="56" t="s">
        <v>32</v>
      </c>
      <c r="I1177" s="55" t="s">
        <v>33</v>
      </c>
      <c r="J1177" s="57">
        <v>23.76</v>
      </c>
      <c r="K1177" s="809">
        <v>142.56</v>
      </c>
      <c r="L1177" s="80"/>
      <c r="M1177" s="150">
        <v>0</v>
      </c>
      <c r="N1177" s="80"/>
      <c r="O1177" s="150"/>
      <c r="P1177" s="75">
        <v>0</v>
      </c>
      <c r="Q1177" s="999">
        <f t="shared" si="100"/>
        <v>0</v>
      </c>
      <c r="R1177" s="81"/>
      <c r="S1177" s="150"/>
      <c r="T1177" s="75">
        <v>0</v>
      </c>
      <c r="U1177" s="999"/>
      <c r="V1177" s="60">
        <f t="shared" si="101"/>
        <v>6</v>
      </c>
      <c r="W1177" s="999">
        <v>142.56</v>
      </c>
      <c r="X1177" s="81"/>
      <c r="Y1177" s="150"/>
      <c r="Z1177" s="139"/>
      <c r="AA1177" s="1002"/>
      <c r="AB1177" s="81"/>
      <c r="AC1177" s="150"/>
      <c r="AD1177" s="63">
        <v>0</v>
      </c>
      <c r="AE1177" s="78">
        <f t="shared" si="102"/>
        <v>0</v>
      </c>
      <c r="AF1177" s="63">
        <v>0</v>
      </c>
      <c r="AG1177" s="150">
        <v>0</v>
      </c>
      <c r="AH1177" s="81"/>
      <c r="AI1177" s="150"/>
      <c r="AJ1177" s="998">
        <f t="shared" si="103"/>
        <v>142.56</v>
      </c>
    </row>
    <row r="1178" spans="2:36" ht="66" x14ac:dyDescent="0.25">
      <c r="B1178" s="60"/>
      <c r="C1178" s="344" t="s">
        <v>1141</v>
      </c>
      <c r="D1178" s="51"/>
      <c r="E1178" s="97">
        <v>10</v>
      </c>
      <c r="F1178" s="343" t="s">
        <v>30</v>
      </c>
      <c r="G1178" s="88" t="s">
        <v>31</v>
      </c>
      <c r="H1178" s="56" t="s">
        <v>32</v>
      </c>
      <c r="I1178" s="55" t="s">
        <v>33</v>
      </c>
      <c r="J1178" s="57">
        <v>11.6</v>
      </c>
      <c r="K1178" s="809">
        <v>116</v>
      </c>
      <c r="L1178" s="80"/>
      <c r="M1178" s="150">
        <v>0</v>
      </c>
      <c r="N1178" s="80"/>
      <c r="O1178" s="150"/>
      <c r="P1178" s="75">
        <v>0</v>
      </c>
      <c r="Q1178" s="999">
        <f t="shared" si="100"/>
        <v>0</v>
      </c>
      <c r="R1178" s="81"/>
      <c r="S1178" s="150"/>
      <c r="T1178" s="75">
        <v>0</v>
      </c>
      <c r="U1178" s="999"/>
      <c r="V1178" s="60">
        <f t="shared" si="101"/>
        <v>10</v>
      </c>
      <c r="W1178" s="999">
        <v>116</v>
      </c>
      <c r="X1178" s="81"/>
      <c r="Y1178" s="150"/>
      <c r="Z1178" s="139"/>
      <c r="AA1178" s="1002"/>
      <c r="AB1178" s="81"/>
      <c r="AC1178" s="150"/>
      <c r="AD1178" s="63">
        <v>0</v>
      </c>
      <c r="AE1178" s="78">
        <f t="shared" si="102"/>
        <v>0</v>
      </c>
      <c r="AF1178" s="63">
        <v>0</v>
      </c>
      <c r="AG1178" s="150">
        <v>0</v>
      </c>
      <c r="AH1178" s="81"/>
      <c r="AI1178" s="150"/>
      <c r="AJ1178" s="998">
        <f t="shared" si="103"/>
        <v>116</v>
      </c>
    </row>
    <row r="1179" spans="2:36" ht="66" x14ac:dyDescent="0.25">
      <c r="B1179" s="60"/>
      <c r="C1179" s="345" t="s">
        <v>1142</v>
      </c>
      <c r="D1179" s="51"/>
      <c r="E1179" s="97">
        <v>20</v>
      </c>
      <c r="F1179" s="343" t="s">
        <v>30</v>
      </c>
      <c r="G1179" s="88" t="s">
        <v>31</v>
      </c>
      <c r="H1179" s="56" t="s">
        <v>32</v>
      </c>
      <c r="I1179" s="55" t="s">
        <v>33</v>
      </c>
      <c r="J1179" s="57">
        <v>5.8</v>
      </c>
      <c r="K1179" s="809">
        <v>116</v>
      </c>
      <c r="L1179" s="80"/>
      <c r="M1179" s="150">
        <v>0</v>
      </c>
      <c r="N1179" s="80"/>
      <c r="O1179" s="150"/>
      <c r="P1179" s="75">
        <v>0</v>
      </c>
      <c r="Q1179" s="999">
        <f t="shared" si="100"/>
        <v>0</v>
      </c>
      <c r="R1179" s="81"/>
      <c r="S1179" s="150"/>
      <c r="T1179" s="75">
        <v>0</v>
      </c>
      <c r="U1179" s="999"/>
      <c r="V1179" s="60">
        <f t="shared" si="101"/>
        <v>20</v>
      </c>
      <c r="W1179" s="999">
        <v>116</v>
      </c>
      <c r="X1179" s="81"/>
      <c r="Y1179" s="150"/>
      <c r="Z1179" s="139"/>
      <c r="AA1179" s="1002"/>
      <c r="AB1179" s="81"/>
      <c r="AC1179" s="150"/>
      <c r="AD1179" s="63">
        <v>0</v>
      </c>
      <c r="AE1179" s="78">
        <f t="shared" si="102"/>
        <v>0</v>
      </c>
      <c r="AF1179" s="63">
        <v>0</v>
      </c>
      <c r="AG1179" s="150">
        <v>0</v>
      </c>
      <c r="AH1179" s="81"/>
      <c r="AI1179" s="150"/>
      <c r="AJ1179" s="998">
        <f t="shared" si="103"/>
        <v>116</v>
      </c>
    </row>
    <row r="1180" spans="2:36" ht="66" x14ac:dyDescent="0.25">
      <c r="B1180" s="60"/>
      <c r="C1180" s="345" t="s">
        <v>1143</v>
      </c>
      <c r="D1180" s="51"/>
      <c r="E1180" s="97">
        <v>20</v>
      </c>
      <c r="F1180" s="343" t="s">
        <v>30</v>
      </c>
      <c r="G1180" s="88" t="s">
        <v>31</v>
      </c>
      <c r="H1180" s="56" t="s">
        <v>32</v>
      </c>
      <c r="I1180" s="55" t="s">
        <v>33</v>
      </c>
      <c r="J1180" s="57">
        <v>11.6</v>
      </c>
      <c r="K1180" s="809">
        <v>232</v>
      </c>
      <c r="L1180" s="80"/>
      <c r="M1180" s="150">
        <v>0</v>
      </c>
      <c r="N1180" s="80"/>
      <c r="O1180" s="150"/>
      <c r="P1180" s="75">
        <v>0</v>
      </c>
      <c r="Q1180" s="999">
        <f t="shared" si="100"/>
        <v>0</v>
      </c>
      <c r="R1180" s="81"/>
      <c r="S1180" s="150"/>
      <c r="T1180" s="75">
        <v>0</v>
      </c>
      <c r="U1180" s="999"/>
      <c r="V1180" s="60">
        <f t="shared" si="101"/>
        <v>20</v>
      </c>
      <c r="W1180" s="999">
        <v>232</v>
      </c>
      <c r="X1180" s="81"/>
      <c r="Y1180" s="150"/>
      <c r="Z1180" s="139"/>
      <c r="AA1180" s="1002"/>
      <c r="AB1180" s="81"/>
      <c r="AC1180" s="150"/>
      <c r="AD1180" s="63">
        <v>0</v>
      </c>
      <c r="AE1180" s="78">
        <f t="shared" si="102"/>
        <v>0</v>
      </c>
      <c r="AF1180" s="63">
        <v>0</v>
      </c>
      <c r="AG1180" s="150">
        <v>0</v>
      </c>
      <c r="AH1180" s="81"/>
      <c r="AI1180" s="150"/>
      <c r="AJ1180" s="998">
        <f t="shared" si="103"/>
        <v>232</v>
      </c>
    </row>
    <row r="1181" spans="2:36" ht="66" x14ac:dyDescent="0.25">
      <c r="B1181" s="60"/>
      <c r="C1181" s="346" t="s">
        <v>1144</v>
      </c>
      <c r="D1181" s="51"/>
      <c r="E1181" s="97">
        <v>1</v>
      </c>
      <c r="F1181" s="343" t="s">
        <v>30</v>
      </c>
      <c r="G1181" s="88" t="s">
        <v>31</v>
      </c>
      <c r="H1181" s="56" t="s">
        <v>32</v>
      </c>
      <c r="I1181" s="55" t="s">
        <v>33</v>
      </c>
      <c r="J1181" s="57">
        <v>25.92</v>
      </c>
      <c r="K1181" s="809">
        <v>25.92</v>
      </c>
      <c r="L1181" s="80"/>
      <c r="M1181" s="150">
        <v>0</v>
      </c>
      <c r="N1181" s="80"/>
      <c r="O1181" s="150"/>
      <c r="P1181" s="75">
        <v>0</v>
      </c>
      <c r="Q1181" s="999">
        <f t="shared" si="100"/>
        <v>0</v>
      </c>
      <c r="R1181" s="81"/>
      <c r="S1181" s="150"/>
      <c r="T1181" s="75">
        <v>0</v>
      </c>
      <c r="U1181" s="999"/>
      <c r="V1181" s="60">
        <f t="shared" si="101"/>
        <v>1</v>
      </c>
      <c r="W1181" s="999">
        <v>25.92</v>
      </c>
      <c r="X1181" s="81"/>
      <c r="Y1181" s="150"/>
      <c r="Z1181" s="139"/>
      <c r="AA1181" s="1002"/>
      <c r="AB1181" s="81"/>
      <c r="AC1181" s="150"/>
      <c r="AD1181" s="63">
        <v>0</v>
      </c>
      <c r="AE1181" s="78">
        <f t="shared" si="102"/>
        <v>0</v>
      </c>
      <c r="AF1181" s="63">
        <v>0</v>
      </c>
      <c r="AG1181" s="150">
        <v>0</v>
      </c>
      <c r="AH1181" s="81"/>
      <c r="AI1181" s="150"/>
      <c r="AJ1181" s="998">
        <f t="shared" si="103"/>
        <v>25.92</v>
      </c>
    </row>
    <row r="1182" spans="2:36" ht="66" x14ac:dyDescent="0.25">
      <c r="B1182" s="60"/>
      <c r="C1182" s="346" t="s">
        <v>1145</v>
      </c>
      <c r="D1182" s="51"/>
      <c r="E1182" s="97">
        <v>1</v>
      </c>
      <c r="F1182" s="343" t="s">
        <v>30</v>
      </c>
      <c r="G1182" s="88" t="s">
        <v>31</v>
      </c>
      <c r="H1182" s="56" t="s">
        <v>32</v>
      </c>
      <c r="I1182" s="55" t="s">
        <v>33</v>
      </c>
      <c r="J1182" s="57">
        <v>37.799999999999997</v>
      </c>
      <c r="K1182" s="809">
        <v>37.799999999999997</v>
      </c>
      <c r="L1182" s="80"/>
      <c r="M1182" s="150">
        <v>0</v>
      </c>
      <c r="N1182" s="80"/>
      <c r="O1182" s="150"/>
      <c r="P1182" s="75">
        <v>0</v>
      </c>
      <c r="Q1182" s="999">
        <f t="shared" si="100"/>
        <v>0</v>
      </c>
      <c r="R1182" s="81"/>
      <c r="S1182" s="150"/>
      <c r="T1182" s="75">
        <v>0</v>
      </c>
      <c r="U1182" s="999"/>
      <c r="V1182" s="60">
        <f t="shared" si="101"/>
        <v>1</v>
      </c>
      <c r="W1182" s="999">
        <v>37.799999999999997</v>
      </c>
      <c r="X1182" s="81"/>
      <c r="Y1182" s="150"/>
      <c r="Z1182" s="139"/>
      <c r="AA1182" s="1002"/>
      <c r="AB1182" s="81"/>
      <c r="AC1182" s="150"/>
      <c r="AD1182" s="63">
        <v>0</v>
      </c>
      <c r="AE1182" s="78">
        <f t="shared" si="102"/>
        <v>0</v>
      </c>
      <c r="AF1182" s="63">
        <v>0</v>
      </c>
      <c r="AG1182" s="150">
        <v>0</v>
      </c>
      <c r="AH1182" s="81"/>
      <c r="AI1182" s="150"/>
      <c r="AJ1182" s="998">
        <f t="shared" si="103"/>
        <v>37.799999999999997</v>
      </c>
    </row>
    <row r="1183" spans="2:36" ht="66" x14ac:dyDescent="0.25">
      <c r="B1183" s="60"/>
      <c r="C1183" s="346" t="s">
        <v>1146</v>
      </c>
      <c r="D1183" s="51"/>
      <c r="E1183" s="97">
        <v>1</v>
      </c>
      <c r="F1183" s="343" t="s">
        <v>30</v>
      </c>
      <c r="G1183" s="88" t="s">
        <v>31</v>
      </c>
      <c r="H1183" s="56" t="s">
        <v>32</v>
      </c>
      <c r="I1183" s="55" t="s">
        <v>33</v>
      </c>
      <c r="J1183" s="57">
        <v>19.440000000000001</v>
      </c>
      <c r="K1183" s="809">
        <v>19.440000000000001</v>
      </c>
      <c r="L1183" s="80"/>
      <c r="M1183" s="150">
        <v>0</v>
      </c>
      <c r="N1183" s="80"/>
      <c r="O1183" s="150"/>
      <c r="P1183" s="75">
        <v>0</v>
      </c>
      <c r="Q1183" s="999">
        <f t="shared" si="100"/>
        <v>0</v>
      </c>
      <c r="R1183" s="81"/>
      <c r="S1183" s="150"/>
      <c r="T1183" s="75">
        <v>0</v>
      </c>
      <c r="U1183" s="999"/>
      <c r="V1183" s="60">
        <f t="shared" si="101"/>
        <v>1</v>
      </c>
      <c r="W1183" s="999">
        <v>19.440000000000001</v>
      </c>
      <c r="X1183" s="81"/>
      <c r="Y1183" s="150"/>
      <c r="Z1183" s="139"/>
      <c r="AA1183" s="1002"/>
      <c r="AB1183" s="81"/>
      <c r="AC1183" s="150"/>
      <c r="AD1183" s="63">
        <v>0</v>
      </c>
      <c r="AE1183" s="78">
        <f t="shared" si="102"/>
        <v>0</v>
      </c>
      <c r="AF1183" s="63">
        <v>0</v>
      </c>
      <c r="AG1183" s="150">
        <v>0</v>
      </c>
      <c r="AH1183" s="81"/>
      <c r="AI1183" s="150"/>
      <c r="AJ1183" s="998">
        <f t="shared" si="103"/>
        <v>19.440000000000001</v>
      </c>
    </row>
    <row r="1184" spans="2:36" ht="66" x14ac:dyDescent="0.25">
      <c r="B1184" s="60"/>
      <c r="C1184" s="347" t="s">
        <v>1147</v>
      </c>
      <c r="D1184" s="51"/>
      <c r="E1184" s="97">
        <v>3</v>
      </c>
      <c r="F1184" s="343" t="s">
        <v>30</v>
      </c>
      <c r="G1184" s="88" t="s">
        <v>31</v>
      </c>
      <c r="H1184" s="56" t="s">
        <v>32</v>
      </c>
      <c r="I1184" s="55" t="s">
        <v>33</v>
      </c>
      <c r="J1184" s="57">
        <v>21.63</v>
      </c>
      <c r="K1184" s="809">
        <v>64.89</v>
      </c>
      <c r="L1184" s="80"/>
      <c r="M1184" s="150">
        <v>0</v>
      </c>
      <c r="N1184" s="80"/>
      <c r="O1184" s="150"/>
      <c r="P1184" s="75">
        <v>0</v>
      </c>
      <c r="Q1184" s="999">
        <f t="shared" si="100"/>
        <v>0</v>
      </c>
      <c r="R1184" s="81"/>
      <c r="S1184" s="150"/>
      <c r="T1184" s="75">
        <v>0</v>
      </c>
      <c r="U1184" s="999"/>
      <c r="V1184" s="60">
        <f t="shared" si="101"/>
        <v>3</v>
      </c>
      <c r="W1184" s="999">
        <v>64.89</v>
      </c>
      <c r="X1184" s="81"/>
      <c r="Y1184" s="150"/>
      <c r="Z1184" s="139"/>
      <c r="AA1184" s="1002"/>
      <c r="AB1184" s="81"/>
      <c r="AC1184" s="150"/>
      <c r="AD1184" s="63">
        <v>0</v>
      </c>
      <c r="AE1184" s="78">
        <f t="shared" si="102"/>
        <v>0</v>
      </c>
      <c r="AF1184" s="63">
        <v>0</v>
      </c>
      <c r="AG1184" s="150">
        <v>0</v>
      </c>
      <c r="AH1184" s="81"/>
      <c r="AI1184" s="150"/>
      <c r="AJ1184" s="998">
        <f t="shared" si="103"/>
        <v>64.89</v>
      </c>
    </row>
    <row r="1185" spans="2:36" ht="66" x14ac:dyDescent="0.25">
      <c r="B1185" s="60"/>
      <c r="C1185" s="348" t="s">
        <v>1148</v>
      </c>
      <c r="D1185" s="51"/>
      <c r="E1185" s="97">
        <v>8</v>
      </c>
      <c r="F1185" s="343" t="s">
        <v>30</v>
      </c>
      <c r="G1185" s="88" t="s">
        <v>31</v>
      </c>
      <c r="H1185" s="56" t="s">
        <v>32</v>
      </c>
      <c r="I1185" s="55" t="s">
        <v>33</v>
      </c>
      <c r="J1185" s="57">
        <v>11.6</v>
      </c>
      <c r="K1185" s="809">
        <v>92.8</v>
      </c>
      <c r="L1185" s="80"/>
      <c r="M1185" s="150">
        <v>0</v>
      </c>
      <c r="N1185" s="80"/>
      <c r="O1185" s="150"/>
      <c r="P1185" s="75">
        <v>0</v>
      </c>
      <c r="Q1185" s="999">
        <f t="shared" si="100"/>
        <v>0</v>
      </c>
      <c r="R1185" s="81"/>
      <c r="S1185" s="150"/>
      <c r="T1185" s="75">
        <v>0</v>
      </c>
      <c r="U1185" s="999"/>
      <c r="V1185" s="60">
        <f t="shared" si="101"/>
        <v>8</v>
      </c>
      <c r="W1185" s="999">
        <v>92.8</v>
      </c>
      <c r="X1185" s="81"/>
      <c r="Y1185" s="150"/>
      <c r="Z1185" s="139"/>
      <c r="AA1185" s="1002"/>
      <c r="AB1185" s="81"/>
      <c r="AC1185" s="150"/>
      <c r="AD1185" s="63">
        <v>0</v>
      </c>
      <c r="AE1185" s="78">
        <f t="shared" si="102"/>
        <v>0</v>
      </c>
      <c r="AF1185" s="63">
        <v>0</v>
      </c>
      <c r="AG1185" s="150">
        <v>0</v>
      </c>
      <c r="AH1185" s="81"/>
      <c r="AI1185" s="150"/>
      <c r="AJ1185" s="998">
        <f t="shared" si="103"/>
        <v>92.8</v>
      </c>
    </row>
    <row r="1186" spans="2:36" ht="66" x14ac:dyDescent="0.25">
      <c r="B1186" s="60"/>
      <c r="C1186" s="342" t="s">
        <v>1149</v>
      </c>
      <c r="D1186" s="51"/>
      <c r="E1186" s="97">
        <v>15</v>
      </c>
      <c r="F1186" s="343" t="s">
        <v>30</v>
      </c>
      <c r="G1186" s="88" t="s">
        <v>31</v>
      </c>
      <c r="H1186" s="56" t="s">
        <v>32</v>
      </c>
      <c r="I1186" s="55" t="s">
        <v>33</v>
      </c>
      <c r="J1186" s="57">
        <v>5.8</v>
      </c>
      <c r="K1186" s="809">
        <v>87</v>
      </c>
      <c r="L1186" s="80"/>
      <c r="M1186" s="150">
        <v>0</v>
      </c>
      <c r="N1186" s="80"/>
      <c r="O1186" s="150"/>
      <c r="P1186" s="75">
        <v>0</v>
      </c>
      <c r="Q1186" s="999">
        <f t="shared" si="100"/>
        <v>0</v>
      </c>
      <c r="R1186" s="81"/>
      <c r="S1186" s="150"/>
      <c r="T1186" s="75">
        <v>0</v>
      </c>
      <c r="U1186" s="999"/>
      <c r="V1186" s="60">
        <f t="shared" si="101"/>
        <v>15</v>
      </c>
      <c r="W1186" s="999">
        <v>87</v>
      </c>
      <c r="X1186" s="81"/>
      <c r="Y1186" s="150"/>
      <c r="Z1186" s="139"/>
      <c r="AA1186" s="1002"/>
      <c r="AB1186" s="81"/>
      <c r="AC1186" s="150"/>
      <c r="AD1186" s="63">
        <v>0</v>
      </c>
      <c r="AE1186" s="78">
        <f t="shared" si="102"/>
        <v>0</v>
      </c>
      <c r="AF1186" s="63">
        <v>0</v>
      </c>
      <c r="AG1186" s="150">
        <v>0</v>
      </c>
      <c r="AH1186" s="81"/>
      <c r="AI1186" s="150"/>
      <c r="AJ1186" s="998">
        <f t="shared" si="103"/>
        <v>87</v>
      </c>
    </row>
    <row r="1187" spans="2:36" ht="66" x14ac:dyDescent="0.25">
      <c r="B1187" s="60"/>
      <c r="C1187" s="342" t="s">
        <v>1150</v>
      </c>
      <c r="D1187" s="51"/>
      <c r="E1187" s="97">
        <v>8</v>
      </c>
      <c r="F1187" s="343" t="s">
        <v>30</v>
      </c>
      <c r="G1187" s="88" t="s">
        <v>31</v>
      </c>
      <c r="H1187" s="56" t="s">
        <v>32</v>
      </c>
      <c r="I1187" s="55" t="s">
        <v>33</v>
      </c>
      <c r="J1187" s="57">
        <v>11.6</v>
      </c>
      <c r="K1187" s="809">
        <v>92.8</v>
      </c>
      <c r="L1187" s="80"/>
      <c r="M1187" s="150">
        <v>0</v>
      </c>
      <c r="N1187" s="80"/>
      <c r="O1187" s="150"/>
      <c r="P1187" s="75">
        <v>0</v>
      </c>
      <c r="Q1187" s="999">
        <f t="shared" si="100"/>
        <v>0</v>
      </c>
      <c r="R1187" s="81"/>
      <c r="S1187" s="150"/>
      <c r="T1187" s="75">
        <v>0</v>
      </c>
      <c r="U1187" s="999"/>
      <c r="V1187" s="60">
        <f t="shared" si="101"/>
        <v>8</v>
      </c>
      <c r="W1187" s="999">
        <v>92.8</v>
      </c>
      <c r="X1187" s="81"/>
      <c r="Y1187" s="150"/>
      <c r="Z1187" s="139"/>
      <c r="AA1187" s="1002"/>
      <c r="AB1187" s="81"/>
      <c r="AC1187" s="150"/>
      <c r="AD1187" s="63">
        <v>0</v>
      </c>
      <c r="AE1187" s="78">
        <f t="shared" si="102"/>
        <v>0</v>
      </c>
      <c r="AF1187" s="63">
        <v>0</v>
      </c>
      <c r="AG1187" s="150">
        <v>0</v>
      </c>
      <c r="AH1187" s="81"/>
      <c r="AI1187" s="150"/>
      <c r="AJ1187" s="998">
        <f t="shared" si="103"/>
        <v>92.8</v>
      </c>
    </row>
    <row r="1188" spans="2:36" ht="66" x14ac:dyDescent="0.25">
      <c r="B1188" s="60"/>
      <c r="C1188" s="52" t="s">
        <v>1151</v>
      </c>
      <c r="D1188" s="51"/>
      <c r="E1188" s="97">
        <v>1</v>
      </c>
      <c r="F1188" s="343" t="s">
        <v>234</v>
      </c>
      <c r="G1188" s="88" t="s">
        <v>31</v>
      </c>
      <c r="H1188" s="56" t="s">
        <v>32</v>
      </c>
      <c r="I1188" s="55" t="s">
        <v>33</v>
      </c>
      <c r="J1188" s="57">
        <v>1739.9999999999998</v>
      </c>
      <c r="K1188" s="809">
        <v>1739.9999999999998</v>
      </c>
      <c r="L1188" s="80"/>
      <c r="M1188" s="150">
        <v>0</v>
      </c>
      <c r="N1188" s="80"/>
      <c r="O1188" s="150"/>
      <c r="P1188" s="75">
        <v>0</v>
      </c>
      <c r="Q1188" s="999">
        <f t="shared" si="100"/>
        <v>0</v>
      </c>
      <c r="R1188" s="81"/>
      <c r="S1188" s="150"/>
      <c r="T1188" s="75">
        <v>0</v>
      </c>
      <c r="U1188" s="999"/>
      <c r="V1188" s="60">
        <f t="shared" si="101"/>
        <v>1</v>
      </c>
      <c r="W1188" s="999">
        <v>1739.9999999999998</v>
      </c>
      <c r="X1188" s="81"/>
      <c r="Y1188" s="150"/>
      <c r="Z1188" s="139"/>
      <c r="AA1188" s="1002"/>
      <c r="AB1188" s="81"/>
      <c r="AC1188" s="150"/>
      <c r="AD1188" s="63">
        <v>0</v>
      </c>
      <c r="AE1188" s="78">
        <f t="shared" si="102"/>
        <v>0</v>
      </c>
      <c r="AF1188" s="63">
        <v>0</v>
      </c>
      <c r="AG1188" s="150">
        <v>0</v>
      </c>
      <c r="AH1188" s="81"/>
      <c r="AI1188" s="150"/>
      <c r="AJ1188" s="998">
        <f t="shared" si="103"/>
        <v>1739.9999999999998</v>
      </c>
    </row>
    <row r="1189" spans="2:36" ht="66" x14ac:dyDescent="0.25">
      <c r="B1189" s="60"/>
      <c r="C1189" s="73" t="s">
        <v>1152</v>
      </c>
      <c r="D1189" s="51"/>
      <c r="E1189" s="97">
        <v>6</v>
      </c>
      <c r="F1189" s="343" t="s">
        <v>30</v>
      </c>
      <c r="G1189" s="88" t="s">
        <v>31</v>
      </c>
      <c r="H1189" s="56" t="s">
        <v>32</v>
      </c>
      <c r="I1189" s="55" t="s">
        <v>33</v>
      </c>
      <c r="J1189" s="57">
        <v>82.685000000000002</v>
      </c>
      <c r="K1189" s="809">
        <v>496.11</v>
      </c>
      <c r="L1189" s="80"/>
      <c r="M1189" s="150">
        <v>0</v>
      </c>
      <c r="N1189" s="80"/>
      <c r="O1189" s="150"/>
      <c r="P1189" s="75">
        <v>0</v>
      </c>
      <c r="Q1189" s="999">
        <f t="shared" si="100"/>
        <v>0</v>
      </c>
      <c r="R1189" s="81"/>
      <c r="S1189" s="150"/>
      <c r="T1189" s="75">
        <v>0</v>
      </c>
      <c r="U1189" s="999"/>
      <c r="V1189" s="60">
        <f t="shared" si="101"/>
        <v>6</v>
      </c>
      <c r="W1189" s="999">
        <v>496.11</v>
      </c>
      <c r="X1189" s="81"/>
      <c r="Y1189" s="150"/>
      <c r="Z1189" s="139"/>
      <c r="AA1189" s="1002"/>
      <c r="AB1189" s="81"/>
      <c r="AC1189" s="150"/>
      <c r="AD1189" s="63">
        <v>0</v>
      </c>
      <c r="AE1189" s="78">
        <f t="shared" si="102"/>
        <v>0</v>
      </c>
      <c r="AF1189" s="63">
        <v>0</v>
      </c>
      <c r="AG1189" s="150">
        <v>0</v>
      </c>
      <c r="AH1189" s="81"/>
      <c r="AI1189" s="150"/>
      <c r="AJ1189" s="998">
        <f t="shared" si="103"/>
        <v>496.11</v>
      </c>
    </row>
    <row r="1190" spans="2:36" ht="66" x14ac:dyDescent="0.25">
      <c r="B1190" s="60"/>
      <c r="C1190" s="73" t="s">
        <v>1153</v>
      </c>
      <c r="D1190" s="51"/>
      <c r="E1190" s="97">
        <v>12</v>
      </c>
      <c r="F1190" s="343" t="s">
        <v>30</v>
      </c>
      <c r="G1190" s="88" t="s">
        <v>31</v>
      </c>
      <c r="H1190" s="56" t="s">
        <v>32</v>
      </c>
      <c r="I1190" s="55" t="s">
        <v>33</v>
      </c>
      <c r="J1190" s="57">
        <v>89.507500000000007</v>
      </c>
      <c r="K1190" s="809">
        <v>1074.0900000000001</v>
      </c>
      <c r="L1190" s="80"/>
      <c r="M1190" s="150">
        <v>0</v>
      </c>
      <c r="N1190" s="80"/>
      <c r="O1190" s="150"/>
      <c r="P1190" s="75">
        <v>0</v>
      </c>
      <c r="Q1190" s="999">
        <f t="shared" si="100"/>
        <v>0</v>
      </c>
      <c r="R1190" s="81"/>
      <c r="S1190" s="150"/>
      <c r="T1190" s="75">
        <v>0</v>
      </c>
      <c r="U1190" s="999"/>
      <c r="V1190" s="60">
        <f t="shared" si="101"/>
        <v>12</v>
      </c>
      <c r="W1190" s="999">
        <v>1074.0900000000001</v>
      </c>
      <c r="X1190" s="81"/>
      <c r="Y1190" s="150"/>
      <c r="Z1190" s="139"/>
      <c r="AA1190" s="1002"/>
      <c r="AB1190" s="81"/>
      <c r="AC1190" s="150"/>
      <c r="AD1190" s="63">
        <v>0</v>
      </c>
      <c r="AE1190" s="78">
        <f t="shared" si="102"/>
        <v>0</v>
      </c>
      <c r="AF1190" s="63">
        <v>0</v>
      </c>
      <c r="AG1190" s="150">
        <v>0</v>
      </c>
      <c r="AH1190" s="81"/>
      <c r="AI1190" s="150"/>
      <c r="AJ1190" s="998">
        <f t="shared" si="103"/>
        <v>1074.0900000000001</v>
      </c>
    </row>
    <row r="1191" spans="2:36" ht="66" x14ac:dyDescent="0.25">
      <c r="B1191" s="60"/>
      <c r="C1191" s="73" t="s">
        <v>1154</v>
      </c>
      <c r="D1191" s="51"/>
      <c r="E1191" s="97">
        <v>7</v>
      </c>
      <c r="F1191" s="343" t="s">
        <v>30</v>
      </c>
      <c r="G1191" s="88" t="s">
        <v>31</v>
      </c>
      <c r="H1191" s="56" t="s">
        <v>32</v>
      </c>
      <c r="I1191" s="55" t="s">
        <v>33</v>
      </c>
      <c r="J1191" s="57">
        <v>58.342857142857142</v>
      </c>
      <c r="K1191" s="809">
        <v>408.4</v>
      </c>
      <c r="L1191" s="80"/>
      <c r="M1191" s="150">
        <v>0</v>
      </c>
      <c r="N1191" s="80"/>
      <c r="O1191" s="150"/>
      <c r="P1191" s="75">
        <v>0</v>
      </c>
      <c r="Q1191" s="999">
        <f t="shared" si="100"/>
        <v>0</v>
      </c>
      <c r="R1191" s="81"/>
      <c r="S1191" s="150"/>
      <c r="T1191" s="75">
        <v>0</v>
      </c>
      <c r="U1191" s="999"/>
      <c r="V1191" s="60">
        <f t="shared" si="101"/>
        <v>7</v>
      </c>
      <c r="W1191" s="999">
        <v>408.4</v>
      </c>
      <c r="X1191" s="81"/>
      <c r="Y1191" s="150"/>
      <c r="Z1191" s="139"/>
      <c r="AA1191" s="1002"/>
      <c r="AB1191" s="81"/>
      <c r="AC1191" s="150"/>
      <c r="AD1191" s="63">
        <v>0</v>
      </c>
      <c r="AE1191" s="78">
        <f t="shared" si="102"/>
        <v>0</v>
      </c>
      <c r="AF1191" s="63">
        <v>0</v>
      </c>
      <c r="AG1191" s="150">
        <v>0</v>
      </c>
      <c r="AH1191" s="81"/>
      <c r="AI1191" s="150"/>
      <c r="AJ1191" s="998">
        <f t="shared" si="103"/>
        <v>408.4</v>
      </c>
    </row>
    <row r="1192" spans="2:36" ht="66" x14ac:dyDescent="0.25">
      <c r="B1192" s="60"/>
      <c r="C1192" s="349" t="s">
        <v>1155</v>
      </c>
      <c r="D1192" s="51"/>
      <c r="E1192" s="97">
        <v>1</v>
      </c>
      <c r="F1192" s="343" t="s">
        <v>30</v>
      </c>
      <c r="G1192" s="88" t="s">
        <v>31</v>
      </c>
      <c r="H1192" s="56" t="s">
        <v>32</v>
      </c>
      <c r="I1192" s="55" t="s">
        <v>33</v>
      </c>
      <c r="J1192" s="57">
        <v>64.77</v>
      </c>
      <c r="K1192" s="809">
        <v>64.77</v>
      </c>
      <c r="L1192" s="80"/>
      <c r="M1192" s="150">
        <v>0</v>
      </c>
      <c r="N1192" s="80"/>
      <c r="O1192" s="150"/>
      <c r="P1192" s="75">
        <v>0</v>
      </c>
      <c r="Q1192" s="999">
        <f t="shared" si="100"/>
        <v>0</v>
      </c>
      <c r="R1192" s="81"/>
      <c r="S1192" s="150"/>
      <c r="T1192" s="75">
        <v>0</v>
      </c>
      <c r="U1192" s="999"/>
      <c r="V1192" s="60">
        <f t="shared" si="101"/>
        <v>1</v>
      </c>
      <c r="W1192" s="999">
        <v>64.77</v>
      </c>
      <c r="X1192" s="81"/>
      <c r="Y1192" s="150"/>
      <c r="Z1192" s="139"/>
      <c r="AA1192" s="1002"/>
      <c r="AB1192" s="81"/>
      <c r="AC1192" s="150"/>
      <c r="AD1192" s="63">
        <v>0</v>
      </c>
      <c r="AE1192" s="78">
        <f t="shared" si="102"/>
        <v>0</v>
      </c>
      <c r="AF1192" s="63">
        <v>0</v>
      </c>
      <c r="AG1192" s="150">
        <v>0</v>
      </c>
      <c r="AH1192" s="81"/>
      <c r="AI1192" s="150"/>
      <c r="AJ1192" s="998">
        <f t="shared" si="103"/>
        <v>64.77</v>
      </c>
    </row>
    <row r="1193" spans="2:36" ht="66" x14ac:dyDescent="0.25">
      <c r="B1193" s="60"/>
      <c r="C1193" s="350" t="s">
        <v>1156</v>
      </c>
      <c r="D1193" s="51"/>
      <c r="E1193" s="51">
        <v>15</v>
      </c>
      <c r="F1193" s="343" t="s">
        <v>30</v>
      </c>
      <c r="G1193" s="88" t="s">
        <v>31</v>
      </c>
      <c r="H1193" s="56" t="s">
        <v>32</v>
      </c>
      <c r="I1193" s="55" t="s">
        <v>33</v>
      </c>
      <c r="J1193" s="57">
        <v>17.399999999999999</v>
      </c>
      <c r="K1193" s="807">
        <v>261</v>
      </c>
      <c r="L1193" s="80"/>
      <c r="M1193" s="150">
        <v>0</v>
      </c>
      <c r="N1193" s="80"/>
      <c r="O1193" s="150"/>
      <c r="P1193" s="75">
        <v>0</v>
      </c>
      <c r="Q1193" s="999">
        <f t="shared" si="100"/>
        <v>0</v>
      </c>
      <c r="R1193" s="81"/>
      <c r="S1193" s="150"/>
      <c r="T1193" s="75">
        <v>0</v>
      </c>
      <c r="U1193" s="999"/>
      <c r="V1193" s="60">
        <f t="shared" si="101"/>
        <v>15</v>
      </c>
      <c r="W1193" s="999">
        <v>261</v>
      </c>
      <c r="X1193" s="81"/>
      <c r="Y1193" s="150"/>
      <c r="Z1193" s="139"/>
      <c r="AA1193" s="1002"/>
      <c r="AB1193" s="81"/>
      <c r="AC1193" s="150"/>
      <c r="AD1193" s="63">
        <v>0</v>
      </c>
      <c r="AE1193" s="78">
        <f t="shared" si="102"/>
        <v>0</v>
      </c>
      <c r="AF1193" s="63">
        <v>0</v>
      </c>
      <c r="AG1193" s="150">
        <v>0</v>
      </c>
      <c r="AH1193" s="81"/>
      <c r="AI1193" s="150"/>
      <c r="AJ1193" s="998">
        <f t="shared" si="103"/>
        <v>261</v>
      </c>
    </row>
    <row r="1194" spans="2:36" ht="66" x14ac:dyDescent="0.25">
      <c r="B1194" s="60"/>
      <c r="C1194" s="350" t="s">
        <v>1157</v>
      </c>
      <c r="D1194" s="51"/>
      <c r="E1194" s="51">
        <v>30</v>
      </c>
      <c r="F1194" s="343" t="s">
        <v>30</v>
      </c>
      <c r="G1194" s="88" t="s">
        <v>31</v>
      </c>
      <c r="H1194" s="56" t="s">
        <v>32</v>
      </c>
      <c r="I1194" s="55" t="s">
        <v>33</v>
      </c>
      <c r="J1194" s="57">
        <v>11.6</v>
      </c>
      <c r="K1194" s="807">
        <v>348</v>
      </c>
      <c r="L1194" s="80"/>
      <c r="M1194" s="150">
        <v>0</v>
      </c>
      <c r="N1194" s="80"/>
      <c r="O1194" s="150"/>
      <c r="P1194" s="75">
        <v>0</v>
      </c>
      <c r="Q1194" s="999">
        <f t="shared" si="100"/>
        <v>0</v>
      </c>
      <c r="R1194" s="81"/>
      <c r="S1194" s="150"/>
      <c r="T1194" s="75">
        <v>0</v>
      </c>
      <c r="U1194" s="999"/>
      <c r="V1194" s="60">
        <f t="shared" si="101"/>
        <v>30</v>
      </c>
      <c r="W1194" s="999">
        <v>348</v>
      </c>
      <c r="X1194" s="81"/>
      <c r="Y1194" s="150"/>
      <c r="Z1194" s="139"/>
      <c r="AA1194" s="1002"/>
      <c r="AB1194" s="81"/>
      <c r="AC1194" s="150"/>
      <c r="AD1194" s="63">
        <v>0</v>
      </c>
      <c r="AE1194" s="78">
        <f t="shared" si="102"/>
        <v>0</v>
      </c>
      <c r="AF1194" s="63">
        <v>0</v>
      </c>
      <c r="AG1194" s="150">
        <v>0</v>
      </c>
      <c r="AH1194" s="81"/>
      <c r="AI1194" s="150"/>
      <c r="AJ1194" s="998">
        <f t="shared" si="103"/>
        <v>348</v>
      </c>
    </row>
    <row r="1195" spans="2:36" ht="66" x14ac:dyDescent="0.25">
      <c r="B1195" s="60"/>
      <c r="C1195" s="350" t="s">
        <v>1158</v>
      </c>
      <c r="D1195" s="51"/>
      <c r="E1195" s="51">
        <v>5</v>
      </c>
      <c r="F1195" s="343" t="s">
        <v>30</v>
      </c>
      <c r="G1195" s="88" t="s">
        <v>31</v>
      </c>
      <c r="H1195" s="56" t="s">
        <v>32</v>
      </c>
      <c r="I1195" s="55" t="s">
        <v>33</v>
      </c>
      <c r="J1195" s="57">
        <v>348</v>
      </c>
      <c r="K1195" s="807">
        <v>1740</v>
      </c>
      <c r="L1195" s="80"/>
      <c r="M1195" s="150">
        <v>0</v>
      </c>
      <c r="N1195" s="80"/>
      <c r="O1195" s="150"/>
      <c r="P1195" s="75">
        <v>0</v>
      </c>
      <c r="Q1195" s="999">
        <f t="shared" si="100"/>
        <v>0</v>
      </c>
      <c r="R1195" s="81"/>
      <c r="S1195" s="150"/>
      <c r="T1195" s="75">
        <v>0</v>
      </c>
      <c r="U1195" s="999"/>
      <c r="V1195" s="60">
        <f t="shared" si="101"/>
        <v>5</v>
      </c>
      <c r="W1195" s="999">
        <v>1740</v>
      </c>
      <c r="X1195" s="81"/>
      <c r="Y1195" s="150"/>
      <c r="Z1195" s="139"/>
      <c r="AA1195" s="1002"/>
      <c r="AB1195" s="81"/>
      <c r="AC1195" s="150"/>
      <c r="AD1195" s="63">
        <v>0</v>
      </c>
      <c r="AE1195" s="78">
        <f t="shared" si="102"/>
        <v>0</v>
      </c>
      <c r="AF1195" s="63">
        <v>0</v>
      </c>
      <c r="AG1195" s="150">
        <v>0</v>
      </c>
      <c r="AH1195" s="81"/>
      <c r="AI1195" s="150"/>
      <c r="AJ1195" s="998">
        <f t="shared" si="103"/>
        <v>1740</v>
      </c>
    </row>
    <row r="1196" spans="2:36" ht="66" x14ac:dyDescent="0.25">
      <c r="B1196" s="60"/>
      <c r="C1196" s="351" t="s">
        <v>1159</v>
      </c>
      <c r="D1196" s="51"/>
      <c r="E1196" s="51">
        <v>5</v>
      </c>
      <c r="F1196" s="343" t="s">
        <v>30</v>
      </c>
      <c r="G1196" s="88" t="s">
        <v>31</v>
      </c>
      <c r="H1196" s="56" t="s">
        <v>32</v>
      </c>
      <c r="I1196" s="55" t="s">
        <v>33</v>
      </c>
      <c r="J1196" s="57">
        <v>174</v>
      </c>
      <c r="K1196" s="807">
        <v>870</v>
      </c>
      <c r="L1196" s="80"/>
      <c r="M1196" s="150">
        <v>0</v>
      </c>
      <c r="N1196" s="80"/>
      <c r="O1196" s="150"/>
      <c r="P1196" s="75">
        <v>0</v>
      </c>
      <c r="Q1196" s="999">
        <f t="shared" si="100"/>
        <v>0</v>
      </c>
      <c r="R1196" s="81"/>
      <c r="S1196" s="150"/>
      <c r="T1196" s="75">
        <v>0</v>
      </c>
      <c r="U1196" s="999"/>
      <c r="V1196" s="60">
        <f t="shared" si="101"/>
        <v>5</v>
      </c>
      <c r="W1196" s="999">
        <v>870</v>
      </c>
      <c r="X1196" s="81"/>
      <c r="Y1196" s="150"/>
      <c r="Z1196" s="139"/>
      <c r="AA1196" s="1002"/>
      <c r="AB1196" s="81"/>
      <c r="AC1196" s="150"/>
      <c r="AD1196" s="63">
        <v>0</v>
      </c>
      <c r="AE1196" s="78">
        <f t="shared" si="102"/>
        <v>0</v>
      </c>
      <c r="AF1196" s="63">
        <v>0</v>
      </c>
      <c r="AG1196" s="150">
        <v>0</v>
      </c>
      <c r="AH1196" s="81"/>
      <c r="AI1196" s="150"/>
      <c r="AJ1196" s="998">
        <f t="shared" si="103"/>
        <v>870</v>
      </c>
    </row>
    <row r="1197" spans="2:36" ht="66" x14ac:dyDescent="0.25">
      <c r="B1197" s="60"/>
      <c r="C1197" s="351" t="s">
        <v>1160</v>
      </c>
      <c r="D1197" s="51"/>
      <c r="E1197" s="51">
        <v>5</v>
      </c>
      <c r="F1197" s="343" t="s">
        <v>30</v>
      </c>
      <c r="G1197" s="88" t="s">
        <v>31</v>
      </c>
      <c r="H1197" s="56" t="s">
        <v>32</v>
      </c>
      <c r="I1197" s="55" t="s">
        <v>33</v>
      </c>
      <c r="J1197" s="57">
        <v>231.99999999999994</v>
      </c>
      <c r="K1197" s="807">
        <v>1159.9999999999998</v>
      </c>
      <c r="L1197" s="80"/>
      <c r="M1197" s="150">
        <v>0</v>
      </c>
      <c r="N1197" s="80"/>
      <c r="O1197" s="150"/>
      <c r="P1197" s="75">
        <v>0</v>
      </c>
      <c r="Q1197" s="999">
        <f t="shared" si="100"/>
        <v>0</v>
      </c>
      <c r="R1197" s="81"/>
      <c r="S1197" s="150"/>
      <c r="T1197" s="75">
        <v>0</v>
      </c>
      <c r="U1197" s="999"/>
      <c r="V1197" s="60">
        <f t="shared" si="101"/>
        <v>5</v>
      </c>
      <c r="W1197" s="999">
        <v>1159.9999999999998</v>
      </c>
      <c r="X1197" s="81"/>
      <c r="Y1197" s="150"/>
      <c r="Z1197" s="139"/>
      <c r="AA1197" s="1002"/>
      <c r="AB1197" s="81"/>
      <c r="AC1197" s="150"/>
      <c r="AD1197" s="63">
        <v>0</v>
      </c>
      <c r="AE1197" s="78">
        <f t="shared" si="102"/>
        <v>0</v>
      </c>
      <c r="AF1197" s="63">
        <v>0</v>
      </c>
      <c r="AG1197" s="150">
        <v>0</v>
      </c>
      <c r="AH1197" s="81"/>
      <c r="AI1197" s="150"/>
      <c r="AJ1197" s="998">
        <f t="shared" si="103"/>
        <v>1159.9999999999998</v>
      </c>
    </row>
    <row r="1198" spans="2:36" ht="66" x14ac:dyDescent="0.25">
      <c r="B1198" s="60"/>
      <c r="C1198" s="237" t="s">
        <v>1161</v>
      </c>
      <c r="D1198" s="51"/>
      <c r="E1198" s="51">
        <v>2</v>
      </c>
      <c r="F1198" s="343" t="s">
        <v>30</v>
      </c>
      <c r="G1198" s="88" t="s">
        <v>31</v>
      </c>
      <c r="H1198" s="56" t="s">
        <v>32</v>
      </c>
      <c r="I1198" s="55" t="s">
        <v>33</v>
      </c>
      <c r="J1198" s="57">
        <v>172.26</v>
      </c>
      <c r="K1198" s="807">
        <v>344.52</v>
      </c>
      <c r="L1198" s="80"/>
      <c r="M1198" s="150">
        <v>0</v>
      </c>
      <c r="N1198" s="80"/>
      <c r="O1198" s="150"/>
      <c r="P1198" s="75">
        <v>0</v>
      </c>
      <c r="Q1198" s="999">
        <f t="shared" si="100"/>
        <v>0</v>
      </c>
      <c r="R1198" s="81"/>
      <c r="S1198" s="150"/>
      <c r="T1198" s="75">
        <v>0</v>
      </c>
      <c r="U1198" s="999"/>
      <c r="V1198" s="60">
        <f t="shared" si="101"/>
        <v>2</v>
      </c>
      <c r="W1198" s="999">
        <v>344.52</v>
      </c>
      <c r="X1198" s="81"/>
      <c r="Y1198" s="150"/>
      <c r="Z1198" s="139"/>
      <c r="AA1198" s="1002"/>
      <c r="AB1198" s="81"/>
      <c r="AC1198" s="150"/>
      <c r="AD1198" s="63">
        <v>0</v>
      </c>
      <c r="AE1198" s="78">
        <f t="shared" si="102"/>
        <v>0</v>
      </c>
      <c r="AF1198" s="63">
        <v>0</v>
      </c>
      <c r="AG1198" s="150">
        <v>0</v>
      </c>
      <c r="AH1198" s="81"/>
      <c r="AI1198" s="150"/>
      <c r="AJ1198" s="998">
        <f t="shared" si="103"/>
        <v>344.52</v>
      </c>
    </row>
    <row r="1199" spans="2:36" ht="66" x14ac:dyDescent="0.25">
      <c r="B1199" s="60"/>
      <c r="C1199" s="237" t="s">
        <v>1162</v>
      </c>
      <c r="D1199" s="51"/>
      <c r="E1199" s="51">
        <v>2</v>
      </c>
      <c r="F1199" s="343" t="s">
        <v>30</v>
      </c>
      <c r="G1199" s="88" t="s">
        <v>31</v>
      </c>
      <c r="H1199" s="56" t="s">
        <v>32</v>
      </c>
      <c r="I1199" s="55" t="s">
        <v>33</v>
      </c>
      <c r="J1199" s="57">
        <v>135</v>
      </c>
      <c r="K1199" s="807">
        <v>270</v>
      </c>
      <c r="L1199" s="80"/>
      <c r="M1199" s="150">
        <v>0</v>
      </c>
      <c r="N1199" s="80"/>
      <c r="O1199" s="150"/>
      <c r="P1199" s="75">
        <v>0</v>
      </c>
      <c r="Q1199" s="999">
        <f t="shared" si="100"/>
        <v>0</v>
      </c>
      <c r="R1199" s="81"/>
      <c r="S1199" s="150"/>
      <c r="T1199" s="75">
        <v>0</v>
      </c>
      <c r="U1199" s="999"/>
      <c r="V1199" s="60">
        <f t="shared" si="101"/>
        <v>2</v>
      </c>
      <c r="W1199" s="999">
        <v>270</v>
      </c>
      <c r="X1199" s="81"/>
      <c r="Y1199" s="150"/>
      <c r="Z1199" s="139"/>
      <c r="AA1199" s="1002"/>
      <c r="AB1199" s="81"/>
      <c r="AC1199" s="150"/>
      <c r="AD1199" s="63">
        <v>0</v>
      </c>
      <c r="AE1199" s="78">
        <f t="shared" si="102"/>
        <v>0</v>
      </c>
      <c r="AF1199" s="63">
        <v>0</v>
      </c>
      <c r="AG1199" s="150">
        <v>0</v>
      </c>
      <c r="AH1199" s="81"/>
      <c r="AI1199" s="150"/>
      <c r="AJ1199" s="998">
        <f t="shared" si="103"/>
        <v>270</v>
      </c>
    </row>
    <row r="1200" spans="2:36" x14ac:dyDescent="0.25">
      <c r="B1200" s="92"/>
      <c r="C1200" s="329" t="s">
        <v>1071</v>
      </c>
      <c r="D1200" s="74"/>
      <c r="E1200" s="74">
        <v>0</v>
      </c>
      <c r="F1200" s="79"/>
      <c r="G1200" s="133"/>
      <c r="H1200" s="324"/>
      <c r="I1200" s="325"/>
      <c r="J1200" s="57"/>
      <c r="K1200" s="766">
        <v>0</v>
      </c>
      <c r="L1200" s="80"/>
      <c r="M1200" s="150">
        <v>0</v>
      </c>
      <c r="N1200" s="80"/>
      <c r="O1200" s="150"/>
      <c r="P1200" s="75">
        <v>0</v>
      </c>
      <c r="Q1200" s="999"/>
      <c r="R1200" s="81"/>
      <c r="S1200" s="150"/>
      <c r="T1200" s="75">
        <v>0</v>
      </c>
      <c r="U1200" s="999"/>
      <c r="V1200" s="60">
        <f t="shared" si="101"/>
        <v>0</v>
      </c>
      <c r="W1200" s="999">
        <v>0</v>
      </c>
      <c r="X1200" s="81"/>
      <c r="Y1200" s="150"/>
      <c r="Z1200" s="139"/>
      <c r="AA1200" s="1002"/>
      <c r="AB1200" s="81"/>
      <c r="AC1200" s="150"/>
      <c r="AD1200" s="63">
        <v>0</v>
      </c>
      <c r="AE1200" s="78"/>
      <c r="AF1200" s="63"/>
      <c r="AG1200" s="150">
        <v>0</v>
      </c>
      <c r="AH1200" s="81"/>
      <c r="AI1200" s="150"/>
      <c r="AJ1200" s="998">
        <f t="shared" si="103"/>
        <v>0</v>
      </c>
    </row>
    <row r="1201" spans="2:36" x14ac:dyDescent="0.25">
      <c r="B1201" s="92"/>
      <c r="C1201" s="329" t="s">
        <v>1163</v>
      </c>
      <c r="D1201" s="74"/>
      <c r="E1201" s="74">
        <v>0</v>
      </c>
      <c r="F1201" s="79"/>
      <c r="G1201" s="133"/>
      <c r="H1201" s="324"/>
      <c r="I1201" s="325"/>
      <c r="J1201" s="57"/>
      <c r="K1201" s="766">
        <v>0</v>
      </c>
      <c r="L1201" s="80"/>
      <c r="M1201" s="150">
        <v>0</v>
      </c>
      <c r="N1201" s="80"/>
      <c r="O1201" s="150"/>
      <c r="P1201" s="75">
        <v>0</v>
      </c>
      <c r="Q1201" s="999"/>
      <c r="R1201" s="81"/>
      <c r="S1201" s="150"/>
      <c r="T1201" s="75">
        <v>0</v>
      </c>
      <c r="U1201" s="999"/>
      <c r="V1201" s="60">
        <f t="shared" si="101"/>
        <v>0</v>
      </c>
      <c r="W1201" s="999">
        <v>0</v>
      </c>
      <c r="X1201" s="81"/>
      <c r="Y1201" s="150"/>
      <c r="Z1201" s="139"/>
      <c r="AA1201" s="1002"/>
      <c r="AB1201" s="81"/>
      <c r="AC1201" s="150"/>
      <c r="AD1201" s="63">
        <v>0</v>
      </c>
      <c r="AE1201" s="78"/>
      <c r="AF1201" s="63"/>
      <c r="AG1201" s="150">
        <v>0</v>
      </c>
      <c r="AH1201" s="81"/>
      <c r="AI1201" s="150"/>
      <c r="AJ1201" s="998">
        <f t="shared" si="103"/>
        <v>0</v>
      </c>
    </row>
    <row r="1202" spans="2:36" x14ac:dyDescent="0.25">
      <c r="B1202" s="92"/>
      <c r="C1202" s="329" t="s">
        <v>1089</v>
      </c>
      <c r="D1202" s="74"/>
      <c r="E1202" s="74">
        <v>0</v>
      </c>
      <c r="F1202" s="79"/>
      <c r="G1202" s="133"/>
      <c r="H1202" s="324"/>
      <c r="I1202" s="325"/>
      <c r="J1202" s="57"/>
      <c r="K1202" s="766">
        <v>0</v>
      </c>
      <c r="L1202" s="80"/>
      <c r="M1202" s="150">
        <v>0</v>
      </c>
      <c r="N1202" s="80"/>
      <c r="O1202" s="150"/>
      <c r="P1202" s="75">
        <v>0</v>
      </c>
      <c r="Q1202" s="999"/>
      <c r="R1202" s="81"/>
      <c r="S1202" s="150"/>
      <c r="T1202" s="75">
        <v>0</v>
      </c>
      <c r="U1202" s="999"/>
      <c r="V1202" s="60">
        <f t="shared" si="101"/>
        <v>0</v>
      </c>
      <c r="W1202" s="999">
        <v>0</v>
      </c>
      <c r="X1202" s="81"/>
      <c r="Y1202" s="150"/>
      <c r="Z1202" s="139"/>
      <c r="AA1202" s="1002"/>
      <c r="AB1202" s="81"/>
      <c r="AC1202" s="150"/>
      <c r="AD1202" s="63">
        <v>0</v>
      </c>
      <c r="AE1202" s="78"/>
      <c r="AF1202" s="63"/>
      <c r="AG1202" s="150">
        <v>0</v>
      </c>
      <c r="AH1202" s="81"/>
      <c r="AI1202" s="150"/>
      <c r="AJ1202" s="998">
        <f t="shared" si="103"/>
        <v>0</v>
      </c>
    </row>
    <row r="1203" spans="2:36" x14ac:dyDescent="0.25">
      <c r="B1203" s="92"/>
      <c r="C1203" s="329" t="s">
        <v>1090</v>
      </c>
      <c r="D1203" s="74"/>
      <c r="E1203" s="74">
        <v>0</v>
      </c>
      <c r="F1203" s="79"/>
      <c r="G1203" s="133"/>
      <c r="H1203" s="324"/>
      <c r="I1203" s="325"/>
      <c r="J1203" s="57"/>
      <c r="K1203" s="766">
        <v>0</v>
      </c>
      <c r="L1203" s="80"/>
      <c r="M1203" s="150">
        <v>0</v>
      </c>
      <c r="N1203" s="80"/>
      <c r="O1203" s="150"/>
      <c r="P1203" s="75">
        <v>0</v>
      </c>
      <c r="Q1203" s="999"/>
      <c r="R1203" s="81"/>
      <c r="S1203" s="150"/>
      <c r="T1203" s="75">
        <v>0</v>
      </c>
      <c r="U1203" s="999"/>
      <c r="V1203" s="60">
        <f t="shared" si="101"/>
        <v>0</v>
      </c>
      <c r="W1203" s="999">
        <v>0</v>
      </c>
      <c r="X1203" s="81"/>
      <c r="Y1203" s="150"/>
      <c r="Z1203" s="139"/>
      <c r="AA1203" s="1002"/>
      <c r="AB1203" s="81"/>
      <c r="AC1203" s="150"/>
      <c r="AD1203" s="63">
        <v>0</v>
      </c>
      <c r="AE1203" s="78"/>
      <c r="AF1203" s="63"/>
      <c r="AG1203" s="150">
        <v>0</v>
      </c>
      <c r="AH1203" s="81"/>
      <c r="AI1203" s="150"/>
      <c r="AJ1203" s="998">
        <f t="shared" si="103"/>
        <v>0</v>
      </c>
    </row>
    <row r="1204" spans="2:36" x14ac:dyDescent="0.25">
      <c r="B1204" s="92"/>
      <c r="C1204" s="329" t="s">
        <v>1164</v>
      </c>
      <c r="D1204" s="74"/>
      <c r="E1204" s="74">
        <v>0</v>
      </c>
      <c r="F1204" s="79"/>
      <c r="G1204" s="133"/>
      <c r="H1204" s="324"/>
      <c r="I1204" s="325"/>
      <c r="J1204" s="57"/>
      <c r="K1204" s="766">
        <v>0</v>
      </c>
      <c r="L1204" s="80"/>
      <c r="M1204" s="150">
        <v>0</v>
      </c>
      <c r="N1204" s="80"/>
      <c r="O1204" s="150"/>
      <c r="P1204" s="75">
        <v>0</v>
      </c>
      <c r="Q1204" s="999"/>
      <c r="R1204" s="81"/>
      <c r="S1204" s="150"/>
      <c r="T1204" s="75">
        <v>0</v>
      </c>
      <c r="U1204" s="999"/>
      <c r="V1204" s="60">
        <f t="shared" si="101"/>
        <v>0</v>
      </c>
      <c r="W1204" s="999">
        <v>0</v>
      </c>
      <c r="X1204" s="81"/>
      <c r="Y1204" s="150"/>
      <c r="Z1204" s="139"/>
      <c r="AA1204" s="1002"/>
      <c r="AB1204" s="81"/>
      <c r="AC1204" s="150"/>
      <c r="AD1204" s="63">
        <v>0</v>
      </c>
      <c r="AE1204" s="78"/>
      <c r="AF1204" s="63"/>
      <c r="AG1204" s="150">
        <v>0</v>
      </c>
      <c r="AH1204" s="81"/>
      <c r="AI1204" s="150"/>
      <c r="AJ1204" s="998">
        <f t="shared" si="103"/>
        <v>0</v>
      </c>
    </row>
    <row r="1205" spans="2:36" x14ac:dyDescent="0.25">
      <c r="B1205" s="92"/>
      <c r="C1205" s="329" t="s">
        <v>1097</v>
      </c>
      <c r="D1205" s="74"/>
      <c r="E1205" s="74">
        <v>0</v>
      </c>
      <c r="F1205" s="79"/>
      <c r="G1205" s="133"/>
      <c r="H1205" s="324"/>
      <c r="I1205" s="325"/>
      <c r="J1205" s="57"/>
      <c r="K1205" s="766">
        <v>0</v>
      </c>
      <c r="L1205" s="80"/>
      <c r="M1205" s="150">
        <v>0</v>
      </c>
      <c r="N1205" s="80"/>
      <c r="O1205" s="150"/>
      <c r="P1205" s="75">
        <v>0</v>
      </c>
      <c r="Q1205" s="999"/>
      <c r="R1205" s="81"/>
      <c r="S1205" s="150"/>
      <c r="T1205" s="75">
        <v>0</v>
      </c>
      <c r="U1205" s="999"/>
      <c r="V1205" s="60">
        <f t="shared" si="101"/>
        <v>0</v>
      </c>
      <c r="W1205" s="999">
        <v>0</v>
      </c>
      <c r="X1205" s="81"/>
      <c r="Y1205" s="150"/>
      <c r="Z1205" s="139"/>
      <c r="AA1205" s="1002"/>
      <c r="AB1205" s="81"/>
      <c r="AC1205" s="150"/>
      <c r="AD1205" s="63">
        <v>0</v>
      </c>
      <c r="AE1205" s="78"/>
      <c r="AF1205" s="63"/>
      <c r="AG1205" s="150">
        <v>0</v>
      </c>
      <c r="AH1205" s="81"/>
      <c r="AI1205" s="150"/>
      <c r="AJ1205" s="998">
        <f t="shared" si="103"/>
        <v>0</v>
      </c>
    </row>
    <row r="1206" spans="2:36" x14ac:dyDescent="0.25">
      <c r="B1206" s="92"/>
      <c r="C1206" s="329" t="s">
        <v>1165</v>
      </c>
      <c r="D1206" s="74"/>
      <c r="E1206" s="74">
        <v>0</v>
      </c>
      <c r="F1206" s="79"/>
      <c r="G1206" s="133"/>
      <c r="H1206" s="324"/>
      <c r="I1206" s="325"/>
      <c r="J1206" s="57"/>
      <c r="K1206" s="766">
        <v>0</v>
      </c>
      <c r="L1206" s="80"/>
      <c r="M1206" s="150">
        <v>0</v>
      </c>
      <c r="N1206" s="80"/>
      <c r="O1206" s="150"/>
      <c r="P1206" s="75">
        <v>0</v>
      </c>
      <c r="Q1206" s="999"/>
      <c r="R1206" s="81"/>
      <c r="S1206" s="150"/>
      <c r="T1206" s="75">
        <v>0</v>
      </c>
      <c r="U1206" s="999"/>
      <c r="V1206" s="60">
        <f t="shared" si="101"/>
        <v>0</v>
      </c>
      <c r="W1206" s="999">
        <v>0</v>
      </c>
      <c r="X1206" s="81"/>
      <c r="Y1206" s="150"/>
      <c r="Z1206" s="139"/>
      <c r="AA1206" s="1002"/>
      <c r="AB1206" s="81"/>
      <c r="AC1206" s="150"/>
      <c r="AD1206" s="63">
        <v>0</v>
      </c>
      <c r="AE1206" s="78"/>
      <c r="AF1206" s="63"/>
      <c r="AG1206" s="150">
        <v>0</v>
      </c>
      <c r="AH1206" s="81"/>
      <c r="AI1206" s="150"/>
      <c r="AJ1206" s="998">
        <f t="shared" si="103"/>
        <v>0</v>
      </c>
    </row>
    <row r="1207" spans="2:36" x14ac:dyDescent="0.25">
      <c r="B1207" s="92"/>
      <c r="C1207" s="329" t="s">
        <v>1098</v>
      </c>
      <c r="D1207" s="74"/>
      <c r="E1207" s="74">
        <v>0</v>
      </c>
      <c r="F1207" s="79"/>
      <c r="G1207" s="133"/>
      <c r="H1207" s="324"/>
      <c r="I1207" s="325"/>
      <c r="J1207" s="57"/>
      <c r="K1207" s="766">
        <v>0</v>
      </c>
      <c r="L1207" s="80"/>
      <c r="M1207" s="150">
        <v>0</v>
      </c>
      <c r="N1207" s="80"/>
      <c r="O1207" s="150"/>
      <c r="P1207" s="75">
        <v>0</v>
      </c>
      <c r="Q1207" s="999"/>
      <c r="R1207" s="81"/>
      <c r="S1207" s="150"/>
      <c r="T1207" s="75">
        <v>0</v>
      </c>
      <c r="U1207" s="999"/>
      <c r="V1207" s="60">
        <f t="shared" si="101"/>
        <v>0</v>
      </c>
      <c r="W1207" s="999">
        <v>0</v>
      </c>
      <c r="X1207" s="81"/>
      <c r="Y1207" s="150"/>
      <c r="Z1207" s="139"/>
      <c r="AA1207" s="1002"/>
      <c r="AB1207" s="81"/>
      <c r="AC1207" s="150"/>
      <c r="AD1207" s="63">
        <v>0</v>
      </c>
      <c r="AE1207" s="78"/>
      <c r="AF1207" s="63"/>
      <c r="AG1207" s="150">
        <v>0</v>
      </c>
      <c r="AH1207" s="81"/>
      <c r="AI1207" s="150"/>
      <c r="AJ1207" s="998">
        <f t="shared" si="103"/>
        <v>0</v>
      </c>
    </row>
    <row r="1208" spans="2:36" x14ac:dyDescent="0.25">
      <c r="B1208" s="92"/>
      <c r="C1208" s="329" t="s">
        <v>1090</v>
      </c>
      <c r="D1208" s="74"/>
      <c r="E1208" s="74">
        <v>0</v>
      </c>
      <c r="F1208" s="79"/>
      <c r="G1208" s="133"/>
      <c r="H1208" s="324"/>
      <c r="I1208" s="325"/>
      <c r="J1208" s="57"/>
      <c r="K1208" s="766">
        <v>0</v>
      </c>
      <c r="L1208" s="80"/>
      <c r="M1208" s="150">
        <v>0</v>
      </c>
      <c r="N1208" s="80"/>
      <c r="O1208" s="150"/>
      <c r="P1208" s="75">
        <v>0</v>
      </c>
      <c r="Q1208" s="999"/>
      <c r="R1208" s="81"/>
      <c r="S1208" s="150"/>
      <c r="T1208" s="75">
        <v>0</v>
      </c>
      <c r="U1208" s="999"/>
      <c r="V1208" s="60">
        <f t="shared" si="101"/>
        <v>0</v>
      </c>
      <c r="W1208" s="999">
        <v>0</v>
      </c>
      <c r="X1208" s="81"/>
      <c r="Y1208" s="150"/>
      <c r="Z1208" s="139"/>
      <c r="AA1208" s="1002"/>
      <c r="AB1208" s="81"/>
      <c r="AC1208" s="150"/>
      <c r="AD1208" s="63">
        <v>0</v>
      </c>
      <c r="AE1208" s="78"/>
      <c r="AF1208" s="63"/>
      <c r="AG1208" s="150">
        <v>0</v>
      </c>
      <c r="AH1208" s="81"/>
      <c r="AI1208" s="150"/>
      <c r="AJ1208" s="998">
        <f t="shared" si="103"/>
        <v>0</v>
      </c>
    </row>
    <row r="1209" spans="2:36" x14ac:dyDescent="0.25">
      <c r="B1209" s="92"/>
      <c r="C1209" s="329" t="s">
        <v>1164</v>
      </c>
      <c r="D1209" s="74"/>
      <c r="E1209" s="74">
        <v>0</v>
      </c>
      <c r="F1209" s="79"/>
      <c r="G1209" s="133"/>
      <c r="H1209" s="324"/>
      <c r="I1209" s="325"/>
      <c r="J1209" s="57"/>
      <c r="K1209" s="766">
        <v>0</v>
      </c>
      <c r="L1209" s="80"/>
      <c r="M1209" s="150">
        <v>0</v>
      </c>
      <c r="N1209" s="80"/>
      <c r="O1209" s="150"/>
      <c r="P1209" s="75">
        <v>0</v>
      </c>
      <c r="Q1209" s="999"/>
      <c r="R1209" s="81"/>
      <c r="S1209" s="150"/>
      <c r="T1209" s="75">
        <v>0</v>
      </c>
      <c r="U1209" s="999"/>
      <c r="V1209" s="60">
        <f t="shared" si="101"/>
        <v>0</v>
      </c>
      <c r="W1209" s="999">
        <v>0</v>
      </c>
      <c r="X1209" s="81"/>
      <c r="Y1209" s="150"/>
      <c r="Z1209" s="139"/>
      <c r="AA1209" s="1002"/>
      <c r="AB1209" s="81"/>
      <c r="AC1209" s="150"/>
      <c r="AD1209" s="63">
        <v>0</v>
      </c>
      <c r="AE1209" s="78"/>
      <c r="AF1209" s="63"/>
      <c r="AG1209" s="150">
        <v>0</v>
      </c>
      <c r="AH1209" s="81"/>
      <c r="AI1209" s="150"/>
      <c r="AJ1209" s="998">
        <f t="shared" si="103"/>
        <v>0</v>
      </c>
    </row>
    <row r="1210" spans="2:36" x14ac:dyDescent="0.25">
      <c r="B1210" s="92"/>
      <c r="C1210" s="329" t="s">
        <v>1166</v>
      </c>
      <c r="D1210" s="74"/>
      <c r="E1210" s="74">
        <v>10</v>
      </c>
      <c r="F1210" s="79"/>
      <c r="G1210" s="133"/>
      <c r="H1210" s="324"/>
      <c r="I1210" s="325"/>
      <c r="J1210" s="57"/>
      <c r="K1210" s="766">
        <v>350</v>
      </c>
      <c r="L1210" s="80"/>
      <c r="M1210" s="150">
        <v>0</v>
      </c>
      <c r="N1210" s="80"/>
      <c r="O1210" s="150"/>
      <c r="P1210" s="75">
        <v>0</v>
      </c>
      <c r="Q1210" s="999"/>
      <c r="R1210" s="81"/>
      <c r="S1210" s="150"/>
      <c r="T1210" s="75">
        <v>0</v>
      </c>
      <c r="U1210" s="999"/>
      <c r="V1210" s="60">
        <f t="shared" si="101"/>
        <v>10</v>
      </c>
      <c r="W1210" s="999">
        <v>350</v>
      </c>
      <c r="X1210" s="81"/>
      <c r="Y1210" s="150"/>
      <c r="Z1210" s="139"/>
      <c r="AA1210" s="1002"/>
      <c r="AB1210" s="81"/>
      <c r="AC1210" s="150"/>
      <c r="AD1210" s="63">
        <v>0</v>
      </c>
      <c r="AE1210" s="78"/>
      <c r="AF1210" s="63"/>
      <c r="AG1210" s="150">
        <v>0</v>
      </c>
      <c r="AH1210" s="81"/>
      <c r="AI1210" s="150"/>
      <c r="AJ1210" s="998">
        <f t="shared" si="103"/>
        <v>350</v>
      </c>
    </row>
    <row r="1211" spans="2:36" x14ac:dyDescent="0.25">
      <c r="B1211" s="92"/>
      <c r="C1211" s="329" t="s">
        <v>1167</v>
      </c>
      <c r="D1211" s="74"/>
      <c r="E1211" s="74">
        <v>20</v>
      </c>
      <c r="F1211" s="79"/>
      <c r="G1211" s="133"/>
      <c r="H1211" s="324"/>
      <c r="I1211" s="325"/>
      <c r="J1211" s="57"/>
      <c r="K1211" s="766">
        <v>100</v>
      </c>
      <c r="L1211" s="80"/>
      <c r="M1211" s="150">
        <v>0</v>
      </c>
      <c r="N1211" s="80"/>
      <c r="O1211" s="150"/>
      <c r="P1211" s="75">
        <v>0</v>
      </c>
      <c r="Q1211" s="999"/>
      <c r="R1211" s="81"/>
      <c r="S1211" s="150"/>
      <c r="T1211" s="75">
        <v>0</v>
      </c>
      <c r="U1211" s="999"/>
      <c r="V1211" s="60">
        <f t="shared" si="101"/>
        <v>20</v>
      </c>
      <c r="W1211" s="999">
        <v>100</v>
      </c>
      <c r="X1211" s="81"/>
      <c r="Y1211" s="150"/>
      <c r="Z1211" s="139"/>
      <c r="AA1211" s="1002"/>
      <c r="AB1211" s="81"/>
      <c r="AC1211" s="150"/>
      <c r="AD1211" s="63">
        <v>0</v>
      </c>
      <c r="AE1211" s="78"/>
      <c r="AF1211" s="63"/>
      <c r="AG1211" s="150">
        <v>0</v>
      </c>
      <c r="AH1211" s="81"/>
      <c r="AI1211" s="150"/>
      <c r="AJ1211" s="998">
        <f t="shared" si="103"/>
        <v>100</v>
      </c>
    </row>
    <row r="1212" spans="2:36" x14ac:dyDescent="0.25">
      <c r="B1212" s="92"/>
      <c r="C1212" s="329" t="s">
        <v>1168</v>
      </c>
      <c r="D1212" s="74"/>
      <c r="E1212" s="74">
        <v>20</v>
      </c>
      <c r="F1212" s="79"/>
      <c r="G1212" s="133"/>
      <c r="H1212" s="324"/>
      <c r="I1212" s="325"/>
      <c r="J1212" s="57"/>
      <c r="K1212" s="766">
        <v>100</v>
      </c>
      <c r="L1212" s="80"/>
      <c r="M1212" s="150">
        <v>0</v>
      </c>
      <c r="N1212" s="80"/>
      <c r="O1212" s="150"/>
      <c r="P1212" s="75">
        <v>0</v>
      </c>
      <c r="Q1212" s="999"/>
      <c r="R1212" s="81"/>
      <c r="S1212" s="150"/>
      <c r="T1212" s="75">
        <v>0</v>
      </c>
      <c r="U1212" s="999"/>
      <c r="V1212" s="60">
        <f t="shared" si="101"/>
        <v>20</v>
      </c>
      <c r="W1212" s="999">
        <v>100</v>
      </c>
      <c r="X1212" s="81"/>
      <c r="Y1212" s="150"/>
      <c r="Z1212" s="139"/>
      <c r="AA1212" s="1002"/>
      <c r="AB1212" s="81"/>
      <c r="AC1212" s="150"/>
      <c r="AD1212" s="63">
        <v>0</v>
      </c>
      <c r="AE1212" s="78"/>
      <c r="AF1212" s="63"/>
      <c r="AG1212" s="150">
        <v>0</v>
      </c>
      <c r="AH1212" s="81"/>
      <c r="AI1212" s="150"/>
      <c r="AJ1212" s="998">
        <f t="shared" si="103"/>
        <v>100</v>
      </c>
    </row>
    <row r="1213" spans="2:36" x14ac:dyDescent="0.25">
      <c r="B1213" s="92"/>
      <c r="C1213" s="329" t="s">
        <v>1169</v>
      </c>
      <c r="D1213" s="74"/>
      <c r="E1213" s="74">
        <v>10</v>
      </c>
      <c r="F1213" s="79"/>
      <c r="G1213" s="133"/>
      <c r="H1213" s="324"/>
      <c r="I1213" s="325"/>
      <c r="J1213" s="57"/>
      <c r="K1213" s="766">
        <v>80</v>
      </c>
      <c r="L1213" s="80"/>
      <c r="M1213" s="150">
        <v>0</v>
      </c>
      <c r="N1213" s="80"/>
      <c r="O1213" s="150"/>
      <c r="P1213" s="75">
        <v>0</v>
      </c>
      <c r="Q1213" s="999"/>
      <c r="R1213" s="81"/>
      <c r="S1213" s="150"/>
      <c r="T1213" s="75">
        <v>0</v>
      </c>
      <c r="U1213" s="999"/>
      <c r="V1213" s="60">
        <f t="shared" si="101"/>
        <v>10</v>
      </c>
      <c r="W1213" s="999">
        <v>80</v>
      </c>
      <c r="X1213" s="81"/>
      <c r="Y1213" s="150"/>
      <c r="Z1213" s="139"/>
      <c r="AA1213" s="1002"/>
      <c r="AB1213" s="81"/>
      <c r="AC1213" s="150"/>
      <c r="AD1213" s="63">
        <v>0</v>
      </c>
      <c r="AE1213" s="78"/>
      <c r="AF1213" s="63"/>
      <c r="AG1213" s="150">
        <v>0</v>
      </c>
      <c r="AH1213" s="81"/>
      <c r="AI1213" s="150"/>
      <c r="AJ1213" s="998">
        <f t="shared" si="103"/>
        <v>80</v>
      </c>
    </row>
    <row r="1214" spans="2:36" x14ac:dyDescent="0.25">
      <c r="B1214" s="92"/>
      <c r="C1214" s="329" t="s">
        <v>1068</v>
      </c>
      <c r="D1214" s="74"/>
      <c r="E1214" s="74">
        <v>1</v>
      </c>
      <c r="F1214" s="79"/>
      <c r="G1214" s="133"/>
      <c r="H1214" s="324"/>
      <c r="I1214" s="325"/>
      <c r="J1214" s="57"/>
      <c r="K1214" s="766">
        <v>63040.2</v>
      </c>
      <c r="L1214" s="80"/>
      <c r="M1214" s="150">
        <v>0</v>
      </c>
      <c r="N1214" s="80"/>
      <c r="O1214" s="150"/>
      <c r="P1214" s="75">
        <v>0</v>
      </c>
      <c r="Q1214" s="999"/>
      <c r="R1214" s="81"/>
      <c r="S1214" s="150"/>
      <c r="T1214" s="75">
        <v>0</v>
      </c>
      <c r="U1214" s="999"/>
      <c r="V1214" s="60">
        <f t="shared" si="101"/>
        <v>1</v>
      </c>
      <c r="W1214" s="999">
        <v>63040.2</v>
      </c>
      <c r="X1214" s="81"/>
      <c r="Y1214" s="150"/>
      <c r="Z1214" s="139"/>
      <c r="AA1214" s="1002"/>
      <c r="AB1214" s="81"/>
      <c r="AC1214" s="150"/>
      <c r="AD1214" s="63">
        <v>0</v>
      </c>
      <c r="AE1214" s="78"/>
      <c r="AF1214" s="63"/>
      <c r="AG1214" s="150">
        <v>0</v>
      </c>
      <c r="AH1214" s="81"/>
      <c r="AI1214" s="150"/>
      <c r="AJ1214" s="998">
        <f t="shared" si="103"/>
        <v>63040.2</v>
      </c>
    </row>
    <row r="1215" spans="2:36" ht="24" x14ac:dyDescent="0.25">
      <c r="B1215" s="272">
        <v>249</v>
      </c>
      <c r="C1215" s="315" t="s">
        <v>1170</v>
      </c>
      <c r="D1215" s="272"/>
      <c r="E1215" s="272"/>
      <c r="F1215" s="701"/>
      <c r="G1215" s="903"/>
      <c r="H1215" s="903"/>
      <c r="I1215" s="903"/>
      <c r="J1215" s="904"/>
      <c r="K1215" s="806">
        <v>69002.522799999992</v>
      </c>
      <c r="L1215" s="905"/>
      <c r="M1215" s="924">
        <f>M1216+M1227+M1229+M1231</f>
        <v>0</v>
      </c>
      <c r="N1215" s="905"/>
      <c r="O1215" s="924">
        <f>O1216+O1227+O1229+O1231</f>
        <v>0</v>
      </c>
      <c r="P1215" s="875">
        <v>0</v>
      </c>
      <c r="Q1215" s="924">
        <f>Q1216+Q1227+Q1229+Q1231</f>
        <v>0</v>
      </c>
      <c r="R1215" s="896"/>
      <c r="S1215" s="924">
        <f>S1216+S1227+S1229+S1231</f>
        <v>0</v>
      </c>
      <c r="T1215" s="875">
        <v>0</v>
      </c>
      <c r="U1215" s="924">
        <f>U1216+U1227+U1229+U1231</f>
        <v>55890.490799999992</v>
      </c>
      <c r="V1215" s="896"/>
      <c r="W1215" s="924">
        <f>W1216+W1227+W1229+W1231</f>
        <v>4147.79</v>
      </c>
      <c r="X1215" s="896"/>
      <c r="Y1215" s="924">
        <f>Y1216+Y1227+Y1229+Y1231</f>
        <v>327.12</v>
      </c>
      <c r="Z1215" s="373">
        <f t="shared" si="99"/>
        <v>0</v>
      </c>
      <c r="AA1215" s="924">
        <f>AA1216+AA1227+AA1229+AA1231</f>
        <v>8637.1219999999994</v>
      </c>
      <c r="AB1215" s="896"/>
      <c r="AC1215" s="924">
        <f>AC1216+AC1227+AC1229+AC1231</f>
        <v>0</v>
      </c>
      <c r="AD1215" s="930">
        <v>0</v>
      </c>
      <c r="AE1215" s="905">
        <f>AE1216+AE1227+AE1229+AE1231</f>
        <v>0</v>
      </c>
      <c r="AF1215" s="950">
        <f>AF1216+AF1227+AF1229+AF1231</f>
        <v>0</v>
      </c>
      <c r="AG1215" s="905">
        <f>AG1216+AG1227+AG1229+AG1231</f>
        <v>0</v>
      </c>
      <c r="AH1215" s="896"/>
      <c r="AI1215" s="924">
        <f>AI1216+AI1227+AI1229+AI1231</f>
        <v>0</v>
      </c>
      <c r="AJ1215" s="924">
        <f>AJ1216+AJ1227+AJ1229+AJ1231</f>
        <v>69002.522799999992</v>
      </c>
    </row>
    <row r="1216" spans="2:36" ht="24" x14ac:dyDescent="0.25">
      <c r="B1216" s="42">
        <v>24901</v>
      </c>
      <c r="C1216" s="341" t="s">
        <v>1171</v>
      </c>
      <c r="D1216" s="44"/>
      <c r="E1216" s="736"/>
      <c r="F1216" s="45"/>
      <c r="G1216" s="46"/>
      <c r="H1216" s="46"/>
      <c r="I1216" s="46"/>
      <c r="J1216" s="47"/>
      <c r="K1216" s="763">
        <v>7622.88</v>
      </c>
      <c r="L1216" s="264"/>
      <c r="M1216" s="921">
        <f>SUM(M1217:M1226)</f>
        <v>0</v>
      </c>
      <c r="N1216" s="264"/>
      <c r="O1216" s="921">
        <f>SUM(O1217:O1226)</f>
        <v>0</v>
      </c>
      <c r="P1216" s="238">
        <v>0</v>
      </c>
      <c r="Q1216" s="921">
        <f>SUM(Q1217:Q1226)</f>
        <v>0</v>
      </c>
      <c r="R1216" s="265"/>
      <c r="S1216" s="921">
        <f>SUM(S1217:S1226)</f>
        <v>0</v>
      </c>
      <c r="T1216" s="238">
        <v>0</v>
      </c>
      <c r="U1216" s="921">
        <f>SUM(U1217:U1226)</f>
        <v>3177.88</v>
      </c>
      <c r="V1216" s="265"/>
      <c r="W1216" s="921">
        <f>SUM(W1217:W1226)</f>
        <v>0</v>
      </c>
      <c r="X1216" s="265"/>
      <c r="Y1216" s="921">
        <f>SUM(Y1217:Y1226)</f>
        <v>327.12</v>
      </c>
      <c r="Z1216" s="376">
        <f t="shared" si="99"/>
        <v>0</v>
      </c>
      <c r="AA1216" s="921">
        <f>SUM(AA1217:AA1226)</f>
        <v>4117.88</v>
      </c>
      <c r="AB1216" s="265"/>
      <c r="AC1216" s="921">
        <f>SUM(AC1217:AC1226)</f>
        <v>0</v>
      </c>
      <c r="AD1216" s="931">
        <v>0</v>
      </c>
      <c r="AE1216" s="264">
        <f>SUM(AE1217:AE1226)</f>
        <v>0</v>
      </c>
      <c r="AF1216" s="565">
        <f>SUM(AF1217:AF1225)</f>
        <v>0</v>
      </c>
      <c r="AG1216" s="264">
        <f>SUM(AG1217:AG1226)</f>
        <v>0</v>
      </c>
      <c r="AH1216" s="265"/>
      <c r="AI1216" s="921">
        <f>SUM(AI1217:AI1226)</f>
        <v>0</v>
      </c>
      <c r="AJ1216" s="921">
        <f>SUM(AJ1217:AJ1226)</f>
        <v>7622.88</v>
      </c>
    </row>
    <row r="1217" spans="2:36" ht="66" x14ac:dyDescent="0.25">
      <c r="B1217" s="51"/>
      <c r="C1217" s="102" t="s">
        <v>1172</v>
      </c>
      <c r="D1217" s="74"/>
      <c r="E1217" s="74">
        <v>5</v>
      </c>
      <c r="F1217" s="79" t="s">
        <v>30</v>
      </c>
      <c r="G1217" s="88" t="s">
        <v>31</v>
      </c>
      <c r="H1217" s="56" t="s">
        <v>32</v>
      </c>
      <c r="I1217" s="55" t="s">
        <v>33</v>
      </c>
      <c r="J1217" s="57">
        <v>192.93199999999999</v>
      </c>
      <c r="K1217" s="766">
        <v>964.66</v>
      </c>
      <c r="L1217" s="80"/>
      <c r="M1217" s="150">
        <v>0</v>
      </c>
      <c r="N1217" s="80"/>
      <c r="O1217" s="150"/>
      <c r="P1217" s="75">
        <v>0</v>
      </c>
      <c r="Q1217" s="999">
        <f t="shared" ref="Q1217:Q1225" si="104">P1217*J1217</f>
        <v>0</v>
      </c>
      <c r="R1217" s="81"/>
      <c r="S1217" s="150"/>
      <c r="T1217" s="75">
        <v>0</v>
      </c>
      <c r="U1217" s="999"/>
      <c r="V1217" s="81"/>
      <c r="W1217" s="150"/>
      <c r="X1217" s="81"/>
      <c r="Y1217" s="150"/>
      <c r="Z1217" s="60">
        <f t="shared" si="99"/>
        <v>5</v>
      </c>
      <c r="AA1217" s="999">
        <v>964.66</v>
      </c>
      <c r="AB1217" s="81"/>
      <c r="AC1217" s="150"/>
      <c r="AD1217" s="63">
        <v>0</v>
      </c>
      <c r="AE1217" s="78">
        <f t="shared" ref="AE1217:AE1225" si="105">AD1217*J1217</f>
        <v>0</v>
      </c>
      <c r="AF1217" s="63">
        <v>0</v>
      </c>
      <c r="AG1217" s="150">
        <v>0</v>
      </c>
      <c r="AH1217" s="81"/>
      <c r="AI1217" s="150"/>
      <c r="AJ1217" s="998">
        <f t="shared" ref="AJ1217:AJ1226" si="106">AG1217+AI1217+AE1217+AC1217+AA1217+Y1217+W1217+U1217+S1217+Q1217+O1217+M1217</f>
        <v>964.66</v>
      </c>
    </row>
    <row r="1218" spans="2:36" ht="66" x14ac:dyDescent="0.25">
      <c r="B1218" s="51"/>
      <c r="C1218" s="113" t="s">
        <v>1173</v>
      </c>
      <c r="D1218" s="51"/>
      <c r="E1218" s="51">
        <v>10</v>
      </c>
      <c r="F1218" s="79" t="s">
        <v>30</v>
      </c>
      <c r="G1218" s="88" t="s">
        <v>31</v>
      </c>
      <c r="H1218" s="56" t="s">
        <v>32</v>
      </c>
      <c r="I1218" s="55" t="s">
        <v>33</v>
      </c>
      <c r="J1218" s="57">
        <v>116</v>
      </c>
      <c r="K1218" s="807">
        <v>1160</v>
      </c>
      <c r="L1218" s="80"/>
      <c r="M1218" s="150">
        <v>0</v>
      </c>
      <c r="N1218" s="80"/>
      <c r="O1218" s="150"/>
      <c r="P1218" s="75">
        <v>0</v>
      </c>
      <c r="Q1218" s="999">
        <f t="shared" si="104"/>
        <v>0</v>
      </c>
      <c r="R1218" s="81"/>
      <c r="S1218" s="150"/>
      <c r="T1218" s="75">
        <v>0</v>
      </c>
      <c r="U1218" s="999"/>
      <c r="V1218" s="81"/>
      <c r="W1218" s="150"/>
      <c r="X1218" s="81"/>
      <c r="Y1218" s="150"/>
      <c r="Z1218" s="60">
        <f t="shared" si="99"/>
        <v>10</v>
      </c>
      <c r="AA1218" s="999">
        <v>1160</v>
      </c>
      <c r="AB1218" s="81"/>
      <c r="AC1218" s="150"/>
      <c r="AD1218" s="63">
        <v>0</v>
      </c>
      <c r="AE1218" s="78">
        <f t="shared" si="105"/>
        <v>0</v>
      </c>
      <c r="AF1218" s="63">
        <v>0</v>
      </c>
      <c r="AG1218" s="150">
        <v>0</v>
      </c>
      <c r="AH1218" s="81"/>
      <c r="AI1218" s="150"/>
      <c r="AJ1218" s="998">
        <f t="shared" si="106"/>
        <v>1160</v>
      </c>
    </row>
    <row r="1219" spans="2:36" ht="66" x14ac:dyDescent="0.25">
      <c r="B1219" s="51"/>
      <c r="C1219" s="102" t="s">
        <v>1174</v>
      </c>
      <c r="D1219" s="74"/>
      <c r="E1219" s="74">
        <v>3</v>
      </c>
      <c r="F1219" s="79" t="s">
        <v>30</v>
      </c>
      <c r="G1219" s="88" t="s">
        <v>31</v>
      </c>
      <c r="H1219" s="56" t="s">
        <v>32</v>
      </c>
      <c r="I1219" s="55" t="s">
        <v>33</v>
      </c>
      <c r="J1219" s="57">
        <v>41.343333333333334</v>
      </c>
      <c r="K1219" s="766">
        <v>124.03</v>
      </c>
      <c r="L1219" s="80"/>
      <c r="M1219" s="150">
        <v>0</v>
      </c>
      <c r="N1219" s="80"/>
      <c r="O1219" s="150"/>
      <c r="P1219" s="75">
        <v>0</v>
      </c>
      <c r="Q1219" s="999">
        <f t="shared" si="104"/>
        <v>0</v>
      </c>
      <c r="R1219" s="81"/>
      <c r="S1219" s="150"/>
      <c r="T1219" s="75">
        <v>0</v>
      </c>
      <c r="U1219" s="999"/>
      <c r="V1219" s="81"/>
      <c r="W1219" s="150"/>
      <c r="X1219" s="81"/>
      <c r="Y1219" s="150"/>
      <c r="Z1219" s="60">
        <f t="shared" si="99"/>
        <v>3</v>
      </c>
      <c r="AA1219" s="999">
        <v>124.03</v>
      </c>
      <c r="AB1219" s="81"/>
      <c r="AC1219" s="150"/>
      <c r="AD1219" s="63">
        <v>0</v>
      </c>
      <c r="AE1219" s="78">
        <f t="shared" si="105"/>
        <v>0</v>
      </c>
      <c r="AF1219" s="63">
        <v>0</v>
      </c>
      <c r="AG1219" s="150">
        <v>0</v>
      </c>
      <c r="AH1219" s="81"/>
      <c r="AI1219" s="150"/>
      <c r="AJ1219" s="998">
        <f t="shared" si="106"/>
        <v>124.03</v>
      </c>
    </row>
    <row r="1220" spans="2:36" ht="66" x14ac:dyDescent="0.25">
      <c r="B1220" s="51"/>
      <c r="C1220" s="102" t="s">
        <v>1175</v>
      </c>
      <c r="D1220" s="74"/>
      <c r="E1220" s="74">
        <v>35</v>
      </c>
      <c r="F1220" s="79" t="s">
        <v>30</v>
      </c>
      <c r="G1220" s="88" t="s">
        <v>31</v>
      </c>
      <c r="H1220" s="56" t="s">
        <v>32</v>
      </c>
      <c r="I1220" s="55" t="s">
        <v>33</v>
      </c>
      <c r="J1220" s="57">
        <v>20.671142857142858</v>
      </c>
      <c r="K1220" s="766">
        <v>723.49</v>
      </c>
      <c r="L1220" s="80"/>
      <c r="M1220" s="150">
        <v>0</v>
      </c>
      <c r="N1220" s="80"/>
      <c r="O1220" s="150"/>
      <c r="P1220" s="75">
        <v>0</v>
      </c>
      <c r="Q1220" s="999">
        <f t="shared" si="104"/>
        <v>0</v>
      </c>
      <c r="R1220" s="81"/>
      <c r="S1220" s="150"/>
      <c r="T1220" s="75">
        <v>0</v>
      </c>
      <c r="U1220" s="999"/>
      <c r="V1220" s="81"/>
      <c r="W1220" s="150"/>
      <c r="X1220" s="81"/>
      <c r="Y1220" s="150"/>
      <c r="Z1220" s="60">
        <f t="shared" si="99"/>
        <v>35</v>
      </c>
      <c r="AA1220" s="999">
        <v>723.49</v>
      </c>
      <c r="AB1220" s="81"/>
      <c r="AC1220" s="150"/>
      <c r="AD1220" s="63">
        <v>0</v>
      </c>
      <c r="AE1220" s="78">
        <f t="shared" si="105"/>
        <v>0</v>
      </c>
      <c r="AF1220" s="63">
        <v>0</v>
      </c>
      <c r="AG1220" s="150">
        <v>0</v>
      </c>
      <c r="AH1220" s="81"/>
      <c r="AI1220" s="150"/>
      <c r="AJ1220" s="998">
        <f t="shared" si="106"/>
        <v>723.49</v>
      </c>
    </row>
    <row r="1221" spans="2:36" ht="66" x14ac:dyDescent="0.25">
      <c r="B1221" s="51"/>
      <c r="C1221" s="52" t="s">
        <v>1176</v>
      </c>
      <c r="D1221" s="74"/>
      <c r="E1221" s="74">
        <v>5</v>
      </c>
      <c r="F1221" s="79" t="s">
        <v>195</v>
      </c>
      <c r="G1221" s="88" t="s">
        <v>31</v>
      </c>
      <c r="H1221" s="56" t="s">
        <v>32</v>
      </c>
      <c r="I1221" s="55" t="s">
        <v>33</v>
      </c>
      <c r="J1221" s="57">
        <v>127.6</v>
      </c>
      <c r="K1221" s="766">
        <v>638</v>
      </c>
      <c r="L1221" s="80"/>
      <c r="M1221" s="150">
        <v>0</v>
      </c>
      <c r="N1221" s="80"/>
      <c r="O1221" s="150"/>
      <c r="P1221" s="75">
        <v>0</v>
      </c>
      <c r="Q1221" s="999">
        <f t="shared" si="104"/>
        <v>0</v>
      </c>
      <c r="R1221" s="81"/>
      <c r="S1221" s="150"/>
      <c r="T1221" s="75">
        <v>0</v>
      </c>
      <c r="U1221" s="999"/>
      <c r="V1221" s="81"/>
      <c r="W1221" s="150"/>
      <c r="X1221" s="81"/>
      <c r="Y1221" s="150"/>
      <c r="Z1221" s="60">
        <f t="shared" si="99"/>
        <v>5</v>
      </c>
      <c r="AA1221" s="999">
        <v>638</v>
      </c>
      <c r="AB1221" s="81"/>
      <c r="AC1221" s="150"/>
      <c r="AD1221" s="63">
        <v>0</v>
      </c>
      <c r="AE1221" s="78">
        <f t="shared" si="105"/>
        <v>0</v>
      </c>
      <c r="AF1221" s="63">
        <v>0</v>
      </c>
      <c r="AG1221" s="150">
        <v>0</v>
      </c>
      <c r="AH1221" s="81"/>
      <c r="AI1221" s="150"/>
      <c r="AJ1221" s="998">
        <f t="shared" si="106"/>
        <v>638</v>
      </c>
    </row>
    <row r="1222" spans="2:36" ht="66" x14ac:dyDescent="0.25">
      <c r="B1222" s="92"/>
      <c r="C1222" s="52" t="s">
        <v>1177</v>
      </c>
      <c r="D1222" s="74"/>
      <c r="E1222" s="74">
        <v>3</v>
      </c>
      <c r="F1222" s="79" t="s">
        <v>41</v>
      </c>
      <c r="G1222" s="88" t="s">
        <v>31</v>
      </c>
      <c r="H1222" s="56" t="s">
        <v>32</v>
      </c>
      <c r="I1222" s="55" t="s">
        <v>33</v>
      </c>
      <c r="J1222" s="57">
        <v>580</v>
      </c>
      <c r="K1222" s="766">
        <v>580</v>
      </c>
      <c r="L1222" s="80"/>
      <c r="M1222" s="150">
        <v>0</v>
      </c>
      <c r="N1222" s="80"/>
      <c r="O1222" s="150"/>
      <c r="P1222" s="75">
        <v>0</v>
      </c>
      <c r="Q1222" s="999">
        <f t="shared" si="104"/>
        <v>0</v>
      </c>
      <c r="R1222" s="81"/>
      <c r="S1222" s="150"/>
      <c r="T1222" s="75">
        <v>1</v>
      </c>
      <c r="U1222" s="999">
        <v>161.88</v>
      </c>
      <c r="V1222" s="81"/>
      <c r="W1222" s="150"/>
      <c r="X1222" s="81"/>
      <c r="Y1222" s="150"/>
      <c r="Z1222" s="60">
        <v>2</v>
      </c>
      <c r="AA1222" s="999">
        <f>580-161.88</f>
        <v>418.12</v>
      </c>
      <c r="AB1222" s="81"/>
      <c r="AC1222" s="150"/>
      <c r="AD1222" s="63">
        <v>0</v>
      </c>
      <c r="AE1222" s="78">
        <f t="shared" si="105"/>
        <v>0</v>
      </c>
      <c r="AF1222" s="63">
        <v>0</v>
      </c>
      <c r="AG1222" s="150">
        <v>0</v>
      </c>
      <c r="AH1222" s="81"/>
      <c r="AI1222" s="150"/>
      <c r="AJ1222" s="998">
        <f t="shared" si="106"/>
        <v>580</v>
      </c>
    </row>
    <row r="1223" spans="2:36" ht="66" x14ac:dyDescent="0.25">
      <c r="B1223" s="92"/>
      <c r="C1223" s="220" t="s">
        <v>1178</v>
      </c>
      <c r="D1223" s="74"/>
      <c r="E1223" s="74">
        <v>5</v>
      </c>
      <c r="F1223" s="79" t="s">
        <v>30</v>
      </c>
      <c r="G1223" s="88" t="s">
        <v>31</v>
      </c>
      <c r="H1223" s="56" t="s">
        <v>32</v>
      </c>
      <c r="I1223" s="55" t="s">
        <v>33</v>
      </c>
      <c r="J1223" s="57">
        <v>529.42399999999998</v>
      </c>
      <c r="K1223" s="766">
        <v>2647.12</v>
      </c>
      <c r="L1223" s="80"/>
      <c r="M1223" s="150">
        <v>0</v>
      </c>
      <c r="N1223" s="80"/>
      <c r="O1223" s="150"/>
      <c r="P1223" s="75">
        <v>0</v>
      </c>
      <c r="Q1223" s="999">
        <f t="shared" si="104"/>
        <v>0</v>
      </c>
      <c r="R1223" s="81"/>
      <c r="S1223" s="150"/>
      <c r="T1223" s="75">
        <v>4</v>
      </c>
      <c r="U1223" s="999">
        <v>2320</v>
      </c>
      <c r="V1223" s="81"/>
      <c r="W1223" s="150"/>
      <c r="X1223" s="81">
        <v>1</v>
      </c>
      <c r="Y1223" s="150">
        <v>327.12</v>
      </c>
      <c r="Z1223" s="60"/>
      <c r="AA1223" s="999"/>
      <c r="AB1223" s="81"/>
      <c r="AC1223" s="150"/>
      <c r="AD1223" s="63">
        <v>0</v>
      </c>
      <c r="AE1223" s="78">
        <f t="shared" si="105"/>
        <v>0</v>
      </c>
      <c r="AF1223" s="63">
        <v>0</v>
      </c>
      <c r="AG1223" s="150">
        <v>0</v>
      </c>
      <c r="AH1223" s="81"/>
      <c r="AI1223" s="150"/>
      <c r="AJ1223" s="998">
        <f t="shared" si="106"/>
        <v>2647.12</v>
      </c>
    </row>
    <row r="1224" spans="2:36" ht="66" x14ac:dyDescent="0.25">
      <c r="B1224" s="92"/>
      <c r="C1224" s="362" t="s">
        <v>1179</v>
      </c>
      <c r="D1224" s="74"/>
      <c r="E1224" s="74">
        <v>1</v>
      </c>
      <c r="F1224" s="79" t="s">
        <v>41</v>
      </c>
      <c r="G1224" s="88" t="s">
        <v>31</v>
      </c>
      <c r="H1224" s="56" t="s">
        <v>32</v>
      </c>
      <c r="I1224" s="55" t="s">
        <v>33</v>
      </c>
      <c r="J1224" s="57">
        <v>696</v>
      </c>
      <c r="K1224" s="766">
        <v>696</v>
      </c>
      <c r="L1224" s="80"/>
      <c r="M1224" s="150">
        <v>0</v>
      </c>
      <c r="N1224" s="80"/>
      <c r="O1224" s="150"/>
      <c r="P1224" s="75">
        <v>0</v>
      </c>
      <c r="Q1224" s="999">
        <f t="shared" si="104"/>
        <v>0</v>
      </c>
      <c r="R1224" s="81"/>
      <c r="S1224" s="150"/>
      <c r="T1224" s="75">
        <v>1</v>
      </c>
      <c r="U1224" s="999">
        <v>696</v>
      </c>
      <c r="V1224" s="81"/>
      <c r="W1224" s="150"/>
      <c r="X1224" s="81"/>
      <c r="Y1224" s="150"/>
      <c r="Z1224" s="60"/>
      <c r="AA1224" s="999"/>
      <c r="AB1224" s="81"/>
      <c r="AC1224" s="150"/>
      <c r="AD1224" s="63">
        <v>0</v>
      </c>
      <c r="AE1224" s="78">
        <f t="shared" si="105"/>
        <v>0</v>
      </c>
      <c r="AF1224" s="63">
        <v>0</v>
      </c>
      <c r="AG1224" s="150">
        <v>0</v>
      </c>
      <c r="AH1224" s="81"/>
      <c r="AI1224" s="150"/>
      <c r="AJ1224" s="998">
        <f t="shared" si="106"/>
        <v>696</v>
      </c>
    </row>
    <row r="1225" spans="2:36" ht="66" x14ac:dyDescent="0.25">
      <c r="B1225" s="92"/>
      <c r="C1225" s="329" t="s">
        <v>1180</v>
      </c>
      <c r="D1225" s="74"/>
      <c r="E1225" s="74">
        <v>1</v>
      </c>
      <c r="F1225" s="79" t="s">
        <v>30</v>
      </c>
      <c r="G1225" s="88" t="s">
        <v>31</v>
      </c>
      <c r="H1225" s="56" t="s">
        <v>32</v>
      </c>
      <c r="I1225" s="55" t="s">
        <v>33</v>
      </c>
      <c r="J1225" s="57">
        <v>89.58</v>
      </c>
      <c r="K1225" s="766">
        <v>89.58</v>
      </c>
      <c r="L1225" s="80"/>
      <c r="M1225" s="150">
        <v>0</v>
      </c>
      <c r="N1225" s="80"/>
      <c r="O1225" s="150"/>
      <c r="P1225" s="75">
        <v>0</v>
      </c>
      <c r="Q1225" s="999">
        <f t="shared" si="104"/>
        <v>0</v>
      </c>
      <c r="R1225" s="81"/>
      <c r="S1225" s="150"/>
      <c r="T1225" s="75">
        <v>0</v>
      </c>
      <c r="U1225" s="999"/>
      <c r="V1225" s="81"/>
      <c r="W1225" s="150"/>
      <c r="X1225" s="81"/>
      <c r="Y1225" s="150"/>
      <c r="Z1225" s="60">
        <f t="shared" si="99"/>
        <v>1</v>
      </c>
      <c r="AA1225" s="999">
        <v>89.58</v>
      </c>
      <c r="AB1225" s="81"/>
      <c r="AC1225" s="150"/>
      <c r="AD1225" s="63">
        <v>0</v>
      </c>
      <c r="AE1225" s="78">
        <f t="shared" si="105"/>
        <v>0</v>
      </c>
      <c r="AF1225" s="63">
        <v>0</v>
      </c>
      <c r="AG1225" s="150">
        <v>0</v>
      </c>
      <c r="AH1225" s="81"/>
      <c r="AI1225" s="150"/>
      <c r="AJ1225" s="998">
        <f t="shared" si="106"/>
        <v>89.58</v>
      </c>
    </row>
    <row r="1226" spans="2:36" x14ac:dyDescent="0.25">
      <c r="B1226" s="92"/>
      <c r="C1226" s="113"/>
      <c r="D1226" s="51"/>
      <c r="E1226" s="51"/>
      <c r="F1226" s="79"/>
      <c r="G1226" s="133"/>
      <c r="H1226" s="133"/>
      <c r="I1226" s="133"/>
      <c r="J1226" s="57"/>
      <c r="K1226" s="807"/>
      <c r="L1226" s="136"/>
      <c r="M1226" s="469">
        <v>0</v>
      </c>
      <c r="N1226" s="136"/>
      <c r="O1226" s="469"/>
      <c r="P1226" s="75">
        <v>0</v>
      </c>
      <c r="Q1226" s="1002"/>
      <c r="R1226" s="138"/>
      <c r="S1226" s="469"/>
      <c r="T1226" s="75">
        <v>0</v>
      </c>
      <c r="U1226" s="1002"/>
      <c r="V1226" s="138"/>
      <c r="W1226" s="469"/>
      <c r="X1226" s="138"/>
      <c r="Y1226" s="469"/>
      <c r="Z1226" s="60">
        <f t="shared" si="99"/>
        <v>0</v>
      </c>
      <c r="AA1226" s="1002">
        <v>0</v>
      </c>
      <c r="AB1226" s="138"/>
      <c r="AC1226" s="469"/>
      <c r="AD1226" s="63">
        <v>0</v>
      </c>
      <c r="AE1226" s="137"/>
      <c r="AF1226" s="942"/>
      <c r="AG1226" s="150">
        <v>0</v>
      </c>
      <c r="AH1226" s="138"/>
      <c r="AI1226" s="469"/>
      <c r="AJ1226" s="998">
        <f t="shared" si="106"/>
        <v>0</v>
      </c>
    </row>
    <row r="1227" spans="2:36" ht="24" x14ac:dyDescent="0.25">
      <c r="B1227" s="117">
        <v>24902</v>
      </c>
      <c r="C1227" s="573" t="s">
        <v>1181</v>
      </c>
      <c r="D1227" s="119"/>
      <c r="E1227" s="119"/>
      <c r="F1227" s="126"/>
      <c r="G1227" s="127"/>
      <c r="H1227" s="127"/>
      <c r="I1227" s="127"/>
      <c r="J1227" s="176"/>
      <c r="K1227" s="769">
        <v>0</v>
      </c>
      <c r="L1227" s="122"/>
      <c r="M1227" s="917">
        <f>M1228</f>
        <v>0</v>
      </c>
      <c r="N1227" s="122"/>
      <c r="O1227" s="917">
        <f>O1228</f>
        <v>0</v>
      </c>
      <c r="P1227" s="871">
        <v>0</v>
      </c>
      <c r="Q1227" s="917">
        <f>Q1228</f>
        <v>0</v>
      </c>
      <c r="R1227" s="124"/>
      <c r="S1227" s="917">
        <f>S1228</f>
        <v>0</v>
      </c>
      <c r="T1227" s="871">
        <v>0</v>
      </c>
      <c r="U1227" s="917">
        <f>U1228</f>
        <v>0</v>
      </c>
      <c r="V1227" s="124"/>
      <c r="W1227" s="917">
        <f>W1228</f>
        <v>0</v>
      </c>
      <c r="X1227" s="124"/>
      <c r="Y1227" s="917">
        <f>Y1228</f>
        <v>0</v>
      </c>
      <c r="Z1227" s="872">
        <f t="shared" si="99"/>
        <v>0</v>
      </c>
      <c r="AA1227" s="917">
        <f>AA1228</f>
        <v>0</v>
      </c>
      <c r="AB1227" s="124"/>
      <c r="AC1227" s="917">
        <f>AC1228</f>
        <v>0</v>
      </c>
      <c r="AD1227" s="993">
        <v>0</v>
      </c>
      <c r="AE1227" s="122">
        <f>AE1228</f>
        <v>0</v>
      </c>
      <c r="AF1227" s="941"/>
      <c r="AG1227" s="122">
        <f>AG1228</f>
        <v>0</v>
      </c>
      <c r="AH1227" s="124"/>
      <c r="AI1227" s="917">
        <f>AI1228</f>
        <v>0</v>
      </c>
      <c r="AJ1227" s="917">
        <f>AJ1228</f>
        <v>0</v>
      </c>
    </row>
    <row r="1228" spans="2:36" x14ac:dyDescent="0.25">
      <c r="B1228" s="92"/>
      <c r="C1228" s="310"/>
      <c r="D1228" s="51"/>
      <c r="E1228" s="583"/>
      <c r="F1228" s="204"/>
      <c r="G1228" s="205"/>
      <c r="H1228" s="205"/>
      <c r="I1228" s="205"/>
      <c r="J1228" s="108"/>
      <c r="K1228" s="811"/>
      <c r="L1228" s="142"/>
      <c r="M1228" s="918">
        <v>0</v>
      </c>
      <c r="N1228" s="142"/>
      <c r="O1228" s="918">
        <v>0</v>
      </c>
      <c r="P1228" s="75">
        <v>0</v>
      </c>
      <c r="Q1228" s="918">
        <v>0</v>
      </c>
      <c r="R1228" s="144"/>
      <c r="S1228" s="918">
        <v>0</v>
      </c>
      <c r="T1228" s="75">
        <v>0</v>
      </c>
      <c r="U1228" s="918">
        <v>0</v>
      </c>
      <c r="V1228" s="144"/>
      <c r="W1228" s="918">
        <v>0</v>
      </c>
      <c r="X1228" s="144"/>
      <c r="Y1228" s="918">
        <v>0</v>
      </c>
      <c r="Z1228" s="60">
        <f t="shared" si="99"/>
        <v>0</v>
      </c>
      <c r="AA1228" s="918">
        <v>0</v>
      </c>
      <c r="AB1228" s="144"/>
      <c r="AC1228" s="918">
        <v>0</v>
      </c>
      <c r="AD1228" s="63">
        <v>0</v>
      </c>
      <c r="AE1228" s="142">
        <v>0</v>
      </c>
      <c r="AF1228" s="945"/>
      <c r="AG1228" s="142">
        <v>0</v>
      </c>
      <c r="AH1228" s="144"/>
      <c r="AI1228" s="918">
        <v>0</v>
      </c>
      <c r="AJ1228" s="918">
        <v>0</v>
      </c>
    </row>
    <row r="1229" spans="2:36" ht="24" x14ac:dyDescent="0.25">
      <c r="B1229" s="117">
        <v>24903</v>
      </c>
      <c r="C1229" s="573" t="s">
        <v>1182</v>
      </c>
      <c r="D1229" s="119"/>
      <c r="E1229" s="119"/>
      <c r="F1229" s="126"/>
      <c r="G1229" s="127"/>
      <c r="H1229" s="127"/>
      <c r="I1229" s="127"/>
      <c r="J1229" s="176"/>
      <c r="K1229" s="769">
        <v>0</v>
      </c>
      <c r="L1229" s="122"/>
      <c r="M1229" s="917">
        <f>M1230</f>
        <v>0</v>
      </c>
      <c r="N1229" s="122"/>
      <c r="O1229" s="917">
        <f>O1230</f>
        <v>0</v>
      </c>
      <c r="P1229" s="871">
        <v>0</v>
      </c>
      <c r="Q1229" s="917">
        <f>Q1230</f>
        <v>0</v>
      </c>
      <c r="R1229" s="124"/>
      <c r="S1229" s="917">
        <f>S1230</f>
        <v>0</v>
      </c>
      <c r="T1229" s="871">
        <v>0</v>
      </c>
      <c r="U1229" s="917">
        <f>U1230</f>
        <v>0</v>
      </c>
      <c r="V1229" s="124"/>
      <c r="W1229" s="917">
        <f>W1230</f>
        <v>0</v>
      </c>
      <c r="X1229" s="124"/>
      <c r="Y1229" s="917">
        <f>Y1230</f>
        <v>0</v>
      </c>
      <c r="Z1229" s="872">
        <f t="shared" si="99"/>
        <v>0</v>
      </c>
      <c r="AA1229" s="917">
        <f>AA1230</f>
        <v>0</v>
      </c>
      <c r="AB1229" s="124"/>
      <c r="AC1229" s="917">
        <f>AC1230</f>
        <v>0</v>
      </c>
      <c r="AD1229" s="993">
        <v>0</v>
      </c>
      <c r="AE1229" s="122">
        <f>AE1230</f>
        <v>0</v>
      </c>
      <c r="AF1229" s="941"/>
      <c r="AG1229" s="122">
        <f>AG1230</f>
        <v>0</v>
      </c>
      <c r="AH1229" s="124"/>
      <c r="AI1229" s="917">
        <f>AI1230</f>
        <v>0</v>
      </c>
      <c r="AJ1229" s="917">
        <f>AJ1230</f>
        <v>0</v>
      </c>
    </row>
    <row r="1230" spans="2:36" x14ac:dyDescent="0.25">
      <c r="B1230" s="92"/>
      <c r="C1230" s="310"/>
      <c r="D1230" s="51"/>
      <c r="E1230" s="583"/>
      <c r="F1230" s="204"/>
      <c r="G1230" s="205"/>
      <c r="H1230" s="205"/>
      <c r="I1230" s="205"/>
      <c r="J1230" s="108"/>
      <c r="K1230" s="811"/>
      <c r="L1230" s="142"/>
      <c r="M1230" s="918">
        <v>0</v>
      </c>
      <c r="N1230" s="142"/>
      <c r="O1230" s="918">
        <v>0</v>
      </c>
      <c r="P1230" s="75">
        <v>0</v>
      </c>
      <c r="Q1230" s="918">
        <v>0</v>
      </c>
      <c r="R1230" s="144"/>
      <c r="S1230" s="918">
        <v>0</v>
      </c>
      <c r="T1230" s="75">
        <v>0</v>
      </c>
      <c r="U1230" s="918">
        <v>0</v>
      </c>
      <c r="V1230" s="144"/>
      <c r="W1230" s="918">
        <v>0</v>
      </c>
      <c r="X1230" s="144"/>
      <c r="Y1230" s="918">
        <v>0</v>
      </c>
      <c r="Z1230" s="60">
        <f t="shared" si="99"/>
        <v>0</v>
      </c>
      <c r="AA1230" s="918">
        <v>0</v>
      </c>
      <c r="AB1230" s="144"/>
      <c r="AC1230" s="918">
        <v>0</v>
      </c>
      <c r="AD1230" s="63">
        <v>0</v>
      </c>
      <c r="AE1230" s="142">
        <v>0</v>
      </c>
      <c r="AF1230" s="945"/>
      <c r="AG1230" s="142">
        <v>0</v>
      </c>
      <c r="AH1230" s="144"/>
      <c r="AI1230" s="918">
        <v>0</v>
      </c>
      <c r="AJ1230" s="918">
        <v>0</v>
      </c>
    </row>
    <row r="1231" spans="2:36" ht="24" x14ac:dyDescent="0.25">
      <c r="B1231" s="117">
        <v>24904</v>
      </c>
      <c r="C1231" s="573" t="s">
        <v>1183</v>
      </c>
      <c r="D1231" s="119"/>
      <c r="E1231" s="738"/>
      <c r="F1231" s="126"/>
      <c r="G1231" s="127"/>
      <c r="H1231" s="127"/>
      <c r="I1231" s="127"/>
      <c r="J1231" s="176"/>
      <c r="K1231" s="770">
        <v>61379.642799999994</v>
      </c>
      <c r="L1231" s="122"/>
      <c r="M1231" s="917">
        <f>SUM(M1232:M1255)</f>
        <v>0</v>
      </c>
      <c r="N1231" s="122"/>
      <c r="O1231" s="917">
        <f>SUM(O1232:O1255)</f>
        <v>0</v>
      </c>
      <c r="P1231" s="871">
        <v>0</v>
      </c>
      <c r="Q1231" s="917">
        <f>SUM(Q1232:Q1255)</f>
        <v>0</v>
      </c>
      <c r="R1231" s="124"/>
      <c r="S1231" s="917">
        <f>SUM(S1232:S1255)</f>
        <v>0</v>
      </c>
      <c r="T1231" s="871">
        <v>0</v>
      </c>
      <c r="U1231" s="917">
        <f>SUM(U1232:U1255)</f>
        <v>52712.610799999995</v>
      </c>
      <c r="V1231" s="124"/>
      <c r="W1231" s="917">
        <f>SUM(W1232:W1255)</f>
        <v>4147.79</v>
      </c>
      <c r="X1231" s="124"/>
      <c r="Y1231" s="917">
        <f>SUM(Y1232:Y1255)</f>
        <v>0</v>
      </c>
      <c r="Z1231" s="872">
        <f t="shared" ref="Z1231:Z1294" si="107">E1231</f>
        <v>0</v>
      </c>
      <c r="AA1231" s="917">
        <f>SUM(AA1232:AA1255)</f>
        <v>4519.2419999999993</v>
      </c>
      <c r="AB1231" s="124"/>
      <c r="AC1231" s="917">
        <f>SUM(AC1232:AC1255)</f>
        <v>0</v>
      </c>
      <c r="AD1231" s="993">
        <v>0</v>
      </c>
      <c r="AE1231" s="122">
        <f>SUM(AE1232:AE1255)</f>
        <v>0</v>
      </c>
      <c r="AF1231" s="121">
        <f>SUM(AF1232:AF1255)</f>
        <v>0</v>
      </c>
      <c r="AG1231" s="122">
        <f>SUM(AG1232:AG1255)</f>
        <v>0</v>
      </c>
      <c r="AH1231" s="124"/>
      <c r="AI1231" s="917">
        <f>SUM(AI1232:AI1255)</f>
        <v>0</v>
      </c>
      <c r="AJ1231" s="917">
        <f>SUM(AJ1232:AJ1255)</f>
        <v>61379.642799999994</v>
      </c>
    </row>
    <row r="1232" spans="2:36" ht="66" x14ac:dyDescent="0.25">
      <c r="B1232" s="51"/>
      <c r="C1232" s="52" t="s">
        <v>1184</v>
      </c>
      <c r="D1232" s="74"/>
      <c r="E1232" s="79">
        <v>4</v>
      </c>
      <c r="F1232" s="79" t="s">
        <v>30</v>
      </c>
      <c r="G1232" s="88" t="s">
        <v>31</v>
      </c>
      <c r="H1232" s="56" t="s">
        <v>32</v>
      </c>
      <c r="I1232" s="55" t="s">
        <v>33</v>
      </c>
      <c r="J1232" s="57">
        <v>117.1375</v>
      </c>
      <c r="K1232" s="112">
        <v>468.55</v>
      </c>
      <c r="L1232" s="80"/>
      <c r="M1232" s="150">
        <v>0</v>
      </c>
      <c r="N1232" s="80"/>
      <c r="O1232" s="150"/>
      <c r="P1232" s="75">
        <v>0</v>
      </c>
      <c r="Q1232" s="999">
        <f t="shared" ref="Q1232:Q1255" si="108">P1232*J1232</f>
        <v>0</v>
      </c>
      <c r="R1232" s="81"/>
      <c r="S1232" s="150"/>
      <c r="T1232" s="60">
        <f t="shared" ref="T1232:T1238" si="109">E1232</f>
        <v>4</v>
      </c>
      <c r="U1232" s="999">
        <v>468.55</v>
      </c>
      <c r="V1232" s="81"/>
      <c r="W1232" s="150"/>
      <c r="X1232" s="81"/>
      <c r="Y1232" s="150"/>
      <c r="Z1232" s="139"/>
      <c r="AA1232" s="1002"/>
      <c r="AB1232" s="81"/>
      <c r="AC1232" s="150"/>
      <c r="AD1232" s="63">
        <v>0</v>
      </c>
      <c r="AE1232" s="78">
        <f t="shared" ref="AE1232:AE1255" si="110">AD1232*J1232</f>
        <v>0</v>
      </c>
      <c r="AF1232" s="63">
        <v>0</v>
      </c>
      <c r="AG1232" s="150">
        <v>0</v>
      </c>
      <c r="AH1232" s="81"/>
      <c r="AI1232" s="150"/>
      <c r="AJ1232" s="998">
        <f t="shared" ref="AJ1232:AJ1255" si="111">AG1232+AI1232+AE1232+AC1232+AA1232+Y1232+W1232+U1232+S1232+Q1232+O1232+M1232</f>
        <v>468.55</v>
      </c>
    </row>
    <row r="1233" spans="2:36" ht="66" x14ac:dyDescent="0.25">
      <c r="B1233" s="51"/>
      <c r="C1233" s="52" t="s">
        <v>1185</v>
      </c>
      <c r="D1233" s="74"/>
      <c r="E1233" s="79">
        <v>5</v>
      </c>
      <c r="F1233" s="79" t="s">
        <v>30</v>
      </c>
      <c r="G1233" s="88" t="s">
        <v>31</v>
      </c>
      <c r="H1233" s="56" t="s">
        <v>32</v>
      </c>
      <c r="I1233" s="55" t="s">
        <v>33</v>
      </c>
      <c r="J1233" s="57">
        <v>172.26</v>
      </c>
      <c r="K1233" s="112">
        <v>861.3</v>
      </c>
      <c r="L1233" s="80"/>
      <c r="M1233" s="150">
        <v>0</v>
      </c>
      <c r="N1233" s="80"/>
      <c r="O1233" s="150"/>
      <c r="P1233" s="75">
        <v>0</v>
      </c>
      <c r="Q1233" s="999">
        <f t="shared" si="108"/>
        <v>0</v>
      </c>
      <c r="R1233" s="81"/>
      <c r="S1233" s="150"/>
      <c r="T1233" s="60">
        <f t="shared" si="109"/>
        <v>5</v>
      </c>
      <c r="U1233" s="999">
        <v>861.3</v>
      </c>
      <c r="V1233" s="81"/>
      <c r="W1233" s="150"/>
      <c r="X1233" s="81"/>
      <c r="Y1233" s="150"/>
      <c r="Z1233" s="139"/>
      <c r="AA1233" s="1002"/>
      <c r="AB1233" s="81"/>
      <c r="AC1233" s="150"/>
      <c r="AD1233" s="63">
        <v>0</v>
      </c>
      <c r="AE1233" s="78">
        <f t="shared" si="110"/>
        <v>0</v>
      </c>
      <c r="AF1233" s="63">
        <v>0</v>
      </c>
      <c r="AG1233" s="150">
        <v>0</v>
      </c>
      <c r="AH1233" s="81"/>
      <c r="AI1233" s="150"/>
      <c r="AJ1233" s="998">
        <f t="shared" si="111"/>
        <v>861.3</v>
      </c>
    </row>
    <row r="1234" spans="2:36" ht="66" x14ac:dyDescent="0.25">
      <c r="B1234" s="51"/>
      <c r="C1234" s="52" t="s">
        <v>1186</v>
      </c>
      <c r="D1234" s="74"/>
      <c r="E1234" s="79">
        <v>5</v>
      </c>
      <c r="F1234" s="79" t="s">
        <v>30</v>
      </c>
      <c r="G1234" s="88" t="s">
        <v>31</v>
      </c>
      <c r="H1234" s="56" t="s">
        <v>32</v>
      </c>
      <c r="I1234" s="55" t="s">
        <v>33</v>
      </c>
      <c r="J1234" s="57">
        <v>165.37</v>
      </c>
      <c r="K1234" s="112">
        <v>826.85</v>
      </c>
      <c r="L1234" s="80"/>
      <c r="M1234" s="150">
        <v>0</v>
      </c>
      <c r="N1234" s="80"/>
      <c r="O1234" s="150"/>
      <c r="P1234" s="75">
        <v>0</v>
      </c>
      <c r="Q1234" s="999">
        <f t="shared" si="108"/>
        <v>0</v>
      </c>
      <c r="R1234" s="81"/>
      <c r="S1234" s="150"/>
      <c r="T1234" s="60">
        <f t="shared" si="109"/>
        <v>5</v>
      </c>
      <c r="U1234" s="999">
        <v>826.85</v>
      </c>
      <c r="V1234" s="81"/>
      <c r="W1234" s="150"/>
      <c r="X1234" s="81"/>
      <c r="Y1234" s="150"/>
      <c r="Z1234" s="139"/>
      <c r="AA1234" s="1002"/>
      <c r="AB1234" s="81"/>
      <c r="AC1234" s="150"/>
      <c r="AD1234" s="63">
        <v>0</v>
      </c>
      <c r="AE1234" s="78">
        <f t="shared" si="110"/>
        <v>0</v>
      </c>
      <c r="AF1234" s="63">
        <v>0</v>
      </c>
      <c r="AG1234" s="150">
        <v>0</v>
      </c>
      <c r="AH1234" s="81"/>
      <c r="AI1234" s="150"/>
      <c r="AJ1234" s="998">
        <f t="shared" si="111"/>
        <v>826.85</v>
      </c>
    </row>
    <row r="1235" spans="2:36" ht="66" x14ac:dyDescent="0.25">
      <c r="B1235" s="51"/>
      <c r="C1235" s="52" t="s">
        <v>1187</v>
      </c>
      <c r="D1235" s="74"/>
      <c r="E1235" s="79">
        <v>5</v>
      </c>
      <c r="F1235" s="79" t="s">
        <v>30</v>
      </c>
      <c r="G1235" s="88" t="s">
        <v>31</v>
      </c>
      <c r="H1235" s="56" t="s">
        <v>32</v>
      </c>
      <c r="I1235" s="55" t="s">
        <v>33</v>
      </c>
      <c r="J1235" s="57">
        <v>165.37</v>
      </c>
      <c r="K1235" s="112">
        <v>826.85</v>
      </c>
      <c r="L1235" s="80"/>
      <c r="M1235" s="150">
        <v>0</v>
      </c>
      <c r="N1235" s="80"/>
      <c r="O1235" s="150"/>
      <c r="P1235" s="75">
        <v>0</v>
      </c>
      <c r="Q1235" s="999">
        <f t="shared" si="108"/>
        <v>0</v>
      </c>
      <c r="R1235" s="81"/>
      <c r="S1235" s="150"/>
      <c r="T1235" s="60">
        <f t="shared" si="109"/>
        <v>5</v>
      </c>
      <c r="U1235" s="999">
        <v>826.85</v>
      </c>
      <c r="V1235" s="81"/>
      <c r="W1235" s="150"/>
      <c r="X1235" s="81"/>
      <c r="Y1235" s="150"/>
      <c r="Z1235" s="139"/>
      <c r="AA1235" s="1002"/>
      <c r="AB1235" s="81"/>
      <c r="AC1235" s="150"/>
      <c r="AD1235" s="63">
        <v>0</v>
      </c>
      <c r="AE1235" s="78">
        <f t="shared" si="110"/>
        <v>0</v>
      </c>
      <c r="AF1235" s="63">
        <v>0</v>
      </c>
      <c r="AG1235" s="150">
        <v>0</v>
      </c>
      <c r="AH1235" s="81"/>
      <c r="AI1235" s="150"/>
      <c r="AJ1235" s="998">
        <f t="shared" si="111"/>
        <v>826.85</v>
      </c>
    </row>
    <row r="1236" spans="2:36" ht="66" x14ac:dyDescent="0.25">
      <c r="B1236" s="51"/>
      <c r="C1236" s="52" t="s">
        <v>1188</v>
      </c>
      <c r="D1236" s="74"/>
      <c r="E1236" s="79">
        <v>5</v>
      </c>
      <c r="F1236" s="79" t="s">
        <v>30</v>
      </c>
      <c r="G1236" s="88" t="s">
        <v>31</v>
      </c>
      <c r="H1236" s="56" t="s">
        <v>32</v>
      </c>
      <c r="I1236" s="55" t="s">
        <v>33</v>
      </c>
      <c r="J1236" s="57">
        <v>165.37</v>
      </c>
      <c r="K1236" s="112">
        <v>826.85</v>
      </c>
      <c r="L1236" s="80"/>
      <c r="M1236" s="150">
        <v>0</v>
      </c>
      <c r="N1236" s="80"/>
      <c r="O1236" s="150"/>
      <c r="P1236" s="75">
        <v>0</v>
      </c>
      <c r="Q1236" s="999">
        <f t="shared" si="108"/>
        <v>0</v>
      </c>
      <c r="R1236" s="81"/>
      <c r="S1236" s="150"/>
      <c r="T1236" s="60">
        <f t="shared" si="109"/>
        <v>5</v>
      </c>
      <c r="U1236" s="999">
        <v>826.85</v>
      </c>
      <c r="V1236" s="81"/>
      <c r="W1236" s="150"/>
      <c r="X1236" s="81"/>
      <c r="Y1236" s="150"/>
      <c r="Z1236" s="139"/>
      <c r="AA1236" s="1002"/>
      <c r="AB1236" s="81"/>
      <c r="AC1236" s="150"/>
      <c r="AD1236" s="63">
        <v>0</v>
      </c>
      <c r="AE1236" s="78">
        <f t="shared" si="110"/>
        <v>0</v>
      </c>
      <c r="AF1236" s="63">
        <v>0</v>
      </c>
      <c r="AG1236" s="150">
        <v>0</v>
      </c>
      <c r="AH1236" s="81"/>
      <c r="AI1236" s="150"/>
      <c r="AJ1236" s="998">
        <f t="shared" si="111"/>
        <v>826.85</v>
      </c>
    </row>
    <row r="1237" spans="2:36" ht="66" x14ac:dyDescent="0.25">
      <c r="B1237" s="51"/>
      <c r="C1237" s="52" t="s">
        <v>1189</v>
      </c>
      <c r="D1237" s="74"/>
      <c r="E1237" s="79">
        <v>5</v>
      </c>
      <c r="F1237" s="79" t="s">
        <v>30</v>
      </c>
      <c r="G1237" s="88" t="s">
        <v>31</v>
      </c>
      <c r="H1237" s="56" t="s">
        <v>32</v>
      </c>
      <c r="I1237" s="55" t="s">
        <v>33</v>
      </c>
      <c r="J1237" s="57">
        <v>165.37</v>
      </c>
      <c r="K1237" s="112">
        <v>826.85</v>
      </c>
      <c r="L1237" s="80"/>
      <c r="M1237" s="150">
        <v>0</v>
      </c>
      <c r="N1237" s="80"/>
      <c r="O1237" s="150"/>
      <c r="P1237" s="75">
        <v>0</v>
      </c>
      <c r="Q1237" s="999">
        <f t="shared" si="108"/>
        <v>0</v>
      </c>
      <c r="R1237" s="81"/>
      <c r="S1237" s="150"/>
      <c r="T1237" s="60">
        <f t="shared" si="109"/>
        <v>5</v>
      </c>
      <c r="U1237" s="999">
        <v>826.85</v>
      </c>
      <c r="V1237" s="81"/>
      <c r="W1237" s="150"/>
      <c r="X1237" s="81"/>
      <c r="Y1237" s="150"/>
      <c r="Z1237" s="139"/>
      <c r="AA1237" s="1002"/>
      <c r="AB1237" s="81"/>
      <c r="AC1237" s="150"/>
      <c r="AD1237" s="63">
        <v>0</v>
      </c>
      <c r="AE1237" s="78">
        <f t="shared" si="110"/>
        <v>0</v>
      </c>
      <c r="AF1237" s="63">
        <v>0</v>
      </c>
      <c r="AG1237" s="150">
        <v>0</v>
      </c>
      <c r="AH1237" s="81"/>
      <c r="AI1237" s="150"/>
      <c r="AJ1237" s="998">
        <f t="shared" si="111"/>
        <v>826.85</v>
      </c>
    </row>
    <row r="1238" spans="2:36" ht="66" x14ac:dyDescent="0.25">
      <c r="B1238" s="51"/>
      <c r="C1238" s="52" t="s">
        <v>1190</v>
      </c>
      <c r="D1238" s="74"/>
      <c r="E1238" s="79">
        <v>5</v>
      </c>
      <c r="F1238" s="79" t="s">
        <v>30</v>
      </c>
      <c r="G1238" s="88" t="s">
        <v>31</v>
      </c>
      <c r="H1238" s="56" t="s">
        <v>32</v>
      </c>
      <c r="I1238" s="55" t="s">
        <v>33</v>
      </c>
      <c r="J1238" s="57">
        <v>165.37</v>
      </c>
      <c r="K1238" s="112">
        <v>826.85</v>
      </c>
      <c r="L1238" s="80"/>
      <c r="M1238" s="150">
        <v>0</v>
      </c>
      <c r="N1238" s="80"/>
      <c r="O1238" s="150"/>
      <c r="P1238" s="75">
        <v>0</v>
      </c>
      <c r="Q1238" s="999">
        <f t="shared" si="108"/>
        <v>0</v>
      </c>
      <c r="R1238" s="81"/>
      <c r="S1238" s="150"/>
      <c r="T1238" s="60">
        <f t="shared" si="109"/>
        <v>5</v>
      </c>
      <c r="U1238" s="999">
        <v>826.85</v>
      </c>
      <c r="V1238" s="81"/>
      <c r="W1238" s="150"/>
      <c r="X1238" s="81"/>
      <c r="Y1238" s="150"/>
      <c r="Z1238" s="139"/>
      <c r="AA1238" s="1002"/>
      <c r="AB1238" s="81"/>
      <c r="AC1238" s="150"/>
      <c r="AD1238" s="63">
        <v>0</v>
      </c>
      <c r="AE1238" s="78">
        <f t="shared" si="110"/>
        <v>0</v>
      </c>
      <c r="AF1238" s="63">
        <v>0</v>
      </c>
      <c r="AG1238" s="150">
        <v>0</v>
      </c>
      <c r="AH1238" s="81"/>
      <c r="AI1238" s="150"/>
      <c r="AJ1238" s="998">
        <f t="shared" si="111"/>
        <v>826.85</v>
      </c>
    </row>
    <row r="1239" spans="2:36" ht="66" x14ac:dyDescent="0.25">
      <c r="B1239" s="51"/>
      <c r="C1239" s="52" t="s">
        <v>1191</v>
      </c>
      <c r="D1239" s="74"/>
      <c r="E1239" s="79">
        <v>5</v>
      </c>
      <c r="F1239" s="79" t="s">
        <v>356</v>
      </c>
      <c r="G1239" s="88" t="s">
        <v>31</v>
      </c>
      <c r="H1239" s="56" t="s">
        <v>32</v>
      </c>
      <c r="I1239" s="55" t="s">
        <v>33</v>
      </c>
      <c r="J1239" s="57">
        <v>496.108</v>
      </c>
      <c r="K1239" s="112">
        <v>2480.54</v>
      </c>
      <c r="L1239" s="80"/>
      <c r="M1239" s="150">
        <v>0</v>
      </c>
      <c r="N1239" s="80"/>
      <c r="O1239" s="150"/>
      <c r="P1239" s="75">
        <v>0</v>
      </c>
      <c r="Q1239" s="999">
        <f t="shared" si="108"/>
        <v>0</v>
      </c>
      <c r="R1239" s="81"/>
      <c r="S1239" s="150"/>
      <c r="T1239" s="75">
        <v>0</v>
      </c>
      <c r="U1239" s="999">
        <v>2480.54</v>
      </c>
      <c r="V1239" s="81"/>
      <c r="W1239" s="150"/>
      <c r="X1239" s="81"/>
      <c r="Y1239" s="150"/>
      <c r="Z1239" s="60">
        <v>0</v>
      </c>
      <c r="AA1239" s="999">
        <v>0</v>
      </c>
      <c r="AB1239" s="81"/>
      <c r="AC1239" s="150"/>
      <c r="AD1239" s="63">
        <v>0</v>
      </c>
      <c r="AE1239" s="78">
        <f t="shared" si="110"/>
        <v>0</v>
      </c>
      <c r="AF1239" s="63">
        <v>0</v>
      </c>
      <c r="AG1239" s="150">
        <v>0</v>
      </c>
      <c r="AH1239" s="81"/>
      <c r="AI1239" s="150"/>
      <c r="AJ1239" s="998">
        <f t="shared" si="111"/>
        <v>2480.54</v>
      </c>
    </row>
    <row r="1240" spans="2:36" ht="66" x14ac:dyDescent="0.25">
      <c r="B1240" s="51"/>
      <c r="C1240" s="52" t="s">
        <v>1192</v>
      </c>
      <c r="D1240" s="74"/>
      <c r="E1240" s="79">
        <v>33</v>
      </c>
      <c r="F1240" s="79" t="s">
        <v>356</v>
      </c>
      <c r="G1240" s="88" t="s">
        <v>31</v>
      </c>
      <c r="H1240" s="56" t="s">
        <v>32</v>
      </c>
      <c r="I1240" s="55" t="s">
        <v>33</v>
      </c>
      <c r="J1240" s="57">
        <v>365.19121212121212</v>
      </c>
      <c r="K1240" s="112">
        <v>12051.31</v>
      </c>
      <c r="L1240" s="80"/>
      <c r="M1240" s="150">
        <v>0</v>
      </c>
      <c r="N1240" s="80"/>
      <c r="O1240" s="150"/>
      <c r="P1240" s="75">
        <v>0</v>
      </c>
      <c r="Q1240" s="999">
        <f t="shared" si="108"/>
        <v>0</v>
      </c>
      <c r="R1240" s="81"/>
      <c r="S1240" s="150"/>
      <c r="T1240" s="75">
        <v>0</v>
      </c>
      <c r="U1240" s="999">
        <v>12051.31</v>
      </c>
      <c r="V1240" s="81"/>
      <c r="W1240" s="150"/>
      <c r="X1240" s="81"/>
      <c r="Y1240" s="150"/>
      <c r="Z1240" s="60">
        <v>0</v>
      </c>
      <c r="AA1240" s="999">
        <v>0</v>
      </c>
      <c r="AB1240" s="81"/>
      <c r="AC1240" s="150"/>
      <c r="AD1240" s="63">
        <v>0</v>
      </c>
      <c r="AE1240" s="78">
        <f t="shared" si="110"/>
        <v>0</v>
      </c>
      <c r="AF1240" s="63">
        <v>0</v>
      </c>
      <c r="AG1240" s="150">
        <v>0</v>
      </c>
      <c r="AH1240" s="81"/>
      <c r="AI1240" s="150"/>
      <c r="AJ1240" s="998">
        <f t="shared" si="111"/>
        <v>12051.31</v>
      </c>
    </row>
    <row r="1241" spans="2:36" ht="66" x14ac:dyDescent="0.25">
      <c r="B1241" s="51"/>
      <c r="C1241" s="52" t="s">
        <v>1193</v>
      </c>
      <c r="D1241" s="74"/>
      <c r="E1241" s="74">
        <v>10</v>
      </c>
      <c r="F1241" s="79" t="s">
        <v>30</v>
      </c>
      <c r="G1241" s="88" t="s">
        <v>31</v>
      </c>
      <c r="H1241" s="56" t="s">
        <v>32</v>
      </c>
      <c r="I1241" s="55" t="s">
        <v>33</v>
      </c>
      <c r="J1241" s="57">
        <v>282.50639999999999</v>
      </c>
      <c r="K1241" s="766">
        <v>2825.0639999999999</v>
      </c>
      <c r="L1241" s="80"/>
      <c r="M1241" s="150">
        <v>0</v>
      </c>
      <c r="N1241" s="80"/>
      <c r="O1241" s="150"/>
      <c r="P1241" s="75">
        <v>0</v>
      </c>
      <c r="Q1241" s="999">
        <f t="shared" si="108"/>
        <v>0</v>
      </c>
      <c r="R1241" s="81"/>
      <c r="S1241" s="150"/>
      <c r="T1241" s="60">
        <f t="shared" ref="T1241:T1249" si="112">E1241</f>
        <v>10</v>
      </c>
      <c r="U1241" s="999">
        <v>2825.0639999999999</v>
      </c>
      <c r="V1241" s="81"/>
      <c r="W1241" s="150"/>
      <c r="X1241" s="81"/>
      <c r="Y1241" s="150"/>
      <c r="Z1241" s="139"/>
      <c r="AA1241" s="1002"/>
      <c r="AB1241" s="81"/>
      <c r="AC1241" s="150"/>
      <c r="AD1241" s="63">
        <v>0</v>
      </c>
      <c r="AE1241" s="78">
        <f t="shared" si="110"/>
        <v>0</v>
      </c>
      <c r="AF1241" s="63">
        <v>0</v>
      </c>
      <c r="AG1241" s="150">
        <v>0</v>
      </c>
      <c r="AH1241" s="81"/>
      <c r="AI1241" s="150"/>
      <c r="AJ1241" s="998">
        <f t="shared" si="111"/>
        <v>2825.0639999999999</v>
      </c>
    </row>
    <row r="1242" spans="2:36" ht="66" x14ac:dyDescent="0.25">
      <c r="B1242" s="51"/>
      <c r="C1242" s="52" t="s">
        <v>1194</v>
      </c>
      <c r="D1242" s="74"/>
      <c r="E1242" s="74">
        <v>3</v>
      </c>
      <c r="F1242" s="79" t="s">
        <v>356</v>
      </c>
      <c r="G1242" s="88" t="s">
        <v>31</v>
      </c>
      <c r="H1242" s="56" t="s">
        <v>32</v>
      </c>
      <c r="I1242" s="55" t="s">
        <v>33</v>
      </c>
      <c r="J1242" s="57">
        <v>771.72479999999996</v>
      </c>
      <c r="K1242" s="766">
        <v>2315.1743999999999</v>
      </c>
      <c r="L1242" s="80"/>
      <c r="M1242" s="150">
        <v>0</v>
      </c>
      <c r="N1242" s="80"/>
      <c r="O1242" s="150"/>
      <c r="P1242" s="75">
        <v>0</v>
      </c>
      <c r="Q1242" s="999">
        <f t="shared" si="108"/>
        <v>0</v>
      </c>
      <c r="R1242" s="81"/>
      <c r="S1242" s="150"/>
      <c r="T1242" s="60">
        <f t="shared" si="112"/>
        <v>3</v>
      </c>
      <c r="U1242" s="999">
        <v>2315.1743999999999</v>
      </c>
      <c r="V1242" s="81"/>
      <c r="W1242" s="150"/>
      <c r="X1242" s="81"/>
      <c r="Y1242" s="150"/>
      <c r="Z1242" s="139"/>
      <c r="AA1242" s="1002"/>
      <c r="AB1242" s="81"/>
      <c r="AC1242" s="150"/>
      <c r="AD1242" s="63">
        <v>0</v>
      </c>
      <c r="AE1242" s="78">
        <f t="shared" si="110"/>
        <v>0</v>
      </c>
      <c r="AF1242" s="63">
        <v>0</v>
      </c>
      <c r="AG1242" s="150">
        <v>0</v>
      </c>
      <c r="AH1242" s="81"/>
      <c r="AI1242" s="150"/>
      <c r="AJ1242" s="998">
        <f t="shared" si="111"/>
        <v>2315.1743999999999</v>
      </c>
    </row>
    <row r="1243" spans="2:36" ht="66" x14ac:dyDescent="0.25">
      <c r="B1243" s="51"/>
      <c r="C1243" s="52" t="s">
        <v>1195</v>
      </c>
      <c r="D1243" s="74"/>
      <c r="E1243" s="79">
        <v>3</v>
      </c>
      <c r="F1243" s="79" t="s">
        <v>1196</v>
      </c>
      <c r="G1243" s="88" t="s">
        <v>31</v>
      </c>
      <c r="H1243" s="56" t="s">
        <v>32</v>
      </c>
      <c r="I1243" s="55" t="s">
        <v>33</v>
      </c>
      <c r="J1243" s="57">
        <v>1722.6</v>
      </c>
      <c r="K1243" s="112">
        <v>5167.8</v>
      </c>
      <c r="L1243" s="80"/>
      <c r="M1243" s="150">
        <v>0</v>
      </c>
      <c r="N1243" s="80"/>
      <c r="O1243" s="150"/>
      <c r="P1243" s="75">
        <v>0</v>
      </c>
      <c r="Q1243" s="999">
        <f t="shared" si="108"/>
        <v>0</v>
      </c>
      <c r="R1243" s="81"/>
      <c r="S1243" s="150"/>
      <c r="T1243" s="60">
        <f t="shared" si="112"/>
        <v>3</v>
      </c>
      <c r="U1243" s="999">
        <v>5167.8</v>
      </c>
      <c r="V1243" s="81"/>
      <c r="W1243" s="150"/>
      <c r="X1243" s="81"/>
      <c r="Y1243" s="150"/>
      <c r="Z1243" s="139"/>
      <c r="AA1243" s="1002"/>
      <c r="AB1243" s="81"/>
      <c r="AC1243" s="150"/>
      <c r="AD1243" s="63">
        <v>0</v>
      </c>
      <c r="AE1243" s="78">
        <f t="shared" si="110"/>
        <v>0</v>
      </c>
      <c r="AF1243" s="63">
        <v>0</v>
      </c>
      <c r="AG1243" s="150">
        <v>0</v>
      </c>
      <c r="AH1243" s="81"/>
      <c r="AI1243" s="150"/>
      <c r="AJ1243" s="998">
        <f t="shared" si="111"/>
        <v>5167.8</v>
      </c>
    </row>
    <row r="1244" spans="2:36" ht="66" x14ac:dyDescent="0.25">
      <c r="B1244" s="51"/>
      <c r="C1244" s="52" t="s">
        <v>1197</v>
      </c>
      <c r="D1244" s="74"/>
      <c r="E1244" s="79">
        <v>1</v>
      </c>
      <c r="F1244" s="79" t="s">
        <v>195</v>
      </c>
      <c r="G1244" s="88" t="s">
        <v>31</v>
      </c>
      <c r="H1244" s="56" t="s">
        <v>32</v>
      </c>
      <c r="I1244" s="55" t="s">
        <v>33</v>
      </c>
      <c r="J1244" s="57">
        <v>358.3</v>
      </c>
      <c r="K1244" s="112">
        <v>358.3</v>
      </c>
      <c r="L1244" s="80"/>
      <c r="M1244" s="150">
        <v>0</v>
      </c>
      <c r="N1244" s="80"/>
      <c r="O1244" s="150"/>
      <c r="P1244" s="75">
        <v>0</v>
      </c>
      <c r="Q1244" s="999">
        <f t="shared" si="108"/>
        <v>0</v>
      </c>
      <c r="R1244" s="81"/>
      <c r="S1244" s="150"/>
      <c r="T1244" s="60">
        <f t="shared" si="112"/>
        <v>1</v>
      </c>
      <c r="U1244" s="999">
        <v>358.3</v>
      </c>
      <c r="V1244" s="81"/>
      <c r="W1244" s="150"/>
      <c r="X1244" s="81"/>
      <c r="Y1244" s="150"/>
      <c r="Z1244" s="139"/>
      <c r="AA1244" s="1002"/>
      <c r="AB1244" s="81"/>
      <c r="AC1244" s="150"/>
      <c r="AD1244" s="63">
        <v>0</v>
      </c>
      <c r="AE1244" s="78">
        <f t="shared" si="110"/>
        <v>0</v>
      </c>
      <c r="AF1244" s="63">
        <v>0</v>
      </c>
      <c r="AG1244" s="150">
        <v>0</v>
      </c>
      <c r="AH1244" s="81"/>
      <c r="AI1244" s="150"/>
      <c r="AJ1244" s="998">
        <f t="shared" si="111"/>
        <v>358.3</v>
      </c>
    </row>
    <row r="1245" spans="2:36" ht="66" x14ac:dyDescent="0.25">
      <c r="B1245" s="51"/>
      <c r="C1245" s="102" t="s">
        <v>1198</v>
      </c>
      <c r="D1245" s="74"/>
      <c r="E1245" s="79">
        <v>2</v>
      </c>
      <c r="F1245" s="79" t="s">
        <v>356</v>
      </c>
      <c r="G1245" s="88" t="s">
        <v>31</v>
      </c>
      <c r="H1245" s="56" t="s">
        <v>32</v>
      </c>
      <c r="I1245" s="55" t="s">
        <v>33</v>
      </c>
      <c r="J1245" s="57">
        <v>234.27500000000001</v>
      </c>
      <c r="K1245" s="112">
        <v>468.55</v>
      </c>
      <c r="L1245" s="80"/>
      <c r="M1245" s="150">
        <v>0</v>
      </c>
      <c r="N1245" s="80"/>
      <c r="O1245" s="150"/>
      <c r="P1245" s="75">
        <v>0</v>
      </c>
      <c r="Q1245" s="999">
        <f t="shared" si="108"/>
        <v>0</v>
      </c>
      <c r="R1245" s="81"/>
      <c r="S1245" s="150"/>
      <c r="T1245" s="60">
        <f t="shared" si="112"/>
        <v>2</v>
      </c>
      <c r="U1245" s="999">
        <v>468.55</v>
      </c>
      <c r="V1245" s="81"/>
      <c r="W1245" s="150"/>
      <c r="X1245" s="81"/>
      <c r="Y1245" s="150"/>
      <c r="Z1245" s="139"/>
      <c r="AA1245" s="1002"/>
      <c r="AB1245" s="81"/>
      <c r="AC1245" s="150"/>
      <c r="AD1245" s="63">
        <v>0</v>
      </c>
      <c r="AE1245" s="78">
        <f t="shared" si="110"/>
        <v>0</v>
      </c>
      <c r="AF1245" s="63">
        <v>0</v>
      </c>
      <c r="AG1245" s="150">
        <v>0</v>
      </c>
      <c r="AH1245" s="81"/>
      <c r="AI1245" s="150"/>
      <c r="AJ1245" s="998">
        <f t="shared" si="111"/>
        <v>468.55</v>
      </c>
    </row>
    <row r="1246" spans="2:36" ht="66" x14ac:dyDescent="0.25">
      <c r="B1246" s="51"/>
      <c r="C1246" s="102" t="s">
        <v>1199</v>
      </c>
      <c r="D1246" s="74"/>
      <c r="E1246" s="79">
        <v>1</v>
      </c>
      <c r="F1246" s="79" t="s">
        <v>356</v>
      </c>
      <c r="G1246" s="88" t="s">
        <v>31</v>
      </c>
      <c r="H1246" s="56" t="s">
        <v>32</v>
      </c>
      <c r="I1246" s="55" t="s">
        <v>33</v>
      </c>
      <c r="J1246" s="57">
        <v>330.74</v>
      </c>
      <c r="K1246" s="112">
        <v>330.74</v>
      </c>
      <c r="L1246" s="80"/>
      <c r="M1246" s="150">
        <v>0</v>
      </c>
      <c r="N1246" s="80"/>
      <c r="O1246" s="150"/>
      <c r="P1246" s="75">
        <v>0</v>
      </c>
      <c r="Q1246" s="999">
        <f t="shared" si="108"/>
        <v>0</v>
      </c>
      <c r="R1246" s="81"/>
      <c r="S1246" s="150"/>
      <c r="T1246" s="60">
        <f t="shared" si="112"/>
        <v>1</v>
      </c>
      <c r="U1246" s="999">
        <v>330.74</v>
      </c>
      <c r="V1246" s="81"/>
      <c r="W1246" s="150"/>
      <c r="X1246" s="81"/>
      <c r="Y1246" s="150"/>
      <c r="Z1246" s="139"/>
      <c r="AA1246" s="1002"/>
      <c r="AB1246" s="81"/>
      <c r="AC1246" s="150"/>
      <c r="AD1246" s="63">
        <v>0</v>
      </c>
      <c r="AE1246" s="78">
        <f t="shared" si="110"/>
        <v>0</v>
      </c>
      <c r="AF1246" s="63">
        <v>0</v>
      </c>
      <c r="AG1246" s="150">
        <v>0</v>
      </c>
      <c r="AH1246" s="81"/>
      <c r="AI1246" s="150"/>
      <c r="AJ1246" s="998">
        <f t="shared" si="111"/>
        <v>330.74</v>
      </c>
    </row>
    <row r="1247" spans="2:36" ht="66" x14ac:dyDescent="0.25">
      <c r="B1247" s="51"/>
      <c r="C1247" s="52" t="s">
        <v>1200</v>
      </c>
      <c r="D1247" s="74"/>
      <c r="E1247" s="79">
        <v>5</v>
      </c>
      <c r="F1247" s="79" t="s">
        <v>30</v>
      </c>
      <c r="G1247" s="88" t="s">
        <v>31</v>
      </c>
      <c r="H1247" s="56" t="s">
        <v>32</v>
      </c>
      <c r="I1247" s="55" t="s">
        <v>33</v>
      </c>
      <c r="J1247" s="57">
        <v>272.86055999999996</v>
      </c>
      <c r="K1247" s="112">
        <v>1364.3027999999999</v>
      </c>
      <c r="L1247" s="80"/>
      <c r="M1247" s="150">
        <v>0</v>
      </c>
      <c r="N1247" s="80"/>
      <c r="O1247" s="150"/>
      <c r="P1247" s="75">
        <v>0</v>
      </c>
      <c r="Q1247" s="999">
        <f t="shared" si="108"/>
        <v>0</v>
      </c>
      <c r="R1247" s="81"/>
      <c r="S1247" s="150"/>
      <c r="T1247" s="60">
        <f t="shared" si="112"/>
        <v>5</v>
      </c>
      <c r="U1247" s="999">
        <v>1364.3027999999999</v>
      </c>
      <c r="V1247" s="81"/>
      <c r="W1247" s="150"/>
      <c r="X1247" s="81"/>
      <c r="Y1247" s="150"/>
      <c r="Z1247" s="139"/>
      <c r="AA1247" s="1002"/>
      <c r="AB1247" s="81"/>
      <c r="AC1247" s="150"/>
      <c r="AD1247" s="63">
        <v>0</v>
      </c>
      <c r="AE1247" s="78">
        <f t="shared" si="110"/>
        <v>0</v>
      </c>
      <c r="AF1247" s="63">
        <v>0</v>
      </c>
      <c r="AG1247" s="150">
        <v>0</v>
      </c>
      <c r="AH1247" s="81"/>
      <c r="AI1247" s="150"/>
      <c r="AJ1247" s="998">
        <f t="shared" si="111"/>
        <v>1364.3027999999999</v>
      </c>
    </row>
    <row r="1248" spans="2:36" ht="66" x14ac:dyDescent="0.25">
      <c r="B1248" s="51"/>
      <c r="C1248" s="52" t="s">
        <v>1201</v>
      </c>
      <c r="D1248" s="74"/>
      <c r="E1248" s="79">
        <v>4</v>
      </c>
      <c r="F1248" s="79" t="s">
        <v>30</v>
      </c>
      <c r="G1248" s="88" t="s">
        <v>31</v>
      </c>
      <c r="H1248" s="56" t="s">
        <v>32</v>
      </c>
      <c r="I1248" s="55" t="s">
        <v>33</v>
      </c>
      <c r="J1248" s="57">
        <v>227.38320000000002</v>
      </c>
      <c r="K1248" s="112">
        <v>892.14960000000008</v>
      </c>
      <c r="L1248" s="80"/>
      <c r="M1248" s="150">
        <v>0</v>
      </c>
      <c r="N1248" s="80"/>
      <c r="O1248" s="150"/>
      <c r="P1248" s="75">
        <v>0</v>
      </c>
      <c r="Q1248" s="999">
        <f t="shared" si="108"/>
        <v>0</v>
      </c>
      <c r="R1248" s="81"/>
      <c r="S1248" s="150"/>
      <c r="T1248" s="60">
        <f t="shared" si="112"/>
        <v>4</v>
      </c>
      <c r="U1248" s="999">
        <v>892.14960000000008</v>
      </c>
      <c r="V1248" s="81"/>
      <c r="W1248" s="150"/>
      <c r="X1248" s="81"/>
      <c r="Y1248" s="150"/>
      <c r="Z1248" s="139"/>
      <c r="AA1248" s="1002"/>
      <c r="AB1248" s="81"/>
      <c r="AC1248" s="150"/>
      <c r="AD1248" s="63">
        <v>0</v>
      </c>
      <c r="AE1248" s="78">
        <f t="shared" si="110"/>
        <v>0</v>
      </c>
      <c r="AF1248" s="63">
        <v>0</v>
      </c>
      <c r="AG1248" s="150">
        <v>0</v>
      </c>
      <c r="AH1248" s="81"/>
      <c r="AI1248" s="150"/>
      <c r="AJ1248" s="998">
        <f t="shared" si="111"/>
        <v>892.14960000000008</v>
      </c>
    </row>
    <row r="1249" spans="2:36" ht="66" x14ac:dyDescent="0.25">
      <c r="B1249" s="51"/>
      <c r="C1249" s="52" t="s">
        <v>1202</v>
      </c>
      <c r="D1249" s="74"/>
      <c r="E1249" s="79">
        <v>6</v>
      </c>
      <c r="F1249" s="79" t="s">
        <v>1196</v>
      </c>
      <c r="G1249" s="88" t="s">
        <v>31</v>
      </c>
      <c r="H1249" s="56" t="s">
        <v>32</v>
      </c>
      <c r="I1249" s="55" t="s">
        <v>33</v>
      </c>
      <c r="J1249" s="57">
        <v>1757.0525</v>
      </c>
      <c r="K1249" s="112">
        <v>10610.82</v>
      </c>
      <c r="L1249" s="80"/>
      <c r="M1249" s="150">
        <v>0</v>
      </c>
      <c r="N1249" s="80"/>
      <c r="O1249" s="150"/>
      <c r="P1249" s="75">
        <v>0</v>
      </c>
      <c r="Q1249" s="999">
        <f t="shared" si="108"/>
        <v>0</v>
      </c>
      <c r="R1249" s="81"/>
      <c r="S1249" s="150"/>
      <c r="T1249" s="60">
        <f t="shared" si="112"/>
        <v>6</v>
      </c>
      <c r="U1249" s="999">
        <v>9989.11</v>
      </c>
      <c r="V1249" s="81"/>
      <c r="W1249" s="150"/>
      <c r="X1249" s="81"/>
      <c r="Y1249" s="150"/>
      <c r="Z1249" s="139">
        <v>1</v>
      </c>
      <c r="AA1249" s="1002">
        <v>621.71</v>
      </c>
      <c r="AB1249" s="81"/>
      <c r="AC1249" s="150"/>
      <c r="AD1249" s="63">
        <v>0</v>
      </c>
      <c r="AE1249" s="78">
        <f t="shared" si="110"/>
        <v>0</v>
      </c>
      <c r="AF1249" s="63">
        <v>0</v>
      </c>
      <c r="AG1249" s="150">
        <v>0</v>
      </c>
      <c r="AH1249" s="81"/>
      <c r="AI1249" s="150"/>
      <c r="AJ1249" s="998">
        <f t="shared" si="111"/>
        <v>10610.82</v>
      </c>
    </row>
    <row r="1250" spans="2:36" ht="66" x14ac:dyDescent="0.25">
      <c r="B1250" s="51"/>
      <c r="C1250" s="52" t="s">
        <v>1203</v>
      </c>
      <c r="D1250" s="74"/>
      <c r="E1250" s="79">
        <v>3</v>
      </c>
      <c r="F1250" s="79" t="s">
        <v>1196</v>
      </c>
      <c r="G1250" s="88" t="s">
        <v>31</v>
      </c>
      <c r="H1250" s="56" t="s">
        <v>32</v>
      </c>
      <c r="I1250" s="55" t="s">
        <v>33</v>
      </c>
      <c r="J1250" s="57">
        <v>2273.7540000000004</v>
      </c>
      <c r="K1250" s="112">
        <v>6821.2620000000006</v>
      </c>
      <c r="L1250" s="80"/>
      <c r="M1250" s="150">
        <v>0</v>
      </c>
      <c r="N1250" s="80"/>
      <c r="O1250" s="150"/>
      <c r="P1250" s="75">
        <v>0</v>
      </c>
      <c r="Q1250" s="999">
        <f t="shared" si="108"/>
        <v>0</v>
      </c>
      <c r="R1250" s="81"/>
      <c r="S1250" s="150"/>
      <c r="T1250" s="75">
        <v>2</v>
      </c>
      <c r="U1250" s="999">
        <f>4994.64+252.43</f>
        <v>5247.0700000000006</v>
      </c>
      <c r="V1250" s="81"/>
      <c r="W1250" s="150"/>
      <c r="X1250" s="81"/>
      <c r="Y1250" s="150"/>
      <c r="Z1250" s="60">
        <f t="shared" si="107"/>
        <v>3</v>
      </c>
      <c r="AA1250" s="999">
        <f>6821.262-4994.64-252.43</f>
        <v>1574.1919999999993</v>
      </c>
      <c r="AB1250" s="81"/>
      <c r="AC1250" s="150"/>
      <c r="AD1250" s="63">
        <v>0</v>
      </c>
      <c r="AE1250" s="78">
        <f t="shared" si="110"/>
        <v>0</v>
      </c>
      <c r="AF1250" s="63">
        <v>0</v>
      </c>
      <c r="AG1250" s="150">
        <v>0</v>
      </c>
      <c r="AH1250" s="81"/>
      <c r="AI1250" s="150"/>
      <c r="AJ1250" s="998">
        <f t="shared" si="111"/>
        <v>6821.2619999999997</v>
      </c>
    </row>
    <row r="1251" spans="2:36" ht="66" x14ac:dyDescent="0.25">
      <c r="B1251" s="51"/>
      <c r="C1251" s="52" t="s">
        <v>1204</v>
      </c>
      <c r="D1251" s="74"/>
      <c r="E1251" s="79">
        <v>1</v>
      </c>
      <c r="F1251" s="79" t="s">
        <v>30</v>
      </c>
      <c r="G1251" s="88" t="s">
        <v>31</v>
      </c>
      <c r="H1251" s="56" t="s">
        <v>32</v>
      </c>
      <c r="I1251" s="55" t="s">
        <v>33</v>
      </c>
      <c r="J1251" s="57">
        <v>344.52</v>
      </c>
      <c r="K1251" s="112">
        <v>344.52</v>
      </c>
      <c r="L1251" s="80"/>
      <c r="M1251" s="150">
        <v>0</v>
      </c>
      <c r="N1251" s="80"/>
      <c r="O1251" s="150"/>
      <c r="P1251" s="75">
        <v>0</v>
      </c>
      <c r="Q1251" s="999">
        <f t="shared" si="108"/>
        <v>0</v>
      </c>
      <c r="R1251" s="81"/>
      <c r="S1251" s="150"/>
      <c r="T1251" s="75">
        <v>0</v>
      </c>
      <c r="U1251" s="999"/>
      <c r="V1251" s="81"/>
      <c r="W1251" s="150"/>
      <c r="X1251" s="81"/>
      <c r="Y1251" s="150"/>
      <c r="Z1251" s="60">
        <f t="shared" si="107"/>
        <v>1</v>
      </c>
      <c r="AA1251" s="999">
        <v>344.52</v>
      </c>
      <c r="AB1251" s="81"/>
      <c r="AC1251" s="150"/>
      <c r="AD1251" s="63">
        <v>0</v>
      </c>
      <c r="AE1251" s="78">
        <f t="shared" si="110"/>
        <v>0</v>
      </c>
      <c r="AF1251" s="63">
        <v>0</v>
      </c>
      <c r="AG1251" s="150">
        <v>0</v>
      </c>
      <c r="AH1251" s="81"/>
      <c r="AI1251" s="150"/>
      <c r="AJ1251" s="998">
        <f t="shared" si="111"/>
        <v>344.52</v>
      </c>
    </row>
    <row r="1252" spans="2:36" ht="66" x14ac:dyDescent="0.25">
      <c r="B1252" s="51"/>
      <c r="C1252" s="102" t="s">
        <v>1205</v>
      </c>
      <c r="D1252" s="74"/>
      <c r="E1252" s="79">
        <v>6</v>
      </c>
      <c r="F1252" s="79" t="s">
        <v>30</v>
      </c>
      <c r="G1252" s="88" t="s">
        <v>31</v>
      </c>
      <c r="H1252" s="56" t="s">
        <v>32</v>
      </c>
      <c r="I1252" s="55" t="s">
        <v>33</v>
      </c>
      <c r="J1252" s="57">
        <v>626.4</v>
      </c>
      <c r="K1252" s="112">
        <v>3758.4</v>
      </c>
      <c r="L1252" s="80"/>
      <c r="M1252" s="150">
        <v>0</v>
      </c>
      <c r="N1252" s="80"/>
      <c r="O1252" s="150"/>
      <c r="P1252" s="75">
        <v>0</v>
      </c>
      <c r="Q1252" s="999">
        <f t="shared" si="108"/>
        <v>0</v>
      </c>
      <c r="R1252" s="81"/>
      <c r="S1252" s="150"/>
      <c r="T1252" s="75">
        <v>6</v>
      </c>
      <c r="U1252" s="999">
        <f>968.4+2790</f>
        <v>3758.4</v>
      </c>
      <c r="V1252" s="81"/>
      <c r="W1252" s="150"/>
      <c r="X1252" s="81"/>
      <c r="Y1252" s="150"/>
      <c r="Z1252" s="60"/>
      <c r="AA1252" s="999"/>
      <c r="AB1252" s="81"/>
      <c r="AC1252" s="150"/>
      <c r="AD1252" s="63">
        <v>0</v>
      </c>
      <c r="AE1252" s="78">
        <f t="shared" si="110"/>
        <v>0</v>
      </c>
      <c r="AF1252" s="63">
        <v>0</v>
      </c>
      <c r="AG1252" s="150">
        <v>0</v>
      </c>
      <c r="AH1252" s="81"/>
      <c r="AI1252" s="150"/>
      <c r="AJ1252" s="998">
        <f t="shared" si="111"/>
        <v>3758.4</v>
      </c>
    </row>
    <row r="1253" spans="2:36" ht="66" x14ac:dyDescent="0.25">
      <c r="B1253" s="51"/>
      <c r="C1253" s="52" t="s">
        <v>1206</v>
      </c>
      <c r="D1253" s="74"/>
      <c r="E1253" s="79">
        <v>3</v>
      </c>
      <c r="F1253" s="79" t="s">
        <v>30</v>
      </c>
      <c r="G1253" s="88" t="s">
        <v>31</v>
      </c>
      <c r="H1253" s="56" t="s">
        <v>32</v>
      </c>
      <c r="I1253" s="55" t="s">
        <v>33</v>
      </c>
      <c r="J1253" s="57">
        <v>234.27333333333334</v>
      </c>
      <c r="K1253" s="112">
        <v>702.82</v>
      </c>
      <c r="L1253" s="80"/>
      <c r="M1253" s="150">
        <v>0</v>
      </c>
      <c r="N1253" s="80"/>
      <c r="O1253" s="150"/>
      <c r="P1253" s="75">
        <v>0</v>
      </c>
      <c r="Q1253" s="999">
        <f t="shared" si="108"/>
        <v>0</v>
      </c>
      <c r="R1253" s="81"/>
      <c r="S1253" s="150"/>
      <c r="T1253" s="75">
        <v>0</v>
      </c>
      <c r="U1253" s="999"/>
      <c r="V1253" s="81"/>
      <c r="W1253" s="150"/>
      <c r="X1253" s="81"/>
      <c r="Y1253" s="150"/>
      <c r="Z1253" s="60">
        <f t="shared" si="107"/>
        <v>3</v>
      </c>
      <c r="AA1253" s="999">
        <v>702.82</v>
      </c>
      <c r="AB1253" s="81"/>
      <c r="AC1253" s="150"/>
      <c r="AD1253" s="63">
        <v>0</v>
      </c>
      <c r="AE1253" s="78">
        <f t="shared" si="110"/>
        <v>0</v>
      </c>
      <c r="AF1253" s="63">
        <v>0</v>
      </c>
      <c r="AG1253" s="150">
        <v>0</v>
      </c>
      <c r="AH1253" s="81"/>
      <c r="AI1253" s="150"/>
      <c r="AJ1253" s="998">
        <f t="shared" si="111"/>
        <v>702.82</v>
      </c>
    </row>
    <row r="1254" spans="2:36" ht="66" x14ac:dyDescent="0.25">
      <c r="B1254" s="60"/>
      <c r="C1254" s="52" t="s">
        <v>1207</v>
      </c>
      <c r="D1254" s="74"/>
      <c r="E1254" s="74">
        <v>5</v>
      </c>
      <c r="F1254" s="79" t="s">
        <v>30</v>
      </c>
      <c r="G1254" s="88" t="s">
        <v>31</v>
      </c>
      <c r="H1254" s="56" t="s">
        <v>32</v>
      </c>
      <c r="I1254" s="55" t="s">
        <v>33</v>
      </c>
      <c r="J1254" s="57">
        <v>255.2</v>
      </c>
      <c r="K1254" s="766">
        <v>1276</v>
      </c>
      <c r="L1254" s="80"/>
      <c r="M1254" s="150">
        <v>0</v>
      </c>
      <c r="N1254" s="80"/>
      <c r="O1254" s="150"/>
      <c r="P1254" s="75">
        <v>0</v>
      </c>
      <c r="Q1254" s="999">
        <f t="shared" si="108"/>
        <v>0</v>
      </c>
      <c r="R1254" s="81"/>
      <c r="S1254" s="150"/>
      <c r="T1254" s="75">
        <v>0</v>
      </c>
      <c r="U1254" s="999"/>
      <c r="V1254" s="81"/>
      <c r="W1254" s="150"/>
      <c r="X1254" s="81"/>
      <c r="Y1254" s="150"/>
      <c r="Z1254" s="60">
        <f t="shared" si="107"/>
        <v>5</v>
      </c>
      <c r="AA1254" s="999">
        <v>1276</v>
      </c>
      <c r="AB1254" s="81"/>
      <c r="AC1254" s="150"/>
      <c r="AD1254" s="63">
        <v>0</v>
      </c>
      <c r="AE1254" s="78">
        <f t="shared" si="110"/>
        <v>0</v>
      </c>
      <c r="AF1254" s="63">
        <v>0</v>
      </c>
      <c r="AG1254" s="150">
        <v>0</v>
      </c>
      <c r="AH1254" s="81"/>
      <c r="AI1254" s="150"/>
      <c r="AJ1254" s="998">
        <f t="shared" si="111"/>
        <v>1276</v>
      </c>
    </row>
    <row r="1255" spans="2:36" ht="66" x14ac:dyDescent="0.25">
      <c r="B1255" s="60"/>
      <c r="C1255" s="73" t="s">
        <v>1208</v>
      </c>
      <c r="D1255" s="51"/>
      <c r="E1255" s="51">
        <v>63</v>
      </c>
      <c r="F1255" s="79" t="s">
        <v>356</v>
      </c>
      <c r="G1255" s="88" t="s">
        <v>31</v>
      </c>
      <c r="H1255" s="56" t="s">
        <v>32</v>
      </c>
      <c r="I1255" s="55" t="s">
        <v>33</v>
      </c>
      <c r="J1255" s="57">
        <v>65.837936507936504</v>
      </c>
      <c r="K1255" s="807">
        <v>4147.79</v>
      </c>
      <c r="L1255" s="80"/>
      <c r="M1255" s="150">
        <v>0</v>
      </c>
      <c r="N1255" s="80"/>
      <c r="O1255" s="150"/>
      <c r="P1255" s="75">
        <v>0</v>
      </c>
      <c r="Q1255" s="999">
        <f t="shared" si="108"/>
        <v>0</v>
      </c>
      <c r="R1255" s="81"/>
      <c r="S1255" s="150"/>
      <c r="T1255" s="75">
        <v>0</v>
      </c>
      <c r="U1255" s="999"/>
      <c r="V1255" s="81">
        <v>63</v>
      </c>
      <c r="W1255" s="150">
        <v>4147.79</v>
      </c>
      <c r="X1255" s="81"/>
      <c r="Y1255" s="150"/>
      <c r="Z1255" s="60"/>
      <c r="AA1255" s="999"/>
      <c r="AB1255" s="81"/>
      <c r="AC1255" s="150"/>
      <c r="AD1255" s="63">
        <v>0</v>
      </c>
      <c r="AE1255" s="78">
        <f t="shared" si="110"/>
        <v>0</v>
      </c>
      <c r="AF1255" s="63">
        <v>0</v>
      </c>
      <c r="AG1255" s="150">
        <v>0</v>
      </c>
      <c r="AH1255" s="81"/>
      <c r="AI1255" s="150"/>
      <c r="AJ1255" s="998">
        <f t="shared" si="111"/>
        <v>4147.79</v>
      </c>
    </row>
    <row r="1256" spans="2:36" ht="24" x14ac:dyDescent="0.25">
      <c r="B1256" s="25">
        <v>2500</v>
      </c>
      <c r="C1256" s="245" t="s">
        <v>1209</v>
      </c>
      <c r="D1256" s="27"/>
      <c r="E1256" s="27"/>
      <c r="F1256" s="27"/>
      <c r="G1256" s="246"/>
      <c r="H1256" s="246"/>
      <c r="I1256" s="246"/>
      <c r="J1256" s="30"/>
      <c r="K1256" s="365">
        <v>919078.48099999968</v>
      </c>
      <c r="L1256" s="249"/>
      <c r="M1256" s="922">
        <f>M1257+M1270+M1275+M1430+M1625+M1631+M1655</f>
        <v>0</v>
      </c>
      <c r="N1256" s="249"/>
      <c r="O1256" s="922">
        <f>O1257+O1270+O1275+O1430+O1625+O1631+O1655</f>
        <v>0</v>
      </c>
      <c r="P1256" s="249">
        <v>0</v>
      </c>
      <c r="Q1256" s="922">
        <f>Q1257+Q1270+Q1275+Q1430+Q1625+Q1631+Q1655</f>
        <v>0</v>
      </c>
      <c r="R1256" s="250"/>
      <c r="S1256" s="922">
        <f>S1257+S1270+S1275+S1430+S1625+S1631+S1655</f>
        <v>0</v>
      </c>
      <c r="T1256" s="249">
        <v>0</v>
      </c>
      <c r="U1256" s="365">
        <f>U1257+U1270+U1275+U1430+U1625+U1631+U1655</f>
        <v>127107.62</v>
      </c>
      <c r="V1256" s="365"/>
      <c r="W1256" s="365">
        <f>W1257+W1270+W1275+W1430+W1625+W1631+W1655</f>
        <v>0</v>
      </c>
      <c r="X1256" s="365"/>
      <c r="Y1256" s="365">
        <f>Y1257+Y1270+Y1275+Y1430+Y1625+Y1631+Y1655</f>
        <v>0</v>
      </c>
      <c r="Z1256" s="365">
        <f t="shared" si="107"/>
        <v>0</v>
      </c>
      <c r="AA1256" s="365">
        <f>AA1257+AA1270+AA1275+AA1430+AA1625+AA1631+AA1655</f>
        <v>791970.86099999968</v>
      </c>
      <c r="AB1256" s="365"/>
      <c r="AC1256" s="365">
        <f>AC1257+AC1270+AC1275+AC1430+AC1625+AC1631+AC1655</f>
        <v>0</v>
      </c>
      <c r="AD1256" s="365">
        <v>0</v>
      </c>
      <c r="AE1256" s="365">
        <f>AE1257+AE1270+AE1275+AE1430+AE1625+AE1631+AE1655</f>
        <v>0</v>
      </c>
      <c r="AF1256" s="365"/>
      <c r="AG1256" s="365">
        <f>AG1257+AG1270+AG1275+AG1430+AG1625+AG1631+AG1655</f>
        <v>0</v>
      </c>
      <c r="AH1256" s="365"/>
      <c r="AI1256" s="365">
        <f>AI1257+AI1270+AI1275+AI1430+AI1625+AI1631+AI1655</f>
        <v>0</v>
      </c>
      <c r="AJ1256" s="365">
        <f>AJ1257+AJ1270+AJ1275+AJ1430+AJ1625+AJ1631+AJ1655</f>
        <v>919078.48099999968</v>
      </c>
    </row>
    <row r="1257" spans="2:36" x14ac:dyDescent="0.25">
      <c r="B1257" s="272">
        <v>251</v>
      </c>
      <c r="C1257" s="273" t="s">
        <v>1210</v>
      </c>
      <c r="D1257" s="274"/>
      <c r="E1257" s="274"/>
      <c r="F1257" s="274"/>
      <c r="G1257" s="313"/>
      <c r="H1257" s="313"/>
      <c r="I1257" s="313"/>
      <c r="J1257" s="277"/>
      <c r="K1257" s="794">
        <v>40179.1</v>
      </c>
      <c r="L1257" s="278"/>
      <c r="M1257" s="919">
        <f>M1258+M1260</f>
        <v>0</v>
      </c>
      <c r="N1257" s="278"/>
      <c r="O1257" s="919">
        <f>O1258+O1260</f>
        <v>0</v>
      </c>
      <c r="P1257" s="875">
        <v>0</v>
      </c>
      <c r="Q1257" s="919">
        <f>Q1258+Q1260</f>
        <v>0</v>
      </c>
      <c r="R1257" s="279"/>
      <c r="S1257" s="919">
        <f>S1258+S1260</f>
        <v>0</v>
      </c>
      <c r="T1257" s="875">
        <v>0</v>
      </c>
      <c r="U1257" s="919">
        <f>U1258+U1260</f>
        <v>4288.29</v>
      </c>
      <c r="V1257" s="279"/>
      <c r="W1257" s="919">
        <f>W1258+W1260</f>
        <v>0</v>
      </c>
      <c r="X1257" s="279"/>
      <c r="Y1257" s="919">
        <f>Y1258+Y1260</f>
        <v>0</v>
      </c>
      <c r="Z1257" s="373">
        <f t="shared" si="107"/>
        <v>0</v>
      </c>
      <c r="AA1257" s="919">
        <f>AA1258+AA1260</f>
        <v>35890.81</v>
      </c>
      <c r="AB1257" s="279"/>
      <c r="AC1257" s="919">
        <f>AC1258+AC1260</f>
        <v>0</v>
      </c>
      <c r="AD1257" s="930">
        <v>0</v>
      </c>
      <c r="AE1257" s="278">
        <f>AE1258+AE1260</f>
        <v>0</v>
      </c>
      <c r="AF1257" s="950"/>
      <c r="AG1257" s="278">
        <f>AG1258+AG1260</f>
        <v>0</v>
      </c>
      <c r="AH1257" s="279"/>
      <c r="AI1257" s="919">
        <f>AI1258+AI1260</f>
        <v>0</v>
      </c>
      <c r="AJ1257" s="919">
        <f>AJ1258+AJ1260</f>
        <v>40179.1</v>
      </c>
    </row>
    <row r="1258" spans="2:36" x14ac:dyDescent="0.25">
      <c r="B1258" s="117">
        <v>25101</v>
      </c>
      <c r="C1258" s="118" t="s">
        <v>1211</v>
      </c>
      <c r="D1258" s="119"/>
      <c r="E1258" s="119"/>
      <c r="F1258" s="119"/>
      <c r="G1258" s="206"/>
      <c r="H1258" s="206"/>
      <c r="I1258" s="206"/>
      <c r="J1258" s="176"/>
      <c r="K1258" s="769">
        <v>0</v>
      </c>
      <c r="L1258" s="122"/>
      <c r="M1258" s="917">
        <v>0</v>
      </c>
      <c r="N1258" s="122"/>
      <c r="O1258" s="917">
        <v>0</v>
      </c>
      <c r="P1258" s="871">
        <v>0</v>
      </c>
      <c r="Q1258" s="917">
        <v>0</v>
      </c>
      <c r="R1258" s="124"/>
      <c r="S1258" s="917">
        <v>0</v>
      </c>
      <c r="T1258" s="871">
        <v>0</v>
      </c>
      <c r="U1258" s="917">
        <v>0</v>
      </c>
      <c r="V1258" s="124"/>
      <c r="W1258" s="917">
        <v>0</v>
      </c>
      <c r="X1258" s="124"/>
      <c r="Y1258" s="917">
        <v>0</v>
      </c>
      <c r="Z1258" s="872">
        <f t="shared" si="107"/>
        <v>0</v>
      </c>
      <c r="AA1258" s="917">
        <v>0</v>
      </c>
      <c r="AB1258" s="124"/>
      <c r="AC1258" s="917">
        <v>0</v>
      </c>
      <c r="AD1258" s="993">
        <v>0</v>
      </c>
      <c r="AE1258" s="122">
        <v>0</v>
      </c>
      <c r="AF1258" s="121"/>
      <c r="AG1258" s="122">
        <v>0</v>
      </c>
      <c r="AH1258" s="124"/>
      <c r="AI1258" s="917">
        <v>0</v>
      </c>
      <c r="AJ1258" s="917">
        <v>0</v>
      </c>
    </row>
    <row r="1259" spans="2:36" x14ac:dyDescent="0.25">
      <c r="B1259" s="51"/>
      <c r="C1259" s="314"/>
      <c r="D1259" s="74"/>
      <c r="E1259" s="74"/>
      <c r="F1259" s="79"/>
      <c r="G1259" s="88"/>
      <c r="H1259" s="56"/>
      <c r="I1259" s="55"/>
      <c r="J1259" s="57"/>
      <c r="K1259" s="766"/>
      <c r="L1259" s="80"/>
      <c r="M1259" s="150">
        <v>0</v>
      </c>
      <c r="N1259" s="80"/>
      <c r="O1259" s="150">
        <v>0</v>
      </c>
      <c r="P1259" s="75">
        <v>0</v>
      </c>
      <c r="Q1259" s="150">
        <v>0</v>
      </c>
      <c r="R1259" s="81"/>
      <c r="S1259" s="150">
        <v>0</v>
      </c>
      <c r="T1259" s="75">
        <v>0</v>
      </c>
      <c r="U1259" s="150">
        <v>0</v>
      </c>
      <c r="V1259" s="81"/>
      <c r="W1259" s="150">
        <v>0</v>
      </c>
      <c r="X1259" s="81"/>
      <c r="Y1259" s="150">
        <v>0</v>
      </c>
      <c r="Z1259" s="60">
        <f t="shared" si="107"/>
        <v>0</v>
      </c>
      <c r="AA1259" s="150">
        <v>0</v>
      </c>
      <c r="AB1259" s="81"/>
      <c r="AC1259" s="150">
        <v>0</v>
      </c>
      <c r="AD1259" s="63">
        <v>0</v>
      </c>
      <c r="AE1259" s="80">
        <v>0</v>
      </c>
      <c r="AF1259" s="63"/>
      <c r="AG1259" s="80">
        <v>0</v>
      </c>
      <c r="AH1259" s="81"/>
      <c r="AI1259" s="150">
        <v>0</v>
      </c>
      <c r="AJ1259" s="150">
        <v>0</v>
      </c>
    </row>
    <row r="1260" spans="2:36" x14ac:dyDescent="0.25">
      <c r="B1260" s="117">
        <v>25102</v>
      </c>
      <c r="C1260" s="573" t="s">
        <v>1212</v>
      </c>
      <c r="D1260" s="119"/>
      <c r="E1260" s="738"/>
      <c r="F1260" s="126"/>
      <c r="G1260" s="127"/>
      <c r="H1260" s="127"/>
      <c r="I1260" s="127"/>
      <c r="J1260" s="176"/>
      <c r="K1260" s="770">
        <v>40179.1</v>
      </c>
      <c r="L1260" s="187"/>
      <c r="M1260" s="874">
        <f>SUM(M1261:M1269)</f>
        <v>0</v>
      </c>
      <c r="N1260" s="187"/>
      <c r="O1260" s="874">
        <f>SUM(O1261:O1269)</f>
        <v>0</v>
      </c>
      <c r="P1260" s="871">
        <v>0</v>
      </c>
      <c r="Q1260" s="874">
        <f>SUM(Q1261:Q1269)</f>
        <v>0</v>
      </c>
      <c r="R1260" s="253"/>
      <c r="S1260" s="874">
        <f>SUM(S1261:S1269)</f>
        <v>0</v>
      </c>
      <c r="T1260" s="871">
        <v>0</v>
      </c>
      <c r="U1260" s="874">
        <f>SUM(U1261:U1269)</f>
        <v>4288.29</v>
      </c>
      <c r="V1260" s="253"/>
      <c r="W1260" s="874">
        <f>SUM(W1261:W1269)</f>
        <v>0</v>
      </c>
      <c r="X1260" s="253"/>
      <c r="Y1260" s="874">
        <f>SUM(Y1261:Y1269)</f>
        <v>0</v>
      </c>
      <c r="Z1260" s="872">
        <f t="shared" si="107"/>
        <v>0</v>
      </c>
      <c r="AA1260" s="874">
        <f>SUM(AA1261:AA1269)</f>
        <v>35890.81</v>
      </c>
      <c r="AB1260" s="253"/>
      <c r="AC1260" s="874">
        <f>SUM(AC1261:AC1269)</f>
        <v>0</v>
      </c>
      <c r="AD1260" s="993">
        <v>0</v>
      </c>
      <c r="AE1260" s="187">
        <f>SUM(AE1261:AE1269)</f>
        <v>0</v>
      </c>
      <c r="AF1260" s="121">
        <f>SUM(AF1261:AF1266)</f>
        <v>0</v>
      </c>
      <c r="AG1260" s="187">
        <f>SUM(AG1261:AG1269)</f>
        <v>0</v>
      </c>
      <c r="AH1260" s="253"/>
      <c r="AI1260" s="874">
        <f>SUM(AI1261:AI1269)</f>
        <v>0</v>
      </c>
      <c r="AJ1260" s="874">
        <f>SUM(AJ1261:AJ1269)</f>
        <v>40179.1</v>
      </c>
    </row>
    <row r="1261" spans="2:36" ht="66" x14ac:dyDescent="0.25">
      <c r="B1261" s="51"/>
      <c r="C1261" s="377" t="s">
        <v>1213</v>
      </c>
      <c r="D1261" s="74"/>
      <c r="E1261" s="79">
        <v>56</v>
      </c>
      <c r="F1261" s="79" t="s">
        <v>30</v>
      </c>
      <c r="G1261" s="88" t="s">
        <v>31</v>
      </c>
      <c r="H1261" s="56" t="s">
        <v>32</v>
      </c>
      <c r="I1261" s="55" t="s">
        <v>33</v>
      </c>
      <c r="J1261" s="57">
        <v>115.14017857142858</v>
      </c>
      <c r="K1261" s="112">
        <v>6447.85</v>
      </c>
      <c r="L1261" s="80"/>
      <c r="M1261" s="150">
        <v>0</v>
      </c>
      <c r="N1261" s="80"/>
      <c r="O1261" s="150"/>
      <c r="P1261" s="75">
        <v>0</v>
      </c>
      <c r="Q1261" s="999">
        <f t="shared" ref="Q1261:Q1266" si="113">P1261*J1261</f>
        <v>0</v>
      </c>
      <c r="R1261" s="81"/>
      <c r="S1261" s="150"/>
      <c r="T1261" s="75">
        <v>0</v>
      </c>
      <c r="U1261" s="999"/>
      <c r="V1261" s="81"/>
      <c r="W1261" s="150"/>
      <c r="X1261" s="81"/>
      <c r="Y1261" s="150"/>
      <c r="Z1261" s="60">
        <f t="shared" si="107"/>
        <v>56</v>
      </c>
      <c r="AA1261" s="999">
        <v>6447.85</v>
      </c>
      <c r="AB1261" s="81"/>
      <c r="AC1261" s="150"/>
      <c r="AD1261" s="63">
        <v>0</v>
      </c>
      <c r="AE1261" s="78">
        <f t="shared" ref="AE1261:AE1266" si="114">AD1261*J1261</f>
        <v>0</v>
      </c>
      <c r="AF1261" s="63">
        <v>0</v>
      </c>
      <c r="AG1261" s="150">
        <v>0</v>
      </c>
      <c r="AH1261" s="81"/>
      <c r="AI1261" s="150"/>
      <c r="AJ1261" s="998">
        <f t="shared" ref="AJ1261:AJ1269" si="115">AG1261+AI1261+AE1261+AC1261+AA1261+Y1261+W1261+U1261+S1261+Q1261+O1261+M1261</f>
        <v>6447.85</v>
      </c>
    </row>
    <row r="1262" spans="2:36" ht="66" x14ac:dyDescent="0.25">
      <c r="B1262" s="51"/>
      <c r="C1262" s="52" t="s">
        <v>1214</v>
      </c>
      <c r="D1262" s="74"/>
      <c r="E1262" s="79">
        <v>112</v>
      </c>
      <c r="F1262" s="79" t="s">
        <v>30</v>
      </c>
      <c r="G1262" s="88" t="s">
        <v>31</v>
      </c>
      <c r="H1262" s="56" t="s">
        <v>32</v>
      </c>
      <c r="I1262" s="55" t="s">
        <v>33</v>
      </c>
      <c r="J1262" s="57">
        <v>30.48</v>
      </c>
      <c r="K1262" s="112">
        <v>3413.76</v>
      </c>
      <c r="L1262" s="80"/>
      <c r="M1262" s="150">
        <v>0</v>
      </c>
      <c r="N1262" s="80"/>
      <c r="O1262" s="150"/>
      <c r="P1262" s="75">
        <v>0</v>
      </c>
      <c r="Q1262" s="999">
        <f t="shared" si="113"/>
        <v>0</v>
      </c>
      <c r="R1262" s="81"/>
      <c r="S1262" s="150"/>
      <c r="T1262" s="75">
        <v>0</v>
      </c>
      <c r="U1262" s="999">
        <v>3364.93</v>
      </c>
      <c r="V1262" s="81"/>
      <c r="W1262" s="150"/>
      <c r="X1262" s="81"/>
      <c r="Y1262" s="150"/>
      <c r="Z1262" s="60">
        <f t="shared" si="107"/>
        <v>112</v>
      </c>
      <c r="AA1262" s="999">
        <v>48.830000000000382</v>
      </c>
      <c r="AB1262" s="81"/>
      <c r="AC1262" s="150"/>
      <c r="AD1262" s="63">
        <v>0</v>
      </c>
      <c r="AE1262" s="78">
        <f t="shared" si="114"/>
        <v>0</v>
      </c>
      <c r="AF1262" s="63">
        <v>0</v>
      </c>
      <c r="AG1262" s="150">
        <v>0</v>
      </c>
      <c r="AH1262" s="81"/>
      <c r="AI1262" s="150"/>
      <c r="AJ1262" s="998">
        <f t="shared" si="115"/>
        <v>3413.76</v>
      </c>
    </row>
    <row r="1263" spans="2:36" ht="66" x14ac:dyDescent="0.25">
      <c r="B1263" s="51"/>
      <c r="C1263" s="52" t="s">
        <v>1215</v>
      </c>
      <c r="D1263" s="74"/>
      <c r="E1263" s="79">
        <v>4</v>
      </c>
      <c r="F1263" s="79" t="s">
        <v>30</v>
      </c>
      <c r="G1263" s="88" t="s">
        <v>31</v>
      </c>
      <c r="H1263" s="56" t="s">
        <v>32</v>
      </c>
      <c r="I1263" s="55" t="s">
        <v>33</v>
      </c>
      <c r="J1263" s="57">
        <v>286.64</v>
      </c>
      <c r="K1263" s="112">
        <v>1146.56</v>
      </c>
      <c r="L1263" s="80"/>
      <c r="M1263" s="150">
        <v>0</v>
      </c>
      <c r="N1263" s="80"/>
      <c r="O1263" s="150"/>
      <c r="P1263" s="75">
        <v>0</v>
      </c>
      <c r="Q1263" s="999">
        <f t="shared" si="113"/>
        <v>0</v>
      </c>
      <c r="R1263" s="81"/>
      <c r="S1263" s="150"/>
      <c r="T1263" s="75">
        <v>0</v>
      </c>
      <c r="U1263" s="999">
        <v>923.36</v>
      </c>
      <c r="V1263" s="81"/>
      <c r="W1263" s="150"/>
      <c r="X1263" s="81"/>
      <c r="Y1263" s="150"/>
      <c r="Z1263" s="60">
        <f t="shared" si="107"/>
        <v>4</v>
      </c>
      <c r="AA1263" s="999">
        <v>223.19999999999993</v>
      </c>
      <c r="AB1263" s="81"/>
      <c r="AC1263" s="150"/>
      <c r="AD1263" s="63">
        <v>0</v>
      </c>
      <c r="AE1263" s="78">
        <f t="shared" si="114"/>
        <v>0</v>
      </c>
      <c r="AF1263" s="63">
        <v>0</v>
      </c>
      <c r="AG1263" s="150">
        <v>0</v>
      </c>
      <c r="AH1263" s="81"/>
      <c r="AI1263" s="150"/>
      <c r="AJ1263" s="998">
        <f t="shared" si="115"/>
        <v>1146.56</v>
      </c>
    </row>
    <row r="1264" spans="2:36" ht="66" x14ac:dyDescent="0.25">
      <c r="B1264" s="92"/>
      <c r="C1264" s="378" t="s">
        <v>1216</v>
      </c>
      <c r="D1264" s="51"/>
      <c r="E1264" s="97">
        <v>16</v>
      </c>
      <c r="F1264" s="79" t="s">
        <v>356</v>
      </c>
      <c r="G1264" s="88" t="s">
        <v>31</v>
      </c>
      <c r="H1264" s="56" t="s">
        <v>32</v>
      </c>
      <c r="I1264" s="55" t="s">
        <v>33</v>
      </c>
      <c r="J1264" s="57">
        <v>76.096249999999998</v>
      </c>
      <c r="K1264" s="809">
        <v>1217.54</v>
      </c>
      <c r="L1264" s="80"/>
      <c r="M1264" s="150">
        <v>0</v>
      </c>
      <c r="N1264" s="80"/>
      <c r="O1264" s="150"/>
      <c r="P1264" s="75">
        <v>0</v>
      </c>
      <c r="Q1264" s="999">
        <f t="shared" si="113"/>
        <v>0</v>
      </c>
      <c r="R1264" s="81"/>
      <c r="S1264" s="150"/>
      <c r="T1264" s="75">
        <v>0</v>
      </c>
      <c r="U1264" s="999"/>
      <c r="V1264" s="81"/>
      <c r="W1264" s="150"/>
      <c r="X1264" s="81"/>
      <c r="Y1264" s="150"/>
      <c r="Z1264" s="60">
        <f t="shared" si="107"/>
        <v>16</v>
      </c>
      <c r="AA1264" s="999">
        <v>1217.54</v>
      </c>
      <c r="AB1264" s="81"/>
      <c r="AC1264" s="150"/>
      <c r="AD1264" s="63">
        <v>0</v>
      </c>
      <c r="AE1264" s="78">
        <f t="shared" si="114"/>
        <v>0</v>
      </c>
      <c r="AF1264" s="63">
        <v>0</v>
      </c>
      <c r="AG1264" s="150">
        <v>0</v>
      </c>
      <c r="AH1264" s="81"/>
      <c r="AI1264" s="150"/>
      <c r="AJ1264" s="998">
        <f t="shared" si="115"/>
        <v>1217.54</v>
      </c>
    </row>
    <row r="1265" spans="2:36" ht="66" x14ac:dyDescent="0.25">
      <c r="B1265" s="92"/>
      <c r="C1265" s="227" t="s">
        <v>1217</v>
      </c>
      <c r="D1265" s="74"/>
      <c r="E1265" s="79">
        <v>3</v>
      </c>
      <c r="F1265" s="79" t="s">
        <v>372</v>
      </c>
      <c r="G1265" s="88" t="s">
        <v>31</v>
      </c>
      <c r="H1265" s="56" t="s">
        <v>32</v>
      </c>
      <c r="I1265" s="55" t="s">
        <v>33</v>
      </c>
      <c r="J1265" s="57">
        <v>1551.13</v>
      </c>
      <c r="K1265" s="112">
        <v>4653.3900000000003</v>
      </c>
      <c r="L1265" s="80"/>
      <c r="M1265" s="150">
        <v>0</v>
      </c>
      <c r="N1265" s="80"/>
      <c r="O1265" s="150"/>
      <c r="P1265" s="75">
        <v>0</v>
      </c>
      <c r="Q1265" s="999">
        <f t="shared" si="113"/>
        <v>0</v>
      </c>
      <c r="R1265" s="81"/>
      <c r="S1265" s="150"/>
      <c r="T1265" s="75">
        <v>0</v>
      </c>
      <c r="U1265" s="999"/>
      <c r="V1265" s="81"/>
      <c r="W1265" s="150"/>
      <c r="X1265" s="81"/>
      <c r="Y1265" s="150"/>
      <c r="Z1265" s="60">
        <f t="shared" si="107"/>
        <v>3</v>
      </c>
      <c r="AA1265" s="999">
        <v>4653.3900000000003</v>
      </c>
      <c r="AB1265" s="81"/>
      <c r="AC1265" s="150"/>
      <c r="AD1265" s="63">
        <v>0</v>
      </c>
      <c r="AE1265" s="78">
        <f t="shared" si="114"/>
        <v>0</v>
      </c>
      <c r="AF1265" s="63">
        <v>0</v>
      </c>
      <c r="AG1265" s="150">
        <v>0</v>
      </c>
      <c r="AH1265" s="81"/>
      <c r="AI1265" s="150"/>
      <c r="AJ1265" s="998">
        <f t="shared" si="115"/>
        <v>4653.3900000000003</v>
      </c>
    </row>
    <row r="1266" spans="2:36" ht="66" x14ac:dyDescent="0.25">
      <c r="B1266" s="92"/>
      <c r="C1266" s="379" t="s">
        <v>1218</v>
      </c>
      <c r="D1266" s="51"/>
      <c r="E1266" s="51">
        <v>3</v>
      </c>
      <c r="F1266" s="79" t="s">
        <v>356</v>
      </c>
      <c r="G1266" s="88" t="s">
        <v>31</v>
      </c>
      <c r="H1266" s="56" t="s">
        <v>32</v>
      </c>
      <c r="I1266" s="55" t="s">
        <v>33</v>
      </c>
      <c r="J1266" s="57">
        <v>2320</v>
      </c>
      <c r="K1266" s="807">
        <v>6960</v>
      </c>
      <c r="L1266" s="80"/>
      <c r="M1266" s="150">
        <v>0</v>
      </c>
      <c r="N1266" s="80"/>
      <c r="O1266" s="150"/>
      <c r="P1266" s="75">
        <v>0</v>
      </c>
      <c r="Q1266" s="999">
        <f t="shared" si="113"/>
        <v>0</v>
      </c>
      <c r="R1266" s="81"/>
      <c r="S1266" s="150"/>
      <c r="T1266" s="75">
        <v>0</v>
      </c>
      <c r="U1266" s="999"/>
      <c r="V1266" s="81"/>
      <c r="W1266" s="150"/>
      <c r="X1266" s="81"/>
      <c r="Y1266" s="150"/>
      <c r="Z1266" s="60">
        <f t="shared" si="107"/>
        <v>3</v>
      </c>
      <c r="AA1266" s="999">
        <v>6960</v>
      </c>
      <c r="AB1266" s="81"/>
      <c r="AC1266" s="150"/>
      <c r="AD1266" s="63">
        <v>0</v>
      </c>
      <c r="AE1266" s="78">
        <f t="shared" si="114"/>
        <v>0</v>
      </c>
      <c r="AF1266" s="63">
        <v>0</v>
      </c>
      <c r="AG1266" s="150">
        <v>0</v>
      </c>
      <c r="AH1266" s="81"/>
      <c r="AI1266" s="150"/>
      <c r="AJ1266" s="998">
        <f t="shared" si="115"/>
        <v>6960</v>
      </c>
    </row>
    <row r="1267" spans="2:36" ht="24" x14ac:dyDescent="0.25">
      <c r="B1267" s="92"/>
      <c r="C1267" s="379" t="s">
        <v>1219</v>
      </c>
      <c r="D1267" s="51"/>
      <c r="E1267" s="97">
        <v>3</v>
      </c>
      <c r="F1267" s="79"/>
      <c r="G1267" s="133"/>
      <c r="H1267" s="56"/>
      <c r="I1267" s="55"/>
      <c r="J1267" s="57"/>
      <c r="K1267" s="809">
        <v>10200</v>
      </c>
      <c r="L1267" s="80"/>
      <c r="M1267" s="150">
        <v>0</v>
      </c>
      <c r="N1267" s="80"/>
      <c r="O1267" s="150"/>
      <c r="P1267" s="75">
        <v>0</v>
      </c>
      <c r="Q1267" s="999"/>
      <c r="R1267" s="81"/>
      <c r="S1267" s="150"/>
      <c r="T1267" s="75">
        <v>0</v>
      </c>
      <c r="U1267" s="999"/>
      <c r="V1267" s="81"/>
      <c r="W1267" s="150"/>
      <c r="X1267" s="81"/>
      <c r="Y1267" s="150"/>
      <c r="Z1267" s="60">
        <f t="shared" si="107"/>
        <v>3</v>
      </c>
      <c r="AA1267" s="999">
        <v>10200</v>
      </c>
      <c r="AB1267" s="81"/>
      <c r="AC1267" s="150"/>
      <c r="AD1267" s="63">
        <v>0</v>
      </c>
      <c r="AE1267" s="78"/>
      <c r="AF1267" s="63"/>
      <c r="AG1267" s="150">
        <v>0</v>
      </c>
      <c r="AH1267" s="81"/>
      <c r="AI1267" s="150"/>
      <c r="AJ1267" s="998">
        <f t="shared" si="115"/>
        <v>10200</v>
      </c>
    </row>
    <row r="1268" spans="2:36" x14ac:dyDescent="0.25">
      <c r="B1268" s="92"/>
      <c r="C1268" s="379" t="s">
        <v>1220</v>
      </c>
      <c r="D1268" s="51"/>
      <c r="E1268" s="97">
        <v>2</v>
      </c>
      <c r="F1268" s="79"/>
      <c r="G1268" s="133"/>
      <c r="H1268" s="56"/>
      <c r="I1268" s="55"/>
      <c r="J1268" s="57"/>
      <c r="K1268" s="809">
        <v>5600</v>
      </c>
      <c r="L1268" s="80"/>
      <c r="M1268" s="150">
        <v>0</v>
      </c>
      <c r="N1268" s="80"/>
      <c r="O1268" s="150"/>
      <c r="P1268" s="75">
        <v>0</v>
      </c>
      <c r="Q1268" s="999"/>
      <c r="R1268" s="81"/>
      <c r="S1268" s="150"/>
      <c r="T1268" s="75">
        <v>0</v>
      </c>
      <c r="U1268" s="999"/>
      <c r="V1268" s="81"/>
      <c r="W1268" s="150"/>
      <c r="X1268" s="81"/>
      <c r="Y1268" s="150"/>
      <c r="Z1268" s="60">
        <f t="shared" si="107"/>
        <v>2</v>
      </c>
      <c r="AA1268" s="999">
        <v>5600</v>
      </c>
      <c r="AB1268" s="81"/>
      <c r="AC1268" s="150"/>
      <c r="AD1268" s="63">
        <v>0</v>
      </c>
      <c r="AE1268" s="78"/>
      <c r="AF1268" s="63"/>
      <c r="AG1268" s="150">
        <v>0</v>
      </c>
      <c r="AH1268" s="81"/>
      <c r="AI1268" s="150"/>
      <c r="AJ1268" s="998">
        <f t="shared" si="115"/>
        <v>5600</v>
      </c>
    </row>
    <row r="1269" spans="2:36" x14ac:dyDescent="0.25">
      <c r="B1269" s="92"/>
      <c r="C1269" s="379" t="s">
        <v>1221</v>
      </c>
      <c r="D1269" s="51"/>
      <c r="E1269" s="97">
        <v>3</v>
      </c>
      <c r="F1269" s="79"/>
      <c r="G1269" s="133"/>
      <c r="H1269" s="56"/>
      <c r="I1269" s="55"/>
      <c r="J1269" s="57"/>
      <c r="K1269" s="809">
        <v>540</v>
      </c>
      <c r="L1269" s="80"/>
      <c r="M1269" s="150">
        <v>0</v>
      </c>
      <c r="N1269" s="80"/>
      <c r="O1269" s="150"/>
      <c r="P1269" s="75">
        <v>0</v>
      </c>
      <c r="Q1269" s="999"/>
      <c r="R1269" s="81"/>
      <c r="S1269" s="150"/>
      <c r="T1269" s="75">
        <v>0</v>
      </c>
      <c r="U1269" s="999"/>
      <c r="V1269" s="81"/>
      <c r="W1269" s="150"/>
      <c r="X1269" s="81"/>
      <c r="Y1269" s="150"/>
      <c r="Z1269" s="60">
        <f t="shared" si="107"/>
        <v>3</v>
      </c>
      <c r="AA1269" s="999">
        <v>540</v>
      </c>
      <c r="AB1269" s="81"/>
      <c r="AC1269" s="150"/>
      <c r="AD1269" s="63">
        <v>0</v>
      </c>
      <c r="AE1269" s="78"/>
      <c r="AF1269" s="63"/>
      <c r="AG1269" s="150">
        <v>0</v>
      </c>
      <c r="AH1269" s="81"/>
      <c r="AI1269" s="150"/>
      <c r="AJ1269" s="998">
        <f t="shared" si="115"/>
        <v>540</v>
      </c>
    </row>
    <row r="1270" spans="2:36" ht="24" x14ac:dyDescent="0.25">
      <c r="B1270" s="272">
        <v>252</v>
      </c>
      <c r="C1270" s="273" t="s">
        <v>1222</v>
      </c>
      <c r="D1270" s="274"/>
      <c r="E1270" s="274"/>
      <c r="F1270" s="274"/>
      <c r="G1270" s="313"/>
      <c r="H1270" s="313"/>
      <c r="I1270" s="313"/>
      <c r="J1270" s="277"/>
      <c r="K1270" s="794">
        <v>6780.06</v>
      </c>
      <c r="L1270" s="278"/>
      <c r="M1270" s="919">
        <f>M1271</f>
        <v>0</v>
      </c>
      <c r="N1270" s="278"/>
      <c r="O1270" s="919">
        <f>O1271</f>
        <v>0</v>
      </c>
      <c r="P1270" s="875">
        <v>0</v>
      </c>
      <c r="Q1270" s="919">
        <f>Q1271</f>
        <v>0</v>
      </c>
      <c r="R1270" s="279"/>
      <c r="S1270" s="919">
        <f>S1271</f>
        <v>0</v>
      </c>
      <c r="T1270" s="875">
        <v>0</v>
      </c>
      <c r="U1270" s="919">
        <f>U1271</f>
        <v>0</v>
      </c>
      <c r="V1270" s="279"/>
      <c r="W1270" s="919">
        <f>W1271</f>
        <v>0</v>
      </c>
      <c r="X1270" s="279"/>
      <c r="Y1270" s="919">
        <f>Y1271</f>
        <v>0</v>
      </c>
      <c r="Z1270" s="373">
        <f t="shared" si="107"/>
        <v>0</v>
      </c>
      <c r="AA1270" s="919">
        <f>AA1271</f>
        <v>6780.06</v>
      </c>
      <c r="AB1270" s="279"/>
      <c r="AC1270" s="919">
        <f>AC1271</f>
        <v>0</v>
      </c>
      <c r="AD1270" s="930">
        <v>0</v>
      </c>
      <c r="AE1270" s="278">
        <f>AE1271</f>
        <v>0</v>
      </c>
      <c r="AF1270" s="950">
        <f>AF1271</f>
        <v>0</v>
      </c>
      <c r="AG1270" s="278">
        <f>AG1271</f>
        <v>0</v>
      </c>
      <c r="AH1270" s="279"/>
      <c r="AI1270" s="919">
        <f>AI1271</f>
        <v>0</v>
      </c>
      <c r="AJ1270" s="919">
        <f>AJ1271</f>
        <v>6780.06</v>
      </c>
    </row>
    <row r="1271" spans="2:36" ht="24" x14ac:dyDescent="0.25">
      <c r="B1271" s="117">
        <v>25201</v>
      </c>
      <c r="C1271" s="118" t="s">
        <v>1222</v>
      </c>
      <c r="D1271" s="119"/>
      <c r="E1271" s="119"/>
      <c r="F1271" s="119"/>
      <c r="G1271" s="206"/>
      <c r="H1271" s="206"/>
      <c r="I1271" s="206"/>
      <c r="J1271" s="176"/>
      <c r="K1271" s="769">
        <v>6780.06</v>
      </c>
      <c r="L1271" s="122"/>
      <c r="M1271" s="917">
        <f>SUM(M1272:M1274)</f>
        <v>0</v>
      </c>
      <c r="N1271" s="122"/>
      <c r="O1271" s="917">
        <f>SUM(O1272:O1274)</f>
        <v>0</v>
      </c>
      <c r="P1271" s="871">
        <v>0</v>
      </c>
      <c r="Q1271" s="917">
        <f>SUM(Q1272:Q1274)</f>
        <v>0</v>
      </c>
      <c r="R1271" s="124"/>
      <c r="S1271" s="917">
        <f>SUM(S1272:S1274)</f>
        <v>0</v>
      </c>
      <c r="T1271" s="871">
        <v>0</v>
      </c>
      <c r="U1271" s="917">
        <f>SUM(U1272:U1274)</f>
        <v>0</v>
      </c>
      <c r="V1271" s="124"/>
      <c r="W1271" s="917">
        <f>SUM(W1272:W1274)</f>
        <v>0</v>
      </c>
      <c r="X1271" s="124"/>
      <c r="Y1271" s="917">
        <f>SUM(Y1272:Y1274)</f>
        <v>0</v>
      </c>
      <c r="Z1271" s="872">
        <f t="shared" si="107"/>
        <v>0</v>
      </c>
      <c r="AA1271" s="917">
        <f>SUM(AA1272:AA1274)</f>
        <v>6780.06</v>
      </c>
      <c r="AB1271" s="124"/>
      <c r="AC1271" s="917">
        <f>SUM(AC1272:AC1274)</f>
        <v>0</v>
      </c>
      <c r="AD1271" s="993">
        <v>0</v>
      </c>
      <c r="AE1271" s="122">
        <f>SUM(AE1272:AE1274)</f>
        <v>0</v>
      </c>
      <c r="AF1271" s="121">
        <f>SUM(AF1272:AF1273)</f>
        <v>0</v>
      </c>
      <c r="AG1271" s="122">
        <f>SUM(AG1272:AG1274)</f>
        <v>0</v>
      </c>
      <c r="AH1271" s="124"/>
      <c r="AI1271" s="917">
        <f>SUM(AI1272:AI1274)</f>
        <v>0</v>
      </c>
      <c r="AJ1271" s="917">
        <f>SUM(AJ1272:AJ1274)</f>
        <v>6780.06</v>
      </c>
    </row>
    <row r="1272" spans="2:36" ht="66" x14ac:dyDescent="0.25">
      <c r="B1272" s="51"/>
      <c r="C1272" s="382" t="s">
        <v>1223</v>
      </c>
      <c r="D1272" s="74"/>
      <c r="E1272" s="74">
        <v>12</v>
      </c>
      <c r="F1272" s="79" t="s">
        <v>30</v>
      </c>
      <c r="G1272" s="88" t="s">
        <v>31</v>
      </c>
      <c r="H1272" s="56" t="s">
        <v>32</v>
      </c>
      <c r="I1272" s="55" t="s">
        <v>33</v>
      </c>
      <c r="J1272" s="57">
        <v>406.53500000000003</v>
      </c>
      <c r="K1272" s="766">
        <v>4878.42</v>
      </c>
      <c r="L1272" s="136"/>
      <c r="M1272" s="469">
        <v>0</v>
      </c>
      <c r="N1272" s="136"/>
      <c r="O1272" s="469"/>
      <c r="P1272" s="75">
        <v>0</v>
      </c>
      <c r="Q1272" s="1002">
        <f>P1272*J1272</f>
        <v>0</v>
      </c>
      <c r="R1272" s="138"/>
      <c r="S1272" s="469"/>
      <c r="T1272" s="75">
        <v>0</v>
      </c>
      <c r="U1272" s="1002"/>
      <c r="V1272" s="138"/>
      <c r="W1272" s="469"/>
      <c r="X1272" s="138"/>
      <c r="Y1272" s="469"/>
      <c r="Z1272" s="60">
        <f t="shared" si="107"/>
        <v>12</v>
      </c>
      <c r="AA1272" s="1002">
        <v>4878.42</v>
      </c>
      <c r="AB1272" s="138"/>
      <c r="AC1272" s="469"/>
      <c r="AD1272" s="63">
        <v>0</v>
      </c>
      <c r="AE1272" s="137">
        <f>AD1272*J1272</f>
        <v>0</v>
      </c>
      <c r="AF1272" s="942"/>
      <c r="AG1272" s="150">
        <v>0</v>
      </c>
      <c r="AH1272" s="138"/>
      <c r="AI1272" s="469"/>
      <c r="AJ1272" s="998">
        <f>AG1272+AI1272+AE1272+AC1272+AA1272+Y1272+W1272+U1272+S1272+Q1272+O1272+M1272</f>
        <v>4878.42</v>
      </c>
    </row>
    <row r="1273" spans="2:36" ht="66" x14ac:dyDescent="0.25">
      <c r="B1273" s="51"/>
      <c r="C1273" s="383" t="s">
        <v>1224</v>
      </c>
      <c r="D1273" s="74"/>
      <c r="E1273" s="74">
        <v>23</v>
      </c>
      <c r="F1273" s="79" t="s">
        <v>30</v>
      </c>
      <c r="G1273" s="88" t="s">
        <v>31</v>
      </c>
      <c r="H1273" s="56" t="s">
        <v>32</v>
      </c>
      <c r="I1273" s="55" t="s">
        <v>33</v>
      </c>
      <c r="J1273" s="57">
        <v>82.68</v>
      </c>
      <c r="K1273" s="766">
        <v>1901.64</v>
      </c>
      <c r="L1273" s="136"/>
      <c r="M1273" s="469">
        <v>0</v>
      </c>
      <c r="N1273" s="136"/>
      <c r="O1273" s="469"/>
      <c r="P1273" s="75">
        <v>0</v>
      </c>
      <c r="Q1273" s="1002">
        <f>P1273*J1273</f>
        <v>0</v>
      </c>
      <c r="R1273" s="138"/>
      <c r="S1273" s="469"/>
      <c r="T1273" s="75">
        <v>0</v>
      </c>
      <c r="U1273" s="1002"/>
      <c r="V1273" s="138"/>
      <c r="W1273" s="469"/>
      <c r="X1273" s="138"/>
      <c r="Y1273" s="469"/>
      <c r="Z1273" s="60">
        <f t="shared" si="107"/>
        <v>23</v>
      </c>
      <c r="AA1273" s="1002">
        <v>1901.64</v>
      </c>
      <c r="AB1273" s="138"/>
      <c r="AC1273" s="469"/>
      <c r="AD1273" s="63">
        <v>0</v>
      </c>
      <c r="AE1273" s="137">
        <f>AD1273*J1273</f>
        <v>0</v>
      </c>
      <c r="AF1273" s="942"/>
      <c r="AG1273" s="150">
        <v>0</v>
      </c>
      <c r="AH1273" s="138"/>
      <c r="AI1273" s="469"/>
      <c r="AJ1273" s="998">
        <f>AG1273+AI1273+AE1273+AC1273+AA1273+Y1273+W1273+U1273+S1273+Q1273+O1273+M1273</f>
        <v>1901.64</v>
      </c>
    </row>
    <row r="1274" spans="2:36" x14ac:dyDescent="0.25">
      <c r="B1274" s="51"/>
      <c r="C1274" s="383"/>
      <c r="D1274" s="74"/>
      <c r="E1274" s="79"/>
      <c r="F1274" s="79"/>
      <c r="G1274" s="133"/>
      <c r="H1274" s="133"/>
      <c r="I1274" s="133"/>
      <c r="J1274" s="57"/>
      <c r="K1274" s="112"/>
      <c r="L1274" s="136"/>
      <c r="M1274" s="469">
        <v>0</v>
      </c>
      <c r="N1274" s="136"/>
      <c r="O1274" s="469"/>
      <c r="P1274" s="75">
        <v>0</v>
      </c>
      <c r="Q1274" s="1002"/>
      <c r="R1274" s="138"/>
      <c r="S1274" s="469"/>
      <c r="T1274" s="75">
        <v>0</v>
      </c>
      <c r="U1274" s="1002"/>
      <c r="V1274" s="138"/>
      <c r="W1274" s="469"/>
      <c r="X1274" s="138"/>
      <c r="Y1274" s="469"/>
      <c r="Z1274" s="60">
        <f t="shared" si="107"/>
        <v>0</v>
      </c>
      <c r="AA1274" s="1002">
        <v>0</v>
      </c>
      <c r="AB1274" s="138"/>
      <c r="AC1274" s="469"/>
      <c r="AD1274" s="63">
        <v>0</v>
      </c>
      <c r="AE1274" s="137"/>
      <c r="AF1274" s="942"/>
      <c r="AG1274" s="150">
        <v>0</v>
      </c>
      <c r="AH1274" s="138"/>
      <c r="AI1274" s="469"/>
      <c r="AJ1274" s="998">
        <f>AG1274+AI1274+AE1274+AC1274+AA1274+Y1274+W1274+U1274+S1274+Q1274+O1274+M1274</f>
        <v>0</v>
      </c>
    </row>
    <row r="1275" spans="2:36" x14ac:dyDescent="0.25">
      <c r="B1275" s="272">
        <v>253</v>
      </c>
      <c r="C1275" s="273" t="s">
        <v>1225</v>
      </c>
      <c r="D1275" s="274"/>
      <c r="E1275" s="274"/>
      <c r="F1275" s="274"/>
      <c r="G1275" s="313"/>
      <c r="H1275" s="313"/>
      <c r="I1275" s="313"/>
      <c r="J1275" s="277"/>
      <c r="K1275" s="794">
        <v>343918.97099999984</v>
      </c>
      <c r="L1275" s="278"/>
      <c r="M1275" s="919">
        <f>M1276+M1428</f>
        <v>0</v>
      </c>
      <c r="N1275" s="278"/>
      <c r="O1275" s="919">
        <f>O1276+O1428</f>
        <v>0</v>
      </c>
      <c r="P1275" s="875">
        <v>0</v>
      </c>
      <c r="Q1275" s="919">
        <f>Q1276+Q1428</f>
        <v>0</v>
      </c>
      <c r="R1275" s="279"/>
      <c r="S1275" s="919">
        <f>S1276+S1428</f>
        <v>0</v>
      </c>
      <c r="T1275" s="875">
        <v>0</v>
      </c>
      <c r="U1275" s="919">
        <f>U1276+U1428</f>
        <v>0</v>
      </c>
      <c r="V1275" s="279"/>
      <c r="W1275" s="919">
        <f>W1276+W1428</f>
        <v>0</v>
      </c>
      <c r="X1275" s="279"/>
      <c r="Y1275" s="919">
        <f>Y1276+Y1428</f>
        <v>0</v>
      </c>
      <c r="Z1275" s="373">
        <f t="shared" si="107"/>
        <v>0</v>
      </c>
      <c r="AA1275" s="919">
        <f>AA1276+AA1428</f>
        <v>343918.97099999984</v>
      </c>
      <c r="AB1275" s="279"/>
      <c r="AC1275" s="919">
        <f>AC1276+AC1428</f>
        <v>0</v>
      </c>
      <c r="AD1275" s="930">
        <v>0</v>
      </c>
      <c r="AE1275" s="278">
        <f>AE1276+AE1428</f>
        <v>0</v>
      </c>
      <c r="AF1275" s="950">
        <f>AF1276+AF1428</f>
        <v>0</v>
      </c>
      <c r="AG1275" s="278">
        <f>AG1276+AG1428</f>
        <v>0</v>
      </c>
      <c r="AH1275" s="279"/>
      <c r="AI1275" s="919">
        <f>AI1276+AI1428</f>
        <v>0</v>
      </c>
      <c r="AJ1275" s="919">
        <f>AJ1276+AJ1428</f>
        <v>343918.97099999984</v>
      </c>
    </row>
    <row r="1276" spans="2:36" ht="24" x14ac:dyDescent="0.25">
      <c r="B1276" s="117">
        <v>25301</v>
      </c>
      <c r="C1276" s="118" t="s">
        <v>1226</v>
      </c>
      <c r="D1276" s="119"/>
      <c r="E1276" s="119"/>
      <c r="F1276" s="119"/>
      <c r="G1276" s="206"/>
      <c r="H1276" s="206"/>
      <c r="I1276" s="206"/>
      <c r="J1276" s="176"/>
      <c r="K1276" s="769">
        <v>343918.97099999984</v>
      </c>
      <c r="L1276" s="122"/>
      <c r="M1276" s="917">
        <f>SUM(M1277:M1427)</f>
        <v>0</v>
      </c>
      <c r="N1276" s="122"/>
      <c r="O1276" s="917">
        <f>SUM(O1277:O1427)</f>
        <v>0</v>
      </c>
      <c r="P1276" s="871">
        <v>0</v>
      </c>
      <c r="Q1276" s="917">
        <f>SUM(Q1277:Q1427)</f>
        <v>0</v>
      </c>
      <c r="R1276" s="124"/>
      <c r="S1276" s="917">
        <f>SUM(S1277:S1427)</f>
        <v>0</v>
      </c>
      <c r="T1276" s="871">
        <v>0</v>
      </c>
      <c r="U1276" s="917">
        <f>SUM(U1277:U1427)</f>
        <v>0</v>
      </c>
      <c r="V1276" s="124"/>
      <c r="W1276" s="917">
        <f>SUM(W1277:W1427)</f>
        <v>0</v>
      </c>
      <c r="X1276" s="124"/>
      <c r="Y1276" s="917">
        <f>SUM(Y1277:Y1427)</f>
        <v>0</v>
      </c>
      <c r="Z1276" s="872">
        <f t="shared" si="107"/>
        <v>0</v>
      </c>
      <c r="AA1276" s="917">
        <f>SUM(AA1277:AA1427)</f>
        <v>343918.97099999984</v>
      </c>
      <c r="AB1276" s="124"/>
      <c r="AC1276" s="917">
        <f>SUM(AC1277:AC1427)</f>
        <v>0</v>
      </c>
      <c r="AD1276" s="993">
        <v>0</v>
      </c>
      <c r="AE1276" s="122">
        <f>SUM(AE1277:AE1427)</f>
        <v>0</v>
      </c>
      <c r="AF1276" s="121">
        <f>SUM(AF1277:AF1426)</f>
        <v>0</v>
      </c>
      <c r="AG1276" s="122">
        <f>SUM(AG1277:AG1427)</f>
        <v>0</v>
      </c>
      <c r="AH1276" s="124"/>
      <c r="AI1276" s="917">
        <f>SUM(AI1277:AI1427)</f>
        <v>0</v>
      </c>
      <c r="AJ1276" s="917">
        <f>SUM(AJ1277:AJ1427)</f>
        <v>343918.97099999984</v>
      </c>
    </row>
    <row r="1277" spans="2:36" ht="66" x14ac:dyDescent="0.25">
      <c r="B1277" s="51"/>
      <c r="C1277" s="52" t="s">
        <v>1227</v>
      </c>
      <c r="D1277" s="74"/>
      <c r="E1277" s="74">
        <v>1</v>
      </c>
      <c r="F1277" s="79" t="s">
        <v>30</v>
      </c>
      <c r="G1277" s="88" t="s">
        <v>31</v>
      </c>
      <c r="H1277" s="56" t="s">
        <v>32</v>
      </c>
      <c r="I1277" s="55" t="s">
        <v>33</v>
      </c>
      <c r="J1277" s="57">
        <v>38.707999999999998</v>
      </c>
      <c r="K1277" s="766">
        <v>38.708000000000027</v>
      </c>
      <c r="L1277" s="136"/>
      <c r="M1277" s="469">
        <v>0</v>
      </c>
      <c r="N1277" s="136"/>
      <c r="O1277" s="469"/>
      <c r="P1277" s="75">
        <v>0</v>
      </c>
      <c r="Q1277" s="1002">
        <f t="shared" ref="Q1277:Q1340" si="116">P1277*J1277</f>
        <v>0</v>
      </c>
      <c r="R1277" s="138"/>
      <c r="S1277" s="469"/>
      <c r="T1277" s="75">
        <v>0</v>
      </c>
      <c r="U1277" s="1002"/>
      <c r="V1277" s="138"/>
      <c r="W1277" s="469"/>
      <c r="X1277" s="138"/>
      <c r="Y1277" s="469"/>
      <c r="Z1277" s="60">
        <f t="shared" si="107"/>
        <v>1</v>
      </c>
      <c r="AA1277" s="1002">
        <v>38.708000000000027</v>
      </c>
      <c r="AB1277" s="138"/>
      <c r="AC1277" s="469"/>
      <c r="AD1277" s="63">
        <v>0</v>
      </c>
      <c r="AE1277" s="137">
        <f t="shared" ref="AE1277:AE1340" si="117">AD1277*J1277</f>
        <v>0</v>
      </c>
      <c r="AF1277" s="942">
        <v>0</v>
      </c>
      <c r="AG1277" s="150">
        <v>0</v>
      </c>
      <c r="AH1277" s="138"/>
      <c r="AI1277" s="469"/>
      <c r="AJ1277" s="998">
        <f t="shared" ref="AJ1277:AJ1340" si="118">AG1277+AI1277+AE1277+AC1277+AA1277+Y1277+W1277+U1277+S1277+Q1277+O1277+M1277</f>
        <v>38.708000000000027</v>
      </c>
    </row>
    <row r="1278" spans="2:36" ht="66" x14ac:dyDescent="0.25">
      <c r="B1278" s="51"/>
      <c r="C1278" s="93" t="s">
        <v>1228</v>
      </c>
      <c r="D1278" s="74"/>
      <c r="E1278" s="74">
        <v>0</v>
      </c>
      <c r="F1278" s="109" t="s">
        <v>49</v>
      </c>
      <c r="G1278" s="88" t="s">
        <v>31</v>
      </c>
      <c r="H1278" s="56" t="s">
        <v>32</v>
      </c>
      <c r="I1278" s="55" t="s">
        <v>33</v>
      </c>
      <c r="J1278" s="57">
        <v>30.24</v>
      </c>
      <c r="K1278" s="766">
        <v>0</v>
      </c>
      <c r="L1278" s="136"/>
      <c r="M1278" s="469">
        <v>0</v>
      </c>
      <c r="N1278" s="136"/>
      <c r="O1278" s="469"/>
      <c r="P1278" s="75">
        <v>0</v>
      </c>
      <c r="Q1278" s="1002">
        <f t="shared" si="116"/>
        <v>0</v>
      </c>
      <c r="R1278" s="138"/>
      <c r="S1278" s="469"/>
      <c r="T1278" s="75">
        <v>0</v>
      </c>
      <c r="U1278" s="1002"/>
      <c r="V1278" s="138"/>
      <c r="W1278" s="469"/>
      <c r="X1278" s="138"/>
      <c r="Y1278" s="469"/>
      <c r="Z1278" s="60">
        <f t="shared" si="107"/>
        <v>0</v>
      </c>
      <c r="AA1278" s="1002">
        <v>0</v>
      </c>
      <c r="AB1278" s="138"/>
      <c r="AC1278" s="469"/>
      <c r="AD1278" s="63">
        <v>0</v>
      </c>
      <c r="AE1278" s="137">
        <f t="shared" si="117"/>
        <v>0</v>
      </c>
      <c r="AF1278" s="942">
        <v>0</v>
      </c>
      <c r="AG1278" s="150">
        <v>0</v>
      </c>
      <c r="AH1278" s="138"/>
      <c r="AI1278" s="469"/>
      <c r="AJ1278" s="998">
        <f t="shared" si="118"/>
        <v>0</v>
      </c>
    </row>
    <row r="1279" spans="2:36" ht="66" x14ac:dyDescent="0.25">
      <c r="B1279" s="51"/>
      <c r="C1279" s="93" t="s">
        <v>1229</v>
      </c>
      <c r="D1279" s="74"/>
      <c r="E1279" s="74">
        <v>0</v>
      </c>
      <c r="F1279" s="109" t="s">
        <v>49</v>
      </c>
      <c r="G1279" s="88" t="s">
        <v>31</v>
      </c>
      <c r="H1279" s="56" t="s">
        <v>32</v>
      </c>
      <c r="I1279" s="55" t="s">
        <v>33</v>
      </c>
      <c r="J1279" s="57">
        <v>2668</v>
      </c>
      <c r="K1279" s="766">
        <v>0</v>
      </c>
      <c r="L1279" s="136"/>
      <c r="M1279" s="469">
        <v>0</v>
      </c>
      <c r="N1279" s="136"/>
      <c r="O1279" s="469"/>
      <c r="P1279" s="75">
        <v>0</v>
      </c>
      <c r="Q1279" s="1002">
        <f t="shared" si="116"/>
        <v>0</v>
      </c>
      <c r="R1279" s="138"/>
      <c r="S1279" s="469"/>
      <c r="T1279" s="75">
        <v>0</v>
      </c>
      <c r="U1279" s="1002"/>
      <c r="V1279" s="138"/>
      <c r="W1279" s="469"/>
      <c r="X1279" s="138"/>
      <c r="Y1279" s="469"/>
      <c r="Z1279" s="60">
        <f t="shared" si="107"/>
        <v>0</v>
      </c>
      <c r="AA1279" s="1002">
        <v>0</v>
      </c>
      <c r="AB1279" s="138"/>
      <c r="AC1279" s="469"/>
      <c r="AD1279" s="63">
        <v>0</v>
      </c>
      <c r="AE1279" s="137">
        <f t="shared" si="117"/>
        <v>0</v>
      </c>
      <c r="AF1279" s="942">
        <v>0</v>
      </c>
      <c r="AG1279" s="150">
        <v>0</v>
      </c>
      <c r="AH1279" s="138"/>
      <c r="AI1279" s="469"/>
      <c r="AJ1279" s="998">
        <f t="shared" si="118"/>
        <v>0</v>
      </c>
    </row>
    <row r="1280" spans="2:36" ht="66" x14ac:dyDescent="0.25">
      <c r="B1280" s="51"/>
      <c r="C1280" s="93" t="s">
        <v>1230</v>
      </c>
      <c r="D1280" s="74"/>
      <c r="E1280" s="74">
        <v>0</v>
      </c>
      <c r="F1280" s="109" t="s">
        <v>49</v>
      </c>
      <c r="G1280" s="88" t="s">
        <v>31</v>
      </c>
      <c r="H1280" s="56" t="s">
        <v>32</v>
      </c>
      <c r="I1280" s="55" t="s">
        <v>33</v>
      </c>
      <c r="J1280" s="57">
        <v>578.85</v>
      </c>
      <c r="K1280" s="766">
        <v>0.28999999999996362</v>
      </c>
      <c r="L1280" s="136"/>
      <c r="M1280" s="469">
        <v>0</v>
      </c>
      <c r="N1280" s="136"/>
      <c r="O1280" s="469"/>
      <c r="P1280" s="75">
        <v>0</v>
      </c>
      <c r="Q1280" s="1002">
        <f t="shared" si="116"/>
        <v>0</v>
      </c>
      <c r="R1280" s="138"/>
      <c r="S1280" s="469"/>
      <c r="T1280" s="75">
        <v>0</v>
      </c>
      <c r="U1280" s="1002"/>
      <c r="V1280" s="138"/>
      <c r="W1280" s="469"/>
      <c r="X1280" s="138"/>
      <c r="Y1280" s="469"/>
      <c r="Z1280" s="60">
        <f t="shared" si="107"/>
        <v>0</v>
      </c>
      <c r="AA1280" s="1002">
        <v>0.28999999999996362</v>
      </c>
      <c r="AB1280" s="138"/>
      <c r="AC1280" s="469"/>
      <c r="AD1280" s="63">
        <v>0</v>
      </c>
      <c r="AE1280" s="137">
        <f t="shared" si="117"/>
        <v>0</v>
      </c>
      <c r="AF1280" s="942">
        <v>0</v>
      </c>
      <c r="AG1280" s="150">
        <v>0</v>
      </c>
      <c r="AH1280" s="138"/>
      <c r="AI1280" s="469"/>
      <c r="AJ1280" s="998">
        <f t="shared" si="118"/>
        <v>0.28999999999996362</v>
      </c>
    </row>
    <row r="1281" spans="2:36" ht="66" x14ac:dyDescent="0.25">
      <c r="B1281" s="51"/>
      <c r="C1281" s="93" t="s">
        <v>1231</v>
      </c>
      <c r="D1281" s="74"/>
      <c r="E1281" s="74">
        <v>0</v>
      </c>
      <c r="F1281" s="109" t="s">
        <v>1232</v>
      </c>
      <c r="G1281" s="88" t="s">
        <v>31</v>
      </c>
      <c r="H1281" s="56" t="s">
        <v>32</v>
      </c>
      <c r="I1281" s="55" t="s">
        <v>33</v>
      </c>
      <c r="J1281" s="57">
        <v>6.96</v>
      </c>
      <c r="K1281" s="766">
        <v>0</v>
      </c>
      <c r="L1281" s="136"/>
      <c r="M1281" s="469">
        <v>0</v>
      </c>
      <c r="N1281" s="136"/>
      <c r="O1281" s="469"/>
      <c r="P1281" s="75">
        <v>0</v>
      </c>
      <c r="Q1281" s="1002">
        <f t="shared" si="116"/>
        <v>0</v>
      </c>
      <c r="R1281" s="138"/>
      <c r="S1281" s="469"/>
      <c r="T1281" s="75">
        <v>0</v>
      </c>
      <c r="U1281" s="1002"/>
      <c r="V1281" s="138"/>
      <c r="W1281" s="469"/>
      <c r="X1281" s="138"/>
      <c r="Y1281" s="469"/>
      <c r="Z1281" s="60">
        <f t="shared" si="107"/>
        <v>0</v>
      </c>
      <c r="AA1281" s="1002">
        <v>0</v>
      </c>
      <c r="AB1281" s="138"/>
      <c r="AC1281" s="469"/>
      <c r="AD1281" s="63">
        <v>0</v>
      </c>
      <c r="AE1281" s="137">
        <f t="shared" si="117"/>
        <v>0</v>
      </c>
      <c r="AF1281" s="942">
        <v>0</v>
      </c>
      <c r="AG1281" s="150">
        <v>0</v>
      </c>
      <c r="AH1281" s="138"/>
      <c r="AI1281" s="469"/>
      <c r="AJ1281" s="998">
        <f t="shared" si="118"/>
        <v>0</v>
      </c>
    </row>
    <row r="1282" spans="2:36" ht="66" x14ac:dyDescent="0.25">
      <c r="B1282" s="51"/>
      <c r="C1282" s="93" t="s">
        <v>1233</v>
      </c>
      <c r="D1282" s="74"/>
      <c r="E1282" s="74">
        <v>1</v>
      </c>
      <c r="F1282" s="109" t="s">
        <v>1232</v>
      </c>
      <c r="G1282" s="88" t="s">
        <v>31</v>
      </c>
      <c r="H1282" s="56" t="s">
        <v>32</v>
      </c>
      <c r="I1282" s="55" t="s">
        <v>33</v>
      </c>
      <c r="J1282" s="57">
        <v>92.8</v>
      </c>
      <c r="K1282" s="766">
        <v>92.8</v>
      </c>
      <c r="L1282" s="136"/>
      <c r="M1282" s="469">
        <v>0</v>
      </c>
      <c r="N1282" s="136"/>
      <c r="O1282" s="469"/>
      <c r="P1282" s="75">
        <v>0</v>
      </c>
      <c r="Q1282" s="1002">
        <f t="shared" si="116"/>
        <v>0</v>
      </c>
      <c r="R1282" s="138"/>
      <c r="S1282" s="469"/>
      <c r="T1282" s="75">
        <v>0</v>
      </c>
      <c r="U1282" s="1002"/>
      <c r="V1282" s="138"/>
      <c r="W1282" s="469"/>
      <c r="X1282" s="138"/>
      <c r="Y1282" s="469"/>
      <c r="Z1282" s="60">
        <f t="shared" si="107"/>
        <v>1</v>
      </c>
      <c r="AA1282" s="1002">
        <v>92.8</v>
      </c>
      <c r="AB1282" s="138"/>
      <c r="AC1282" s="469"/>
      <c r="AD1282" s="63">
        <v>0</v>
      </c>
      <c r="AE1282" s="137">
        <f t="shared" si="117"/>
        <v>0</v>
      </c>
      <c r="AF1282" s="942">
        <v>0</v>
      </c>
      <c r="AG1282" s="150">
        <v>0</v>
      </c>
      <c r="AH1282" s="138"/>
      <c r="AI1282" s="469"/>
      <c r="AJ1282" s="998">
        <f t="shared" si="118"/>
        <v>92.8</v>
      </c>
    </row>
    <row r="1283" spans="2:36" ht="66" x14ac:dyDescent="0.25">
      <c r="B1283" s="51"/>
      <c r="C1283" s="101" t="s">
        <v>1234</v>
      </c>
      <c r="D1283" s="74"/>
      <c r="E1283" s="74">
        <v>0</v>
      </c>
      <c r="F1283" s="109" t="s">
        <v>49</v>
      </c>
      <c r="G1283" s="88" t="s">
        <v>31</v>
      </c>
      <c r="H1283" s="56" t="s">
        <v>32</v>
      </c>
      <c r="I1283" s="55" t="s">
        <v>33</v>
      </c>
      <c r="J1283" s="57">
        <v>43.2</v>
      </c>
      <c r="K1283" s="766">
        <v>0</v>
      </c>
      <c r="L1283" s="136"/>
      <c r="M1283" s="469">
        <v>0</v>
      </c>
      <c r="N1283" s="136"/>
      <c r="O1283" s="469"/>
      <c r="P1283" s="75">
        <v>0</v>
      </c>
      <c r="Q1283" s="1002">
        <f t="shared" si="116"/>
        <v>0</v>
      </c>
      <c r="R1283" s="138"/>
      <c r="S1283" s="469"/>
      <c r="T1283" s="75">
        <v>0</v>
      </c>
      <c r="U1283" s="1002"/>
      <c r="V1283" s="138"/>
      <c r="W1283" s="469"/>
      <c r="X1283" s="138"/>
      <c r="Y1283" s="469"/>
      <c r="Z1283" s="60">
        <f t="shared" si="107"/>
        <v>0</v>
      </c>
      <c r="AA1283" s="1002">
        <v>0</v>
      </c>
      <c r="AB1283" s="138"/>
      <c r="AC1283" s="469"/>
      <c r="AD1283" s="63">
        <v>0</v>
      </c>
      <c r="AE1283" s="137">
        <f t="shared" si="117"/>
        <v>0</v>
      </c>
      <c r="AF1283" s="942">
        <v>0</v>
      </c>
      <c r="AG1283" s="150">
        <v>0</v>
      </c>
      <c r="AH1283" s="138"/>
      <c r="AI1283" s="469"/>
      <c r="AJ1283" s="998">
        <f t="shared" si="118"/>
        <v>0</v>
      </c>
    </row>
    <row r="1284" spans="2:36" ht="66" x14ac:dyDescent="0.25">
      <c r="B1284" s="51"/>
      <c r="C1284" s="73" t="s">
        <v>1235</v>
      </c>
      <c r="D1284" s="74"/>
      <c r="E1284" s="74">
        <v>0</v>
      </c>
      <c r="F1284" s="109" t="s">
        <v>49</v>
      </c>
      <c r="G1284" s="88" t="s">
        <v>31</v>
      </c>
      <c r="H1284" s="56" t="s">
        <v>32</v>
      </c>
      <c r="I1284" s="55" t="s">
        <v>33</v>
      </c>
      <c r="J1284" s="57">
        <v>46.972786885245903</v>
      </c>
      <c r="K1284" s="766">
        <v>0</v>
      </c>
      <c r="L1284" s="136"/>
      <c r="M1284" s="469">
        <v>0</v>
      </c>
      <c r="N1284" s="136"/>
      <c r="O1284" s="469"/>
      <c r="P1284" s="75">
        <v>0</v>
      </c>
      <c r="Q1284" s="1002">
        <f t="shared" si="116"/>
        <v>0</v>
      </c>
      <c r="R1284" s="138"/>
      <c r="S1284" s="469"/>
      <c r="T1284" s="75">
        <v>0</v>
      </c>
      <c r="U1284" s="1002"/>
      <c r="V1284" s="138"/>
      <c r="W1284" s="469"/>
      <c r="X1284" s="138"/>
      <c r="Y1284" s="469"/>
      <c r="Z1284" s="60">
        <f t="shared" si="107"/>
        <v>0</v>
      </c>
      <c r="AA1284" s="1002">
        <v>0</v>
      </c>
      <c r="AB1284" s="138"/>
      <c r="AC1284" s="469"/>
      <c r="AD1284" s="63">
        <v>0</v>
      </c>
      <c r="AE1284" s="137">
        <f t="shared" si="117"/>
        <v>0</v>
      </c>
      <c r="AF1284" s="942">
        <v>0</v>
      </c>
      <c r="AG1284" s="150">
        <v>0</v>
      </c>
      <c r="AH1284" s="138"/>
      <c r="AI1284" s="469"/>
      <c r="AJ1284" s="998">
        <f t="shared" si="118"/>
        <v>0</v>
      </c>
    </row>
    <row r="1285" spans="2:36" ht="66" x14ac:dyDescent="0.25">
      <c r="B1285" s="51"/>
      <c r="C1285" s="93" t="s">
        <v>1236</v>
      </c>
      <c r="D1285" s="74"/>
      <c r="E1285" s="74">
        <v>0</v>
      </c>
      <c r="F1285" s="109" t="s">
        <v>49</v>
      </c>
      <c r="G1285" s="88" t="s">
        <v>31</v>
      </c>
      <c r="H1285" s="56" t="s">
        <v>32</v>
      </c>
      <c r="I1285" s="55" t="s">
        <v>33</v>
      </c>
      <c r="J1285" s="57">
        <v>70</v>
      </c>
      <c r="K1285" s="766">
        <v>0</v>
      </c>
      <c r="L1285" s="136"/>
      <c r="M1285" s="469">
        <v>0</v>
      </c>
      <c r="N1285" s="136"/>
      <c r="O1285" s="469"/>
      <c r="P1285" s="75">
        <v>0</v>
      </c>
      <c r="Q1285" s="1002">
        <f t="shared" si="116"/>
        <v>0</v>
      </c>
      <c r="R1285" s="138"/>
      <c r="S1285" s="469"/>
      <c r="T1285" s="75">
        <v>0</v>
      </c>
      <c r="U1285" s="1002"/>
      <c r="V1285" s="138"/>
      <c r="W1285" s="469"/>
      <c r="X1285" s="138"/>
      <c r="Y1285" s="469"/>
      <c r="Z1285" s="60">
        <f t="shared" si="107"/>
        <v>0</v>
      </c>
      <c r="AA1285" s="1002">
        <v>0</v>
      </c>
      <c r="AB1285" s="138"/>
      <c r="AC1285" s="469"/>
      <c r="AD1285" s="63">
        <v>0</v>
      </c>
      <c r="AE1285" s="137">
        <f t="shared" si="117"/>
        <v>0</v>
      </c>
      <c r="AF1285" s="942">
        <v>0</v>
      </c>
      <c r="AG1285" s="150">
        <v>0</v>
      </c>
      <c r="AH1285" s="138"/>
      <c r="AI1285" s="469"/>
      <c r="AJ1285" s="998">
        <f t="shared" si="118"/>
        <v>0</v>
      </c>
    </row>
    <row r="1286" spans="2:36" ht="66" x14ac:dyDescent="0.25">
      <c r="B1286" s="51"/>
      <c r="C1286" s="82" t="s">
        <v>1237</v>
      </c>
      <c r="D1286" s="74"/>
      <c r="E1286" s="74">
        <v>0</v>
      </c>
      <c r="F1286" s="79" t="s">
        <v>49</v>
      </c>
      <c r="G1286" s="88" t="s">
        <v>31</v>
      </c>
      <c r="H1286" s="56" t="s">
        <v>32</v>
      </c>
      <c r="I1286" s="55" t="s">
        <v>33</v>
      </c>
      <c r="J1286" s="57">
        <v>131.54400000000001</v>
      </c>
      <c r="K1286" s="766">
        <v>0</v>
      </c>
      <c r="L1286" s="136"/>
      <c r="M1286" s="469">
        <v>0</v>
      </c>
      <c r="N1286" s="136"/>
      <c r="O1286" s="469"/>
      <c r="P1286" s="75">
        <v>0</v>
      </c>
      <c r="Q1286" s="1002">
        <f t="shared" si="116"/>
        <v>0</v>
      </c>
      <c r="R1286" s="138"/>
      <c r="S1286" s="469"/>
      <c r="T1286" s="75">
        <v>0</v>
      </c>
      <c r="U1286" s="1002"/>
      <c r="V1286" s="138"/>
      <c r="W1286" s="469"/>
      <c r="X1286" s="138"/>
      <c r="Y1286" s="469"/>
      <c r="Z1286" s="60">
        <f t="shared" si="107"/>
        <v>0</v>
      </c>
      <c r="AA1286" s="1002">
        <v>0</v>
      </c>
      <c r="AB1286" s="138"/>
      <c r="AC1286" s="469"/>
      <c r="AD1286" s="63">
        <v>0</v>
      </c>
      <c r="AE1286" s="137">
        <f t="shared" si="117"/>
        <v>0</v>
      </c>
      <c r="AF1286" s="942">
        <v>0</v>
      </c>
      <c r="AG1286" s="150">
        <v>0</v>
      </c>
      <c r="AH1286" s="138"/>
      <c r="AI1286" s="469"/>
      <c r="AJ1286" s="998">
        <f t="shared" si="118"/>
        <v>0</v>
      </c>
    </row>
    <row r="1287" spans="2:36" ht="66" x14ac:dyDescent="0.25">
      <c r="B1287" s="51"/>
      <c r="C1287" s="93" t="s">
        <v>1238</v>
      </c>
      <c r="D1287" s="74"/>
      <c r="E1287" s="74">
        <v>0</v>
      </c>
      <c r="F1287" s="109" t="s">
        <v>49</v>
      </c>
      <c r="G1287" s="88" t="s">
        <v>31</v>
      </c>
      <c r="H1287" s="56" t="s">
        <v>32</v>
      </c>
      <c r="I1287" s="55" t="s">
        <v>33</v>
      </c>
      <c r="J1287" s="57">
        <v>578.84</v>
      </c>
      <c r="K1287" s="766">
        <v>0</v>
      </c>
      <c r="L1287" s="136"/>
      <c r="M1287" s="469">
        <v>0</v>
      </c>
      <c r="N1287" s="136"/>
      <c r="O1287" s="469"/>
      <c r="P1287" s="75">
        <v>0</v>
      </c>
      <c r="Q1287" s="1002">
        <f t="shared" si="116"/>
        <v>0</v>
      </c>
      <c r="R1287" s="138"/>
      <c r="S1287" s="469"/>
      <c r="T1287" s="75">
        <v>0</v>
      </c>
      <c r="U1287" s="1002"/>
      <c r="V1287" s="138"/>
      <c r="W1287" s="469"/>
      <c r="X1287" s="138"/>
      <c r="Y1287" s="469"/>
      <c r="Z1287" s="60">
        <f t="shared" si="107"/>
        <v>0</v>
      </c>
      <c r="AA1287" s="1002">
        <v>0</v>
      </c>
      <c r="AB1287" s="138"/>
      <c r="AC1287" s="469"/>
      <c r="AD1287" s="63">
        <v>0</v>
      </c>
      <c r="AE1287" s="137">
        <f t="shared" si="117"/>
        <v>0</v>
      </c>
      <c r="AF1287" s="942">
        <v>0</v>
      </c>
      <c r="AG1287" s="150">
        <v>0</v>
      </c>
      <c r="AH1287" s="138"/>
      <c r="AI1287" s="469"/>
      <c r="AJ1287" s="998">
        <f t="shared" si="118"/>
        <v>0</v>
      </c>
    </row>
    <row r="1288" spans="2:36" ht="66" x14ac:dyDescent="0.25">
      <c r="B1288" s="51"/>
      <c r="C1288" s="101" t="s">
        <v>1239</v>
      </c>
      <c r="D1288" s="74"/>
      <c r="E1288" s="74">
        <v>0</v>
      </c>
      <c r="F1288" s="109" t="s">
        <v>49</v>
      </c>
      <c r="G1288" s="88" t="s">
        <v>31</v>
      </c>
      <c r="H1288" s="56" t="s">
        <v>32</v>
      </c>
      <c r="I1288" s="55" t="s">
        <v>33</v>
      </c>
      <c r="J1288" s="57">
        <v>16.2</v>
      </c>
      <c r="K1288" s="766">
        <v>0</v>
      </c>
      <c r="L1288" s="136"/>
      <c r="M1288" s="469">
        <v>0</v>
      </c>
      <c r="N1288" s="136"/>
      <c r="O1288" s="469"/>
      <c r="P1288" s="75">
        <v>0</v>
      </c>
      <c r="Q1288" s="1002">
        <f t="shared" si="116"/>
        <v>0</v>
      </c>
      <c r="R1288" s="138"/>
      <c r="S1288" s="469"/>
      <c r="T1288" s="75">
        <v>0</v>
      </c>
      <c r="U1288" s="1002"/>
      <c r="V1288" s="138"/>
      <c r="W1288" s="469"/>
      <c r="X1288" s="138"/>
      <c r="Y1288" s="469"/>
      <c r="Z1288" s="60">
        <f t="shared" si="107"/>
        <v>0</v>
      </c>
      <c r="AA1288" s="1002">
        <v>0</v>
      </c>
      <c r="AB1288" s="138"/>
      <c r="AC1288" s="469"/>
      <c r="AD1288" s="63">
        <v>0</v>
      </c>
      <c r="AE1288" s="137">
        <f t="shared" si="117"/>
        <v>0</v>
      </c>
      <c r="AF1288" s="942">
        <v>0</v>
      </c>
      <c r="AG1288" s="150">
        <v>0</v>
      </c>
      <c r="AH1288" s="138"/>
      <c r="AI1288" s="469"/>
      <c r="AJ1288" s="998">
        <f t="shared" si="118"/>
        <v>0</v>
      </c>
    </row>
    <row r="1289" spans="2:36" ht="66" x14ac:dyDescent="0.25">
      <c r="B1289" s="51"/>
      <c r="C1289" s="52" t="s">
        <v>1240</v>
      </c>
      <c r="D1289" s="74"/>
      <c r="E1289" s="74">
        <v>0</v>
      </c>
      <c r="F1289" s="79" t="s">
        <v>49</v>
      </c>
      <c r="G1289" s="88" t="s">
        <v>31</v>
      </c>
      <c r="H1289" s="56" t="s">
        <v>32</v>
      </c>
      <c r="I1289" s="55" t="s">
        <v>33</v>
      </c>
      <c r="J1289" s="57">
        <v>97.718499999999992</v>
      </c>
      <c r="K1289" s="766">
        <v>0</v>
      </c>
      <c r="L1289" s="136"/>
      <c r="M1289" s="469">
        <v>0</v>
      </c>
      <c r="N1289" s="136"/>
      <c r="O1289" s="469"/>
      <c r="P1289" s="75">
        <v>0</v>
      </c>
      <c r="Q1289" s="1002">
        <f t="shared" si="116"/>
        <v>0</v>
      </c>
      <c r="R1289" s="138"/>
      <c r="S1289" s="469"/>
      <c r="T1289" s="75">
        <v>0</v>
      </c>
      <c r="U1289" s="1002"/>
      <c r="V1289" s="138"/>
      <c r="W1289" s="469"/>
      <c r="X1289" s="138"/>
      <c r="Y1289" s="469"/>
      <c r="Z1289" s="60">
        <f t="shared" si="107"/>
        <v>0</v>
      </c>
      <c r="AA1289" s="1002">
        <v>0</v>
      </c>
      <c r="AB1289" s="138"/>
      <c r="AC1289" s="469"/>
      <c r="AD1289" s="63">
        <v>0</v>
      </c>
      <c r="AE1289" s="137">
        <f t="shared" si="117"/>
        <v>0</v>
      </c>
      <c r="AF1289" s="942">
        <v>0</v>
      </c>
      <c r="AG1289" s="150">
        <v>0</v>
      </c>
      <c r="AH1289" s="138"/>
      <c r="AI1289" s="469"/>
      <c r="AJ1289" s="998">
        <f t="shared" si="118"/>
        <v>0</v>
      </c>
    </row>
    <row r="1290" spans="2:36" ht="66" x14ac:dyDescent="0.25">
      <c r="B1290" s="51"/>
      <c r="C1290" s="101" t="s">
        <v>1241</v>
      </c>
      <c r="D1290" s="74"/>
      <c r="E1290" s="74">
        <v>0</v>
      </c>
      <c r="F1290" s="109" t="s">
        <v>49</v>
      </c>
      <c r="G1290" s="88" t="s">
        <v>31</v>
      </c>
      <c r="H1290" s="56" t="s">
        <v>32</v>
      </c>
      <c r="I1290" s="55" t="s">
        <v>33</v>
      </c>
      <c r="J1290" s="57">
        <v>692.64</v>
      </c>
      <c r="K1290" s="766">
        <v>0</v>
      </c>
      <c r="L1290" s="136"/>
      <c r="M1290" s="469">
        <v>0</v>
      </c>
      <c r="N1290" s="136"/>
      <c r="O1290" s="469"/>
      <c r="P1290" s="75">
        <v>0</v>
      </c>
      <c r="Q1290" s="1002">
        <f t="shared" si="116"/>
        <v>0</v>
      </c>
      <c r="R1290" s="138"/>
      <c r="S1290" s="469"/>
      <c r="T1290" s="75">
        <v>0</v>
      </c>
      <c r="U1290" s="1002"/>
      <c r="V1290" s="138"/>
      <c r="W1290" s="469"/>
      <c r="X1290" s="138"/>
      <c r="Y1290" s="469"/>
      <c r="Z1290" s="60">
        <f t="shared" si="107"/>
        <v>0</v>
      </c>
      <c r="AA1290" s="1002">
        <v>0</v>
      </c>
      <c r="AB1290" s="138"/>
      <c r="AC1290" s="469"/>
      <c r="AD1290" s="63">
        <v>0</v>
      </c>
      <c r="AE1290" s="137">
        <f t="shared" si="117"/>
        <v>0</v>
      </c>
      <c r="AF1290" s="942">
        <v>0</v>
      </c>
      <c r="AG1290" s="150">
        <v>0</v>
      </c>
      <c r="AH1290" s="138"/>
      <c r="AI1290" s="469"/>
      <c r="AJ1290" s="998">
        <f t="shared" si="118"/>
        <v>0</v>
      </c>
    </row>
    <row r="1291" spans="2:36" ht="66" x14ac:dyDescent="0.25">
      <c r="B1291" s="51"/>
      <c r="C1291" s="93" t="s">
        <v>1242</v>
      </c>
      <c r="D1291" s="74"/>
      <c r="E1291" s="74">
        <v>0</v>
      </c>
      <c r="F1291" s="109" t="s">
        <v>49</v>
      </c>
      <c r="G1291" s="88" t="s">
        <v>31</v>
      </c>
      <c r="H1291" s="56" t="s">
        <v>32</v>
      </c>
      <c r="I1291" s="55" t="s">
        <v>33</v>
      </c>
      <c r="J1291" s="57">
        <v>83.387416974169739</v>
      </c>
      <c r="K1291" s="766">
        <v>0</v>
      </c>
      <c r="L1291" s="136"/>
      <c r="M1291" s="469">
        <v>0</v>
      </c>
      <c r="N1291" s="136"/>
      <c r="O1291" s="469"/>
      <c r="P1291" s="75">
        <v>0</v>
      </c>
      <c r="Q1291" s="1002">
        <f t="shared" si="116"/>
        <v>0</v>
      </c>
      <c r="R1291" s="138"/>
      <c r="S1291" s="469"/>
      <c r="T1291" s="75">
        <v>0</v>
      </c>
      <c r="U1291" s="1002"/>
      <c r="V1291" s="138"/>
      <c r="W1291" s="469"/>
      <c r="X1291" s="138"/>
      <c r="Y1291" s="469"/>
      <c r="Z1291" s="60">
        <f t="shared" si="107"/>
        <v>0</v>
      </c>
      <c r="AA1291" s="1002">
        <v>0</v>
      </c>
      <c r="AB1291" s="138"/>
      <c r="AC1291" s="469"/>
      <c r="AD1291" s="63">
        <v>0</v>
      </c>
      <c r="AE1291" s="137">
        <f t="shared" si="117"/>
        <v>0</v>
      </c>
      <c r="AF1291" s="942">
        <v>0</v>
      </c>
      <c r="AG1291" s="150">
        <v>0</v>
      </c>
      <c r="AH1291" s="138"/>
      <c r="AI1291" s="469"/>
      <c r="AJ1291" s="998">
        <f t="shared" si="118"/>
        <v>0</v>
      </c>
    </row>
    <row r="1292" spans="2:36" ht="66" x14ac:dyDescent="0.25">
      <c r="B1292" s="51"/>
      <c r="C1292" s="52" t="s">
        <v>1243</v>
      </c>
      <c r="D1292" s="74"/>
      <c r="E1292" s="74">
        <v>0</v>
      </c>
      <c r="F1292" s="79" t="s">
        <v>49</v>
      </c>
      <c r="G1292" s="88" t="s">
        <v>31</v>
      </c>
      <c r="H1292" s="56" t="s">
        <v>32</v>
      </c>
      <c r="I1292" s="55" t="s">
        <v>33</v>
      </c>
      <c r="J1292" s="57">
        <v>38.041919999999998</v>
      </c>
      <c r="K1292" s="766">
        <v>0</v>
      </c>
      <c r="L1292" s="136"/>
      <c r="M1292" s="469">
        <v>0</v>
      </c>
      <c r="N1292" s="136"/>
      <c r="O1292" s="469"/>
      <c r="P1292" s="75">
        <v>0</v>
      </c>
      <c r="Q1292" s="1002">
        <f t="shared" si="116"/>
        <v>0</v>
      </c>
      <c r="R1292" s="138"/>
      <c r="S1292" s="469"/>
      <c r="T1292" s="75">
        <v>0</v>
      </c>
      <c r="U1292" s="1002"/>
      <c r="V1292" s="138"/>
      <c r="W1292" s="469"/>
      <c r="X1292" s="138"/>
      <c r="Y1292" s="469"/>
      <c r="Z1292" s="60">
        <f t="shared" si="107"/>
        <v>0</v>
      </c>
      <c r="AA1292" s="1002">
        <v>0</v>
      </c>
      <c r="AB1292" s="138"/>
      <c r="AC1292" s="469"/>
      <c r="AD1292" s="63">
        <v>0</v>
      </c>
      <c r="AE1292" s="137">
        <f t="shared" si="117"/>
        <v>0</v>
      </c>
      <c r="AF1292" s="942">
        <v>0</v>
      </c>
      <c r="AG1292" s="150">
        <v>0</v>
      </c>
      <c r="AH1292" s="138"/>
      <c r="AI1292" s="469"/>
      <c r="AJ1292" s="998">
        <f t="shared" si="118"/>
        <v>0</v>
      </c>
    </row>
    <row r="1293" spans="2:36" ht="66" x14ac:dyDescent="0.25">
      <c r="B1293" s="51"/>
      <c r="C1293" s="101" t="s">
        <v>1244</v>
      </c>
      <c r="D1293" s="74"/>
      <c r="E1293" s="74">
        <v>0</v>
      </c>
      <c r="F1293" s="109" t="s">
        <v>49</v>
      </c>
      <c r="G1293" s="88" t="s">
        <v>31</v>
      </c>
      <c r="H1293" s="56" t="s">
        <v>32</v>
      </c>
      <c r="I1293" s="55" t="s">
        <v>33</v>
      </c>
      <c r="J1293" s="57">
        <v>43.476480000000002</v>
      </c>
      <c r="K1293" s="766">
        <v>0</v>
      </c>
      <c r="L1293" s="136"/>
      <c r="M1293" s="469">
        <v>0</v>
      </c>
      <c r="N1293" s="136"/>
      <c r="O1293" s="469"/>
      <c r="P1293" s="75">
        <v>0</v>
      </c>
      <c r="Q1293" s="1002">
        <f t="shared" si="116"/>
        <v>0</v>
      </c>
      <c r="R1293" s="138"/>
      <c r="S1293" s="469"/>
      <c r="T1293" s="75">
        <v>0</v>
      </c>
      <c r="U1293" s="1002"/>
      <c r="V1293" s="138"/>
      <c r="W1293" s="469"/>
      <c r="X1293" s="138"/>
      <c r="Y1293" s="469"/>
      <c r="Z1293" s="60">
        <f t="shared" si="107"/>
        <v>0</v>
      </c>
      <c r="AA1293" s="1002">
        <v>0</v>
      </c>
      <c r="AB1293" s="138"/>
      <c r="AC1293" s="469"/>
      <c r="AD1293" s="63">
        <v>0</v>
      </c>
      <c r="AE1293" s="137">
        <f t="shared" si="117"/>
        <v>0</v>
      </c>
      <c r="AF1293" s="942">
        <v>0</v>
      </c>
      <c r="AG1293" s="150">
        <v>0</v>
      </c>
      <c r="AH1293" s="138"/>
      <c r="AI1293" s="469"/>
      <c r="AJ1293" s="998">
        <f t="shared" si="118"/>
        <v>0</v>
      </c>
    </row>
    <row r="1294" spans="2:36" ht="66" x14ac:dyDescent="0.25">
      <c r="B1294" s="51"/>
      <c r="C1294" s="52" t="s">
        <v>1245</v>
      </c>
      <c r="D1294" s="74"/>
      <c r="E1294" s="74">
        <v>0</v>
      </c>
      <c r="F1294" s="79" t="s">
        <v>1246</v>
      </c>
      <c r="G1294" s="88" t="s">
        <v>31</v>
      </c>
      <c r="H1294" s="56" t="s">
        <v>32</v>
      </c>
      <c r="I1294" s="55" t="s">
        <v>33</v>
      </c>
      <c r="J1294" s="57">
        <v>56.375999999999998</v>
      </c>
      <c r="K1294" s="766">
        <v>0</v>
      </c>
      <c r="L1294" s="136"/>
      <c r="M1294" s="469">
        <v>0</v>
      </c>
      <c r="N1294" s="136"/>
      <c r="O1294" s="469"/>
      <c r="P1294" s="75">
        <v>0</v>
      </c>
      <c r="Q1294" s="1002">
        <f t="shared" si="116"/>
        <v>0</v>
      </c>
      <c r="R1294" s="138"/>
      <c r="S1294" s="469"/>
      <c r="T1294" s="75">
        <v>0</v>
      </c>
      <c r="U1294" s="1002"/>
      <c r="V1294" s="138"/>
      <c r="W1294" s="469"/>
      <c r="X1294" s="138"/>
      <c r="Y1294" s="469"/>
      <c r="Z1294" s="60">
        <f t="shared" si="107"/>
        <v>0</v>
      </c>
      <c r="AA1294" s="1002">
        <v>0</v>
      </c>
      <c r="AB1294" s="138"/>
      <c r="AC1294" s="469"/>
      <c r="AD1294" s="63">
        <v>0</v>
      </c>
      <c r="AE1294" s="137">
        <f t="shared" si="117"/>
        <v>0</v>
      </c>
      <c r="AF1294" s="942">
        <v>0</v>
      </c>
      <c r="AG1294" s="150">
        <v>0</v>
      </c>
      <c r="AH1294" s="138"/>
      <c r="AI1294" s="469"/>
      <c r="AJ1294" s="998">
        <f t="shared" si="118"/>
        <v>0</v>
      </c>
    </row>
    <row r="1295" spans="2:36" ht="66" x14ac:dyDescent="0.25">
      <c r="B1295" s="51"/>
      <c r="C1295" s="86" t="s">
        <v>1247</v>
      </c>
      <c r="D1295" s="74"/>
      <c r="E1295" s="74">
        <v>0</v>
      </c>
      <c r="F1295" s="384" t="s">
        <v>49</v>
      </c>
      <c r="G1295" s="88" t="s">
        <v>31</v>
      </c>
      <c r="H1295" s="56" t="s">
        <v>32</v>
      </c>
      <c r="I1295" s="55" t="s">
        <v>33</v>
      </c>
      <c r="J1295" s="57">
        <v>740.9</v>
      </c>
      <c r="K1295" s="766">
        <v>0</v>
      </c>
      <c r="L1295" s="136"/>
      <c r="M1295" s="469">
        <v>0</v>
      </c>
      <c r="N1295" s="136"/>
      <c r="O1295" s="469"/>
      <c r="P1295" s="75">
        <v>0</v>
      </c>
      <c r="Q1295" s="1002">
        <f t="shared" si="116"/>
        <v>0</v>
      </c>
      <c r="R1295" s="138"/>
      <c r="S1295" s="469"/>
      <c r="T1295" s="75">
        <v>0</v>
      </c>
      <c r="U1295" s="1002"/>
      <c r="V1295" s="138"/>
      <c r="W1295" s="469"/>
      <c r="X1295" s="138"/>
      <c r="Y1295" s="469"/>
      <c r="Z1295" s="60">
        <f t="shared" ref="Z1295:Z1358" si="119">E1295</f>
        <v>0</v>
      </c>
      <c r="AA1295" s="1002">
        <v>0</v>
      </c>
      <c r="AB1295" s="138"/>
      <c r="AC1295" s="469"/>
      <c r="AD1295" s="63">
        <v>0</v>
      </c>
      <c r="AE1295" s="137">
        <f t="shared" si="117"/>
        <v>0</v>
      </c>
      <c r="AF1295" s="942">
        <v>0</v>
      </c>
      <c r="AG1295" s="150">
        <v>0</v>
      </c>
      <c r="AH1295" s="138"/>
      <c r="AI1295" s="469"/>
      <c r="AJ1295" s="998">
        <f t="shared" si="118"/>
        <v>0</v>
      </c>
    </row>
    <row r="1296" spans="2:36" ht="66" x14ac:dyDescent="0.25">
      <c r="B1296" s="51"/>
      <c r="C1296" s="86" t="s">
        <v>1248</v>
      </c>
      <c r="D1296" s="74"/>
      <c r="E1296" s="74">
        <v>0</v>
      </c>
      <c r="F1296" s="384" t="s">
        <v>1246</v>
      </c>
      <c r="G1296" s="88" t="s">
        <v>31</v>
      </c>
      <c r="H1296" s="56" t="s">
        <v>32</v>
      </c>
      <c r="I1296" s="55" t="s">
        <v>33</v>
      </c>
      <c r="J1296" s="57">
        <v>740.9</v>
      </c>
      <c r="K1296" s="766">
        <v>0</v>
      </c>
      <c r="L1296" s="136"/>
      <c r="M1296" s="469">
        <v>0</v>
      </c>
      <c r="N1296" s="136"/>
      <c r="O1296" s="469"/>
      <c r="P1296" s="75">
        <v>0</v>
      </c>
      <c r="Q1296" s="1002">
        <f t="shared" si="116"/>
        <v>0</v>
      </c>
      <c r="R1296" s="138"/>
      <c r="S1296" s="469"/>
      <c r="T1296" s="75">
        <v>0</v>
      </c>
      <c r="U1296" s="1002"/>
      <c r="V1296" s="138"/>
      <c r="W1296" s="469"/>
      <c r="X1296" s="138"/>
      <c r="Y1296" s="469"/>
      <c r="Z1296" s="60">
        <f t="shared" si="119"/>
        <v>0</v>
      </c>
      <c r="AA1296" s="1002">
        <v>0</v>
      </c>
      <c r="AB1296" s="138"/>
      <c r="AC1296" s="469"/>
      <c r="AD1296" s="63">
        <v>0</v>
      </c>
      <c r="AE1296" s="137">
        <f t="shared" si="117"/>
        <v>0</v>
      </c>
      <c r="AF1296" s="942">
        <v>0</v>
      </c>
      <c r="AG1296" s="150">
        <v>0</v>
      </c>
      <c r="AH1296" s="138"/>
      <c r="AI1296" s="469"/>
      <c r="AJ1296" s="998">
        <f t="shared" si="118"/>
        <v>0</v>
      </c>
    </row>
    <row r="1297" spans="2:36" ht="66" x14ac:dyDescent="0.25">
      <c r="B1297" s="51"/>
      <c r="C1297" s="86" t="s">
        <v>1249</v>
      </c>
      <c r="D1297" s="74"/>
      <c r="E1297" s="74">
        <v>0</v>
      </c>
      <c r="F1297" s="385" t="s">
        <v>49</v>
      </c>
      <c r="G1297" s="88" t="s">
        <v>31</v>
      </c>
      <c r="H1297" s="56" t="s">
        <v>32</v>
      </c>
      <c r="I1297" s="55" t="s">
        <v>33</v>
      </c>
      <c r="J1297" s="57">
        <v>808.6</v>
      </c>
      <c r="K1297" s="766">
        <v>0</v>
      </c>
      <c r="L1297" s="136"/>
      <c r="M1297" s="469">
        <v>0</v>
      </c>
      <c r="N1297" s="136"/>
      <c r="O1297" s="469"/>
      <c r="P1297" s="75">
        <v>0</v>
      </c>
      <c r="Q1297" s="1002">
        <f t="shared" si="116"/>
        <v>0</v>
      </c>
      <c r="R1297" s="138"/>
      <c r="S1297" s="469"/>
      <c r="T1297" s="75">
        <v>0</v>
      </c>
      <c r="U1297" s="1002"/>
      <c r="V1297" s="138"/>
      <c r="W1297" s="469"/>
      <c r="X1297" s="138"/>
      <c r="Y1297" s="469"/>
      <c r="Z1297" s="60">
        <f t="shared" si="119"/>
        <v>0</v>
      </c>
      <c r="AA1297" s="1002">
        <v>0</v>
      </c>
      <c r="AB1297" s="138"/>
      <c r="AC1297" s="469"/>
      <c r="AD1297" s="63">
        <v>0</v>
      </c>
      <c r="AE1297" s="137">
        <f t="shared" si="117"/>
        <v>0</v>
      </c>
      <c r="AF1297" s="942">
        <v>0</v>
      </c>
      <c r="AG1297" s="150">
        <v>0</v>
      </c>
      <c r="AH1297" s="138"/>
      <c r="AI1297" s="469"/>
      <c r="AJ1297" s="998">
        <f t="shared" si="118"/>
        <v>0</v>
      </c>
    </row>
    <row r="1298" spans="2:36" ht="66" x14ac:dyDescent="0.25">
      <c r="B1298" s="51"/>
      <c r="C1298" s="86" t="s">
        <v>1250</v>
      </c>
      <c r="D1298" s="74"/>
      <c r="E1298" s="74">
        <v>12</v>
      </c>
      <c r="F1298" s="385" t="s">
        <v>49</v>
      </c>
      <c r="G1298" s="88" t="s">
        <v>31</v>
      </c>
      <c r="H1298" s="56" t="s">
        <v>32</v>
      </c>
      <c r="I1298" s="55" t="s">
        <v>33</v>
      </c>
      <c r="J1298" s="57">
        <v>808.6</v>
      </c>
      <c r="K1298" s="766">
        <v>9703.2000000000007</v>
      </c>
      <c r="L1298" s="136"/>
      <c r="M1298" s="469">
        <v>0</v>
      </c>
      <c r="N1298" s="136"/>
      <c r="O1298" s="469"/>
      <c r="P1298" s="75">
        <v>0</v>
      </c>
      <c r="Q1298" s="1002">
        <f t="shared" si="116"/>
        <v>0</v>
      </c>
      <c r="R1298" s="138"/>
      <c r="S1298" s="469"/>
      <c r="T1298" s="75">
        <v>0</v>
      </c>
      <c r="U1298" s="1002"/>
      <c r="V1298" s="138"/>
      <c r="W1298" s="469"/>
      <c r="X1298" s="138"/>
      <c r="Y1298" s="469"/>
      <c r="Z1298" s="60">
        <f t="shared" si="119"/>
        <v>12</v>
      </c>
      <c r="AA1298" s="1002">
        <v>9703.2000000000007</v>
      </c>
      <c r="AB1298" s="138"/>
      <c r="AC1298" s="469"/>
      <c r="AD1298" s="63">
        <v>0</v>
      </c>
      <c r="AE1298" s="137">
        <f t="shared" si="117"/>
        <v>0</v>
      </c>
      <c r="AF1298" s="942">
        <v>0</v>
      </c>
      <c r="AG1298" s="150">
        <v>0</v>
      </c>
      <c r="AH1298" s="138"/>
      <c r="AI1298" s="469"/>
      <c r="AJ1298" s="998">
        <f t="shared" si="118"/>
        <v>9703.2000000000007</v>
      </c>
    </row>
    <row r="1299" spans="2:36" ht="66" x14ac:dyDescent="0.25">
      <c r="B1299" s="51"/>
      <c r="C1299" s="101" t="s">
        <v>1251</v>
      </c>
      <c r="D1299" s="74"/>
      <c r="E1299" s="74">
        <v>60</v>
      </c>
      <c r="F1299" s="109" t="s">
        <v>49</v>
      </c>
      <c r="G1299" s="88" t="s">
        <v>31</v>
      </c>
      <c r="H1299" s="56" t="s">
        <v>32</v>
      </c>
      <c r="I1299" s="55" t="s">
        <v>33</v>
      </c>
      <c r="J1299" s="57">
        <v>43.2</v>
      </c>
      <c r="K1299" s="766">
        <v>2592</v>
      </c>
      <c r="L1299" s="136"/>
      <c r="M1299" s="469">
        <v>0</v>
      </c>
      <c r="N1299" s="136"/>
      <c r="O1299" s="469"/>
      <c r="P1299" s="75">
        <v>0</v>
      </c>
      <c r="Q1299" s="1002">
        <f t="shared" si="116"/>
        <v>0</v>
      </c>
      <c r="R1299" s="138"/>
      <c r="S1299" s="469"/>
      <c r="T1299" s="75">
        <v>0</v>
      </c>
      <c r="U1299" s="1002"/>
      <c r="V1299" s="138"/>
      <c r="W1299" s="469"/>
      <c r="X1299" s="138"/>
      <c r="Y1299" s="469"/>
      <c r="Z1299" s="60">
        <f t="shared" si="119"/>
        <v>60</v>
      </c>
      <c r="AA1299" s="1002">
        <v>2592</v>
      </c>
      <c r="AB1299" s="138"/>
      <c r="AC1299" s="469"/>
      <c r="AD1299" s="63">
        <v>0</v>
      </c>
      <c r="AE1299" s="137">
        <f t="shared" si="117"/>
        <v>0</v>
      </c>
      <c r="AF1299" s="942">
        <v>0</v>
      </c>
      <c r="AG1299" s="150">
        <v>0</v>
      </c>
      <c r="AH1299" s="138"/>
      <c r="AI1299" s="469"/>
      <c r="AJ1299" s="998">
        <f t="shared" si="118"/>
        <v>2592</v>
      </c>
    </row>
    <row r="1300" spans="2:36" ht="66" x14ac:dyDescent="0.25">
      <c r="B1300" s="51"/>
      <c r="C1300" s="93" t="s">
        <v>1252</v>
      </c>
      <c r="D1300" s="74"/>
      <c r="E1300" s="74">
        <v>1</v>
      </c>
      <c r="F1300" s="109" t="s">
        <v>49</v>
      </c>
      <c r="G1300" s="88" t="s">
        <v>31</v>
      </c>
      <c r="H1300" s="56" t="s">
        <v>32</v>
      </c>
      <c r="I1300" s="55" t="s">
        <v>33</v>
      </c>
      <c r="J1300" s="57">
        <v>290</v>
      </c>
      <c r="K1300" s="766">
        <v>290</v>
      </c>
      <c r="L1300" s="136"/>
      <c r="M1300" s="469">
        <v>0</v>
      </c>
      <c r="N1300" s="136"/>
      <c r="O1300" s="469"/>
      <c r="P1300" s="75">
        <v>0</v>
      </c>
      <c r="Q1300" s="1002">
        <f t="shared" si="116"/>
        <v>0</v>
      </c>
      <c r="R1300" s="138"/>
      <c r="S1300" s="469"/>
      <c r="T1300" s="75">
        <v>0</v>
      </c>
      <c r="U1300" s="1002"/>
      <c r="V1300" s="138"/>
      <c r="W1300" s="469"/>
      <c r="X1300" s="138"/>
      <c r="Y1300" s="469"/>
      <c r="Z1300" s="60">
        <f t="shared" si="119"/>
        <v>1</v>
      </c>
      <c r="AA1300" s="1002">
        <v>290</v>
      </c>
      <c r="AB1300" s="138"/>
      <c r="AC1300" s="469"/>
      <c r="AD1300" s="63">
        <v>0</v>
      </c>
      <c r="AE1300" s="137">
        <f t="shared" si="117"/>
        <v>0</v>
      </c>
      <c r="AF1300" s="942">
        <v>0</v>
      </c>
      <c r="AG1300" s="150">
        <v>0</v>
      </c>
      <c r="AH1300" s="138"/>
      <c r="AI1300" s="469"/>
      <c r="AJ1300" s="998">
        <f t="shared" si="118"/>
        <v>290</v>
      </c>
    </row>
    <row r="1301" spans="2:36" ht="66" x14ac:dyDescent="0.25">
      <c r="B1301" s="51"/>
      <c r="C1301" s="93" t="s">
        <v>1253</v>
      </c>
      <c r="D1301" s="74"/>
      <c r="E1301" s="74">
        <v>1</v>
      </c>
      <c r="F1301" s="109" t="s">
        <v>49</v>
      </c>
      <c r="G1301" s="88" t="s">
        <v>31</v>
      </c>
      <c r="H1301" s="56" t="s">
        <v>32</v>
      </c>
      <c r="I1301" s="55" t="s">
        <v>33</v>
      </c>
      <c r="J1301" s="57">
        <v>266.8</v>
      </c>
      <c r="K1301" s="766">
        <v>266.8</v>
      </c>
      <c r="L1301" s="136"/>
      <c r="M1301" s="469">
        <v>0</v>
      </c>
      <c r="N1301" s="136"/>
      <c r="O1301" s="469"/>
      <c r="P1301" s="75">
        <v>0</v>
      </c>
      <c r="Q1301" s="1002">
        <f t="shared" si="116"/>
        <v>0</v>
      </c>
      <c r="R1301" s="138"/>
      <c r="S1301" s="469"/>
      <c r="T1301" s="75">
        <v>0</v>
      </c>
      <c r="U1301" s="1002"/>
      <c r="V1301" s="138"/>
      <c r="W1301" s="469"/>
      <c r="X1301" s="138"/>
      <c r="Y1301" s="469"/>
      <c r="Z1301" s="60">
        <f t="shared" si="119"/>
        <v>1</v>
      </c>
      <c r="AA1301" s="1002">
        <v>266.8</v>
      </c>
      <c r="AB1301" s="138"/>
      <c r="AC1301" s="469"/>
      <c r="AD1301" s="63">
        <v>0</v>
      </c>
      <c r="AE1301" s="137">
        <f t="shared" si="117"/>
        <v>0</v>
      </c>
      <c r="AF1301" s="942">
        <v>0</v>
      </c>
      <c r="AG1301" s="150">
        <v>0</v>
      </c>
      <c r="AH1301" s="138"/>
      <c r="AI1301" s="469"/>
      <c r="AJ1301" s="998">
        <f t="shared" si="118"/>
        <v>266.8</v>
      </c>
    </row>
    <row r="1302" spans="2:36" ht="66" x14ac:dyDescent="0.25">
      <c r="B1302" s="51"/>
      <c r="C1302" s="101" t="s">
        <v>1254</v>
      </c>
      <c r="D1302" s="74"/>
      <c r="E1302" s="74">
        <v>55</v>
      </c>
      <c r="F1302" s="109" t="s">
        <v>49</v>
      </c>
      <c r="G1302" s="88" t="s">
        <v>31</v>
      </c>
      <c r="H1302" s="56" t="s">
        <v>32</v>
      </c>
      <c r="I1302" s="55" t="s">
        <v>33</v>
      </c>
      <c r="J1302" s="57">
        <v>46.019818181818188</v>
      </c>
      <c r="K1302" s="766">
        <v>2531.09</v>
      </c>
      <c r="L1302" s="136"/>
      <c r="M1302" s="469">
        <v>0</v>
      </c>
      <c r="N1302" s="136"/>
      <c r="O1302" s="469"/>
      <c r="P1302" s="75">
        <v>0</v>
      </c>
      <c r="Q1302" s="1002">
        <f t="shared" si="116"/>
        <v>0</v>
      </c>
      <c r="R1302" s="138"/>
      <c r="S1302" s="469"/>
      <c r="T1302" s="75">
        <v>0</v>
      </c>
      <c r="U1302" s="1002"/>
      <c r="V1302" s="138"/>
      <c r="W1302" s="469"/>
      <c r="X1302" s="138"/>
      <c r="Y1302" s="469"/>
      <c r="Z1302" s="60">
        <f t="shared" si="119"/>
        <v>55</v>
      </c>
      <c r="AA1302" s="1002">
        <v>2531.09</v>
      </c>
      <c r="AB1302" s="138"/>
      <c r="AC1302" s="469"/>
      <c r="AD1302" s="63">
        <v>0</v>
      </c>
      <c r="AE1302" s="137">
        <f t="shared" si="117"/>
        <v>0</v>
      </c>
      <c r="AF1302" s="942">
        <v>0</v>
      </c>
      <c r="AG1302" s="150">
        <v>0</v>
      </c>
      <c r="AH1302" s="138"/>
      <c r="AI1302" s="469"/>
      <c r="AJ1302" s="998">
        <f t="shared" si="118"/>
        <v>2531.09</v>
      </c>
    </row>
    <row r="1303" spans="2:36" ht="66" x14ac:dyDescent="0.25">
      <c r="B1303" s="51"/>
      <c r="C1303" s="93" t="s">
        <v>1255</v>
      </c>
      <c r="D1303" s="74"/>
      <c r="E1303" s="74">
        <v>1</v>
      </c>
      <c r="F1303" s="109" t="s">
        <v>1232</v>
      </c>
      <c r="G1303" s="88" t="s">
        <v>31</v>
      </c>
      <c r="H1303" s="56" t="s">
        <v>32</v>
      </c>
      <c r="I1303" s="55" t="s">
        <v>33</v>
      </c>
      <c r="J1303" s="57">
        <v>104.4</v>
      </c>
      <c r="K1303" s="766">
        <v>104.4</v>
      </c>
      <c r="L1303" s="136"/>
      <c r="M1303" s="469">
        <v>0</v>
      </c>
      <c r="N1303" s="136"/>
      <c r="O1303" s="469"/>
      <c r="P1303" s="75">
        <v>0</v>
      </c>
      <c r="Q1303" s="1002">
        <f t="shared" si="116"/>
        <v>0</v>
      </c>
      <c r="R1303" s="138"/>
      <c r="S1303" s="469"/>
      <c r="T1303" s="75">
        <v>0</v>
      </c>
      <c r="U1303" s="1002"/>
      <c r="V1303" s="138"/>
      <c r="W1303" s="469"/>
      <c r="X1303" s="138"/>
      <c r="Y1303" s="469"/>
      <c r="Z1303" s="60">
        <f t="shared" si="119"/>
        <v>1</v>
      </c>
      <c r="AA1303" s="1002">
        <v>104.4</v>
      </c>
      <c r="AB1303" s="138"/>
      <c r="AC1303" s="469"/>
      <c r="AD1303" s="63">
        <v>0</v>
      </c>
      <c r="AE1303" s="137">
        <f t="shared" si="117"/>
        <v>0</v>
      </c>
      <c r="AF1303" s="942">
        <v>0</v>
      </c>
      <c r="AG1303" s="150">
        <v>0</v>
      </c>
      <c r="AH1303" s="138"/>
      <c r="AI1303" s="469"/>
      <c r="AJ1303" s="998">
        <f t="shared" si="118"/>
        <v>104.4</v>
      </c>
    </row>
    <row r="1304" spans="2:36" ht="66" x14ac:dyDescent="0.25">
      <c r="B1304" s="51"/>
      <c r="C1304" s="52" t="s">
        <v>1256</v>
      </c>
      <c r="D1304" s="74"/>
      <c r="E1304" s="74">
        <v>0</v>
      </c>
      <c r="F1304" s="79" t="s">
        <v>1246</v>
      </c>
      <c r="G1304" s="88" t="s">
        <v>31</v>
      </c>
      <c r="H1304" s="56" t="s">
        <v>32</v>
      </c>
      <c r="I1304" s="55" t="s">
        <v>33</v>
      </c>
      <c r="J1304" s="57">
        <v>132.79499999999999</v>
      </c>
      <c r="K1304" s="766">
        <v>-1.0000000000047748E-2</v>
      </c>
      <c r="L1304" s="136"/>
      <c r="M1304" s="469">
        <v>0</v>
      </c>
      <c r="N1304" s="136"/>
      <c r="O1304" s="469"/>
      <c r="P1304" s="75">
        <v>0</v>
      </c>
      <c r="Q1304" s="1002">
        <f t="shared" si="116"/>
        <v>0</v>
      </c>
      <c r="R1304" s="138"/>
      <c r="S1304" s="469"/>
      <c r="T1304" s="75">
        <v>0</v>
      </c>
      <c r="U1304" s="1002"/>
      <c r="V1304" s="138"/>
      <c r="W1304" s="469"/>
      <c r="X1304" s="138"/>
      <c r="Y1304" s="469"/>
      <c r="Z1304" s="60">
        <f t="shared" si="119"/>
        <v>0</v>
      </c>
      <c r="AA1304" s="1002">
        <v>-1.0000000000047748E-2</v>
      </c>
      <c r="AB1304" s="138"/>
      <c r="AC1304" s="469"/>
      <c r="AD1304" s="63">
        <v>0</v>
      </c>
      <c r="AE1304" s="137">
        <f t="shared" si="117"/>
        <v>0</v>
      </c>
      <c r="AF1304" s="942">
        <v>0</v>
      </c>
      <c r="AG1304" s="150">
        <v>0</v>
      </c>
      <c r="AH1304" s="138"/>
      <c r="AI1304" s="469"/>
      <c r="AJ1304" s="998">
        <f t="shared" si="118"/>
        <v>-1.0000000000047748E-2</v>
      </c>
    </row>
    <row r="1305" spans="2:36" ht="66" x14ac:dyDescent="0.25">
      <c r="B1305" s="51"/>
      <c r="C1305" s="52" t="s">
        <v>1257</v>
      </c>
      <c r="D1305" s="74"/>
      <c r="E1305" s="74">
        <v>1</v>
      </c>
      <c r="F1305" s="79" t="s">
        <v>30</v>
      </c>
      <c r="G1305" s="88" t="s">
        <v>31</v>
      </c>
      <c r="H1305" s="56" t="s">
        <v>32</v>
      </c>
      <c r="I1305" s="55" t="s">
        <v>33</v>
      </c>
      <c r="J1305" s="57">
        <v>91.454999999999998</v>
      </c>
      <c r="K1305" s="766">
        <v>0</v>
      </c>
      <c r="L1305" s="136"/>
      <c r="M1305" s="469">
        <v>0</v>
      </c>
      <c r="N1305" s="136"/>
      <c r="O1305" s="469"/>
      <c r="P1305" s="75">
        <v>0</v>
      </c>
      <c r="Q1305" s="1002">
        <f t="shared" si="116"/>
        <v>0</v>
      </c>
      <c r="R1305" s="138"/>
      <c r="S1305" s="469"/>
      <c r="T1305" s="75">
        <v>0</v>
      </c>
      <c r="U1305" s="1002"/>
      <c r="V1305" s="138"/>
      <c r="W1305" s="469"/>
      <c r="X1305" s="138"/>
      <c r="Y1305" s="469"/>
      <c r="Z1305" s="60">
        <f t="shared" si="119"/>
        <v>1</v>
      </c>
      <c r="AA1305" s="1002">
        <v>0</v>
      </c>
      <c r="AB1305" s="138"/>
      <c r="AC1305" s="469"/>
      <c r="AD1305" s="63">
        <v>0</v>
      </c>
      <c r="AE1305" s="137">
        <f t="shared" si="117"/>
        <v>0</v>
      </c>
      <c r="AF1305" s="942">
        <v>0</v>
      </c>
      <c r="AG1305" s="150">
        <v>0</v>
      </c>
      <c r="AH1305" s="138"/>
      <c r="AI1305" s="469"/>
      <c r="AJ1305" s="998">
        <f t="shared" si="118"/>
        <v>0</v>
      </c>
    </row>
    <row r="1306" spans="2:36" ht="66" x14ac:dyDescent="0.25">
      <c r="B1306" s="51"/>
      <c r="C1306" s="101" t="s">
        <v>1258</v>
      </c>
      <c r="D1306" s="74"/>
      <c r="E1306" s="74">
        <v>50</v>
      </c>
      <c r="F1306" s="109" t="s">
        <v>49</v>
      </c>
      <c r="G1306" s="88" t="s">
        <v>31</v>
      </c>
      <c r="H1306" s="56" t="s">
        <v>32</v>
      </c>
      <c r="I1306" s="55" t="s">
        <v>33</v>
      </c>
      <c r="J1306" s="57">
        <v>51.84</v>
      </c>
      <c r="K1306" s="766">
        <v>2592</v>
      </c>
      <c r="L1306" s="136"/>
      <c r="M1306" s="469">
        <v>0</v>
      </c>
      <c r="N1306" s="136"/>
      <c r="O1306" s="469"/>
      <c r="P1306" s="75">
        <v>0</v>
      </c>
      <c r="Q1306" s="1002">
        <f t="shared" si="116"/>
        <v>0</v>
      </c>
      <c r="R1306" s="138"/>
      <c r="S1306" s="469"/>
      <c r="T1306" s="75">
        <v>0</v>
      </c>
      <c r="U1306" s="1002"/>
      <c r="V1306" s="138"/>
      <c r="W1306" s="469"/>
      <c r="X1306" s="138"/>
      <c r="Y1306" s="469"/>
      <c r="Z1306" s="60">
        <f t="shared" si="119"/>
        <v>50</v>
      </c>
      <c r="AA1306" s="1002">
        <v>2592</v>
      </c>
      <c r="AB1306" s="138"/>
      <c r="AC1306" s="469"/>
      <c r="AD1306" s="63">
        <v>0</v>
      </c>
      <c r="AE1306" s="137">
        <f t="shared" si="117"/>
        <v>0</v>
      </c>
      <c r="AF1306" s="942">
        <v>0</v>
      </c>
      <c r="AG1306" s="150">
        <v>0</v>
      </c>
      <c r="AH1306" s="138"/>
      <c r="AI1306" s="469"/>
      <c r="AJ1306" s="998">
        <f t="shared" si="118"/>
        <v>2592</v>
      </c>
    </row>
    <row r="1307" spans="2:36" ht="66" x14ac:dyDescent="0.25">
      <c r="B1307" s="51"/>
      <c r="C1307" s="93" t="s">
        <v>1259</v>
      </c>
      <c r="D1307" s="74"/>
      <c r="E1307" s="74">
        <v>1</v>
      </c>
      <c r="F1307" s="109" t="s">
        <v>49</v>
      </c>
      <c r="G1307" s="88" t="s">
        <v>31</v>
      </c>
      <c r="H1307" s="56" t="s">
        <v>32</v>
      </c>
      <c r="I1307" s="55" t="s">
        <v>33</v>
      </c>
      <c r="J1307" s="57">
        <v>81.2</v>
      </c>
      <c r="K1307" s="766">
        <v>81.2</v>
      </c>
      <c r="L1307" s="136"/>
      <c r="M1307" s="469">
        <v>0</v>
      </c>
      <c r="N1307" s="136"/>
      <c r="O1307" s="469"/>
      <c r="P1307" s="75">
        <v>0</v>
      </c>
      <c r="Q1307" s="1002">
        <f t="shared" si="116"/>
        <v>0</v>
      </c>
      <c r="R1307" s="138"/>
      <c r="S1307" s="469"/>
      <c r="T1307" s="75">
        <v>0</v>
      </c>
      <c r="U1307" s="1002"/>
      <c r="V1307" s="138"/>
      <c r="W1307" s="469"/>
      <c r="X1307" s="138"/>
      <c r="Y1307" s="469"/>
      <c r="Z1307" s="60">
        <f t="shared" si="119"/>
        <v>1</v>
      </c>
      <c r="AA1307" s="1002">
        <v>81.2</v>
      </c>
      <c r="AB1307" s="138"/>
      <c r="AC1307" s="469"/>
      <c r="AD1307" s="63">
        <v>0</v>
      </c>
      <c r="AE1307" s="137">
        <f t="shared" si="117"/>
        <v>0</v>
      </c>
      <c r="AF1307" s="942">
        <v>0</v>
      </c>
      <c r="AG1307" s="150">
        <v>0</v>
      </c>
      <c r="AH1307" s="138"/>
      <c r="AI1307" s="469"/>
      <c r="AJ1307" s="998">
        <f t="shared" si="118"/>
        <v>81.2</v>
      </c>
    </row>
    <row r="1308" spans="2:36" ht="66" x14ac:dyDescent="0.25">
      <c r="B1308" s="51"/>
      <c r="C1308" s="52" t="s">
        <v>1260</v>
      </c>
      <c r="D1308" s="74"/>
      <c r="E1308" s="74">
        <v>10</v>
      </c>
      <c r="F1308" s="79" t="s">
        <v>49</v>
      </c>
      <c r="G1308" s="88" t="s">
        <v>31</v>
      </c>
      <c r="H1308" s="56" t="s">
        <v>32</v>
      </c>
      <c r="I1308" s="55" t="s">
        <v>33</v>
      </c>
      <c r="J1308" s="57">
        <v>169.12799999999999</v>
      </c>
      <c r="K1308" s="766">
        <v>1691.26</v>
      </c>
      <c r="L1308" s="136"/>
      <c r="M1308" s="469">
        <v>0</v>
      </c>
      <c r="N1308" s="136"/>
      <c r="O1308" s="469"/>
      <c r="P1308" s="75">
        <v>0</v>
      </c>
      <c r="Q1308" s="1002">
        <f t="shared" si="116"/>
        <v>0</v>
      </c>
      <c r="R1308" s="138"/>
      <c r="S1308" s="469"/>
      <c r="T1308" s="75">
        <v>0</v>
      </c>
      <c r="U1308" s="1002"/>
      <c r="V1308" s="138"/>
      <c r="W1308" s="469"/>
      <c r="X1308" s="138"/>
      <c r="Y1308" s="469"/>
      <c r="Z1308" s="60">
        <f t="shared" si="119"/>
        <v>10</v>
      </c>
      <c r="AA1308" s="1002">
        <v>1691.26</v>
      </c>
      <c r="AB1308" s="138"/>
      <c r="AC1308" s="469"/>
      <c r="AD1308" s="63">
        <v>0</v>
      </c>
      <c r="AE1308" s="137">
        <f t="shared" si="117"/>
        <v>0</v>
      </c>
      <c r="AF1308" s="942">
        <v>0</v>
      </c>
      <c r="AG1308" s="150">
        <v>0</v>
      </c>
      <c r="AH1308" s="138"/>
      <c r="AI1308" s="469"/>
      <c r="AJ1308" s="998">
        <f t="shared" si="118"/>
        <v>1691.26</v>
      </c>
    </row>
    <row r="1309" spans="2:36" ht="66" x14ac:dyDescent="0.25">
      <c r="B1309" s="51"/>
      <c r="C1309" s="86" t="s">
        <v>1261</v>
      </c>
      <c r="D1309" s="74"/>
      <c r="E1309" s="74">
        <v>2</v>
      </c>
      <c r="F1309" s="79" t="s">
        <v>49</v>
      </c>
      <c r="G1309" s="88" t="s">
        <v>31</v>
      </c>
      <c r="H1309" s="56" t="s">
        <v>32</v>
      </c>
      <c r="I1309" s="55" t="s">
        <v>33</v>
      </c>
      <c r="J1309" s="57">
        <v>224</v>
      </c>
      <c r="K1309" s="766">
        <v>448</v>
      </c>
      <c r="L1309" s="136"/>
      <c r="M1309" s="469">
        <v>0</v>
      </c>
      <c r="N1309" s="136"/>
      <c r="O1309" s="469"/>
      <c r="P1309" s="75">
        <v>0</v>
      </c>
      <c r="Q1309" s="1002">
        <f t="shared" si="116"/>
        <v>0</v>
      </c>
      <c r="R1309" s="138"/>
      <c r="S1309" s="469"/>
      <c r="T1309" s="75">
        <v>0</v>
      </c>
      <c r="U1309" s="1002"/>
      <c r="V1309" s="138"/>
      <c r="W1309" s="469"/>
      <c r="X1309" s="138"/>
      <c r="Y1309" s="469"/>
      <c r="Z1309" s="60">
        <f t="shared" si="119"/>
        <v>2</v>
      </c>
      <c r="AA1309" s="1002">
        <v>448</v>
      </c>
      <c r="AB1309" s="138"/>
      <c r="AC1309" s="469"/>
      <c r="AD1309" s="63">
        <v>0</v>
      </c>
      <c r="AE1309" s="137">
        <f t="shared" si="117"/>
        <v>0</v>
      </c>
      <c r="AF1309" s="942">
        <v>0</v>
      </c>
      <c r="AG1309" s="150">
        <v>0</v>
      </c>
      <c r="AH1309" s="138"/>
      <c r="AI1309" s="469"/>
      <c r="AJ1309" s="998">
        <f t="shared" si="118"/>
        <v>448</v>
      </c>
    </row>
    <row r="1310" spans="2:36" ht="66" x14ac:dyDescent="0.25">
      <c r="B1310" s="51"/>
      <c r="C1310" s="52" t="s">
        <v>1262</v>
      </c>
      <c r="D1310" s="74"/>
      <c r="E1310" s="74">
        <v>22</v>
      </c>
      <c r="F1310" s="79" t="s">
        <v>49</v>
      </c>
      <c r="G1310" s="88" t="s">
        <v>31</v>
      </c>
      <c r="H1310" s="56" t="s">
        <v>32</v>
      </c>
      <c r="I1310" s="55" t="s">
        <v>33</v>
      </c>
      <c r="J1310" s="57">
        <v>58.12772727272727</v>
      </c>
      <c r="K1310" s="766">
        <v>1278.81</v>
      </c>
      <c r="L1310" s="136"/>
      <c r="M1310" s="469">
        <v>0</v>
      </c>
      <c r="N1310" s="136"/>
      <c r="O1310" s="469"/>
      <c r="P1310" s="75">
        <v>0</v>
      </c>
      <c r="Q1310" s="1002">
        <f t="shared" si="116"/>
        <v>0</v>
      </c>
      <c r="R1310" s="138"/>
      <c r="S1310" s="469"/>
      <c r="T1310" s="75">
        <v>0</v>
      </c>
      <c r="U1310" s="1002"/>
      <c r="V1310" s="138"/>
      <c r="W1310" s="469"/>
      <c r="X1310" s="138"/>
      <c r="Y1310" s="469"/>
      <c r="Z1310" s="60">
        <f t="shared" si="119"/>
        <v>22</v>
      </c>
      <c r="AA1310" s="1002">
        <v>1278.81</v>
      </c>
      <c r="AB1310" s="138"/>
      <c r="AC1310" s="469"/>
      <c r="AD1310" s="63">
        <v>0</v>
      </c>
      <c r="AE1310" s="137">
        <f t="shared" si="117"/>
        <v>0</v>
      </c>
      <c r="AF1310" s="942">
        <v>0</v>
      </c>
      <c r="AG1310" s="150">
        <v>0</v>
      </c>
      <c r="AH1310" s="138"/>
      <c r="AI1310" s="469"/>
      <c r="AJ1310" s="998">
        <f t="shared" si="118"/>
        <v>1278.81</v>
      </c>
    </row>
    <row r="1311" spans="2:36" ht="66" x14ac:dyDescent="0.25">
      <c r="B1311" s="51"/>
      <c r="C1311" s="52" t="s">
        <v>1263</v>
      </c>
      <c r="D1311" s="74"/>
      <c r="E1311" s="74">
        <v>10</v>
      </c>
      <c r="F1311" s="79" t="s">
        <v>49</v>
      </c>
      <c r="G1311" s="88" t="s">
        <v>31</v>
      </c>
      <c r="H1311" s="56" t="s">
        <v>32</v>
      </c>
      <c r="I1311" s="55" t="s">
        <v>33</v>
      </c>
      <c r="J1311" s="57">
        <v>62.64</v>
      </c>
      <c r="K1311" s="766">
        <v>626.4</v>
      </c>
      <c r="L1311" s="136"/>
      <c r="M1311" s="469">
        <v>0</v>
      </c>
      <c r="N1311" s="136"/>
      <c r="O1311" s="469"/>
      <c r="P1311" s="75">
        <v>0</v>
      </c>
      <c r="Q1311" s="1002">
        <f t="shared" si="116"/>
        <v>0</v>
      </c>
      <c r="R1311" s="138"/>
      <c r="S1311" s="469"/>
      <c r="T1311" s="75">
        <v>0</v>
      </c>
      <c r="U1311" s="1002"/>
      <c r="V1311" s="138"/>
      <c r="W1311" s="469"/>
      <c r="X1311" s="138"/>
      <c r="Y1311" s="469"/>
      <c r="Z1311" s="60">
        <f t="shared" si="119"/>
        <v>10</v>
      </c>
      <c r="AA1311" s="1002">
        <v>626.4</v>
      </c>
      <c r="AB1311" s="138"/>
      <c r="AC1311" s="469"/>
      <c r="AD1311" s="63">
        <v>0</v>
      </c>
      <c r="AE1311" s="137">
        <f t="shared" si="117"/>
        <v>0</v>
      </c>
      <c r="AF1311" s="942">
        <v>0</v>
      </c>
      <c r="AG1311" s="150">
        <v>0</v>
      </c>
      <c r="AH1311" s="138"/>
      <c r="AI1311" s="469"/>
      <c r="AJ1311" s="998">
        <f t="shared" si="118"/>
        <v>626.4</v>
      </c>
    </row>
    <row r="1312" spans="2:36" ht="66" x14ac:dyDescent="0.25">
      <c r="B1312" s="51"/>
      <c r="C1312" s="93" t="s">
        <v>1264</v>
      </c>
      <c r="D1312" s="74"/>
      <c r="E1312" s="74">
        <v>1</v>
      </c>
      <c r="F1312" s="109" t="s">
        <v>49</v>
      </c>
      <c r="G1312" s="55" t="s">
        <v>31</v>
      </c>
      <c r="H1312" s="56" t="s">
        <v>32</v>
      </c>
      <c r="I1312" s="55" t="s">
        <v>33</v>
      </c>
      <c r="J1312" s="57">
        <v>69.599999999999994</v>
      </c>
      <c r="K1312" s="766">
        <v>69.599999999999994</v>
      </c>
      <c r="L1312" s="136"/>
      <c r="M1312" s="469">
        <v>0</v>
      </c>
      <c r="N1312" s="136"/>
      <c r="O1312" s="469"/>
      <c r="P1312" s="75">
        <v>0</v>
      </c>
      <c r="Q1312" s="1002">
        <f t="shared" si="116"/>
        <v>0</v>
      </c>
      <c r="R1312" s="138"/>
      <c r="S1312" s="469"/>
      <c r="T1312" s="75">
        <v>0</v>
      </c>
      <c r="U1312" s="1002"/>
      <c r="V1312" s="138"/>
      <c r="W1312" s="469"/>
      <c r="X1312" s="138"/>
      <c r="Y1312" s="469"/>
      <c r="Z1312" s="60">
        <f t="shared" si="119"/>
        <v>1</v>
      </c>
      <c r="AA1312" s="1002">
        <v>69.599999999999994</v>
      </c>
      <c r="AB1312" s="138"/>
      <c r="AC1312" s="469"/>
      <c r="AD1312" s="63">
        <v>0</v>
      </c>
      <c r="AE1312" s="137">
        <f t="shared" si="117"/>
        <v>0</v>
      </c>
      <c r="AF1312" s="942">
        <v>0</v>
      </c>
      <c r="AG1312" s="150">
        <v>0</v>
      </c>
      <c r="AH1312" s="138"/>
      <c r="AI1312" s="469"/>
      <c r="AJ1312" s="998">
        <f t="shared" si="118"/>
        <v>69.599999999999994</v>
      </c>
    </row>
    <row r="1313" spans="2:36" ht="66" x14ac:dyDescent="0.25">
      <c r="B1313" s="51"/>
      <c r="C1313" s="101" t="s">
        <v>1265</v>
      </c>
      <c r="D1313" s="74"/>
      <c r="E1313" s="74">
        <v>50</v>
      </c>
      <c r="F1313" s="109" t="s">
        <v>49</v>
      </c>
      <c r="G1313" s="55" t="s">
        <v>31</v>
      </c>
      <c r="H1313" s="56" t="s">
        <v>32</v>
      </c>
      <c r="I1313" s="55" t="s">
        <v>33</v>
      </c>
      <c r="J1313" s="57">
        <v>18.36</v>
      </c>
      <c r="K1313" s="766">
        <v>918</v>
      </c>
      <c r="L1313" s="136"/>
      <c r="M1313" s="469">
        <v>0</v>
      </c>
      <c r="N1313" s="136"/>
      <c r="O1313" s="469"/>
      <c r="P1313" s="75">
        <v>0</v>
      </c>
      <c r="Q1313" s="1002">
        <f t="shared" si="116"/>
        <v>0</v>
      </c>
      <c r="R1313" s="138"/>
      <c r="S1313" s="469"/>
      <c r="T1313" s="75">
        <v>0</v>
      </c>
      <c r="U1313" s="1002"/>
      <c r="V1313" s="138"/>
      <c r="W1313" s="469"/>
      <c r="X1313" s="138"/>
      <c r="Y1313" s="469"/>
      <c r="Z1313" s="60">
        <f t="shared" si="119"/>
        <v>50</v>
      </c>
      <c r="AA1313" s="1002">
        <v>918</v>
      </c>
      <c r="AB1313" s="138"/>
      <c r="AC1313" s="469"/>
      <c r="AD1313" s="63">
        <v>0</v>
      </c>
      <c r="AE1313" s="137">
        <f t="shared" si="117"/>
        <v>0</v>
      </c>
      <c r="AF1313" s="942">
        <v>0</v>
      </c>
      <c r="AG1313" s="150">
        <v>0</v>
      </c>
      <c r="AH1313" s="138"/>
      <c r="AI1313" s="469"/>
      <c r="AJ1313" s="998">
        <f t="shared" si="118"/>
        <v>918</v>
      </c>
    </row>
    <row r="1314" spans="2:36" ht="66" x14ac:dyDescent="0.25">
      <c r="B1314" s="51"/>
      <c r="C1314" s="386" t="s">
        <v>1266</v>
      </c>
      <c r="D1314" s="74"/>
      <c r="E1314" s="74">
        <v>48</v>
      </c>
      <c r="F1314" s="109" t="s">
        <v>30</v>
      </c>
      <c r="G1314" s="88" t="s">
        <v>31</v>
      </c>
      <c r="H1314" s="56" t="s">
        <v>32</v>
      </c>
      <c r="I1314" s="55" t="s">
        <v>33</v>
      </c>
      <c r="J1314" s="57">
        <v>174</v>
      </c>
      <c r="K1314" s="766">
        <v>8352</v>
      </c>
      <c r="L1314" s="136"/>
      <c r="M1314" s="469">
        <v>0</v>
      </c>
      <c r="N1314" s="136"/>
      <c r="O1314" s="469"/>
      <c r="P1314" s="75">
        <v>0</v>
      </c>
      <c r="Q1314" s="1002">
        <f t="shared" si="116"/>
        <v>0</v>
      </c>
      <c r="R1314" s="138"/>
      <c r="S1314" s="469"/>
      <c r="T1314" s="75">
        <v>0</v>
      </c>
      <c r="U1314" s="1002"/>
      <c r="V1314" s="138"/>
      <c r="W1314" s="469"/>
      <c r="X1314" s="138"/>
      <c r="Y1314" s="469"/>
      <c r="Z1314" s="60">
        <f t="shared" si="119"/>
        <v>48</v>
      </c>
      <c r="AA1314" s="1002">
        <v>8352</v>
      </c>
      <c r="AB1314" s="138"/>
      <c r="AC1314" s="469"/>
      <c r="AD1314" s="63">
        <v>0</v>
      </c>
      <c r="AE1314" s="137">
        <f t="shared" si="117"/>
        <v>0</v>
      </c>
      <c r="AF1314" s="942">
        <v>0</v>
      </c>
      <c r="AG1314" s="150">
        <v>0</v>
      </c>
      <c r="AH1314" s="138"/>
      <c r="AI1314" s="469"/>
      <c r="AJ1314" s="998">
        <f t="shared" si="118"/>
        <v>8352</v>
      </c>
    </row>
    <row r="1315" spans="2:36" ht="66" x14ac:dyDescent="0.25">
      <c r="B1315" s="51"/>
      <c r="C1315" s="93" t="s">
        <v>1267</v>
      </c>
      <c r="D1315" s="74"/>
      <c r="E1315" s="74">
        <v>1</v>
      </c>
      <c r="F1315" s="109" t="s">
        <v>195</v>
      </c>
      <c r="G1315" s="55" t="s">
        <v>31</v>
      </c>
      <c r="H1315" s="56" t="s">
        <v>32</v>
      </c>
      <c r="I1315" s="55" t="s">
        <v>33</v>
      </c>
      <c r="J1315" s="57">
        <v>614.79999999999995</v>
      </c>
      <c r="K1315" s="766">
        <v>614.79999999999995</v>
      </c>
      <c r="L1315" s="136"/>
      <c r="M1315" s="469">
        <v>0</v>
      </c>
      <c r="N1315" s="136"/>
      <c r="O1315" s="469"/>
      <c r="P1315" s="75">
        <v>0</v>
      </c>
      <c r="Q1315" s="1002">
        <f t="shared" si="116"/>
        <v>0</v>
      </c>
      <c r="R1315" s="138"/>
      <c r="S1315" s="469"/>
      <c r="T1315" s="75">
        <v>0</v>
      </c>
      <c r="U1315" s="1002"/>
      <c r="V1315" s="138"/>
      <c r="W1315" s="469"/>
      <c r="X1315" s="138"/>
      <c r="Y1315" s="469"/>
      <c r="Z1315" s="60">
        <f t="shared" si="119"/>
        <v>1</v>
      </c>
      <c r="AA1315" s="1002">
        <v>614.79999999999995</v>
      </c>
      <c r="AB1315" s="138"/>
      <c r="AC1315" s="469"/>
      <c r="AD1315" s="63">
        <v>0</v>
      </c>
      <c r="AE1315" s="137">
        <f t="shared" si="117"/>
        <v>0</v>
      </c>
      <c r="AF1315" s="942">
        <v>0</v>
      </c>
      <c r="AG1315" s="150">
        <v>0</v>
      </c>
      <c r="AH1315" s="138"/>
      <c r="AI1315" s="469"/>
      <c r="AJ1315" s="998">
        <f t="shared" si="118"/>
        <v>614.79999999999995</v>
      </c>
    </row>
    <row r="1316" spans="2:36" ht="66" x14ac:dyDescent="0.25">
      <c r="B1316" s="51"/>
      <c r="C1316" s="101" t="s">
        <v>1268</v>
      </c>
      <c r="D1316" s="74"/>
      <c r="E1316" s="74">
        <v>125</v>
      </c>
      <c r="F1316" s="109" t="s">
        <v>49</v>
      </c>
      <c r="G1316" s="55" t="s">
        <v>31</v>
      </c>
      <c r="H1316" s="56" t="s">
        <v>32</v>
      </c>
      <c r="I1316" s="55" t="s">
        <v>33</v>
      </c>
      <c r="J1316" s="57">
        <v>53.49888</v>
      </c>
      <c r="K1316" s="766">
        <v>6687.36</v>
      </c>
      <c r="L1316" s="136"/>
      <c r="M1316" s="469">
        <v>0</v>
      </c>
      <c r="N1316" s="136"/>
      <c r="O1316" s="469"/>
      <c r="P1316" s="75">
        <v>0</v>
      </c>
      <c r="Q1316" s="1002">
        <f t="shared" si="116"/>
        <v>0</v>
      </c>
      <c r="R1316" s="138"/>
      <c r="S1316" s="469"/>
      <c r="T1316" s="75">
        <v>0</v>
      </c>
      <c r="U1316" s="1002"/>
      <c r="V1316" s="138"/>
      <c r="W1316" s="469"/>
      <c r="X1316" s="138"/>
      <c r="Y1316" s="469"/>
      <c r="Z1316" s="60">
        <f t="shared" si="119"/>
        <v>125</v>
      </c>
      <c r="AA1316" s="1002">
        <v>6687.36</v>
      </c>
      <c r="AB1316" s="138"/>
      <c r="AC1316" s="469"/>
      <c r="AD1316" s="63">
        <v>0</v>
      </c>
      <c r="AE1316" s="137">
        <f t="shared" si="117"/>
        <v>0</v>
      </c>
      <c r="AF1316" s="942">
        <v>0</v>
      </c>
      <c r="AG1316" s="150">
        <v>0</v>
      </c>
      <c r="AH1316" s="138"/>
      <c r="AI1316" s="469"/>
      <c r="AJ1316" s="998">
        <f t="shared" si="118"/>
        <v>6687.36</v>
      </c>
    </row>
    <row r="1317" spans="2:36" ht="66" x14ac:dyDescent="0.25">
      <c r="B1317" s="51"/>
      <c r="C1317" s="52" t="s">
        <v>1269</v>
      </c>
      <c r="D1317" s="74"/>
      <c r="E1317" s="74">
        <v>103</v>
      </c>
      <c r="F1317" s="79" t="s">
        <v>1246</v>
      </c>
      <c r="G1317" s="55" t="s">
        <v>31</v>
      </c>
      <c r="H1317" s="56" t="s">
        <v>32</v>
      </c>
      <c r="I1317" s="55" t="s">
        <v>33</v>
      </c>
      <c r="J1317" s="57">
        <v>58.524174757281557</v>
      </c>
      <c r="K1317" s="766">
        <v>6027.9900000000007</v>
      </c>
      <c r="L1317" s="136"/>
      <c r="M1317" s="469">
        <v>0</v>
      </c>
      <c r="N1317" s="136"/>
      <c r="O1317" s="469"/>
      <c r="P1317" s="75">
        <v>0</v>
      </c>
      <c r="Q1317" s="1002">
        <f t="shared" si="116"/>
        <v>0</v>
      </c>
      <c r="R1317" s="138"/>
      <c r="S1317" s="469"/>
      <c r="T1317" s="75">
        <v>0</v>
      </c>
      <c r="U1317" s="1002"/>
      <c r="V1317" s="138"/>
      <c r="W1317" s="469"/>
      <c r="X1317" s="138"/>
      <c r="Y1317" s="469"/>
      <c r="Z1317" s="60">
        <f t="shared" si="119"/>
        <v>103</v>
      </c>
      <c r="AA1317" s="1002">
        <v>6027.9900000000007</v>
      </c>
      <c r="AB1317" s="138"/>
      <c r="AC1317" s="469"/>
      <c r="AD1317" s="63">
        <v>0</v>
      </c>
      <c r="AE1317" s="137">
        <f t="shared" si="117"/>
        <v>0</v>
      </c>
      <c r="AF1317" s="942">
        <v>0</v>
      </c>
      <c r="AG1317" s="150">
        <v>0</v>
      </c>
      <c r="AH1317" s="138"/>
      <c r="AI1317" s="469"/>
      <c r="AJ1317" s="998">
        <f t="shared" si="118"/>
        <v>6027.9900000000007</v>
      </c>
    </row>
    <row r="1318" spans="2:36" ht="66" x14ac:dyDescent="0.25">
      <c r="B1318" s="51"/>
      <c r="C1318" s="101" t="s">
        <v>1270</v>
      </c>
      <c r="D1318" s="74"/>
      <c r="E1318" s="74">
        <v>160</v>
      </c>
      <c r="F1318" s="105" t="s">
        <v>122</v>
      </c>
      <c r="G1318" s="55" t="s">
        <v>31</v>
      </c>
      <c r="H1318" s="56" t="s">
        <v>32</v>
      </c>
      <c r="I1318" s="55" t="s">
        <v>33</v>
      </c>
      <c r="J1318" s="57">
        <v>81</v>
      </c>
      <c r="K1318" s="766">
        <v>12960</v>
      </c>
      <c r="L1318" s="136"/>
      <c r="M1318" s="469">
        <v>0</v>
      </c>
      <c r="N1318" s="136"/>
      <c r="O1318" s="469"/>
      <c r="P1318" s="75">
        <v>0</v>
      </c>
      <c r="Q1318" s="1002">
        <f t="shared" si="116"/>
        <v>0</v>
      </c>
      <c r="R1318" s="138"/>
      <c r="S1318" s="469"/>
      <c r="T1318" s="75">
        <v>0</v>
      </c>
      <c r="U1318" s="1002"/>
      <c r="V1318" s="138"/>
      <c r="W1318" s="469"/>
      <c r="X1318" s="138"/>
      <c r="Y1318" s="469"/>
      <c r="Z1318" s="60">
        <f t="shared" si="119"/>
        <v>160</v>
      </c>
      <c r="AA1318" s="1002">
        <v>12960</v>
      </c>
      <c r="AB1318" s="138"/>
      <c r="AC1318" s="469"/>
      <c r="AD1318" s="63">
        <v>0</v>
      </c>
      <c r="AE1318" s="137">
        <f t="shared" si="117"/>
        <v>0</v>
      </c>
      <c r="AF1318" s="942">
        <v>0</v>
      </c>
      <c r="AG1318" s="150">
        <v>0</v>
      </c>
      <c r="AH1318" s="138"/>
      <c r="AI1318" s="469"/>
      <c r="AJ1318" s="998">
        <f t="shared" si="118"/>
        <v>12960</v>
      </c>
    </row>
    <row r="1319" spans="2:36" ht="66" x14ac:dyDescent="0.25">
      <c r="B1319" s="51"/>
      <c r="C1319" s="101" t="s">
        <v>1271</v>
      </c>
      <c r="D1319" s="74"/>
      <c r="E1319" s="74">
        <v>110</v>
      </c>
      <c r="F1319" s="109" t="s">
        <v>49</v>
      </c>
      <c r="G1319" s="55" t="s">
        <v>31</v>
      </c>
      <c r="H1319" s="56" t="s">
        <v>32</v>
      </c>
      <c r="I1319" s="55" t="s">
        <v>33</v>
      </c>
      <c r="J1319" s="57">
        <v>47.115454545454547</v>
      </c>
      <c r="K1319" s="766">
        <v>5182.7</v>
      </c>
      <c r="L1319" s="136"/>
      <c r="M1319" s="469">
        <v>0</v>
      </c>
      <c r="N1319" s="136"/>
      <c r="O1319" s="469"/>
      <c r="P1319" s="75">
        <v>0</v>
      </c>
      <c r="Q1319" s="1002">
        <f t="shared" si="116"/>
        <v>0</v>
      </c>
      <c r="R1319" s="138"/>
      <c r="S1319" s="469"/>
      <c r="T1319" s="75">
        <v>0</v>
      </c>
      <c r="U1319" s="1002"/>
      <c r="V1319" s="138"/>
      <c r="W1319" s="469"/>
      <c r="X1319" s="138"/>
      <c r="Y1319" s="469"/>
      <c r="Z1319" s="60">
        <f t="shared" si="119"/>
        <v>110</v>
      </c>
      <c r="AA1319" s="1002">
        <v>5182.7</v>
      </c>
      <c r="AB1319" s="138"/>
      <c r="AC1319" s="469"/>
      <c r="AD1319" s="63">
        <v>0</v>
      </c>
      <c r="AE1319" s="137">
        <f t="shared" si="117"/>
        <v>0</v>
      </c>
      <c r="AF1319" s="942">
        <v>0</v>
      </c>
      <c r="AG1319" s="150">
        <v>0</v>
      </c>
      <c r="AH1319" s="138"/>
      <c r="AI1319" s="469"/>
      <c r="AJ1319" s="998">
        <f t="shared" si="118"/>
        <v>5182.7</v>
      </c>
    </row>
    <row r="1320" spans="2:36" ht="66" x14ac:dyDescent="0.25">
      <c r="B1320" s="51"/>
      <c r="C1320" s="101" t="s">
        <v>1272</v>
      </c>
      <c r="D1320" s="74"/>
      <c r="E1320" s="74">
        <v>120</v>
      </c>
      <c r="F1320" s="109" t="s">
        <v>49</v>
      </c>
      <c r="G1320" s="55" t="s">
        <v>31</v>
      </c>
      <c r="H1320" s="56" t="s">
        <v>32</v>
      </c>
      <c r="I1320" s="55" t="s">
        <v>33</v>
      </c>
      <c r="J1320" s="57">
        <v>70.2</v>
      </c>
      <c r="K1320" s="766">
        <v>8424</v>
      </c>
      <c r="L1320" s="136"/>
      <c r="M1320" s="469">
        <v>0</v>
      </c>
      <c r="N1320" s="136"/>
      <c r="O1320" s="469"/>
      <c r="P1320" s="75">
        <v>0</v>
      </c>
      <c r="Q1320" s="1002">
        <f t="shared" si="116"/>
        <v>0</v>
      </c>
      <c r="R1320" s="138"/>
      <c r="S1320" s="469"/>
      <c r="T1320" s="75">
        <v>0</v>
      </c>
      <c r="U1320" s="1002"/>
      <c r="V1320" s="138"/>
      <c r="W1320" s="469"/>
      <c r="X1320" s="138"/>
      <c r="Y1320" s="469"/>
      <c r="Z1320" s="60">
        <f t="shared" si="119"/>
        <v>120</v>
      </c>
      <c r="AA1320" s="1002">
        <v>8424</v>
      </c>
      <c r="AB1320" s="138"/>
      <c r="AC1320" s="469"/>
      <c r="AD1320" s="63">
        <v>0</v>
      </c>
      <c r="AE1320" s="137">
        <f t="shared" si="117"/>
        <v>0</v>
      </c>
      <c r="AF1320" s="942">
        <v>0</v>
      </c>
      <c r="AG1320" s="150">
        <v>0</v>
      </c>
      <c r="AH1320" s="138"/>
      <c r="AI1320" s="469"/>
      <c r="AJ1320" s="998">
        <f t="shared" si="118"/>
        <v>8424</v>
      </c>
    </row>
    <row r="1321" spans="2:36" ht="66" x14ac:dyDescent="0.25">
      <c r="B1321" s="51"/>
      <c r="C1321" s="101" t="s">
        <v>1273</v>
      </c>
      <c r="D1321" s="74"/>
      <c r="E1321" s="74">
        <v>0</v>
      </c>
      <c r="F1321" s="109" t="s">
        <v>49</v>
      </c>
      <c r="G1321" s="55" t="s">
        <v>31</v>
      </c>
      <c r="H1321" s="56" t="s">
        <v>32</v>
      </c>
      <c r="I1321" s="55" t="s">
        <v>33</v>
      </c>
      <c r="J1321" s="57">
        <v>62.64</v>
      </c>
      <c r="K1321" s="766">
        <v>0</v>
      </c>
      <c r="L1321" s="136"/>
      <c r="M1321" s="469">
        <v>0</v>
      </c>
      <c r="N1321" s="136"/>
      <c r="O1321" s="469"/>
      <c r="P1321" s="75">
        <v>0</v>
      </c>
      <c r="Q1321" s="1002">
        <f t="shared" si="116"/>
        <v>0</v>
      </c>
      <c r="R1321" s="138"/>
      <c r="S1321" s="469"/>
      <c r="T1321" s="75">
        <v>0</v>
      </c>
      <c r="U1321" s="1002"/>
      <c r="V1321" s="138"/>
      <c r="W1321" s="469"/>
      <c r="X1321" s="138"/>
      <c r="Y1321" s="469"/>
      <c r="Z1321" s="60">
        <f t="shared" si="119"/>
        <v>0</v>
      </c>
      <c r="AA1321" s="1002">
        <v>0</v>
      </c>
      <c r="AB1321" s="138"/>
      <c r="AC1321" s="469"/>
      <c r="AD1321" s="63">
        <v>0</v>
      </c>
      <c r="AE1321" s="137">
        <f t="shared" si="117"/>
        <v>0</v>
      </c>
      <c r="AF1321" s="942">
        <v>0</v>
      </c>
      <c r="AG1321" s="150">
        <v>0</v>
      </c>
      <c r="AH1321" s="138"/>
      <c r="AI1321" s="469"/>
      <c r="AJ1321" s="998">
        <f t="shared" si="118"/>
        <v>0</v>
      </c>
    </row>
    <row r="1322" spans="2:36" ht="66" x14ac:dyDescent="0.25">
      <c r="B1322" s="51"/>
      <c r="C1322" s="73" t="s">
        <v>1274</v>
      </c>
      <c r="D1322" s="74"/>
      <c r="E1322" s="74">
        <v>11</v>
      </c>
      <c r="F1322" s="79" t="s">
        <v>49</v>
      </c>
      <c r="G1322" s="55" t="s">
        <v>31</v>
      </c>
      <c r="H1322" s="56" t="s">
        <v>32</v>
      </c>
      <c r="I1322" s="55" t="s">
        <v>33</v>
      </c>
      <c r="J1322" s="57">
        <v>21.796363636363637</v>
      </c>
      <c r="K1322" s="766">
        <v>239.76</v>
      </c>
      <c r="L1322" s="136"/>
      <c r="M1322" s="469">
        <v>0</v>
      </c>
      <c r="N1322" s="136"/>
      <c r="O1322" s="469"/>
      <c r="P1322" s="75">
        <v>0</v>
      </c>
      <c r="Q1322" s="1002">
        <f t="shared" si="116"/>
        <v>0</v>
      </c>
      <c r="R1322" s="138"/>
      <c r="S1322" s="469"/>
      <c r="T1322" s="75">
        <v>0</v>
      </c>
      <c r="U1322" s="1002"/>
      <c r="V1322" s="138"/>
      <c r="W1322" s="469"/>
      <c r="X1322" s="138"/>
      <c r="Y1322" s="469"/>
      <c r="Z1322" s="60">
        <f t="shared" si="119"/>
        <v>11</v>
      </c>
      <c r="AA1322" s="1002">
        <v>239.76</v>
      </c>
      <c r="AB1322" s="138"/>
      <c r="AC1322" s="469"/>
      <c r="AD1322" s="63">
        <v>0</v>
      </c>
      <c r="AE1322" s="137">
        <f t="shared" si="117"/>
        <v>0</v>
      </c>
      <c r="AF1322" s="942">
        <v>0</v>
      </c>
      <c r="AG1322" s="150">
        <v>0</v>
      </c>
      <c r="AH1322" s="138"/>
      <c r="AI1322" s="469"/>
      <c r="AJ1322" s="998">
        <f t="shared" si="118"/>
        <v>239.76</v>
      </c>
    </row>
    <row r="1323" spans="2:36" ht="66" x14ac:dyDescent="0.25">
      <c r="B1323" s="51"/>
      <c r="C1323" s="101" t="s">
        <v>1275</v>
      </c>
      <c r="D1323" s="74"/>
      <c r="E1323" s="74">
        <v>63</v>
      </c>
      <c r="F1323" s="105" t="s">
        <v>122</v>
      </c>
      <c r="G1323" s="55" t="s">
        <v>31</v>
      </c>
      <c r="H1323" s="56" t="s">
        <v>32</v>
      </c>
      <c r="I1323" s="55" t="s">
        <v>33</v>
      </c>
      <c r="J1323" s="57">
        <v>58.63</v>
      </c>
      <c r="K1323" s="766">
        <v>3693.69</v>
      </c>
      <c r="L1323" s="136"/>
      <c r="M1323" s="469">
        <v>0</v>
      </c>
      <c r="N1323" s="136"/>
      <c r="O1323" s="469"/>
      <c r="P1323" s="75">
        <v>0</v>
      </c>
      <c r="Q1323" s="1002">
        <f t="shared" si="116"/>
        <v>0</v>
      </c>
      <c r="R1323" s="138"/>
      <c r="S1323" s="469"/>
      <c r="T1323" s="75">
        <v>0</v>
      </c>
      <c r="U1323" s="1002"/>
      <c r="V1323" s="138"/>
      <c r="W1323" s="469"/>
      <c r="X1323" s="138"/>
      <c r="Y1323" s="469"/>
      <c r="Z1323" s="60">
        <f t="shared" si="119"/>
        <v>63</v>
      </c>
      <c r="AA1323" s="1002">
        <v>3693.69</v>
      </c>
      <c r="AB1323" s="138"/>
      <c r="AC1323" s="469"/>
      <c r="AD1323" s="63">
        <v>0</v>
      </c>
      <c r="AE1323" s="137">
        <f t="shared" si="117"/>
        <v>0</v>
      </c>
      <c r="AF1323" s="942">
        <v>0</v>
      </c>
      <c r="AG1323" s="150">
        <v>0</v>
      </c>
      <c r="AH1323" s="138"/>
      <c r="AI1323" s="469"/>
      <c r="AJ1323" s="998">
        <f t="shared" si="118"/>
        <v>3693.69</v>
      </c>
    </row>
    <row r="1324" spans="2:36" ht="66" x14ac:dyDescent="0.25">
      <c r="B1324" s="51"/>
      <c r="C1324" s="73" t="s">
        <v>1276</v>
      </c>
      <c r="D1324" s="74"/>
      <c r="E1324" s="74">
        <v>26</v>
      </c>
      <c r="F1324" s="79" t="s">
        <v>49</v>
      </c>
      <c r="G1324" s="55" t="s">
        <v>31</v>
      </c>
      <c r="H1324" s="56" t="s">
        <v>32</v>
      </c>
      <c r="I1324" s="55" t="s">
        <v>33</v>
      </c>
      <c r="J1324" s="57">
        <v>627.98925925925926</v>
      </c>
      <c r="K1324" s="766">
        <v>16327.72</v>
      </c>
      <c r="L1324" s="136"/>
      <c r="M1324" s="469">
        <v>0</v>
      </c>
      <c r="N1324" s="136"/>
      <c r="O1324" s="469"/>
      <c r="P1324" s="75">
        <v>0</v>
      </c>
      <c r="Q1324" s="1002">
        <f t="shared" si="116"/>
        <v>0</v>
      </c>
      <c r="R1324" s="138"/>
      <c r="S1324" s="469"/>
      <c r="T1324" s="75">
        <v>0</v>
      </c>
      <c r="U1324" s="1002"/>
      <c r="V1324" s="138"/>
      <c r="W1324" s="469"/>
      <c r="X1324" s="138"/>
      <c r="Y1324" s="469"/>
      <c r="Z1324" s="60">
        <f t="shared" si="119"/>
        <v>26</v>
      </c>
      <c r="AA1324" s="1002">
        <v>16327.72</v>
      </c>
      <c r="AB1324" s="138"/>
      <c r="AC1324" s="469"/>
      <c r="AD1324" s="63">
        <v>0</v>
      </c>
      <c r="AE1324" s="137">
        <f t="shared" si="117"/>
        <v>0</v>
      </c>
      <c r="AF1324" s="942">
        <v>0</v>
      </c>
      <c r="AG1324" s="150">
        <v>0</v>
      </c>
      <c r="AH1324" s="138"/>
      <c r="AI1324" s="469"/>
      <c r="AJ1324" s="998">
        <f t="shared" si="118"/>
        <v>16327.72</v>
      </c>
    </row>
    <row r="1325" spans="2:36" ht="66" x14ac:dyDescent="0.25">
      <c r="B1325" s="51"/>
      <c r="C1325" s="101" t="s">
        <v>1277</v>
      </c>
      <c r="D1325" s="74"/>
      <c r="E1325" s="74">
        <v>27</v>
      </c>
      <c r="F1325" s="105" t="s">
        <v>122</v>
      </c>
      <c r="G1325" s="55" t="s">
        <v>31</v>
      </c>
      <c r="H1325" s="56" t="s">
        <v>32</v>
      </c>
      <c r="I1325" s="55" t="s">
        <v>33</v>
      </c>
      <c r="J1325" s="57">
        <v>74</v>
      </c>
      <c r="K1325" s="766">
        <v>1998</v>
      </c>
      <c r="L1325" s="136"/>
      <c r="M1325" s="469">
        <v>0</v>
      </c>
      <c r="N1325" s="136"/>
      <c r="O1325" s="469"/>
      <c r="P1325" s="75">
        <v>0</v>
      </c>
      <c r="Q1325" s="1002">
        <f t="shared" si="116"/>
        <v>0</v>
      </c>
      <c r="R1325" s="138"/>
      <c r="S1325" s="469"/>
      <c r="T1325" s="75">
        <v>0</v>
      </c>
      <c r="U1325" s="1002"/>
      <c r="V1325" s="138"/>
      <c r="W1325" s="469"/>
      <c r="X1325" s="138"/>
      <c r="Y1325" s="469"/>
      <c r="Z1325" s="60">
        <f t="shared" si="119"/>
        <v>27</v>
      </c>
      <c r="AA1325" s="1002">
        <v>1998</v>
      </c>
      <c r="AB1325" s="138"/>
      <c r="AC1325" s="469"/>
      <c r="AD1325" s="63">
        <v>0</v>
      </c>
      <c r="AE1325" s="137">
        <f t="shared" si="117"/>
        <v>0</v>
      </c>
      <c r="AF1325" s="942">
        <v>0</v>
      </c>
      <c r="AG1325" s="150">
        <v>0</v>
      </c>
      <c r="AH1325" s="138"/>
      <c r="AI1325" s="469"/>
      <c r="AJ1325" s="998">
        <f t="shared" si="118"/>
        <v>1998</v>
      </c>
    </row>
    <row r="1326" spans="2:36" ht="66" x14ac:dyDescent="0.25">
      <c r="B1326" s="51"/>
      <c r="C1326" s="82" t="s">
        <v>1278</v>
      </c>
      <c r="D1326" s="74"/>
      <c r="E1326" s="74">
        <v>25</v>
      </c>
      <c r="F1326" s="79" t="s">
        <v>30</v>
      </c>
      <c r="G1326" s="55" t="s">
        <v>31</v>
      </c>
      <c r="H1326" s="56" t="s">
        <v>32</v>
      </c>
      <c r="I1326" s="55" t="s">
        <v>33</v>
      </c>
      <c r="J1326" s="57">
        <v>91.454400000000007</v>
      </c>
      <c r="K1326" s="766">
        <v>2286.36</v>
      </c>
      <c r="L1326" s="136"/>
      <c r="M1326" s="469">
        <v>0</v>
      </c>
      <c r="N1326" s="136"/>
      <c r="O1326" s="469"/>
      <c r="P1326" s="75">
        <v>0</v>
      </c>
      <c r="Q1326" s="1002">
        <f t="shared" si="116"/>
        <v>0</v>
      </c>
      <c r="R1326" s="138"/>
      <c r="S1326" s="469"/>
      <c r="T1326" s="75">
        <v>0</v>
      </c>
      <c r="U1326" s="1002"/>
      <c r="V1326" s="138"/>
      <c r="W1326" s="469"/>
      <c r="X1326" s="138"/>
      <c r="Y1326" s="469"/>
      <c r="Z1326" s="60">
        <f t="shared" si="119"/>
        <v>25</v>
      </c>
      <c r="AA1326" s="1002">
        <v>2286.36</v>
      </c>
      <c r="AB1326" s="138"/>
      <c r="AC1326" s="469"/>
      <c r="AD1326" s="63">
        <v>0</v>
      </c>
      <c r="AE1326" s="137">
        <f t="shared" si="117"/>
        <v>0</v>
      </c>
      <c r="AF1326" s="942">
        <v>0</v>
      </c>
      <c r="AG1326" s="150">
        <v>0</v>
      </c>
      <c r="AH1326" s="138"/>
      <c r="AI1326" s="469"/>
      <c r="AJ1326" s="998">
        <f t="shared" si="118"/>
        <v>2286.36</v>
      </c>
    </row>
    <row r="1327" spans="2:36" ht="66" x14ac:dyDescent="0.25">
      <c r="B1327" s="51"/>
      <c r="C1327" s="82" t="s">
        <v>1279</v>
      </c>
      <c r="D1327" s="74"/>
      <c r="E1327" s="74">
        <v>15</v>
      </c>
      <c r="F1327" s="79" t="s">
        <v>1246</v>
      </c>
      <c r="G1327" s="55" t="s">
        <v>31</v>
      </c>
      <c r="H1327" s="56" t="s">
        <v>32</v>
      </c>
      <c r="I1327" s="55" t="s">
        <v>33</v>
      </c>
      <c r="J1327" s="57">
        <v>103.98266666666667</v>
      </c>
      <c r="K1327" s="766">
        <v>1559.74</v>
      </c>
      <c r="L1327" s="136"/>
      <c r="M1327" s="469">
        <v>0</v>
      </c>
      <c r="N1327" s="136"/>
      <c r="O1327" s="469"/>
      <c r="P1327" s="75">
        <v>0</v>
      </c>
      <c r="Q1327" s="1002">
        <f t="shared" si="116"/>
        <v>0</v>
      </c>
      <c r="R1327" s="138"/>
      <c r="S1327" s="469"/>
      <c r="T1327" s="75">
        <v>0</v>
      </c>
      <c r="U1327" s="1002"/>
      <c r="V1327" s="138"/>
      <c r="W1327" s="469"/>
      <c r="X1327" s="138"/>
      <c r="Y1327" s="469"/>
      <c r="Z1327" s="60">
        <f t="shared" si="119"/>
        <v>15</v>
      </c>
      <c r="AA1327" s="1002">
        <v>1559.74</v>
      </c>
      <c r="AB1327" s="138"/>
      <c r="AC1327" s="469"/>
      <c r="AD1327" s="63">
        <v>0</v>
      </c>
      <c r="AE1327" s="137">
        <f t="shared" si="117"/>
        <v>0</v>
      </c>
      <c r="AF1327" s="942">
        <v>0</v>
      </c>
      <c r="AG1327" s="150">
        <v>0</v>
      </c>
      <c r="AH1327" s="138"/>
      <c r="AI1327" s="469"/>
      <c r="AJ1327" s="998">
        <f t="shared" si="118"/>
        <v>1559.74</v>
      </c>
    </row>
    <row r="1328" spans="2:36" ht="66" x14ac:dyDescent="0.25">
      <c r="B1328" s="51"/>
      <c r="C1328" s="93" t="s">
        <v>1280</v>
      </c>
      <c r="D1328" s="74"/>
      <c r="E1328" s="74">
        <v>1</v>
      </c>
      <c r="F1328" s="109" t="s">
        <v>49</v>
      </c>
      <c r="G1328" s="55" t="s">
        <v>31</v>
      </c>
      <c r="H1328" s="56" t="s">
        <v>32</v>
      </c>
      <c r="I1328" s="55" t="s">
        <v>33</v>
      </c>
      <c r="J1328" s="57">
        <v>232</v>
      </c>
      <c r="K1328" s="766">
        <v>232</v>
      </c>
      <c r="L1328" s="136"/>
      <c r="M1328" s="469">
        <v>0</v>
      </c>
      <c r="N1328" s="136"/>
      <c r="O1328" s="469"/>
      <c r="P1328" s="75">
        <v>0</v>
      </c>
      <c r="Q1328" s="1002">
        <f t="shared" si="116"/>
        <v>0</v>
      </c>
      <c r="R1328" s="138"/>
      <c r="S1328" s="469"/>
      <c r="T1328" s="75">
        <v>0</v>
      </c>
      <c r="U1328" s="1002"/>
      <c r="V1328" s="138"/>
      <c r="W1328" s="469"/>
      <c r="X1328" s="138"/>
      <c r="Y1328" s="469"/>
      <c r="Z1328" s="60">
        <f t="shared" si="119"/>
        <v>1</v>
      </c>
      <c r="AA1328" s="1002">
        <v>232</v>
      </c>
      <c r="AB1328" s="138"/>
      <c r="AC1328" s="469"/>
      <c r="AD1328" s="63">
        <v>0</v>
      </c>
      <c r="AE1328" s="137">
        <f t="shared" si="117"/>
        <v>0</v>
      </c>
      <c r="AF1328" s="942">
        <v>0</v>
      </c>
      <c r="AG1328" s="150">
        <v>0</v>
      </c>
      <c r="AH1328" s="138"/>
      <c r="AI1328" s="469"/>
      <c r="AJ1328" s="998">
        <f t="shared" si="118"/>
        <v>232</v>
      </c>
    </row>
    <row r="1329" spans="2:36" ht="66" x14ac:dyDescent="0.25">
      <c r="B1329" s="51"/>
      <c r="C1329" s="52" t="s">
        <v>1281</v>
      </c>
      <c r="D1329" s="74"/>
      <c r="E1329" s="74">
        <v>5</v>
      </c>
      <c r="F1329" s="79" t="s">
        <v>30</v>
      </c>
      <c r="G1329" s="55" t="s">
        <v>31</v>
      </c>
      <c r="H1329" s="56" t="s">
        <v>32</v>
      </c>
      <c r="I1329" s="55" t="s">
        <v>33</v>
      </c>
      <c r="J1329" s="57">
        <v>38.835999999999999</v>
      </c>
      <c r="K1329" s="766">
        <v>194.18</v>
      </c>
      <c r="L1329" s="136"/>
      <c r="M1329" s="469">
        <v>0</v>
      </c>
      <c r="N1329" s="136"/>
      <c r="O1329" s="469"/>
      <c r="P1329" s="75">
        <v>0</v>
      </c>
      <c r="Q1329" s="1002">
        <f t="shared" si="116"/>
        <v>0</v>
      </c>
      <c r="R1329" s="138"/>
      <c r="S1329" s="469"/>
      <c r="T1329" s="75">
        <v>0</v>
      </c>
      <c r="U1329" s="1002"/>
      <c r="V1329" s="138"/>
      <c r="W1329" s="469"/>
      <c r="X1329" s="138"/>
      <c r="Y1329" s="469"/>
      <c r="Z1329" s="60">
        <f t="shared" si="119"/>
        <v>5</v>
      </c>
      <c r="AA1329" s="1002">
        <v>194.18</v>
      </c>
      <c r="AB1329" s="138"/>
      <c r="AC1329" s="469"/>
      <c r="AD1329" s="63">
        <v>0</v>
      </c>
      <c r="AE1329" s="137">
        <f t="shared" si="117"/>
        <v>0</v>
      </c>
      <c r="AF1329" s="942">
        <v>0</v>
      </c>
      <c r="AG1329" s="150">
        <v>0</v>
      </c>
      <c r="AH1329" s="138"/>
      <c r="AI1329" s="469"/>
      <c r="AJ1329" s="998">
        <f t="shared" si="118"/>
        <v>194.18</v>
      </c>
    </row>
    <row r="1330" spans="2:36" ht="66" x14ac:dyDescent="0.25">
      <c r="B1330" s="51"/>
      <c r="C1330" s="93" t="s">
        <v>1282</v>
      </c>
      <c r="D1330" s="74"/>
      <c r="E1330" s="74">
        <v>21</v>
      </c>
      <c r="F1330" s="109" t="s">
        <v>49</v>
      </c>
      <c r="G1330" s="55" t="s">
        <v>31</v>
      </c>
      <c r="H1330" s="56" t="s">
        <v>32</v>
      </c>
      <c r="I1330" s="55" t="s">
        <v>33</v>
      </c>
      <c r="J1330" s="57">
        <v>23.803333333333335</v>
      </c>
      <c r="K1330" s="766">
        <v>499.87</v>
      </c>
      <c r="L1330" s="136"/>
      <c r="M1330" s="469">
        <v>0</v>
      </c>
      <c r="N1330" s="136"/>
      <c r="O1330" s="469"/>
      <c r="P1330" s="75">
        <v>0</v>
      </c>
      <c r="Q1330" s="1002">
        <f t="shared" si="116"/>
        <v>0</v>
      </c>
      <c r="R1330" s="138"/>
      <c r="S1330" s="469"/>
      <c r="T1330" s="75">
        <v>0</v>
      </c>
      <c r="U1330" s="1002"/>
      <c r="V1330" s="138"/>
      <c r="W1330" s="469"/>
      <c r="X1330" s="138"/>
      <c r="Y1330" s="469"/>
      <c r="Z1330" s="60">
        <f t="shared" si="119"/>
        <v>21</v>
      </c>
      <c r="AA1330" s="1002">
        <v>499.87</v>
      </c>
      <c r="AB1330" s="138"/>
      <c r="AC1330" s="469"/>
      <c r="AD1330" s="63">
        <v>0</v>
      </c>
      <c r="AE1330" s="137">
        <f t="shared" si="117"/>
        <v>0</v>
      </c>
      <c r="AF1330" s="942">
        <v>0</v>
      </c>
      <c r="AG1330" s="150">
        <v>0</v>
      </c>
      <c r="AH1330" s="138"/>
      <c r="AI1330" s="469"/>
      <c r="AJ1330" s="998">
        <f t="shared" si="118"/>
        <v>499.87</v>
      </c>
    </row>
    <row r="1331" spans="2:36" ht="66" x14ac:dyDescent="0.25">
      <c r="B1331" s="51"/>
      <c r="C1331" s="101" t="s">
        <v>1283</v>
      </c>
      <c r="D1331" s="74"/>
      <c r="E1331" s="74">
        <v>48</v>
      </c>
      <c r="F1331" s="109" t="s">
        <v>49</v>
      </c>
      <c r="G1331" s="55" t="s">
        <v>31</v>
      </c>
      <c r="H1331" s="56" t="s">
        <v>32</v>
      </c>
      <c r="I1331" s="55" t="s">
        <v>33</v>
      </c>
      <c r="J1331" s="57">
        <v>36.72</v>
      </c>
      <c r="K1331" s="766">
        <v>1762.56</v>
      </c>
      <c r="L1331" s="136"/>
      <c r="M1331" s="469">
        <v>0</v>
      </c>
      <c r="N1331" s="136"/>
      <c r="O1331" s="469"/>
      <c r="P1331" s="75">
        <v>0</v>
      </c>
      <c r="Q1331" s="1002">
        <f t="shared" si="116"/>
        <v>0</v>
      </c>
      <c r="R1331" s="138"/>
      <c r="S1331" s="469"/>
      <c r="T1331" s="75">
        <v>0</v>
      </c>
      <c r="U1331" s="1002"/>
      <c r="V1331" s="138"/>
      <c r="W1331" s="469"/>
      <c r="X1331" s="138"/>
      <c r="Y1331" s="469"/>
      <c r="Z1331" s="60">
        <f t="shared" si="119"/>
        <v>48</v>
      </c>
      <c r="AA1331" s="1002">
        <v>1762.56</v>
      </c>
      <c r="AB1331" s="138"/>
      <c r="AC1331" s="469"/>
      <c r="AD1331" s="63">
        <v>0</v>
      </c>
      <c r="AE1331" s="137">
        <f t="shared" si="117"/>
        <v>0</v>
      </c>
      <c r="AF1331" s="942">
        <v>0</v>
      </c>
      <c r="AG1331" s="150">
        <v>0</v>
      </c>
      <c r="AH1331" s="138"/>
      <c r="AI1331" s="469"/>
      <c r="AJ1331" s="998">
        <f t="shared" si="118"/>
        <v>1762.56</v>
      </c>
    </row>
    <row r="1332" spans="2:36" ht="66" x14ac:dyDescent="0.25">
      <c r="B1332" s="51"/>
      <c r="C1332" s="101" t="s">
        <v>1284</v>
      </c>
      <c r="D1332" s="74"/>
      <c r="E1332" s="74">
        <v>120</v>
      </c>
      <c r="F1332" s="109" t="s">
        <v>49</v>
      </c>
      <c r="G1332" s="55" t="s">
        <v>31</v>
      </c>
      <c r="H1332" s="56" t="s">
        <v>32</v>
      </c>
      <c r="I1332" s="55" t="s">
        <v>33</v>
      </c>
      <c r="J1332" s="57">
        <v>20.52</v>
      </c>
      <c r="K1332" s="766">
        <v>2462.4</v>
      </c>
      <c r="L1332" s="136"/>
      <c r="M1332" s="469">
        <v>0</v>
      </c>
      <c r="N1332" s="136"/>
      <c r="O1332" s="469"/>
      <c r="P1332" s="75">
        <v>0</v>
      </c>
      <c r="Q1332" s="1002">
        <f t="shared" si="116"/>
        <v>0</v>
      </c>
      <c r="R1332" s="138"/>
      <c r="S1332" s="469"/>
      <c r="T1332" s="75">
        <v>0</v>
      </c>
      <c r="U1332" s="1002"/>
      <c r="V1332" s="138"/>
      <c r="W1332" s="469"/>
      <c r="X1332" s="138"/>
      <c r="Y1332" s="469"/>
      <c r="Z1332" s="60">
        <f t="shared" si="119"/>
        <v>120</v>
      </c>
      <c r="AA1332" s="1002">
        <v>2462.4</v>
      </c>
      <c r="AB1332" s="138"/>
      <c r="AC1332" s="469"/>
      <c r="AD1332" s="63">
        <v>0</v>
      </c>
      <c r="AE1332" s="137">
        <f t="shared" si="117"/>
        <v>0</v>
      </c>
      <c r="AF1332" s="942">
        <v>0</v>
      </c>
      <c r="AG1332" s="150">
        <v>0</v>
      </c>
      <c r="AH1332" s="138"/>
      <c r="AI1332" s="469"/>
      <c r="AJ1332" s="998">
        <f t="shared" si="118"/>
        <v>2462.4</v>
      </c>
    </row>
    <row r="1333" spans="2:36" ht="66" x14ac:dyDescent="0.25">
      <c r="B1333" s="51"/>
      <c r="C1333" s="101" t="s">
        <v>1285</v>
      </c>
      <c r="D1333" s="74"/>
      <c r="E1333" s="74">
        <v>84</v>
      </c>
      <c r="F1333" s="109" t="s">
        <v>49</v>
      </c>
      <c r="G1333" s="55" t="s">
        <v>31</v>
      </c>
      <c r="H1333" s="56" t="s">
        <v>32</v>
      </c>
      <c r="I1333" s="55" t="s">
        <v>33</v>
      </c>
      <c r="J1333" s="57">
        <v>70.2</v>
      </c>
      <c r="K1333" s="766">
        <v>5896.8</v>
      </c>
      <c r="L1333" s="136"/>
      <c r="M1333" s="469">
        <v>0</v>
      </c>
      <c r="N1333" s="136"/>
      <c r="O1333" s="469"/>
      <c r="P1333" s="75">
        <v>0</v>
      </c>
      <c r="Q1333" s="1002">
        <f t="shared" si="116"/>
        <v>0</v>
      </c>
      <c r="R1333" s="138"/>
      <c r="S1333" s="469"/>
      <c r="T1333" s="75">
        <v>0</v>
      </c>
      <c r="U1333" s="1002"/>
      <c r="V1333" s="138"/>
      <c r="W1333" s="469"/>
      <c r="X1333" s="138"/>
      <c r="Y1333" s="469"/>
      <c r="Z1333" s="60">
        <f t="shared" si="119"/>
        <v>84</v>
      </c>
      <c r="AA1333" s="1002">
        <v>5896.8</v>
      </c>
      <c r="AB1333" s="138"/>
      <c r="AC1333" s="469"/>
      <c r="AD1333" s="63">
        <v>0</v>
      </c>
      <c r="AE1333" s="137">
        <f t="shared" si="117"/>
        <v>0</v>
      </c>
      <c r="AF1333" s="942">
        <v>0</v>
      </c>
      <c r="AG1333" s="150">
        <v>0</v>
      </c>
      <c r="AH1333" s="138"/>
      <c r="AI1333" s="469"/>
      <c r="AJ1333" s="998">
        <f t="shared" si="118"/>
        <v>5896.8</v>
      </c>
    </row>
    <row r="1334" spans="2:36" ht="66" x14ac:dyDescent="0.25">
      <c r="B1334" s="51"/>
      <c r="C1334" s="101" t="s">
        <v>1286</v>
      </c>
      <c r="D1334" s="74"/>
      <c r="E1334" s="74">
        <v>84</v>
      </c>
      <c r="F1334" s="109" t="s">
        <v>1246</v>
      </c>
      <c r="G1334" s="55" t="s">
        <v>31</v>
      </c>
      <c r="H1334" s="56" t="s">
        <v>32</v>
      </c>
      <c r="I1334" s="55" t="s">
        <v>33</v>
      </c>
      <c r="J1334" s="57">
        <v>43.2</v>
      </c>
      <c r="K1334" s="766">
        <v>3628.8</v>
      </c>
      <c r="L1334" s="136"/>
      <c r="M1334" s="469">
        <v>0</v>
      </c>
      <c r="N1334" s="136"/>
      <c r="O1334" s="469"/>
      <c r="P1334" s="75">
        <v>0</v>
      </c>
      <c r="Q1334" s="1002">
        <f t="shared" si="116"/>
        <v>0</v>
      </c>
      <c r="R1334" s="138"/>
      <c r="S1334" s="469"/>
      <c r="T1334" s="75">
        <v>0</v>
      </c>
      <c r="U1334" s="1002"/>
      <c r="V1334" s="138"/>
      <c r="W1334" s="469"/>
      <c r="X1334" s="138"/>
      <c r="Y1334" s="469"/>
      <c r="Z1334" s="60">
        <f t="shared" si="119"/>
        <v>84</v>
      </c>
      <c r="AA1334" s="1002">
        <v>3628.8</v>
      </c>
      <c r="AB1334" s="138"/>
      <c r="AC1334" s="469"/>
      <c r="AD1334" s="63">
        <v>0</v>
      </c>
      <c r="AE1334" s="137">
        <f t="shared" si="117"/>
        <v>0</v>
      </c>
      <c r="AF1334" s="942">
        <v>0</v>
      </c>
      <c r="AG1334" s="150">
        <v>0</v>
      </c>
      <c r="AH1334" s="138"/>
      <c r="AI1334" s="469"/>
      <c r="AJ1334" s="998">
        <f t="shared" si="118"/>
        <v>3628.8</v>
      </c>
    </row>
    <row r="1335" spans="2:36" ht="66" x14ac:dyDescent="0.25">
      <c r="B1335" s="51"/>
      <c r="C1335" s="93" t="s">
        <v>1287</v>
      </c>
      <c r="D1335" s="74"/>
      <c r="E1335" s="74">
        <v>10</v>
      </c>
      <c r="F1335" s="109" t="s">
        <v>49</v>
      </c>
      <c r="G1335" s="55" t="s">
        <v>31</v>
      </c>
      <c r="H1335" s="56" t="s">
        <v>32</v>
      </c>
      <c r="I1335" s="55" t="s">
        <v>33</v>
      </c>
      <c r="J1335" s="57">
        <v>46.4</v>
      </c>
      <c r="K1335" s="766">
        <v>464</v>
      </c>
      <c r="L1335" s="136"/>
      <c r="M1335" s="469">
        <v>0</v>
      </c>
      <c r="N1335" s="136"/>
      <c r="O1335" s="469"/>
      <c r="P1335" s="75">
        <v>0</v>
      </c>
      <c r="Q1335" s="1002">
        <f t="shared" si="116"/>
        <v>0</v>
      </c>
      <c r="R1335" s="138"/>
      <c r="S1335" s="469"/>
      <c r="T1335" s="75">
        <v>0</v>
      </c>
      <c r="U1335" s="1002"/>
      <c r="V1335" s="138"/>
      <c r="W1335" s="469"/>
      <c r="X1335" s="138"/>
      <c r="Y1335" s="469"/>
      <c r="Z1335" s="60">
        <f t="shared" si="119"/>
        <v>10</v>
      </c>
      <c r="AA1335" s="1002">
        <v>464</v>
      </c>
      <c r="AB1335" s="138"/>
      <c r="AC1335" s="469"/>
      <c r="AD1335" s="63">
        <v>0</v>
      </c>
      <c r="AE1335" s="137">
        <f t="shared" si="117"/>
        <v>0</v>
      </c>
      <c r="AF1335" s="942">
        <v>0</v>
      </c>
      <c r="AG1335" s="150">
        <v>0</v>
      </c>
      <c r="AH1335" s="138"/>
      <c r="AI1335" s="469"/>
      <c r="AJ1335" s="998">
        <f t="shared" si="118"/>
        <v>464</v>
      </c>
    </row>
    <row r="1336" spans="2:36" ht="66" x14ac:dyDescent="0.25">
      <c r="B1336" s="51"/>
      <c r="C1336" s="93" t="s">
        <v>1288</v>
      </c>
      <c r="D1336" s="74"/>
      <c r="E1336" s="74">
        <v>1</v>
      </c>
      <c r="F1336" s="109" t="s">
        <v>49</v>
      </c>
      <c r="G1336" s="55" t="s">
        <v>31</v>
      </c>
      <c r="H1336" s="56" t="s">
        <v>32</v>
      </c>
      <c r="I1336" s="55" t="s">
        <v>33</v>
      </c>
      <c r="J1336" s="57">
        <v>661.2</v>
      </c>
      <c r="K1336" s="766">
        <v>661.2</v>
      </c>
      <c r="L1336" s="136"/>
      <c r="M1336" s="469">
        <v>0</v>
      </c>
      <c r="N1336" s="136"/>
      <c r="O1336" s="469"/>
      <c r="P1336" s="75">
        <v>0</v>
      </c>
      <c r="Q1336" s="1002">
        <f t="shared" si="116"/>
        <v>0</v>
      </c>
      <c r="R1336" s="138"/>
      <c r="S1336" s="469"/>
      <c r="T1336" s="75">
        <v>0</v>
      </c>
      <c r="U1336" s="1002"/>
      <c r="V1336" s="138"/>
      <c r="W1336" s="469"/>
      <c r="X1336" s="138"/>
      <c r="Y1336" s="469"/>
      <c r="Z1336" s="60">
        <f t="shared" si="119"/>
        <v>1</v>
      </c>
      <c r="AA1336" s="1002">
        <v>661.2</v>
      </c>
      <c r="AB1336" s="138"/>
      <c r="AC1336" s="469"/>
      <c r="AD1336" s="63">
        <v>0</v>
      </c>
      <c r="AE1336" s="137">
        <f t="shared" si="117"/>
        <v>0</v>
      </c>
      <c r="AF1336" s="942">
        <v>0</v>
      </c>
      <c r="AG1336" s="150">
        <v>0</v>
      </c>
      <c r="AH1336" s="138"/>
      <c r="AI1336" s="469"/>
      <c r="AJ1336" s="998">
        <f t="shared" si="118"/>
        <v>661.2</v>
      </c>
    </row>
    <row r="1337" spans="2:36" ht="66" x14ac:dyDescent="0.25">
      <c r="B1337" s="51"/>
      <c r="C1337" s="82" t="s">
        <v>1289</v>
      </c>
      <c r="D1337" s="74"/>
      <c r="E1337" s="74">
        <v>15</v>
      </c>
      <c r="F1337" s="79" t="s">
        <v>1246</v>
      </c>
      <c r="G1337" s="55" t="s">
        <v>31</v>
      </c>
      <c r="H1337" s="56" t="s">
        <v>32</v>
      </c>
      <c r="I1337" s="55" t="s">
        <v>33</v>
      </c>
      <c r="J1337" s="57">
        <v>85.190666666666658</v>
      </c>
      <c r="K1337" s="766">
        <v>1277.8599999999999</v>
      </c>
      <c r="L1337" s="136"/>
      <c r="M1337" s="469">
        <v>0</v>
      </c>
      <c r="N1337" s="136"/>
      <c r="O1337" s="469"/>
      <c r="P1337" s="75">
        <v>0</v>
      </c>
      <c r="Q1337" s="1002">
        <f t="shared" si="116"/>
        <v>0</v>
      </c>
      <c r="R1337" s="138"/>
      <c r="S1337" s="469"/>
      <c r="T1337" s="75">
        <v>0</v>
      </c>
      <c r="U1337" s="1002"/>
      <c r="V1337" s="138"/>
      <c r="W1337" s="469"/>
      <c r="X1337" s="138"/>
      <c r="Y1337" s="469"/>
      <c r="Z1337" s="60">
        <f t="shared" si="119"/>
        <v>15</v>
      </c>
      <c r="AA1337" s="1002">
        <v>1277.8599999999999</v>
      </c>
      <c r="AB1337" s="138"/>
      <c r="AC1337" s="469"/>
      <c r="AD1337" s="63">
        <v>0</v>
      </c>
      <c r="AE1337" s="137">
        <f t="shared" si="117"/>
        <v>0</v>
      </c>
      <c r="AF1337" s="942">
        <v>0</v>
      </c>
      <c r="AG1337" s="150">
        <v>0</v>
      </c>
      <c r="AH1337" s="138"/>
      <c r="AI1337" s="469"/>
      <c r="AJ1337" s="998">
        <f t="shared" si="118"/>
        <v>1277.8599999999999</v>
      </c>
    </row>
    <row r="1338" spans="2:36" ht="66" x14ac:dyDescent="0.25">
      <c r="B1338" s="51"/>
      <c r="C1338" s="101" t="s">
        <v>1290</v>
      </c>
      <c r="D1338" s="74"/>
      <c r="E1338" s="74">
        <v>36</v>
      </c>
      <c r="F1338" s="109" t="s">
        <v>49</v>
      </c>
      <c r="G1338" s="55" t="s">
        <v>31</v>
      </c>
      <c r="H1338" s="56" t="s">
        <v>32</v>
      </c>
      <c r="I1338" s="55" t="s">
        <v>33</v>
      </c>
      <c r="J1338" s="57">
        <v>66.959999999999994</v>
      </c>
      <c r="K1338" s="766">
        <v>2410.56</v>
      </c>
      <c r="L1338" s="136"/>
      <c r="M1338" s="469">
        <v>0</v>
      </c>
      <c r="N1338" s="136"/>
      <c r="O1338" s="469"/>
      <c r="P1338" s="75">
        <v>0</v>
      </c>
      <c r="Q1338" s="1002">
        <f t="shared" si="116"/>
        <v>0</v>
      </c>
      <c r="R1338" s="138"/>
      <c r="S1338" s="469"/>
      <c r="T1338" s="75">
        <v>0</v>
      </c>
      <c r="U1338" s="1002"/>
      <c r="V1338" s="138"/>
      <c r="W1338" s="469"/>
      <c r="X1338" s="138"/>
      <c r="Y1338" s="469"/>
      <c r="Z1338" s="60">
        <f t="shared" si="119"/>
        <v>36</v>
      </c>
      <c r="AA1338" s="1002">
        <v>2410.56</v>
      </c>
      <c r="AB1338" s="138"/>
      <c r="AC1338" s="469"/>
      <c r="AD1338" s="63">
        <v>0</v>
      </c>
      <c r="AE1338" s="137">
        <f t="shared" si="117"/>
        <v>0</v>
      </c>
      <c r="AF1338" s="942">
        <v>0</v>
      </c>
      <c r="AG1338" s="150">
        <v>0</v>
      </c>
      <c r="AH1338" s="138"/>
      <c r="AI1338" s="469"/>
      <c r="AJ1338" s="998">
        <f t="shared" si="118"/>
        <v>2410.56</v>
      </c>
    </row>
    <row r="1339" spans="2:36" ht="66" x14ac:dyDescent="0.25">
      <c r="B1339" s="51"/>
      <c r="C1339" s="52" t="s">
        <v>1291</v>
      </c>
      <c r="D1339" s="74"/>
      <c r="E1339" s="74">
        <v>10</v>
      </c>
      <c r="F1339" s="79" t="s">
        <v>49</v>
      </c>
      <c r="G1339" s="55" t="s">
        <v>31</v>
      </c>
      <c r="H1339" s="56" t="s">
        <v>32</v>
      </c>
      <c r="I1339" s="55" t="s">
        <v>33</v>
      </c>
      <c r="J1339" s="57">
        <v>77.674000000000007</v>
      </c>
      <c r="K1339" s="766">
        <v>776.74</v>
      </c>
      <c r="L1339" s="136"/>
      <c r="M1339" s="469">
        <v>0</v>
      </c>
      <c r="N1339" s="136"/>
      <c r="O1339" s="469"/>
      <c r="P1339" s="75">
        <v>0</v>
      </c>
      <c r="Q1339" s="1002">
        <f t="shared" si="116"/>
        <v>0</v>
      </c>
      <c r="R1339" s="138"/>
      <c r="S1339" s="469"/>
      <c r="T1339" s="75">
        <v>0</v>
      </c>
      <c r="U1339" s="1002"/>
      <c r="V1339" s="138"/>
      <c r="W1339" s="469"/>
      <c r="X1339" s="138"/>
      <c r="Y1339" s="469"/>
      <c r="Z1339" s="60">
        <f t="shared" si="119"/>
        <v>10</v>
      </c>
      <c r="AA1339" s="1002">
        <v>776.74</v>
      </c>
      <c r="AB1339" s="138"/>
      <c r="AC1339" s="469"/>
      <c r="AD1339" s="63">
        <v>0</v>
      </c>
      <c r="AE1339" s="137">
        <f t="shared" si="117"/>
        <v>0</v>
      </c>
      <c r="AF1339" s="942">
        <v>0</v>
      </c>
      <c r="AG1339" s="150">
        <v>0</v>
      </c>
      <c r="AH1339" s="138"/>
      <c r="AI1339" s="469"/>
      <c r="AJ1339" s="998">
        <f t="shared" si="118"/>
        <v>776.74</v>
      </c>
    </row>
    <row r="1340" spans="2:36" ht="66" x14ac:dyDescent="0.25">
      <c r="B1340" s="51"/>
      <c r="C1340" s="101" t="s">
        <v>1292</v>
      </c>
      <c r="D1340" s="74"/>
      <c r="E1340" s="74">
        <v>58</v>
      </c>
      <c r="F1340" s="109" t="s">
        <v>1246</v>
      </c>
      <c r="G1340" s="55" t="s">
        <v>31</v>
      </c>
      <c r="H1340" s="56" t="s">
        <v>32</v>
      </c>
      <c r="I1340" s="55" t="s">
        <v>33</v>
      </c>
      <c r="J1340" s="57">
        <v>72.136551724137931</v>
      </c>
      <c r="K1340" s="766">
        <v>4183.92</v>
      </c>
      <c r="L1340" s="136"/>
      <c r="M1340" s="469">
        <v>0</v>
      </c>
      <c r="N1340" s="136"/>
      <c r="O1340" s="469"/>
      <c r="P1340" s="75">
        <v>0</v>
      </c>
      <c r="Q1340" s="1002">
        <f t="shared" si="116"/>
        <v>0</v>
      </c>
      <c r="R1340" s="138"/>
      <c r="S1340" s="469"/>
      <c r="T1340" s="75">
        <v>0</v>
      </c>
      <c r="U1340" s="1002"/>
      <c r="V1340" s="138"/>
      <c r="W1340" s="469"/>
      <c r="X1340" s="138"/>
      <c r="Y1340" s="469"/>
      <c r="Z1340" s="60">
        <f t="shared" si="119"/>
        <v>58</v>
      </c>
      <c r="AA1340" s="1002">
        <v>4183.92</v>
      </c>
      <c r="AB1340" s="138"/>
      <c r="AC1340" s="469"/>
      <c r="AD1340" s="63">
        <v>0</v>
      </c>
      <c r="AE1340" s="137">
        <f t="shared" si="117"/>
        <v>0</v>
      </c>
      <c r="AF1340" s="942">
        <v>0</v>
      </c>
      <c r="AG1340" s="150">
        <v>0</v>
      </c>
      <c r="AH1340" s="138"/>
      <c r="AI1340" s="469"/>
      <c r="AJ1340" s="998">
        <f t="shared" si="118"/>
        <v>4183.92</v>
      </c>
    </row>
    <row r="1341" spans="2:36" ht="66" x14ac:dyDescent="0.25">
      <c r="B1341" s="51"/>
      <c r="C1341" s="101" t="s">
        <v>1293</v>
      </c>
      <c r="D1341" s="74"/>
      <c r="E1341" s="74">
        <v>90</v>
      </c>
      <c r="F1341" s="105" t="s">
        <v>122</v>
      </c>
      <c r="G1341" s="55" t="s">
        <v>31</v>
      </c>
      <c r="H1341" s="56" t="s">
        <v>32</v>
      </c>
      <c r="I1341" s="55" t="s">
        <v>33</v>
      </c>
      <c r="J1341" s="57">
        <v>97.2</v>
      </c>
      <c r="K1341" s="766">
        <v>8748</v>
      </c>
      <c r="L1341" s="136"/>
      <c r="M1341" s="469">
        <v>0</v>
      </c>
      <c r="N1341" s="136"/>
      <c r="O1341" s="469"/>
      <c r="P1341" s="75">
        <v>0</v>
      </c>
      <c r="Q1341" s="1002">
        <f t="shared" ref="Q1341:Q1404" si="120">P1341*J1341</f>
        <v>0</v>
      </c>
      <c r="R1341" s="138"/>
      <c r="S1341" s="469"/>
      <c r="T1341" s="75">
        <v>0</v>
      </c>
      <c r="U1341" s="1002"/>
      <c r="V1341" s="138"/>
      <c r="W1341" s="469"/>
      <c r="X1341" s="138"/>
      <c r="Y1341" s="469"/>
      <c r="Z1341" s="60">
        <f t="shared" si="119"/>
        <v>90</v>
      </c>
      <c r="AA1341" s="1002">
        <v>8748</v>
      </c>
      <c r="AB1341" s="138"/>
      <c r="AC1341" s="469"/>
      <c r="AD1341" s="63">
        <v>0</v>
      </c>
      <c r="AE1341" s="137">
        <f t="shared" ref="AE1341:AE1404" si="121">AD1341*J1341</f>
        <v>0</v>
      </c>
      <c r="AF1341" s="942">
        <v>0</v>
      </c>
      <c r="AG1341" s="150">
        <v>0</v>
      </c>
      <c r="AH1341" s="138"/>
      <c r="AI1341" s="469"/>
      <c r="AJ1341" s="998">
        <f t="shared" ref="AJ1341:AJ1404" si="122">AG1341+AI1341+AE1341+AC1341+AA1341+Y1341+W1341+U1341+S1341+Q1341+O1341+M1341</f>
        <v>8748</v>
      </c>
    </row>
    <row r="1342" spans="2:36" ht="66" x14ac:dyDescent="0.25">
      <c r="B1342" s="51"/>
      <c r="C1342" s="387" t="s">
        <v>1294</v>
      </c>
      <c r="D1342" s="74"/>
      <c r="E1342" s="74">
        <v>3</v>
      </c>
      <c r="F1342" s="79" t="s">
        <v>49</v>
      </c>
      <c r="G1342" s="55" t="s">
        <v>31</v>
      </c>
      <c r="H1342" s="56" t="s">
        <v>32</v>
      </c>
      <c r="I1342" s="55" t="s">
        <v>33</v>
      </c>
      <c r="J1342" s="57">
        <v>133</v>
      </c>
      <c r="K1342" s="766">
        <v>399</v>
      </c>
      <c r="L1342" s="136"/>
      <c r="M1342" s="469">
        <v>0</v>
      </c>
      <c r="N1342" s="136"/>
      <c r="O1342" s="469"/>
      <c r="P1342" s="75">
        <v>0</v>
      </c>
      <c r="Q1342" s="1002">
        <f t="shared" si="120"/>
        <v>0</v>
      </c>
      <c r="R1342" s="138"/>
      <c r="S1342" s="469"/>
      <c r="T1342" s="75">
        <v>0</v>
      </c>
      <c r="U1342" s="1002"/>
      <c r="V1342" s="138"/>
      <c r="W1342" s="469"/>
      <c r="X1342" s="138"/>
      <c r="Y1342" s="469"/>
      <c r="Z1342" s="60">
        <f t="shared" si="119"/>
        <v>3</v>
      </c>
      <c r="AA1342" s="1002">
        <v>399</v>
      </c>
      <c r="AB1342" s="138"/>
      <c r="AC1342" s="469"/>
      <c r="AD1342" s="63">
        <v>0</v>
      </c>
      <c r="AE1342" s="137">
        <f t="shared" si="121"/>
        <v>0</v>
      </c>
      <c r="AF1342" s="942">
        <v>0</v>
      </c>
      <c r="AG1342" s="150">
        <v>0</v>
      </c>
      <c r="AH1342" s="138"/>
      <c r="AI1342" s="469"/>
      <c r="AJ1342" s="998">
        <f t="shared" si="122"/>
        <v>399</v>
      </c>
    </row>
    <row r="1343" spans="2:36" ht="66" x14ac:dyDescent="0.25">
      <c r="B1343" s="51"/>
      <c r="C1343" s="386" t="s">
        <v>1295</v>
      </c>
      <c r="D1343" s="74"/>
      <c r="E1343" s="74">
        <v>30</v>
      </c>
      <c r="F1343" s="79" t="s">
        <v>49</v>
      </c>
      <c r="G1343" s="88" t="s">
        <v>31</v>
      </c>
      <c r="H1343" s="56" t="s">
        <v>32</v>
      </c>
      <c r="I1343" s="55" t="s">
        <v>33</v>
      </c>
      <c r="J1343" s="57">
        <v>290</v>
      </c>
      <c r="K1343" s="766">
        <v>8700</v>
      </c>
      <c r="L1343" s="136"/>
      <c r="M1343" s="469">
        <v>0</v>
      </c>
      <c r="N1343" s="136"/>
      <c r="O1343" s="469"/>
      <c r="P1343" s="75">
        <v>0</v>
      </c>
      <c r="Q1343" s="1002">
        <f t="shared" si="120"/>
        <v>0</v>
      </c>
      <c r="R1343" s="138"/>
      <c r="S1343" s="469"/>
      <c r="T1343" s="75">
        <v>0</v>
      </c>
      <c r="U1343" s="1002"/>
      <c r="V1343" s="138"/>
      <c r="W1343" s="469"/>
      <c r="X1343" s="138"/>
      <c r="Y1343" s="469"/>
      <c r="Z1343" s="60">
        <f t="shared" si="119"/>
        <v>30</v>
      </c>
      <c r="AA1343" s="1002">
        <v>8700</v>
      </c>
      <c r="AB1343" s="138"/>
      <c r="AC1343" s="469"/>
      <c r="AD1343" s="63">
        <v>0</v>
      </c>
      <c r="AE1343" s="137">
        <f t="shared" si="121"/>
        <v>0</v>
      </c>
      <c r="AF1343" s="942">
        <v>0</v>
      </c>
      <c r="AG1343" s="150">
        <v>0</v>
      </c>
      <c r="AH1343" s="138"/>
      <c r="AI1343" s="469"/>
      <c r="AJ1343" s="998">
        <f t="shared" si="122"/>
        <v>8700</v>
      </c>
    </row>
    <row r="1344" spans="2:36" ht="66" x14ac:dyDescent="0.25">
      <c r="B1344" s="51"/>
      <c r="C1344" s="228" t="s">
        <v>1296</v>
      </c>
      <c r="D1344" s="74"/>
      <c r="E1344" s="74">
        <v>0</v>
      </c>
      <c r="F1344" s="109" t="s">
        <v>1297</v>
      </c>
      <c r="G1344" s="55" t="s">
        <v>31</v>
      </c>
      <c r="H1344" s="56" t="s">
        <v>32</v>
      </c>
      <c r="I1344" s="55" t="s">
        <v>33</v>
      </c>
      <c r="J1344" s="57">
        <v>52.2</v>
      </c>
      <c r="K1344" s="766">
        <v>0</v>
      </c>
      <c r="L1344" s="136"/>
      <c r="M1344" s="469">
        <v>0</v>
      </c>
      <c r="N1344" s="136"/>
      <c r="O1344" s="469"/>
      <c r="P1344" s="75">
        <v>0</v>
      </c>
      <c r="Q1344" s="1002">
        <f t="shared" si="120"/>
        <v>0</v>
      </c>
      <c r="R1344" s="138"/>
      <c r="S1344" s="469"/>
      <c r="T1344" s="75">
        <v>0</v>
      </c>
      <c r="U1344" s="1002"/>
      <c r="V1344" s="138"/>
      <c r="W1344" s="469"/>
      <c r="X1344" s="138"/>
      <c r="Y1344" s="469"/>
      <c r="Z1344" s="60">
        <f t="shared" si="119"/>
        <v>0</v>
      </c>
      <c r="AA1344" s="1002">
        <v>0</v>
      </c>
      <c r="AB1344" s="138"/>
      <c r="AC1344" s="469"/>
      <c r="AD1344" s="63">
        <v>0</v>
      </c>
      <c r="AE1344" s="137">
        <f t="shared" si="121"/>
        <v>0</v>
      </c>
      <c r="AF1344" s="942">
        <v>0</v>
      </c>
      <c r="AG1344" s="150">
        <v>0</v>
      </c>
      <c r="AH1344" s="138"/>
      <c r="AI1344" s="469"/>
      <c r="AJ1344" s="998">
        <f t="shared" si="122"/>
        <v>0</v>
      </c>
    </row>
    <row r="1345" spans="2:36" ht="66" x14ac:dyDescent="0.25">
      <c r="B1345" s="51"/>
      <c r="C1345" s="223" t="s">
        <v>1298</v>
      </c>
      <c r="D1345" s="74"/>
      <c r="E1345" s="74">
        <v>59</v>
      </c>
      <c r="F1345" s="109" t="s">
        <v>49</v>
      </c>
      <c r="G1345" s="55" t="s">
        <v>31</v>
      </c>
      <c r="H1345" s="56" t="s">
        <v>32</v>
      </c>
      <c r="I1345" s="55" t="s">
        <v>33</v>
      </c>
      <c r="J1345" s="57">
        <v>24.84</v>
      </c>
      <c r="K1345" s="766">
        <v>1465.5600000000002</v>
      </c>
      <c r="L1345" s="136"/>
      <c r="M1345" s="469">
        <v>0</v>
      </c>
      <c r="N1345" s="136"/>
      <c r="O1345" s="469"/>
      <c r="P1345" s="75">
        <v>0</v>
      </c>
      <c r="Q1345" s="1002">
        <f t="shared" si="120"/>
        <v>0</v>
      </c>
      <c r="R1345" s="138"/>
      <c r="S1345" s="469"/>
      <c r="T1345" s="75">
        <v>0</v>
      </c>
      <c r="U1345" s="1002"/>
      <c r="V1345" s="138"/>
      <c r="W1345" s="469"/>
      <c r="X1345" s="138"/>
      <c r="Y1345" s="469"/>
      <c r="Z1345" s="60">
        <f t="shared" si="119"/>
        <v>59</v>
      </c>
      <c r="AA1345" s="1002">
        <v>1465.5600000000002</v>
      </c>
      <c r="AB1345" s="138"/>
      <c r="AC1345" s="469"/>
      <c r="AD1345" s="63">
        <v>0</v>
      </c>
      <c r="AE1345" s="137">
        <f t="shared" si="121"/>
        <v>0</v>
      </c>
      <c r="AF1345" s="942">
        <v>0</v>
      </c>
      <c r="AG1345" s="150">
        <v>0</v>
      </c>
      <c r="AH1345" s="138"/>
      <c r="AI1345" s="469"/>
      <c r="AJ1345" s="998">
        <f t="shared" si="122"/>
        <v>1465.5600000000002</v>
      </c>
    </row>
    <row r="1346" spans="2:36" ht="66" x14ac:dyDescent="0.25">
      <c r="B1346" s="51"/>
      <c r="C1346" s="228" t="s">
        <v>1299</v>
      </c>
      <c r="D1346" s="74"/>
      <c r="E1346" s="74">
        <v>1</v>
      </c>
      <c r="F1346" s="109" t="s">
        <v>1246</v>
      </c>
      <c r="G1346" s="55" t="s">
        <v>31</v>
      </c>
      <c r="H1346" s="56" t="s">
        <v>32</v>
      </c>
      <c r="I1346" s="55" t="s">
        <v>33</v>
      </c>
      <c r="J1346" s="57">
        <v>92.8</v>
      </c>
      <c r="K1346" s="766">
        <v>92.8</v>
      </c>
      <c r="L1346" s="136"/>
      <c r="M1346" s="469">
        <v>0</v>
      </c>
      <c r="N1346" s="136"/>
      <c r="O1346" s="469"/>
      <c r="P1346" s="75">
        <v>0</v>
      </c>
      <c r="Q1346" s="1002">
        <f t="shared" si="120"/>
        <v>0</v>
      </c>
      <c r="R1346" s="138"/>
      <c r="S1346" s="469"/>
      <c r="T1346" s="75">
        <v>0</v>
      </c>
      <c r="U1346" s="1002"/>
      <c r="V1346" s="138"/>
      <c r="W1346" s="469"/>
      <c r="X1346" s="138"/>
      <c r="Y1346" s="469"/>
      <c r="Z1346" s="60">
        <f t="shared" si="119"/>
        <v>1</v>
      </c>
      <c r="AA1346" s="1002">
        <v>92.8</v>
      </c>
      <c r="AB1346" s="138"/>
      <c r="AC1346" s="469"/>
      <c r="AD1346" s="63">
        <v>0</v>
      </c>
      <c r="AE1346" s="137">
        <f t="shared" si="121"/>
        <v>0</v>
      </c>
      <c r="AF1346" s="942">
        <v>0</v>
      </c>
      <c r="AG1346" s="150">
        <v>0</v>
      </c>
      <c r="AH1346" s="138"/>
      <c r="AI1346" s="469"/>
      <c r="AJ1346" s="998">
        <f t="shared" si="122"/>
        <v>92.8</v>
      </c>
    </row>
    <row r="1347" spans="2:36" ht="66" x14ac:dyDescent="0.25">
      <c r="B1347" s="51"/>
      <c r="C1347" s="228" t="s">
        <v>1300</v>
      </c>
      <c r="D1347" s="74"/>
      <c r="E1347" s="74">
        <v>1</v>
      </c>
      <c r="F1347" s="109" t="s">
        <v>1246</v>
      </c>
      <c r="G1347" s="55" t="s">
        <v>31</v>
      </c>
      <c r="H1347" s="56" t="s">
        <v>32</v>
      </c>
      <c r="I1347" s="55" t="s">
        <v>33</v>
      </c>
      <c r="J1347" s="57">
        <v>110.2</v>
      </c>
      <c r="K1347" s="766">
        <v>110.2</v>
      </c>
      <c r="L1347" s="136"/>
      <c r="M1347" s="469">
        <v>0</v>
      </c>
      <c r="N1347" s="136"/>
      <c r="O1347" s="469"/>
      <c r="P1347" s="75">
        <v>0</v>
      </c>
      <c r="Q1347" s="1002">
        <f t="shared" si="120"/>
        <v>0</v>
      </c>
      <c r="R1347" s="138"/>
      <c r="S1347" s="469"/>
      <c r="T1347" s="75">
        <v>0</v>
      </c>
      <c r="U1347" s="1002"/>
      <c r="V1347" s="138"/>
      <c r="W1347" s="469"/>
      <c r="X1347" s="138"/>
      <c r="Y1347" s="469"/>
      <c r="Z1347" s="60">
        <f t="shared" si="119"/>
        <v>1</v>
      </c>
      <c r="AA1347" s="1002">
        <v>110.2</v>
      </c>
      <c r="AB1347" s="138"/>
      <c r="AC1347" s="469"/>
      <c r="AD1347" s="63">
        <v>0</v>
      </c>
      <c r="AE1347" s="137">
        <f t="shared" si="121"/>
        <v>0</v>
      </c>
      <c r="AF1347" s="942">
        <v>0</v>
      </c>
      <c r="AG1347" s="150">
        <v>0</v>
      </c>
      <c r="AH1347" s="138"/>
      <c r="AI1347" s="469"/>
      <c r="AJ1347" s="998">
        <f t="shared" si="122"/>
        <v>110.2</v>
      </c>
    </row>
    <row r="1348" spans="2:36" ht="66" x14ac:dyDescent="0.25">
      <c r="B1348" s="51"/>
      <c r="C1348" s="228" t="s">
        <v>1301</v>
      </c>
      <c r="D1348" s="74"/>
      <c r="E1348" s="74">
        <v>5</v>
      </c>
      <c r="F1348" s="109" t="s">
        <v>1246</v>
      </c>
      <c r="G1348" s="55" t="s">
        <v>31</v>
      </c>
      <c r="H1348" s="56" t="s">
        <v>32</v>
      </c>
      <c r="I1348" s="55" t="s">
        <v>33</v>
      </c>
      <c r="J1348" s="57">
        <v>440.8</v>
      </c>
      <c r="K1348" s="766">
        <v>2204</v>
      </c>
      <c r="L1348" s="136"/>
      <c r="M1348" s="469">
        <v>0</v>
      </c>
      <c r="N1348" s="136"/>
      <c r="O1348" s="469"/>
      <c r="P1348" s="75">
        <v>0</v>
      </c>
      <c r="Q1348" s="1002">
        <f t="shared" si="120"/>
        <v>0</v>
      </c>
      <c r="R1348" s="138"/>
      <c r="S1348" s="469"/>
      <c r="T1348" s="75">
        <v>0</v>
      </c>
      <c r="U1348" s="1002"/>
      <c r="V1348" s="138"/>
      <c r="W1348" s="469"/>
      <c r="X1348" s="138"/>
      <c r="Y1348" s="469"/>
      <c r="Z1348" s="60">
        <f t="shared" si="119"/>
        <v>5</v>
      </c>
      <c r="AA1348" s="1002">
        <v>2204</v>
      </c>
      <c r="AB1348" s="138"/>
      <c r="AC1348" s="469"/>
      <c r="AD1348" s="63">
        <v>0</v>
      </c>
      <c r="AE1348" s="137">
        <f t="shared" si="121"/>
        <v>0</v>
      </c>
      <c r="AF1348" s="942">
        <v>0</v>
      </c>
      <c r="AG1348" s="150">
        <v>0</v>
      </c>
      <c r="AH1348" s="138"/>
      <c r="AI1348" s="469"/>
      <c r="AJ1348" s="998">
        <f t="shared" si="122"/>
        <v>2204</v>
      </c>
    </row>
    <row r="1349" spans="2:36" ht="66" x14ac:dyDescent="0.25">
      <c r="B1349" s="51"/>
      <c r="C1349" s="228" t="s">
        <v>1302</v>
      </c>
      <c r="D1349" s="74"/>
      <c r="E1349" s="74">
        <v>10</v>
      </c>
      <c r="F1349" s="109" t="s">
        <v>49</v>
      </c>
      <c r="G1349" s="55" t="s">
        <v>31</v>
      </c>
      <c r="H1349" s="56" t="s">
        <v>32</v>
      </c>
      <c r="I1349" s="55" t="s">
        <v>33</v>
      </c>
      <c r="J1349" s="57">
        <v>72.662000000000006</v>
      </c>
      <c r="K1349" s="766">
        <v>726.62</v>
      </c>
      <c r="L1349" s="136"/>
      <c r="M1349" s="469">
        <v>0</v>
      </c>
      <c r="N1349" s="136"/>
      <c r="O1349" s="469"/>
      <c r="P1349" s="75">
        <v>0</v>
      </c>
      <c r="Q1349" s="1002">
        <f t="shared" si="120"/>
        <v>0</v>
      </c>
      <c r="R1349" s="138"/>
      <c r="S1349" s="469"/>
      <c r="T1349" s="75">
        <v>0</v>
      </c>
      <c r="U1349" s="1002"/>
      <c r="V1349" s="138"/>
      <c r="W1349" s="469"/>
      <c r="X1349" s="138"/>
      <c r="Y1349" s="469"/>
      <c r="Z1349" s="60">
        <f t="shared" si="119"/>
        <v>10</v>
      </c>
      <c r="AA1349" s="1002">
        <v>726.62</v>
      </c>
      <c r="AB1349" s="138"/>
      <c r="AC1349" s="469"/>
      <c r="AD1349" s="63">
        <v>0</v>
      </c>
      <c r="AE1349" s="137">
        <f t="shared" si="121"/>
        <v>0</v>
      </c>
      <c r="AF1349" s="942">
        <v>0</v>
      </c>
      <c r="AG1349" s="150">
        <v>0</v>
      </c>
      <c r="AH1349" s="138"/>
      <c r="AI1349" s="469"/>
      <c r="AJ1349" s="998">
        <f t="shared" si="122"/>
        <v>726.62</v>
      </c>
    </row>
    <row r="1350" spans="2:36" ht="66" x14ac:dyDescent="0.25">
      <c r="B1350" s="51"/>
      <c r="C1350" s="262" t="s">
        <v>1303</v>
      </c>
      <c r="D1350" s="74"/>
      <c r="E1350" s="74">
        <v>2</v>
      </c>
      <c r="F1350" s="79" t="s">
        <v>30</v>
      </c>
      <c r="G1350" s="55" t="s">
        <v>31</v>
      </c>
      <c r="H1350" s="56" t="s">
        <v>32</v>
      </c>
      <c r="I1350" s="55" t="s">
        <v>33</v>
      </c>
      <c r="J1350" s="57">
        <v>72.66</v>
      </c>
      <c r="K1350" s="766">
        <v>145.32</v>
      </c>
      <c r="L1350" s="136"/>
      <c r="M1350" s="469">
        <v>0</v>
      </c>
      <c r="N1350" s="136"/>
      <c r="O1350" s="469"/>
      <c r="P1350" s="75">
        <v>0</v>
      </c>
      <c r="Q1350" s="1002">
        <f t="shared" si="120"/>
        <v>0</v>
      </c>
      <c r="R1350" s="138"/>
      <c r="S1350" s="469"/>
      <c r="T1350" s="75">
        <v>0</v>
      </c>
      <c r="U1350" s="1002"/>
      <c r="V1350" s="138"/>
      <c r="W1350" s="469"/>
      <c r="X1350" s="138"/>
      <c r="Y1350" s="469"/>
      <c r="Z1350" s="60">
        <f t="shared" si="119"/>
        <v>2</v>
      </c>
      <c r="AA1350" s="1002">
        <v>145.32</v>
      </c>
      <c r="AB1350" s="138"/>
      <c r="AC1350" s="469"/>
      <c r="AD1350" s="63">
        <v>0</v>
      </c>
      <c r="AE1350" s="137">
        <f t="shared" si="121"/>
        <v>0</v>
      </c>
      <c r="AF1350" s="942">
        <v>0</v>
      </c>
      <c r="AG1350" s="150">
        <v>0</v>
      </c>
      <c r="AH1350" s="138"/>
      <c r="AI1350" s="469"/>
      <c r="AJ1350" s="998">
        <f t="shared" si="122"/>
        <v>145.32</v>
      </c>
    </row>
    <row r="1351" spans="2:36" ht="66" x14ac:dyDescent="0.25">
      <c r="B1351" s="51"/>
      <c r="C1351" s="228" t="s">
        <v>1304</v>
      </c>
      <c r="D1351" s="74"/>
      <c r="E1351" s="74">
        <v>11</v>
      </c>
      <c r="F1351" s="109" t="s">
        <v>49</v>
      </c>
      <c r="G1351" s="55" t="s">
        <v>31</v>
      </c>
      <c r="H1351" s="56" t="s">
        <v>32</v>
      </c>
      <c r="I1351" s="55" t="s">
        <v>33</v>
      </c>
      <c r="J1351" s="57">
        <v>43.848181818181814</v>
      </c>
      <c r="K1351" s="766">
        <v>482.33</v>
      </c>
      <c r="L1351" s="136"/>
      <c r="M1351" s="469">
        <v>0</v>
      </c>
      <c r="N1351" s="136"/>
      <c r="O1351" s="469"/>
      <c r="P1351" s="75">
        <v>0</v>
      </c>
      <c r="Q1351" s="1002">
        <f t="shared" si="120"/>
        <v>0</v>
      </c>
      <c r="R1351" s="138"/>
      <c r="S1351" s="469"/>
      <c r="T1351" s="75">
        <v>0</v>
      </c>
      <c r="U1351" s="1002"/>
      <c r="V1351" s="138"/>
      <c r="W1351" s="469"/>
      <c r="X1351" s="138"/>
      <c r="Y1351" s="469"/>
      <c r="Z1351" s="60">
        <f t="shared" si="119"/>
        <v>11</v>
      </c>
      <c r="AA1351" s="1002">
        <v>482.33</v>
      </c>
      <c r="AB1351" s="138"/>
      <c r="AC1351" s="469"/>
      <c r="AD1351" s="63">
        <v>0</v>
      </c>
      <c r="AE1351" s="137">
        <f t="shared" si="121"/>
        <v>0</v>
      </c>
      <c r="AF1351" s="942">
        <v>0</v>
      </c>
      <c r="AG1351" s="150">
        <v>0</v>
      </c>
      <c r="AH1351" s="138"/>
      <c r="AI1351" s="469"/>
      <c r="AJ1351" s="998">
        <f t="shared" si="122"/>
        <v>482.33</v>
      </c>
    </row>
    <row r="1352" spans="2:36" ht="66" x14ac:dyDescent="0.25">
      <c r="B1352" s="51"/>
      <c r="C1352" s="223" t="s">
        <v>1305</v>
      </c>
      <c r="D1352" s="74"/>
      <c r="E1352" s="74">
        <v>160</v>
      </c>
      <c r="F1352" s="109" t="s">
        <v>49</v>
      </c>
      <c r="G1352" s="55" t="s">
        <v>31</v>
      </c>
      <c r="H1352" s="56" t="s">
        <v>32</v>
      </c>
      <c r="I1352" s="55" t="s">
        <v>33</v>
      </c>
      <c r="J1352" s="57">
        <v>43.804812499999997</v>
      </c>
      <c r="K1352" s="766">
        <v>7008.7699999999995</v>
      </c>
      <c r="L1352" s="136"/>
      <c r="M1352" s="469">
        <v>0</v>
      </c>
      <c r="N1352" s="136"/>
      <c r="O1352" s="469"/>
      <c r="P1352" s="75">
        <v>0</v>
      </c>
      <c r="Q1352" s="1002">
        <f t="shared" si="120"/>
        <v>0</v>
      </c>
      <c r="R1352" s="138"/>
      <c r="S1352" s="469"/>
      <c r="T1352" s="75">
        <v>0</v>
      </c>
      <c r="U1352" s="1002"/>
      <c r="V1352" s="138"/>
      <c r="W1352" s="469"/>
      <c r="X1352" s="138"/>
      <c r="Y1352" s="469"/>
      <c r="Z1352" s="60">
        <f t="shared" si="119"/>
        <v>160</v>
      </c>
      <c r="AA1352" s="1002">
        <v>7008.7699999999995</v>
      </c>
      <c r="AB1352" s="138"/>
      <c r="AC1352" s="469"/>
      <c r="AD1352" s="63">
        <v>0</v>
      </c>
      <c r="AE1352" s="137">
        <f t="shared" si="121"/>
        <v>0</v>
      </c>
      <c r="AF1352" s="942">
        <v>0</v>
      </c>
      <c r="AG1352" s="150">
        <v>0</v>
      </c>
      <c r="AH1352" s="138"/>
      <c r="AI1352" s="469"/>
      <c r="AJ1352" s="998">
        <f t="shared" si="122"/>
        <v>7008.7699999999995</v>
      </c>
    </row>
    <row r="1353" spans="2:36" ht="66" x14ac:dyDescent="0.25">
      <c r="B1353" s="51"/>
      <c r="C1353" s="223" t="s">
        <v>1306</v>
      </c>
      <c r="D1353" s="74"/>
      <c r="E1353" s="74">
        <v>269</v>
      </c>
      <c r="F1353" s="109" t="s">
        <v>49</v>
      </c>
      <c r="G1353" s="55" t="s">
        <v>31</v>
      </c>
      <c r="H1353" s="56" t="s">
        <v>32</v>
      </c>
      <c r="I1353" s="55" t="s">
        <v>33</v>
      </c>
      <c r="J1353" s="57">
        <v>38.474498141263943</v>
      </c>
      <c r="K1353" s="766">
        <v>10349.640000000001</v>
      </c>
      <c r="L1353" s="136"/>
      <c r="M1353" s="469">
        <v>0</v>
      </c>
      <c r="N1353" s="136"/>
      <c r="O1353" s="469"/>
      <c r="P1353" s="75">
        <v>0</v>
      </c>
      <c r="Q1353" s="1002">
        <f t="shared" si="120"/>
        <v>0</v>
      </c>
      <c r="R1353" s="138"/>
      <c r="S1353" s="469"/>
      <c r="T1353" s="75">
        <v>0</v>
      </c>
      <c r="U1353" s="1002"/>
      <c r="V1353" s="138"/>
      <c r="W1353" s="469"/>
      <c r="X1353" s="138"/>
      <c r="Y1353" s="469"/>
      <c r="Z1353" s="60">
        <f t="shared" si="119"/>
        <v>269</v>
      </c>
      <c r="AA1353" s="1002">
        <v>10349.640000000001</v>
      </c>
      <c r="AB1353" s="138"/>
      <c r="AC1353" s="469"/>
      <c r="AD1353" s="63">
        <v>0</v>
      </c>
      <c r="AE1353" s="137">
        <f t="shared" si="121"/>
        <v>0</v>
      </c>
      <c r="AF1353" s="942">
        <v>0</v>
      </c>
      <c r="AG1353" s="150">
        <v>0</v>
      </c>
      <c r="AH1353" s="138"/>
      <c r="AI1353" s="469"/>
      <c r="AJ1353" s="998">
        <f t="shared" si="122"/>
        <v>10349.640000000001</v>
      </c>
    </row>
    <row r="1354" spans="2:36" ht="66" x14ac:dyDescent="0.25">
      <c r="B1354" s="51"/>
      <c r="C1354" s="220" t="s">
        <v>1307</v>
      </c>
      <c r="D1354" s="74"/>
      <c r="E1354" s="74">
        <v>340</v>
      </c>
      <c r="F1354" s="79" t="s">
        <v>49</v>
      </c>
      <c r="G1354" s="55" t="s">
        <v>31</v>
      </c>
      <c r="H1354" s="56" t="s">
        <v>32</v>
      </c>
      <c r="I1354" s="55" t="s">
        <v>33</v>
      </c>
      <c r="J1354" s="57">
        <v>32.4</v>
      </c>
      <c r="K1354" s="766">
        <v>11016</v>
      </c>
      <c r="L1354" s="136"/>
      <c r="M1354" s="469">
        <v>0</v>
      </c>
      <c r="N1354" s="136"/>
      <c r="O1354" s="469"/>
      <c r="P1354" s="75">
        <v>0</v>
      </c>
      <c r="Q1354" s="1002">
        <f t="shared" si="120"/>
        <v>0</v>
      </c>
      <c r="R1354" s="138"/>
      <c r="S1354" s="469"/>
      <c r="T1354" s="75">
        <v>0</v>
      </c>
      <c r="U1354" s="1002"/>
      <c r="V1354" s="138"/>
      <c r="W1354" s="469"/>
      <c r="X1354" s="138"/>
      <c r="Y1354" s="469"/>
      <c r="Z1354" s="60">
        <f t="shared" si="119"/>
        <v>340</v>
      </c>
      <c r="AA1354" s="1002">
        <v>11016</v>
      </c>
      <c r="AB1354" s="138"/>
      <c r="AC1354" s="469"/>
      <c r="AD1354" s="63">
        <v>0</v>
      </c>
      <c r="AE1354" s="137">
        <f t="shared" si="121"/>
        <v>0</v>
      </c>
      <c r="AF1354" s="942">
        <v>0</v>
      </c>
      <c r="AG1354" s="150">
        <v>0</v>
      </c>
      <c r="AH1354" s="138"/>
      <c r="AI1354" s="469"/>
      <c r="AJ1354" s="998">
        <f t="shared" si="122"/>
        <v>11016</v>
      </c>
    </row>
    <row r="1355" spans="2:36" ht="66" x14ac:dyDescent="0.25">
      <c r="B1355" s="51"/>
      <c r="C1355" s="388" t="s">
        <v>1308</v>
      </c>
      <c r="D1355" s="74"/>
      <c r="E1355" s="74">
        <v>3</v>
      </c>
      <c r="F1355" s="79" t="s">
        <v>49</v>
      </c>
      <c r="G1355" s="55" t="s">
        <v>31</v>
      </c>
      <c r="H1355" s="56" t="s">
        <v>32</v>
      </c>
      <c r="I1355" s="55" t="s">
        <v>33</v>
      </c>
      <c r="J1355" s="57">
        <v>113</v>
      </c>
      <c r="K1355" s="766">
        <v>339</v>
      </c>
      <c r="L1355" s="136"/>
      <c r="M1355" s="469">
        <v>0</v>
      </c>
      <c r="N1355" s="136"/>
      <c r="O1355" s="469"/>
      <c r="P1355" s="75">
        <v>0</v>
      </c>
      <c r="Q1355" s="1002">
        <f t="shared" si="120"/>
        <v>0</v>
      </c>
      <c r="R1355" s="138"/>
      <c r="S1355" s="469"/>
      <c r="T1355" s="75">
        <v>0</v>
      </c>
      <c r="U1355" s="1002"/>
      <c r="V1355" s="138"/>
      <c r="W1355" s="469"/>
      <c r="X1355" s="138"/>
      <c r="Y1355" s="469"/>
      <c r="Z1355" s="60">
        <f t="shared" si="119"/>
        <v>3</v>
      </c>
      <c r="AA1355" s="1002">
        <v>339</v>
      </c>
      <c r="AB1355" s="138"/>
      <c r="AC1355" s="469"/>
      <c r="AD1355" s="63">
        <v>0</v>
      </c>
      <c r="AE1355" s="137">
        <f t="shared" si="121"/>
        <v>0</v>
      </c>
      <c r="AF1355" s="942">
        <v>0</v>
      </c>
      <c r="AG1355" s="150">
        <v>0</v>
      </c>
      <c r="AH1355" s="138"/>
      <c r="AI1355" s="469"/>
      <c r="AJ1355" s="998">
        <f t="shared" si="122"/>
        <v>339</v>
      </c>
    </row>
    <row r="1356" spans="2:36" ht="66" x14ac:dyDescent="0.25">
      <c r="B1356" s="51"/>
      <c r="C1356" s="290" t="s">
        <v>1309</v>
      </c>
      <c r="D1356" s="74"/>
      <c r="E1356" s="74">
        <v>0</v>
      </c>
      <c r="F1356" s="79" t="s">
        <v>1246</v>
      </c>
      <c r="G1356" s="55" t="s">
        <v>31</v>
      </c>
      <c r="H1356" s="56" t="s">
        <v>32</v>
      </c>
      <c r="I1356" s="55" t="s">
        <v>33</v>
      </c>
      <c r="J1356" s="57">
        <v>56.677272727272729</v>
      </c>
      <c r="K1356" s="766">
        <v>3.0000000000427463E-3</v>
      </c>
      <c r="L1356" s="136"/>
      <c r="M1356" s="469">
        <v>0</v>
      </c>
      <c r="N1356" s="136"/>
      <c r="O1356" s="469"/>
      <c r="P1356" s="75">
        <v>0</v>
      </c>
      <c r="Q1356" s="1002">
        <f t="shared" si="120"/>
        <v>0</v>
      </c>
      <c r="R1356" s="138"/>
      <c r="S1356" s="469"/>
      <c r="T1356" s="75">
        <v>0</v>
      </c>
      <c r="U1356" s="1002"/>
      <c r="V1356" s="138"/>
      <c r="W1356" s="469"/>
      <c r="X1356" s="138"/>
      <c r="Y1356" s="469"/>
      <c r="Z1356" s="60">
        <f t="shared" si="119"/>
        <v>0</v>
      </c>
      <c r="AA1356" s="1002">
        <v>3.0000000000427463E-3</v>
      </c>
      <c r="AB1356" s="138"/>
      <c r="AC1356" s="469"/>
      <c r="AD1356" s="63">
        <v>0</v>
      </c>
      <c r="AE1356" s="137">
        <f t="shared" si="121"/>
        <v>0</v>
      </c>
      <c r="AF1356" s="942">
        <v>0</v>
      </c>
      <c r="AG1356" s="150">
        <v>0</v>
      </c>
      <c r="AH1356" s="138"/>
      <c r="AI1356" s="469"/>
      <c r="AJ1356" s="998">
        <f t="shared" si="122"/>
        <v>3.0000000000427463E-3</v>
      </c>
    </row>
    <row r="1357" spans="2:36" ht="66" x14ac:dyDescent="0.25">
      <c r="B1357" s="51"/>
      <c r="C1357" s="389" t="s">
        <v>1310</v>
      </c>
      <c r="D1357" s="74"/>
      <c r="E1357" s="74">
        <v>11</v>
      </c>
      <c r="F1357" s="79" t="s">
        <v>49</v>
      </c>
      <c r="G1357" s="55" t="s">
        <v>31</v>
      </c>
      <c r="H1357" s="56" t="s">
        <v>32</v>
      </c>
      <c r="I1357" s="55" t="s">
        <v>33</v>
      </c>
      <c r="J1357" s="57">
        <v>50.866363636363637</v>
      </c>
      <c r="K1357" s="766">
        <v>559.53</v>
      </c>
      <c r="L1357" s="136"/>
      <c r="M1357" s="469">
        <v>0</v>
      </c>
      <c r="N1357" s="136"/>
      <c r="O1357" s="469"/>
      <c r="P1357" s="75">
        <v>0</v>
      </c>
      <c r="Q1357" s="1002">
        <f t="shared" si="120"/>
        <v>0</v>
      </c>
      <c r="R1357" s="138"/>
      <c r="S1357" s="469"/>
      <c r="T1357" s="75">
        <v>0</v>
      </c>
      <c r="U1357" s="1002"/>
      <c r="V1357" s="138"/>
      <c r="W1357" s="469"/>
      <c r="X1357" s="138"/>
      <c r="Y1357" s="469"/>
      <c r="Z1357" s="60">
        <f t="shared" si="119"/>
        <v>11</v>
      </c>
      <c r="AA1357" s="1002">
        <v>559.53</v>
      </c>
      <c r="AB1357" s="138"/>
      <c r="AC1357" s="469"/>
      <c r="AD1357" s="63">
        <v>0</v>
      </c>
      <c r="AE1357" s="137">
        <f t="shared" si="121"/>
        <v>0</v>
      </c>
      <c r="AF1357" s="942">
        <v>0</v>
      </c>
      <c r="AG1357" s="150">
        <v>0</v>
      </c>
      <c r="AH1357" s="138"/>
      <c r="AI1357" s="469"/>
      <c r="AJ1357" s="998">
        <f t="shared" si="122"/>
        <v>559.53</v>
      </c>
    </row>
    <row r="1358" spans="2:36" ht="66" x14ac:dyDescent="0.25">
      <c r="B1358" s="51"/>
      <c r="C1358" s="386" t="s">
        <v>1311</v>
      </c>
      <c r="D1358" s="74"/>
      <c r="E1358" s="74">
        <v>30</v>
      </c>
      <c r="F1358" s="79" t="s">
        <v>49</v>
      </c>
      <c r="G1358" s="88" t="s">
        <v>31</v>
      </c>
      <c r="H1358" s="56" t="s">
        <v>32</v>
      </c>
      <c r="I1358" s="55" t="s">
        <v>33</v>
      </c>
      <c r="J1358" s="57">
        <v>389.76</v>
      </c>
      <c r="K1358" s="766">
        <v>11692.8</v>
      </c>
      <c r="L1358" s="136"/>
      <c r="M1358" s="469">
        <v>0</v>
      </c>
      <c r="N1358" s="136"/>
      <c r="O1358" s="469"/>
      <c r="P1358" s="75">
        <v>0</v>
      </c>
      <c r="Q1358" s="1002">
        <f t="shared" si="120"/>
        <v>0</v>
      </c>
      <c r="R1358" s="138"/>
      <c r="S1358" s="469"/>
      <c r="T1358" s="75">
        <v>0</v>
      </c>
      <c r="U1358" s="1002"/>
      <c r="V1358" s="138"/>
      <c r="W1358" s="469"/>
      <c r="X1358" s="138"/>
      <c r="Y1358" s="469"/>
      <c r="Z1358" s="60">
        <f t="shared" si="119"/>
        <v>30</v>
      </c>
      <c r="AA1358" s="1002">
        <v>11692.8</v>
      </c>
      <c r="AB1358" s="138"/>
      <c r="AC1358" s="469"/>
      <c r="AD1358" s="63">
        <v>0</v>
      </c>
      <c r="AE1358" s="137">
        <f t="shared" si="121"/>
        <v>0</v>
      </c>
      <c r="AF1358" s="942">
        <v>0</v>
      </c>
      <c r="AG1358" s="150">
        <v>0</v>
      </c>
      <c r="AH1358" s="138"/>
      <c r="AI1358" s="469"/>
      <c r="AJ1358" s="998">
        <f t="shared" si="122"/>
        <v>11692.8</v>
      </c>
    </row>
    <row r="1359" spans="2:36" ht="66" x14ac:dyDescent="0.25">
      <c r="B1359" s="51"/>
      <c r="C1359" s="390" t="s">
        <v>1312</v>
      </c>
      <c r="D1359" s="74"/>
      <c r="E1359" s="74">
        <v>240</v>
      </c>
      <c r="F1359" s="109" t="s">
        <v>49</v>
      </c>
      <c r="G1359" s="55" t="s">
        <v>31</v>
      </c>
      <c r="H1359" s="56" t="s">
        <v>32</v>
      </c>
      <c r="I1359" s="55" t="s">
        <v>33</v>
      </c>
      <c r="J1359" s="57">
        <v>20.52</v>
      </c>
      <c r="K1359" s="766">
        <v>4924.8</v>
      </c>
      <c r="L1359" s="136"/>
      <c r="M1359" s="469">
        <v>0</v>
      </c>
      <c r="N1359" s="136"/>
      <c r="O1359" s="469"/>
      <c r="P1359" s="75">
        <v>0</v>
      </c>
      <c r="Q1359" s="1002">
        <f t="shared" si="120"/>
        <v>0</v>
      </c>
      <c r="R1359" s="138"/>
      <c r="S1359" s="469"/>
      <c r="T1359" s="75">
        <v>0</v>
      </c>
      <c r="U1359" s="1002"/>
      <c r="V1359" s="138"/>
      <c r="W1359" s="469"/>
      <c r="X1359" s="138"/>
      <c r="Y1359" s="469"/>
      <c r="Z1359" s="60">
        <f t="shared" ref="Z1359:Z1422" si="123">E1359</f>
        <v>240</v>
      </c>
      <c r="AA1359" s="1002">
        <v>4924.8</v>
      </c>
      <c r="AB1359" s="138"/>
      <c r="AC1359" s="469"/>
      <c r="AD1359" s="63">
        <v>0</v>
      </c>
      <c r="AE1359" s="137">
        <f t="shared" si="121"/>
        <v>0</v>
      </c>
      <c r="AF1359" s="942">
        <v>0</v>
      </c>
      <c r="AG1359" s="150">
        <v>0</v>
      </c>
      <c r="AH1359" s="138"/>
      <c r="AI1359" s="469"/>
      <c r="AJ1359" s="998">
        <f t="shared" si="122"/>
        <v>4924.8</v>
      </c>
    </row>
    <row r="1360" spans="2:36" ht="66" x14ac:dyDescent="0.25">
      <c r="B1360" s="51"/>
      <c r="C1360" s="390" t="s">
        <v>1313</v>
      </c>
      <c r="D1360" s="74"/>
      <c r="E1360" s="74">
        <v>240</v>
      </c>
      <c r="F1360" s="109" t="s">
        <v>49</v>
      </c>
      <c r="G1360" s="55" t="s">
        <v>31</v>
      </c>
      <c r="H1360" s="56" t="s">
        <v>32</v>
      </c>
      <c r="I1360" s="55" t="s">
        <v>33</v>
      </c>
      <c r="J1360" s="57">
        <v>45</v>
      </c>
      <c r="K1360" s="766">
        <v>10800</v>
      </c>
      <c r="L1360" s="136"/>
      <c r="M1360" s="469">
        <v>0</v>
      </c>
      <c r="N1360" s="136"/>
      <c r="O1360" s="469"/>
      <c r="P1360" s="75">
        <v>0</v>
      </c>
      <c r="Q1360" s="1002">
        <f t="shared" si="120"/>
        <v>0</v>
      </c>
      <c r="R1360" s="138"/>
      <c r="S1360" s="469"/>
      <c r="T1360" s="75">
        <v>0</v>
      </c>
      <c r="U1360" s="1002"/>
      <c r="V1360" s="138"/>
      <c r="W1360" s="469"/>
      <c r="X1360" s="138"/>
      <c r="Y1360" s="469"/>
      <c r="Z1360" s="60">
        <f t="shared" si="123"/>
        <v>240</v>
      </c>
      <c r="AA1360" s="1002">
        <v>10800</v>
      </c>
      <c r="AB1360" s="138"/>
      <c r="AC1360" s="469"/>
      <c r="AD1360" s="63">
        <v>0</v>
      </c>
      <c r="AE1360" s="137">
        <f t="shared" si="121"/>
        <v>0</v>
      </c>
      <c r="AF1360" s="942">
        <v>0</v>
      </c>
      <c r="AG1360" s="150">
        <v>0</v>
      </c>
      <c r="AH1360" s="138"/>
      <c r="AI1360" s="469"/>
      <c r="AJ1360" s="998">
        <f t="shared" si="122"/>
        <v>10800</v>
      </c>
    </row>
    <row r="1361" spans="2:36" ht="66" x14ac:dyDescent="0.25">
      <c r="B1361" s="51"/>
      <c r="C1361" s="115" t="s">
        <v>1314</v>
      </c>
      <c r="D1361" s="74"/>
      <c r="E1361" s="74">
        <v>11</v>
      </c>
      <c r="F1361" s="79" t="s">
        <v>49</v>
      </c>
      <c r="G1361" s="55" t="s">
        <v>31</v>
      </c>
      <c r="H1361" s="56" t="s">
        <v>32</v>
      </c>
      <c r="I1361" s="55" t="s">
        <v>33</v>
      </c>
      <c r="J1361" s="57">
        <v>27.608181818181819</v>
      </c>
      <c r="K1361" s="766">
        <v>303.69</v>
      </c>
      <c r="L1361" s="136"/>
      <c r="M1361" s="469">
        <v>0</v>
      </c>
      <c r="N1361" s="136"/>
      <c r="O1361" s="469"/>
      <c r="P1361" s="75">
        <v>0</v>
      </c>
      <c r="Q1361" s="1002">
        <f t="shared" si="120"/>
        <v>0</v>
      </c>
      <c r="R1361" s="138"/>
      <c r="S1361" s="469"/>
      <c r="T1361" s="75">
        <v>0</v>
      </c>
      <c r="U1361" s="1002"/>
      <c r="V1361" s="138"/>
      <c r="W1361" s="469"/>
      <c r="X1361" s="138"/>
      <c r="Y1361" s="469"/>
      <c r="Z1361" s="60">
        <f t="shared" si="123"/>
        <v>11</v>
      </c>
      <c r="AA1361" s="1002">
        <v>303.69</v>
      </c>
      <c r="AB1361" s="138"/>
      <c r="AC1361" s="469"/>
      <c r="AD1361" s="63">
        <v>0</v>
      </c>
      <c r="AE1361" s="137">
        <f t="shared" si="121"/>
        <v>0</v>
      </c>
      <c r="AF1361" s="942">
        <v>0</v>
      </c>
      <c r="AG1361" s="150">
        <v>0</v>
      </c>
      <c r="AH1361" s="138"/>
      <c r="AI1361" s="469"/>
      <c r="AJ1361" s="998">
        <f t="shared" si="122"/>
        <v>303.69</v>
      </c>
    </row>
    <row r="1362" spans="2:36" ht="66" x14ac:dyDescent="0.25">
      <c r="B1362" s="51"/>
      <c r="C1362" s="391" t="s">
        <v>1315</v>
      </c>
      <c r="D1362" s="74"/>
      <c r="E1362" s="74">
        <v>5</v>
      </c>
      <c r="F1362" s="109" t="s">
        <v>49</v>
      </c>
      <c r="G1362" s="55" t="s">
        <v>31</v>
      </c>
      <c r="H1362" s="56" t="s">
        <v>32</v>
      </c>
      <c r="I1362" s="55" t="s">
        <v>33</v>
      </c>
      <c r="J1362" s="57">
        <v>290</v>
      </c>
      <c r="K1362" s="766">
        <v>1450</v>
      </c>
      <c r="L1362" s="136"/>
      <c r="M1362" s="469">
        <v>0</v>
      </c>
      <c r="N1362" s="136"/>
      <c r="O1362" s="469"/>
      <c r="P1362" s="75">
        <v>0</v>
      </c>
      <c r="Q1362" s="1002">
        <f t="shared" si="120"/>
        <v>0</v>
      </c>
      <c r="R1362" s="138"/>
      <c r="S1362" s="469"/>
      <c r="T1362" s="75">
        <v>0</v>
      </c>
      <c r="U1362" s="1002"/>
      <c r="V1362" s="138"/>
      <c r="W1362" s="469"/>
      <c r="X1362" s="138"/>
      <c r="Y1362" s="469"/>
      <c r="Z1362" s="60">
        <f t="shared" si="123"/>
        <v>5</v>
      </c>
      <c r="AA1362" s="1002">
        <v>1450</v>
      </c>
      <c r="AB1362" s="138"/>
      <c r="AC1362" s="469"/>
      <c r="AD1362" s="63">
        <v>0</v>
      </c>
      <c r="AE1362" s="137">
        <f t="shared" si="121"/>
        <v>0</v>
      </c>
      <c r="AF1362" s="942">
        <v>0</v>
      </c>
      <c r="AG1362" s="150">
        <v>0</v>
      </c>
      <c r="AH1362" s="138"/>
      <c r="AI1362" s="469"/>
      <c r="AJ1362" s="998">
        <f t="shared" si="122"/>
        <v>1450</v>
      </c>
    </row>
    <row r="1363" spans="2:36" ht="66" x14ac:dyDescent="0.25">
      <c r="B1363" s="51"/>
      <c r="C1363" s="115" t="s">
        <v>1316</v>
      </c>
      <c r="D1363" s="74"/>
      <c r="E1363" s="74">
        <v>2</v>
      </c>
      <c r="F1363" s="79" t="s">
        <v>1246</v>
      </c>
      <c r="G1363" s="55" t="s">
        <v>31</v>
      </c>
      <c r="H1363" s="56" t="s">
        <v>32</v>
      </c>
      <c r="I1363" s="55" t="s">
        <v>33</v>
      </c>
      <c r="J1363" s="57">
        <v>114.00479999999999</v>
      </c>
      <c r="K1363" s="766">
        <v>225.90999999999985</v>
      </c>
      <c r="L1363" s="136"/>
      <c r="M1363" s="469">
        <v>0</v>
      </c>
      <c r="N1363" s="136"/>
      <c r="O1363" s="469"/>
      <c r="P1363" s="75">
        <v>0</v>
      </c>
      <c r="Q1363" s="1002">
        <f t="shared" si="120"/>
        <v>0</v>
      </c>
      <c r="R1363" s="138"/>
      <c r="S1363" s="469"/>
      <c r="T1363" s="75">
        <v>0</v>
      </c>
      <c r="U1363" s="1002"/>
      <c r="V1363" s="138"/>
      <c r="W1363" s="469"/>
      <c r="X1363" s="138"/>
      <c r="Y1363" s="469"/>
      <c r="Z1363" s="60">
        <f t="shared" si="123"/>
        <v>2</v>
      </c>
      <c r="AA1363" s="1002">
        <v>225.90999999999985</v>
      </c>
      <c r="AB1363" s="138"/>
      <c r="AC1363" s="469"/>
      <c r="AD1363" s="63">
        <v>0</v>
      </c>
      <c r="AE1363" s="137">
        <f t="shared" si="121"/>
        <v>0</v>
      </c>
      <c r="AF1363" s="942">
        <v>0</v>
      </c>
      <c r="AG1363" s="150">
        <v>0</v>
      </c>
      <c r="AH1363" s="138"/>
      <c r="AI1363" s="469"/>
      <c r="AJ1363" s="998">
        <f t="shared" si="122"/>
        <v>225.90999999999985</v>
      </c>
    </row>
    <row r="1364" spans="2:36" ht="66" x14ac:dyDescent="0.25">
      <c r="B1364" s="51"/>
      <c r="C1364" s="392" t="s">
        <v>1317</v>
      </c>
      <c r="D1364" s="74"/>
      <c r="E1364" s="74">
        <v>2</v>
      </c>
      <c r="F1364" s="385" t="s">
        <v>30</v>
      </c>
      <c r="G1364" s="55" t="s">
        <v>31</v>
      </c>
      <c r="H1364" s="56" t="s">
        <v>32</v>
      </c>
      <c r="I1364" s="55" t="s">
        <v>33</v>
      </c>
      <c r="J1364" s="57">
        <v>83.13</v>
      </c>
      <c r="K1364" s="766">
        <v>166.26</v>
      </c>
      <c r="L1364" s="136"/>
      <c r="M1364" s="469">
        <v>0</v>
      </c>
      <c r="N1364" s="136"/>
      <c r="O1364" s="469"/>
      <c r="P1364" s="75">
        <v>0</v>
      </c>
      <c r="Q1364" s="1002">
        <f t="shared" si="120"/>
        <v>0</v>
      </c>
      <c r="R1364" s="138"/>
      <c r="S1364" s="469"/>
      <c r="T1364" s="75">
        <v>0</v>
      </c>
      <c r="U1364" s="1002"/>
      <c r="V1364" s="138"/>
      <c r="W1364" s="469"/>
      <c r="X1364" s="138"/>
      <c r="Y1364" s="469"/>
      <c r="Z1364" s="60">
        <f t="shared" si="123"/>
        <v>2</v>
      </c>
      <c r="AA1364" s="1002">
        <v>166.26</v>
      </c>
      <c r="AB1364" s="138"/>
      <c r="AC1364" s="469"/>
      <c r="AD1364" s="63">
        <v>0</v>
      </c>
      <c r="AE1364" s="137">
        <f t="shared" si="121"/>
        <v>0</v>
      </c>
      <c r="AF1364" s="942">
        <v>0</v>
      </c>
      <c r="AG1364" s="150">
        <v>0</v>
      </c>
      <c r="AH1364" s="138"/>
      <c r="AI1364" s="469"/>
      <c r="AJ1364" s="998">
        <f t="shared" si="122"/>
        <v>166.26</v>
      </c>
    </row>
    <row r="1365" spans="2:36" ht="66" x14ac:dyDescent="0.25">
      <c r="B1365" s="51"/>
      <c r="C1365" s="390" t="s">
        <v>1318</v>
      </c>
      <c r="D1365" s="74"/>
      <c r="E1365" s="74">
        <v>65</v>
      </c>
      <c r="F1365" s="109" t="s">
        <v>49</v>
      </c>
      <c r="G1365" s="55" t="s">
        <v>31</v>
      </c>
      <c r="H1365" s="56" t="s">
        <v>32</v>
      </c>
      <c r="I1365" s="55" t="s">
        <v>33</v>
      </c>
      <c r="J1365" s="57">
        <v>16.110153846153846</v>
      </c>
      <c r="K1365" s="766">
        <v>1047.1600000000001</v>
      </c>
      <c r="L1365" s="136"/>
      <c r="M1365" s="469">
        <v>0</v>
      </c>
      <c r="N1365" s="136"/>
      <c r="O1365" s="469"/>
      <c r="P1365" s="75">
        <v>0</v>
      </c>
      <c r="Q1365" s="1002">
        <f t="shared" si="120"/>
        <v>0</v>
      </c>
      <c r="R1365" s="138"/>
      <c r="S1365" s="469"/>
      <c r="T1365" s="75">
        <v>0</v>
      </c>
      <c r="U1365" s="1002"/>
      <c r="V1365" s="138"/>
      <c r="W1365" s="469"/>
      <c r="X1365" s="138"/>
      <c r="Y1365" s="469"/>
      <c r="Z1365" s="60">
        <f t="shared" si="123"/>
        <v>65</v>
      </c>
      <c r="AA1365" s="1002">
        <v>1047.1600000000001</v>
      </c>
      <c r="AB1365" s="138"/>
      <c r="AC1365" s="469"/>
      <c r="AD1365" s="63">
        <v>0</v>
      </c>
      <c r="AE1365" s="137">
        <f t="shared" si="121"/>
        <v>0</v>
      </c>
      <c r="AF1365" s="942">
        <v>0</v>
      </c>
      <c r="AG1365" s="150">
        <v>0</v>
      </c>
      <c r="AH1365" s="138"/>
      <c r="AI1365" s="469"/>
      <c r="AJ1365" s="998">
        <f t="shared" si="122"/>
        <v>1047.1600000000001</v>
      </c>
    </row>
    <row r="1366" spans="2:36" ht="66" x14ac:dyDescent="0.25">
      <c r="B1366" s="51"/>
      <c r="C1366" s="393" t="s">
        <v>1319</v>
      </c>
      <c r="D1366" s="74"/>
      <c r="E1366" s="74">
        <v>3</v>
      </c>
      <c r="F1366" s="79" t="s">
        <v>49</v>
      </c>
      <c r="G1366" s="55" t="s">
        <v>31</v>
      </c>
      <c r="H1366" s="56" t="s">
        <v>32</v>
      </c>
      <c r="I1366" s="55" t="s">
        <v>33</v>
      </c>
      <c r="J1366" s="57">
        <v>133</v>
      </c>
      <c r="K1366" s="766">
        <v>399</v>
      </c>
      <c r="L1366" s="136"/>
      <c r="M1366" s="469">
        <v>0</v>
      </c>
      <c r="N1366" s="136"/>
      <c r="O1366" s="469"/>
      <c r="P1366" s="75">
        <v>0</v>
      </c>
      <c r="Q1366" s="1002">
        <f t="shared" si="120"/>
        <v>0</v>
      </c>
      <c r="R1366" s="138"/>
      <c r="S1366" s="469"/>
      <c r="T1366" s="75">
        <v>0</v>
      </c>
      <c r="U1366" s="1002"/>
      <c r="V1366" s="138"/>
      <c r="W1366" s="469"/>
      <c r="X1366" s="138"/>
      <c r="Y1366" s="469"/>
      <c r="Z1366" s="60">
        <f t="shared" si="123"/>
        <v>3</v>
      </c>
      <c r="AA1366" s="1002">
        <v>399</v>
      </c>
      <c r="AB1366" s="138"/>
      <c r="AC1366" s="469"/>
      <c r="AD1366" s="63">
        <v>0</v>
      </c>
      <c r="AE1366" s="137">
        <f t="shared" si="121"/>
        <v>0</v>
      </c>
      <c r="AF1366" s="942">
        <v>0</v>
      </c>
      <c r="AG1366" s="150">
        <v>0</v>
      </c>
      <c r="AH1366" s="138"/>
      <c r="AI1366" s="469"/>
      <c r="AJ1366" s="998">
        <f t="shared" si="122"/>
        <v>399</v>
      </c>
    </row>
    <row r="1367" spans="2:36" ht="66" x14ac:dyDescent="0.25">
      <c r="B1367" s="51"/>
      <c r="C1367" s="115" t="s">
        <v>1320</v>
      </c>
      <c r="D1367" s="74"/>
      <c r="E1367" s="74">
        <v>124</v>
      </c>
      <c r="F1367" s="79" t="s">
        <v>49</v>
      </c>
      <c r="G1367" s="55" t="s">
        <v>31</v>
      </c>
      <c r="H1367" s="56" t="s">
        <v>32</v>
      </c>
      <c r="I1367" s="55" t="s">
        <v>33</v>
      </c>
      <c r="J1367" s="57">
        <v>24.26806451612903</v>
      </c>
      <c r="K1367" s="766">
        <v>3009.24</v>
      </c>
      <c r="L1367" s="136"/>
      <c r="M1367" s="469">
        <v>0</v>
      </c>
      <c r="N1367" s="136"/>
      <c r="O1367" s="469"/>
      <c r="P1367" s="75">
        <v>0</v>
      </c>
      <c r="Q1367" s="1002">
        <f t="shared" si="120"/>
        <v>0</v>
      </c>
      <c r="R1367" s="138"/>
      <c r="S1367" s="469"/>
      <c r="T1367" s="75">
        <v>0</v>
      </c>
      <c r="U1367" s="1002"/>
      <c r="V1367" s="138"/>
      <c r="W1367" s="469"/>
      <c r="X1367" s="138"/>
      <c r="Y1367" s="469"/>
      <c r="Z1367" s="60">
        <f t="shared" si="123"/>
        <v>124</v>
      </c>
      <c r="AA1367" s="1002">
        <v>3009.24</v>
      </c>
      <c r="AB1367" s="138"/>
      <c r="AC1367" s="469"/>
      <c r="AD1367" s="63">
        <v>0</v>
      </c>
      <c r="AE1367" s="137">
        <f t="shared" si="121"/>
        <v>0</v>
      </c>
      <c r="AF1367" s="942">
        <v>0</v>
      </c>
      <c r="AG1367" s="150">
        <v>0</v>
      </c>
      <c r="AH1367" s="138"/>
      <c r="AI1367" s="469"/>
      <c r="AJ1367" s="998">
        <f t="shared" si="122"/>
        <v>3009.24</v>
      </c>
    </row>
    <row r="1368" spans="2:36" ht="66" x14ac:dyDescent="0.25">
      <c r="B1368" s="51"/>
      <c r="C1368" s="390" t="s">
        <v>1321</v>
      </c>
      <c r="D1368" s="74"/>
      <c r="E1368" s="74">
        <v>50</v>
      </c>
      <c r="F1368" s="109" t="s">
        <v>1246</v>
      </c>
      <c r="G1368" s="55" t="s">
        <v>31</v>
      </c>
      <c r="H1368" s="56" t="s">
        <v>32</v>
      </c>
      <c r="I1368" s="55" t="s">
        <v>33</v>
      </c>
      <c r="J1368" s="57">
        <v>37.799999999999997</v>
      </c>
      <c r="K1368" s="766">
        <v>1890</v>
      </c>
      <c r="L1368" s="136"/>
      <c r="M1368" s="469">
        <v>0</v>
      </c>
      <c r="N1368" s="136"/>
      <c r="O1368" s="469"/>
      <c r="P1368" s="75">
        <v>0</v>
      </c>
      <c r="Q1368" s="1002">
        <f t="shared" si="120"/>
        <v>0</v>
      </c>
      <c r="R1368" s="138"/>
      <c r="S1368" s="469"/>
      <c r="T1368" s="75">
        <v>0</v>
      </c>
      <c r="U1368" s="1002"/>
      <c r="V1368" s="138"/>
      <c r="W1368" s="469"/>
      <c r="X1368" s="138"/>
      <c r="Y1368" s="469"/>
      <c r="Z1368" s="60">
        <f t="shared" si="123"/>
        <v>50</v>
      </c>
      <c r="AA1368" s="1002">
        <v>1890</v>
      </c>
      <c r="AB1368" s="138"/>
      <c r="AC1368" s="469"/>
      <c r="AD1368" s="63">
        <v>0</v>
      </c>
      <c r="AE1368" s="137">
        <f t="shared" si="121"/>
        <v>0</v>
      </c>
      <c r="AF1368" s="942">
        <v>0</v>
      </c>
      <c r="AG1368" s="150">
        <v>0</v>
      </c>
      <c r="AH1368" s="138"/>
      <c r="AI1368" s="469"/>
      <c r="AJ1368" s="998">
        <f t="shared" si="122"/>
        <v>1890</v>
      </c>
    </row>
    <row r="1369" spans="2:36" ht="66" x14ac:dyDescent="0.25">
      <c r="B1369" s="51"/>
      <c r="C1369" s="114" t="s">
        <v>1322</v>
      </c>
      <c r="D1369" s="74"/>
      <c r="E1369" s="74">
        <v>15</v>
      </c>
      <c r="F1369" s="79" t="s">
        <v>1246</v>
      </c>
      <c r="G1369" s="55" t="s">
        <v>31</v>
      </c>
      <c r="H1369" s="56" t="s">
        <v>32</v>
      </c>
      <c r="I1369" s="55" t="s">
        <v>33</v>
      </c>
      <c r="J1369" s="57">
        <v>147.83066666666667</v>
      </c>
      <c r="K1369" s="766">
        <v>2217.46</v>
      </c>
      <c r="L1369" s="136"/>
      <c r="M1369" s="469">
        <v>0</v>
      </c>
      <c r="N1369" s="136"/>
      <c r="O1369" s="469"/>
      <c r="P1369" s="75">
        <v>0</v>
      </c>
      <c r="Q1369" s="1002">
        <f t="shared" si="120"/>
        <v>0</v>
      </c>
      <c r="R1369" s="138"/>
      <c r="S1369" s="469"/>
      <c r="T1369" s="75">
        <v>0</v>
      </c>
      <c r="U1369" s="1002"/>
      <c r="V1369" s="138"/>
      <c r="W1369" s="469"/>
      <c r="X1369" s="138"/>
      <c r="Y1369" s="469"/>
      <c r="Z1369" s="60">
        <f t="shared" si="123"/>
        <v>15</v>
      </c>
      <c r="AA1369" s="1002">
        <v>2217.46</v>
      </c>
      <c r="AB1369" s="138"/>
      <c r="AC1369" s="469"/>
      <c r="AD1369" s="63">
        <v>0</v>
      </c>
      <c r="AE1369" s="137">
        <f t="shared" si="121"/>
        <v>0</v>
      </c>
      <c r="AF1369" s="942">
        <v>0</v>
      </c>
      <c r="AG1369" s="150">
        <v>0</v>
      </c>
      <c r="AH1369" s="138"/>
      <c r="AI1369" s="469"/>
      <c r="AJ1369" s="998">
        <f t="shared" si="122"/>
        <v>2217.46</v>
      </c>
    </row>
    <row r="1370" spans="2:36" ht="66" x14ac:dyDescent="0.25">
      <c r="B1370" s="51"/>
      <c r="C1370" s="393" t="s">
        <v>1323</v>
      </c>
      <c r="D1370" s="74"/>
      <c r="E1370" s="74">
        <v>50</v>
      </c>
      <c r="F1370" s="79" t="s">
        <v>49</v>
      </c>
      <c r="G1370" s="55" t="s">
        <v>31</v>
      </c>
      <c r="H1370" s="56" t="s">
        <v>32</v>
      </c>
      <c r="I1370" s="55" t="s">
        <v>33</v>
      </c>
      <c r="J1370" s="57">
        <v>50.04</v>
      </c>
      <c r="K1370" s="766">
        <v>2502</v>
      </c>
      <c r="L1370" s="136"/>
      <c r="M1370" s="469">
        <v>0</v>
      </c>
      <c r="N1370" s="136"/>
      <c r="O1370" s="469"/>
      <c r="P1370" s="75">
        <v>0</v>
      </c>
      <c r="Q1370" s="1002">
        <f t="shared" si="120"/>
        <v>0</v>
      </c>
      <c r="R1370" s="138"/>
      <c r="S1370" s="469"/>
      <c r="T1370" s="75">
        <v>0</v>
      </c>
      <c r="U1370" s="1002"/>
      <c r="V1370" s="138"/>
      <c r="W1370" s="469"/>
      <c r="X1370" s="138"/>
      <c r="Y1370" s="469"/>
      <c r="Z1370" s="60">
        <f t="shared" si="123"/>
        <v>50</v>
      </c>
      <c r="AA1370" s="1002">
        <v>2502</v>
      </c>
      <c r="AB1370" s="138"/>
      <c r="AC1370" s="469"/>
      <c r="AD1370" s="63">
        <v>0</v>
      </c>
      <c r="AE1370" s="137">
        <f t="shared" si="121"/>
        <v>0</v>
      </c>
      <c r="AF1370" s="942">
        <v>0</v>
      </c>
      <c r="AG1370" s="150">
        <v>0</v>
      </c>
      <c r="AH1370" s="138"/>
      <c r="AI1370" s="469"/>
      <c r="AJ1370" s="998">
        <f t="shared" si="122"/>
        <v>2502</v>
      </c>
    </row>
    <row r="1371" spans="2:36" ht="66" x14ac:dyDescent="0.25">
      <c r="B1371" s="51"/>
      <c r="C1371" s="114" t="s">
        <v>1324</v>
      </c>
      <c r="D1371" s="74"/>
      <c r="E1371" s="74">
        <v>10</v>
      </c>
      <c r="F1371" s="79" t="s">
        <v>1246</v>
      </c>
      <c r="G1371" s="55" t="s">
        <v>31</v>
      </c>
      <c r="H1371" s="56" t="s">
        <v>32</v>
      </c>
      <c r="I1371" s="55" t="s">
        <v>33</v>
      </c>
      <c r="J1371" s="57">
        <v>170.381</v>
      </c>
      <c r="K1371" s="766">
        <v>1703.81</v>
      </c>
      <c r="L1371" s="136"/>
      <c r="M1371" s="469">
        <v>0</v>
      </c>
      <c r="N1371" s="136"/>
      <c r="O1371" s="469"/>
      <c r="P1371" s="75">
        <v>0</v>
      </c>
      <c r="Q1371" s="1002">
        <f t="shared" si="120"/>
        <v>0</v>
      </c>
      <c r="R1371" s="138"/>
      <c r="S1371" s="469"/>
      <c r="T1371" s="75">
        <v>0</v>
      </c>
      <c r="U1371" s="1002"/>
      <c r="V1371" s="138"/>
      <c r="W1371" s="469"/>
      <c r="X1371" s="138"/>
      <c r="Y1371" s="469"/>
      <c r="Z1371" s="60">
        <f t="shared" si="123"/>
        <v>10</v>
      </c>
      <c r="AA1371" s="1002">
        <v>1703.81</v>
      </c>
      <c r="AB1371" s="138"/>
      <c r="AC1371" s="469"/>
      <c r="AD1371" s="63">
        <v>0</v>
      </c>
      <c r="AE1371" s="137">
        <f t="shared" si="121"/>
        <v>0</v>
      </c>
      <c r="AF1371" s="942">
        <v>0</v>
      </c>
      <c r="AG1371" s="150">
        <v>0</v>
      </c>
      <c r="AH1371" s="138"/>
      <c r="AI1371" s="469"/>
      <c r="AJ1371" s="998">
        <f t="shared" si="122"/>
        <v>1703.81</v>
      </c>
    </row>
    <row r="1372" spans="2:36" ht="66" x14ac:dyDescent="0.25">
      <c r="B1372" s="51"/>
      <c r="C1372" s="114" t="s">
        <v>1325</v>
      </c>
      <c r="D1372" s="74"/>
      <c r="E1372" s="74">
        <v>30</v>
      </c>
      <c r="F1372" s="79" t="s">
        <v>49</v>
      </c>
      <c r="G1372" s="55" t="s">
        <v>31</v>
      </c>
      <c r="H1372" s="56" t="s">
        <v>32</v>
      </c>
      <c r="I1372" s="55" t="s">
        <v>33</v>
      </c>
      <c r="J1372" s="57">
        <v>48.859333333333332</v>
      </c>
      <c r="K1372" s="766">
        <v>1465.78</v>
      </c>
      <c r="L1372" s="136"/>
      <c r="M1372" s="469">
        <v>0</v>
      </c>
      <c r="N1372" s="136"/>
      <c r="O1372" s="469"/>
      <c r="P1372" s="75">
        <v>0</v>
      </c>
      <c r="Q1372" s="1002">
        <f t="shared" si="120"/>
        <v>0</v>
      </c>
      <c r="R1372" s="138"/>
      <c r="S1372" s="469"/>
      <c r="T1372" s="75">
        <v>0</v>
      </c>
      <c r="U1372" s="1002"/>
      <c r="V1372" s="138"/>
      <c r="W1372" s="469"/>
      <c r="X1372" s="138"/>
      <c r="Y1372" s="469"/>
      <c r="Z1372" s="60">
        <f t="shared" si="123"/>
        <v>30</v>
      </c>
      <c r="AA1372" s="1002">
        <v>1465.78</v>
      </c>
      <c r="AB1372" s="138"/>
      <c r="AC1372" s="469"/>
      <c r="AD1372" s="63">
        <v>0</v>
      </c>
      <c r="AE1372" s="137">
        <f t="shared" si="121"/>
        <v>0</v>
      </c>
      <c r="AF1372" s="942">
        <v>0</v>
      </c>
      <c r="AG1372" s="150">
        <v>0</v>
      </c>
      <c r="AH1372" s="138"/>
      <c r="AI1372" s="469"/>
      <c r="AJ1372" s="998">
        <f t="shared" si="122"/>
        <v>1465.78</v>
      </c>
    </row>
    <row r="1373" spans="2:36" ht="66" x14ac:dyDescent="0.25">
      <c r="B1373" s="51"/>
      <c r="C1373" s="390" t="s">
        <v>1326</v>
      </c>
      <c r="D1373" s="74"/>
      <c r="E1373" s="74">
        <v>60</v>
      </c>
      <c r="F1373" s="109" t="s">
        <v>49</v>
      </c>
      <c r="G1373" s="55" t="s">
        <v>31</v>
      </c>
      <c r="H1373" s="56" t="s">
        <v>32</v>
      </c>
      <c r="I1373" s="55" t="s">
        <v>33</v>
      </c>
      <c r="J1373" s="57">
        <v>32.4</v>
      </c>
      <c r="K1373" s="766">
        <v>1944</v>
      </c>
      <c r="L1373" s="136"/>
      <c r="M1373" s="469">
        <v>0</v>
      </c>
      <c r="N1373" s="136"/>
      <c r="O1373" s="469"/>
      <c r="P1373" s="75">
        <v>0</v>
      </c>
      <c r="Q1373" s="1002">
        <f t="shared" si="120"/>
        <v>0</v>
      </c>
      <c r="R1373" s="138"/>
      <c r="S1373" s="469"/>
      <c r="T1373" s="75">
        <v>0</v>
      </c>
      <c r="U1373" s="1002"/>
      <c r="V1373" s="138"/>
      <c r="W1373" s="469"/>
      <c r="X1373" s="138"/>
      <c r="Y1373" s="469"/>
      <c r="Z1373" s="60">
        <f t="shared" si="123"/>
        <v>60</v>
      </c>
      <c r="AA1373" s="1002">
        <v>1944</v>
      </c>
      <c r="AB1373" s="138"/>
      <c r="AC1373" s="469"/>
      <c r="AD1373" s="63">
        <v>0</v>
      </c>
      <c r="AE1373" s="137">
        <f t="shared" si="121"/>
        <v>0</v>
      </c>
      <c r="AF1373" s="942">
        <v>0</v>
      </c>
      <c r="AG1373" s="150">
        <v>0</v>
      </c>
      <c r="AH1373" s="138"/>
      <c r="AI1373" s="469"/>
      <c r="AJ1373" s="998">
        <f t="shared" si="122"/>
        <v>1944</v>
      </c>
    </row>
    <row r="1374" spans="2:36" ht="66" x14ac:dyDescent="0.25">
      <c r="B1374" s="51"/>
      <c r="C1374" s="386" t="s">
        <v>1327</v>
      </c>
      <c r="D1374" s="74"/>
      <c r="E1374" s="74">
        <v>3</v>
      </c>
      <c r="F1374" s="109" t="s">
        <v>49</v>
      </c>
      <c r="G1374" s="88" t="s">
        <v>31</v>
      </c>
      <c r="H1374" s="56" t="s">
        <v>32</v>
      </c>
      <c r="I1374" s="55" t="s">
        <v>33</v>
      </c>
      <c r="J1374" s="57">
        <v>290</v>
      </c>
      <c r="K1374" s="766">
        <v>870</v>
      </c>
      <c r="L1374" s="136"/>
      <c r="M1374" s="469">
        <v>0</v>
      </c>
      <c r="N1374" s="136"/>
      <c r="O1374" s="469"/>
      <c r="P1374" s="75">
        <v>0</v>
      </c>
      <c r="Q1374" s="1002">
        <f t="shared" si="120"/>
        <v>0</v>
      </c>
      <c r="R1374" s="138"/>
      <c r="S1374" s="469"/>
      <c r="T1374" s="75">
        <v>0</v>
      </c>
      <c r="U1374" s="1002"/>
      <c r="V1374" s="138"/>
      <c r="W1374" s="469"/>
      <c r="X1374" s="138"/>
      <c r="Y1374" s="469"/>
      <c r="Z1374" s="60">
        <f t="shared" si="123"/>
        <v>3</v>
      </c>
      <c r="AA1374" s="1002">
        <v>870</v>
      </c>
      <c r="AB1374" s="138"/>
      <c r="AC1374" s="469"/>
      <c r="AD1374" s="63">
        <v>0</v>
      </c>
      <c r="AE1374" s="137">
        <f t="shared" si="121"/>
        <v>0</v>
      </c>
      <c r="AF1374" s="942">
        <v>0</v>
      </c>
      <c r="AG1374" s="150">
        <v>0</v>
      </c>
      <c r="AH1374" s="138"/>
      <c r="AI1374" s="469"/>
      <c r="AJ1374" s="998">
        <f t="shared" si="122"/>
        <v>870</v>
      </c>
    </row>
    <row r="1375" spans="2:36" ht="66" x14ac:dyDescent="0.25">
      <c r="B1375" s="51"/>
      <c r="C1375" s="389" t="s">
        <v>1328</v>
      </c>
      <c r="D1375" s="74"/>
      <c r="E1375" s="74">
        <v>0</v>
      </c>
      <c r="F1375" s="79" t="s">
        <v>49</v>
      </c>
      <c r="G1375" s="55" t="s">
        <v>31</v>
      </c>
      <c r="H1375" s="56" t="s">
        <v>32</v>
      </c>
      <c r="I1375" s="55" t="s">
        <v>33</v>
      </c>
      <c r="J1375" s="57">
        <v>308.90428571428572</v>
      </c>
      <c r="K1375" s="766">
        <v>0.1499999999996362</v>
      </c>
      <c r="L1375" s="136"/>
      <c r="M1375" s="469">
        <v>0</v>
      </c>
      <c r="N1375" s="136"/>
      <c r="O1375" s="469"/>
      <c r="P1375" s="75">
        <v>0</v>
      </c>
      <c r="Q1375" s="1002">
        <f t="shared" si="120"/>
        <v>0</v>
      </c>
      <c r="R1375" s="138"/>
      <c r="S1375" s="469"/>
      <c r="T1375" s="75">
        <v>0</v>
      </c>
      <c r="U1375" s="1002"/>
      <c r="V1375" s="138"/>
      <c r="W1375" s="469"/>
      <c r="X1375" s="138"/>
      <c r="Y1375" s="469"/>
      <c r="Z1375" s="60">
        <f t="shared" si="123"/>
        <v>0</v>
      </c>
      <c r="AA1375" s="1002">
        <v>0.1499999999996362</v>
      </c>
      <c r="AB1375" s="138"/>
      <c r="AC1375" s="469"/>
      <c r="AD1375" s="63">
        <v>0</v>
      </c>
      <c r="AE1375" s="137">
        <f t="shared" si="121"/>
        <v>0</v>
      </c>
      <c r="AF1375" s="942">
        <v>0</v>
      </c>
      <c r="AG1375" s="150">
        <v>0</v>
      </c>
      <c r="AH1375" s="138"/>
      <c r="AI1375" s="469"/>
      <c r="AJ1375" s="998">
        <f t="shared" si="122"/>
        <v>0.1499999999996362</v>
      </c>
    </row>
    <row r="1376" spans="2:36" ht="66" x14ac:dyDescent="0.25">
      <c r="B1376" s="51"/>
      <c r="C1376" s="390" t="s">
        <v>1329</v>
      </c>
      <c r="D1376" s="74"/>
      <c r="E1376" s="74">
        <v>76</v>
      </c>
      <c r="F1376" s="105" t="s">
        <v>122</v>
      </c>
      <c r="G1376" s="55" t="s">
        <v>31</v>
      </c>
      <c r="H1376" s="56" t="s">
        <v>32</v>
      </c>
      <c r="I1376" s="55" t="s">
        <v>33</v>
      </c>
      <c r="J1376" s="57">
        <v>16.762631578947367</v>
      </c>
      <c r="K1376" s="766">
        <v>1273.96</v>
      </c>
      <c r="L1376" s="136"/>
      <c r="M1376" s="469">
        <v>0</v>
      </c>
      <c r="N1376" s="136"/>
      <c r="O1376" s="469"/>
      <c r="P1376" s="75">
        <v>0</v>
      </c>
      <c r="Q1376" s="1002">
        <f t="shared" si="120"/>
        <v>0</v>
      </c>
      <c r="R1376" s="138"/>
      <c r="S1376" s="469"/>
      <c r="T1376" s="75">
        <v>0</v>
      </c>
      <c r="U1376" s="1002"/>
      <c r="V1376" s="138"/>
      <c r="W1376" s="469"/>
      <c r="X1376" s="138"/>
      <c r="Y1376" s="469"/>
      <c r="Z1376" s="60">
        <f t="shared" si="123"/>
        <v>76</v>
      </c>
      <c r="AA1376" s="1002">
        <v>1273.96</v>
      </c>
      <c r="AB1376" s="138"/>
      <c r="AC1376" s="469"/>
      <c r="AD1376" s="63">
        <v>0</v>
      </c>
      <c r="AE1376" s="137">
        <f t="shared" si="121"/>
        <v>0</v>
      </c>
      <c r="AF1376" s="942">
        <v>0</v>
      </c>
      <c r="AG1376" s="150">
        <v>0</v>
      </c>
      <c r="AH1376" s="138"/>
      <c r="AI1376" s="469"/>
      <c r="AJ1376" s="998">
        <f t="shared" si="122"/>
        <v>1273.96</v>
      </c>
    </row>
    <row r="1377" spans="2:36" ht="66" x14ac:dyDescent="0.25">
      <c r="B1377" s="51"/>
      <c r="C1377" s="390" t="s">
        <v>1330</v>
      </c>
      <c r="D1377" s="74"/>
      <c r="E1377" s="74">
        <v>27</v>
      </c>
      <c r="F1377" s="109" t="s">
        <v>1246</v>
      </c>
      <c r="G1377" s="55" t="s">
        <v>31</v>
      </c>
      <c r="H1377" s="56" t="s">
        <v>32</v>
      </c>
      <c r="I1377" s="55" t="s">
        <v>33</v>
      </c>
      <c r="J1377" s="57">
        <v>25.871851851851851</v>
      </c>
      <c r="K1377" s="766">
        <v>698.54</v>
      </c>
      <c r="L1377" s="136"/>
      <c r="M1377" s="469">
        <v>0</v>
      </c>
      <c r="N1377" s="136"/>
      <c r="O1377" s="469"/>
      <c r="P1377" s="75">
        <v>0</v>
      </c>
      <c r="Q1377" s="1002">
        <f t="shared" si="120"/>
        <v>0</v>
      </c>
      <c r="R1377" s="138"/>
      <c r="S1377" s="469"/>
      <c r="T1377" s="75">
        <v>0</v>
      </c>
      <c r="U1377" s="1002"/>
      <c r="V1377" s="138"/>
      <c r="W1377" s="469"/>
      <c r="X1377" s="138"/>
      <c r="Y1377" s="469"/>
      <c r="Z1377" s="60">
        <f t="shared" si="123"/>
        <v>27</v>
      </c>
      <c r="AA1377" s="1002">
        <v>698.54</v>
      </c>
      <c r="AB1377" s="138"/>
      <c r="AC1377" s="469"/>
      <c r="AD1377" s="63">
        <v>0</v>
      </c>
      <c r="AE1377" s="137">
        <f t="shared" si="121"/>
        <v>0</v>
      </c>
      <c r="AF1377" s="942">
        <v>0</v>
      </c>
      <c r="AG1377" s="150">
        <v>0</v>
      </c>
      <c r="AH1377" s="138"/>
      <c r="AI1377" s="469"/>
      <c r="AJ1377" s="998">
        <f t="shared" si="122"/>
        <v>698.54</v>
      </c>
    </row>
    <row r="1378" spans="2:36" ht="66" x14ac:dyDescent="0.25">
      <c r="B1378" s="51"/>
      <c r="C1378" s="390" t="s">
        <v>1331</v>
      </c>
      <c r="D1378" s="74"/>
      <c r="E1378" s="74">
        <v>60</v>
      </c>
      <c r="F1378" s="105" t="s">
        <v>122</v>
      </c>
      <c r="G1378" s="55" t="s">
        <v>31</v>
      </c>
      <c r="H1378" s="56" t="s">
        <v>32</v>
      </c>
      <c r="I1378" s="55" t="s">
        <v>33</v>
      </c>
      <c r="J1378" s="57">
        <v>21.6</v>
      </c>
      <c r="K1378" s="766">
        <v>1296</v>
      </c>
      <c r="L1378" s="136"/>
      <c r="M1378" s="469">
        <v>0</v>
      </c>
      <c r="N1378" s="136"/>
      <c r="O1378" s="469"/>
      <c r="P1378" s="75">
        <v>0</v>
      </c>
      <c r="Q1378" s="1002">
        <f t="shared" si="120"/>
        <v>0</v>
      </c>
      <c r="R1378" s="138"/>
      <c r="S1378" s="469"/>
      <c r="T1378" s="75">
        <v>0</v>
      </c>
      <c r="U1378" s="1002"/>
      <c r="V1378" s="138"/>
      <c r="W1378" s="469"/>
      <c r="X1378" s="138"/>
      <c r="Y1378" s="469"/>
      <c r="Z1378" s="60">
        <f t="shared" si="123"/>
        <v>60</v>
      </c>
      <c r="AA1378" s="1002">
        <v>1296</v>
      </c>
      <c r="AB1378" s="138"/>
      <c r="AC1378" s="469"/>
      <c r="AD1378" s="63">
        <v>0</v>
      </c>
      <c r="AE1378" s="137">
        <f t="shared" si="121"/>
        <v>0</v>
      </c>
      <c r="AF1378" s="942">
        <v>0</v>
      </c>
      <c r="AG1378" s="150">
        <v>0</v>
      </c>
      <c r="AH1378" s="138"/>
      <c r="AI1378" s="469"/>
      <c r="AJ1378" s="998">
        <f t="shared" si="122"/>
        <v>1296</v>
      </c>
    </row>
    <row r="1379" spans="2:36" ht="66" x14ac:dyDescent="0.25">
      <c r="B1379" s="51"/>
      <c r="C1379" s="115" t="s">
        <v>1332</v>
      </c>
      <c r="D1379" s="74"/>
      <c r="E1379" s="74">
        <v>10</v>
      </c>
      <c r="F1379" s="79" t="s">
        <v>30</v>
      </c>
      <c r="G1379" s="55" t="s">
        <v>31</v>
      </c>
      <c r="H1379" s="56" t="s">
        <v>32</v>
      </c>
      <c r="I1379" s="55" t="s">
        <v>33</v>
      </c>
      <c r="J1379" s="57">
        <v>65.146000000000001</v>
      </c>
      <c r="K1379" s="766">
        <v>651.46</v>
      </c>
      <c r="L1379" s="136"/>
      <c r="M1379" s="469">
        <v>0</v>
      </c>
      <c r="N1379" s="136"/>
      <c r="O1379" s="469"/>
      <c r="P1379" s="75">
        <v>0</v>
      </c>
      <c r="Q1379" s="1002">
        <f t="shared" si="120"/>
        <v>0</v>
      </c>
      <c r="R1379" s="138"/>
      <c r="S1379" s="469"/>
      <c r="T1379" s="75">
        <v>0</v>
      </c>
      <c r="U1379" s="1002"/>
      <c r="V1379" s="138"/>
      <c r="W1379" s="469"/>
      <c r="X1379" s="138"/>
      <c r="Y1379" s="469"/>
      <c r="Z1379" s="60">
        <f t="shared" si="123"/>
        <v>10</v>
      </c>
      <c r="AA1379" s="1002">
        <v>651.46</v>
      </c>
      <c r="AB1379" s="138"/>
      <c r="AC1379" s="469"/>
      <c r="AD1379" s="63">
        <v>0</v>
      </c>
      <c r="AE1379" s="137">
        <f t="shared" si="121"/>
        <v>0</v>
      </c>
      <c r="AF1379" s="942">
        <v>0</v>
      </c>
      <c r="AG1379" s="150">
        <v>0</v>
      </c>
      <c r="AH1379" s="138"/>
      <c r="AI1379" s="469"/>
      <c r="AJ1379" s="998">
        <f t="shared" si="122"/>
        <v>651.46</v>
      </c>
    </row>
    <row r="1380" spans="2:36" ht="66" x14ac:dyDescent="0.25">
      <c r="B1380" s="51"/>
      <c r="C1380" s="389" t="s">
        <v>1333</v>
      </c>
      <c r="D1380" s="74"/>
      <c r="E1380" s="74">
        <v>36</v>
      </c>
      <c r="F1380" s="79" t="s">
        <v>1246</v>
      </c>
      <c r="G1380" s="55" t="s">
        <v>31</v>
      </c>
      <c r="H1380" s="56" t="s">
        <v>32</v>
      </c>
      <c r="I1380" s="55" t="s">
        <v>33</v>
      </c>
      <c r="J1380" s="57">
        <v>68.415000000000006</v>
      </c>
      <c r="K1380" s="766">
        <v>2462.94</v>
      </c>
      <c r="L1380" s="136"/>
      <c r="M1380" s="469">
        <v>0</v>
      </c>
      <c r="N1380" s="136"/>
      <c r="O1380" s="469"/>
      <c r="P1380" s="75">
        <v>0</v>
      </c>
      <c r="Q1380" s="1002">
        <f t="shared" si="120"/>
        <v>0</v>
      </c>
      <c r="R1380" s="138"/>
      <c r="S1380" s="469"/>
      <c r="T1380" s="75">
        <v>0</v>
      </c>
      <c r="U1380" s="1002"/>
      <c r="V1380" s="138"/>
      <c r="W1380" s="469"/>
      <c r="X1380" s="138"/>
      <c r="Y1380" s="469"/>
      <c r="Z1380" s="60">
        <f t="shared" si="123"/>
        <v>36</v>
      </c>
      <c r="AA1380" s="1002">
        <v>2462.94</v>
      </c>
      <c r="AB1380" s="138"/>
      <c r="AC1380" s="469"/>
      <c r="AD1380" s="63">
        <v>0</v>
      </c>
      <c r="AE1380" s="137">
        <f t="shared" si="121"/>
        <v>0</v>
      </c>
      <c r="AF1380" s="942">
        <v>0</v>
      </c>
      <c r="AG1380" s="150">
        <v>0</v>
      </c>
      <c r="AH1380" s="138"/>
      <c r="AI1380" s="469"/>
      <c r="AJ1380" s="998">
        <f t="shared" si="122"/>
        <v>2462.94</v>
      </c>
    </row>
    <row r="1381" spans="2:36" ht="66" x14ac:dyDescent="0.25">
      <c r="B1381" s="51"/>
      <c r="C1381" s="390" t="s">
        <v>1334</v>
      </c>
      <c r="D1381" s="74"/>
      <c r="E1381" s="74">
        <v>161</v>
      </c>
      <c r="F1381" s="105" t="s">
        <v>122</v>
      </c>
      <c r="G1381" s="55" t="s">
        <v>31</v>
      </c>
      <c r="H1381" s="56" t="s">
        <v>32</v>
      </c>
      <c r="I1381" s="55" t="s">
        <v>33</v>
      </c>
      <c r="J1381" s="57">
        <v>39.715838509316768</v>
      </c>
      <c r="K1381" s="766">
        <v>6394.25</v>
      </c>
      <c r="L1381" s="136"/>
      <c r="M1381" s="469">
        <v>0</v>
      </c>
      <c r="N1381" s="136"/>
      <c r="O1381" s="469"/>
      <c r="P1381" s="75">
        <v>0</v>
      </c>
      <c r="Q1381" s="1002">
        <f t="shared" si="120"/>
        <v>0</v>
      </c>
      <c r="R1381" s="138"/>
      <c r="S1381" s="469"/>
      <c r="T1381" s="75">
        <v>0</v>
      </c>
      <c r="U1381" s="1002"/>
      <c r="V1381" s="138"/>
      <c r="W1381" s="469"/>
      <c r="X1381" s="138"/>
      <c r="Y1381" s="469"/>
      <c r="Z1381" s="60">
        <f t="shared" si="123"/>
        <v>161</v>
      </c>
      <c r="AA1381" s="1002">
        <v>6394.25</v>
      </c>
      <c r="AB1381" s="138"/>
      <c r="AC1381" s="469"/>
      <c r="AD1381" s="63">
        <v>0</v>
      </c>
      <c r="AE1381" s="137">
        <f t="shared" si="121"/>
        <v>0</v>
      </c>
      <c r="AF1381" s="942">
        <v>0</v>
      </c>
      <c r="AG1381" s="150">
        <v>0</v>
      </c>
      <c r="AH1381" s="138"/>
      <c r="AI1381" s="469"/>
      <c r="AJ1381" s="998">
        <f t="shared" si="122"/>
        <v>6394.25</v>
      </c>
    </row>
    <row r="1382" spans="2:36" ht="66" x14ac:dyDescent="0.25">
      <c r="B1382" s="51"/>
      <c r="C1382" s="390" t="s">
        <v>1335</v>
      </c>
      <c r="D1382" s="74"/>
      <c r="E1382" s="74">
        <v>100</v>
      </c>
      <c r="F1382" s="105" t="s">
        <v>49</v>
      </c>
      <c r="G1382" s="55" t="s">
        <v>31</v>
      </c>
      <c r="H1382" s="56" t="s">
        <v>32</v>
      </c>
      <c r="I1382" s="55" t="s">
        <v>33</v>
      </c>
      <c r="J1382" s="57">
        <v>38.5</v>
      </c>
      <c r="K1382" s="766">
        <v>3850</v>
      </c>
      <c r="L1382" s="136"/>
      <c r="M1382" s="469">
        <v>0</v>
      </c>
      <c r="N1382" s="136"/>
      <c r="O1382" s="469"/>
      <c r="P1382" s="75">
        <v>0</v>
      </c>
      <c r="Q1382" s="1002">
        <f t="shared" si="120"/>
        <v>0</v>
      </c>
      <c r="R1382" s="138"/>
      <c r="S1382" s="469"/>
      <c r="T1382" s="75">
        <v>0</v>
      </c>
      <c r="U1382" s="1002"/>
      <c r="V1382" s="138"/>
      <c r="W1382" s="469"/>
      <c r="X1382" s="138"/>
      <c r="Y1382" s="469"/>
      <c r="Z1382" s="60">
        <f t="shared" si="123"/>
        <v>100</v>
      </c>
      <c r="AA1382" s="1002">
        <v>3850</v>
      </c>
      <c r="AB1382" s="138"/>
      <c r="AC1382" s="469"/>
      <c r="AD1382" s="63">
        <v>0</v>
      </c>
      <c r="AE1382" s="137">
        <f t="shared" si="121"/>
        <v>0</v>
      </c>
      <c r="AF1382" s="942">
        <v>0</v>
      </c>
      <c r="AG1382" s="150">
        <v>0</v>
      </c>
      <c r="AH1382" s="138"/>
      <c r="AI1382" s="469"/>
      <c r="AJ1382" s="998">
        <f t="shared" si="122"/>
        <v>3850</v>
      </c>
    </row>
    <row r="1383" spans="2:36" ht="66" x14ac:dyDescent="0.25">
      <c r="B1383" s="51"/>
      <c r="C1383" s="115" t="s">
        <v>1336</v>
      </c>
      <c r="D1383" s="74"/>
      <c r="E1383" s="74">
        <v>10</v>
      </c>
      <c r="F1383" s="79" t="s">
        <v>1246</v>
      </c>
      <c r="G1383" s="55" t="s">
        <v>31</v>
      </c>
      <c r="H1383" s="56" t="s">
        <v>32</v>
      </c>
      <c r="I1383" s="55" t="s">
        <v>33</v>
      </c>
      <c r="J1383" s="57">
        <v>50.112000000000002</v>
      </c>
      <c r="K1383" s="766">
        <v>501.12</v>
      </c>
      <c r="L1383" s="136"/>
      <c r="M1383" s="469">
        <v>0</v>
      </c>
      <c r="N1383" s="136"/>
      <c r="O1383" s="469"/>
      <c r="P1383" s="75">
        <v>0</v>
      </c>
      <c r="Q1383" s="1002">
        <f t="shared" si="120"/>
        <v>0</v>
      </c>
      <c r="R1383" s="138"/>
      <c r="S1383" s="469"/>
      <c r="T1383" s="75">
        <v>0</v>
      </c>
      <c r="U1383" s="1002"/>
      <c r="V1383" s="138"/>
      <c r="W1383" s="469"/>
      <c r="X1383" s="138"/>
      <c r="Y1383" s="469"/>
      <c r="Z1383" s="60">
        <f t="shared" si="123"/>
        <v>10</v>
      </c>
      <c r="AA1383" s="1002">
        <v>501.12</v>
      </c>
      <c r="AB1383" s="138"/>
      <c r="AC1383" s="469"/>
      <c r="AD1383" s="63">
        <v>0</v>
      </c>
      <c r="AE1383" s="137">
        <f t="shared" si="121"/>
        <v>0</v>
      </c>
      <c r="AF1383" s="942">
        <v>0</v>
      </c>
      <c r="AG1383" s="150">
        <v>0</v>
      </c>
      <c r="AH1383" s="138"/>
      <c r="AI1383" s="469"/>
      <c r="AJ1383" s="998">
        <f t="shared" si="122"/>
        <v>501.12</v>
      </c>
    </row>
    <row r="1384" spans="2:36" ht="66" x14ac:dyDescent="0.25">
      <c r="B1384" s="51"/>
      <c r="C1384" s="390" t="s">
        <v>1337</v>
      </c>
      <c r="D1384" s="74"/>
      <c r="E1384" s="74">
        <v>171</v>
      </c>
      <c r="F1384" s="105" t="s">
        <v>1246</v>
      </c>
      <c r="G1384" s="55" t="s">
        <v>31</v>
      </c>
      <c r="H1384" s="56" t="s">
        <v>32</v>
      </c>
      <c r="I1384" s="55" t="s">
        <v>33</v>
      </c>
      <c r="J1384" s="57">
        <v>37.800000000000004</v>
      </c>
      <c r="K1384" s="766">
        <v>6463.8</v>
      </c>
      <c r="L1384" s="136"/>
      <c r="M1384" s="469">
        <v>0</v>
      </c>
      <c r="N1384" s="136"/>
      <c r="O1384" s="469"/>
      <c r="P1384" s="75">
        <v>0</v>
      </c>
      <c r="Q1384" s="1002">
        <f t="shared" si="120"/>
        <v>0</v>
      </c>
      <c r="R1384" s="138"/>
      <c r="S1384" s="469"/>
      <c r="T1384" s="75">
        <v>0</v>
      </c>
      <c r="U1384" s="1002"/>
      <c r="V1384" s="138"/>
      <c r="W1384" s="469"/>
      <c r="X1384" s="138"/>
      <c r="Y1384" s="469"/>
      <c r="Z1384" s="60">
        <f t="shared" si="123"/>
        <v>171</v>
      </c>
      <c r="AA1384" s="1002">
        <v>6463.8</v>
      </c>
      <c r="AB1384" s="138"/>
      <c r="AC1384" s="469"/>
      <c r="AD1384" s="63">
        <v>0</v>
      </c>
      <c r="AE1384" s="137">
        <f t="shared" si="121"/>
        <v>0</v>
      </c>
      <c r="AF1384" s="942">
        <v>0</v>
      </c>
      <c r="AG1384" s="150">
        <v>0</v>
      </c>
      <c r="AH1384" s="138"/>
      <c r="AI1384" s="469"/>
      <c r="AJ1384" s="998">
        <f t="shared" si="122"/>
        <v>6463.8</v>
      </c>
    </row>
    <row r="1385" spans="2:36" ht="66" x14ac:dyDescent="0.25">
      <c r="B1385" s="51"/>
      <c r="C1385" s="390" t="s">
        <v>1338</v>
      </c>
      <c r="D1385" s="74"/>
      <c r="E1385" s="74">
        <v>120</v>
      </c>
      <c r="F1385" s="105" t="s">
        <v>122</v>
      </c>
      <c r="G1385" s="55" t="s">
        <v>31</v>
      </c>
      <c r="H1385" s="56" t="s">
        <v>32</v>
      </c>
      <c r="I1385" s="55" t="s">
        <v>33</v>
      </c>
      <c r="J1385" s="57">
        <v>38.303999999999995</v>
      </c>
      <c r="K1385" s="766">
        <v>4596.4799999999996</v>
      </c>
      <c r="L1385" s="136"/>
      <c r="M1385" s="469">
        <v>0</v>
      </c>
      <c r="N1385" s="136"/>
      <c r="O1385" s="469"/>
      <c r="P1385" s="75">
        <v>0</v>
      </c>
      <c r="Q1385" s="1002">
        <f t="shared" si="120"/>
        <v>0</v>
      </c>
      <c r="R1385" s="138"/>
      <c r="S1385" s="469"/>
      <c r="T1385" s="75">
        <v>0</v>
      </c>
      <c r="U1385" s="1002"/>
      <c r="V1385" s="138"/>
      <c r="W1385" s="469"/>
      <c r="X1385" s="138"/>
      <c r="Y1385" s="469"/>
      <c r="Z1385" s="60">
        <f t="shared" si="123"/>
        <v>120</v>
      </c>
      <c r="AA1385" s="1002">
        <v>4596.4799999999996</v>
      </c>
      <c r="AB1385" s="138"/>
      <c r="AC1385" s="469"/>
      <c r="AD1385" s="63">
        <v>0</v>
      </c>
      <c r="AE1385" s="137">
        <f t="shared" si="121"/>
        <v>0</v>
      </c>
      <c r="AF1385" s="942">
        <v>0</v>
      </c>
      <c r="AG1385" s="150">
        <v>0</v>
      </c>
      <c r="AH1385" s="138"/>
      <c r="AI1385" s="469"/>
      <c r="AJ1385" s="998">
        <f t="shared" si="122"/>
        <v>4596.4799999999996</v>
      </c>
    </row>
    <row r="1386" spans="2:36" ht="66" x14ac:dyDescent="0.25">
      <c r="B1386" s="51"/>
      <c r="C1386" s="114" t="s">
        <v>1339</v>
      </c>
      <c r="D1386" s="74"/>
      <c r="E1386" s="74">
        <v>30</v>
      </c>
      <c r="F1386" s="79" t="s">
        <v>49</v>
      </c>
      <c r="G1386" s="55" t="s">
        <v>31</v>
      </c>
      <c r="H1386" s="56" t="s">
        <v>32</v>
      </c>
      <c r="I1386" s="55" t="s">
        <v>33</v>
      </c>
      <c r="J1386" s="57">
        <v>71.409666666666666</v>
      </c>
      <c r="K1386" s="766">
        <v>2142.29</v>
      </c>
      <c r="L1386" s="136"/>
      <c r="M1386" s="469">
        <v>0</v>
      </c>
      <c r="N1386" s="136"/>
      <c r="O1386" s="469"/>
      <c r="P1386" s="75">
        <v>0</v>
      </c>
      <c r="Q1386" s="1002">
        <f t="shared" si="120"/>
        <v>0</v>
      </c>
      <c r="R1386" s="138"/>
      <c r="S1386" s="469"/>
      <c r="T1386" s="75">
        <v>0</v>
      </c>
      <c r="U1386" s="1002"/>
      <c r="V1386" s="138"/>
      <c r="W1386" s="469"/>
      <c r="X1386" s="138"/>
      <c r="Y1386" s="469"/>
      <c r="Z1386" s="60">
        <f t="shared" si="123"/>
        <v>30</v>
      </c>
      <c r="AA1386" s="1002">
        <v>2142.29</v>
      </c>
      <c r="AB1386" s="138"/>
      <c r="AC1386" s="469"/>
      <c r="AD1386" s="63">
        <v>0</v>
      </c>
      <c r="AE1386" s="137">
        <f t="shared" si="121"/>
        <v>0</v>
      </c>
      <c r="AF1386" s="942">
        <v>0</v>
      </c>
      <c r="AG1386" s="150">
        <v>0</v>
      </c>
      <c r="AH1386" s="138"/>
      <c r="AI1386" s="469"/>
      <c r="AJ1386" s="998">
        <f t="shared" si="122"/>
        <v>2142.29</v>
      </c>
    </row>
    <row r="1387" spans="2:36" ht="66" x14ac:dyDescent="0.25">
      <c r="B1387" s="51"/>
      <c r="C1387" s="114" t="s">
        <v>1340</v>
      </c>
      <c r="D1387" s="74"/>
      <c r="E1387" s="74">
        <v>5</v>
      </c>
      <c r="F1387" s="79" t="s">
        <v>30</v>
      </c>
      <c r="G1387" s="55" t="s">
        <v>31</v>
      </c>
      <c r="H1387" s="56" t="s">
        <v>32</v>
      </c>
      <c r="I1387" s="55" t="s">
        <v>33</v>
      </c>
      <c r="J1387" s="57">
        <v>87.695999999999998</v>
      </c>
      <c r="K1387" s="766">
        <v>438.48</v>
      </c>
      <c r="L1387" s="136"/>
      <c r="M1387" s="469">
        <v>0</v>
      </c>
      <c r="N1387" s="136"/>
      <c r="O1387" s="469"/>
      <c r="P1387" s="75">
        <v>0</v>
      </c>
      <c r="Q1387" s="1002">
        <f t="shared" si="120"/>
        <v>0</v>
      </c>
      <c r="R1387" s="138"/>
      <c r="S1387" s="469"/>
      <c r="T1387" s="75">
        <v>0</v>
      </c>
      <c r="U1387" s="1002"/>
      <c r="V1387" s="138"/>
      <c r="W1387" s="469"/>
      <c r="X1387" s="138"/>
      <c r="Y1387" s="469"/>
      <c r="Z1387" s="60">
        <f t="shared" si="123"/>
        <v>5</v>
      </c>
      <c r="AA1387" s="1002">
        <v>438.48</v>
      </c>
      <c r="AB1387" s="138"/>
      <c r="AC1387" s="469"/>
      <c r="AD1387" s="63">
        <v>0</v>
      </c>
      <c r="AE1387" s="137">
        <f t="shared" si="121"/>
        <v>0</v>
      </c>
      <c r="AF1387" s="942">
        <v>0</v>
      </c>
      <c r="AG1387" s="150">
        <v>0</v>
      </c>
      <c r="AH1387" s="138"/>
      <c r="AI1387" s="469"/>
      <c r="AJ1387" s="998">
        <f t="shared" si="122"/>
        <v>438.48</v>
      </c>
    </row>
    <row r="1388" spans="2:36" ht="66" x14ac:dyDescent="0.25">
      <c r="B1388" s="51"/>
      <c r="C1388" s="391" t="s">
        <v>1341</v>
      </c>
      <c r="D1388" s="74"/>
      <c r="E1388" s="74">
        <v>15</v>
      </c>
      <c r="F1388" s="109" t="s">
        <v>49</v>
      </c>
      <c r="G1388" s="55" t="s">
        <v>31</v>
      </c>
      <c r="H1388" s="56" t="s">
        <v>32</v>
      </c>
      <c r="I1388" s="55" t="s">
        <v>33</v>
      </c>
      <c r="J1388" s="57">
        <v>25.055999999999997</v>
      </c>
      <c r="K1388" s="766">
        <v>375.84</v>
      </c>
      <c r="L1388" s="136"/>
      <c r="M1388" s="469">
        <v>0</v>
      </c>
      <c r="N1388" s="136"/>
      <c r="O1388" s="469"/>
      <c r="P1388" s="75">
        <v>0</v>
      </c>
      <c r="Q1388" s="1002">
        <f t="shared" si="120"/>
        <v>0</v>
      </c>
      <c r="R1388" s="138"/>
      <c r="S1388" s="469"/>
      <c r="T1388" s="75">
        <v>0</v>
      </c>
      <c r="U1388" s="1002"/>
      <c r="V1388" s="138"/>
      <c r="W1388" s="469"/>
      <c r="X1388" s="138"/>
      <c r="Y1388" s="469"/>
      <c r="Z1388" s="60">
        <f t="shared" si="123"/>
        <v>15</v>
      </c>
      <c r="AA1388" s="1002">
        <v>375.84</v>
      </c>
      <c r="AB1388" s="138"/>
      <c r="AC1388" s="469"/>
      <c r="AD1388" s="63">
        <v>0</v>
      </c>
      <c r="AE1388" s="137">
        <f t="shared" si="121"/>
        <v>0</v>
      </c>
      <c r="AF1388" s="942">
        <v>0</v>
      </c>
      <c r="AG1388" s="150">
        <v>0</v>
      </c>
      <c r="AH1388" s="138"/>
      <c r="AI1388" s="469"/>
      <c r="AJ1388" s="998">
        <f t="shared" si="122"/>
        <v>375.84</v>
      </c>
    </row>
    <row r="1389" spans="2:36" ht="66" x14ac:dyDescent="0.25">
      <c r="B1389" s="51"/>
      <c r="C1389" s="390" t="s">
        <v>1342</v>
      </c>
      <c r="D1389" s="74"/>
      <c r="E1389" s="74">
        <v>122</v>
      </c>
      <c r="F1389" s="105" t="s">
        <v>122</v>
      </c>
      <c r="G1389" s="55" t="s">
        <v>31</v>
      </c>
      <c r="H1389" s="56" t="s">
        <v>32</v>
      </c>
      <c r="I1389" s="55" t="s">
        <v>33</v>
      </c>
      <c r="J1389" s="57">
        <v>23.230245901639343</v>
      </c>
      <c r="K1389" s="766">
        <v>2834.0899999999997</v>
      </c>
      <c r="L1389" s="136"/>
      <c r="M1389" s="469">
        <v>0</v>
      </c>
      <c r="N1389" s="136"/>
      <c r="O1389" s="469"/>
      <c r="P1389" s="75">
        <v>0</v>
      </c>
      <c r="Q1389" s="1002">
        <f t="shared" si="120"/>
        <v>0</v>
      </c>
      <c r="R1389" s="138"/>
      <c r="S1389" s="469"/>
      <c r="T1389" s="75">
        <v>0</v>
      </c>
      <c r="U1389" s="1002"/>
      <c r="V1389" s="138"/>
      <c r="W1389" s="469"/>
      <c r="X1389" s="138"/>
      <c r="Y1389" s="469"/>
      <c r="Z1389" s="60">
        <f t="shared" si="123"/>
        <v>122</v>
      </c>
      <c r="AA1389" s="1002">
        <v>2834.0899999999997</v>
      </c>
      <c r="AB1389" s="138"/>
      <c r="AC1389" s="469"/>
      <c r="AD1389" s="63">
        <v>0</v>
      </c>
      <c r="AE1389" s="137">
        <f t="shared" si="121"/>
        <v>0</v>
      </c>
      <c r="AF1389" s="942">
        <v>0</v>
      </c>
      <c r="AG1389" s="150">
        <v>0</v>
      </c>
      <c r="AH1389" s="138"/>
      <c r="AI1389" s="469"/>
      <c r="AJ1389" s="998">
        <f t="shared" si="122"/>
        <v>2834.0899999999997</v>
      </c>
    </row>
    <row r="1390" spans="2:36" ht="66" x14ac:dyDescent="0.25">
      <c r="B1390" s="51"/>
      <c r="C1390" s="394" t="s">
        <v>1343</v>
      </c>
      <c r="D1390" s="74"/>
      <c r="E1390" s="74">
        <v>3</v>
      </c>
      <c r="F1390" s="79" t="s">
        <v>49</v>
      </c>
      <c r="G1390" s="55" t="s">
        <v>31</v>
      </c>
      <c r="H1390" s="56" t="s">
        <v>32</v>
      </c>
      <c r="I1390" s="55" t="s">
        <v>33</v>
      </c>
      <c r="J1390" s="57">
        <v>55</v>
      </c>
      <c r="K1390" s="766">
        <v>165</v>
      </c>
      <c r="L1390" s="136"/>
      <c r="M1390" s="469">
        <v>0</v>
      </c>
      <c r="N1390" s="136"/>
      <c r="O1390" s="469"/>
      <c r="P1390" s="75">
        <v>0</v>
      </c>
      <c r="Q1390" s="1002">
        <f t="shared" si="120"/>
        <v>0</v>
      </c>
      <c r="R1390" s="138"/>
      <c r="S1390" s="469"/>
      <c r="T1390" s="75">
        <v>0</v>
      </c>
      <c r="U1390" s="1002"/>
      <c r="V1390" s="138"/>
      <c r="W1390" s="469"/>
      <c r="X1390" s="138"/>
      <c r="Y1390" s="469"/>
      <c r="Z1390" s="60">
        <f t="shared" si="123"/>
        <v>3</v>
      </c>
      <c r="AA1390" s="1002">
        <v>165</v>
      </c>
      <c r="AB1390" s="138"/>
      <c r="AC1390" s="469"/>
      <c r="AD1390" s="63">
        <v>0</v>
      </c>
      <c r="AE1390" s="137">
        <f t="shared" si="121"/>
        <v>0</v>
      </c>
      <c r="AF1390" s="942">
        <v>0</v>
      </c>
      <c r="AG1390" s="150">
        <v>0</v>
      </c>
      <c r="AH1390" s="138"/>
      <c r="AI1390" s="469"/>
      <c r="AJ1390" s="998">
        <f t="shared" si="122"/>
        <v>165</v>
      </c>
    </row>
    <row r="1391" spans="2:36" ht="66" x14ac:dyDescent="0.25">
      <c r="B1391" s="51"/>
      <c r="C1391" s="52" t="s">
        <v>1344</v>
      </c>
      <c r="D1391" s="74"/>
      <c r="E1391" s="79">
        <v>385</v>
      </c>
      <c r="F1391" s="79" t="s">
        <v>49</v>
      </c>
      <c r="G1391" s="55" t="s">
        <v>31</v>
      </c>
      <c r="H1391" s="56" t="s">
        <v>32</v>
      </c>
      <c r="I1391" s="55" t="s">
        <v>33</v>
      </c>
      <c r="J1391" s="57">
        <v>21.500701298701301</v>
      </c>
      <c r="K1391" s="112">
        <v>8277.77</v>
      </c>
      <c r="L1391" s="136"/>
      <c r="M1391" s="469">
        <v>0</v>
      </c>
      <c r="N1391" s="136"/>
      <c r="O1391" s="469"/>
      <c r="P1391" s="75">
        <v>0</v>
      </c>
      <c r="Q1391" s="1002">
        <f t="shared" si="120"/>
        <v>0</v>
      </c>
      <c r="R1391" s="138"/>
      <c r="S1391" s="469"/>
      <c r="T1391" s="75">
        <v>0</v>
      </c>
      <c r="U1391" s="1002"/>
      <c r="V1391" s="138"/>
      <c r="W1391" s="469"/>
      <c r="X1391" s="138"/>
      <c r="Y1391" s="469"/>
      <c r="Z1391" s="60">
        <f t="shared" si="123"/>
        <v>385</v>
      </c>
      <c r="AA1391" s="1002">
        <v>8277.77</v>
      </c>
      <c r="AB1391" s="138"/>
      <c r="AC1391" s="469"/>
      <c r="AD1391" s="63">
        <v>0</v>
      </c>
      <c r="AE1391" s="137">
        <f t="shared" si="121"/>
        <v>0</v>
      </c>
      <c r="AF1391" s="942">
        <v>0</v>
      </c>
      <c r="AG1391" s="150">
        <v>0</v>
      </c>
      <c r="AH1391" s="138"/>
      <c r="AI1391" s="469"/>
      <c r="AJ1391" s="998">
        <f t="shared" si="122"/>
        <v>8277.77</v>
      </c>
    </row>
    <row r="1392" spans="2:36" ht="66" x14ac:dyDescent="0.25">
      <c r="B1392" s="51"/>
      <c r="C1392" s="101" t="s">
        <v>1345</v>
      </c>
      <c r="D1392" s="74"/>
      <c r="E1392" s="74">
        <v>34</v>
      </c>
      <c r="F1392" s="105" t="s">
        <v>1346</v>
      </c>
      <c r="G1392" s="55" t="s">
        <v>31</v>
      </c>
      <c r="H1392" s="56" t="s">
        <v>32</v>
      </c>
      <c r="I1392" s="55" t="s">
        <v>33</v>
      </c>
      <c r="J1392" s="57">
        <v>16.962352941176473</v>
      </c>
      <c r="K1392" s="766">
        <v>576.72</v>
      </c>
      <c r="L1392" s="136"/>
      <c r="M1392" s="469">
        <v>0</v>
      </c>
      <c r="N1392" s="136"/>
      <c r="O1392" s="469"/>
      <c r="P1392" s="75">
        <v>0</v>
      </c>
      <c r="Q1392" s="1002">
        <f t="shared" si="120"/>
        <v>0</v>
      </c>
      <c r="R1392" s="138"/>
      <c r="S1392" s="469"/>
      <c r="T1392" s="75">
        <v>0</v>
      </c>
      <c r="U1392" s="1002"/>
      <c r="V1392" s="138"/>
      <c r="W1392" s="469"/>
      <c r="X1392" s="138"/>
      <c r="Y1392" s="469"/>
      <c r="Z1392" s="60">
        <f t="shared" si="123"/>
        <v>34</v>
      </c>
      <c r="AA1392" s="1002">
        <v>576.72</v>
      </c>
      <c r="AB1392" s="138"/>
      <c r="AC1392" s="469"/>
      <c r="AD1392" s="63">
        <v>0</v>
      </c>
      <c r="AE1392" s="137">
        <f t="shared" si="121"/>
        <v>0</v>
      </c>
      <c r="AF1392" s="942">
        <v>0</v>
      </c>
      <c r="AG1392" s="150">
        <v>0</v>
      </c>
      <c r="AH1392" s="138"/>
      <c r="AI1392" s="469"/>
      <c r="AJ1392" s="998">
        <f t="shared" si="122"/>
        <v>576.72</v>
      </c>
    </row>
    <row r="1393" spans="2:36" ht="66" x14ac:dyDescent="0.25">
      <c r="B1393" s="51"/>
      <c r="C1393" s="52" t="s">
        <v>1347</v>
      </c>
      <c r="D1393" s="74"/>
      <c r="E1393" s="74">
        <v>100</v>
      </c>
      <c r="F1393" s="79" t="s">
        <v>49</v>
      </c>
      <c r="G1393" s="55" t="s">
        <v>31</v>
      </c>
      <c r="H1393" s="56" t="s">
        <v>32</v>
      </c>
      <c r="I1393" s="55" t="s">
        <v>33</v>
      </c>
      <c r="J1393" s="57">
        <v>41.696599999999997</v>
      </c>
      <c r="K1393" s="766">
        <v>4169.66</v>
      </c>
      <c r="L1393" s="136"/>
      <c r="M1393" s="469">
        <v>0</v>
      </c>
      <c r="N1393" s="136"/>
      <c r="O1393" s="469"/>
      <c r="P1393" s="75">
        <v>0</v>
      </c>
      <c r="Q1393" s="1002">
        <f t="shared" si="120"/>
        <v>0</v>
      </c>
      <c r="R1393" s="138"/>
      <c r="S1393" s="469"/>
      <c r="T1393" s="75">
        <v>0</v>
      </c>
      <c r="U1393" s="1002"/>
      <c r="V1393" s="138"/>
      <c r="W1393" s="469"/>
      <c r="X1393" s="138"/>
      <c r="Y1393" s="469"/>
      <c r="Z1393" s="60">
        <f t="shared" si="123"/>
        <v>100</v>
      </c>
      <c r="AA1393" s="1002">
        <v>4169.66</v>
      </c>
      <c r="AB1393" s="138"/>
      <c r="AC1393" s="469"/>
      <c r="AD1393" s="63">
        <v>0</v>
      </c>
      <c r="AE1393" s="137">
        <f t="shared" si="121"/>
        <v>0</v>
      </c>
      <c r="AF1393" s="942">
        <v>0</v>
      </c>
      <c r="AG1393" s="150">
        <v>0</v>
      </c>
      <c r="AH1393" s="138"/>
      <c r="AI1393" s="469"/>
      <c r="AJ1393" s="998">
        <f t="shared" si="122"/>
        <v>4169.66</v>
      </c>
    </row>
    <row r="1394" spans="2:36" ht="66" x14ac:dyDescent="0.25">
      <c r="B1394" s="51"/>
      <c r="C1394" s="73" t="s">
        <v>1348</v>
      </c>
      <c r="D1394" s="74"/>
      <c r="E1394" s="74">
        <v>11</v>
      </c>
      <c r="F1394" s="79" t="s">
        <v>49</v>
      </c>
      <c r="G1394" s="55" t="s">
        <v>31</v>
      </c>
      <c r="H1394" s="56" t="s">
        <v>32</v>
      </c>
      <c r="I1394" s="55" t="s">
        <v>33</v>
      </c>
      <c r="J1394" s="57">
        <v>27.608181818181819</v>
      </c>
      <c r="K1394" s="766">
        <v>303.69</v>
      </c>
      <c r="L1394" s="136"/>
      <c r="M1394" s="469">
        <v>0</v>
      </c>
      <c r="N1394" s="136"/>
      <c r="O1394" s="469"/>
      <c r="P1394" s="75">
        <v>0</v>
      </c>
      <c r="Q1394" s="1002">
        <f t="shared" si="120"/>
        <v>0</v>
      </c>
      <c r="R1394" s="138"/>
      <c r="S1394" s="469"/>
      <c r="T1394" s="75">
        <v>0</v>
      </c>
      <c r="U1394" s="1002"/>
      <c r="V1394" s="138"/>
      <c r="W1394" s="469"/>
      <c r="X1394" s="138"/>
      <c r="Y1394" s="469"/>
      <c r="Z1394" s="60">
        <f t="shared" si="123"/>
        <v>11</v>
      </c>
      <c r="AA1394" s="1002">
        <v>303.69</v>
      </c>
      <c r="AB1394" s="138"/>
      <c r="AC1394" s="469"/>
      <c r="AD1394" s="63">
        <v>0</v>
      </c>
      <c r="AE1394" s="137">
        <f t="shared" si="121"/>
        <v>0</v>
      </c>
      <c r="AF1394" s="942">
        <v>0</v>
      </c>
      <c r="AG1394" s="150">
        <v>0</v>
      </c>
      <c r="AH1394" s="138"/>
      <c r="AI1394" s="469"/>
      <c r="AJ1394" s="998">
        <f t="shared" si="122"/>
        <v>303.69</v>
      </c>
    </row>
    <row r="1395" spans="2:36" ht="66" x14ac:dyDescent="0.25">
      <c r="B1395" s="51"/>
      <c r="C1395" s="101" t="s">
        <v>1349</v>
      </c>
      <c r="D1395" s="74"/>
      <c r="E1395" s="74">
        <v>48</v>
      </c>
      <c r="F1395" s="105" t="s">
        <v>122</v>
      </c>
      <c r="G1395" s="55" t="s">
        <v>31</v>
      </c>
      <c r="H1395" s="56" t="s">
        <v>32</v>
      </c>
      <c r="I1395" s="55" t="s">
        <v>33</v>
      </c>
      <c r="J1395" s="57">
        <v>41.04</v>
      </c>
      <c r="K1395" s="766">
        <v>1969.92</v>
      </c>
      <c r="L1395" s="136"/>
      <c r="M1395" s="469">
        <v>0</v>
      </c>
      <c r="N1395" s="136"/>
      <c r="O1395" s="469"/>
      <c r="P1395" s="75">
        <v>0</v>
      </c>
      <c r="Q1395" s="1002">
        <f t="shared" si="120"/>
        <v>0</v>
      </c>
      <c r="R1395" s="138"/>
      <c r="S1395" s="469"/>
      <c r="T1395" s="75">
        <v>0</v>
      </c>
      <c r="U1395" s="1002"/>
      <c r="V1395" s="138"/>
      <c r="W1395" s="469"/>
      <c r="X1395" s="138"/>
      <c r="Y1395" s="469"/>
      <c r="Z1395" s="60">
        <f t="shared" si="123"/>
        <v>48</v>
      </c>
      <c r="AA1395" s="1002">
        <v>1969.92</v>
      </c>
      <c r="AB1395" s="138"/>
      <c r="AC1395" s="469"/>
      <c r="AD1395" s="63">
        <v>0</v>
      </c>
      <c r="AE1395" s="137">
        <f t="shared" si="121"/>
        <v>0</v>
      </c>
      <c r="AF1395" s="942">
        <v>0</v>
      </c>
      <c r="AG1395" s="150">
        <v>0</v>
      </c>
      <c r="AH1395" s="138"/>
      <c r="AI1395" s="469"/>
      <c r="AJ1395" s="998">
        <f t="shared" si="122"/>
        <v>1969.92</v>
      </c>
    </row>
    <row r="1396" spans="2:36" ht="66" x14ac:dyDescent="0.25">
      <c r="B1396" s="51"/>
      <c r="C1396" s="101" t="s">
        <v>1350</v>
      </c>
      <c r="D1396" s="74"/>
      <c r="E1396" s="74">
        <v>60</v>
      </c>
      <c r="F1396" s="105" t="s">
        <v>122</v>
      </c>
      <c r="G1396" s="55" t="s">
        <v>31</v>
      </c>
      <c r="H1396" s="56" t="s">
        <v>32</v>
      </c>
      <c r="I1396" s="55" t="s">
        <v>33</v>
      </c>
      <c r="J1396" s="57">
        <v>27</v>
      </c>
      <c r="K1396" s="766">
        <v>1620</v>
      </c>
      <c r="L1396" s="136"/>
      <c r="M1396" s="469">
        <v>0</v>
      </c>
      <c r="N1396" s="136"/>
      <c r="O1396" s="469"/>
      <c r="P1396" s="75">
        <v>0</v>
      </c>
      <c r="Q1396" s="1002">
        <f t="shared" si="120"/>
        <v>0</v>
      </c>
      <c r="R1396" s="138"/>
      <c r="S1396" s="469"/>
      <c r="T1396" s="75">
        <v>0</v>
      </c>
      <c r="U1396" s="1002"/>
      <c r="V1396" s="138"/>
      <c r="W1396" s="469"/>
      <c r="X1396" s="138"/>
      <c r="Y1396" s="469"/>
      <c r="Z1396" s="60">
        <f t="shared" si="123"/>
        <v>60</v>
      </c>
      <c r="AA1396" s="1002">
        <v>1620</v>
      </c>
      <c r="AB1396" s="138"/>
      <c r="AC1396" s="469"/>
      <c r="AD1396" s="63">
        <v>0</v>
      </c>
      <c r="AE1396" s="137">
        <f t="shared" si="121"/>
        <v>0</v>
      </c>
      <c r="AF1396" s="942">
        <v>0</v>
      </c>
      <c r="AG1396" s="150">
        <v>0</v>
      </c>
      <c r="AH1396" s="138"/>
      <c r="AI1396" s="469"/>
      <c r="AJ1396" s="998">
        <f t="shared" si="122"/>
        <v>1620</v>
      </c>
    </row>
    <row r="1397" spans="2:36" ht="66" x14ac:dyDescent="0.25">
      <c r="B1397" s="51"/>
      <c r="C1397" s="101" t="s">
        <v>1351</v>
      </c>
      <c r="D1397" s="74"/>
      <c r="E1397" s="74">
        <v>48</v>
      </c>
      <c r="F1397" s="105" t="s">
        <v>122</v>
      </c>
      <c r="G1397" s="55" t="s">
        <v>31</v>
      </c>
      <c r="H1397" s="56" t="s">
        <v>32</v>
      </c>
      <c r="I1397" s="55" t="s">
        <v>33</v>
      </c>
      <c r="J1397" s="57">
        <v>36.72</v>
      </c>
      <c r="K1397" s="766">
        <v>1762.56</v>
      </c>
      <c r="L1397" s="136"/>
      <c r="M1397" s="469">
        <v>0</v>
      </c>
      <c r="N1397" s="136"/>
      <c r="O1397" s="469"/>
      <c r="P1397" s="75">
        <v>0</v>
      </c>
      <c r="Q1397" s="1002">
        <f t="shared" si="120"/>
        <v>0</v>
      </c>
      <c r="R1397" s="138"/>
      <c r="S1397" s="469"/>
      <c r="T1397" s="75">
        <v>0</v>
      </c>
      <c r="U1397" s="1002"/>
      <c r="V1397" s="138"/>
      <c r="W1397" s="469"/>
      <c r="X1397" s="138"/>
      <c r="Y1397" s="469"/>
      <c r="Z1397" s="60">
        <f t="shared" si="123"/>
        <v>48</v>
      </c>
      <c r="AA1397" s="1002">
        <v>1762.56</v>
      </c>
      <c r="AB1397" s="138"/>
      <c r="AC1397" s="469"/>
      <c r="AD1397" s="63">
        <v>0</v>
      </c>
      <c r="AE1397" s="137">
        <f t="shared" si="121"/>
        <v>0</v>
      </c>
      <c r="AF1397" s="942">
        <v>0</v>
      </c>
      <c r="AG1397" s="150">
        <v>0</v>
      </c>
      <c r="AH1397" s="138"/>
      <c r="AI1397" s="469"/>
      <c r="AJ1397" s="998">
        <f t="shared" si="122"/>
        <v>1762.56</v>
      </c>
    </row>
    <row r="1398" spans="2:36" ht="66" x14ac:dyDescent="0.25">
      <c r="B1398" s="51"/>
      <c r="C1398" s="395" t="s">
        <v>1352</v>
      </c>
      <c r="D1398" s="74"/>
      <c r="E1398" s="74">
        <v>15</v>
      </c>
      <c r="F1398" s="105" t="s">
        <v>49</v>
      </c>
      <c r="G1398" s="88" t="s">
        <v>31</v>
      </c>
      <c r="H1398" s="56" t="s">
        <v>32</v>
      </c>
      <c r="I1398" s="55" t="s">
        <v>33</v>
      </c>
      <c r="J1398" s="57">
        <v>167.62</v>
      </c>
      <c r="K1398" s="766">
        <v>2514.3000000000002</v>
      </c>
      <c r="L1398" s="136"/>
      <c r="M1398" s="469">
        <v>0</v>
      </c>
      <c r="N1398" s="136"/>
      <c r="O1398" s="469"/>
      <c r="P1398" s="75">
        <v>0</v>
      </c>
      <c r="Q1398" s="1002">
        <f t="shared" si="120"/>
        <v>0</v>
      </c>
      <c r="R1398" s="138"/>
      <c r="S1398" s="469"/>
      <c r="T1398" s="75">
        <v>0</v>
      </c>
      <c r="U1398" s="1002"/>
      <c r="V1398" s="138"/>
      <c r="W1398" s="469"/>
      <c r="X1398" s="138"/>
      <c r="Y1398" s="469"/>
      <c r="Z1398" s="60">
        <f t="shared" si="123"/>
        <v>15</v>
      </c>
      <c r="AA1398" s="1002">
        <v>2514.3000000000002</v>
      </c>
      <c r="AB1398" s="138"/>
      <c r="AC1398" s="469"/>
      <c r="AD1398" s="63">
        <v>0</v>
      </c>
      <c r="AE1398" s="137">
        <f t="shared" si="121"/>
        <v>0</v>
      </c>
      <c r="AF1398" s="942">
        <v>0</v>
      </c>
      <c r="AG1398" s="150">
        <v>0</v>
      </c>
      <c r="AH1398" s="138"/>
      <c r="AI1398" s="469"/>
      <c r="AJ1398" s="998">
        <f t="shared" si="122"/>
        <v>2514.3000000000002</v>
      </c>
    </row>
    <row r="1399" spans="2:36" ht="66" x14ac:dyDescent="0.25">
      <c r="B1399" s="51"/>
      <c r="C1399" s="101" t="s">
        <v>1353</v>
      </c>
      <c r="D1399" s="74"/>
      <c r="E1399" s="74">
        <v>-16285.830000000002</v>
      </c>
      <c r="F1399" s="105" t="s">
        <v>122</v>
      </c>
      <c r="G1399" s="55" t="s">
        <v>31</v>
      </c>
      <c r="H1399" s="56" t="s">
        <v>32</v>
      </c>
      <c r="I1399" s="55" t="s">
        <v>33</v>
      </c>
      <c r="J1399" s="57">
        <v>134.78673684210526</v>
      </c>
      <c r="K1399" s="766">
        <v>-0.30999999999949068</v>
      </c>
      <c r="L1399" s="136"/>
      <c r="M1399" s="469">
        <v>0</v>
      </c>
      <c r="N1399" s="136"/>
      <c r="O1399" s="469"/>
      <c r="P1399" s="75">
        <v>0</v>
      </c>
      <c r="Q1399" s="1002">
        <f t="shared" si="120"/>
        <v>0</v>
      </c>
      <c r="R1399" s="138"/>
      <c r="S1399" s="469"/>
      <c r="T1399" s="75">
        <v>0</v>
      </c>
      <c r="U1399" s="1002"/>
      <c r="V1399" s="138"/>
      <c r="W1399" s="469"/>
      <c r="X1399" s="138"/>
      <c r="Y1399" s="469"/>
      <c r="Z1399" s="60">
        <f t="shared" si="123"/>
        <v>-16285.830000000002</v>
      </c>
      <c r="AA1399" s="1002">
        <v>-0.30999999999949068</v>
      </c>
      <c r="AB1399" s="138"/>
      <c r="AC1399" s="469"/>
      <c r="AD1399" s="63">
        <v>0</v>
      </c>
      <c r="AE1399" s="137">
        <f t="shared" si="121"/>
        <v>0</v>
      </c>
      <c r="AF1399" s="942">
        <v>0</v>
      </c>
      <c r="AG1399" s="150">
        <v>0</v>
      </c>
      <c r="AH1399" s="138"/>
      <c r="AI1399" s="469"/>
      <c r="AJ1399" s="998">
        <f t="shared" si="122"/>
        <v>-0.30999999999949068</v>
      </c>
    </row>
    <row r="1400" spans="2:36" ht="66" x14ac:dyDescent="0.25">
      <c r="B1400" s="51"/>
      <c r="C1400" s="101" t="s">
        <v>1354</v>
      </c>
      <c r="D1400" s="74"/>
      <c r="E1400" s="74">
        <v>124</v>
      </c>
      <c r="F1400" s="105" t="s">
        <v>122</v>
      </c>
      <c r="G1400" s="55" t="s">
        <v>31</v>
      </c>
      <c r="H1400" s="56" t="s">
        <v>32</v>
      </c>
      <c r="I1400" s="55" t="s">
        <v>33</v>
      </c>
      <c r="J1400" s="57">
        <v>37.479516129032255</v>
      </c>
      <c r="K1400" s="766">
        <v>4647.46</v>
      </c>
      <c r="L1400" s="136"/>
      <c r="M1400" s="469">
        <v>0</v>
      </c>
      <c r="N1400" s="136"/>
      <c r="O1400" s="469"/>
      <c r="P1400" s="75">
        <v>0</v>
      </c>
      <c r="Q1400" s="1002">
        <f t="shared" si="120"/>
        <v>0</v>
      </c>
      <c r="R1400" s="138"/>
      <c r="S1400" s="469"/>
      <c r="T1400" s="75">
        <v>0</v>
      </c>
      <c r="U1400" s="1002"/>
      <c r="V1400" s="138"/>
      <c r="W1400" s="469"/>
      <c r="X1400" s="138"/>
      <c r="Y1400" s="469"/>
      <c r="Z1400" s="60">
        <f t="shared" si="123"/>
        <v>124</v>
      </c>
      <c r="AA1400" s="1002">
        <v>4647.46</v>
      </c>
      <c r="AB1400" s="138"/>
      <c r="AC1400" s="469"/>
      <c r="AD1400" s="63">
        <v>0</v>
      </c>
      <c r="AE1400" s="137">
        <f t="shared" si="121"/>
        <v>0</v>
      </c>
      <c r="AF1400" s="942">
        <v>0</v>
      </c>
      <c r="AG1400" s="150">
        <v>0</v>
      </c>
      <c r="AH1400" s="138"/>
      <c r="AI1400" s="469"/>
      <c r="AJ1400" s="998">
        <f t="shared" si="122"/>
        <v>4647.46</v>
      </c>
    </row>
    <row r="1401" spans="2:36" ht="66" x14ac:dyDescent="0.25">
      <c r="B1401" s="51"/>
      <c r="C1401" s="102" t="s">
        <v>1355</v>
      </c>
      <c r="D1401" s="74"/>
      <c r="E1401" s="74">
        <v>5</v>
      </c>
      <c r="F1401" s="79" t="s">
        <v>49</v>
      </c>
      <c r="G1401" s="55" t="s">
        <v>31</v>
      </c>
      <c r="H1401" s="56" t="s">
        <v>32</v>
      </c>
      <c r="I1401" s="55" t="s">
        <v>33</v>
      </c>
      <c r="J1401" s="57">
        <v>45</v>
      </c>
      <c r="K1401" s="766">
        <v>225</v>
      </c>
      <c r="L1401" s="136"/>
      <c r="M1401" s="469">
        <v>0</v>
      </c>
      <c r="N1401" s="136"/>
      <c r="O1401" s="469"/>
      <c r="P1401" s="75">
        <v>0</v>
      </c>
      <c r="Q1401" s="1002">
        <f t="shared" si="120"/>
        <v>0</v>
      </c>
      <c r="R1401" s="138"/>
      <c r="S1401" s="469"/>
      <c r="T1401" s="75">
        <v>0</v>
      </c>
      <c r="U1401" s="1002"/>
      <c r="V1401" s="138"/>
      <c r="W1401" s="469"/>
      <c r="X1401" s="138"/>
      <c r="Y1401" s="469"/>
      <c r="Z1401" s="60">
        <f t="shared" si="123"/>
        <v>5</v>
      </c>
      <c r="AA1401" s="1002">
        <v>225</v>
      </c>
      <c r="AB1401" s="138"/>
      <c r="AC1401" s="469"/>
      <c r="AD1401" s="63">
        <v>0</v>
      </c>
      <c r="AE1401" s="137">
        <f t="shared" si="121"/>
        <v>0</v>
      </c>
      <c r="AF1401" s="942">
        <v>0</v>
      </c>
      <c r="AG1401" s="150">
        <v>0</v>
      </c>
      <c r="AH1401" s="138"/>
      <c r="AI1401" s="469"/>
      <c r="AJ1401" s="998">
        <f t="shared" si="122"/>
        <v>225</v>
      </c>
    </row>
    <row r="1402" spans="2:36" ht="66" x14ac:dyDescent="0.25">
      <c r="B1402" s="51"/>
      <c r="C1402" s="93" t="s">
        <v>1356</v>
      </c>
      <c r="D1402" s="74"/>
      <c r="E1402" s="74">
        <v>1</v>
      </c>
      <c r="F1402" s="109" t="s">
        <v>1232</v>
      </c>
      <c r="G1402" s="55" t="s">
        <v>31</v>
      </c>
      <c r="H1402" s="56" t="s">
        <v>32</v>
      </c>
      <c r="I1402" s="55" t="s">
        <v>33</v>
      </c>
      <c r="J1402" s="57">
        <v>81.2</v>
      </c>
      <c r="K1402" s="766">
        <v>81.2</v>
      </c>
      <c r="L1402" s="136"/>
      <c r="M1402" s="469">
        <v>0</v>
      </c>
      <c r="N1402" s="136"/>
      <c r="O1402" s="469"/>
      <c r="P1402" s="75">
        <v>0</v>
      </c>
      <c r="Q1402" s="1002">
        <f t="shared" si="120"/>
        <v>0</v>
      </c>
      <c r="R1402" s="138"/>
      <c r="S1402" s="469"/>
      <c r="T1402" s="75">
        <v>0</v>
      </c>
      <c r="U1402" s="1002"/>
      <c r="V1402" s="138"/>
      <c r="W1402" s="469"/>
      <c r="X1402" s="138"/>
      <c r="Y1402" s="469"/>
      <c r="Z1402" s="60">
        <f t="shared" si="123"/>
        <v>1</v>
      </c>
      <c r="AA1402" s="1002">
        <v>81.2</v>
      </c>
      <c r="AB1402" s="138"/>
      <c r="AC1402" s="469"/>
      <c r="AD1402" s="63">
        <v>0</v>
      </c>
      <c r="AE1402" s="137">
        <f t="shared" si="121"/>
        <v>0</v>
      </c>
      <c r="AF1402" s="942">
        <v>0</v>
      </c>
      <c r="AG1402" s="150">
        <v>0</v>
      </c>
      <c r="AH1402" s="138"/>
      <c r="AI1402" s="469"/>
      <c r="AJ1402" s="998">
        <f t="shared" si="122"/>
        <v>81.2</v>
      </c>
    </row>
    <row r="1403" spans="2:36" ht="66" x14ac:dyDescent="0.25">
      <c r="B1403" s="51"/>
      <c r="C1403" s="82" t="s">
        <v>1357</v>
      </c>
      <c r="D1403" s="74"/>
      <c r="E1403" s="74">
        <v>10</v>
      </c>
      <c r="F1403" s="79" t="s">
        <v>30</v>
      </c>
      <c r="G1403" s="55" t="s">
        <v>31</v>
      </c>
      <c r="H1403" s="56" t="s">
        <v>32</v>
      </c>
      <c r="I1403" s="55" t="s">
        <v>33</v>
      </c>
      <c r="J1403" s="57">
        <v>100.224</v>
      </c>
      <c r="K1403" s="766">
        <v>1002.24</v>
      </c>
      <c r="L1403" s="136"/>
      <c r="M1403" s="469">
        <v>0</v>
      </c>
      <c r="N1403" s="136"/>
      <c r="O1403" s="469"/>
      <c r="P1403" s="75">
        <v>0</v>
      </c>
      <c r="Q1403" s="1002">
        <f t="shared" si="120"/>
        <v>0</v>
      </c>
      <c r="R1403" s="138"/>
      <c r="S1403" s="469"/>
      <c r="T1403" s="75">
        <v>0</v>
      </c>
      <c r="U1403" s="1002"/>
      <c r="V1403" s="138"/>
      <c r="W1403" s="469"/>
      <c r="X1403" s="138"/>
      <c r="Y1403" s="469"/>
      <c r="Z1403" s="60">
        <f t="shared" si="123"/>
        <v>10</v>
      </c>
      <c r="AA1403" s="1002">
        <v>1002.24</v>
      </c>
      <c r="AB1403" s="138"/>
      <c r="AC1403" s="469"/>
      <c r="AD1403" s="63">
        <v>0</v>
      </c>
      <c r="AE1403" s="137">
        <f t="shared" si="121"/>
        <v>0</v>
      </c>
      <c r="AF1403" s="942">
        <v>0</v>
      </c>
      <c r="AG1403" s="150">
        <v>0</v>
      </c>
      <c r="AH1403" s="138"/>
      <c r="AI1403" s="469"/>
      <c r="AJ1403" s="998">
        <f t="shared" si="122"/>
        <v>1002.24</v>
      </c>
    </row>
    <row r="1404" spans="2:36" ht="66" x14ac:dyDescent="0.25">
      <c r="B1404" s="51"/>
      <c r="C1404" s="82" t="s">
        <v>1358</v>
      </c>
      <c r="D1404" s="74"/>
      <c r="E1404" s="74">
        <v>20</v>
      </c>
      <c r="F1404" s="79" t="s">
        <v>30</v>
      </c>
      <c r="G1404" s="55" t="s">
        <v>31</v>
      </c>
      <c r="H1404" s="56" t="s">
        <v>32</v>
      </c>
      <c r="I1404" s="55" t="s">
        <v>33</v>
      </c>
      <c r="J1404" s="57">
        <v>202.95350000000002</v>
      </c>
      <c r="K1404" s="766">
        <v>4059.07</v>
      </c>
      <c r="L1404" s="136"/>
      <c r="M1404" s="469">
        <v>0</v>
      </c>
      <c r="N1404" s="136"/>
      <c r="O1404" s="469"/>
      <c r="P1404" s="75">
        <v>0</v>
      </c>
      <c r="Q1404" s="1002">
        <f t="shared" si="120"/>
        <v>0</v>
      </c>
      <c r="R1404" s="138"/>
      <c r="S1404" s="469"/>
      <c r="T1404" s="75">
        <v>0</v>
      </c>
      <c r="U1404" s="1002"/>
      <c r="V1404" s="138"/>
      <c r="W1404" s="469"/>
      <c r="X1404" s="138"/>
      <c r="Y1404" s="469"/>
      <c r="Z1404" s="60">
        <f t="shared" si="123"/>
        <v>20</v>
      </c>
      <c r="AA1404" s="1002">
        <v>4059.07</v>
      </c>
      <c r="AB1404" s="138"/>
      <c r="AC1404" s="469"/>
      <c r="AD1404" s="63">
        <v>0</v>
      </c>
      <c r="AE1404" s="137">
        <f t="shared" si="121"/>
        <v>0</v>
      </c>
      <c r="AF1404" s="942">
        <v>0</v>
      </c>
      <c r="AG1404" s="150">
        <v>0</v>
      </c>
      <c r="AH1404" s="138"/>
      <c r="AI1404" s="469"/>
      <c r="AJ1404" s="998">
        <f t="shared" si="122"/>
        <v>4059.07</v>
      </c>
    </row>
    <row r="1405" spans="2:36" ht="66" x14ac:dyDescent="0.25">
      <c r="B1405" s="51"/>
      <c r="C1405" s="93" t="s">
        <v>1359</v>
      </c>
      <c r="D1405" s="74"/>
      <c r="E1405" s="74">
        <v>5</v>
      </c>
      <c r="F1405" s="109" t="s">
        <v>49</v>
      </c>
      <c r="G1405" s="55" t="s">
        <v>31</v>
      </c>
      <c r="H1405" s="56" t="s">
        <v>32</v>
      </c>
      <c r="I1405" s="55" t="s">
        <v>33</v>
      </c>
      <c r="J1405" s="57">
        <v>682.77600000000007</v>
      </c>
      <c r="K1405" s="766">
        <v>3413.88</v>
      </c>
      <c r="L1405" s="136"/>
      <c r="M1405" s="469">
        <v>0</v>
      </c>
      <c r="N1405" s="136"/>
      <c r="O1405" s="469"/>
      <c r="P1405" s="75">
        <v>0</v>
      </c>
      <c r="Q1405" s="1002">
        <f t="shared" ref="Q1405:Q1426" si="124">P1405*J1405</f>
        <v>0</v>
      </c>
      <c r="R1405" s="138"/>
      <c r="S1405" s="469"/>
      <c r="T1405" s="75">
        <v>0</v>
      </c>
      <c r="U1405" s="1002"/>
      <c r="V1405" s="138"/>
      <c r="W1405" s="469"/>
      <c r="X1405" s="138"/>
      <c r="Y1405" s="469"/>
      <c r="Z1405" s="60">
        <f t="shared" si="123"/>
        <v>5</v>
      </c>
      <c r="AA1405" s="1002">
        <v>3413.88</v>
      </c>
      <c r="AB1405" s="138"/>
      <c r="AC1405" s="469"/>
      <c r="AD1405" s="63">
        <v>0</v>
      </c>
      <c r="AE1405" s="137">
        <f t="shared" ref="AE1405:AE1426" si="125">AD1405*J1405</f>
        <v>0</v>
      </c>
      <c r="AF1405" s="942">
        <v>0</v>
      </c>
      <c r="AG1405" s="150">
        <v>0</v>
      </c>
      <c r="AH1405" s="138"/>
      <c r="AI1405" s="469"/>
      <c r="AJ1405" s="998">
        <f t="shared" ref="AJ1405:AJ1427" si="126">AG1405+AI1405+AE1405+AC1405+AA1405+Y1405+W1405+U1405+S1405+Q1405+O1405+M1405</f>
        <v>3413.88</v>
      </c>
    </row>
    <row r="1406" spans="2:36" ht="66" x14ac:dyDescent="0.25">
      <c r="B1406" s="51"/>
      <c r="C1406" s="93" t="s">
        <v>1360</v>
      </c>
      <c r="D1406" s="74"/>
      <c r="E1406" s="98">
        <v>2</v>
      </c>
      <c r="F1406" s="109" t="s">
        <v>1232</v>
      </c>
      <c r="G1406" s="55" t="s">
        <v>31</v>
      </c>
      <c r="H1406" s="56" t="s">
        <v>32</v>
      </c>
      <c r="I1406" s="55" t="s">
        <v>33</v>
      </c>
      <c r="J1406" s="57">
        <v>176.32</v>
      </c>
      <c r="K1406" s="767">
        <v>352.64</v>
      </c>
      <c r="L1406" s="136"/>
      <c r="M1406" s="469">
        <v>0</v>
      </c>
      <c r="N1406" s="136"/>
      <c r="O1406" s="469"/>
      <c r="P1406" s="75">
        <v>0</v>
      </c>
      <c r="Q1406" s="1002">
        <f t="shared" si="124"/>
        <v>0</v>
      </c>
      <c r="R1406" s="138"/>
      <c r="S1406" s="469"/>
      <c r="T1406" s="75">
        <v>0</v>
      </c>
      <c r="U1406" s="1002"/>
      <c r="V1406" s="138"/>
      <c r="W1406" s="469"/>
      <c r="X1406" s="138"/>
      <c r="Y1406" s="469"/>
      <c r="Z1406" s="60">
        <f t="shared" si="123"/>
        <v>2</v>
      </c>
      <c r="AA1406" s="1002">
        <v>352.64</v>
      </c>
      <c r="AB1406" s="138"/>
      <c r="AC1406" s="469"/>
      <c r="AD1406" s="63">
        <v>0</v>
      </c>
      <c r="AE1406" s="137">
        <f t="shared" si="125"/>
        <v>0</v>
      </c>
      <c r="AF1406" s="942">
        <v>0</v>
      </c>
      <c r="AG1406" s="150">
        <v>0</v>
      </c>
      <c r="AH1406" s="138"/>
      <c r="AI1406" s="469"/>
      <c r="AJ1406" s="998">
        <f t="shared" si="126"/>
        <v>352.64</v>
      </c>
    </row>
    <row r="1407" spans="2:36" ht="66" x14ac:dyDescent="0.25">
      <c r="B1407" s="51"/>
      <c r="C1407" s="93" t="s">
        <v>1361</v>
      </c>
      <c r="D1407" s="74"/>
      <c r="E1407" s="98">
        <v>2</v>
      </c>
      <c r="F1407" s="109" t="s">
        <v>1232</v>
      </c>
      <c r="G1407" s="55" t="s">
        <v>31</v>
      </c>
      <c r="H1407" s="56" t="s">
        <v>32</v>
      </c>
      <c r="I1407" s="55" t="s">
        <v>33</v>
      </c>
      <c r="J1407" s="57">
        <v>113.68</v>
      </c>
      <c r="K1407" s="767">
        <v>227.36</v>
      </c>
      <c r="L1407" s="136"/>
      <c r="M1407" s="469">
        <v>0</v>
      </c>
      <c r="N1407" s="136"/>
      <c r="O1407" s="469"/>
      <c r="P1407" s="75">
        <v>0</v>
      </c>
      <c r="Q1407" s="1002">
        <f t="shared" si="124"/>
        <v>0</v>
      </c>
      <c r="R1407" s="138"/>
      <c r="S1407" s="469"/>
      <c r="T1407" s="75">
        <v>0</v>
      </c>
      <c r="U1407" s="1002"/>
      <c r="V1407" s="138"/>
      <c r="W1407" s="469"/>
      <c r="X1407" s="138"/>
      <c r="Y1407" s="469"/>
      <c r="Z1407" s="60">
        <f t="shared" si="123"/>
        <v>2</v>
      </c>
      <c r="AA1407" s="1002">
        <v>227.36</v>
      </c>
      <c r="AB1407" s="138"/>
      <c r="AC1407" s="469"/>
      <c r="AD1407" s="63">
        <v>0</v>
      </c>
      <c r="AE1407" s="137">
        <f t="shared" si="125"/>
        <v>0</v>
      </c>
      <c r="AF1407" s="942">
        <v>0</v>
      </c>
      <c r="AG1407" s="150">
        <v>0</v>
      </c>
      <c r="AH1407" s="138"/>
      <c r="AI1407" s="469"/>
      <c r="AJ1407" s="998">
        <f t="shared" si="126"/>
        <v>227.36</v>
      </c>
    </row>
    <row r="1408" spans="2:36" ht="66" x14ac:dyDescent="0.25">
      <c r="B1408" s="51"/>
      <c r="C1408" s="93" t="s">
        <v>1362</v>
      </c>
      <c r="D1408" s="74"/>
      <c r="E1408" s="98">
        <v>2</v>
      </c>
      <c r="F1408" s="109" t="s">
        <v>1232</v>
      </c>
      <c r="G1408" s="55" t="s">
        <v>31</v>
      </c>
      <c r="H1408" s="56" t="s">
        <v>32</v>
      </c>
      <c r="I1408" s="55" t="s">
        <v>33</v>
      </c>
      <c r="J1408" s="57">
        <v>176.32</v>
      </c>
      <c r="K1408" s="767">
        <v>352.64</v>
      </c>
      <c r="L1408" s="136"/>
      <c r="M1408" s="469">
        <v>0</v>
      </c>
      <c r="N1408" s="136"/>
      <c r="O1408" s="469"/>
      <c r="P1408" s="75">
        <v>0</v>
      </c>
      <c r="Q1408" s="1002">
        <f t="shared" si="124"/>
        <v>0</v>
      </c>
      <c r="R1408" s="138"/>
      <c r="S1408" s="469"/>
      <c r="T1408" s="75">
        <v>0</v>
      </c>
      <c r="U1408" s="1002"/>
      <c r="V1408" s="138"/>
      <c r="W1408" s="469"/>
      <c r="X1408" s="138"/>
      <c r="Y1408" s="469"/>
      <c r="Z1408" s="60">
        <f t="shared" si="123"/>
        <v>2</v>
      </c>
      <c r="AA1408" s="1002">
        <v>352.64</v>
      </c>
      <c r="AB1408" s="138"/>
      <c r="AC1408" s="469"/>
      <c r="AD1408" s="63">
        <v>0</v>
      </c>
      <c r="AE1408" s="137">
        <f t="shared" si="125"/>
        <v>0</v>
      </c>
      <c r="AF1408" s="942">
        <v>0</v>
      </c>
      <c r="AG1408" s="150">
        <v>0</v>
      </c>
      <c r="AH1408" s="138"/>
      <c r="AI1408" s="469"/>
      <c r="AJ1408" s="998">
        <f t="shared" si="126"/>
        <v>352.64</v>
      </c>
    </row>
    <row r="1409" spans="2:36" ht="66" x14ac:dyDescent="0.25">
      <c r="B1409" s="51"/>
      <c r="C1409" s="93" t="s">
        <v>1363</v>
      </c>
      <c r="D1409" s="74"/>
      <c r="E1409" s="98">
        <v>2</v>
      </c>
      <c r="F1409" s="109" t="s">
        <v>1232</v>
      </c>
      <c r="G1409" s="55" t="s">
        <v>31</v>
      </c>
      <c r="H1409" s="56" t="s">
        <v>32</v>
      </c>
      <c r="I1409" s="55" t="s">
        <v>33</v>
      </c>
      <c r="J1409" s="57">
        <v>113.68</v>
      </c>
      <c r="K1409" s="767">
        <v>227.36</v>
      </c>
      <c r="L1409" s="136"/>
      <c r="M1409" s="469">
        <v>0</v>
      </c>
      <c r="N1409" s="136"/>
      <c r="O1409" s="469"/>
      <c r="P1409" s="75">
        <v>0</v>
      </c>
      <c r="Q1409" s="1002">
        <f t="shared" si="124"/>
        <v>0</v>
      </c>
      <c r="R1409" s="138"/>
      <c r="S1409" s="469"/>
      <c r="T1409" s="75">
        <v>0</v>
      </c>
      <c r="U1409" s="1002"/>
      <c r="V1409" s="138"/>
      <c r="W1409" s="469"/>
      <c r="X1409" s="138"/>
      <c r="Y1409" s="469"/>
      <c r="Z1409" s="60">
        <f t="shared" si="123"/>
        <v>2</v>
      </c>
      <c r="AA1409" s="1002">
        <v>227.36</v>
      </c>
      <c r="AB1409" s="138"/>
      <c r="AC1409" s="469"/>
      <c r="AD1409" s="63">
        <v>0</v>
      </c>
      <c r="AE1409" s="137">
        <f t="shared" si="125"/>
        <v>0</v>
      </c>
      <c r="AF1409" s="942">
        <v>0</v>
      </c>
      <c r="AG1409" s="150">
        <v>0</v>
      </c>
      <c r="AH1409" s="138"/>
      <c r="AI1409" s="469"/>
      <c r="AJ1409" s="998">
        <f t="shared" si="126"/>
        <v>227.36</v>
      </c>
    </row>
    <row r="1410" spans="2:36" ht="66" x14ac:dyDescent="0.25">
      <c r="B1410" s="51"/>
      <c r="C1410" s="93" t="s">
        <v>1364</v>
      </c>
      <c r="D1410" s="74"/>
      <c r="E1410" s="98">
        <v>2</v>
      </c>
      <c r="F1410" s="109" t="s">
        <v>1232</v>
      </c>
      <c r="G1410" s="55" t="s">
        <v>31</v>
      </c>
      <c r="H1410" s="56" t="s">
        <v>32</v>
      </c>
      <c r="I1410" s="55" t="s">
        <v>33</v>
      </c>
      <c r="J1410" s="57">
        <v>176.32</v>
      </c>
      <c r="K1410" s="767">
        <v>352.64</v>
      </c>
      <c r="L1410" s="136"/>
      <c r="M1410" s="469">
        <v>0</v>
      </c>
      <c r="N1410" s="136"/>
      <c r="O1410" s="469"/>
      <c r="P1410" s="75">
        <v>0</v>
      </c>
      <c r="Q1410" s="1002">
        <f t="shared" si="124"/>
        <v>0</v>
      </c>
      <c r="R1410" s="138"/>
      <c r="S1410" s="469"/>
      <c r="T1410" s="75">
        <v>0</v>
      </c>
      <c r="U1410" s="1002"/>
      <c r="V1410" s="138"/>
      <c r="W1410" s="469"/>
      <c r="X1410" s="138"/>
      <c r="Y1410" s="469"/>
      <c r="Z1410" s="60">
        <f t="shared" si="123"/>
        <v>2</v>
      </c>
      <c r="AA1410" s="1002">
        <v>352.64</v>
      </c>
      <c r="AB1410" s="138"/>
      <c r="AC1410" s="469"/>
      <c r="AD1410" s="63">
        <v>0</v>
      </c>
      <c r="AE1410" s="137">
        <f t="shared" si="125"/>
        <v>0</v>
      </c>
      <c r="AF1410" s="942">
        <v>0</v>
      </c>
      <c r="AG1410" s="150">
        <v>0</v>
      </c>
      <c r="AH1410" s="138"/>
      <c r="AI1410" s="469"/>
      <c r="AJ1410" s="998">
        <f t="shared" si="126"/>
        <v>352.64</v>
      </c>
    </row>
    <row r="1411" spans="2:36" ht="66" x14ac:dyDescent="0.25">
      <c r="B1411" s="51"/>
      <c r="C1411" s="93" t="s">
        <v>1365</v>
      </c>
      <c r="D1411" s="74"/>
      <c r="E1411" s="98">
        <v>2</v>
      </c>
      <c r="F1411" s="171" t="s">
        <v>1232</v>
      </c>
      <c r="G1411" s="55" t="s">
        <v>31</v>
      </c>
      <c r="H1411" s="56" t="s">
        <v>32</v>
      </c>
      <c r="I1411" s="55" t="s">
        <v>33</v>
      </c>
      <c r="J1411" s="57">
        <v>113.68</v>
      </c>
      <c r="K1411" s="767">
        <v>227.36</v>
      </c>
      <c r="L1411" s="136"/>
      <c r="M1411" s="469">
        <v>0</v>
      </c>
      <c r="N1411" s="136"/>
      <c r="O1411" s="469"/>
      <c r="P1411" s="75">
        <v>0</v>
      </c>
      <c r="Q1411" s="1002">
        <f t="shared" si="124"/>
        <v>0</v>
      </c>
      <c r="R1411" s="138"/>
      <c r="S1411" s="469"/>
      <c r="T1411" s="75">
        <v>0</v>
      </c>
      <c r="U1411" s="1002"/>
      <c r="V1411" s="138"/>
      <c r="W1411" s="469"/>
      <c r="X1411" s="138"/>
      <c r="Y1411" s="469"/>
      <c r="Z1411" s="60">
        <f t="shared" si="123"/>
        <v>2</v>
      </c>
      <c r="AA1411" s="1002">
        <v>227.36</v>
      </c>
      <c r="AB1411" s="138"/>
      <c r="AC1411" s="469"/>
      <c r="AD1411" s="63">
        <v>0</v>
      </c>
      <c r="AE1411" s="137">
        <f t="shared" si="125"/>
        <v>0</v>
      </c>
      <c r="AF1411" s="942">
        <v>0</v>
      </c>
      <c r="AG1411" s="150">
        <v>0</v>
      </c>
      <c r="AH1411" s="138"/>
      <c r="AI1411" s="469"/>
      <c r="AJ1411" s="998">
        <f t="shared" si="126"/>
        <v>227.36</v>
      </c>
    </row>
    <row r="1412" spans="2:36" ht="66" x14ac:dyDescent="0.25">
      <c r="B1412" s="51"/>
      <c r="C1412" s="101" t="s">
        <v>1366</v>
      </c>
      <c r="D1412" s="74"/>
      <c r="E1412" s="74">
        <v>35</v>
      </c>
      <c r="F1412" s="396" t="s">
        <v>122</v>
      </c>
      <c r="G1412" s="55" t="s">
        <v>31</v>
      </c>
      <c r="H1412" s="56" t="s">
        <v>32</v>
      </c>
      <c r="I1412" s="55" t="s">
        <v>33</v>
      </c>
      <c r="J1412" s="57">
        <v>200.19742857142856</v>
      </c>
      <c r="K1412" s="766">
        <v>7006.91</v>
      </c>
      <c r="L1412" s="136"/>
      <c r="M1412" s="469">
        <v>0</v>
      </c>
      <c r="N1412" s="136"/>
      <c r="O1412" s="469"/>
      <c r="P1412" s="75">
        <v>0</v>
      </c>
      <c r="Q1412" s="1002">
        <f t="shared" si="124"/>
        <v>0</v>
      </c>
      <c r="R1412" s="138"/>
      <c r="S1412" s="469"/>
      <c r="T1412" s="75">
        <v>0</v>
      </c>
      <c r="U1412" s="1002"/>
      <c r="V1412" s="138"/>
      <c r="W1412" s="469"/>
      <c r="X1412" s="138"/>
      <c r="Y1412" s="469"/>
      <c r="Z1412" s="60">
        <f t="shared" si="123"/>
        <v>35</v>
      </c>
      <c r="AA1412" s="1002">
        <v>7006.91</v>
      </c>
      <c r="AB1412" s="138"/>
      <c r="AC1412" s="469"/>
      <c r="AD1412" s="63">
        <v>0</v>
      </c>
      <c r="AE1412" s="137">
        <f t="shared" si="125"/>
        <v>0</v>
      </c>
      <c r="AF1412" s="942">
        <v>0</v>
      </c>
      <c r="AG1412" s="150">
        <v>0</v>
      </c>
      <c r="AH1412" s="138"/>
      <c r="AI1412" s="469"/>
      <c r="AJ1412" s="998">
        <f t="shared" si="126"/>
        <v>7006.91</v>
      </c>
    </row>
    <row r="1413" spans="2:36" ht="66" x14ac:dyDescent="0.25">
      <c r="B1413" s="51"/>
      <c r="C1413" s="82" t="s">
        <v>1367</v>
      </c>
      <c r="D1413" s="74"/>
      <c r="E1413" s="98">
        <v>2</v>
      </c>
      <c r="F1413" s="79" t="s">
        <v>30</v>
      </c>
      <c r="G1413" s="55" t="s">
        <v>31</v>
      </c>
      <c r="H1413" s="56" t="s">
        <v>32</v>
      </c>
      <c r="I1413" s="55" t="s">
        <v>33</v>
      </c>
      <c r="J1413" s="57">
        <v>122.77500000000001</v>
      </c>
      <c r="K1413" s="767">
        <v>245.55</v>
      </c>
      <c r="L1413" s="136"/>
      <c r="M1413" s="469">
        <v>0</v>
      </c>
      <c r="N1413" s="136"/>
      <c r="O1413" s="469"/>
      <c r="P1413" s="75">
        <v>0</v>
      </c>
      <c r="Q1413" s="1002">
        <f t="shared" si="124"/>
        <v>0</v>
      </c>
      <c r="R1413" s="138"/>
      <c r="S1413" s="469"/>
      <c r="T1413" s="75">
        <v>0</v>
      </c>
      <c r="U1413" s="1002"/>
      <c r="V1413" s="138"/>
      <c r="W1413" s="469"/>
      <c r="X1413" s="138"/>
      <c r="Y1413" s="469"/>
      <c r="Z1413" s="60">
        <f t="shared" si="123"/>
        <v>2</v>
      </c>
      <c r="AA1413" s="1002">
        <v>245.55</v>
      </c>
      <c r="AB1413" s="138"/>
      <c r="AC1413" s="469"/>
      <c r="AD1413" s="63">
        <v>0</v>
      </c>
      <c r="AE1413" s="137">
        <f t="shared" si="125"/>
        <v>0</v>
      </c>
      <c r="AF1413" s="942">
        <v>0</v>
      </c>
      <c r="AG1413" s="150">
        <v>0</v>
      </c>
      <c r="AH1413" s="138"/>
      <c r="AI1413" s="469"/>
      <c r="AJ1413" s="998">
        <f t="shared" si="126"/>
        <v>245.55</v>
      </c>
    </row>
    <row r="1414" spans="2:36" ht="66" x14ac:dyDescent="0.25">
      <c r="B1414" s="51"/>
      <c r="C1414" s="73" t="s">
        <v>1368</v>
      </c>
      <c r="D1414" s="74"/>
      <c r="E1414" s="98">
        <v>11</v>
      </c>
      <c r="F1414" s="79" t="s">
        <v>1346</v>
      </c>
      <c r="G1414" s="55" t="s">
        <v>31</v>
      </c>
      <c r="H1414" s="56" t="s">
        <v>32</v>
      </c>
      <c r="I1414" s="55" t="s">
        <v>33</v>
      </c>
      <c r="J1414" s="57">
        <v>58.127272727272725</v>
      </c>
      <c r="K1414" s="767">
        <v>639.4</v>
      </c>
      <c r="L1414" s="136"/>
      <c r="M1414" s="469">
        <v>0</v>
      </c>
      <c r="N1414" s="136"/>
      <c r="O1414" s="469"/>
      <c r="P1414" s="75">
        <v>0</v>
      </c>
      <c r="Q1414" s="1002">
        <f t="shared" si="124"/>
        <v>0</v>
      </c>
      <c r="R1414" s="138"/>
      <c r="S1414" s="469"/>
      <c r="T1414" s="75">
        <v>0</v>
      </c>
      <c r="U1414" s="1002"/>
      <c r="V1414" s="138"/>
      <c r="W1414" s="469"/>
      <c r="X1414" s="138"/>
      <c r="Y1414" s="469"/>
      <c r="Z1414" s="60">
        <f t="shared" si="123"/>
        <v>11</v>
      </c>
      <c r="AA1414" s="1002">
        <v>639.4</v>
      </c>
      <c r="AB1414" s="138"/>
      <c r="AC1414" s="469"/>
      <c r="AD1414" s="63">
        <v>0</v>
      </c>
      <c r="AE1414" s="137">
        <f t="shared" si="125"/>
        <v>0</v>
      </c>
      <c r="AF1414" s="942">
        <v>0</v>
      </c>
      <c r="AG1414" s="150">
        <v>0</v>
      </c>
      <c r="AH1414" s="138"/>
      <c r="AI1414" s="469"/>
      <c r="AJ1414" s="998">
        <f t="shared" si="126"/>
        <v>639.4</v>
      </c>
    </row>
    <row r="1415" spans="2:36" ht="66" x14ac:dyDescent="0.25">
      <c r="B1415" s="51"/>
      <c r="C1415" s="52" t="s">
        <v>1369</v>
      </c>
      <c r="D1415" s="74"/>
      <c r="E1415" s="98">
        <v>16</v>
      </c>
      <c r="F1415" s="79" t="s">
        <v>49</v>
      </c>
      <c r="G1415" s="55" t="s">
        <v>31</v>
      </c>
      <c r="H1415" s="56" t="s">
        <v>32</v>
      </c>
      <c r="I1415" s="55" t="s">
        <v>33</v>
      </c>
      <c r="J1415" s="57">
        <v>80.653125000000003</v>
      </c>
      <c r="K1415" s="767">
        <v>1290.45</v>
      </c>
      <c r="L1415" s="136"/>
      <c r="M1415" s="469">
        <v>0</v>
      </c>
      <c r="N1415" s="136"/>
      <c r="O1415" s="469"/>
      <c r="P1415" s="75">
        <v>0</v>
      </c>
      <c r="Q1415" s="1002">
        <f t="shared" si="124"/>
        <v>0</v>
      </c>
      <c r="R1415" s="138"/>
      <c r="S1415" s="469"/>
      <c r="T1415" s="75">
        <v>0</v>
      </c>
      <c r="U1415" s="1002"/>
      <c r="V1415" s="138"/>
      <c r="W1415" s="469"/>
      <c r="X1415" s="138"/>
      <c r="Y1415" s="469"/>
      <c r="Z1415" s="60">
        <f t="shared" si="123"/>
        <v>16</v>
      </c>
      <c r="AA1415" s="1002">
        <v>1290.45</v>
      </c>
      <c r="AB1415" s="138"/>
      <c r="AC1415" s="469"/>
      <c r="AD1415" s="63">
        <v>0</v>
      </c>
      <c r="AE1415" s="137">
        <f t="shared" si="125"/>
        <v>0</v>
      </c>
      <c r="AF1415" s="942">
        <v>0</v>
      </c>
      <c r="AG1415" s="150">
        <v>0</v>
      </c>
      <c r="AH1415" s="138"/>
      <c r="AI1415" s="469"/>
      <c r="AJ1415" s="998">
        <f t="shared" si="126"/>
        <v>1290.45</v>
      </c>
    </row>
    <row r="1416" spans="2:36" ht="66" x14ac:dyDescent="0.25">
      <c r="B1416" s="51"/>
      <c r="C1416" s="230" t="s">
        <v>1370</v>
      </c>
      <c r="D1416" s="74"/>
      <c r="E1416" s="98">
        <v>11</v>
      </c>
      <c r="F1416" s="79" t="s">
        <v>49</v>
      </c>
      <c r="G1416" s="55" t="s">
        <v>31</v>
      </c>
      <c r="H1416" s="56" t="s">
        <v>32</v>
      </c>
      <c r="I1416" s="55" t="s">
        <v>33</v>
      </c>
      <c r="J1416" s="57">
        <v>84.285454545454542</v>
      </c>
      <c r="K1416" s="767">
        <v>927.14</v>
      </c>
      <c r="L1416" s="136"/>
      <c r="M1416" s="469">
        <v>0</v>
      </c>
      <c r="N1416" s="136"/>
      <c r="O1416" s="469"/>
      <c r="P1416" s="75">
        <v>0</v>
      </c>
      <c r="Q1416" s="1002">
        <f t="shared" si="124"/>
        <v>0</v>
      </c>
      <c r="R1416" s="138"/>
      <c r="S1416" s="469"/>
      <c r="T1416" s="75">
        <v>0</v>
      </c>
      <c r="U1416" s="1002"/>
      <c r="V1416" s="138"/>
      <c r="W1416" s="469"/>
      <c r="X1416" s="138"/>
      <c r="Y1416" s="469"/>
      <c r="Z1416" s="60">
        <f t="shared" si="123"/>
        <v>11</v>
      </c>
      <c r="AA1416" s="1002">
        <v>927.14</v>
      </c>
      <c r="AB1416" s="138"/>
      <c r="AC1416" s="469"/>
      <c r="AD1416" s="63">
        <v>0</v>
      </c>
      <c r="AE1416" s="137">
        <f t="shared" si="125"/>
        <v>0</v>
      </c>
      <c r="AF1416" s="942">
        <v>0</v>
      </c>
      <c r="AG1416" s="150">
        <v>0</v>
      </c>
      <c r="AH1416" s="138"/>
      <c r="AI1416" s="469"/>
      <c r="AJ1416" s="998">
        <f t="shared" si="126"/>
        <v>927.14</v>
      </c>
    </row>
    <row r="1417" spans="2:36" ht="66" x14ac:dyDescent="0.25">
      <c r="B1417" s="51"/>
      <c r="C1417" s="52" t="s">
        <v>1371</v>
      </c>
      <c r="D1417" s="74"/>
      <c r="E1417" s="98">
        <v>10</v>
      </c>
      <c r="F1417" s="79" t="s">
        <v>1246</v>
      </c>
      <c r="G1417" s="55" t="s">
        <v>31</v>
      </c>
      <c r="H1417" s="56" t="s">
        <v>32</v>
      </c>
      <c r="I1417" s="55" t="s">
        <v>33</v>
      </c>
      <c r="J1417" s="57">
        <v>50.112000000000002</v>
      </c>
      <c r="K1417" s="767">
        <v>501.12</v>
      </c>
      <c r="L1417" s="136"/>
      <c r="M1417" s="469">
        <v>0</v>
      </c>
      <c r="N1417" s="136"/>
      <c r="O1417" s="469"/>
      <c r="P1417" s="75">
        <v>0</v>
      </c>
      <c r="Q1417" s="1002">
        <f t="shared" si="124"/>
        <v>0</v>
      </c>
      <c r="R1417" s="138"/>
      <c r="S1417" s="469"/>
      <c r="T1417" s="75">
        <v>0</v>
      </c>
      <c r="U1417" s="1002"/>
      <c r="V1417" s="138"/>
      <c r="W1417" s="469"/>
      <c r="X1417" s="138"/>
      <c r="Y1417" s="469"/>
      <c r="Z1417" s="60">
        <f t="shared" si="123"/>
        <v>10</v>
      </c>
      <c r="AA1417" s="1002">
        <v>501.12</v>
      </c>
      <c r="AB1417" s="138"/>
      <c r="AC1417" s="469"/>
      <c r="AD1417" s="63">
        <v>0</v>
      </c>
      <c r="AE1417" s="137">
        <f t="shared" si="125"/>
        <v>0</v>
      </c>
      <c r="AF1417" s="942">
        <v>0</v>
      </c>
      <c r="AG1417" s="150">
        <v>0</v>
      </c>
      <c r="AH1417" s="138"/>
      <c r="AI1417" s="469"/>
      <c r="AJ1417" s="998">
        <f t="shared" si="126"/>
        <v>501.12</v>
      </c>
    </row>
    <row r="1418" spans="2:36" ht="66" x14ac:dyDescent="0.25">
      <c r="B1418" s="51"/>
      <c r="C1418" s="101" t="s">
        <v>1372</v>
      </c>
      <c r="D1418" s="74"/>
      <c r="E1418" s="74">
        <v>61</v>
      </c>
      <c r="F1418" s="105" t="s">
        <v>122</v>
      </c>
      <c r="G1418" s="55" t="s">
        <v>31</v>
      </c>
      <c r="H1418" s="56" t="s">
        <v>32</v>
      </c>
      <c r="I1418" s="55" t="s">
        <v>33</v>
      </c>
      <c r="J1418" s="57">
        <v>588</v>
      </c>
      <c r="K1418" s="766">
        <v>35868</v>
      </c>
      <c r="L1418" s="136"/>
      <c r="M1418" s="469">
        <v>0</v>
      </c>
      <c r="N1418" s="136"/>
      <c r="O1418" s="469"/>
      <c r="P1418" s="75">
        <v>0</v>
      </c>
      <c r="Q1418" s="1002">
        <f t="shared" si="124"/>
        <v>0</v>
      </c>
      <c r="R1418" s="138"/>
      <c r="S1418" s="469"/>
      <c r="T1418" s="75">
        <v>0</v>
      </c>
      <c r="U1418" s="1002"/>
      <c r="V1418" s="138"/>
      <c r="W1418" s="469"/>
      <c r="X1418" s="138"/>
      <c r="Y1418" s="469"/>
      <c r="Z1418" s="60">
        <f t="shared" si="123"/>
        <v>61</v>
      </c>
      <c r="AA1418" s="1002">
        <v>35868</v>
      </c>
      <c r="AB1418" s="138"/>
      <c r="AC1418" s="469"/>
      <c r="AD1418" s="63">
        <v>0</v>
      </c>
      <c r="AE1418" s="137">
        <f t="shared" si="125"/>
        <v>0</v>
      </c>
      <c r="AF1418" s="942">
        <v>0</v>
      </c>
      <c r="AG1418" s="150">
        <v>0</v>
      </c>
      <c r="AH1418" s="138"/>
      <c r="AI1418" s="469"/>
      <c r="AJ1418" s="998">
        <f t="shared" si="126"/>
        <v>35868</v>
      </c>
    </row>
    <row r="1419" spans="2:36" ht="66" x14ac:dyDescent="0.25">
      <c r="B1419" s="51"/>
      <c r="C1419" s="86" t="s">
        <v>1373</v>
      </c>
      <c r="D1419" s="74"/>
      <c r="E1419" s="74">
        <v>36</v>
      </c>
      <c r="F1419" s="105" t="s">
        <v>122</v>
      </c>
      <c r="G1419" s="55" t="s">
        <v>31</v>
      </c>
      <c r="H1419" s="56" t="s">
        <v>32</v>
      </c>
      <c r="I1419" s="55" t="s">
        <v>33</v>
      </c>
      <c r="J1419" s="57">
        <v>37.799999999999997</v>
      </c>
      <c r="K1419" s="766">
        <v>1360.8</v>
      </c>
      <c r="L1419" s="136"/>
      <c r="M1419" s="469">
        <v>0</v>
      </c>
      <c r="N1419" s="136"/>
      <c r="O1419" s="469"/>
      <c r="P1419" s="75">
        <v>0</v>
      </c>
      <c r="Q1419" s="1002">
        <f t="shared" si="124"/>
        <v>0</v>
      </c>
      <c r="R1419" s="138"/>
      <c r="S1419" s="469"/>
      <c r="T1419" s="75">
        <v>0</v>
      </c>
      <c r="U1419" s="1002"/>
      <c r="V1419" s="138"/>
      <c r="W1419" s="469"/>
      <c r="X1419" s="138"/>
      <c r="Y1419" s="469"/>
      <c r="Z1419" s="60">
        <f t="shared" si="123"/>
        <v>36</v>
      </c>
      <c r="AA1419" s="1002">
        <v>1360.8</v>
      </c>
      <c r="AB1419" s="138"/>
      <c r="AC1419" s="469"/>
      <c r="AD1419" s="63">
        <v>0</v>
      </c>
      <c r="AE1419" s="137">
        <f t="shared" si="125"/>
        <v>0</v>
      </c>
      <c r="AF1419" s="942">
        <v>0</v>
      </c>
      <c r="AG1419" s="150">
        <v>0</v>
      </c>
      <c r="AH1419" s="138"/>
      <c r="AI1419" s="469"/>
      <c r="AJ1419" s="998">
        <f t="shared" si="126"/>
        <v>1360.8</v>
      </c>
    </row>
    <row r="1420" spans="2:36" ht="66" x14ac:dyDescent="0.25">
      <c r="B1420" s="51"/>
      <c r="C1420" s="52" t="s">
        <v>1374</v>
      </c>
      <c r="D1420" s="74"/>
      <c r="E1420" s="74">
        <v>36</v>
      </c>
      <c r="F1420" s="79" t="s">
        <v>49</v>
      </c>
      <c r="G1420" s="55" t="s">
        <v>31</v>
      </c>
      <c r="H1420" s="56" t="s">
        <v>32</v>
      </c>
      <c r="I1420" s="55" t="s">
        <v>33</v>
      </c>
      <c r="J1420" s="57">
        <v>43.2</v>
      </c>
      <c r="K1420" s="766">
        <v>1555.2</v>
      </c>
      <c r="L1420" s="136"/>
      <c r="M1420" s="469">
        <v>0</v>
      </c>
      <c r="N1420" s="136"/>
      <c r="O1420" s="469"/>
      <c r="P1420" s="75">
        <v>0</v>
      </c>
      <c r="Q1420" s="1002">
        <f t="shared" si="124"/>
        <v>0</v>
      </c>
      <c r="R1420" s="138"/>
      <c r="S1420" s="469"/>
      <c r="T1420" s="75">
        <v>0</v>
      </c>
      <c r="U1420" s="1002"/>
      <c r="V1420" s="138"/>
      <c r="W1420" s="469"/>
      <c r="X1420" s="138"/>
      <c r="Y1420" s="469"/>
      <c r="Z1420" s="60">
        <f t="shared" si="123"/>
        <v>36</v>
      </c>
      <c r="AA1420" s="1002">
        <v>1555.2</v>
      </c>
      <c r="AB1420" s="138"/>
      <c r="AC1420" s="469"/>
      <c r="AD1420" s="63">
        <v>0</v>
      </c>
      <c r="AE1420" s="137">
        <f t="shared" si="125"/>
        <v>0</v>
      </c>
      <c r="AF1420" s="942">
        <v>0</v>
      </c>
      <c r="AG1420" s="150">
        <v>0</v>
      </c>
      <c r="AH1420" s="138"/>
      <c r="AI1420" s="469"/>
      <c r="AJ1420" s="998">
        <f t="shared" si="126"/>
        <v>1555.2</v>
      </c>
    </row>
    <row r="1421" spans="2:36" ht="66" x14ac:dyDescent="0.25">
      <c r="B1421" s="51"/>
      <c r="C1421" s="230" t="s">
        <v>1375</v>
      </c>
      <c r="D1421" s="74"/>
      <c r="E1421" s="74">
        <v>3</v>
      </c>
      <c r="F1421" s="79" t="s">
        <v>49</v>
      </c>
      <c r="G1421" s="55" t="s">
        <v>31</v>
      </c>
      <c r="H1421" s="56" t="s">
        <v>32</v>
      </c>
      <c r="I1421" s="55" t="s">
        <v>33</v>
      </c>
      <c r="J1421" s="57">
        <v>257</v>
      </c>
      <c r="K1421" s="766">
        <v>771</v>
      </c>
      <c r="L1421" s="136"/>
      <c r="M1421" s="469">
        <v>0</v>
      </c>
      <c r="N1421" s="136"/>
      <c r="O1421" s="469"/>
      <c r="P1421" s="75">
        <v>0</v>
      </c>
      <c r="Q1421" s="1002">
        <f t="shared" si="124"/>
        <v>0</v>
      </c>
      <c r="R1421" s="138"/>
      <c r="S1421" s="469"/>
      <c r="T1421" s="75">
        <v>0</v>
      </c>
      <c r="U1421" s="1002"/>
      <c r="V1421" s="138"/>
      <c r="W1421" s="469"/>
      <c r="X1421" s="138"/>
      <c r="Y1421" s="469"/>
      <c r="Z1421" s="60">
        <f t="shared" si="123"/>
        <v>3</v>
      </c>
      <c r="AA1421" s="1002">
        <v>771</v>
      </c>
      <c r="AB1421" s="138"/>
      <c r="AC1421" s="469"/>
      <c r="AD1421" s="63">
        <v>0</v>
      </c>
      <c r="AE1421" s="137">
        <f t="shared" si="125"/>
        <v>0</v>
      </c>
      <c r="AF1421" s="942">
        <v>0</v>
      </c>
      <c r="AG1421" s="150">
        <v>0</v>
      </c>
      <c r="AH1421" s="138"/>
      <c r="AI1421" s="469"/>
      <c r="AJ1421" s="998">
        <f t="shared" si="126"/>
        <v>771</v>
      </c>
    </row>
    <row r="1422" spans="2:36" ht="66" x14ac:dyDescent="0.25">
      <c r="B1422" s="51"/>
      <c r="C1422" s="395" t="s">
        <v>1376</v>
      </c>
      <c r="D1422" s="74"/>
      <c r="E1422" s="74">
        <v>10</v>
      </c>
      <c r="F1422" s="79" t="s">
        <v>30</v>
      </c>
      <c r="G1422" s="88" t="s">
        <v>31</v>
      </c>
      <c r="H1422" s="56" t="s">
        <v>32</v>
      </c>
      <c r="I1422" s="55" t="s">
        <v>33</v>
      </c>
      <c r="J1422" s="57">
        <v>133.4</v>
      </c>
      <c r="K1422" s="766">
        <v>1334</v>
      </c>
      <c r="L1422" s="136"/>
      <c r="M1422" s="469">
        <v>0</v>
      </c>
      <c r="N1422" s="136"/>
      <c r="O1422" s="469"/>
      <c r="P1422" s="75">
        <v>0</v>
      </c>
      <c r="Q1422" s="1002">
        <f t="shared" si="124"/>
        <v>0</v>
      </c>
      <c r="R1422" s="138"/>
      <c r="S1422" s="469"/>
      <c r="T1422" s="75">
        <v>0</v>
      </c>
      <c r="U1422" s="1002"/>
      <c r="V1422" s="138"/>
      <c r="W1422" s="469"/>
      <c r="X1422" s="138"/>
      <c r="Y1422" s="469"/>
      <c r="Z1422" s="60">
        <f t="shared" si="123"/>
        <v>10</v>
      </c>
      <c r="AA1422" s="1002">
        <v>1334</v>
      </c>
      <c r="AB1422" s="138"/>
      <c r="AC1422" s="469"/>
      <c r="AD1422" s="63">
        <v>0</v>
      </c>
      <c r="AE1422" s="137">
        <f t="shared" si="125"/>
        <v>0</v>
      </c>
      <c r="AF1422" s="942">
        <v>0</v>
      </c>
      <c r="AG1422" s="150">
        <v>0</v>
      </c>
      <c r="AH1422" s="138"/>
      <c r="AI1422" s="469"/>
      <c r="AJ1422" s="998">
        <f t="shared" si="126"/>
        <v>1334</v>
      </c>
    </row>
    <row r="1423" spans="2:36" ht="66" x14ac:dyDescent="0.25">
      <c r="B1423" s="51"/>
      <c r="C1423" s="93" t="s">
        <v>1377</v>
      </c>
      <c r="D1423" s="74"/>
      <c r="E1423" s="74">
        <v>1</v>
      </c>
      <c r="F1423" s="109" t="s">
        <v>49</v>
      </c>
      <c r="G1423" s="55" t="s">
        <v>31</v>
      </c>
      <c r="H1423" s="56" t="s">
        <v>32</v>
      </c>
      <c r="I1423" s="55" t="s">
        <v>33</v>
      </c>
      <c r="J1423" s="57">
        <v>330.6</v>
      </c>
      <c r="K1423" s="766">
        <v>330.6</v>
      </c>
      <c r="L1423" s="136"/>
      <c r="M1423" s="469">
        <v>0</v>
      </c>
      <c r="N1423" s="136"/>
      <c r="O1423" s="469"/>
      <c r="P1423" s="75">
        <v>0</v>
      </c>
      <c r="Q1423" s="1002">
        <f t="shared" si="124"/>
        <v>0</v>
      </c>
      <c r="R1423" s="138"/>
      <c r="S1423" s="469"/>
      <c r="T1423" s="75">
        <v>0</v>
      </c>
      <c r="U1423" s="1002"/>
      <c r="V1423" s="138"/>
      <c r="W1423" s="469"/>
      <c r="X1423" s="138"/>
      <c r="Y1423" s="469"/>
      <c r="Z1423" s="60">
        <f t="shared" ref="Z1423:Z1486" si="127">E1423</f>
        <v>1</v>
      </c>
      <c r="AA1423" s="1002">
        <v>330.6</v>
      </c>
      <c r="AB1423" s="138"/>
      <c r="AC1423" s="469"/>
      <c r="AD1423" s="63">
        <v>0</v>
      </c>
      <c r="AE1423" s="137">
        <f t="shared" si="125"/>
        <v>0</v>
      </c>
      <c r="AF1423" s="942">
        <v>0</v>
      </c>
      <c r="AG1423" s="150">
        <v>0</v>
      </c>
      <c r="AH1423" s="138"/>
      <c r="AI1423" s="469"/>
      <c r="AJ1423" s="998">
        <f t="shared" si="126"/>
        <v>330.6</v>
      </c>
    </row>
    <row r="1424" spans="2:36" ht="66" x14ac:dyDescent="0.25">
      <c r="B1424" s="51"/>
      <c r="C1424" s="228" t="s">
        <v>1378</v>
      </c>
      <c r="D1424" s="74"/>
      <c r="E1424" s="74">
        <v>1</v>
      </c>
      <c r="F1424" s="109" t="s">
        <v>1232</v>
      </c>
      <c r="G1424" s="55" t="s">
        <v>31</v>
      </c>
      <c r="H1424" s="56" t="s">
        <v>32</v>
      </c>
      <c r="I1424" s="55" t="s">
        <v>33</v>
      </c>
      <c r="J1424" s="57">
        <v>87</v>
      </c>
      <c r="K1424" s="766">
        <v>87</v>
      </c>
      <c r="L1424" s="136"/>
      <c r="M1424" s="469">
        <v>0</v>
      </c>
      <c r="N1424" s="136"/>
      <c r="O1424" s="469"/>
      <c r="P1424" s="75">
        <v>0</v>
      </c>
      <c r="Q1424" s="1002">
        <f t="shared" si="124"/>
        <v>0</v>
      </c>
      <c r="R1424" s="138"/>
      <c r="S1424" s="469"/>
      <c r="T1424" s="75">
        <v>0</v>
      </c>
      <c r="U1424" s="1002"/>
      <c r="V1424" s="138"/>
      <c r="W1424" s="469"/>
      <c r="X1424" s="138"/>
      <c r="Y1424" s="469"/>
      <c r="Z1424" s="60">
        <f t="shared" si="127"/>
        <v>1</v>
      </c>
      <c r="AA1424" s="1002">
        <v>87</v>
      </c>
      <c r="AB1424" s="138"/>
      <c r="AC1424" s="469"/>
      <c r="AD1424" s="63">
        <v>0</v>
      </c>
      <c r="AE1424" s="137">
        <f t="shared" si="125"/>
        <v>0</v>
      </c>
      <c r="AF1424" s="942">
        <v>0</v>
      </c>
      <c r="AG1424" s="150">
        <v>0</v>
      </c>
      <c r="AH1424" s="138"/>
      <c r="AI1424" s="469"/>
      <c r="AJ1424" s="998">
        <f t="shared" si="126"/>
        <v>87</v>
      </c>
    </row>
    <row r="1425" spans="2:36" ht="66" x14ac:dyDescent="0.25">
      <c r="B1425" s="51"/>
      <c r="C1425" s="228" t="s">
        <v>1379</v>
      </c>
      <c r="D1425" s="74"/>
      <c r="E1425" s="74">
        <v>1</v>
      </c>
      <c r="F1425" s="109" t="s">
        <v>1232</v>
      </c>
      <c r="G1425" s="55" t="s">
        <v>31</v>
      </c>
      <c r="H1425" s="56" t="s">
        <v>32</v>
      </c>
      <c r="I1425" s="55" t="s">
        <v>33</v>
      </c>
      <c r="J1425" s="57">
        <v>301.60000000000002</v>
      </c>
      <c r="K1425" s="766">
        <v>301.60000000000002</v>
      </c>
      <c r="L1425" s="136"/>
      <c r="M1425" s="469">
        <v>0</v>
      </c>
      <c r="N1425" s="136"/>
      <c r="O1425" s="469"/>
      <c r="P1425" s="75">
        <v>0</v>
      </c>
      <c r="Q1425" s="1002">
        <f t="shared" si="124"/>
        <v>0</v>
      </c>
      <c r="R1425" s="138"/>
      <c r="S1425" s="469"/>
      <c r="T1425" s="75">
        <v>0</v>
      </c>
      <c r="U1425" s="1002"/>
      <c r="V1425" s="138"/>
      <c r="W1425" s="469"/>
      <c r="X1425" s="138"/>
      <c r="Y1425" s="469"/>
      <c r="Z1425" s="60">
        <f t="shared" si="127"/>
        <v>1</v>
      </c>
      <c r="AA1425" s="1002">
        <v>301.60000000000002</v>
      </c>
      <c r="AB1425" s="138"/>
      <c r="AC1425" s="469"/>
      <c r="AD1425" s="63">
        <v>0</v>
      </c>
      <c r="AE1425" s="137">
        <f t="shared" si="125"/>
        <v>0</v>
      </c>
      <c r="AF1425" s="942">
        <v>0</v>
      </c>
      <c r="AG1425" s="150">
        <v>0</v>
      </c>
      <c r="AH1425" s="138"/>
      <c r="AI1425" s="469"/>
      <c r="AJ1425" s="998">
        <f t="shared" si="126"/>
        <v>301.60000000000002</v>
      </c>
    </row>
    <row r="1426" spans="2:36" ht="66" x14ac:dyDescent="0.25">
      <c r="B1426" s="51"/>
      <c r="C1426" s="228" t="s">
        <v>1380</v>
      </c>
      <c r="D1426" s="74"/>
      <c r="E1426" s="74">
        <v>1</v>
      </c>
      <c r="F1426" s="109" t="s">
        <v>1232</v>
      </c>
      <c r="G1426" s="55" t="s">
        <v>31</v>
      </c>
      <c r="H1426" s="56" t="s">
        <v>32</v>
      </c>
      <c r="I1426" s="55" t="s">
        <v>33</v>
      </c>
      <c r="J1426" s="57">
        <v>104.4</v>
      </c>
      <c r="K1426" s="766">
        <v>104.4</v>
      </c>
      <c r="L1426" s="136"/>
      <c r="M1426" s="469">
        <v>0</v>
      </c>
      <c r="N1426" s="136"/>
      <c r="O1426" s="469"/>
      <c r="P1426" s="75">
        <v>0</v>
      </c>
      <c r="Q1426" s="1002">
        <f t="shared" si="124"/>
        <v>0</v>
      </c>
      <c r="R1426" s="138"/>
      <c r="S1426" s="469"/>
      <c r="T1426" s="75">
        <v>0</v>
      </c>
      <c r="U1426" s="1002"/>
      <c r="V1426" s="138"/>
      <c r="W1426" s="469"/>
      <c r="X1426" s="138"/>
      <c r="Y1426" s="469"/>
      <c r="Z1426" s="60">
        <f t="shared" si="127"/>
        <v>1</v>
      </c>
      <c r="AA1426" s="1002">
        <v>104.4</v>
      </c>
      <c r="AB1426" s="138"/>
      <c r="AC1426" s="469"/>
      <c r="AD1426" s="63">
        <v>0</v>
      </c>
      <c r="AE1426" s="137">
        <f t="shared" si="125"/>
        <v>0</v>
      </c>
      <c r="AF1426" s="942">
        <v>0</v>
      </c>
      <c r="AG1426" s="150">
        <v>0</v>
      </c>
      <c r="AH1426" s="138"/>
      <c r="AI1426" s="469"/>
      <c r="AJ1426" s="998">
        <f t="shared" si="126"/>
        <v>104.4</v>
      </c>
    </row>
    <row r="1427" spans="2:36" x14ac:dyDescent="0.25">
      <c r="B1427" s="51"/>
      <c r="C1427" s="237"/>
      <c r="D1427" s="74"/>
      <c r="E1427" s="74"/>
      <c r="F1427" s="79"/>
      <c r="G1427" s="133"/>
      <c r="H1427" s="133"/>
      <c r="I1427" s="133"/>
      <c r="J1427" s="57"/>
      <c r="K1427" s="766"/>
      <c r="L1427" s="136"/>
      <c r="M1427" s="469">
        <v>0</v>
      </c>
      <c r="N1427" s="136"/>
      <c r="O1427" s="469"/>
      <c r="P1427" s="75">
        <v>0</v>
      </c>
      <c r="Q1427" s="1002"/>
      <c r="R1427" s="138"/>
      <c r="S1427" s="469"/>
      <c r="T1427" s="75">
        <v>0</v>
      </c>
      <c r="U1427" s="1002"/>
      <c r="V1427" s="138"/>
      <c r="W1427" s="469"/>
      <c r="X1427" s="138"/>
      <c r="Y1427" s="469"/>
      <c r="Z1427" s="60">
        <f t="shared" si="127"/>
        <v>0</v>
      </c>
      <c r="AA1427" s="1002">
        <v>0</v>
      </c>
      <c r="AB1427" s="138"/>
      <c r="AC1427" s="469"/>
      <c r="AD1427" s="63">
        <v>0</v>
      </c>
      <c r="AE1427" s="137"/>
      <c r="AF1427" s="942"/>
      <c r="AG1427" s="150">
        <v>0</v>
      </c>
      <c r="AH1427" s="138"/>
      <c r="AI1427" s="469"/>
      <c r="AJ1427" s="998">
        <f t="shared" si="126"/>
        <v>0</v>
      </c>
    </row>
    <row r="1428" spans="2:36" ht="24" x14ac:dyDescent="0.25">
      <c r="B1428" s="117">
        <v>25302</v>
      </c>
      <c r="C1428" s="573" t="s">
        <v>1381</v>
      </c>
      <c r="D1428" s="119"/>
      <c r="E1428" s="119"/>
      <c r="F1428" s="126"/>
      <c r="G1428" s="127"/>
      <c r="H1428" s="127"/>
      <c r="I1428" s="127"/>
      <c r="J1428" s="176"/>
      <c r="K1428" s="769">
        <v>0</v>
      </c>
      <c r="L1428" s="122"/>
      <c r="M1428" s="917">
        <f>M1429</f>
        <v>0</v>
      </c>
      <c r="N1428" s="122"/>
      <c r="O1428" s="917">
        <f>O1429</f>
        <v>0</v>
      </c>
      <c r="P1428" s="871">
        <v>0</v>
      </c>
      <c r="Q1428" s="917">
        <f>Q1429</f>
        <v>0</v>
      </c>
      <c r="R1428" s="124"/>
      <c r="S1428" s="917">
        <f>S1429</f>
        <v>0</v>
      </c>
      <c r="T1428" s="871">
        <v>0</v>
      </c>
      <c r="U1428" s="917">
        <f>U1429</f>
        <v>0</v>
      </c>
      <c r="V1428" s="124"/>
      <c r="W1428" s="917">
        <f>W1429</f>
        <v>0</v>
      </c>
      <c r="X1428" s="124"/>
      <c r="Y1428" s="917">
        <f>Y1429</f>
        <v>0</v>
      </c>
      <c r="Z1428" s="872">
        <f t="shared" si="127"/>
        <v>0</v>
      </c>
      <c r="AA1428" s="917">
        <f>AA1429</f>
        <v>0</v>
      </c>
      <c r="AB1428" s="124"/>
      <c r="AC1428" s="917">
        <f>AC1429</f>
        <v>0</v>
      </c>
      <c r="AD1428" s="993">
        <v>0</v>
      </c>
      <c r="AE1428" s="122">
        <f>AE1429</f>
        <v>0</v>
      </c>
      <c r="AF1428" s="941"/>
      <c r="AG1428" s="122">
        <f>AG1429</f>
        <v>0</v>
      </c>
      <c r="AH1428" s="124"/>
      <c r="AI1428" s="917">
        <f>AI1429</f>
        <v>0</v>
      </c>
      <c r="AJ1428" s="917">
        <f>AJ1429</f>
        <v>0</v>
      </c>
    </row>
    <row r="1429" spans="2:36" x14ac:dyDescent="0.25">
      <c r="B1429" s="51"/>
      <c r="C1429" s="397"/>
      <c r="D1429" s="51"/>
      <c r="E1429" s="583"/>
      <c r="F1429" s="204"/>
      <c r="G1429" s="205"/>
      <c r="H1429" s="205"/>
      <c r="I1429" s="205"/>
      <c r="J1429" s="57"/>
      <c r="K1429" s="811"/>
      <c r="L1429" s="136"/>
      <c r="M1429" s="469">
        <v>0</v>
      </c>
      <c r="N1429" s="136"/>
      <c r="O1429" s="469"/>
      <c r="P1429" s="75">
        <v>0</v>
      </c>
      <c r="Q1429" s="1002"/>
      <c r="R1429" s="138"/>
      <c r="S1429" s="469"/>
      <c r="T1429" s="75">
        <v>0</v>
      </c>
      <c r="U1429" s="1002"/>
      <c r="V1429" s="138"/>
      <c r="W1429" s="469"/>
      <c r="X1429" s="138"/>
      <c r="Y1429" s="469"/>
      <c r="Z1429" s="60">
        <f t="shared" si="127"/>
        <v>0</v>
      </c>
      <c r="AA1429" s="1002"/>
      <c r="AB1429" s="138"/>
      <c r="AC1429" s="469"/>
      <c r="AD1429" s="63">
        <v>0</v>
      </c>
      <c r="AE1429" s="137"/>
      <c r="AF1429" s="942"/>
      <c r="AG1429" s="150">
        <v>0</v>
      </c>
      <c r="AH1429" s="138"/>
      <c r="AI1429" s="469"/>
      <c r="AJ1429" s="998">
        <f>AG1429+AI1429+AE1429+AC1429+AA1429+Y1429+W1429+U1429+S1429+Q1429+O1429+M1429</f>
        <v>0</v>
      </c>
    </row>
    <row r="1430" spans="2:36" ht="24" x14ac:dyDescent="0.25">
      <c r="B1430" s="272">
        <v>254</v>
      </c>
      <c r="C1430" s="273" t="s">
        <v>1382</v>
      </c>
      <c r="D1430" s="274"/>
      <c r="E1430" s="274"/>
      <c r="F1430" s="274"/>
      <c r="G1430" s="313"/>
      <c r="H1430" s="313"/>
      <c r="I1430" s="313"/>
      <c r="J1430" s="277"/>
      <c r="K1430" s="794">
        <v>337592.34999999986</v>
      </c>
      <c r="L1430" s="278"/>
      <c r="M1430" s="919">
        <f>M1431+M1433</f>
        <v>0</v>
      </c>
      <c r="N1430" s="278"/>
      <c r="O1430" s="919">
        <f>O1431+O1433</f>
        <v>0</v>
      </c>
      <c r="P1430" s="875">
        <v>0</v>
      </c>
      <c r="Q1430" s="919">
        <f>Q1431+Q1433</f>
        <v>0</v>
      </c>
      <c r="R1430" s="279"/>
      <c r="S1430" s="919">
        <f>S1431+S1433</f>
        <v>0</v>
      </c>
      <c r="T1430" s="875">
        <v>0</v>
      </c>
      <c r="U1430" s="919">
        <f>U1431+U1433</f>
        <v>15783.500000000002</v>
      </c>
      <c r="V1430" s="279"/>
      <c r="W1430" s="919">
        <f>W1431+W1433</f>
        <v>0</v>
      </c>
      <c r="X1430" s="279"/>
      <c r="Y1430" s="919">
        <f>Y1431+Y1433</f>
        <v>0</v>
      </c>
      <c r="Z1430" s="373">
        <f t="shared" si="127"/>
        <v>0</v>
      </c>
      <c r="AA1430" s="919">
        <f>AA1431+AA1433</f>
        <v>321808.84999999992</v>
      </c>
      <c r="AB1430" s="279"/>
      <c r="AC1430" s="919">
        <f>AC1431+AC1433</f>
        <v>0</v>
      </c>
      <c r="AD1430" s="930">
        <v>0</v>
      </c>
      <c r="AE1430" s="278">
        <f>AE1431+AE1433</f>
        <v>0</v>
      </c>
      <c r="AF1430" s="950">
        <f>AF1431+AF1433+AF1621+AF1623</f>
        <v>0</v>
      </c>
      <c r="AG1430" s="278">
        <f>AG1431+AG1433</f>
        <v>0</v>
      </c>
      <c r="AH1430" s="279"/>
      <c r="AI1430" s="919">
        <f>AI1431+AI1433</f>
        <v>0</v>
      </c>
      <c r="AJ1430" s="919">
        <f>AJ1431+AJ1433</f>
        <v>337592.34999999986</v>
      </c>
    </row>
    <row r="1431" spans="2:36" ht="24" x14ac:dyDescent="0.25">
      <c r="B1431" s="117">
        <v>25401</v>
      </c>
      <c r="C1431" s="118" t="s">
        <v>1383</v>
      </c>
      <c r="D1431" s="119"/>
      <c r="E1431" s="119"/>
      <c r="F1431" s="119"/>
      <c r="G1431" s="206"/>
      <c r="H1431" s="206"/>
      <c r="I1431" s="206"/>
      <c r="J1431" s="176"/>
      <c r="K1431" s="769">
        <v>0</v>
      </c>
      <c r="L1431" s="122"/>
      <c r="M1431" s="917">
        <f>M1432</f>
        <v>0</v>
      </c>
      <c r="N1431" s="122"/>
      <c r="O1431" s="917">
        <f>O1432</f>
        <v>0</v>
      </c>
      <c r="P1431" s="871">
        <v>0</v>
      </c>
      <c r="Q1431" s="917">
        <f>Q1432</f>
        <v>0</v>
      </c>
      <c r="R1431" s="124"/>
      <c r="S1431" s="917">
        <f>S1432</f>
        <v>0</v>
      </c>
      <c r="T1431" s="871">
        <v>0</v>
      </c>
      <c r="U1431" s="917">
        <f>U1432</f>
        <v>0</v>
      </c>
      <c r="V1431" s="124"/>
      <c r="W1431" s="917">
        <f>W1432</f>
        <v>0</v>
      </c>
      <c r="X1431" s="124"/>
      <c r="Y1431" s="917">
        <f>Y1432</f>
        <v>0</v>
      </c>
      <c r="Z1431" s="872">
        <f t="shared" si="127"/>
        <v>0</v>
      </c>
      <c r="AA1431" s="917">
        <f>AA1432</f>
        <v>0</v>
      </c>
      <c r="AB1431" s="124"/>
      <c r="AC1431" s="917">
        <f>AC1432</f>
        <v>0</v>
      </c>
      <c r="AD1431" s="993">
        <v>0</v>
      </c>
      <c r="AE1431" s="122">
        <f>AE1432</f>
        <v>0</v>
      </c>
      <c r="AF1431" s="121"/>
      <c r="AG1431" s="122">
        <f>AG1432</f>
        <v>0</v>
      </c>
      <c r="AH1431" s="124"/>
      <c r="AI1431" s="917">
        <f>AI1432</f>
        <v>0</v>
      </c>
      <c r="AJ1431" s="917">
        <f>AJ1432</f>
        <v>0</v>
      </c>
    </row>
    <row r="1432" spans="2:36" x14ac:dyDescent="0.25">
      <c r="B1432" s="51"/>
      <c r="C1432" s="85"/>
      <c r="D1432" s="74"/>
      <c r="E1432" s="74"/>
      <c r="F1432" s="79"/>
      <c r="G1432" s="55"/>
      <c r="H1432" s="56"/>
      <c r="I1432" s="55"/>
      <c r="J1432" s="57"/>
      <c r="K1432" s="766"/>
      <c r="L1432" s="136"/>
      <c r="M1432" s="469">
        <v>0</v>
      </c>
      <c r="N1432" s="136"/>
      <c r="O1432" s="469">
        <v>0</v>
      </c>
      <c r="P1432" s="75">
        <v>0</v>
      </c>
      <c r="Q1432" s="469">
        <v>0</v>
      </c>
      <c r="R1432" s="138"/>
      <c r="S1432" s="469">
        <v>0</v>
      </c>
      <c r="T1432" s="75">
        <v>0</v>
      </c>
      <c r="U1432" s="469">
        <v>0</v>
      </c>
      <c r="V1432" s="138"/>
      <c r="W1432" s="469">
        <v>0</v>
      </c>
      <c r="X1432" s="138"/>
      <c r="Y1432" s="469">
        <v>0</v>
      </c>
      <c r="Z1432" s="60">
        <f t="shared" si="127"/>
        <v>0</v>
      </c>
      <c r="AA1432" s="469">
        <v>0</v>
      </c>
      <c r="AB1432" s="138"/>
      <c r="AC1432" s="469">
        <v>0</v>
      </c>
      <c r="AD1432" s="63">
        <v>0</v>
      </c>
      <c r="AE1432" s="136">
        <v>0</v>
      </c>
      <c r="AF1432" s="942"/>
      <c r="AG1432" s="136">
        <v>0</v>
      </c>
      <c r="AH1432" s="138"/>
      <c r="AI1432" s="469">
        <v>0</v>
      </c>
      <c r="AJ1432" s="469">
        <v>0</v>
      </c>
    </row>
    <row r="1433" spans="2:36" ht="24" x14ac:dyDescent="0.25">
      <c r="B1433" s="117">
        <v>25402</v>
      </c>
      <c r="C1433" s="573" t="s">
        <v>1384</v>
      </c>
      <c r="D1433" s="119"/>
      <c r="E1433" s="119"/>
      <c r="F1433" s="119"/>
      <c r="G1433" s="206"/>
      <c r="H1433" s="206"/>
      <c r="I1433" s="206"/>
      <c r="J1433" s="176"/>
      <c r="K1433" s="769">
        <v>337592.34999999986</v>
      </c>
      <c r="L1433" s="122"/>
      <c r="M1433" s="917">
        <f>SUM(M1434:M1620)</f>
        <v>0</v>
      </c>
      <c r="N1433" s="122"/>
      <c r="O1433" s="917">
        <f>SUM(O1434:O1620)</f>
        <v>0</v>
      </c>
      <c r="P1433" s="871">
        <v>0</v>
      </c>
      <c r="Q1433" s="917">
        <f>SUM(Q1434:Q1620)</f>
        <v>0</v>
      </c>
      <c r="R1433" s="124"/>
      <c r="S1433" s="917">
        <f>SUM(S1434:S1620)</f>
        <v>0</v>
      </c>
      <c r="T1433" s="871">
        <v>0</v>
      </c>
      <c r="U1433" s="917">
        <f>SUM(U1434:U1620)</f>
        <v>15783.500000000002</v>
      </c>
      <c r="V1433" s="124"/>
      <c r="W1433" s="917">
        <f>SUM(W1434:W1620)</f>
        <v>0</v>
      </c>
      <c r="X1433" s="124"/>
      <c r="Y1433" s="917">
        <f>SUM(Y1434:Y1620)</f>
        <v>0</v>
      </c>
      <c r="Z1433" s="872">
        <f t="shared" si="127"/>
        <v>0</v>
      </c>
      <c r="AA1433" s="917">
        <f>SUM(AA1434:AA1620)</f>
        <v>321808.84999999992</v>
      </c>
      <c r="AB1433" s="124"/>
      <c r="AC1433" s="917">
        <f>SUM(AC1434:AC1620)</f>
        <v>0</v>
      </c>
      <c r="AD1433" s="993">
        <v>0</v>
      </c>
      <c r="AE1433" s="122">
        <f>SUM(AE1434:AE1620)</f>
        <v>0</v>
      </c>
      <c r="AF1433" s="121">
        <f>SUM(AF1434:AF1620)</f>
        <v>0</v>
      </c>
      <c r="AG1433" s="122">
        <f>SUM(AG1434:AG1620)</f>
        <v>0</v>
      </c>
      <c r="AH1433" s="124"/>
      <c r="AI1433" s="917">
        <f>SUM(AI1434:AI1620)</f>
        <v>0</v>
      </c>
      <c r="AJ1433" s="917">
        <f>SUM(AJ1434:AJ1620)</f>
        <v>337592.34999999986</v>
      </c>
    </row>
    <row r="1434" spans="2:36" ht="66" x14ac:dyDescent="0.25">
      <c r="B1434" s="51"/>
      <c r="C1434" s="331" t="s">
        <v>1385</v>
      </c>
      <c r="D1434" s="74"/>
      <c r="E1434" s="74">
        <v>19</v>
      </c>
      <c r="F1434" s="398" t="s">
        <v>49</v>
      </c>
      <c r="G1434" s="88" t="s">
        <v>31</v>
      </c>
      <c r="H1434" s="56" t="s">
        <v>32</v>
      </c>
      <c r="I1434" s="55" t="s">
        <v>33</v>
      </c>
      <c r="J1434" s="57">
        <v>52.788947368421056</v>
      </c>
      <c r="K1434" s="766">
        <v>1002.99</v>
      </c>
      <c r="L1434" s="136"/>
      <c r="M1434" s="469">
        <v>0</v>
      </c>
      <c r="N1434" s="136"/>
      <c r="O1434" s="469"/>
      <c r="P1434" s="75">
        <v>0</v>
      </c>
      <c r="Q1434" s="1002">
        <f t="shared" ref="Q1434:Q1497" si="128">P1434*J1434</f>
        <v>0</v>
      </c>
      <c r="R1434" s="138"/>
      <c r="S1434" s="469"/>
      <c r="T1434" s="75">
        <v>0</v>
      </c>
      <c r="U1434" s="1002"/>
      <c r="V1434" s="138"/>
      <c r="W1434" s="469"/>
      <c r="X1434" s="138"/>
      <c r="Y1434" s="469"/>
      <c r="Z1434" s="60">
        <f t="shared" si="127"/>
        <v>19</v>
      </c>
      <c r="AA1434" s="1002">
        <v>1002.99</v>
      </c>
      <c r="AB1434" s="138"/>
      <c r="AC1434" s="469"/>
      <c r="AD1434" s="63">
        <v>0</v>
      </c>
      <c r="AE1434" s="137">
        <f t="shared" ref="AE1434:AE1497" si="129">AD1434*J1434</f>
        <v>0</v>
      </c>
      <c r="AF1434" s="942">
        <v>0</v>
      </c>
      <c r="AG1434" s="150">
        <v>0</v>
      </c>
      <c r="AH1434" s="138"/>
      <c r="AI1434" s="469"/>
      <c r="AJ1434" s="998">
        <f t="shared" ref="AJ1434:AJ1497" si="130">AG1434+AI1434+AE1434+AC1434+AA1434+Y1434+W1434+U1434+S1434+Q1434+O1434+M1434</f>
        <v>1002.99</v>
      </c>
    </row>
    <row r="1435" spans="2:36" ht="66" x14ac:dyDescent="0.25">
      <c r="B1435" s="51"/>
      <c r="C1435" s="86" t="s">
        <v>1386</v>
      </c>
      <c r="D1435" s="74"/>
      <c r="E1435" s="74">
        <v>24</v>
      </c>
      <c r="F1435" s="385" t="s">
        <v>49</v>
      </c>
      <c r="G1435" s="55" t="s">
        <v>31</v>
      </c>
      <c r="H1435" s="56" t="s">
        <v>32</v>
      </c>
      <c r="I1435" s="55" t="s">
        <v>33</v>
      </c>
      <c r="J1435" s="57">
        <v>39.94</v>
      </c>
      <c r="K1435" s="766">
        <v>958.56</v>
      </c>
      <c r="L1435" s="136"/>
      <c r="M1435" s="469">
        <v>0</v>
      </c>
      <c r="N1435" s="136"/>
      <c r="O1435" s="469"/>
      <c r="P1435" s="75">
        <v>0</v>
      </c>
      <c r="Q1435" s="1002">
        <f t="shared" si="128"/>
        <v>0</v>
      </c>
      <c r="R1435" s="138"/>
      <c r="S1435" s="469"/>
      <c r="T1435" s="75">
        <v>0</v>
      </c>
      <c r="U1435" s="1002"/>
      <c r="V1435" s="138"/>
      <c r="W1435" s="469"/>
      <c r="X1435" s="138"/>
      <c r="Y1435" s="469"/>
      <c r="Z1435" s="60">
        <f t="shared" si="127"/>
        <v>24</v>
      </c>
      <c r="AA1435" s="1002">
        <v>958.56</v>
      </c>
      <c r="AB1435" s="138"/>
      <c r="AC1435" s="469"/>
      <c r="AD1435" s="63">
        <v>0</v>
      </c>
      <c r="AE1435" s="137">
        <f t="shared" si="129"/>
        <v>0</v>
      </c>
      <c r="AF1435" s="942">
        <v>0</v>
      </c>
      <c r="AG1435" s="150">
        <v>0</v>
      </c>
      <c r="AH1435" s="138"/>
      <c r="AI1435" s="469"/>
      <c r="AJ1435" s="998">
        <f t="shared" si="130"/>
        <v>958.56</v>
      </c>
    </row>
    <row r="1436" spans="2:36" ht="66" x14ac:dyDescent="0.25">
      <c r="B1436" s="51"/>
      <c r="C1436" s="85" t="s">
        <v>1387</v>
      </c>
      <c r="D1436" s="74"/>
      <c r="E1436" s="74">
        <v>4</v>
      </c>
      <c r="F1436" s="111" t="s">
        <v>1246</v>
      </c>
      <c r="G1436" s="55" t="s">
        <v>31</v>
      </c>
      <c r="H1436" s="56" t="s">
        <v>32</v>
      </c>
      <c r="I1436" s="55" t="s">
        <v>33</v>
      </c>
      <c r="J1436" s="57">
        <v>1013.9</v>
      </c>
      <c r="K1436" s="766">
        <v>4055.6</v>
      </c>
      <c r="L1436" s="136"/>
      <c r="M1436" s="469">
        <v>0</v>
      </c>
      <c r="N1436" s="136"/>
      <c r="O1436" s="469"/>
      <c r="P1436" s="75">
        <v>0</v>
      </c>
      <c r="Q1436" s="1002">
        <f t="shared" si="128"/>
        <v>0</v>
      </c>
      <c r="R1436" s="138"/>
      <c r="S1436" s="469"/>
      <c r="T1436" s="75">
        <v>0</v>
      </c>
      <c r="U1436" s="1002"/>
      <c r="V1436" s="138"/>
      <c r="W1436" s="469"/>
      <c r="X1436" s="138"/>
      <c r="Y1436" s="469"/>
      <c r="Z1436" s="60">
        <f t="shared" si="127"/>
        <v>4</v>
      </c>
      <c r="AA1436" s="1002">
        <v>4055.6</v>
      </c>
      <c r="AB1436" s="138"/>
      <c r="AC1436" s="469"/>
      <c r="AD1436" s="63">
        <v>0</v>
      </c>
      <c r="AE1436" s="137">
        <f t="shared" si="129"/>
        <v>0</v>
      </c>
      <c r="AF1436" s="942">
        <v>0</v>
      </c>
      <c r="AG1436" s="150">
        <v>0</v>
      </c>
      <c r="AH1436" s="138"/>
      <c r="AI1436" s="469"/>
      <c r="AJ1436" s="998">
        <f t="shared" si="130"/>
        <v>4055.6</v>
      </c>
    </row>
    <row r="1437" spans="2:36" ht="66" x14ac:dyDescent="0.25">
      <c r="B1437" s="51"/>
      <c r="C1437" s="82" t="s">
        <v>1233</v>
      </c>
      <c r="D1437" s="74"/>
      <c r="E1437" s="74">
        <v>4</v>
      </c>
      <c r="F1437" s="79" t="s">
        <v>1246</v>
      </c>
      <c r="G1437" s="55" t="s">
        <v>31</v>
      </c>
      <c r="H1437" s="56" t="s">
        <v>32</v>
      </c>
      <c r="I1437" s="55" t="s">
        <v>33</v>
      </c>
      <c r="J1437" s="57">
        <v>30.067499999999999</v>
      </c>
      <c r="K1437" s="766">
        <v>120.27</v>
      </c>
      <c r="L1437" s="136"/>
      <c r="M1437" s="469">
        <v>0</v>
      </c>
      <c r="N1437" s="136"/>
      <c r="O1437" s="469"/>
      <c r="P1437" s="75">
        <v>0</v>
      </c>
      <c r="Q1437" s="1002">
        <f t="shared" si="128"/>
        <v>0</v>
      </c>
      <c r="R1437" s="138"/>
      <c r="S1437" s="469"/>
      <c r="T1437" s="75">
        <v>0</v>
      </c>
      <c r="U1437" s="1002"/>
      <c r="V1437" s="138"/>
      <c r="W1437" s="469"/>
      <c r="X1437" s="138"/>
      <c r="Y1437" s="469"/>
      <c r="Z1437" s="60">
        <f t="shared" si="127"/>
        <v>4</v>
      </c>
      <c r="AA1437" s="1002">
        <v>120.27</v>
      </c>
      <c r="AB1437" s="138"/>
      <c r="AC1437" s="469"/>
      <c r="AD1437" s="63">
        <v>0</v>
      </c>
      <c r="AE1437" s="137">
        <f t="shared" si="129"/>
        <v>0</v>
      </c>
      <c r="AF1437" s="942">
        <v>0</v>
      </c>
      <c r="AG1437" s="150">
        <v>0</v>
      </c>
      <c r="AH1437" s="138"/>
      <c r="AI1437" s="469"/>
      <c r="AJ1437" s="998">
        <f t="shared" si="130"/>
        <v>120.27</v>
      </c>
    </row>
    <row r="1438" spans="2:36" ht="66" x14ac:dyDescent="0.25">
      <c r="B1438" s="51"/>
      <c r="C1438" s="86" t="s">
        <v>1388</v>
      </c>
      <c r="D1438" s="74"/>
      <c r="E1438" s="74">
        <v>15</v>
      </c>
      <c r="F1438" s="385" t="s">
        <v>1246</v>
      </c>
      <c r="G1438" s="55" t="s">
        <v>31</v>
      </c>
      <c r="H1438" s="56" t="s">
        <v>32</v>
      </c>
      <c r="I1438" s="55" t="s">
        <v>33</v>
      </c>
      <c r="J1438" s="57">
        <v>22.081333333333337</v>
      </c>
      <c r="K1438" s="766">
        <v>331.22</v>
      </c>
      <c r="L1438" s="136"/>
      <c r="M1438" s="469">
        <v>0</v>
      </c>
      <c r="N1438" s="136"/>
      <c r="O1438" s="469"/>
      <c r="P1438" s="75">
        <v>0</v>
      </c>
      <c r="Q1438" s="1002">
        <f t="shared" si="128"/>
        <v>0</v>
      </c>
      <c r="R1438" s="138"/>
      <c r="S1438" s="469"/>
      <c r="T1438" s="75">
        <v>0</v>
      </c>
      <c r="U1438" s="1002"/>
      <c r="V1438" s="138"/>
      <c r="W1438" s="469"/>
      <c r="X1438" s="138"/>
      <c r="Y1438" s="469"/>
      <c r="Z1438" s="60">
        <f t="shared" si="127"/>
        <v>15</v>
      </c>
      <c r="AA1438" s="1002">
        <v>331.22</v>
      </c>
      <c r="AB1438" s="138"/>
      <c r="AC1438" s="469"/>
      <c r="AD1438" s="63">
        <v>0</v>
      </c>
      <c r="AE1438" s="137">
        <f t="shared" si="129"/>
        <v>0</v>
      </c>
      <c r="AF1438" s="942">
        <v>0</v>
      </c>
      <c r="AG1438" s="150">
        <v>0</v>
      </c>
      <c r="AH1438" s="138"/>
      <c r="AI1438" s="469"/>
      <c r="AJ1438" s="998">
        <f t="shared" si="130"/>
        <v>331.22</v>
      </c>
    </row>
    <row r="1439" spans="2:36" ht="66" x14ac:dyDescent="0.25">
      <c r="B1439" s="51"/>
      <c r="C1439" s="130" t="s">
        <v>1389</v>
      </c>
      <c r="D1439" s="74"/>
      <c r="E1439" s="74">
        <v>3</v>
      </c>
      <c r="F1439" s="79" t="s">
        <v>30</v>
      </c>
      <c r="G1439" s="55" t="s">
        <v>31</v>
      </c>
      <c r="H1439" s="56" t="s">
        <v>32</v>
      </c>
      <c r="I1439" s="55" t="s">
        <v>33</v>
      </c>
      <c r="J1439" s="57">
        <v>50.866666666666667</v>
      </c>
      <c r="K1439" s="766">
        <v>152.6</v>
      </c>
      <c r="L1439" s="136"/>
      <c r="M1439" s="469">
        <v>0</v>
      </c>
      <c r="N1439" s="136"/>
      <c r="O1439" s="469"/>
      <c r="P1439" s="75">
        <v>0</v>
      </c>
      <c r="Q1439" s="1002">
        <f t="shared" si="128"/>
        <v>0</v>
      </c>
      <c r="R1439" s="138"/>
      <c r="S1439" s="469"/>
      <c r="T1439" s="75">
        <v>0</v>
      </c>
      <c r="U1439" s="1002"/>
      <c r="V1439" s="138"/>
      <c r="W1439" s="469"/>
      <c r="X1439" s="138"/>
      <c r="Y1439" s="469"/>
      <c r="Z1439" s="60">
        <f t="shared" si="127"/>
        <v>3</v>
      </c>
      <c r="AA1439" s="1002">
        <v>152.6</v>
      </c>
      <c r="AB1439" s="138"/>
      <c r="AC1439" s="469"/>
      <c r="AD1439" s="63">
        <v>0</v>
      </c>
      <c r="AE1439" s="137">
        <f t="shared" si="129"/>
        <v>0</v>
      </c>
      <c r="AF1439" s="942">
        <v>0</v>
      </c>
      <c r="AG1439" s="150">
        <v>0</v>
      </c>
      <c r="AH1439" s="138"/>
      <c r="AI1439" s="469"/>
      <c r="AJ1439" s="998">
        <f t="shared" si="130"/>
        <v>152.6</v>
      </c>
    </row>
    <row r="1440" spans="2:36" ht="66" x14ac:dyDescent="0.25">
      <c r="B1440" s="51"/>
      <c r="C1440" s="86" t="s">
        <v>1390</v>
      </c>
      <c r="D1440" s="74"/>
      <c r="E1440" s="74">
        <v>31</v>
      </c>
      <c r="F1440" s="385" t="s">
        <v>49</v>
      </c>
      <c r="G1440" s="55" t="s">
        <v>31</v>
      </c>
      <c r="H1440" s="56" t="s">
        <v>32</v>
      </c>
      <c r="I1440" s="55" t="s">
        <v>33</v>
      </c>
      <c r="J1440" s="57">
        <v>250.92000000000002</v>
      </c>
      <c r="K1440" s="766">
        <v>7778.52</v>
      </c>
      <c r="L1440" s="136"/>
      <c r="M1440" s="469">
        <v>0</v>
      </c>
      <c r="N1440" s="136"/>
      <c r="O1440" s="469"/>
      <c r="P1440" s="75">
        <v>0</v>
      </c>
      <c r="Q1440" s="1002">
        <f t="shared" si="128"/>
        <v>0</v>
      </c>
      <c r="R1440" s="138"/>
      <c r="S1440" s="469"/>
      <c r="T1440" s="75">
        <v>0</v>
      </c>
      <c r="U1440" s="1002">
        <v>2599.1999999999998</v>
      </c>
      <c r="V1440" s="138"/>
      <c r="W1440" s="469"/>
      <c r="X1440" s="138"/>
      <c r="Y1440" s="469"/>
      <c r="Z1440" s="60">
        <f t="shared" si="127"/>
        <v>31</v>
      </c>
      <c r="AA1440" s="1002">
        <v>5179.3200000000006</v>
      </c>
      <c r="AB1440" s="138"/>
      <c r="AC1440" s="469"/>
      <c r="AD1440" s="63">
        <v>0</v>
      </c>
      <c r="AE1440" s="137">
        <f t="shared" si="129"/>
        <v>0</v>
      </c>
      <c r="AF1440" s="942">
        <v>0</v>
      </c>
      <c r="AG1440" s="150">
        <v>0</v>
      </c>
      <c r="AH1440" s="138"/>
      <c r="AI1440" s="469"/>
      <c r="AJ1440" s="998">
        <f t="shared" si="130"/>
        <v>7778.52</v>
      </c>
    </row>
    <row r="1441" spans="2:36" ht="66" x14ac:dyDescent="0.25">
      <c r="B1441" s="51"/>
      <c r="C1441" s="86" t="s">
        <v>1391</v>
      </c>
      <c r="D1441" s="74"/>
      <c r="E1441" s="74">
        <v>31</v>
      </c>
      <c r="F1441" s="385" t="s">
        <v>49</v>
      </c>
      <c r="G1441" s="55" t="s">
        <v>31</v>
      </c>
      <c r="H1441" s="56" t="s">
        <v>32</v>
      </c>
      <c r="I1441" s="55" t="s">
        <v>33</v>
      </c>
      <c r="J1441" s="57">
        <v>250.92000000000002</v>
      </c>
      <c r="K1441" s="766">
        <v>7778.52</v>
      </c>
      <c r="L1441" s="136"/>
      <c r="M1441" s="469">
        <v>0</v>
      </c>
      <c r="N1441" s="136"/>
      <c r="O1441" s="469"/>
      <c r="P1441" s="75">
        <v>0</v>
      </c>
      <c r="Q1441" s="1002">
        <f t="shared" si="128"/>
        <v>0</v>
      </c>
      <c r="R1441" s="138"/>
      <c r="S1441" s="469"/>
      <c r="T1441" s="75">
        <v>0</v>
      </c>
      <c r="U1441" s="1002"/>
      <c r="V1441" s="138"/>
      <c r="W1441" s="469"/>
      <c r="X1441" s="138"/>
      <c r="Y1441" s="469"/>
      <c r="Z1441" s="60">
        <f t="shared" si="127"/>
        <v>31</v>
      </c>
      <c r="AA1441" s="1002">
        <v>7778.52</v>
      </c>
      <c r="AB1441" s="138"/>
      <c r="AC1441" s="469"/>
      <c r="AD1441" s="63">
        <v>0</v>
      </c>
      <c r="AE1441" s="137">
        <f t="shared" si="129"/>
        <v>0</v>
      </c>
      <c r="AF1441" s="942">
        <v>0</v>
      </c>
      <c r="AG1441" s="150">
        <v>0</v>
      </c>
      <c r="AH1441" s="138"/>
      <c r="AI1441" s="469"/>
      <c r="AJ1441" s="998">
        <f t="shared" si="130"/>
        <v>7778.52</v>
      </c>
    </row>
    <row r="1442" spans="2:36" ht="66" x14ac:dyDescent="0.25">
      <c r="B1442" s="51"/>
      <c r="C1442" s="86" t="s">
        <v>1392</v>
      </c>
      <c r="D1442" s="74"/>
      <c r="E1442" s="74">
        <v>18</v>
      </c>
      <c r="F1442" s="385" t="s">
        <v>49</v>
      </c>
      <c r="G1442" s="55" t="s">
        <v>31</v>
      </c>
      <c r="H1442" s="56" t="s">
        <v>32</v>
      </c>
      <c r="I1442" s="55" t="s">
        <v>33</v>
      </c>
      <c r="J1442" s="57">
        <v>70.949999999999989</v>
      </c>
      <c r="K1442" s="766">
        <v>1277.0999999999999</v>
      </c>
      <c r="L1442" s="136"/>
      <c r="M1442" s="469">
        <v>0</v>
      </c>
      <c r="N1442" s="136"/>
      <c r="O1442" s="469"/>
      <c r="P1442" s="75">
        <v>0</v>
      </c>
      <c r="Q1442" s="1002">
        <f t="shared" si="128"/>
        <v>0</v>
      </c>
      <c r="R1442" s="138"/>
      <c r="S1442" s="469"/>
      <c r="T1442" s="75">
        <v>0</v>
      </c>
      <c r="U1442" s="1002"/>
      <c r="V1442" s="138"/>
      <c r="W1442" s="469"/>
      <c r="X1442" s="138"/>
      <c r="Y1442" s="469"/>
      <c r="Z1442" s="60">
        <f t="shared" si="127"/>
        <v>18</v>
      </c>
      <c r="AA1442" s="1002">
        <v>1277.0999999999999</v>
      </c>
      <c r="AB1442" s="138"/>
      <c r="AC1442" s="469"/>
      <c r="AD1442" s="63">
        <v>0</v>
      </c>
      <c r="AE1442" s="137">
        <f t="shared" si="129"/>
        <v>0</v>
      </c>
      <c r="AF1442" s="942">
        <v>0</v>
      </c>
      <c r="AG1442" s="150">
        <v>0</v>
      </c>
      <c r="AH1442" s="138"/>
      <c r="AI1442" s="469"/>
      <c r="AJ1442" s="998">
        <f t="shared" si="130"/>
        <v>1277.0999999999999</v>
      </c>
    </row>
    <row r="1443" spans="2:36" ht="66" x14ac:dyDescent="0.25">
      <c r="B1443" s="51"/>
      <c r="C1443" s="331" t="s">
        <v>1393</v>
      </c>
      <c r="D1443" s="74"/>
      <c r="E1443" s="74">
        <v>1</v>
      </c>
      <c r="F1443" s="398" t="s">
        <v>49</v>
      </c>
      <c r="G1443" s="55" t="s">
        <v>31</v>
      </c>
      <c r="H1443" s="56" t="s">
        <v>32</v>
      </c>
      <c r="I1443" s="55" t="s">
        <v>33</v>
      </c>
      <c r="J1443" s="57">
        <v>168.2</v>
      </c>
      <c r="K1443" s="766">
        <v>168.2</v>
      </c>
      <c r="L1443" s="136"/>
      <c r="M1443" s="469">
        <v>0</v>
      </c>
      <c r="N1443" s="136"/>
      <c r="O1443" s="469"/>
      <c r="P1443" s="75">
        <v>0</v>
      </c>
      <c r="Q1443" s="1002">
        <f t="shared" si="128"/>
        <v>0</v>
      </c>
      <c r="R1443" s="138"/>
      <c r="S1443" s="469"/>
      <c r="T1443" s="75">
        <v>0</v>
      </c>
      <c r="U1443" s="1002"/>
      <c r="V1443" s="138"/>
      <c r="W1443" s="469"/>
      <c r="X1443" s="138"/>
      <c r="Y1443" s="469"/>
      <c r="Z1443" s="60">
        <f t="shared" si="127"/>
        <v>1</v>
      </c>
      <c r="AA1443" s="1002">
        <v>168.2</v>
      </c>
      <c r="AB1443" s="138"/>
      <c r="AC1443" s="469"/>
      <c r="AD1443" s="63">
        <v>0</v>
      </c>
      <c r="AE1443" s="137">
        <f t="shared" si="129"/>
        <v>0</v>
      </c>
      <c r="AF1443" s="942">
        <v>0</v>
      </c>
      <c r="AG1443" s="150">
        <v>0</v>
      </c>
      <c r="AH1443" s="138"/>
      <c r="AI1443" s="469"/>
      <c r="AJ1443" s="998">
        <f t="shared" si="130"/>
        <v>168.2</v>
      </c>
    </row>
    <row r="1444" spans="2:36" ht="66" x14ac:dyDescent="0.25">
      <c r="B1444" s="51"/>
      <c r="C1444" s="86" t="s">
        <v>1394</v>
      </c>
      <c r="D1444" s="74"/>
      <c r="E1444" s="74">
        <v>31</v>
      </c>
      <c r="F1444" s="385" t="s">
        <v>253</v>
      </c>
      <c r="G1444" s="55" t="s">
        <v>31</v>
      </c>
      <c r="H1444" s="56" t="s">
        <v>32</v>
      </c>
      <c r="I1444" s="55" t="s">
        <v>33</v>
      </c>
      <c r="J1444" s="57">
        <v>250.92000000000002</v>
      </c>
      <c r="K1444" s="766">
        <v>7778.52</v>
      </c>
      <c r="L1444" s="136"/>
      <c r="M1444" s="469">
        <v>0</v>
      </c>
      <c r="N1444" s="136"/>
      <c r="O1444" s="469"/>
      <c r="P1444" s="75">
        <v>0</v>
      </c>
      <c r="Q1444" s="1002">
        <f t="shared" si="128"/>
        <v>0</v>
      </c>
      <c r="R1444" s="138"/>
      <c r="S1444" s="469"/>
      <c r="T1444" s="75">
        <v>0</v>
      </c>
      <c r="U1444" s="1002"/>
      <c r="V1444" s="138"/>
      <c r="W1444" s="469"/>
      <c r="X1444" s="138"/>
      <c r="Y1444" s="469"/>
      <c r="Z1444" s="60">
        <f t="shared" si="127"/>
        <v>31</v>
      </c>
      <c r="AA1444" s="1002">
        <v>7778.52</v>
      </c>
      <c r="AB1444" s="138"/>
      <c r="AC1444" s="469"/>
      <c r="AD1444" s="63">
        <v>0</v>
      </c>
      <c r="AE1444" s="137">
        <f t="shared" si="129"/>
        <v>0</v>
      </c>
      <c r="AF1444" s="942">
        <v>0</v>
      </c>
      <c r="AG1444" s="150">
        <v>0</v>
      </c>
      <c r="AH1444" s="138"/>
      <c r="AI1444" s="469"/>
      <c r="AJ1444" s="998">
        <f t="shared" si="130"/>
        <v>7778.52</v>
      </c>
    </row>
    <row r="1445" spans="2:36" ht="66" x14ac:dyDescent="0.25">
      <c r="B1445" s="51"/>
      <c r="C1445" s="258" t="s">
        <v>1395</v>
      </c>
      <c r="D1445" s="74"/>
      <c r="E1445" s="74">
        <v>2</v>
      </c>
      <c r="F1445" s="79" t="s">
        <v>41</v>
      </c>
      <c r="G1445" s="55" t="s">
        <v>31</v>
      </c>
      <c r="H1445" s="56" t="s">
        <v>32</v>
      </c>
      <c r="I1445" s="55" t="s">
        <v>33</v>
      </c>
      <c r="J1445" s="57">
        <v>119.16</v>
      </c>
      <c r="K1445" s="766">
        <v>238.32</v>
      </c>
      <c r="L1445" s="136"/>
      <c r="M1445" s="469">
        <v>0</v>
      </c>
      <c r="N1445" s="136"/>
      <c r="O1445" s="469"/>
      <c r="P1445" s="75">
        <v>0</v>
      </c>
      <c r="Q1445" s="1002">
        <f t="shared" si="128"/>
        <v>0</v>
      </c>
      <c r="R1445" s="138"/>
      <c r="S1445" s="469"/>
      <c r="T1445" s="75">
        <v>0</v>
      </c>
      <c r="U1445" s="1002"/>
      <c r="V1445" s="138"/>
      <c r="W1445" s="469"/>
      <c r="X1445" s="138"/>
      <c r="Y1445" s="469"/>
      <c r="Z1445" s="60">
        <f t="shared" si="127"/>
        <v>2</v>
      </c>
      <c r="AA1445" s="1002">
        <v>238.32</v>
      </c>
      <c r="AB1445" s="138"/>
      <c r="AC1445" s="469"/>
      <c r="AD1445" s="63">
        <v>0</v>
      </c>
      <c r="AE1445" s="137">
        <f t="shared" si="129"/>
        <v>0</v>
      </c>
      <c r="AF1445" s="942">
        <v>0</v>
      </c>
      <c r="AG1445" s="150">
        <v>0</v>
      </c>
      <c r="AH1445" s="138"/>
      <c r="AI1445" s="469"/>
      <c r="AJ1445" s="998">
        <f t="shared" si="130"/>
        <v>238.32</v>
      </c>
    </row>
    <row r="1446" spans="2:36" ht="66" x14ac:dyDescent="0.25">
      <c r="B1446" s="51"/>
      <c r="C1446" s="86" t="s">
        <v>1396</v>
      </c>
      <c r="D1446" s="74"/>
      <c r="E1446" s="74">
        <v>11</v>
      </c>
      <c r="F1446" s="385" t="s">
        <v>253</v>
      </c>
      <c r="G1446" s="55" t="s">
        <v>31</v>
      </c>
      <c r="H1446" s="56" t="s">
        <v>32</v>
      </c>
      <c r="I1446" s="55" t="s">
        <v>33</v>
      </c>
      <c r="J1446" s="57">
        <v>26.479999999999997</v>
      </c>
      <c r="K1446" s="766">
        <v>291.27999999999997</v>
      </c>
      <c r="L1446" s="136"/>
      <c r="M1446" s="469">
        <v>0</v>
      </c>
      <c r="N1446" s="136"/>
      <c r="O1446" s="469"/>
      <c r="P1446" s="75">
        <v>0</v>
      </c>
      <c r="Q1446" s="1002">
        <f t="shared" si="128"/>
        <v>0</v>
      </c>
      <c r="R1446" s="138"/>
      <c r="S1446" s="469"/>
      <c r="T1446" s="75">
        <v>0</v>
      </c>
      <c r="U1446" s="1002"/>
      <c r="V1446" s="138"/>
      <c r="W1446" s="469"/>
      <c r="X1446" s="138"/>
      <c r="Y1446" s="469"/>
      <c r="Z1446" s="60">
        <f t="shared" si="127"/>
        <v>11</v>
      </c>
      <c r="AA1446" s="1002">
        <v>291.27999999999997</v>
      </c>
      <c r="AB1446" s="138"/>
      <c r="AC1446" s="469"/>
      <c r="AD1446" s="63">
        <v>0</v>
      </c>
      <c r="AE1446" s="137">
        <f t="shared" si="129"/>
        <v>0</v>
      </c>
      <c r="AF1446" s="942">
        <v>0</v>
      </c>
      <c r="AG1446" s="150">
        <v>0</v>
      </c>
      <c r="AH1446" s="138"/>
      <c r="AI1446" s="469"/>
      <c r="AJ1446" s="998">
        <f t="shared" si="130"/>
        <v>291.27999999999997</v>
      </c>
    </row>
    <row r="1447" spans="2:36" ht="66" x14ac:dyDescent="0.25">
      <c r="B1447" s="51"/>
      <c r="C1447" s="73" t="s">
        <v>1397</v>
      </c>
      <c r="D1447" s="74"/>
      <c r="E1447" s="74">
        <v>12</v>
      </c>
      <c r="F1447" s="398" t="s">
        <v>253</v>
      </c>
      <c r="G1447" s="55" t="s">
        <v>31</v>
      </c>
      <c r="H1447" s="56" t="s">
        <v>32</v>
      </c>
      <c r="I1447" s="55" t="s">
        <v>33</v>
      </c>
      <c r="J1447" s="57">
        <v>102.73</v>
      </c>
      <c r="K1447" s="766">
        <v>1232.76</v>
      </c>
      <c r="L1447" s="136"/>
      <c r="M1447" s="469">
        <v>0</v>
      </c>
      <c r="N1447" s="136"/>
      <c r="O1447" s="469"/>
      <c r="P1447" s="75">
        <v>0</v>
      </c>
      <c r="Q1447" s="1002">
        <f t="shared" si="128"/>
        <v>0</v>
      </c>
      <c r="R1447" s="138"/>
      <c r="S1447" s="469"/>
      <c r="T1447" s="75">
        <v>0</v>
      </c>
      <c r="U1447" s="1002"/>
      <c r="V1447" s="138"/>
      <c r="W1447" s="469"/>
      <c r="X1447" s="138"/>
      <c r="Y1447" s="469"/>
      <c r="Z1447" s="60">
        <f t="shared" si="127"/>
        <v>12</v>
      </c>
      <c r="AA1447" s="1002">
        <v>1232.76</v>
      </c>
      <c r="AB1447" s="138"/>
      <c r="AC1447" s="469"/>
      <c r="AD1447" s="63">
        <v>0</v>
      </c>
      <c r="AE1447" s="137">
        <f t="shared" si="129"/>
        <v>0</v>
      </c>
      <c r="AF1447" s="942">
        <v>0</v>
      </c>
      <c r="AG1447" s="150">
        <v>0</v>
      </c>
      <c r="AH1447" s="138"/>
      <c r="AI1447" s="469"/>
      <c r="AJ1447" s="998">
        <f t="shared" si="130"/>
        <v>1232.76</v>
      </c>
    </row>
    <row r="1448" spans="2:36" ht="66" x14ac:dyDescent="0.25">
      <c r="B1448" s="51"/>
      <c r="C1448" s="86" t="s">
        <v>1398</v>
      </c>
      <c r="D1448" s="74"/>
      <c r="E1448" s="74">
        <v>13</v>
      </c>
      <c r="F1448" s="385" t="s">
        <v>49</v>
      </c>
      <c r="G1448" s="55" t="s">
        <v>31</v>
      </c>
      <c r="H1448" s="56" t="s">
        <v>32</v>
      </c>
      <c r="I1448" s="55" t="s">
        <v>33</v>
      </c>
      <c r="J1448" s="57">
        <v>1068.94</v>
      </c>
      <c r="K1448" s="766">
        <v>13896.22</v>
      </c>
      <c r="L1448" s="136"/>
      <c r="M1448" s="469">
        <v>0</v>
      </c>
      <c r="N1448" s="136"/>
      <c r="O1448" s="469"/>
      <c r="P1448" s="75">
        <v>0</v>
      </c>
      <c r="Q1448" s="1002">
        <f t="shared" si="128"/>
        <v>0</v>
      </c>
      <c r="R1448" s="138"/>
      <c r="S1448" s="469"/>
      <c r="T1448" s="75">
        <v>0</v>
      </c>
      <c r="U1448" s="1002"/>
      <c r="V1448" s="138"/>
      <c r="W1448" s="469"/>
      <c r="X1448" s="138"/>
      <c r="Y1448" s="469"/>
      <c r="Z1448" s="60">
        <f t="shared" si="127"/>
        <v>13</v>
      </c>
      <c r="AA1448" s="1002">
        <v>13896.22</v>
      </c>
      <c r="AB1448" s="138"/>
      <c r="AC1448" s="469"/>
      <c r="AD1448" s="63">
        <v>0</v>
      </c>
      <c r="AE1448" s="137">
        <f t="shared" si="129"/>
        <v>0</v>
      </c>
      <c r="AF1448" s="942">
        <v>0</v>
      </c>
      <c r="AG1448" s="150">
        <v>0</v>
      </c>
      <c r="AH1448" s="138"/>
      <c r="AI1448" s="469"/>
      <c r="AJ1448" s="998">
        <f t="shared" si="130"/>
        <v>13896.22</v>
      </c>
    </row>
    <row r="1449" spans="2:36" ht="66" x14ac:dyDescent="0.25">
      <c r="B1449" s="51"/>
      <c r="C1449" s="399" t="s">
        <v>1247</v>
      </c>
      <c r="D1449" s="74"/>
      <c r="E1449" s="74">
        <v>12</v>
      </c>
      <c r="F1449" s="109" t="s">
        <v>49</v>
      </c>
      <c r="G1449" s="55" t="s">
        <v>31</v>
      </c>
      <c r="H1449" s="56" t="s">
        <v>32</v>
      </c>
      <c r="I1449" s="55" t="s">
        <v>33</v>
      </c>
      <c r="J1449" s="57">
        <v>740.9</v>
      </c>
      <c r="K1449" s="766">
        <v>8890.7999999999993</v>
      </c>
      <c r="L1449" s="136"/>
      <c r="M1449" s="469">
        <v>0</v>
      </c>
      <c r="N1449" s="136"/>
      <c r="O1449" s="469"/>
      <c r="P1449" s="75">
        <v>0</v>
      </c>
      <c r="Q1449" s="1002">
        <f t="shared" si="128"/>
        <v>0</v>
      </c>
      <c r="R1449" s="138"/>
      <c r="S1449" s="469"/>
      <c r="T1449" s="75">
        <v>0</v>
      </c>
      <c r="U1449" s="1002"/>
      <c r="V1449" s="138"/>
      <c r="W1449" s="469"/>
      <c r="X1449" s="138"/>
      <c r="Y1449" s="469"/>
      <c r="Z1449" s="60">
        <f t="shared" si="127"/>
        <v>12</v>
      </c>
      <c r="AA1449" s="1002">
        <v>8890.7999999999993</v>
      </c>
      <c r="AB1449" s="138"/>
      <c r="AC1449" s="469"/>
      <c r="AD1449" s="63">
        <v>0</v>
      </c>
      <c r="AE1449" s="137">
        <f t="shared" si="129"/>
        <v>0</v>
      </c>
      <c r="AF1449" s="942">
        <v>0</v>
      </c>
      <c r="AG1449" s="150">
        <v>0</v>
      </c>
      <c r="AH1449" s="138"/>
      <c r="AI1449" s="469"/>
      <c r="AJ1449" s="998">
        <f t="shared" si="130"/>
        <v>8890.7999999999993</v>
      </c>
    </row>
    <row r="1450" spans="2:36" ht="66" x14ac:dyDescent="0.25">
      <c r="B1450" s="51"/>
      <c r="C1450" s="399" t="s">
        <v>1248</v>
      </c>
      <c r="D1450" s="74"/>
      <c r="E1450" s="74">
        <v>12</v>
      </c>
      <c r="F1450" s="109" t="s">
        <v>1246</v>
      </c>
      <c r="G1450" s="55" t="s">
        <v>31</v>
      </c>
      <c r="H1450" s="56" t="s">
        <v>32</v>
      </c>
      <c r="I1450" s="55" t="s">
        <v>33</v>
      </c>
      <c r="J1450" s="57">
        <v>740.9</v>
      </c>
      <c r="K1450" s="766">
        <v>8890.7999999999993</v>
      </c>
      <c r="L1450" s="136"/>
      <c r="M1450" s="469">
        <v>0</v>
      </c>
      <c r="N1450" s="136"/>
      <c r="O1450" s="469"/>
      <c r="P1450" s="75">
        <v>0</v>
      </c>
      <c r="Q1450" s="1002">
        <f t="shared" si="128"/>
        <v>0</v>
      </c>
      <c r="R1450" s="138"/>
      <c r="S1450" s="469"/>
      <c r="T1450" s="75">
        <v>0</v>
      </c>
      <c r="U1450" s="1002"/>
      <c r="V1450" s="138"/>
      <c r="W1450" s="469"/>
      <c r="X1450" s="138"/>
      <c r="Y1450" s="469"/>
      <c r="Z1450" s="60">
        <f t="shared" si="127"/>
        <v>12</v>
      </c>
      <c r="AA1450" s="1002">
        <v>8890.7999999999993</v>
      </c>
      <c r="AB1450" s="138"/>
      <c r="AC1450" s="469"/>
      <c r="AD1450" s="63">
        <v>0</v>
      </c>
      <c r="AE1450" s="137">
        <f t="shared" si="129"/>
        <v>0</v>
      </c>
      <c r="AF1450" s="942">
        <v>0</v>
      </c>
      <c r="AG1450" s="150">
        <v>0</v>
      </c>
      <c r="AH1450" s="138"/>
      <c r="AI1450" s="469"/>
      <c r="AJ1450" s="998">
        <f t="shared" si="130"/>
        <v>8890.7999999999993</v>
      </c>
    </row>
    <row r="1451" spans="2:36" ht="66" x14ac:dyDescent="0.25">
      <c r="B1451" s="51"/>
      <c r="C1451" s="399" t="s">
        <v>1249</v>
      </c>
      <c r="D1451" s="74"/>
      <c r="E1451" s="74">
        <v>12</v>
      </c>
      <c r="F1451" s="109" t="s">
        <v>49</v>
      </c>
      <c r="G1451" s="55" t="s">
        <v>31</v>
      </c>
      <c r="H1451" s="56" t="s">
        <v>32</v>
      </c>
      <c r="I1451" s="55" t="s">
        <v>33</v>
      </c>
      <c r="J1451" s="57">
        <v>808.6</v>
      </c>
      <c r="K1451" s="766">
        <v>9703.2000000000007</v>
      </c>
      <c r="L1451" s="136"/>
      <c r="M1451" s="469">
        <v>0</v>
      </c>
      <c r="N1451" s="136"/>
      <c r="O1451" s="469"/>
      <c r="P1451" s="75">
        <v>0</v>
      </c>
      <c r="Q1451" s="1002">
        <f t="shared" si="128"/>
        <v>0</v>
      </c>
      <c r="R1451" s="138"/>
      <c r="S1451" s="469"/>
      <c r="T1451" s="75">
        <v>0</v>
      </c>
      <c r="U1451" s="1002"/>
      <c r="V1451" s="138"/>
      <c r="W1451" s="469"/>
      <c r="X1451" s="138"/>
      <c r="Y1451" s="469"/>
      <c r="Z1451" s="60">
        <f t="shared" si="127"/>
        <v>12</v>
      </c>
      <c r="AA1451" s="1002">
        <v>9703.2000000000007</v>
      </c>
      <c r="AB1451" s="138"/>
      <c r="AC1451" s="469"/>
      <c r="AD1451" s="63">
        <v>0</v>
      </c>
      <c r="AE1451" s="137">
        <f t="shared" si="129"/>
        <v>0</v>
      </c>
      <c r="AF1451" s="942">
        <v>0</v>
      </c>
      <c r="AG1451" s="150">
        <v>0</v>
      </c>
      <c r="AH1451" s="138"/>
      <c r="AI1451" s="469"/>
      <c r="AJ1451" s="998">
        <f t="shared" si="130"/>
        <v>9703.2000000000007</v>
      </c>
    </row>
    <row r="1452" spans="2:36" ht="66" x14ac:dyDescent="0.25">
      <c r="B1452" s="51"/>
      <c r="C1452" s="399" t="s">
        <v>1250</v>
      </c>
      <c r="D1452" s="74"/>
      <c r="E1452" s="74">
        <v>12</v>
      </c>
      <c r="F1452" s="109" t="s">
        <v>49</v>
      </c>
      <c r="G1452" s="55" t="s">
        <v>31</v>
      </c>
      <c r="H1452" s="56" t="s">
        <v>32</v>
      </c>
      <c r="I1452" s="55" t="s">
        <v>33</v>
      </c>
      <c r="J1452" s="57">
        <v>808.6</v>
      </c>
      <c r="K1452" s="766">
        <v>9703.2000000000007</v>
      </c>
      <c r="L1452" s="136"/>
      <c r="M1452" s="469">
        <v>0</v>
      </c>
      <c r="N1452" s="136"/>
      <c r="O1452" s="469"/>
      <c r="P1452" s="75">
        <v>0</v>
      </c>
      <c r="Q1452" s="1002">
        <f t="shared" si="128"/>
        <v>0</v>
      </c>
      <c r="R1452" s="138"/>
      <c r="S1452" s="469"/>
      <c r="T1452" s="75">
        <v>0</v>
      </c>
      <c r="U1452" s="1002"/>
      <c r="V1452" s="138"/>
      <c r="W1452" s="469"/>
      <c r="X1452" s="138"/>
      <c r="Y1452" s="469"/>
      <c r="Z1452" s="60">
        <f t="shared" si="127"/>
        <v>12</v>
      </c>
      <c r="AA1452" s="1002">
        <v>9703.2000000000007</v>
      </c>
      <c r="AB1452" s="138"/>
      <c r="AC1452" s="469"/>
      <c r="AD1452" s="63">
        <v>0</v>
      </c>
      <c r="AE1452" s="137">
        <f t="shared" si="129"/>
        <v>0</v>
      </c>
      <c r="AF1452" s="942">
        <v>0</v>
      </c>
      <c r="AG1452" s="150">
        <v>0</v>
      </c>
      <c r="AH1452" s="138"/>
      <c r="AI1452" s="469"/>
      <c r="AJ1452" s="998">
        <f t="shared" si="130"/>
        <v>9703.2000000000007</v>
      </c>
    </row>
    <row r="1453" spans="2:36" ht="66" x14ac:dyDescent="0.25">
      <c r="B1453" s="51"/>
      <c r="C1453" s="262" t="s">
        <v>1399</v>
      </c>
      <c r="D1453" s="74"/>
      <c r="E1453" s="74">
        <v>1</v>
      </c>
      <c r="F1453" s="111" t="s">
        <v>30</v>
      </c>
      <c r="G1453" s="55" t="s">
        <v>31</v>
      </c>
      <c r="H1453" s="56" t="s">
        <v>32</v>
      </c>
      <c r="I1453" s="55" t="s">
        <v>33</v>
      </c>
      <c r="J1453" s="57">
        <v>259.33</v>
      </c>
      <c r="K1453" s="766">
        <v>259.33</v>
      </c>
      <c r="L1453" s="136"/>
      <c r="M1453" s="469">
        <v>0</v>
      </c>
      <c r="N1453" s="136"/>
      <c r="O1453" s="469"/>
      <c r="P1453" s="75">
        <v>0</v>
      </c>
      <c r="Q1453" s="1002">
        <f t="shared" si="128"/>
        <v>0</v>
      </c>
      <c r="R1453" s="138"/>
      <c r="S1453" s="469"/>
      <c r="T1453" s="75">
        <v>0</v>
      </c>
      <c r="U1453" s="1002"/>
      <c r="V1453" s="138"/>
      <c r="W1453" s="469"/>
      <c r="X1453" s="138"/>
      <c r="Y1453" s="469"/>
      <c r="Z1453" s="60">
        <f t="shared" si="127"/>
        <v>1</v>
      </c>
      <c r="AA1453" s="1002">
        <v>259.33</v>
      </c>
      <c r="AB1453" s="138"/>
      <c r="AC1453" s="469"/>
      <c r="AD1453" s="63">
        <v>0</v>
      </c>
      <c r="AE1453" s="137">
        <f t="shared" si="129"/>
        <v>0</v>
      </c>
      <c r="AF1453" s="942">
        <v>0</v>
      </c>
      <c r="AG1453" s="150">
        <v>0</v>
      </c>
      <c r="AH1453" s="138"/>
      <c r="AI1453" s="469"/>
      <c r="AJ1453" s="998">
        <f t="shared" si="130"/>
        <v>259.33</v>
      </c>
    </row>
    <row r="1454" spans="2:36" ht="66" x14ac:dyDescent="0.25">
      <c r="B1454" s="51"/>
      <c r="C1454" s="400" t="s">
        <v>1400</v>
      </c>
      <c r="D1454" s="74"/>
      <c r="E1454" s="74">
        <v>13</v>
      </c>
      <c r="F1454" s="385" t="s">
        <v>49</v>
      </c>
      <c r="G1454" s="55" t="s">
        <v>31</v>
      </c>
      <c r="H1454" s="56" t="s">
        <v>32</v>
      </c>
      <c r="I1454" s="55" t="s">
        <v>33</v>
      </c>
      <c r="J1454" s="57">
        <v>60.55</v>
      </c>
      <c r="K1454" s="766">
        <v>787.15</v>
      </c>
      <c r="L1454" s="136"/>
      <c r="M1454" s="469">
        <v>0</v>
      </c>
      <c r="N1454" s="136"/>
      <c r="O1454" s="469"/>
      <c r="P1454" s="75">
        <v>0</v>
      </c>
      <c r="Q1454" s="1002">
        <f t="shared" si="128"/>
        <v>0</v>
      </c>
      <c r="R1454" s="138"/>
      <c r="S1454" s="469"/>
      <c r="T1454" s="75">
        <v>0</v>
      </c>
      <c r="U1454" s="1002"/>
      <c r="V1454" s="138"/>
      <c r="W1454" s="469"/>
      <c r="X1454" s="138"/>
      <c r="Y1454" s="469"/>
      <c r="Z1454" s="60">
        <f t="shared" si="127"/>
        <v>13</v>
      </c>
      <c r="AA1454" s="1002">
        <v>787.15</v>
      </c>
      <c r="AB1454" s="138"/>
      <c r="AC1454" s="469"/>
      <c r="AD1454" s="63">
        <v>0</v>
      </c>
      <c r="AE1454" s="137">
        <f t="shared" si="129"/>
        <v>0</v>
      </c>
      <c r="AF1454" s="942">
        <v>0</v>
      </c>
      <c r="AG1454" s="150">
        <v>0</v>
      </c>
      <c r="AH1454" s="138"/>
      <c r="AI1454" s="469"/>
      <c r="AJ1454" s="998">
        <f t="shared" si="130"/>
        <v>787.15</v>
      </c>
    </row>
    <row r="1455" spans="2:36" ht="66" x14ac:dyDescent="0.25">
      <c r="B1455" s="51"/>
      <c r="C1455" s="400" t="s">
        <v>1401</v>
      </c>
      <c r="D1455" s="74"/>
      <c r="E1455" s="74">
        <v>13</v>
      </c>
      <c r="F1455" s="385" t="s">
        <v>49</v>
      </c>
      <c r="G1455" s="55" t="s">
        <v>31</v>
      </c>
      <c r="H1455" s="56" t="s">
        <v>32</v>
      </c>
      <c r="I1455" s="55" t="s">
        <v>33</v>
      </c>
      <c r="J1455" s="57">
        <v>124.67999999999999</v>
      </c>
      <c r="K1455" s="766">
        <v>1620.84</v>
      </c>
      <c r="L1455" s="136"/>
      <c r="M1455" s="469">
        <v>0</v>
      </c>
      <c r="N1455" s="136"/>
      <c r="O1455" s="469"/>
      <c r="P1455" s="75">
        <v>0</v>
      </c>
      <c r="Q1455" s="1002">
        <f t="shared" si="128"/>
        <v>0</v>
      </c>
      <c r="R1455" s="138"/>
      <c r="S1455" s="469"/>
      <c r="T1455" s="75">
        <v>0</v>
      </c>
      <c r="U1455" s="1002"/>
      <c r="V1455" s="138"/>
      <c r="W1455" s="469"/>
      <c r="X1455" s="138"/>
      <c r="Y1455" s="469"/>
      <c r="Z1455" s="60">
        <f t="shared" si="127"/>
        <v>13</v>
      </c>
      <c r="AA1455" s="1002">
        <v>1620.84</v>
      </c>
      <c r="AB1455" s="138"/>
      <c r="AC1455" s="469"/>
      <c r="AD1455" s="63">
        <v>0</v>
      </c>
      <c r="AE1455" s="137">
        <f t="shared" si="129"/>
        <v>0</v>
      </c>
      <c r="AF1455" s="942">
        <v>0</v>
      </c>
      <c r="AG1455" s="150">
        <v>0</v>
      </c>
      <c r="AH1455" s="138"/>
      <c r="AI1455" s="469"/>
      <c r="AJ1455" s="998">
        <f t="shared" si="130"/>
        <v>1620.84</v>
      </c>
    </row>
    <row r="1456" spans="2:36" ht="66" x14ac:dyDescent="0.25">
      <c r="B1456" s="51"/>
      <c r="C1456" s="73" t="s">
        <v>1402</v>
      </c>
      <c r="D1456" s="74"/>
      <c r="E1456" s="74">
        <v>32</v>
      </c>
      <c r="F1456" s="385" t="s">
        <v>49</v>
      </c>
      <c r="G1456" s="55" t="s">
        <v>31</v>
      </c>
      <c r="H1456" s="56" t="s">
        <v>32</v>
      </c>
      <c r="I1456" s="55" t="s">
        <v>33</v>
      </c>
      <c r="J1456" s="57">
        <v>194.58</v>
      </c>
      <c r="K1456" s="766">
        <v>6226.56</v>
      </c>
      <c r="L1456" s="136"/>
      <c r="M1456" s="469">
        <v>0</v>
      </c>
      <c r="N1456" s="136"/>
      <c r="O1456" s="469"/>
      <c r="P1456" s="75">
        <v>0</v>
      </c>
      <c r="Q1456" s="1002">
        <f t="shared" si="128"/>
        <v>0</v>
      </c>
      <c r="R1456" s="138"/>
      <c r="S1456" s="469"/>
      <c r="T1456" s="75">
        <v>0</v>
      </c>
      <c r="U1456" s="1002"/>
      <c r="V1456" s="138"/>
      <c r="W1456" s="469"/>
      <c r="X1456" s="138"/>
      <c r="Y1456" s="469"/>
      <c r="Z1456" s="60">
        <f t="shared" si="127"/>
        <v>32</v>
      </c>
      <c r="AA1456" s="1002">
        <v>6226.56</v>
      </c>
      <c r="AB1456" s="138"/>
      <c r="AC1456" s="469"/>
      <c r="AD1456" s="63">
        <v>0</v>
      </c>
      <c r="AE1456" s="137">
        <f t="shared" si="129"/>
        <v>0</v>
      </c>
      <c r="AF1456" s="942">
        <v>0</v>
      </c>
      <c r="AG1456" s="150">
        <v>0</v>
      </c>
      <c r="AH1456" s="138"/>
      <c r="AI1456" s="469"/>
      <c r="AJ1456" s="998">
        <f t="shared" si="130"/>
        <v>6226.56</v>
      </c>
    </row>
    <row r="1457" spans="2:36" ht="66" x14ac:dyDescent="0.25">
      <c r="B1457" s="51"/>
      <c r="C1457" s="86" t="s">
        <v>1403</v>
      </c>
      <c r="D1457" s="74"/>
      <c r="E1457" s="79">
        <v>19</v>
      </c>
      <c r="F1457" s="385" t="s">
        <v>49</v>
      </c>
      <c r="G1457" s="55" t="s">
        <v>31</v>
      </c>
      <c r="H1457" s="56" t="s">
        <v>32</v>
      </c>
      <c r="I1457" s="55" t="s">
        <v>33</v>
      </c>
      <c r="J1457" s="57">
        <v>46.78</v>
      </c>
      <c r="K1457" s="112">
        <v>888.82</v>
      </c>
      <c r="L1457" s="136"/>
      <c r="M1457" s="469">
        <v>0</v>
      </c>
      <c r="N1457" s="136"/>
      <c r="O1457" s="469"/>
      <c r="P1457" s="75">
        <v>0</v>
      </c>
      <c r="Q1457" s="1002">
        <f t="shared" si="128"/>
        <v>0</v>
      </c>
      <c r="R1457" s="138"/>
      <c r="S1457" s="469"/>
      <c r="T1457" s="75">
        <v>0</v>
      </c>
      <c r="U1457" s="1002"/>
      <c r="V1457" s="138"/>
      <c r="W1457" s="469"/>
      <c r="X1457" s="138"/>
      <c r="Y1457" s="469"/>
      <c r="Z1457" s="60">
        <f t="shared" si="127"/>
        <v>19</v>
      </c>
      <c r="AA1457" s="1002">
        <v>888.82</v>
      </c>
      <c r="AB1457" s="138"/>
      <c r="AC1457" s="469"/>
      <c r="AD1457" s="63">
        <v>0</v>
      </c>
      <c r="AE1457" s="137">
        <f t="shared" si="129"/>
        <v>0</v>
      </c>
      <c r="AF1457" s="942">
        <v>0</v>
      </c>
      <c r="AG1457" s="150">
        <v>0</v>
      </c>
      <c r="AH1457" s="138"/>
      <c r="AI1457" s="469"/>
      <c r="AJ1457" s="998">
        <f t="shared" si="130"/>
        <v>888.82</v>
      </c>
    </row>
    <row r="1458" spans="2:36" ht="66" x14ac:dyDescent="0.25">
      <c r="B1458" s="51"/>
      <c r="C1458" s="86" t="s">
        <v>1404</v>
      </c>
      <c r="D1458" s="74"/>
      <c r="E1458" s="79">
        <v>1</v>
      </c>
      <c r="F1458" s="79" t="s">
        <v>30</v>
      </c>
      <c r="G1458" s="55" t="s">
        <v>31</v>
      </c>
      <c r="H1458" s="56" t="s">
        <v>32</v>
      </c>
      <c r="I1458" s="55" t="s">
        <v>33</v>
      </c>
      <c r="J1458" s="57">
        <v>185</v>
      </c>
      <c r="K1458" s="112">
        <v>185</v>
      </c>
      <c r="L1458" s="136"/>
      <c r="M1458" s="469">
        <v>0</v>
      </c>
      <c r="N1458" s="136"/>
      <c r="O1458" s="469"/>
      <c r="P1458" s="75">
        <v>0</v>
      </c>
      <c r="Q1458" s="1002">
        <f t="shared" si="128"/>
        <v>0</v>
      </c>
      <c r="R1458" s="138"/>
      <c r="S1458" s="469"/>
      <c r="T1458" s="75">
        <v>0</v>
      </c>
      <c r="U1458" s="1002"/>
      <c r="V1458" s="138"/>
      <c r="W1458" s="469"/>
      <c r="X1458" s="138"/>
      <c r="Y1458" s="469"/>
      <c r="Z1458" s="60">
        <f t="shared" si="127"/>
        <v>1</v>
      </c>
      <c r="AA1458" s="1002">
        <v>185</v>
      </c>
      <c r="AB1458" s="138"/>
      <c r="AC1458" s="469"/>
      <c r="AD1458" s="63">
        <v>0</v>
      </c>
      <c r="AE1458" s="137">
        <f t="shared" si="129"/>
        <v>0</v>
      </c>
      <c r="AF1458" s="942">
        <v>0</v>
      </c>
      <c r="AG1458" s="150">
        <v>0</v>
      </c>
      <c r="AH1458" s="138"/>
      <c r="AI1458" s="469"/>
      <c r="AJ1458" s="998">
        <f t="shared" si="130"/>
        <v>185</v>
      </c>
    </row>
    <row r="1459" spans="2:36" ht="66" x14ac:dyDescent="0.25">
      <c r="B1459" s="51"/>
      <c r="C1459" s="86" t="s">
        <v>1405</v>
      </c>
      <c r="D1459" s="74"/>
      <c r="E1459" s="79">
        <v>14</v>
      </c>
      <c r="F1459" s="385" t="s">
        <v>49</v>
      </c>
      <c r="G1459" s="55" t="s">
        <v>31</v>
      </c>
      <c r="H1459" s="56" t="s">
        <v>32</v>
      </c>
      <c r="I1459" s="55" t="s">
        <v>33</v>
      </c>
      <c r="J1459" s="57">
        <v>590.39</v>
      </c>
      <c r="K1459" s="112">
        <v>8265.4599999999991</v>
      </c>
      <c r="L1459" s="136"/>
      <c r="M1459" s="469">
        <v>0</v>
      </c>
      <c r="N1459" s="136"/>
      <c r="O1459" s="469"/>
      <c r="P1459" s="75">
        <v>0</v>
      </c>
      <c r="Q1459" s="1002">
        <f t="shared" si="128"/>
        <v>0</v>
      </c>
      <c r="R1459" s="138"/>
      <c r="S1459" s="469"/>
      <c r="T1459" s="75">
        <v>0</v>
      </c>
      <c r="U1459" s="1002"/>
      <c r="V1459" s="138"/>
      <c r="W1459" s="469"/>
      <c r="X1459" s="138"/>
      <c r="Y1459" s="469"/>
      <c r="Z1459" s="60">
        <f t="shared" si="127"/>
        <v>14</v>
      </c>
      <c r="AA1459" s="1002">
        <v>8265.4599999999991</v>
      </c>
      <c r="AB1459" s="138"/>
      <c r="AC1459" s="469"/>
      <c r="AD1459" s="63">
        <v>0</v>
      </c>
      <c r="AE1459" s="137">
        <f t="shared" si="129"/>
        <v>0</v>
      </c>
      <c r="AF1459" s="942">
        <v>0</v>
      </c>
      <c r="AG1459" s="150">
        <v>0</v>
      </c>
      <c r="AH1459" s="138"/>
      <c r="AI1459" s="469"/>
      <c r="AJ1459" s="998">
        <f t="shared" si="130"/>
        <v>8265.4599999999991</v>
      </c>
    </row>
    <row r="1460" spans="2:36" ht="66" x14ac:dyDescent="0.25">
      <c r="B1460" s="51"/>
      <c r="C1460" s="82" t="s">
        <v>1406</v>
      </c>
      <c r="D1460" s="74"/>
      <c r="E1460" s="79">
        <v>1</v>
      </c>
      <c r="F1460" s="79" t="s">
        <v>30</v>
      </c>
      <c r="G1460" s="55" t="s">
        <v>31</v>
      </c>
      <c r="H1460" s="56" t="s">
        <v>32</v>
      </c>
      <c r="I1460" s="55" t="s">
        <v>33</v>
      </c>
      <c r="J1460" s="57">
        <v>102.73</v>
      </c>
      <c r="K1460" s="112">
        <v>102.73</v>
      </c>
      <c r="L1460" s="136"/>
      <c r="M1460" s="469">
        <v>0</v>
      </c>
      <c r="N1460" s="136"/>
      <c r="O1460" s="469"/>
      <c r="P1460" s="75">
        <v>0</v>
      </c>
      <c r="Q1460" s="1002">
        <f t="shared" si="128"/>
        <v>0</v>
      </c>
      <c r="R1460" s="138"/>
      <c r="S1460" s="469"/>
      <c r="T1460" s="75">
        <v>0</v>
      </c>
      <c r="U1460" s="1002"/>
      <c r="V1460" s="138"/>
      <c r="W1460" s="469"/>
      <c r="X1460" s="138"/>
      <c r="Y1460" s="469"/>
      <c r="Z1460" s="60">
        <f t="shared" si="127"/>
        <v>1</v>
      </c>
      <c r="AA1460" s="1002">
        <v>102.73</v>
      </c>
      <c r="AB1460" s="138"/>
      <c r="AC1460" s="469"/>
      <c r="AD1460" s="63">
        <v>0</v>
      </c>
      <c r="AE1460" s="137">
        <f t="shared" si="129"/>
        <v>0</v>
      </c>
      <c r="AF1460" s="942">
        <v>0</v>
      </c>
      <c r="AG1460" s="150">
        <v>0</v>
      </c>
      <c r="AH1460" s="138"/>
      <c r="AI1460" s="469"/>
      <c r="AJ1460" s="998">
        <f t="shared" si="130"/>
        <v>102.73</v>
      </c>
    </row>
    <row r="1461" spans="2:36" ht="66" x14ac:dyDescent="0.25">
      <c r="B1461" s="51"/>
      <c r="C1461" s="82" t="s">
        <v>1407</v>
      </c>
      <c r="D1461" s="74"/>
      <c r="E1461" s="74">
        <v>2</v>
      </c>
      <c r="F1461" s="79" t="s">
        <v>49</v>
      </c>
      <c r="G1461" s="55" t="s">
        <v>31</v>
      </c>
      <c r="H1461" s="56" t="s">
        <v>32</v>
      </c>
      <c r="I1461" s="55" t="s">
        <v>33</v>
      </c>
      <c r="J1461" s="57">
        <v>144.07</v>
      </c>
      <c r="K1461" s="766">
        <v>288.14</v>
      </c>
      <c r="L1461" s="136"/>
      <c r="M1461" s="469">
        <v>0</v>
      </c>
      <c r="N1461" s="136"/>
      <c r="O1461" s="469"/>
      <c r="P1461" s="75">
        <v>0</v>
      </c>
      <c r="Q1461" s="1002">
        <f t="shared" si="128"/>
        <v>0</v>
      </c>
      <c r="R1461" s="138"/>
      <c r="S1461" s="469"/>
      <c r="T1461" s="75">
        <v>0</v>
      </c>
      <c r="U1461" s="1002"/>
      <c r="V1461" s="138"/>
      <c r="W1461" s="469"/>
      <c r="X1461" s="138"/>
      <c r="Y1461" s="469"/>
      <c r="Z1461" s="60">
        <f t="shared" si="127"/>
        <v>2</v>
      </c>
      <c r="AA1461" s="1002">
        <v>288.14</v>
      </c>
      <c r="AB1461" s="138"/>
      <c r="AC1461" s="469"/>
      <c r="AD1461" s="63">
        <v>0</v>
      </c>
      <c r="AE1461" s="137">
        <f t="shared" si="129"/>
        <v>0</v>
      </c>
      <c r="AF1461" s="942">
        <v>0</v>
      </c>
      <c r="AG1461" s="150">
        <v>0</v>
      </c>
      <c r="AH1461" s="138"/>
      <c r="AI1461" s="469"/>
      <c r="AJ1461" s="998">
        <f t="shared" si="130"/>
        <v>288.14</v>
      </c>
    </row>
    <row r="1462" spans="2:36" ht="66" x14ac:dyDescent="0.25">
      <c r="B1462" s="51"/>
      <c r="C1462" s="82" t="s">
        <v>1408</v>
      </c>
      <c r="D1462" s="74"/>
      <c r="E1462" s="74">
        <v>3</v>
      </c>
      <c r="F1462" s="79" t="s">
        <v>49</v>
      </c>
      <c r="G1462" s="55" t="s">
        <v>31</v>
      </c>
      <c r="H1462" s="56" t="s">
        <v>32</v>
      </c>
      <c r="I1462" s="55" t="s">
        <v>33</v>
      </c>
      <c r="J1462" s="57">
        <v>332.13</v>
      </c>
      <c r="K1462" s="766">
        <v>996.39</v>
      </c>
      <c r="L1462" s="136"/>
      <c r="M1462" s="469">
        <v>0</v>
      </c>
      <c r="N1462" s="136"/>
      <c r="O1462" s="469"/>
      <c r="P1462" s="75">
        <v>0</v>
      </c>
      <c r="Q1462" s="1002">
        <f t="shared" si="128"/>
        <v>0</v>
      </c>
      <c r="R1462" s="138"/>
      <c r="S1462" s="469"/>
      <c r="T1462" s="75">
        <v>0</v>
      </c>
      <c r="U1462" s="1002"/>
      <c r="V1462" s="138"/>
      <c r="W1462" s="469"/>
      <c r="X1462" s="138"/>
      <c r="Y1462" s="469"/>
      <c r="Z1462" s="60">
        <f t="shared" si="127"/>
        <v>3</v>
      </c>
      <c r="AA1462" s="1002">
        <v>996.39</v>
      </c>
      <c r="AB1462" s="138"/>
      <c r="AC1462" s="469"/>
      <c r="AD1462" s="63">
        <v>0</v>
      </c>
      <c r="AE1462" s="137">
        <f t="shared" si="129"/>
        <v>0</v>
      </c>
      <c r="AF1462" s="942">
        <v>0</v>
      </c>
      <c r="AG1462" s="150">
        <v>0</v>
      </c>
      <c r="AH1462" s="138"/>
      <c r="AI1462" s="469"/>
      <c r="AJ1462" s="998">
        <f t="shared" si="130"/>
        <v>996.39</v>
      </c>
    </row>
    <row r="1463" spans="2:36" ht="66" x14ac:dyDescent="0.25">
      <c r="B1463" s="51"/>
      <c r="C1463" s="86" t="s">
        <v>1409</v>
      </c>
      <c r="D1463" s="74"/>
      <c r="E1463" s="79">
        <v>13</v>
      </c>
      <c r="F1463" s="385" t="s">
        <v>49</v>
      </c>
      <c r="G1463" s="55" t="s">
        <v>31</v>
      </c>
      <c r="H1463" s="56" t="s">
        <v>32</v>
      </c>
      <c r="I1463" s="55" t="s">
        <v>33</v>
      </c>
      <c r="J1463" s="57">
        <v>400</v>
      </c>
      <c r="K1463" s="112">
        <v>5200</v>
      </c>
      <c r="L1463" s="136"/>
      <c r="M1463" s="469">
        <v>0</v>
      </c>
      <c r="N1463" s="136"/>
      <c r="O1463" s="469"/>
      <c r="P1463" s="75">
        <v>0</v>
      </c>
      <c r="Q1463" s="1002">
        <f t="shared" si="128"/>
        <v>0</v>
      </c>
      <c r="R1463" s="138"/>
      <c r="S1463" s="469"/>
      <c r="T1463" s="75">
        <v>0</v>
      </c>
      <c r="U1463" s="1002"/>
      <c r="V1463" s="138"/>
      <c r="W1463" s="469"/>
      <c r="X1463" s="138"/>
      <c r="Y1463" s="469"/>
      <c r="Z1463" s="60">
        <f t="shared" si="127"/>
        <v>13</v>
      </c>
      <c r="AA1463" s="1002">
        <v>5200</v>
      </c>
      <c r="AB1463" s="138"/>
      <c r="AC1463" s="469"/>
      <c r="AD1463" s="63">
        <v>0</v>
      </c>
      <c r="AE1463" s="137">
        <f t="shared" si="129"/>
        <v>0</v>
      </c>
      <c r="AF1463" s="942">
        <v>0</v>
      </c>
      <c r="AG1463" s="150">
        <v>0</v>
      </c>
      <c r="AH1463" s="138"/>
      <c r="AI1463" s="469"/>
      <c r="AJ1463" s="998">
        <f t="shared" si="130"/>
        <v>5200</v>
      </c>
    </row>
    <row r="1464" spans="2:36" ht="66" x14ac:dyDescent="0.25">
      <c r="B1464" s="51"/>
      <c r="C1464" s="86" t="s">
        <v>1410</v>
      </c>
      <c r="D1464" s="74"/>
      <c r="E1464" s="79">
        <v>5</v>
      </c>
      <c r="F1464" s="385" t="s">
        <v>30</v>
      </c>
      <c r="G1464" s="55" t="s">
        <v>31</v>
      </c>
      <c r="H1464" s="56" t="s">
        <v>32</v>
      </c>
      <c r="I1464" s="55" t="s">
        <v>33</v>
      </c>
      <c r="J1464" s="57">
        <v>247.16</v>
      </c>
      <c r="K1464" s="112">
        <v>1235.8</v>
      </c>
      <c r="L1464" s="136"/>
      <c r="M1464" s="469">
        <v>0</v>
      </c>
      <c r="N1464" s="136"/>
      <c r="O1464" s="469"/>
      <c r="P1464" s="75">
        <v>0</v>
      </c>
      <c r="Q1464" s="1002">
        <f t="shared" si="128"/>
        <v>0</v>
      </c>
      <c r="R1464" s="138"/>
      <c r="S1464" s="469"/>
      <c r="T1464" s="75">
        <v>0</v>
      </c>
      <c r="U1464" s="1002"/>
      <c r="V1464" s="138"/>
      <c r="W1464" s="469"/>
      <c r="X1464" s="138"/>
      <c r="Y1464" s="469"/>
      <c r="Z1464" s="60">
        <f t="shared" si="127"/>
        <v>5</v>
      </c>
      <c r="AA1464" s="1002">
        <v>1235.8</v>
      </c>
      <c r="AB1464" s="138"/>
      <c r="AC1464" s="469"/>
      <c r="AD1464" s="63">
        <v>0</v>
      </c>
      <c r="AE1464" s="137">
        <f t="shared" si="129"/>
        <v>0</v>
      </c>
      <c r="AF1464" s="942">
        <v>0</v>
      </c>
      <c r="AG1464" s="150">
        <v>0</v>
      </c>
      <c r="AH1464" s="138"/>
      <c r="AI1464" s="469"/>
      <c r="AJ1464" s="998">
        <f t="shared" si="130"/>
        <v>1235.8</v>
      </c>
    </row>
    <row r="1465" spans="2:36" ht="66" x14ac:dyDescent="0.25">
      <c r="B1465" s="51"/>
      <c r="C1465" s="331" t="s">
        <v>1411</v>
      </c>
      <c r="D1465" s="74"/>
      <c r="E1465" s="79">
        <v>2</v>
      </c>
      <c r="F1465" s="398" t="s">
        <v>30</v>
      </c>
      <c r="G1465" s="55" t="s">
        <v>31</v>
      </c>
      <c r="H1465" s="56" t="s">
        <v>32</v>
      </c>
      <c r="I1465" s="55" t="s">
        <v>33</v>
      </c>
      <c r="J1465" s="57">
        <v>67.28</v>
      </c>
      <c r="K1465" s="112">
        <v>134.56</v>
      </c>
      <c r="L1465" s="136"/>
      <c r="M1465" s="469">
        <v>0</v>
      </c>
      <c r="N1465" s="136"/>
      <c r="O1465" s="469"/>
      <c r="P1465" s="75">
        <v>0</v>
      </c>
      <c r="Q1465" s="1002">
        <f t="shared" si="128"/>
        <v>0</v>
      </c>
      <c r="R1465" s="138"/>
      <c r="S1465" s="469"/>
      <c r="T1465" s="75">
        <v>0</v>
      </c>
      <c r="U1465" s="1002"/>
      <c r="V1465" s="138"/>
      <c r="W1465" s="469"/>
      <c r="X1465" s="138"/>
      <c r="Y1465" s="469"/>
      <c r="Z1465" s="60">
        <f t="shared" si="127"/>
        <v>2</v>
      </c>
      <c r="AA1465" s="1002">
        <v>134.56</v>
      </c>
      <c r="AB1465" s="138"/>
      <c r="AC1465" s="469"/>
      <c r="AD1465" s="63">
        <v>0</v>
      </c>
      <c r="AE1465" s="137">
        <f t="shared" si="129"/>
        <v>0</v>
      </c>
      <c r="AF1465" s="942">
        <v>0</v>
      </c>
      <c r="AG1465" s="150">
        <v>0</v>
      </c>
      <c r="AH1465" s="138"/>
      <c r="AI1465" s="469"/>
      <c r="AJ1465" s="998">
        <f t="shared" si="130"/>
        <v>134.56</v>
      </c>
    </row>
    <row r="1466" spans="2:36" ht="66" x14ac:dyDescent="0.25">
      <c r="B1466" s="51"/>
      <c r="C1466" s="331" t="s">
        <v>1412</v>
      </c>
      <c r="D1466" s="74"/>
      <c r="E1466" s="79">
        <v>2</v>
      </c>
      <c r="F1466" s="398" t="s">
        <v>59</v>
      </c>
      <c r="G1466" s="55" t="s">
        <v>31</v>
      </c>
      <c r="H1466" s="56" t="s">
        <v>32</v>
      </c>
      <c r="I1466" s="55" t="s">
        <v>33</v>
      </c>
      <c r="J1466" s="57">
        <v>67.28</v>
      </c>
      <c r="K1466" s="112">
        <v>134.56</v>
      </c>
      <c r="L1466" s="136"/>
      <c r="M1466" s="469">
        <v>0</v>
      </c>
      <c r="N1466" s="136"/>
      <c r="O1466" s="469"/>
      <c r="P1466" s="75">
        <v>0</v>
      </c>
      <c r="Q1466" s="1002">
        <f t="shared" si="128"/>
        <v>0</v>
      </c>
      <c r="R1466" s="138"/>
      <c r="S1466" s="469"/>
      <c r="T1466" s="75">
        <v>0</v>
      </c>
      <c r="U1466" s="1002"/>
      <c r="V1466" s="138"/>
      <c r="W1466" s="469"/>
      <c r="X1466" s="138"/>
      <c r="Y1466" s="469"/>
      <c r="Z1466" s="60">
        <f t="shared" si="127"/>
        <v>2</v>
      </c>
      <c r="AA1466" s="1002">
        <v>134.56</v>
      </c>
      <c r="AB1466" s="138"/>
      <c r="AC1466" s="469"/>
      <c r="AD1466" s="63">
        <v>0</v>
      </c>
      <c r="AE1466" s="137">
        <f t="shared" si="129"/>
        <v>0</v>
      </c>
      <c r="AF1466" s="942">
        <v>0</v>
      </c>
      <c r="AG1466" s="150">
        <v>0</v>
      </c>
      <c r="AH1466" s="138"/>
      <c r="AI1466" s="469"/>
      <c r="AJ1466" s="998">
        <f t="shared" si="130"/>
        <v>134.56</v>
      </c>
    </row>
    <row r="1467" spans="2:36" ht="66" x14ac:dyDescent="0.25">
      <c r="B1467" s="51"/>
      <c r="C1467" s="331" t="s">
        <v>1413</v>
      </c>
      <c r="D1467" s="74"/>
      <c r="E1467" s="79">
        <v>2</v>
      </c>
      <c r="F1467" s="398" t="s">
        <v>59</v>
      </c>
      <c r="G1467" s="55" t="s">
        <v>31</v>
      </c>
      <c r="H1467" s="56" t="s">
        <v>32</v>
      </c>
      <c r="I1467" s="55" t="s">
        <v>33</v>
      </c>
      <c r="J1467" s="57">
        <v>67.28</v>
      </c>
      <c r="K1467" s="112">
        <v>134.56</v>
      </c>
      <c r="L1467" s="136"/>
      <c r="M1467" s="469">
        <v>0</v>
      </c>
      <c r="N1467" s="136"/>
      <c r="O1467" s="469"/>
      <c r="P1467" s="75">
        <v>0</v>
      </c>
      <c r="Q1467" s="1002">
        <f t="shared" si="128"/>
        <v>0</v>
      </c>
      <c r="R1467" s="138"/>
      <c r="S1467" s="469"/>
      <c r="T1467" s="75">
        <v>0</v>
      </c>
      <c r="U1467" s="1002"/>
      <c r="V1467" s="138"/>
      <c r="W1467" s="469"/>
      <c r="X1467" s="138"/>
      <c r="Y1467" s="469"/>
      <c r="Z1467" s="60">
        <f t="shared" si="127"/>
        <v>2</v>
      </c>
      <c r="AA1467" s="1002">
        <v>134.56</v>
      </c>
      <c r="AB1467" s="138"/>
      <c r="AC1467" s="469"/>
      <c r="AD1467" s="63">
        <v>0</v>
      </c>
      <c r="AE1467" s="137">
        <f t="shared" si="129"/>
        <v>0</v>
      </c>
      <c r="AF1467" s="942">
        <v>0</v>
      </c>
      <c r="AG1467" s="150">
        <v>0</v>
      </c>
      <c r="AH1467" s="138"/>
      <c r="AI1467" s="469"/>
      <c r="AJ1467" s="998">
        <f t="shared" si="130"/>
        <v>134.56</v>
      </c>
    </row>
    <row r="1468" spans="2:36" ht="66" x14ac:dyDescent="0.25">
      <c r="B1468" s="51"/>
      <c r="C1468" s="331" t="s">
        <v>1414</v>
      </c>
      <c r="D1468" s="74"/>
      <c r="E1468" s="79">
        <v>2</v>
      </c>
      <c r="F1468" s="398" t="s">
        <v>59</v>
      </c>
      <c r="G1468" s="55" t="s">
        <v>31</v>
      </c>
      <c r="H1468" s="56" t="s">
        <v>32</v>
      </c>
      <c r="I1468" s="55" t="s">
        <v>33</v>
      </c>
      <c r="J1468" s="57">
        <v>67.28</v>
      </c>
      <c r="K1468" s="112">
        <v>134.56</v>
      </c>
      <c r="L1468" s="136"/>
      <c r="M1468" s="469">
        <v>0</v>
      </c>
      <c r="N1468" s="136"/>
      <c r="O1468" s="469"/>
      <c r="P1468" s="75">
        <v>0</v>
      </c>
      <c r="Q1468" s="1002">
        <f t="shared" si="128"/>
        <v>0</v>
      </c>
      <c r="R1468" s="138"/>
      <c r="S1468" s="469"/>
      <c r="T1468" s="75">
        <v>0</v>
      </c>
      <c r="U1468" s="1002"/>
      <c r="V1468" s="138"/>
      <c r="W1468" s="469"/>
      <c r="X1468" s="138"/>
      <c r="Y1468" s="469"/>
      <c r="Z1468" s="60">
        <f t="shared" si="127"/>
        <v>2</v>
      </c>
      <c r="AA1468" s="1002">
        <v>134.56</v>
      </c>
      <c r="AB1468" s="138"/>
      <c r="AC1468" s="469"/>
      <c r="AD1468" s="63">
        <v>0</v>
      </c>
      <c r="AE1468" s="137">
        <f t="shared" si="129"/>
        <v>0</v>
      </c>
      <c r="AF1468" s="942">
        <v>0</v>
      </c>
      <c r="AG1468" s="150">
        <v>0</v>
      </c>
      <c r="AH1468" s="138"/>
      <c r="AI1468" s="469"/>
      <c r="AJ1468" s="998">
        <f t="shared" si="130"/>
        <v>134.56</v>
      </c>
    </row>
    <row r="1469" spans="2:36" ht="66" x14ac:dyDescent="0.25">
      <c r="B1469" s="51"/>
      <c r="C1469" s="331" t="s">
        <v>1415</v>
      </c>
      <c r="D1469" s="74"/>
      <c r="E1469" s="79">
        <v>2</v>
      </c>
      <c r="F1469" s="398" t="s">
        <v>59</v>
      </c>
      <c r="G1469" s="55" t="s">
        <v>31</v>
      </c>
      <c r="H1469" s="56" t="s">
        <v>32</v>
      </c>
      <c r="I1469" s="55" t="s">
        <v>33</v>
      </c>
      <c r="J1469" s="57">
        <v>67.28</v>
      </c>
      <c r="K1469" s="112">
        <v>134.56</v>
      </c>
      <c r="L1469" s="136"/>
      <c r="M1469" s="469">
        <v>0</v>
      </c>
      <c r="N1469" s="136"/>
      <c r="O1469" s="469"/>
      <c r="P1469" s="75">
        <v>0</v>
      </c>
      <c r="Q1469" s="1002">
        <f t="shared" si="128"/>
        <v>0</v>
      </c>
      <c r="R1469" s="138"/>
      <c r="S1469" s="469"/>
      <c r="T1469" s="75">
        <v>0</v>
      </c>
      <c r="U1469" s="1002"/>
      <c r="V1469" s="138"/>
      <c r="W1469" s="469"/>
      <c r="X1469" s="138"/>
      <c r="Y1469" s="469"/>
      <c r="Z1469" s="60">
        <f t="shared" si="127"/>
        <v>2</v>
      </c>
      <c r="AA1469" s="1002">
        <v>134.56</v>
      </c>
      <c r="AB1469" s="138"/>
      <c r="AC1469" s="469"/>
      <c r="AD1469" s="63">
        <v>0</v>
      </c>
      <c r="AE1469" s="137">
        <f t="shared" si="129"/>
        <v>0</v>
      </c>
      <c r="AF1469" s="942">
        <v>0</v>
      </c>
      <c r="AG1469" s="150">
        <v>0</v>
      </c>
      <c r="AH1469" s="138"/>
      <c r="AI1469" s="469"/>
      <c r="AJ1469" s="998">
        <f t="shared" si="130"/>
        <v>134.56</v>
      </c>
    </row>
    <row r="1470" spans="2:36" ht="66" x14ac:dyDescent="0.25">
      <c r="B1470" s="51"/>
      <c r="C1470" s="331" t="s">
        <v>1416</v>
      </c>
      <c r="D1470" s="74"/>
      <c r="E1470" s="79">
        <v>2</v>
      </c>
      <c r="F1470" s="398" t="s">
        <v>59</v>
      </c>
      <c r="G1470" s="55" t="s">
        <v>31</v>
      </c>
      <c r="H1470" s="56" t="s">
        <v>32</v>
      </c>
      <c r="I1470" s="55" t="s">
        <v>33</v>
      </c>
      <c r="J1470" s="57">
        <v>67.28</v>
      </c>
      <c r="K1470" s="112">
        <v>134.56</v>
      </c>
      <c r="L1470" s="136"/>
      <c r="M1470" s="469">
        <v>0</v>
      </c>
      <c r="N1470" s="136"/>
      <c r="O1470" s="469"/>
      <c r="P1470" s="75">
        <v>0</v>
      </c>
      <c r="Q1470" s="1002">
        <f t="shared" si="128"/>
        <v>0</v>
      </c>
      <c r="R1470" s="138"/>
      <c r="S1470" s="469"/>
      <c r="T1470" s="75">
        <v>0</v>
      </c>
      <c r="U1470" s="1002"/>
      <c r="V1470" s="138"/>
      <c r="W1470" s="469"/>
      <c r="X1470" s="138"/>
      <c r="Y1470" s="469"/>
      <c r="Z1470" s="60">
        <f t="shared" si="127"/>
        <v>2</v>
      </c>
      <c r="AA1470" s="1002">
        <v>134.56</v>
      </c>
      <c r="AB1470" s="138"/>
      <c r="AC1470" s="469"/>
      <c r="AD1470" s="63">
        <v>0</v>
      </c>
      <c r="AE1470" s="137">
        <f t="shared" si="129"/>
        <v>0</v>
      </c>
      <c r="AF1470" s="942">
        <v>0</v>
      </c>
      <c r="AG1470" s="150">
        <v>0</v>
      </c>
      <c r="AH1470" s="138"/>
      <c r="AI1470" s="469"/>
      <c r="AJ1470" s="998">
        <f t="shared" si="130"/>
        <v>134.56</v>
      </c>
    </row>
    <row r="1471" spans="2:36" ht="66" x14ac:dyDescent="0.25">
      <c r="B1471" s="51"/>
      <c r="C1471" s="331" t="s">
        <v>1417</v>
      </c>
      <c r="D1471" s="74"/>
      <c r="E1471" s="79">
        <v>1</v>
      </c>
      <c r="F1471" s="398" t="s">
        <v>49</v>
      </c>
      <c r="G1471" s="55" t="s">
        <v>31</v>
      </c>
      <c r="H1471" s="56" t="s">
        <v>32</v>
      </c>
      <c r="I1471" s="55" t="s">
        <v>33</v>
      </c>
      <c r="J1471" s="57">
        <v>168.2</v>
      </c>
      <c r="K1471" s="112">
        <v>168.2</v>
      </c>
      <c r="L1471" s="136"/>
      <c r="M1471" s="469">
        <v>0</v>
      </c>
      <c r="N1471" s="136"/>
      <c r="O1471" s="469"/>
      <c r="P1471" s="75">
        <v>0</v>
      </c>
      <c r="Q1471" s="1002">
        <f t="shared" si="128"/>
        <v>0</v>
      </c>
      <c r="R1471" s="138"/>
      <c r="S1471" s="469"/>
      <c r="T1471" s="75">
        <v>0</v>
      </c>
      <c r="U1471" s="1002"/>
      <c r="V1471" s="138"/>
      <c r="W1471" s="469"/>
      <c r="X1471" s="138"/>
      <c r="Y1471" s="469"/>
      <c r="Z1471" s="60">
        <f t="shared" si="127"/>
        <v>1</v>
      </c>
      <c r="AA1471" s="1002">
        <v>168.2</v>
      </c>
      <c r="AB1471" s="138"/>
      <c r="AC1471" s="469"/>
      <c r="AD1471" s="63">
        <v>0</v>
      </c>
      <c r="AE1471" s="137">
        <f t="shared" si="129"/>
        <v>0</v>
      </c>
      <c r="AF1471" s="942">
        <v>0</v>
      </c>
      <c r="AG1471" s="150">
        <v>0</v>
      </c>
      <c r="AH1471" s="138"/>
      <c r="AI1471" s="469"/>
      <c r="AJ1471" s="998">
        <f t="shared" si="130"/>
        <v>168.2</v>
      </c>
    </row>
    <row r="1472" spans="2:36" ht="66" x14ac:dyDescent="0.25">
      <c r="B1472" s="51"/>
      <c r="C1472" s="331" t="s">
        <v>1418</v>
      </c>
      <c r="D1472" s="74"/>
      <c r="E1472" s="79">
        <v>1</v>
      </c>
      <c r="F1472" s="398" t="s">
        <v>49</v>
      </c>
      <c r="G1472" s="55" t="s">
        <v>31</v>
      </c>
      <c r="H1472" s="56" t="s">
        <v>32</v>
      </c>
      <c r="I1472" s="55" t="s">
        <v>33</v>
      </c>
      <c r="J1472" s="57">
        <v>168.2</v>
      </c>
      <c r="K1472" s="112">
        <v>168.2</v>
      </c>
      <c r="L1472" s="136"/>
      <c r="M1472" s="469">
        <v>0</v>
      </c>
      <c r="N1472" s="136"/>
      <c r="O1472" s="469"/>
      <c r="P1472" s="75">
        <v>0</v>
      </c>
      <c r="Q1472" s="1002">
        <f t="shared" si="128"/>
        <v>0</v>
      </c>
      <c r="R1472" s="138"/>
      <c r="S1472" s="469"/>
      <c r="T1472" s="75">
        <v>0</v>
      </c>
      <c r="U1472" s="1002"/>
      <c r="V1472" s="138"/>
      <c r="W1472" s="469"/>
      <c r="X1472" s="138"/>
      <c r="Y1472" s="469"/>
      <c r="Z1472" s="60">
        <f t="shared" si="127"/>
        <v>1</v>
      </c>
      <c r="AA1472" s="1002">
        <v>168.2</v>
      </c>
      <c r="AB1472" s="138"/>
      <c r="AC1472" s="469"/>
      <c r="AD1472" s="63">
        <v>0</v>
      </c>
      <c r="AE1472" s="137">
        <f t="shared" si="129"/>
        <v>0</v>
      </c>
      <c r="AF1472" s="942">
        <v>0</v>
      </c>
      <c r="AG1472" s="150">
        <v>0</v>
      </c>
      <c r="AH1472" s="138"/>
      <c r="AI1472" s="469"/>
      <c r="AJ1472" s="998">
        <f t="shared" si="130"/>
        <v>168.2</v>
      </c>
    </row>
    <row r="1473" spans="2:36" ht="66" x14ac:dyDescent="0.25">
      <c r="B1473" s="51"/>
      <c r="C1473" s="331" t="s">
        <v>1419</v>
      </c>
      <c r="D1473" s="74"/>
      <c r="E1473" s="79">
        <v>1</v>
      </c>
      <c r="F1473" s="398" t="s">
        <v>49</v>
      </c>
      <c r="G1473" s="55" t="s">
        <v>31</v>
      </c>
      <c r="H1473" s="56" t="s">
        <v>32</v>
      </c>
      <c r="I1473" s="55" t="s">
        <v>33</v>
      </c>
      <c r="J1473" s="57">
        <v>168.2</v>
      </c>
      <c r="K1473" s="112">
        <v>168.2</v>
      </c>
      <c r="L1473" s="136"/>
      <c r="M1473" s="469">
        <v>0</v>
      </c>
      <c r="N1473" s="136"/>
      <c r="O1473" s="469"/>
      <c r="P1473" s="75">
        <v>0</v>
      </c>
      <c r="Q1473" s="1002">
        <f t="shared" si="128"/>
        <v>0</v>
      </c>
      <c r="R1473" s="138"/>
      <c r="S1473" s="469"/>
      <c r="T1473" s="75">
        <v>0</v>
      </c>
      <c r="U1473" s="1002"/>
      <c r="V1473" s="138"/>
      <c r="W1473" s="469"/>
      <c r="X1473" s="138"/>
      <c r="Y1473" s="469"/>
      <c r="Z1473" s="60">
        <f t="shared" si="127"/>
        <v>1</v>
      </c>
      <c r="AA1473" s="1002">
        <v>168.2</v>
      </c>
      <c r="AB1473" s="138"/>
      <c r="AC1473" s="469"/>
      <c r="AD1473" s="63">
        <v>0</v>
      </c>
      <c r="AE1473" s="137">
        <f t="shared" si="129"/>
        <v>0</v>
      </c>
      <c r="AF1473" s="942">
        <v>0</v>
      </c>
      <c r="AG1473" s="150">
        <v>0</v>
      </c>
      <c r="AH1473" s="138"/>
      <c r="AI1473" s="469"/>
      <c r="AJ1473" s="998">
        <f t="shared" si="130"/>
        <v>168.2</v>
      </c>
    </row>
    <row r="1474" spans="2:36" ht="66" x14ac:dyDescent="0.25">
      <c r="B1474" s="51"/>
      <c r="C1474" s="82" t="s">
        <v>1420</v>
      </c>
      <c r="D1474" s="74"/>
      <c r="E1474" s="79">
        <v>10</v>
      </c>
      <c r="F1474" s="79" t="s">
        <v>30</v>
      </c>
      <c r="G1474" s="55" t="s">
        <v>31</v>
      </c>
      <c r="H1474" s="56" t="s">
        <v>32</v>
      </c>
      <c r="I1474" s="55" t="s">
        <v>33</v>
      </c>
      <c r="J1474" s="57">
        <v>587.56400000000008</v>
      </c>
      <c r="K1474" s="112">
        <v>5875.64</v>
      </c>
      <c r="L1474" s="136"/>
      <c r="M1474" s="469">
        <v>0</v>
      </c>
      <c r="N1474" s="136"/>
      <c r="O1474" s="469"/>
      <c r="P1474" s="75">
        <v>0</v>
      </c>
      <c r="Q1474" s="1002">
        <f t="shared" si="128"/>
        <v>0</v>
      </c>
      <c r="R1474" s="138"/>
      <c r="S1474" s="469"/>
      <c r="T1474" s="75">
        <v>0</v>
      </c>
      <c r="U1474" s="1002"/>
      <c r="V1474" s="138"/>
      <c r="W1474" s="469"/>
      <c r="X1474" s="138"/>
      <c r="Y1474" s="469"/>
      <c r="Z1474" s="60">
        <f t="shared" si="127"/>
        <v>10</v>
      </c>
      <c r="AA1474" s="1002">
        <v>5875.64</v>
      </c>
      <c r="AB1474" s="138"/>
      <c r="AC1474" s="469"/>
      <c r="AD1474" s="63">
        <v>0</v>
      </c>
      <c r="AE1474" s="137">
        <f t="shared" si="129"/>
        <v>0</v>
      </c>
      <c r="AF1474" s="942">
        <v>0</v>
      </c>
      <c r="AG1474" s="150">
        <v>0</v>
      </c>
      <c r="AH1474" s="138"/>
      <c r="AI1474" s="469"/>
      <c r="AJ1474" s="998">
        <f t="shared" si="130"/>
        <v>5875.64</v>
      </c>
    </row>
    <row r="1475" spans="2:36" ht="66" x14ac:dyDescent="0.25">
      <c r="B1475" s="51"/>
      <c r="C1475" s="86" t="s">
        <v>1421</v>
      </c>
      <c r="D1475" s="74"/>
      <c r="E1475" s="79">
        <v>5</v>
      </c>
      <c r="F1475" s="79" t="s">
        <v>30</v>
      </c>
      <c r="G1475" s="55" t="s">
        <v>31</v>
      </c>
      <c r="H1475" s="56" t="s">
        <v>32</v>
      </c>
      <c r="I1475" s="55" t="s">
        <v>33</v>
      </c>
      <c r="J1475" s="57">
        <v>236.15199999999999</v>
      </c>
      <c r="K1475" s="112">
        <v>1180.76</v>
      </c>
      <c r="L1475" s="136"/>
      <c r="M1475" s="469">
        <v>0</v>
      </c>
      <c r="N1475" s="136"/>
      <c r="O1475" s="469"/>
      <c r="P1475" s="75">
        <v>0</v>
      </c>
      <c r="Q1475" s="1002">
        <f t="shared" si="128"/>
        <v>0</v>
      </c>
      <c r="R1475" s="138"/>
      <c r="S1475" s="469"/>
      <c r="T1475" s="75">
        <v>0</v>
      </c>
      <c r="U1475" s="1002"/>
      <c r="V1475" s="138"/>
      <c r="W1475" s="469"/>
      <c r="X1475" s="138"/>
      <c r="Y1475" s="469"/>
      <c r="Z1475" s="60">
        <f t="shared" si="127"/>
        <v>5</v>
      </c>
      <c r="AA1475" s="1002">
        <v>1180.76</v>
      </c>
      <c r="AB1475" s="138"/>
      <c r="AC1475" s="469"/>
      <c r="AD1475" s="63">
        <v>0</v>
      </c>
      <c r="AE1475" s="137">
        <f t="shared" si="129"/>
        <v>0</v>
      </c>
      <c r="AF1475" s="942">
        <v>0</v>
      </c>
      <c r="AG1475" s="150">
        <v>0</v>
      </c>
      <c r="AH1475" s="138"/>
      <c r="AI1475" s="469"/>
      <c r="AJ1475" s="998">
        <f t="shared" si="130"/>
        <v>1180.76</v>
      </c>
    </row>
    <row r="1476" spans="2:36" ht="66" x14ac:dyDescent="0.25">
      <c r="B1476" s="51"/>
      <c r="C1476" s="86" t="s">
        <v>1422</v>
      </c>
      <c r="D1476" s="74"/>
      <c r="E1476" s="79">
        <v>7</v>
      </c>
      <c r="F1476" s="398" t="s">
        <v>30</v>
      </c>
      <c r="G1476" s="55" t="s">
        <v>31</v>
      </c>
      <c r="H1476" s="56" t="s">
        <v>32</v>
      </c>
      <c r="I1476" s="55" t="s">
        <v>33</v>
      </c>
      <c r="J1476" s="57">
        <v>182.96571428571428</v>
      </c>
      <c r="K1476" s="112">
        <v>1280.76</v>
      </c>
      <c r="L1476" s="136"/>
      <c r="M1476" s="469">
        <v>0</v>
      </c>
      <c r="N1476" s="136"/>
      <c r="O1476" s="469"/>
      <c r="P1476" s="75">
        <v>0</v>
      </c>
      <c r="Q1476" s="1002">
        <f t="shared" si="128"/>
        <v>0</v>
      </c>
      <c r="R1476" s="138"/>
      <c r="S1476" s="469"/>
      <c r="T1476" s="75">
        <v>0</v>
      </c>
      <c r="U1476" s="1002"/>
      <c r="V1476" s="138"/>
      <c r="W1476" s="469"/>
      <c r="X1476" s="138"/>
      <c r="Y1476" s="469"/>
      <c r="Z1476" s="60">
        <f t="shared" si="127"/>
        <v>7</v>
      </c>
      <c r="AA1476" s="1002">
        <v>1280.76</v>
      </c>
      <c r="AB1476" s="138"/>
      <c r="AC1476" s="469"/>
      <c r="AD1476" s="63">
        <v>0</v>
      </c>
      <c r="AE1476" s="137">
        <f t="shared" si="129"/>
        <v>0</v>
      </c>
      <c r="AF1476" s="942">
        <v>0</v>
      </c>
      <c r="AG1476" s="150">
        <v>0</v>
      </c>
      <c r="AH1476" s="138"/>
      <c r="AI1476" s="469"/>
      <c r="AJ1476" s="998">
        <f t="shared" si="130"/>
        <v>1280.76</v>
      </c>
    </row>
    <row r="1477" spans="2:36" ht="66" x14ac:dyDescent="0.25">
      <c r="B1477" s="51"/>
      <c r="C1477" s="130" t="s">
        <v>1423</v>
      </c>
      <c r="D1477" s="74"/>
      <c r="E1477" s="79">
        <v>12</v>
      </c>
      <c r="F1477" s="79" t="s">
        <v>30</v>
      </c>
      <c r="G1477" s="55" t="s">
        <v>31</v>
      </c>
      <c r="H1477" s="56" t="s">
        <v>32</v>
      </c>
      <c r="I1477" s="55" t="s">
        <v>33</v>
      </c>
      <c r="J1477" s="57">
        <v>95.883333333333326</v>
      </c>
      <c r="K1477" s="112">
        <v>1150.5999999999999</v>
      </c>
      <c r="L1477" s="136"/>
      <c r="M1477" s="469">
        <v>0</v>
      </c>
      <c r="N1477" s="136"/>
      <c r="O1477" s="469"/>
      <c r="P1477" s="75">
        <v>0</v>
      </c>
      <c r="Q1477" s="1002">
        <f t="shared" si="128"/>
        <v>0</v>
      </c>
      <c r="R1477" s="138"/>
      <c r="S1477" s="469"/>
      <c r="T1477" s="75">
        <v>0</v>
      </c>
      <c r="U1477" s="1002"/>
      <c r="V1477" s="138"/>
      <c r="W1477" s="469"/>
      <c r="X1477" s="138"/>
      <c r="Y1477" s="469"/>
      <c r="Z1477" s="60">
        <f t="shared" si="127"/>
        <v>12</v>
      </c>
      <c r="AA1477" s="1002">
        <v>1150.5999999999999</v>
      </c>
      <c r="AB1477" s="138"/>
      <c r="AC1477" s="469"/>
      <c r="AD1477" s="63">
        <v>0</v>
      </c>
      <c r="AE1477" s="137">
        <f t="shared" si="129"/>
        <v>0</v>
      </c>
      <c r="AF1477" s="942">
        <v>0</v>
      </c>
      <c r="AG1477" s="150">
        <v>0</v>
      </c>
      <c r="AH1477" s="138"/>
      <c r="AI1477" s="469"/>
      <c r="AJ1477" s="998">
        <f t="shared" si="130"/>
        <v>1150.5999999999999</v>
      </c>
    </row>
    <row r="1478" spans="2:36" ht="66" x14ac:dyDescent="0.25">
      <c r="B1478" s="51"/>
      <c r="C1478" s="86" t="s">
        <v>1424</v>
      </c>
      <c r="D1478" s="74"/>
      <c r="E1478" s="79">
        <v>12</v>
      </c>
      <c r="F1478" s="385" t="s">
        <v>49</v>
      </c>
      <c r="G1478" s="55" t="s">
        <v>31</v>
      </c>
      <c r="H1478" s="56" t="s">
        <v>32</v>
      </c>
      <c r="I1478" s="55" t="s">
        <v>33</v>
      </c>
      <c r="J1478" s="57">
        <v>76.820000000000007</v>
      </c>
      <c r="K1478" s="112">
        <v>921.84</v>
      </c>
      <c r="L1478" s="136"/>
      <c r="M1478" s="469">
        <v>0</v>
      </c>
      <c r="N1478" s="136"/>
      <c r="O1478" s="469"/>
      <c r="P1478" s="75">
        <v>0</v>
      </c>
      <c r="Q1478" s="1002">
        <f t="shared" si="128"/>
        <v>0</v>
      </c>
      <c r="R1478" s="138"/>
      <c r="S1478" s="469"/>
      <c r="T1478" s="75">
        <v>0</v>
      </c>
      <c r="U1478" s="1002"/>
      <c r="V1478" s="138"/>
      <c r="W1478" s="469"/>
      <c r="X1478" s="138"/>
      <c r="Y1478" s="469"/>
      <c r="Z1478" s="60">
        <f t="shared" si="127"/>
        <v>12</v>
      </c>
      <c r="AA1478" s="1002">
        <v>921.84</v>
      </c>
      <c r="AB1478" s="138"/>
      <c r="AC1478" s="469"/>
      <c r="AD1478" s="63">
        <v>0</v>
      </c>
      <c r="AE1478" s="137">
        <f t="shared" si="129"/>
        <v>0</v>
      </c>
      <c r="AF1478" s="942">
        <v>0</v>
      </c>
      <c r="AG1478" s="150">
        <v>0</v>
      </c>
      <c r="AH1478" s="138"/>
      <c r="AI1478" s="469"/>
      <c r="AJ1478" s="998">
        <f t="shared" si="130"/>
        <v>921.84</v>
      </c>
    </row>
    <row r="1479" spans="2:36" ht="66" x14ac:dyDescent="0.25">
      <c r="B1479" s="51"/>
      <c r="C1479" s="86" t="s">
        <v>1425</v>
      </c>
      <c r="D1479" s="74"/>
      <c r="E1479" s="79">
        <v>8</v>
      </c>
      <c r="F1479" s="385" t="s">
        <v>49</v>
      </c>
      <c r="G1479" s="55" t="s">
        <v>31</v>
      </c>
      <c r="H1479" s="56" t="s">
        <v>32</v>
      </c>
      <c r="I1479" s="55" t="s">
        <v>33</v>
      </c>
      <c r="J1479" s="57">
        <v>29.8</v>
      </c>
      <c r="K1479" s="112">
        <v>238.4</v>
      </c>
      <c r="L1479" s="136"/>
      <c r="M1479" s="469">
        <v>0</v>
      </c>
      <c r="N1479" s="136"/>
      <c r="O1479" s="469"/>
      <c r="P1479" s="75">
        <v>0</v>
      </c>
      <c r="Q1479" s="1002">
        <f t="shared" si="128"/>
        <v>0</v>
      </c>
      <c r="R1479" s="138"/>
      <c r="S1479" s="469"/>
      <c r="T1479" s="75">
        <v>0</v>
      </c>
      <c r="U1479" s="1002"/>
      <c r="V1479" s="138"/>
      <c r="W1479" s="469"/>
      <c r="X1479" s="138"/>
      <c r="Y1479" s="469"/>
      <c r="Z1479" s="60">
        <f t="shared" si="127"/>
        <v>8</v>
      </c>
      <c r="AA1479" s="1002">
        <v>238.4</v>
      </c>
      <c r="AB1479" s="138"/>
      <c r="AC1479" s="469"/>
      <c r="AD1479" s="63">
        <v>0</v>
      </c>
      <c r="AE1479" s="137">
        <f t="shared" si="129"/>
        <v>0</v>
      </c>
      <c r="AF1479" s="942">
        <v>0</v>
      </c>
      <c r="AG1479" s="150">
        <v>0</v>
      </c>
      <c r="AH1479" s="138"/>
      <c r="AI1479" s="469"/>
      <c r="AJ1479" s="998">
        <f t="shared" si="130"/>
        <v>238.4</v>
      </c>
    </row>
    <row r="1480" spans="2:36" ht="66" x14ac:dyDescent="0.25">
      <c r="B1480" s="51"/>
      <c r="C1480" s="82" t="s">
        <v>1426</v>
      </c>
      <c r="D1480" s="74"/>
      <c r="E1480" s="79">
        <v>1</v>
      </c>
      <c r="F1480" s="79" t="s">
        <v>30</v>
      </c>
      <c r="G1480" s="55" t="s">
        <v>31</v>
      </c>
      <c r="H1480" s="56" t="s">
        <v>32</v>
      </c>
      <c r="I1480" s="55" t="s">
        <v>33</v>
      </c>
      <c r="J1480" s="57">
        <v>93.96</v>
      </c>
      <c r="K1480" s="112">
        <v>93.96</v>
      </c>
      <c r="L1480" s="136"/>
      <c r="M1480" s="469">
        <v>0</v>
      </c>
      <c r="N1480" s="136"/>
      <c r="O1480" s="469"/>
      <c r="P1480" s="75">
        <v>0</v>
      </c>
      <c r="Q1480" s="1002">
        <f t="shared" si="128"/>
        <v>0</v>
      </c>
      <c r="R1480" s="138"/>
      <c r="S1480" s="469"/>
      <c r="T1480" s="75">
        <v>0</v>
      </c>
      <c r="U1480" s="1002"/>
      <c r="V1480" s="138"/>
      <c r="W1480" s="469"/>
      <c r="X1480" s="138"/>
      <c r="Y1480" s="469"/>
      <c r="Z1480" s="60">
        <f t="shared" si="127"/>
        <v>1</v>
      </c>
      <c r="AA1480" s="1002">
        <v>93.96</v>
      </c>
      <c r="AB1480" s="138"/>
      <c r="AC1480" s="469"/>
      <c r="AD1480" s="63">
        <v>0</v>
      </c>
      <c r="AE1480" s="137">
        <f t="shared" si="129"/>
        <v>0</v>
      </c>
      <c r="AF1480" s="942">
        <v>0</v>
      </c>
      <c r="AG1480" s="150">
        <v>0</v>
      </c>
      <c r="AH1480" s="138"/>
      <c r="AI1480" s="469"/>
      <c r="AJ1480" s="998">
        <f t="shared" si="130"/>
        <v>93.96</v>
      </c>
    </row>
    <row r="1481" spans="2:36" ht="66" x14ac:dyDescent="0.25">
      <c r="B1481" s="51"/>
      <c r="C1481" s="86" t="s">
        <v>1427</v>
      </c>
      <c r="D1481" s="74"/>
      <c r="E1481" s="79">
        <v>5</v>
      </c>
      <c r="F1481" s="385" t="s">
        <v>49</v>
      </c>
      <c r="G1481" s="55" t="s">
        <v>31</v>
      </c>
      <c r="H1481" s="56" t="s">
        <v>32</v>
      </c>
      <c r="I1481" s="55" t="s">
        <v>33</v>
      </c>
      <c r="J1481" s="57">
        <v>462.12</v>
      </c>
      <c r="K1481" s="112">
        <v>2310.6</v>
      </c>
      <c r="L1481" s="136"/>
      <c r="M1481" s="469">
        <v>0</v>
      </c>
      <c r="N1481" s="136"/>
      <c r="O1481" s="469"/>
      <c r="P1481" s="75">
        <v>0</v>
      </c>
      <c r="Q1481" s="1002">
        <f t="shared" si="128"/>
        <v>0</v>
      </c>
      <c r="R1481" s="138"/>
      <c r="S1481" s="469"/>
      <c r="T1481" s="75">
        <v>0</v>
      </c>
      <c r="U1481" s="1002"/>
      <c r="V1481" s="138"/>
      <c r="W1481" s="469"/>
      <c r="X1481" s="138"/>
      <c r="Y1481" s="469"/>
      <c r="Z1481" s="60">
        <f t="shared" si="127"/>
        <v>5</v>
      </c>
      <c r="AA1481" s="1002">
        <v>2310.6</v>
      </c>
      <c r="AB1481" s="138"/>
      <c r="AC1481" s="469"/>
      <c r="AD1481" s="63">
        <v>0</v>
      </c>
      <c r="AE1481" s="137">
        <f t="shared" si="129"/>
        <v>0</v>
      </c>
      <c r="AF1481" s="942">
        <v>0</v>
      </c>
      <c r="AG1481" s="150">
        <v>0</v>
      </c>
      <c r="AH1481" s="138"/>
      <c r="AI1481" s="469"/>
      <c r="AJ1481" s="998">
        <f t="shared" si="130"/>
        <v>2310.6</v>
      </c>
    </row>
    <row r="1482" spans="2:36" ht="66" x14ac:dyDescent="0.25">
      <c r="B1482" s="51"/>
      <c r="C1482" s="86" t="s">
        <v>1428</v>
      </c>
      <c r="D1482" s="74"/>
      <c r="E1482" s="79">
        <v>5</v>
      </c>
      <c r="F1482" s="385" t="s">
        <v>49</v>
      </c>
      <c r="G1482" s="55" t="s">
        <v>31</v>
      </c>
      <c r="H1482" s="56" t="s">
        <v>32</v>
      </c>
      <c r="I1482" s="55" t="s">
        <v>33</v>
      </c>
      <c r="J1482" s="57">
        <v>972.93999999999994</v>
      </c>
      <c r="K1482" s="112">
        <v>4864.7</v>
      </c>
      <c r="L1482" s="136"/>
      <c r="M1482" s="469">
        <v>0</v>
      </c>
      <c r="N1482" s="136"/>
      <c r="O1482" s="469"/>
      <c r="P1482" s="75">
        <v>0</v>
      </c>
      <c r="Q1482" s="1002">
        <f t="shared" si="128"/>
        <v>0</v>
      </c>
      <c r="R1482" s="138"/>
      <c r="S1482" s="469"/>
      <c r="T1482" s="75">
        <v>0</v>
      </c>
      <c r="U1482" s="1002"/>
      <c r="V1482" s="138"/>
      <c r="W1482" s="469"/>
      <c r="X1482" s="138"/>
      <c r="Y1482" s="469"/>
      <c r="Z1482" s="60">
        <f t="shared" si="127"/>
        <v>5</v>
      </c>
      <c r="AA1482" s="1002">
        <v>4864.7</v>
      </c>
      <c r="AB1482" s="138"/>
      <c r="AC1482" s="469"/>
      <c r="AD1482" s="63">
        <v>0</v>
      </c>
      <c r="AE1482" s="137">
        <f t="shared" si="129"/>
        <v>0</v>
      </c>
      <c r="AF1482" s="942">
        <v>0</v>
      </c>
      <c r="AG1482" s="150">
        <v>0</v>
      </c>
      <c r="AH1482" s="138"/>
      <c r="AI1482" s="469"/>
      <c r="AJ1482" s="998">
        <f t="shared" si="130"/>
        <v>4864.7</v>
      </c>
    </row>
    <row r="1483" spans="2:36" ht="66" x14ac:dyDescent="0.25">
      <c r="B1483" s="51"/>
      <c r="C1483" s="86" t="s">
        <v>1429</v>
      </c>
      <c r="D1483" s="74"/>
      <c r="E1483" s="79">
        <v>35</v>
      </c>
      <c r="F1483" s="385" t="s">
        <v>49</v>
      </c>
      <c r="G1483" s="55" t="s">
        <v>31</v>
      </c>
      <c r="H1483" s="56" t="s">
        <v>32</v>
      </c>
      <c r="I1483" s="55" t="s">
        <v>33</v>
      </c>
      <c r="J1483" s="57">
        <v>35.64</v>
      </c>
      <c r="K1483" s="112">
        <v>1247.4000000000001</v>
      </c>
      <c r="L1483" s="136"/>
      <c r="M1483" s="469">
        <v>0</v>
      </c>
      <c r="N1483" s="136"/>
      <c r="O1483" s="469"/>
      <c r="P1483" s="75">
        <v>0</v>
      </c>
      <c r="Q1483" s="1002">
        <f t="shared" si="128"/>
        <v>0</v>
      </c>
      <c r="R1483" s="138"/>
      <c r="S1483" s="469"/>
      <c r="T1483" s="75">
        <v>0</v>
      </c>
      <c r="U1483" s="1002"/>
      <c r="V1483" s="138"/>
      <c r="W1483" s="469"/>
      <c r="X1483" s="138"/>
      <c r="Y1483" s="469"/>
      <c r="Z1483" s="60">
        <f t="shared" si="127"/>
        <v>35</v>
      </c>
      <c r="AA1483" s="1002">
        <v>1247.4000000000001</v>
      </c>
      <c r="AB1483" s="138"/>
      <c r="AC1483" s="469"/>
      <c r="AD1483" s="63">
        <v>0</v>
      </c>
      <c r="AE1483" s="137">
        <f t="shared" si="129"/>
        <v>0</v>
      </c>
      <c r="AF1483" s="942">
        <v>0</v>
      </c>
      <c r="AG1483" s="150">
        <v>0</v>
      </c>
      <c r="AH1483" s="138"/>
      <c r="AI1483" s="469"/>
      <c r="AJ1483" s="998">
        <f t="shared" si="130"/>
        <v>1247.4000000000001</v>
      </c>
    </row>
    <row r="1484" spans="2:36" ht="66" x14ac:dyDescent="0.25">
      <c r="B1484" s="51"/>
      <c r="C1484" s="73" t="s">
        <v>1430</v>
      </c>
      <c r="D1484" s="74"/>
      <c r="E1484" s="79">
        <v>10</v>
      </c>
      <c r="F1484" s="398" t="s">
        <v>49</v>
      </c>
      <c r="G1484" s="55" t="s">
        <v>31</v>
      </c>
      <c r="H1484" s="56" t="s">
        <v>32</v>
      </c>
      <c r="I1484" s="55" t="s">
        <v>33</v>
      </c>
      <c r="J1484" s="57">
        <v>150.33599999999998</v>
      </c>
      <c r="K1484" s="112">
        <v>1503.36</v>
      </c>
      <c r="L1484" s="136"/>
      <c r="M1484" s="469">
        <v>0</v>
      </c>
      <c r="N1484" s="136"/>
      <c r="O1484" s="469"/>
      <c r="P1484" s="75">
        <v>0</v>
      </c>
      <c r="Q1484" s="1002">
        <f t="shared" si="128"/>
        <v>0</v>
      </c>
      <c r="R1484" s="138"/>
      <c r="S1484" s="469"/>
      <c r="T1484" s="75">
        <v>0</v>
      </c>
      <c r="U1484" s="1002"/>
      <c r="V1484" s="138"/>
      <c r="W1484" s="469"/>
      <c r="X1484" s="138"/>
      <c r="Y1484" s="469"/>
      <c r="Z1484" s="60">
        <f t="shared" si="127"/>
        <v>10</v>
      </c>
      <c r="AA1484" s="1002">
        <v>1503.36</v>
      </c>
      <c r="AB1484" s="138"/>
      <c r="AC1484" s="469"/>
      <c r="AD1484" s="63">
        <v>0</v>
      </c>
      <c r="AE1484" s="137">
        <f t="shared" si="129"/>
        <v>0</v>
      </c>
      <c r="AF1484" s="942">
        <v>0</v>
      </c>
      <c r="AG1484" s="150">
        <v>0</v>
      </c>
      <c r="AH1484" s="138"/>
      <c r="AI1484" s="469"/>
      <c r="AJ1484" s="998">
        <f t="shared" si="130"/>
        <v>1503.36</v>
      </c>
    </row>
    <row r="1485" spans="2:36" ht="66" x14ac:dyDescent="0.25">
      <c r="B1485" s="51"/>
      <c r="C1485" s="258" t="s">
        <v>1431</v>
      </c>
      <c r="D1485" s="74"/>
      <c r="E1485" s="79">
        <v>33</v>
      </c>
      <c r="F1485" s="79" t="s">
        <v>49</v>
      </c>
      <c r="G1485" s="55" t="s">
        <v>31</v>
      </c>
      <c r="H1485" s="56" t="s">
        <v>32</v>
      </c>
      <c r="I1485" s="55" t="s">
        <v>33</v>
      </c>
      <c r="J1485" s="57">
        <v>174.39454545454547</v>
      </c>
      <c r="K1485" s="112">
        <v>5755.02</v>
      </c>
      <c r="L1485" s="136"/>
      <c r="M1485" s="469">
        <v>0</v>
      </c>
      <c r="N1485" s="136"/>
      <c r="O1485" s="469"/>
      <c r="P1485" s="75">
        <v>0</v>
      </c>
      <c r="Q1485" s="1002">
        <f t="shared" si="128"/>
        <v>0</v>
      </c>
      <c r="R1485" s="138"/>
      <c r="S1485" s="469"/>
      <c r="T1485" s="75">
        <v>0</v>
      </c>
      <c r="U1485" s="1002"/>
      <c r="V1485" s="138"/>
      <c r="W1485" s="469"/>
      <c r="X1485" s="138"/>
      <c r="Y1485" s="469"/>
      <c r="Z1485" s="60">
        <f t="shared" si="127"/>
        <v>33</v>
      </c>
      <c r="AA1485" s="1002">
        <v>5755.02</v>
      </c>
      <c r="AB1485" s="138"/>
      <c r="AC1485" s="469"/>
      <c r="AD1485" s="63">
        <v>0</v>
      </c>
      <c r="AE1485" s="137">
        <f t="shared" si="129"/>
        <v>0</v>
      </c>
      <c r="AF1485" s="942">
        <v>0</v>
      </c>
      <c r="AG1485" s="150">
        <v>0</v>
      </c>
      <c r="AH1485" s="138"/>
      <c r="AI1485" s="469"/>
      <c r="AJ1485" s="998">
        <f t="shared" si="130"/>
        <v>5755.02</v>
      </c>
    </row>
    <row r="1486" spans="2:36" ht="66" x14ac:dyDescent="0.25">
      <c r="B1486" s="51"/>
      <c r="C1486" s="86" t="s">
        <v>1432</v>
      </c>
      <c r="D1486" s="74"/>
      <c r="E1486" s="79">
        <v>10</v>
      </c>
      <c r="F1486" s="385" t="s">
        <v>49</v>
      </c>
      <c r="G1486" s="55" t="s">
        <v>31</v>
      </c>
      <c r="H1486" s="56" t="s">
        <v>32</v>
      </c>
      <c r="I1486" s="55" t="s">
        <v>33</v>
      </c>
      <c r="J1486" s="57">
        <v>113.67999999999999</v>
      </c>
      <c r="K1486" s="112">
        <v>1136.8</v>
      </c>
      <c r="L1486" s="136"/>
      <c r="M1486" s="469">
        <v>0</v>
      </c>
      <c r="N1486" s="136"/>
      <c r="O1486" s="469"/>
      <c r="P1486" s="75">
        <v>0</v>
      </c>
      <c r="Q1486" s="1002">
        <f t="shared" si="128"/>
        <v>0</v>
      </c>
      <c r="R1486" s="138"/>
      <c r="S1486" s="469"/>
      <c r="T1486" s="75">
        <v>0</v>
      </c>
      <c r="U1486" s="1002"/>
      <c r="V1486" s="138"/>
      <c r="W1486" s="469"/>
      <c r="X1486" s="138"/>
      <c r="Y1486" s="469"/>
      <c r="Z1486" s="60">
        <f t="shared" si="127"/>
        <v>10</v>
      </c>
      <c r="AA1486" s="1002">
        <v>1136.8</v>
      </c>
      <c r="AB1486" s="138"/>
      <c r="AC1486" s="469"/>
      <c r="AD1486" s="63">
        <v>0</v>
      </c>
      <c r="AE1486" s="137">
        <f t="shared" si="129"/>
        <v>0</v>
      </c>
      <c r="AF1486" s="942">
        <v>0</v>
      </c>
      <c r="AG1486" s="150">
        <v>0</v>
      </c>
      <c r="AH1486" s="138"/>
      <c r="AI1486" s="469"/>
      <c r="AJ1486" s="998">
        <f t="shared" si="130"/>
        <v>1136.8</v>
      </c>
    </row>
    <row r="1487" spans="2:36" ht="66" x14ac:dyDescent="0.25">
      <c r="B1487" s="51"/>
      <c r="C1487" s="86" t="s">
        <v>1433</v>
      </c>
      <c r="D1487" s="74"/>
      <c r="E1487" s="79">
        <v>1</v>
      </c>
      <c r="F1487" s="385" t="s">
        <v>49</v>
      </c>
      <c r="G1487" s="55" t="s">
        <v>31</v>
      </c>
      <c r="H1487" s="56" t="s">
        <v>32</v>
      </c>
      <c r="I1487" s="55" t="s">
        <v>33</v>
      </c>
      <c r="J1487" s="57">
        <v>63.5</v>
      </c>
      <c r="K1487" s="112">
        <v>63.5</v>
      </c>
      <c r="L1487" s="136"/>
      <c r="M1487" s="469">
        <v>0</v>
      </c>
      <c r="N1487" s="136"/>
      <c r="O1487" s="469"/>
      <c r="P1487" s="75">
        <v>0</v>
      </c>
      <c r="Q1487" s="1002">
        <f t="shared" si="128"/>
        <v>0</v>
      </c>
      <c r="R1487" s="138"/>
      <c r="S1487" s="469"/>
      <c r="T1487" s="75">
        <v>0</v>
      </c>
      <c r="U1487" s="1002"/>
      <c r="V1487" s="138"/>
      <c r="W1487" s="469"/>
      <c r="X1487" s="138"/>
      <c r="Y1487" s="469"/>
      <c r="Z1487" s="60">
        <f t="shared" ref="Z1487:Z1550" si="131">E1487</f>
        <v>1</v>
      </c>
      <c r="AA1487" s="1002">
        <v>63.5</v>
      </c>
      <c r="AB1487" s="138"/>
      <c r="AC1487" s="469"/>
      <c r="AD1487" s="63">
        <v>0</v>
      </c>
      <c r="AE1487" s="137">
        <f t="shared" si="129"/>
        <v>0</v>
      </c>
      <c r="AF1487" s="942">
        <v>0</v>
      </c>
      <c r="AG1487" s="150">
        <v>0</v>
      </c>
      <c r="AH1487" s="138"/>
      <c r="AI1487" s="469"/>
      <c r="AJ1487" s="998">
        <f t="shared" si="130"/>
        <v>63.5</v>
      </c>
    </row>
    <row r="1488" spans="2:36" ht="66" x14ac:dyDescent="0.25">
      <c r="B1488" s="51"/>
      <c r="C1488" s="86" t="s">
        <v>1434</v>
      </c>
      <c r="D1488" s="74"/>
      <c r="E1488" s="79">
        <v>2</v>
      </c>
      <c r="F1488" s="385" t="s">
        <v>41</v>
      </c>
      <c r="G1488" s="55" t="s">
        <v>31</v>
      </c>
      <c r="H1488" s="56" t="s">
        <v>32</v>
      </c>
      <c r="I1488" s="55" t="s">
        <v>33</v>
      </c>
      <c r="J1488" s="57">
        <v>740.9</v>
      </c>
      <c r="K1488" s="112">
        <v>1481.8</v>
      </c>
      <c r="L1488" s="136"/>
      <c r="M1488" s="469">
        <v>0</v>
      </c>
      <c r="N1488" s="136"/>
      <c r="O1488" s="469"/>
      <c r="P1488" s="75">
        <v>0</v>
      </c>
      <c r="Q1488" s="1002">
        <f t="shared" si="128"/>
        <v>0</v>
      </c>
      <c r="R1488" s="138"/>
      <c r="S1488" s="469"/>
      <c r="T1488" s="75">
        <v>0</v>
      </c>
      <c r="U1488" s="1002"/>
      <c r="V1488" s="138"/>
      <c r="W1488" s="469"/>
      <c r="X1488" s="138"/>
      <c r="Y1488" s="469"/>
      <c r="Z1488" s="60">
        <f t="shared" si="131"/>
        <v>2</v>
      </c>
      <c r="AA1488" s="1002">
        <v>1481.8</v>
      </c>
      <c r="AB1488" s="138"/>
      <c r="AC1488" s="469"/>
      <c r="AD1488" s="63">
        <v>0</v>
      </c>
      <c r="AE1488" s="137">
        <f t="shared" si="129"/>
        <v>0</v>
      </c>
      <c r="AF1488" s="942">
        <v>0</v>
      </c>
      <c r="AG1488" s="150">
        <v>0</v>
      </c>
      <c r="AH1488" s="138"/>
      <c r="AI1488" s="469"/>
      <c r="AJ1488" s="998">
        <f t="shared" si="130"/>
        <v>1481.8</v>
      </c>
    </row>
    <row r="1489" spans="2:36" ht="66" x14ac:dyDescent="0.25">
      <c r="B1489" s="51"/>
      <c r="C1489" s="86" t="s">
        <v>1435</v>
      </c>
      <c r="D1489" s="74"/>
      <c r="E1489" s="79">
        <v>5</v>
      </c>
      <c r="F1489" s="385" t="s">
        <v>30</v>
      </c>
      <c r="G1489" s="55" t="s">
        <v>31</v>
      </c>
      <c r="H1489" s="56" t="s">
        <v>32</v>
      </c>
      <c r="I1489" s="55" t="s">
        <v>33</v>
      </c>
      <c r="J1489" s="57">
        <v>287.76</v>
      </c>
      <c r="K1489" s="112">
        <v>1438.8</v>
      </c>
      <c r="L1489" s="136"/>
      <c r="M1489" s="469">
        <v>0</v>
      </c>
      <c r="N1489" s="136"/>
      <c r="O1489" s="469"/>
      <c r="P1489" s="75">
        <v>0</v>
      </c>
      <c r="Q1489" s="1002">
        <f t="shared" si="128"/>
        <v>0</v>
      </c>
      <c r="R1489" s="138"/>
      <c r="S1489" s="469"/>
      <c r="T1489" s="75">
        <v>0</v>
      </c>
      <c r="U1489" s="1002"/>
      <c r="V1489" s="138"/>
      <c r="W1489" s="469"/>
      <c r="X1489" s="138"/>
      <c r="Y1489" s="469"/>
      <c r="Z1489" s="60">
        <f t="shared" si="131"/>
        <v>5</v>
      </c>
      <c r="AA1489" s="1002">
        <v>1438.8</v>
      </c>
      <c r="AB1489" s="138"/>
      <c r="AC1489" s="469"/>
      <c r="AD1489" s="63">
        <v>0</v>
      </c>
      <c r="AE1489" s="137">
        <f t="shared" si="129"/>
        <v>0</v>
      </c>
      <c r="AF1489" s="942">
        <v>0</v>
      </c>
      <c r="AG1489" s="150">
        <v>0</v>
      </c>
      <c r="AH1489" s="138"/>
      <c r="AI1489" s="469"/>
      <c r="AJ1489" s="998">
        <f t="shared" si="130"/>
        <v>1438.8</v>
      </c>
    </row>
    <row r="1490" spans="2:36" ht="66" x14ac:dyDescent="0.25">
      <c r="B1490" s="51"/>
      <c r="C1490" s="331" t="s">
        <v>1436</v>
      </c>
      <c r="D1490" s="74"/>
      <c r="E1490" s="79">
        <v>1</v>
      </c>
      <c r="F1490" s="398" t="s">
        <v>49</v>
      </c>
      <c r="G1490" s="55" t="s">
        <v>31</v>
      </c>
      <c r="H1490" s="56" t="s">
        <v>32</v>
      </c>
      <c r="I1490" s="55" t="s">
        <v>33</v>
      </c>
      <c r="J1490" s="57">
        <v>127.6</v>
      </c>
      <c r="K1490" s="112">
        <v>127.6</v>
      </c>
      <c r="L1490" s="136"/>
      <c r="M1490" s="469">
        <v>0</v>
      </c>
      <c r="N1490" s="136"/>
      <c r="O1490" s="469"/>
      <c r="P1490" s="75">
        <v>0</v>
      </c>
      <c r="Q1490" s="1002">
        <f t="shared" si="128"/>
        <v>0</v>
      </c>
      <c r="R1490" s="138"/>
      <c r="S1490" s="469"/>
      <c r="T1490" s="75">
        <v>0</v>
      </c>
      <c r="U1490" s="1002"/>
      <c r="V1490" s="138"/>
      <c r="W1490" s="469"/>
      <c r="X1490" s="138"/>
      <c r="Y1490" s="469"/>
      <c r="Z1490" s="60">
        <f t="shared" si="131"/>
        <v>1</v>
      </c>
      <c r="AA1490" s="1002">
        <v>127.6</v>
      </c>
      <c r="AB1490" s="138"/>
      <c r="AC1490" s="469"/>
      <c r="AD1490" s="63">
        <v>0</v>
      </c>
      <c r="AE1490" s="137">
        <f t="shared" si="129"/>
        <v>0</v>
      </c>
      <c r="AF1490" s="942">
        <v>0</v>
      </c>
      <c r="AG1490" s="150">
        <v>0</v>
      </c>
      <c r="AH1490" s="138"/>
      <c r="AI1490" s="469"/>
      <c r="AJ1490" s="998">
        <f t="shared" si="130"/>
        <v>127.6</v>
      </c>
    </row>
    <row r="1491" spans="2:36" ht="66" x14ac:dyDescent="0.25">
      <c r="B1491" s="51"/>
      <c r="C1491" s="331" t="s">
        <v>1437</v>
      </c>
      <c r="D1491" s="74"/>
      <c r="E1491" s="79">
        <v>1</v>
      </c>
      <c r="F1491" s="398" t="s">
        <v>49</v>
      </c>
      <c r="G1491" s="55" t="s">
        <v>31</v>
      </c>
      <c r="H1491" s="56" t="s">
        <v>32</v>
      </c>
      <c r="I1491" s="55" t="s">
        <v>33</v>
      </c>
      <c r="J1491" s="57">
        <v>353.8</v>
      </c>
      <c r="K1491" s="112">
        <v>353.8</v>
      </c>
      <c r="L1491" s="136"/>
      <c r="M1491" s="469">
        <v>0</v>
      </c>
      <c r="N1491" s="136"/>
      <c r="O1491" s="469"/>
      <c r="P1491" s="75">
        <v>0</v>
      </c>
      <c r="Q1491" s="1002">
        <f t="shared" si="128"/>
        <v>0</v>
      </c>
      <c r="R1491" s="138"/>
      <c r="S1491" s="469"/>
      <c r="T1491" s="75">
        <v>0</v>
      </c>
      <c r="U1491" s="1002"/>
      <c r="V1491" s="138"/>
      <c r="W1491" s="469"/>
      <c r="X1491" s="138"/>
      <c r="Y1491" s="469"/>
      <c r="Z1491" s="60">
        <f t="shared" si="131"/>
        <v>1</v>
      </c>
      <c r="AA1491" s="1002">
        <v>353.8</v>
      </c>
      <c r="AB1491" s="138"/>
      <c r="AC1491" s="469"/>
      <c r="AD1491" s="63">
        <v>0</v>
      </c>
      <c r="AE1491" s="137">
        <f t="shared" si="129"/>
        <v>0</v>
      </c>
      <c r="AF1491" s="942">
        <v>0</v>
      </c>
      <c r="AG1491" s="150">
        <v>0</v>
      </c>
      <c r="AH1491" s="138"/>
      <c r="AI1491" s="469"/>
      <c r="AJ1491" s="998">
        <f t="shared" si="130"/>
        <v>353.8</v>
      </c>
    </row>
    <row r="1492" spans="2:36" ht="66" x14ac:dyDescent="0.25">
      <c r="B1492" s="51"/>
      <c r="C1492" s="86" t="s">
        <v>1438</v>
      </c>
      <c r="D1492" s="74"/>
      <c r="E1492" s="79">
        <v>7</v>
      </c>
      <c r="F1492" s="385" t="s">
        <v>49</v>
      </c>
      <c r="G1492" s="55" t="s">
        <v>31</v>
      </c>
      <c r="H1492" s="56" t="s">
        <v>32</v>
      </c>
      <c r="I1492" s="55" t="s">
        <v>33</v>
      </c>
      <c r="J1492" s="57">
        <v>100.36</v>
      </c>
      <c r="K1492" s="112">
        <v>702.52</v>
      </c>
      <c r="L1492" s="136"/>
      <c r="M1492" s="469">
        <v>0</v>
      </c>
      <c r="N1492" s="136"/>
      <c r="O1492" s="469"/>
      <c r="P1492" s="75">
        <v>0</v>
      </c>
      <c r="Q1492" s="1002">
        <f t="shared" si="128"/>
        <v>0</v>
      </c>
      <c r="R1492" s="138"/>
      <c r="S1492" s="469"/>
      <c r="T1492" s="75">
        <v>0</v>
      </c>
      <c r="U1492" s="1002"/>
      <c r="V1492" s="138"/>
      <c r="W1492" s="469"/>
      <c r="X1492" s="138"/>
      <c r="Y1492" s="469"/>
      <c r="Z1492" s="60">
        <f t="shared" si="131"/>
        <v>7</v>
      </c>
      <c r="AA1492" s="1002">
        <v>702.52</v>
      </c>
      <c r="AB1492" s="138"/>
      <c r="AC1492" s="469"/>
      <c r="AD1492" s="63">
        <v>0</v>
      </c>
      <c r="AE1492" s="137">
        <f t="shared" si="129"/>
        <v>0</v>
      </c>
      <c r="AF1492" s="942">
        <v>0</v>
      </c>
      <c r="AG1492" s="150">
        <v>0</v>
      </c>
      <c r="AH1492" s="138"/>
      <c r="AI1492" s="469"/>
      <c r="AJ1492" s="998">
        <f t="shared" si="130"/>
        <v>702.52</v>
      </c>
    </row>
    <row r="1493" spans="2:36" ht="66" x14ac:dyDescent="0.25">
      <c r="B1493" s="51"/>
      <c r="C1493" s="86" t="s">
        <v>1439</v>
      </c>
      <c r="D1493" s="74"/>
      <c r="E1493" s="79">
        <v>7</v>
      </c>
      <c r="F1493" s="385" t="s">
        <v>41</v>
      </c>
      <c r="G1493" s="55" t="s">
        <v>31</v>
      </c>
      <c r="H1493" s="56" t="s">
        <v>32</v>
      </c>
      <c r="I1493" s="55" t="s">
        <v>33</v>
      </c>
      <c r="J1493" s="57">
        <v>100.36</v>
      </c>
      <c r="K1493" s="112">
        <v>702.52</v>
      </c>
      <c r="L1493" s="136"/>
      <c r="M1493" s="469">
        <v>0</v>
      </c>
      <c r="N1493" s="136"/>
      <c r="O1493" s="469"/>
      <c r="P1493" s="75">
        <v>0</v>
      </c>
      <c r="Q1493" s="1002">
        <f t="shared" si="128"/>
        <v>0</v>
      </c>
      <c r="R1493" s="138"/>
      <c r="S1493" s="469"/>
      <c r="T1493" s="75">
        <v>0</v>
      </c>
      <c r="U1493" s="1002"/>
      <c r="V1493" s="138"/>
      <c r="W1493" s="469"/>
      <c r="X1493" s="138"/>
      <c r="Y1493" s="469"/>
      <c r="Z1493" s="60">
        <f t="shared" si="131"/>
        <v>7</v>
      </c>
      <c r="AA1493" s="1002">
        <v>702.52</v>
      </c>
      <c r="AB1493" s="138"/>
      <c r="AC1493" s="469"/>
      <c r="AD1493" s="63">
        <v>0</v>
      </c>
      <c r="AE1493" s="137">
        <f t="shared" si="129"/>
        <v>0</v>
      </c>
      <c r="AF1493" s="942">
        <v>0</v>
      </c>
      <c r="AG1493" s="150">
        <v>0</v>
      </c>
      <c r="AH1493" s="138"/>
      <c r="AI1493" s="469"/>
      <c r="AJ1493" s="998">
        <f t="shared" si="130"/>
        <v>702.52</v>
      </c>
    </row>
    <row r="1494" spans="2:36" ht="66" x14ac:dyDescent="0.25">
      <c r="B1494" s="51"/>
      <c r="C1494" s="86" t="s">
        <v>1440</v>
      </c>
      <c r="D1494" s="74"/>
      <c r="E1494" s="79">
        <v>7</v>
      </c>
      <c r="F1494" s="385" t="s">
        <v>49</v>
      </c>
      <c r="G1494" s="55" t="s">
        <v>31</v>
      </c>
      <c r="H1494" s="56" t="s">
        <v>32</v>
      </c>
      <c r="I1494" s="55" t="s">
        <v>33</v>
      </c>
      <c r="J1494" s="57">
        <v>100.36</v>
      </c>
      <c r="K1494" s="112">
        <v>702.52</v>
      </c>
      <c r="L1494" s="136"/>
      <c r="M1494" s="469">
        <v>0</v>
      </c>
      <c r="N1494" s="136"/>
      <c r="O1494" s="469"/>
      <c r="P1494" s="75">
        <v>0</v>
      </c>
      <c r="Q1494" s="1002">
        <f t="shared" si="128"/>
        <v>0</v>
      </c>
      <c r="R1494" s="138"/>
      <c r="S1494" s="469"/>
      <c r="T1494" s="75">
        <v>0</v>
      </c>
      <c r="U1494" s="1002"/>
      <c r="V1494" s="138"/>
      <c r="W1494" s="469"/>
      <c r="X1494" s="138"/>
      <c r="Y1494" s="469"/>
      <c r="Z1494" s="60">
        <f t="shared" si="131"/>
        <v>7</v>
      </c>
      <c r="AA1494" s="1002">
        <v>702.52</v>
      </c>
      <c r="AB1494" s="138"/>
      <c r="AC1494" s="469"/>
      <c r="AD1494" s="63">
        <v>0</v>
      </c>
      <c r="AE1494" s="137">
        <f t="shared" si="129"/>
        <v>0</v>
      </c>
      <c r="AF1494" s="942">
        <v>0</v>
      </c>
      <c r="AG1494" s="150">
        <v>0</v>
      </c>
      <c r="AH1494" s="138"/>
      <c r="AI1494" s="469"/>
      <c r="AJ1494" s="998">
        <f t="shared" si="130"/>
        <v>702.52</v>
      </c>
    </row>
    <row r="1495" spans="2:36" ht="66" x14ac:dyDescent="0.25">
      <c r="B1495" s="51"/>
      <c r="C1495" s="331" t="s">
        <v>1441</v>
      </c>
      <c r="D1495" s="74"/>
      <c r="E1495" s="79">
        <v>1</v>
      </c>
      <c r="F1495" s="398" t="s">
        <v>1442</v>
      </c>
      <c r="G1495" s="55" t="s">
        <v>31</v>
      </c>
      <c r="H1495" s="56" t="s">
        <v>32</v>
      </c>
      <c r="I1495" s="55" t="s">
        <v>33</v>
      </c>
      <c r="J1495" s="57">
        <v>345.68</v>
      </c>
      <c r="K1495" s="112">
        <v>345.68</v>
      </c>
      <c r="L1495" s="136"/>
      <c r="M1495" s="469">
        <v>0</v>
      </c>
      <c r="N1495" s="136"/>
      <c r="O1495" s="469"/>
      <c r="P1495" s="75">
        <v>0</v>
      </c>
      <c r="Q1495" s="1002">
        <f t="shared" si="128"/>
        <v>0</v>
      </c>
      <c r="R1495" s="138"/>
      <c r="S1495" s="469"/>
      <c r="T1495" s="75">
        <v>0</v>
      </c>
      <c r="U1495" s="1002"/>
      <c r="V1495" s="138"/>
      <c r="W1495" s="469"/>
      <c r="X1495" s="138"/>
      <c r="Y1495" s="469"/>
      <c r="Z1495" s="60">
        <f t="shared" si="131"/>
        <v>1</v>
      </c>
      <c r="AA1495" s="1002">
        <v>345.68</v>
      </c>
      <c r="AB1495" s="138"/>
      <c r="AC1495" s="469"/>
      <c r="AD1495" s="63">
        <v>0</v>
      </c>
      <c r="AE1495" s="137">
        <f t="shared" si="129"/>
        <v>0</v>
      </c>
      <c r="AF1495" s="942">
        <v>0</v>
      </c>
      <c r="AG1495" s="150">
        <v>0</v>
      </c>
      <c r="AH1495" s="138"/>
      <c r="AI1495" s="469"/>
      <c r="AJ1495" s="998">
        <f t="shared" si="130"/>
        <v>345.68</v>
      </c>
    </row>
    <row r="1496" spans="2:36" ht="66" x14ac:dyDescent="0.25">
      <c r="B1496" s="51"/>
      <c r="C1496" s="86" t="s">
        <v>1443</v>
      </c>
      <c r="D1496" s="74"/>
      <c r="E1496" s="79">
        <v>3</v>
      </c>
      <c r="F1496" s="385" t="s">
        <v>49</v>
      </c>
      <c r="G1496" s="55" t="s">
        <v>31</v>
      </c>
      <c r="H1496" s="56" t="s">
        <v>32</v>
      </c>
      <c r="I1496" s="55" t="s">
        <v>33</v>
      </c>
      <c r="J1496" s="57">
        <v>193.04999999999998</v>
      </c>
      <c r="K1496" s="112">
        <v>579.15</v>
      </c>
      <c r="L1496" s="136"/>
      <c r="M1496" s="469">
        <v>0</v>
      </c>
      <c r="N1496" s="136"/>
      <c r="O1496" s="469"/>
      <c r="P1496" s="75">
        <v>0</v>
      </c>
      <c r="Q1496" s="1002">
        <f t="shared" si="128"/>
        <v>0</v>
      </c>
      <c r="R1496" s="138"/>
      <c r="S1496" s="469"/>
      <c r="T1496" s="75">
        <v>0</v>
      </c>
      <c r="U1496" s="1002"/>
      <c r="V1496" s="138"/>
      <c r="W1496" s="469"/>
      <c r="X1496" s="138"/>
      <c r="Y1496" s="469"/>
      <c r="Z1496" s="60">
        <f t="shared" si="131"/>
        <v>3</v>
      </c>
      <c r="AA1496" s="1002">
        <v>579.15</v>
      </c>
      <c r="AB1496" s="138"/>
      <c r="AC1496" s="469"/>
      <c r="AD1496" s="63">
        <v>0</v>
      </c>
      <c r="AE1496" s="137">
        <f t="shared" si="129"/>
        <v>0</v>
      </c>
      <c r="AF1496" s="942">
        <v>0</v>
      </c>
      <c r="AG1496" s="150">
        <v>0</v>
      </c>
      <c r="AH1496" s="138"/>
      <c r="AI1496" s="469"/>
      <c r="AJ1496" s="998">
        <f t="shared" si="130"/>
        <v>579.15</v>
      </c>
    </row>
    <row r="1497" spans="2:36" ht="66" x14ac:dyDescent="0.25">
      <c r="B1497" s="51"/>
      <c r="C1497" s="86" t="s">
        <v>1444</v>
      </c>
      <c r="D1497" s="74"/>
      <c r="E1497" s="79">
        <v>15</v>
      </c>
      <c r="F1497" s="385" t="s">
        <v>49</v>
      </c>
      <c r="G1497" s="55" t="s">
        <v>31</v>
      </c>
      <c r="H1497" s="56" t="s">
        <v>32</v>
      </c>
      <c r="I1497" s="55" t="s">
        <v>33</v>
      </c>
      <c r="J1497" s="57">
        <v>32.840000000000003</v>
      </c>
      <c r="K1497" s="112">
        <v>492.6</v>
      </c>
      <c r="L1497" s="136"/>
      <c r="M1497" s="469">
        <v>0</v>
      </c>
      <c r="N1497" s="136"/>
      <c r="O1497" s="469"/>
      <c r="P1497" s="75">
        <v>0</v>
      </c>
      <c r="Q1497" s="1002">
        <f t="shared" si="128"/>
        <v>0</v>
      </c>
      <c r="R1497" s="138"/>
      <c r="S1497" s="469"/>
      <c r="T1497" s="75">
        <v>0</v>
      </c>
      <c r="U1497" s="1002"/>
      <c r="V1497" s="138"/>
      <c r="W1497" s="469"/>
      <c r="X1497" s="138"/>
      <c r="Y1497" s="469"/>
      <c r="Z1497" s="60">
        <f t="shared" si="131"/>
        <v>15</v>
      </c>
      <c r="AA1497" s="1002">
        <v>492.6</v>
      </c>
      <c r="AB1497" s="138"/>
      <c r="AC1497" s="469"/>
      <c r="AD1497" s="63">
        <v>0</v>
      </c>
      <c r="AE1497" s="137">
        <f t="shared" si="129"/>
        <v>0</v>
      </c>
      <c r="AF1497" s="942">
        <v>0</v>
      </c>
      <c r="AG1497" s="150">
        <v>0</v>
      </c>
      <c r="AH1497" s="138"/>
      <c r="AI1497" s="469"/>
      <c r="AJ1497" s="998">
        <f t="shared" si="130"/>
        <v>492.6</v>
      </c>
    </row>
    <row r="1498" spans="2:36" ht="66" x14ac:dyDescent="0.25">
      <c r="B1498" s="51"/>
      <c r="C1498" s="86" t="s">
        <v>1445</v>
      </c>
      <c r="D1498" s="74"/>
      <c r="E1498" s="79">
        <v>15</v>
      </c>
      <c r="F1498" s="385" t="s">
        <v>49</v>
      </c>
      <c r="G1498" s="55" t="s">
        <v>31</v>
      </c>
      <c r="H1498" s="56" t="s">
        <v>32</v>
      </c>
      <c r="I1498" s="55" t="s">
        <v>33</v>
      </c>
      <c r="J1498" s="57">
        <v>32.840000000000003</v>
      </c>
      <c r="K1498" s="112">
        <v>492.6</v>
      </c>
      <c r="L1498" s="136"/>
      <c r="M1498" s="469">
        <v>0</v>
      </c>
      <c r="N1498" s="136"/>
      <c r="O1498" s="469"/>
      <c r="P1498" s="75">
        <v>0</v>
      </c>
      <c r="Q1498" s="1002">
        <f t="shared" ref="Q1498:Q1561" si="132">P1498*J1498</f>
        <v>0</v>
      </c>
      <c r="R1498" s="138"/>
      <c r="S1498" s="469"/>
      <c r="T1498" s="75">
        <v>0</v>
      </c>
      <c r="U1498" s="1002"/>
      <c r="V1498" s="138"/>
      <c r="W1498" s="469"/>
      <c r="X1498" s="138"/>
      <c r="Y1498" s="469"/>
      <c r="Z1498" s="60">
        <f t="shared" si="131"/>
        <v>15</v>
      </c>
      <c r="AA1498" s="1002">
        <v>492.6</v>
      </c>
      <c r="AB1498" s="138"/>
      <c r="AC1498" s="469"/>
      <c r="AD1498" s="63">
        <v>0</v>
      </c>
      <c r="AE1498" s="137">
        <f t="shared" ref="AE1498:AE1561" si="133">AD1498*J1498</f>
        <v>0</v>
      </c>
      <c r="AF1498" s="942">
        <v>0</v>
      </c>
      <c r="AG1498" s="150">
        <v>0</v>
      </c>
      <c r="AH1498" s="138"/>
      <c r="AI1498" s="469"/>
      <c r="AJ1498" s="998">
        <f t="shared" ref="AJ1498:AJ1561" si="134">AG1498+AI1498+AE1498+AC1498+AA1498+Y1498+W1498+U1498+S1498+Q1498+O1498+M1498</f>
        <v>492.6</v>
      </c>
    </row>
    <row r="1499" spans="2:36" ht="66" x14ac:dyDescent="0.25">
      <c r="B1499" s="51"/>
      <c r="C1499" s="86" t="s">
        <v>1446</v>
      </c>
      <c r="D1499" s="74"/>
      <c r="E1499" s="79">
        <v>15</v>
      </c>
      <c r="F1499" s="385" t="s">
        <v>372</v>
      </c>
      <c r="G1499" s="55" t="s">
        <v>31</v>
      </c>
      <c r="H1499" s="56" t="s">
        <v>32</v>
      </c>
      <c r="I1499" s="55" t="s">
        <v>33</v>
      </c>
      <c r="J1499" s="57">
        <v>32.840000000000003</v>
      </c>
      <c r="K1499" s="112">
        <v>492.6</v>
      </c>
      <c r="L1499" s="136"/>
      <c r="M1499" s="469">
        <v>0</v>
      </c>
      <c r="N1499" s="136"/>
      <c r="O1499" s="469"/>
      <c r="P1499" s="75">
        <v>0</v>
      </c>
      <c r="Q1499" s="1002">
        <f t="shared" si="132"/>
        <v>0</v>
      </c>
      <c r="R1499" s="138"/>
      <c r="S1499" s="469"/>
      <c r="T1499" s="75">
        <v>0</v>
      </c>
      <c r="U1499" s="1002"/>
      <c r="V1499" s="138"/>
      <c r="W1499" s="469"/>
      <c r="X1499" s="138"/>
      <c r="Y1499" s="469"/>
      <c r="Z1499" s="60">
        <f t="shared" si="131"/>
        <v>15</v>
      </c>
      <c r="AA1499" s="1002">
        <v>492.6</v>
      </c>
      <c r="AB1499" s="138"/>
      <c r="AC1499" s="469"/>
      <c r="AD1499" s="63">
        <v>0</v>
      </c>
      <c r="AE1499" s="137">
        <f t="shared" si="133"/>
        <v>0</v>
      </c>
      <c r="AF1499" s="942">
        <v>0</v>
      </c>
      <c r="AG1499" s="150">
        <v>0</v>
      </c>
      <c r="AH1499" s="138"/>
      <c r="AI1499" s="469"/>
      <c r="AJ1499" s="998">
        <f t="shared" si="134"/>
        <v>492.6</v>
      </c>
    </row>
    <row r="1500" spans="2:36" ht="66" x14ac:dyDescent="0.25">
      <c r="B1500" s="51"/>
      <c r="C1500" s="86" t="s">
        <v>1447</v>
      </c>
      <c r="D1500" s="74"/>
      <c r="E1500" s="79">
        <v>33</v>
      </c>
      <c r="F1500" s="385" t="s">
        <v>49</v>
      </c>
      <c r="G1500" s="55" t="s">
        <v>31</v>
      </c>
      <c r="H1500" s="56" t="s">
        <v>32</v>
      </c>
      <c r="I1500" s="55" t="s">
        <v>33</v>
      </c>
      <c r="J1500" s="57">
        <v>129.67999999999998</v>
      </c>
      <c r="K1500" s="112">
        <v>4279.4399999999996</v>
      </c>
      <c r="L1500" s="136"/>
      <c r="M1500" s="469">
        <v>0</v>
      </c>
      <c r="N1500" s="136"/>
      <c r="O1500" s="469"/>
      <c r="P1500" s="75">
        <v>0</v>
      </c>
      <c r="Q1500" s="1002">
        <f t="shared" si="132"/>
        <v>0</v>
      </c>
      <c r="R1500" s="138"/>
      <c r="S1500" s="469"/>
      <c r="T1500" s="75">
        <v>0</v>
      </c>
      <c r="U1500" s="1002"/>
      <c r="V1500" s="138"/>
      <c r="W1500" s="469"/>
      <c r="X1500" s="138"/>
      <c r="Y1500" s="469"/>
      <c r="Z1500" s="60">
        <f t="shared" si="131"/>
        <v>33</v>
      </c>
      <c r="AA1500" s="1002">
        <v>4279.4399999999996</v>
      </c>
      <c r="AB1500" s="138"/>
      <c r="AC1500" s="469"/>
      <c r="AD1500" s="63">
        <v>0</v>
      </c>
      <c r="AE1500" s="137">
        <f t="shared" si="133"/>
        <v>0</v>
      </c>
      <c r="AF1500" s="942">
        <v>0</v>
      </c>
      <c r="AG1500" s="150">
        <v>0</v>
      </c>
      <c r="AH1500" s="138"/>
      <c r="AI1500" s="469"/>
      <c r="AJ1500" s="998">
        <f t="shared" si="134"/>
        <v>4279.4399999999996</v>
      </c>
    </row>
    <row r="1501" spans="2:36" ht="66" x14ac:dyDescent="0.25">
      <c r="B1501" s="51"/>
      <c r="C1501" s="86" t="s">
        <v>1448</v>
      </c>
      <c r="D1501" s="74"/>
      <c r="E1501" s="79">
        <v>1</v>
      </c>
      <c r="F1501" s="385" t="s">
        <v>49</v>
      </c>
      <c r="G1501" s="55" t="s">
        <v>31</v>
      </c>
      <c r="H1501" s="56" t="s">
        <v>32</v>
      </c>
      <c r="I1501" s="55" t="s">
        <v>33</v>
      </c>
      <c r="J1501" s="57">
        <v>239.13</v>
      </c>
      <c r="K1501" s="112">
        <v>239.13</v>
      </c>
      <c r="L1501" s="136"/>
      <c r="M1501" s="469">
        <v>0</v>
      </c>
      <c r="N1501" s="136"/>
      <c r="O1501" s="469"/>
      <c r="P1501" s="75">
        <v>0</v>
      </c>
      <c r="Q1501" s="1002">
        <f t="shared" si="132"/>
        <v>0</v>
      </c>
      <c r="R1501" s="138"/>
      <c r="S1501" s="469"/>
      <c r="T1501" s="75">
        <v>0</v>
      </c>
      <c r="U1501" s="1002"/>
      <c r="V1501" s="138"/>
      <c r="W1501" s="469"/>
      <c r="X1501" s="138"/>
      <c r="Y1501" s="469"/>
      <c r="Z1501" s="60">
        <f t="shared" si="131"/>
        <v>1</v>
      </c>
      <c r="AA1501" s="1002">
        <v>239.13</v>
      </c>
      <c r="AB1501" s="138"/>
      <c r="AC1501" s="469"/>
      <c r="AD1501" s="63">
        <v>0</v>
      </c>
      <c r="AE1501" s="137">
        <f t="shared" si="133"/>
        <v>0</v>
      </c>
      <c r="AF1501" s="942">
        <v>0</v>
      </c>
      <c r="AG1501" s="150">
        <v>0</v>
      </c>
      <c r="AH1501" s="138"/>
      <c r="AI1501" s="469"/>
      <c r="AJ1501" s="998">
        <f t="shared" si="134"/>
        <v>239.13</v>
      </c>
    </row>
    <row r="1502" spans="2:36" ht="66" x14ac:dyDescent="0.25">
      <c r="B1502" s="51"/>
      <c r="C1502" s="86" t="s">
        <v>1449</v>
      </c>
      <c r="D1502" s="74"/>
      <c r="E1502" s="79">
        <v>1</v>
      </c>
      <c r="F1502" s="385" t="s">
        <v>30</v>
      </c>
      <c r="G1502" s="55" t="s">
        <v>31</v>
      </c>
      <c r="H1502" s="56" t="s">
        <v>32</v>
      </c>
      <c r="I1502" s="55" t="s">
        <v>33</v>
      </c>
      <c r="J1502" s="57">
        <v>239.13</v>
      </c>
      <c r="K1502" s="112">
        <v>239.13</v>
      </c>
      <c r="L1502" s="136"/>
      <c r="M1502" s="469">
        <v>0</v>
      </c>
      <c r="N1502" s="136"/>
      <c r="O1502" s="469"/>
      <c r="P1502" s="75">
        <v>0</v>
      </c>
      <c r="Q1502" s="1002">
        <f t="shared" si="132"/>
        <v>0</v>
      </c>
      <c r="R1502" s="138"/>
      <c r="S1502" s="469"/>
      <c r="T1502" s="75">
        <v>0</v>
      </c>
      <c r="U1502" s="1002"/>
      <c r="V1502" s="138"/>
      <c r="W1502" s="469"/>
      <c r="X1502" s="138"/>
      <c r="Y1502" s="469"/>
      <c r="Z1502" s="60">
        <f t="shared" si="131"/>
        <v>1</v>
      </c>
      <c r="AA1502" s="1002">
        <v>239.13</v>
      </c>
      <c r="AB1502" s="138"/>
      <c r="AC1502" s="469"/>
      <c r="AD1502" s="63">
        <v>0</v>
      </c>
      <c r="AE1502" s="137">
        <f t="shared" si="133"/>
        <v>0</v>
      </c>
      <c r="AF1502" s="942">
        <v>0</v>
      </c>
      <c r="AG1502" s="150">
        <v>0</v>
      </c>
      <c r="AH1502" s="138"/>
      <c r="AI1502" s="469"/>
      <c r="AJ1502" s="998">
        <f t="shared" si="134"/>
        <v>239.13</v>
      </c>
    </row>
    <row r="1503" spans="2:36" ht="66" x14ac:dyDescent="0.25">
      <c r="B1503" s="51"/>
      <c r="C1503" s="73" t="s">
        <v>1450</v>
      </c>
      <c r="D1503" s="74"/>
      <c r="E1503" s="79">
        <v>1</v>
      </c>
      <c r="F1503" s="385" t="s">
        <v>30</v>
      </c>
      <c r="G1503" s="55" t="s">
        <v>31</v>
      </c>
      <c r="H1503" s="56" t="s">
        <v>32</v>
      </c>
      <c r="I1503" s="55" t="s">
        <v>33</v>
      </c>
      <c r="J1503" s="57">
        <v>239</v>
      </c>
      <c r="K1503" s="112">
        <v>239</v>
      </c>
      <c r="L1503" s="136"/>
      <c r="M1503" s="469">
        <v>0</v>
      </c>
      <c r="N1503" s="136"/>
      <c r="O1503" s="469"/>
      <c r="P1503" s="75">
        <v>0</v>
      </c>
      <c r="Q1503" s="1002">
        <f t="shared" si="132"/>
        <v>0</v>
      </c>
      <c r="R1503" s="138"/>
      <c r="S1503" s="469"/>
      <c r="T1503" s="75">
        <v>0</v>
      </c>
      <c r="U1503" s="1002"/>
      <c r="V1503" s="138"/>
      <c r="W1503" s="469"/>
      <c r="X1503" s="138"/>
      <c r="Y1503" s="469"/>
      <c r="Z1503" s="60">
        <f t="shared" si="131"/>
        <v>1</v>
      </c>
      <c r="AA1503" s="1002">
        <v>239</v>
      </c>
      <c r="AB1503" s="138"/>
      <c r="AC1503" s="469"/>
      <c r="AD1503" s="63">
        <v>0</v>
      </c>
      <c r="AE1503" s="137">
        <f t="shared" si="133"/>
        <v>0</v>
      </c>
      <c r="AF1503" s="942">
        <v>0</v>
      </c>
      <c r="AG1503" s="150">
        <v>0</v>
      </c>
      <c r="AH1503" s="138"/>
      <c r="AI1503" s="469"/>
      <c r="AJ1503" s="998">
        <f t="shared" si="134"/>
        <v>239</v>
      </c>
    </row>
    <row r="1504" spans="2:36" ht="66" x14ac:dyDescent="0.25">
      <c r="B1504" s="51"/>
      <c r="C1504" s="73" t="s">
        <v>1451</v>
      </c>
      <c r="D1504" s="74"/>
      <c r="E1504" s="79">
        <v>3</v>
      </c>
      <c r="F1504" s="385" t="s">
        <v>30</v>
      </c>
      <c r="G1504" s="55" t="s">
        <v>31</v>
      </c>
      <c r="H1504" s="56" t="s">
        <v>32</v>
      </c>
      <c r="I1504" s="55" t="s">
        <v>33</v>
      </c>
      <c r="J1504" s="57">
        <v>239</v>
      </c>
      <c r="K1504" s="112">
        <v>717</v>
      </c>
      <c r="L1504" s="136"/>
      <c r="M1504" s="469">
        <v>0</v>
      </c>
      <c r="N1504" s="136"/>
      <c r="O1504" s="469"/>
      <c r="P1504" s="75">
        <v>0</v>
      </c>
      <c r="Q1504" s="1002">
        <f t="shared" si="132"/>
        <v>0</v>
      </c>
      <c r="R1504" s="138"/>
      <c r="S1504" s="469"/>
      <c r="T1504" s="75">
        <v>0</v>
      </c>
      <c r="U1504" s="1002"/>
      <c r="V1504" s="138"/>
      <c r="W1504" s="469"/>
      <c r="X1504" s="138"/>
      <c r="Y1504" s="469"/>
      <c r="Z1504" s="60">
        <f t="shared" si="131"/>
        <v>3</v>
      </c>
      <c r="AA1504" s="1002">
        <v>717</v>
      </c>
      <c r="AB1504" s="138"/>
      <c r="AC1504" s="469"/>
      <c r="AD1504" s="63">
        <v>0</v>
      </c>
      <c r="AE1504" s="137">
        <f t="shared" si="133"/>
        <v>0</v>
      </c>
      <c r="AF1504" s="942">
        <v>0</v>
      </c>
      <c r="AG1504" s="150">
        <v>0</v>
      </c>
      <c r="AH1504" s="138"/>
      <c r="AI1504" s="469"/>
      <c r="AJ1504" s="998">
        <f t="shared" si="134"/>
        <v>717</v>
      </c>
    </row>
    <row r="1505" spans="2:36" ht="66" x14ac:dyDescent="0.25">
      <c r="B1505" s="51"/>
      <c r="C1505" s="86" t="s">
        <v>1452</v>
      </c>
      <c r="D1505" s="74"/>
      <c r="E1505" s="79">
        <v>6</v>
      </c>
      <c r="F1505" s="385" t="s">
        <v>30</v>
      </c>
      <c r="G1505" s="55" t="s">
        <v>31</v>
      </c>
      <c r="H1505" s="56" t="s">
        <v>32</v>
      </c>
      <c r="I1505" s="55" t="s">
        <v>33</v>
      </c>
      <c r="J1505" s="57">
        <v>99.970000000000013</v>
      </c>
      <c r="K1505" s="112">
        <v>599.82000000000005</v>
      </c>
      <c r="L1505" s="136"/>
      <c r="M1505" s="469">
        <v>0</v>
      </c>
      <c r="N1505" s="136"/>
      <c r="O1505" s="469"/>
      <c r="P1505" s="75">
        <v>0</v>
      </c>
      <c r="Q1505" s="1002">
        <f t="shared" si="132"/>
        <v>0</v>
      </c>
      <c r="R1505" s="138"/>
      <c r="S1505" s="469"/>
      <c r="T1505" s="75">
        <v>0</v>
      </c>
      <c r="U1505" s="1002"/>
      <c r="V1505" s="138"/>
      <c r="W1505" s="469"/>
      <c r="X1505" s="138"/>
      <c r="Y1505" s="469"/>
      <c r="Z1505" s="60">
        <f t="shared" si="131"/>
        <v>6</v>
      </c>
      <c r="AA1505" s="1002">
        <v>599.82000000000005</v>
      </c>
      <c r="AB1505" s="138"/>
      <c r="AC1505" s="469"/>
      <c r="AD1505" s="63">
        <v>0</v>
      </c>
      <c r="AE1505" s="137">
        <f t="shared" si="133"/>
        <v>0</v>
      </c>
      <c r="AF1505" s="942">
        <v>0</v>
      </c>
      <c r="AG1505" s="150">
        <v>0</v>
      </c>
      <c r="AH1505" s="138"/>
      <c r="AI1505" s="469"/>
      <c r="AJ1505" s="998">
        <f t="shared" si="134"/>
        <v>599.82000000000005</v>
      </c>
    </row>
    <row r="1506" spans="2:36" ht="66" x14ac:dyDescent="0.25">
      <c r="B1506" s="51"/>
      <c r="C1506" s="86" t="s">
        <v>1453</v>
      </c>
      <c r="D1506" s="74"/>
      <c r="E1506" s="79">
        <v>5</v>
      </c>
      <c r="F1506" s="385" t="s">
        <v>30</v>
      </c>
      <c r="G1506" s="55" t="s">
        <v>31</v>
      </c>
      <c r="H1506" s="56" t="s">
        <v>32</v>
      </c>
      <c r="I1506" s="55" t="s">
        <v>33</v>
      </c>
      <c r="J1506" s="57">
        <v>32.14</v>
      </c>
      <c r="K1506" s="112">
        <v>160.69999999999999</v>
      </c>
      <c r="L1506" s="136"/>
      <c r="M1506" s="469">
        <v>0</v>
      </c>
      <c r="N1506" s="136"/>
      <c r="O1506" s="469"/>
      <c r="P1506" s="75">
        <v>0</v>
      </c>
      <c r="Q1506" s="1002">
        <f t="shared" si="132"/>
        <v>0</v>
      </c>
      <c r="R1506" s="138"/>
      <c r="S1506" s="469"/>
      <c r="T1506" s="75">
        <v>0</v>
      </c>
      <c r="U1506" s="1002"/>
      <c r="V1506" s="138"/>
      <c r="W1506" s="469"/>
      <c r="X1506" s="138"/>
      <c r="Y1506" s="469"/>
      <c r="Z1506" s="60">
        <f t="shared" si="131"/>
        <v>5</v>
      </c>
      <c r="AA1506" s="1002">
        <v>160.69999999999999</v>
      </c>
      <c r="AB1506" s="138"/>
      <c r="AC1506" s="469"/>
      <c r="AD1506" s="63">
        <v>0</v>
      </c>
      <c r="AE1506" s="137">
        <f t="shared" si="133"/>
        <v>0</v>
      </c>
      <c r="AF1506" s="942">
        <v>0</v>
      </c>
      <c r="AG1506" s="150">
        <v>0</v>
      </c>
      <c r="AH1506" s="138"/>
      <c r="AI1506" s="469"/>
      <c r="AJ1506" s="998">
        <f t="shared" si="134"/>
        <v>160.69999999999999</v>
      </c>
    </row>
    <row r="1507" spans="2:36" ht="66" x14ac:dyDescent="0.25">
      <c r="B1507" s="51"/>
      <c r="C1507" s="86" t="s">
        <v>1454</v>
      </c>
      <c r="D1507" s="74"/>
      <c r="E1507" s="79">
        <v>5</v>
      </c>
      <c r="F1507" s="385" t="s">
        <v>30</v>
      </c>
      <c r="G1507" s="55" t="s">
        <v>31</v>
      </c>
      <c r="H1507" s="56" t="s">
        <v>32</v>
      </c>
      <c r="I1507" s="55" t="s">
        <v>33</v>
      </c>
      <c r="J1507" s="57">
        <v>32.14</v>
      </c>
      <c r="K1507" s="112">
        <v>160.69999999999999</v>
      </c>
      <c r="L1507" s="136"/>
      <c r="M1507" s="469">
        <v>0</v>
      </c>
      <c r="N1507" s="136"/>
      <c r="O1507" s="469"/>
      <c r="P1507" s="75">
        <v>0</v>
      </c>
      <c r="Q1507" s="1002">
        <f t="shared" si="132"/>
        <v>0</v>
      </c>
      <c r="R1507" s="138"/>
      <c r="S1507" s="469"/>
      <c r="T1507" s="75">
        <v>0</v>
      </c>
      <c r="U1507" s="1002"/>
      <c r="V1507" s="138"/>
      <c r="W1507" s="469"/>
      <c r="X1507" s="138"/>
      <c r="Y1507" s="469"/>
      <c r="Z1507" s="60">
        <f t="shared" si="131"/>
        <v>5</v>
      </c>
      <c r="AA1507" s="1002">
        <v>160.69999999999999</v>
      </c>
      <c r="AB1507" s="138"/>
      <c r="AC1507" s="469"/>
      <c r="AD1507" s="63">
        <v>0</v>
      </c>
      <c r="AE1507" s="137">
        <f t="shared" si="133"/>
        <v>0</v>
      </c>
      <c r="AF1507" s="942">
        <v>0</v>
      </c>
      <c r="AG1507" s="150">
        <v>0</v>
      </c>
      <c r="AH1507" s="138"/>
      <c r="AI1507" s="469"/>
      <c r="AJ1507" s="998">
        <f t="shared" si="134"/>
        <v>160.69999999999999</v>
      </c>
    </row>
    <row r="1508" spans="2:36" ht="66" x14ac:dyDescent="0.25">
      <c r="B1508" s="51"/>
      <c r="C1508" s="86" t="s">
        <v>1455</v>
      </c>
      <c r="D1508" s="74"/>
      <c r="E1508" s="79">
        <v>5</v>
      </c>
      <c r="F1508" s="385" t="s">
        <v>30</v>
      </c>
      <c r="G1508" s="55" t="s">
        <v>31</v>
      </c>
      <c r="H1508" s="56" t="s">
        <v>32</v>
      </c>
      <c r="I1508" s="55" t="s">
        <v>33</v>
      </c>
      <c r="J1508" s="57">
        <v>32.14</v>
      </c>
      <c r="K1508" s="112">
        <v>160.69999999999999</v>
      </c>
      <c r="L1508" s="136"/>
      <c r="M1508" s="469">
        <v>0</v>
      </c>
      <c r="N1508" s="136"/>
      <c r="O1508" s="469"/>
      <c r="P1508" s="75">
        <v>0</v>
      </c>
      <c r="Q1508" s="1002">
        <f t="shared" si="132"/>
        <v>0</v>
      </c>
      <c r="R1508" s="138"/>
      <c r="S1508" s="469"/>
      <c r="T1508" s="75">
        <v>0</v>
      </c>
      <c r="U1508" s="1002"/>
      <c r="V1508" s="138"/>
      <c r="W1508" s="469"/>
      <c r="X1508" s="138"/>
      <c r="Y1508" s="469"/>
      <c r="Z1508" s="60">
        <f t="shared" si="131"/>
        <v>5</v>
      </c>
      <c r="AA1508" s="1002">
        <v>160.69999999999999</v>
      </c>
      <c r="AB1508" s="138"/>
      <c r="AC1508" s="469"/>
      <c r="AD1508" s="63">
        <v>0</v>
      </c>
      <c r="AE1508" s="137">
        <f t="shared" si="133"/>
        <v>0</v>
      </c>
      <c r="AF1508" s="942">
        <v>0</v>
      </c>
      <c r="AG1508" s="150">
        <v>0</v>
      </c>
      <c r="AH1508" s="138"/>
      <c r="AI1508" s="469"/>
      <c r="AJ1508" s="998">
        <f t="shared" si="134"/>
        <v>160.69999999999999</v>
      </c>
    </row>
    <row r="1509" spans="2:36" ht="66" x14ac:dyDescent="0.25">
      <c r="B1509" s="51"/>
      <c r="C1509" s="86" t="s">
        <v>1456</v>
      </c>
      <c r="D1509" s="74"/>
      <c r="E1509" s="79">
        <v>5</v>
      </c>
      <c r="F1509" s="385" t="s">
        <v>49</v>
      </c>
      <c r="G1509" s="55" t="s">
        <v>31</v>
      </c>
      <c r="H1509" s="56" t="s">
        <v>32</v>
      </c>
      <c r="I1509" s="55" t="s">
        <v>33</v>
      </c>
      <c r="J1509" s="57">
        <v>32.14</v>
      </c>
      <c r="K1509" s="112">
        <v>160.69999999999999</v>
      </c>
      <c r="L1509" s="136"/>
      <c r="M1509" s="469">
        <v>0</v>
      </c>
      <c r="N1509" s="136"/>
      <c r="O1509" s="469"/>
      <c r="P1509" s="75">
        <v>0</v>
      </c>
      <c r="Q1509" s="1002">
        <f t="shared" si="132"/>
        <v>0</v>
      </c>
      <c r="R1509" s="138"/>
      <c r="S1509" s="469"/>
      <c r="T1509" s="75">
        <v>0</v>
      </c>
      <c r="U1509" s="1002"/>
      <c r="V1509" s="138"/>
      <c r="W1509" s="469"/>
      <c r="X1509" s="138"/>
      <c r="Y1509" s="469"/>
      <c r="Z1509" s="60">
        <f t="shared" si="131"/>
        <v>5</v>
      </c>
      <c r="AA1509" s="1002">
        <v>160.69999999999999</v>
      </c>
      <c r="AB1509" s="138"/>
      <c r="AC1509" s="469"/>
      <c r="AD1509" s="63">
        <v>0</v>
      </c>
      <c r="AE1509" s="137">
        <f t="shared" si="133"/>
        <v>0</v>
      </c>
      <c r="AF1509" s="942">
        <v>0</v>
      </c>
      <c r="AG1509" s="150">
        <v>0</v>
      </c>
      <c r="AH1509" s="138"/>
      <c r="AI1509" s="469"/>
      <c r="AJ1509" s="998">
        <f t="shared" si="134"/>
        <v>160.69999999999999</v>
      </c>
    </row>
    <row r="1510" spans="2:36" ht="66" x14ac:dyDescent="0.25">
      <c r="B1510" s="51"/>
      <c r="C1510" s="86" t="s">
        <v>1457</v>
      </c>
      <c r="D1510" s="74"/>
      <c r="E1510" s="79">
        <v>30</v>
      </c>
      <c r="F1510" s="385" t="s">
        <v>30</v>
      </c>
      <c r="G1510" s="55" t="s">
        <v>31</v>
      </c>
      <c r="H1510" s="56" t="s">
        <v>32</v>
      </c>
      <c r="I1510" s="55" t="s">
        <v>33</v>
      </c>
      <c r="J1510" s="57">
        <v>50.18</v>
      </c>
      <c r="K1510" s="112">
        <v>1505.4</v>
      </c>
      <c r="L1510" s="136"/>
      <c r="M1510" s="469">
        <v>0</v>
      </c>
      <c r="N1510" s="136"/>
      <c r="O1510" s="469"/>
      <c r="P1510" s="75">
        <v>0</v>
      </c>
      <c r="Q1510" s="1002">
        <f t="shared" si="132"/>
        <v>0</v>
      </c>
      <c r="R1510" s="138"/>
      <c r="S1510" s="469"/>
      <c r="T1510" s="75">
        <v>0</v>
      </c>
      <c r="U1510" s="1002"/>
      <c r="V1510" s="138"/>
      <c r="W1510" s="469"/>
      <c r="X1510" s="138"/>
      <c r="Y1510" s="469"/>
      <c r="Z1510" s="60">
        <f t="shared" si="131"/>
        <v>30</v>
      </c>
      <c r="AA1510" s="1002">
        <v>1505.4</v>
      </c>
      <c r="AB1510" s="138"/>
      <c r="AC1510" s="469"/>
      <c r="AD1510" s="63">
        <v>0</v>
      </c>
      <c r="AE1510" s="137">
        <f t="shared" si="133"/>
        <v>0</v>
      </c>
      <c r="AF1510" s="942">
        <v>0</v>
      </c>
      <c r="AG1510" s="150">
        <v>0</v>
      </c>
      <c r="AH1510" s="138"/>
      <c r="AI1510" s="469"/>
      <c r="AJ1510" s="998">
        <f t="shared" si="134"/>
        <v>1505.4</v>
      </c>
    </row>
    <row r="1511" spans="2:36" ht="66" x14ac:dyDescent="0.25">
      <c r="B1511" s="51"/>
      <c r="C1511" s="86" t="s">
        <v>1458</v>
      </c>
      <c r="D1511" s="74"/>
      <c r="E1511" s="79">
        <v>30</v>
      </c>
      <c r="F1511" s="385" t="s">
        <v>49</v>
      </c>
      <c r="G1511" s="55" t="s">
        <v>31</v>
      </c>
      <c r="H1511" s="56" t="s">
        <v>32</v>
      </c>
      <c r="I1511" s="55" t="s">
        <v>33</v>
      </c>
      <c r="J1511" s="57">
        <v>50.18</v>
      </c>
      <c r="K1511" s="112">
        <v>1505.4</v>
      </c>
      <c r="L1511" s="136"/>
      <c r="M1511" s="469">
        <v>0</v>
      </c>
      <c r="N1511" s="136"/>
      <c r="O1511" s="469"/>
      <c r="P1511" s="75">
        <v>0</v>
      </c>
      <c r="Q1511" s="1002">
        <f t="shared" si="132"/>
        <v>0</v>
      </c>
      <c r="R1511" s="138"/>
      <c r="S1511" s="469"/>
      <c r="T1511" s="75">
        <v>0</v>
      </c>
      <c r="U1511" s="1002"/>
      <c r="V1511" s="138"/>
      <c r="W1511" s="469"/>
      <c r="X1511" s="138"/>
      <c r="Y1511" s="469"/>
      <c r="Z1511" s="60">
        <f t="shared" si="131"/>
        <v>30</v>
      </c>
      <c r="AA1511" s="1002">
        <v>1505.4</v>
      </c>
      <c r="AB1511" s="138"/>
      <c r="AC1511" s="469"/>
      <c r="AD1511" s="63">
        <v>0</v>
      </c>
      <c r="AE1511" s="137">
        <f t="shared" si="133"/>
        <v>0</v>
      </c>
      <c r="AF1511" s="942">
        <v>0</v>
      </c>
      <c r="AG1511" s="150">
        <v>0</v>
      </c>
      <c r="AH1511" s="138"/>
      <c r="AI1511" s="469"/>
      <c r="AJ1511" s="998">
        <f t="shared" si="134"/>
        <v>1505.4</v>
      </c>
    </row>
    <row r="1512" spans="2:36" ht="66" x14ac:dyDescent="0.25">
      <c r="B1512" s="51"/>
      <c r="C1512" s="86" t="s">
        <v>1459</v>
      </c>
      <c r="D1512" s="74"/>
      <c r="E1512" s="79">
        <v>30</v>
      </c>
      <c r="F1512" s="385" t="s">
        <v>49</v>
      </c>
      <c r="G1512" s="55" t="s">
        <v>31</v>
      </c>
      <c r="H1512" s="56" t="s">
        <v>32</v>
      </c>
      <c r="I1512" s="55" t="s">
        <v>33</v>
      </c>
      <c r="J1512" s="57">
        <v>50.18</v>
      </c>
      <c r="K1512" s="112">
        <v>1505.4</v>
      </c>
      <c r="L1512" s="136"/>
      <c r="M1512" s="469">
        <v>0</v>
      </c>
      <c r="N1512" s="136"/>
      <c r="O1512" s="469"/>
      <c r="P1512" s="75">
        <v>0</v>
      </c>
      <c r="Q1512" s="1002">
        <f t="shared" si="132"/>
        <v>0</v>
      </c>
      <c r="R1512" s="138"/>
      <c r="S1512" s="469"/>
      <c r="T1512" s="75">
        <v>0</v>
      </c>
      <c r="U1512" s="1002"/>
      <c r="V1512" s="138"/>
      <c r="W1512" s="469"/>
      <c r="X1512" s="138"/>
      <c r="Y1512" s="469"/>
      <c r="Z1512" s="60">
        <f t="shared" si="131"/>
        <v>30</v>
      </c>
      <c r="AA1512" s="1002">
        <v>1505.4</v>
      </c>
      <c r="AB1512" s="138"/>
      <c r="AC1512" s="469"/>
      <c r="AD1512" s="63">
        <v>0</v>
      </c>
      <c r="AE1512" s="137">
        <f t="shared" si="133"/>
        <v>0</v>
      </c>
      <c r="AF1512" s="942">
        <v>0</v>
      </c>
      <c r="AG1512" s="150">
        <v>0</v>
      </c>
      <c r="AH1512" s="138"/>
      <c r="AI1512" s="469"/>
      <c r="AJ1512" s="998">
        <f t="shared" si="134"/>
        <v>1505.4</v>
      </c>
    </row>
    <row r="1513" spans="2:36" ht="66" x14ac:dyDescent="0.25">
      <c r="B1513" s="51"/>
      <c r="C1513" s="86" t="s">
        <v>1460</v>
      </c>
      <c r="D1513" s="401"/>
      <c r="E1513" s="401">
        <v>30</v>
      </c>
      <c r="F1513" s="402" t="s">
        <v>49</v>
      </c>
      <c r="G1513" s="55" t="s">
        <v>31</v>
      </c>
      <c r="H1513" s="56" t="s">
        <v>32</v>
      </c>
      <c r="I1513" s="55" t="s">
        <v>33</v>
      </c>
      <c r="J1513" s="57">
        <v>50.18</v>
      </c>
      <c r="K1513" s="768">
        <v>1505.4</v>
      </c>
      <c r="L1513" s="136"/>
      <c r="M1513" s="469">
        <v>0</v>
      </c>
      <c r="N1513" s="136"/>
      <c r="O1513" s="469"/>
      <c r="P1513" s="75">
        <v>0</v>
      </c>
      <c r="Q1513" s="1002">
        <f t="shared" si="132"/>
        <v>0</v>
      </c>
      <c r="R1513" s="138"/>
      <c r="S1513" s="469"/>
      <c r="T1513" s="75">
        <v>0</v>
      </c>
      <c r="U1513" s="1002"/>
      <c r="V1513" s="138"/>
      <c r="W1513" s="469"/>
      <c r="X1513" s="138"/>
      <c r="Y1513" s="469"/>
      <c r="Z1513" s="60">
        <f t="shared" si="131"/>
        <v>30</v>
      </c>
      <c r="AA1513" s="1002">
        <v>1505.4</v>
      </c>
      <c r="AB1513" s="138"/>
      <c r="AC1513" s="469"/>
      <c r="AD1513" s="63">
        <v>0</v>
      </c>
      <c r="AE1513" s="137">
        <f t="shared" si="133"/>
        <v>0</v>
      </c>
      <c r="AF1513" s="942">
        <v>0</v>
      </c>
      <c r="AG1513" s="150">
        <v>0</v>
      </c>
      <c r="AH1513" s="138"/>
      <c r="AI1513" s="469"/>
      <c r="AJ1513" s="998">
        <f t="shared" si="134"/>
        <v>1505.4</v>
      </c>
    </row>
    <row r="1514" spans="2:36" ht="66" x14ac:dyDescent="0.25">
      <c r="B1514" s="51"/>
      <c r="C1514" s="86" t="s">
        <v>1461</v>
      </c>
      <c r="D1514" s="98"/>
      <c r="E1514" s="98">
        <v>2</v>
      </c>
      <c r="F1514" s="385" t="s">
        <v>49</v>
      </c>
      <c r="G1514" s="55" t="s">
        <v>31</v>
      </c>
      <c r="H1514" s="56" t="s">
        <v>32</v>
      </c>
      <c r="I1514" s="55" t="s">
        <v>33</v>
      </c>
      <c r="J1514" s="57">
        <v>304.31</v>
      </c>
      <c r="K1514" s="767">
        <v>608.62</v>
      </c>
      <c r="L1514" s="136"/>
      <c r="M1514" s="469">
        <v>0</v>
      </c>
      <c r="N1514" s="136"/>
      <c r="O1514" s="469"/>
      <c r="P1514" s="75">
        <v>0</v>
      </c>
      <c r="Q1514" s="1002">
        <f t="shared" si="132"/>
        <v>0</v>
      </c>
      <c r="R1514" s="138"/>
      <c r="S1514" s="469"/>
      <c r="T1514" s="75">
        <v>0</v>
      </c>
      <c r="U1514" s="1002"/>
      <c r="V1514" s="138"/>
      <c r="W1514" s="469"/>
      <c r="X1514" s="138"/>
      <c r="Y1514" s="469"/>
      <c r="Z1514" s="60">
        <f t="shared" si="131"/>
        <v>2</v>
      </c>
      <c r="AA1514" s="1002">
        <v>608.62</v>
      </c>
      <c r="AB1514" s="138"/>
      <c r="AC1514" s="469"/>
      <c r="AD1514" s="63">
        <v>0</v>
      </c>
      <c r="AE1514" s="137">
        <f t="shared" si="133"/>
        <v>0</v>
      </c>
      <c r="AF1514" s="942">
        <v>0</v>
      </c>
      <c r="AG1514" s="150">
        <v>0</v>
      </c>
      <c r="AH1514" s="138"/>
      <c r="AI1514" s="469"/>
      <c r="AJ1514" s="998">
        <f t="shared" si="134"/>
        <v>608.62</v>
      </c>
    </row>
    <row r="1515" spans="2:36" ht="66" x14ac:dyDescent="0.25">
      <c r="B1515" s="51"/>
      <c r="C1515" s="86" t="s">
        <v>1462</v>
      </c>
      <c r="D1515" s="98"/>
      <c r="E1515" s="98">
        <v>2</v>
      </c>
      <c r="F1515" s="385" t="s">
        <v>49</v>
      </c>
      <c r="G1515" s="55" t="s">
        <v>31</v>
      </c>
      <c r="H1515" s="56" t="s">
        <v>32</v>
      </c>
      <c r="I1515" s="55" t="s">
        <v>33</v>
      </c>
      <c r="J1515" s="57">
        <v>304.31</v>
      </c>
      <c r="K1515" s="767">
        <v>608.62</v>
      </c>
      <c r="L1515" s="136"/>
      <c r="M1515" s="469">
        <v>0</v>
      </c>
      <c r="N1515" s="136"/>
      <c r="O1515" s="469"/>
      <c r="P1515" s="75">
        <v>0</v>
      </c>
      <c r="Q1515" s="1002">
        <f t="shared" si="132"/>
        <v>0</v>
      </c>
      <c r="R1515" s="138"/>
      <c r="S1515" s="469"/>
      <c r="T1515" s="75">
        <v>0</v>
      </c>
      <c r="U1515" s="1002"/>
      <c r="V1515" s="138"/>
      <c r="W1515" s="469"/>
      <c r="X1515" s="138"/>
      <c r="Y1515" s="469"/>
      <c r="Z1515" s="60">
        <f t="shared" si="131"/>
        <v>2</v>
      </c>
      <c r="AA1515" s="1002">
        <v>608.62</v>
      </c>
      <c r="AB1515" s="138"/>
      <c r="AC1515" s="469"/>
      <c r="AD1515" s="63">
        <v>0</v>
      </c>
      <c r="AE1515" s="137">
        <f t="shared" si="133"/>
        <v>0</v>
      </c>
      <c r="AF1515" s="942">
        <v>0</v>
      </c>
      <c r="AG1515" s="150">
        <v>0</v>
      </c>
      <c r="AH1515" s="138"/>
      <c r="AI1515" s="469"/>
      <c r="AJ1515" s="998">
        <f t="shared" si="134"/>
        <v>608.62</v>
      </c>
    </row>
    <row r="1516" spans="2:36" ht="66" x14ac:dyDescent="0.25">
      <c r="B1516" s="51"/>
      <c r="C1516" s="86" t="s">
        <v>1463</v>
      </c>
      <c r="D1516" s="98"/>
      <c r="E1516" s="98">
        <v>5</v>
      </c>
      <c r="F1516" s="385" t="s">
        <v>49</v>
      </c>
      <c r="G1516" s="55" t="s">
        <v>31</v>
      </c>
      <c r="H1516" s="56" t="s">
        <v>32</v>
      </c>
      <c r="I1516" s="55" t="s">
        <v>33</v>
      </c>
      <c r="J1516" s="57">
        <v>23.95</v>
      </c>
      <c r="K1516" s="767">
        <v>119.75</v>
      </c>
      <c r="L1516" s="136"/>
      <c r="M1516" s="469">
        <v>0</v>
      </c>
      <c r="N1516" s="136"/>
      <c r="O1516" s="469"/>
      <c r="P1516" s="75">
        <v>0</v>
      </c>
      <c r="Q1516" s="1002">
        <f t="shared" si="132"/>
        <v>0</v>
      </c>
      <c r="R1516" s="138"/>
      <c r="S1516" s="469"/>
      <c r="T1516" s="75">
        <v>0</v>
      </c>
      <c r="U1516" s="1002"/>
      <c r="V1516" s="138"/>
      <c r="W1516" s="469"/>
      <c r="X1516" s="138"/>
      <c r="Y1516" s="469"/>
      <c r="Z1516" s="60">
        <f t="shared" si="131"/>
        <v>5</v>
      </c>
      <c r="AA1516" s="1002">
        <v>119.75</v>
      </c>
      <c r="AB1516" s="138"/>
      <c r="AC1516" s="469"/>
      <c r="AD1516" s="63">
        <v>0</v>
      </c>
      <c r="AE1516" s="137">
        <f t="shared" si="133"/>
        <v>0</v>
      </c>
      <c r="AF1516" s="942">
        <v>0</v>
      </c>
      <c r="AG1516" s="150">
        <v>0</v>
      </c>
      <c r="AH1516" s="138"/>
      <c r="AI1516" s="469"/>
      <c r="AJ1516" s="998">
        <f t="shared" si="134"/>
        <v>119.75</v>
      </c>
    </row>
    <row r="1517" spans="2:36" ht="66" x14ac:dyDescent="0.25">
      <c r="B1517" s="51"/>
      <c r="C1517" s="86" t="s">
        <v>1464</v>
      </c>
      <c r="D1517" s="98"/>
      <c r="E1517" s="98">
        <v>5</v>
      </c>
      <c r="F1517" s="385" t="s">
        <v>49</v>
      </c>
      <c r="G1517" s="55" t="s">
        <v>31</v>
      </c>
      <c r="H1517" s="56" t="s">
        <v>32</v>
      </c>
      <c r="I1517" s="55" t="s">
        <v>33</v>
      </c>
      <c r="J1517" s="57">
        <v>73.05</v>
      </c>
      <c r="K1517" s="767">
        <v>365.25</v>
      </c>
      <c r="L1517" s="136"/>
      <c r="M1517" s="469">
        <v>0</v>
      </c>
      <c r="N1517" s="136"/>
      <c r="O1517" s="469"/>
      <c r="P1517" s="75">
        <v>0</v>
      </c>
      <c r="Q1517" s="1002">
        <f t="shared" si="132"/>
        <v>0</v>
      </c>
      <c r="R1517" s="138"/>
      <c r="S1517" s="469"/>
      <c r="T1517" s="75">
        <v>0</v>
      </c>
      <c r="U1517" s="1002"/>
      <c r="V1517" s="138"/>
      <c r="W1517" s="469"/>
      <c r="X1517" s="138"/>
      <c r="Y1517" s="469"/>
      <c r="Z1517" s="60">
        <f t="shared" si="131"/>
        <v>5</v>
      </c>
      <c r="AA1517" s="1002">
        <v>365.25</v>
      </c>
      <c r="AB1517" s="138"/>
      <c r="AC1517" s="469"/>
      <c r="AD1517" s="63">
        <v>0</v>
      </c>
      <c r="AE1517" s="137">
        <f t="shared" si="133"/>
        <v>0</v>
      </c>
      <c r="AF1517" s="942">
        <v>0</v>
      </c>
      <c r="AG1517" s="150">
        <v>0</v>
      </c>
      <c r="AH1517" s="138"/>
      <c r="AI1517" s="469"/>
      <c r="AJ1517" s="998">
        <f t="shared" si="134"/>
        <v>365.25</v>
      </c>
    </row>
    <row r="1518" spans="2:36" ht="66" x14ac:dyDescent="0.25">
      <c r="B1518" s="51"/>
      <c r="C1518" s="86" t="s">
        <v>1465</v>
      </c>
      <c r="D1518" s="98"/>
      <c r="E1518" s="98">
        <v>5</v>
      </c>
      <c r="F1518" s="385" t="s">
        <v>49</v>
      </c>
      <c r="G1518" s="55" t="s">
        <v>31</v>
      </c>
      <c r="H1518" s="56" t="s">
        <v>32</v>
      </c>
      <c r="I1518" s="55" t="s">
        <v>33</v>
      </c>
      <c r="J1518" s="57">
        <v>1198.6500000000001</v>
      </c>
      <c r="K1518" s="767">
        <v>5993.25</v>
      </c>
      <c r="L1518" s="136"/>
      <c r="M1518" s="469">
        <v>0</v>
      </c>
      <c r="N1518" s="136"/>
      <c r="O1518" s="469"/>
      <c r="P1518" s="75">
        <v>0</v>
      </c>
      <c r="Q1518" s="1002">
        <f t="shared" si="132"/>
        <v>0</v>
      </c>
      <c r="R1518" s="138"/>
      <c r="S1518" s="469"/>
      <c r="T1518" s="75">
        <v>0</v>
      </c>
      <c r="U1518" s="1002"/>
      <c r="V1518" s="138"/>
      <c r="W1518" s="469"/>
      <c r="X1518" s="138"/>
      <c r="Y1518" s="469"/>
      <c r="Z1518" s="60">
        <f t="shared" si="131"/>
        <v>5</v>
      </c>
      <c r="AA1518" s="1002">
        <v>5993.25</v>
      </c>
      <c r="AB1518" s="138"/>
      <c r="AC1518" s="469"/>
      <c r="AD1518" s="63">
        <v>0</v>
      </c>
      <c r="AE1518" s="137">
        <f t="shared" si="133"/>
        <v>0</v>
      </c>
      <c r="AF1518" s="942">
        <v>0</v>
      </c>
      <c r="AG1518" s="150">
        <v>0</v>
      </c>
      <c r="AH1518" s="138"/>
      <c r="AI1518" s="469"/>
      <c r="AJ1518" s="998">
        <f t="shared" si="134"/>
        <v>5993.25</v>
      </c>
    </row>
    <row r="1519" spans="2:36" ht="66" x14ac:dyDescent="0.25">
      <c r="B1519" s="51"/>
      <c r="C1519" s="86" t="s">
        <v>1466</v>
      </c>
      <c r="D1519" s="98"/>
      <c r="E1519" s="98">
        <v>5</v>
      </c>
      <c r="F1519" s="385" t="s">
        <v>49</v>
      </c>
      <c r="G1519" s="55" t="s">
        <v>31</v>
      </c>
      <c r="H1519" s="56" t="s">
        <v>32</v>
      </c>
      <c r="I1519" s="55" t="s">
        <v>33</v>
      </c>
      <c r="J1519" s="57">
        <v>545.35</v>
      </c>
      <c r="K1519" s="767">
        <v>2726.75</v>
      </c>
      <c r="L1519" s="136"/>
      <c r="M1519" s="469">
        <v>0</v>
      </c>
      <c r="N1519" s="136"/>
      <c r="O1519" s="469"/>
      <c r="P1519" s="75">
        <v>0</v>
      </c>
      <c r="Q1519" s="1002">
        <f t="shared" si="132"/>
        <v>0</v>
      </c>
      <c r="R1519" s="138"/>
      <c r="S1519" s="469"/>
      <c r="T1519" s="75">
        <v>0</v>
      </c>
      <c r="U1519" s="1002"/>
      <c r="V1519" s="138"/>
      <c r="W1519" s="469"/>
      <c r="X1519" s="138"/>
      <c r="Y1519" s="469"/>
      <c r="Z1519" s="60">
        <f t="shared" si="131"/>
        <v>5</v>
      </c>
      <c r="AA1519" s="1002">
        <v>2726.75</v>
      </c>
      <c r="AB1519" s="138"/>
      <c r="AC1519" s="469"/>
      <c r="AD1519" s="63">
        <v>0</v>
      </c>
      <c r="AE1519" s="137">
        <f t="shared" si="133"/>
        <v>0</v>
      </c>
      <c r="AF1519" s="942">
        <v>0</v>
      </c>
      <c r="AG1519" s="150">
        <v>0</v>
      </c>
      <c r="AH1519" s="138"/>
      <c r="AI1519" s="469"/>
      <c r="AJ1519" s="998">
        <f t="shared" si="134"/>
        <v>2726.75</v>
      </c>
    </row>
    <row r="1520" spans="2:36" ht="66" x14ac:dyDescent="0.25">
      <c r="B1520" s="51"/>
      <c r="C1520" s="86" t="s">
        <v>1467</v>
      </c>
      <c r="D1520" s="98"/>
      <c r="E1520" s="98">
        <v>5</v>
      </c>
      <c r="F1520" s="385" t="s">
        <v>30</v>
      </c>
      <c r="G1520" s="55" t="s">
        <v>31</v>
      </c>
      <c r="H1520" s="56" t="s">
        <v>32</v>
      </c>
      <c r="I1520" s="55" t="s">
        <v>33</v>
      </c>
      <c r="J1520" s="57">
        <v>675.68000000000006</v>
      </c>
      <c r="K1520" s="767">
        <v>3378.4</v>
      </c>
      <c r="L1520" s="136"/>
      <c r="M1520" s="469">
        <v>0</v>
      </c>
      <c r="N1520" s="136"/>
      <c r="O1520" s="469"/>
      <c r="P1520" s="75">
        <v>0</v>
      </c>
      <c r="Q1520" s="1002">
        <f t="shared" si="132"/>
        <v>0</v>
      </c>
      <c r="R1520" s="138"/>
      <c r="S1520" s="469"/>
      <c r="T1520" s="75">
        <v>0</v>
      </c>
      <c r="U1520" s="1002"/>
      <c r="V1520" s="138"/>
      <c r="W1520" s="469"/>
      <c r="X1520" s="138"/>
      <c r="Y1520" s="469"/>
      <c r="Z1520" s="60">
        <f t="shared" si="131"/>
        <v>5</v>
      </c>
      <c r="AA1520" s="1002">
        <v>3378.4</v>
      </c>
      <c r="AB1520" s="138"/>
      <c r="AC1520" s="469"/>
      <c r="AD1520" s="63">
        <v>0</v>
      </c>
      <c r="AE1520" s="137">
        <f t="shared" si="133"/>
        <v>0</v>
      </c>
      <c r="AF1520" s="942">
        <v>0</v>
      </c>
      <c r="AG1520" s="150">
        <v>0</v>
      </c>
      <c r="AH1520" s="138"/>
      <c r="AI1520" s="469"/>
      <c r="AJ1520" s="998">
        <f t="shared" si="134"/>
        <v>3378.4</v>
      </c>
    </row>
    <row r="1521" spans="2:36" ht="66" x14ac:dyDescent="0.25">
      <c r="B1521" s="51"/>
      <c r="C1521" s="86" t="s">
        <v>1468</v>
      </c>
      <c r="D1521" s="98"/>
      <c r="E1521" s="98">
        <v>40</v>
      </c>
      <c r="F1521" s="385" t="s">
        <v>49</v>
      </c>
      <c r="G1521" s="55" t="s">
        <v>31</v>
      </c>
      <c r="H1521" s="56" t="s">
        <v>32</v>
      </c>
      <c r="I1521" s="55" t="s">
        <v>33</v>
      </c>
      <c r="J1521" s="57">
        <v>28.68</v>
      </c>
      <c r="K1521" s="767">
        <v>1147.2</v>
      </c>
      <c r="L1521" s="136"/>
      <c r="M1521" s="469">
        <v>0</v>
      </c>
      <c r="N1521" s="136"/>
      <c r="O1521" s="469"/>
      <c r="P1521" s="75">
        <v>0</v>
      </c>
      <c r="Q1521" s="1002">
        <f t="shared" si="132"/>
        <v>0</v>
      </c>
      <c r="R1521" s="138"/>
      <c r="S1521" s="469"/>
      <c r="T1521" s="75">
        <v>0</v>
      </c>
      <c r="U1521" s="1002"/>
      <c r="V1521" s="138"/>
      <c r="W1521" s="469"/>
      <c r="X1521" s="138"/>
      <c r="Y1521" s="469"/>
      <c r="Z1521" s="60">
        <f t="shared" si="131"/>
        <v>40</v>
      </c>
      <c r="AA1521" s="1002">
        <v>1147.2</v>
      </c>
      <c r="AB1521" s="138"/>
      <c r="AC1521" s="469"/>
      <c r="AD1521" s="63">
        <v>0</v>
      </c>
      <c r="AE1521" s="137">
        <f t="shared" si="133"/>
        <v>0</v>
      </c>
      <c r="AF1521" s="942">
        <v>0</v>
      </c>
      <c r="AG1521" s="150">
        <v>0</v>
      </c>
      <c r="AH1521" s="138"/>
      <c r="AI1521" s="469"/>
      <c r="AJ1521" s="998">
        <f t="shared" si="134"/>
        <v>1147.2</v>
      </c>
    </row>
    <row r="1522" spans="2:36" ht="66" x14ac:dyDescent="0.25">
      <c r="B1522" s="51"/>
      <c r="C1522" s="73" t="s">
        <v>1469</v>
      </c>
      <c r="D1522" s="74"/>
      <c r="E1522" s="98">
        <v>31</v>
      </c>
      <c r="F1522" s="385" t="s">
        <v>49</v>
      </c>
      <c r="G1522" s="55" t="s">
        <v>31</v>
      </c>
      <c r="H1522" s="56" t="s">
        <v>32</v>
      </c>
      <c r="I1522" s="55" t="s">
        <v>33</v>
      </c>
      <c r="J1522" s="57">
        <v>131.99</v>
      </c>
      <c r="K1522" s="767">
        <v>4091.69</v>
      </c>
      <c r="L1522" s="136"/>
      <c r="M1522" s="469">
        <v>0</v>
      </c>
      <c r="N1522" s="136"/>
      <c r="O1522" s="469"/>
      <c r="P1522" s="75">
        <v>0</v>
      </c>
      <c r="Q1522" s="1002">
        <f t="shared" si="132"/>
        <v>0</v>
      </c>
      <c r="R1522" s="138"/>
      <c r="S1522" s="469"/>
      <c r="T1522" s="75">
        <v>0</v>
      </c>
      <c r="U1522" s="1002"/>
      <c r="V1522" s="138"/>
      <c r="W1522" s="469"/>
      <c r="X1522" s="138"/>
      <c r="Y1522" s="469"/>
      <c r="Z1522" s="60">
        <f t="shared" si="131"/>
        <v>31</v>
      </c>
      <c r="AA1522" s="1002">
        <v>4091.69</v>
      </c>
      <c r="AB1522" s="138"/>
      <c r="AC1522" s="469"/>
      <c r="AD1522" s="63">
        <v>0</v>
      </c>
      <c r="AE1522" s="137">
        <f t="shared" si="133"/>
        <v>0</v>
      </c>
      <c r="AF1522" s="942">
        <v>0</v>
      </c>
      <c r="AG1522" s="150">
        <v>0</v>
      </c>
      <c r="AH1522" s="138"/>
      <c r="AI1522" s="469"/>
      <c r="AJ1522" s="998">
        <f t="shared" si="134"/>
        <v>4091.69</v>
      </c>
    </row>
    <row r="1523" spans="2:36" ht="66" x14ac:dyDescent="0.25">
      <c r="B1523" s="51"/>
      <c r="C1523" s="86" t="s">
        <v>1470</v>
      </c>
      <c r="D1523" s="74"/>
      <c r="E1523" s="74">
        <v>44</v>
      </c>
      <c r="F1523" s="385" t="s">
        <v>49</v>
      </c>
      <c r="G1523" s="55" t="s">
        <v>31</v>
      </c>
      <c r="H1523" s="56" t="s">
        <v>32</v>
      </c>
      <c r="I1523" s="55" t="s">
        <v>33</v>
      </c>
      <c r="J1523" s="57">
        <v>124.25</v>
      </c>
      <c r="K1523" s="766">
        <v>5467</v>
      </c>
      <c r="L1523" s="136"/>
      <c r="M1523" s="469">
        <v>0</v>
      </c>
      <c r="N1523" s="136"/>
      <c r="O1523" s="469"/>
      <c r="P1523" s="75">
        <v>0</v>
      </c>
      <c r="Q1523" s="1002">
        <f t="shared" si="132"/>
        <v>0</v>
      </c>
      <c r="R1523" s="138"/>
      <c r="S1523" s="469"/>
      <c r="T1523" s="75">
        <v>0</v>
      </c>
      <c r="U1523" s="1002"/>
      <c r="V1523" s="138"/>
      <c r="W1523" s="469"/>
      <c r="X1523" s="138"/>
      <c r="Y1523" s="469"/>
      <c r="Z1523" s="60">
        <f t="shared" si="131"/>
        <v>44</v>
      </c>
      <c r="AA1523" s="1002">
        <v>5467</v>
      </c>
      <c r="AB1523" s="138"/>
      <c r="AC1523" s="469"/>
      <c r="AD1523" s="63">
        <v>0</v>
      </c>
      <c r="AE1523" s="137">
        <f t="shared" si="133"/>
        <v>0</v>
      </c>
      <c r="AF1523" s="942">
        <v>0</v>
      </c>
      <c r="AG1523" s="150">
        <v>0</v>
      </c>
      <c r="AH1523" s="138"/>
      <c r="AI1523" s="469"/>
      <c r="AJ1523" s="998">
        <f t="shared" si="134"/>
        <v>5467</v>
      </c>
    </row>
    <row r="1524" spans="2:36" ht="66" x14ac:dyDescent="0.25">
      <c r="B1524" s="51"/>
      <c r="C1524" s="331" t="s">
        <v>1471</v>
      </c>
      <c r="D1524" s="74"/>
      <c r="E1524" s="74">
        <v>3</v>
      </c>
      <c r="F1524" s="398" t="s">
        <v>41</v>
      </c>
      <c r="G1524" s="55" t="s">
        <v>31</v>
      </c>
      <c r="H1524" s="56" t="s">
        <v>32</v>
      </c>
      <c r="I1524" s="55" t="s">
        <v>33</v>
      </c>
      <c r="J1524" s="57">
        <v>144.07333333333335</v>
      </c>
      <c r="K1524" s="766">
        <v>432.22</v>
      </c>
      <c r="L1524" s="136"/>
      <c r="M1524" s="469">
        <v>0</v>
      </c>
      <c r="N1524" s="136"/>
      <c r="O1524" s="469"/>
      <c r="P1524" s="75">
        <v>0</v>
      </c>
      <c r="Q1524" s="1002">
        <f t="shared" si="132"/>
        <v>0</v>
      </c>
      <c r="R1524" s="138"/>
      <c r="S1524" s="469"/>
      <c r="T1524" s="75">
        <v>0</v>
      </c>
      <c r="U1524" s="1002"/>
      <c r="V1524" s="138"/>
      <c r="W1524" s="469"/>
      <c r="X1524" s="138"/>
      <c r="Y1524" s="469"/>
      <c r="Z1524" s="60">
        <f t="shared" si="131"/>
        <v>3</v>
      </c>
      <c r="AA1524" s="1002">
        <v>432.22</v>
      </c>
      <c r="AB1524" s="138"/>
      <c r="AC1524" s="469"/>
      <c r="AD1524" s="63">
        <v>0</v>
      </c>
      <c r="AE1524" s="137">
        <f t="shared" si="133"/>
        <v>0</v>
      </c>
      <c r="AF1524" s="945">
        <v>0</v>
      </c>
      <c r="AG1524" s="150">
        <v>0</v>
      </c>
      <c r="AH1524" s="138"/>
      <c r="AI1524" s="469"/>
      <c r="AJ1524" s="998">
        <f t="shared" si="134"/>
        <v>432.22</v>
      </c>
    </row>
    <row r="1525" spans="2:36" ht="66" x14ac:dyDescent="0.25">
      <c r="B1525" s="51"/>
      <c r="C1525" s="130" t="s">
        <v>1472</v>
      </c>
      <c r="D1525" s="74"/>
      <c r="E1525" s="74">
        <v>2</v>
      </c>
      <c r="F1525" s="79" t="s">
        <v>49</v>
      </c>
      <c r="G1525" s="55" t="s">
        <v>31</v>
      </c>
      <c r="H1525" s="56" t="s">
        <v>32</v>
      </c>
      <c r="I1525" s="55" t="s">
        <v>33</v>
      </c>
      <c r="J1525" s="57">
        <v>167.12</v>
      </c>
      <c r="K1525" s="766">
        <v>334.24</v>
      </c>
      <c r="L1525" s="136"/>
      <c r="M1525" s="469">
        <v>0</v>
      </c>
      <c r="N1525" s="136"/>
      <c r="O1525" s="469"/>
      <c r="P1525" s="75">
        <v>0</v>
      </c>
      <c r="Q1525" s="1002">
        <f t="shared" si="132"/>
        <v>0</v>
      </c>
      <c r="R1525" s="138"/>
      <c r="S1525" s="469"/>
      <c r="T1525" s="75">
        <v>0</v>
      </c>
      <c r="U1525" s="1002"/>
      <c r="V1525" s="138"/>
      <c r="W1525" s="469"/>
      <c r="X1525" s="138"/>
      <c r="Y1525" s="469"/>
      <c r="Z1525" s="60">
        <f t="shared" si="131"/>
        <v>2</v>
      </c>
      <c r="AA1525" s="1002">
        <v>334.24</v>
      </c>
      <c r="AB1525" s="138"/>
      <c r="AC1525" s="469"/>
      <c r="AD1525" s="63">
        <v>0</v>
      </c>
      <c r="AE1525" s="137">
        <f t="shared" si="133"/>
        <v>0</v>
      </c>
      <c r="AF1525" s="945">
        <v>0</v>
      </c>
      <c r="AG1525" s="150">
        <v>0</v>
      </c>
      <c r="AH1525" s="138"/>
      <c r="AI1525" s="469"/>
      <c r="AJ1525" s="998">
        <f t="shared" si="134"/>
        <v>334.24</v>
      </c>
    </row>
    <row r="1526" spans="2:36" ht="66" x14ac:dyDescent="0.25">
      <c r="B1526" s="51"/>
      <c r="C1526" s="86" t="s">
        <v>1473</v>
      </c>
      <c r="D1526" s="74"/>
      <c r="E1526" s="74">
        <v>2</v>
      </c>
      <c r="F1526" s="385" t="s">
        <v>49</v>
      </c>
      <c r="G1526" s="55" t="s">
        <v>31</v>
      </c>
      <c r="H1526" s="56" t="s">
        <v>32</v>
      </c>
      <c r="I1526" s="55" t="s">
        <v>33</v>
      </c>
      <c r="J1526" s="57">
        <v>279.67</v>
      </c>
      <c r="K1526" s="766">
        <v>559.34</v>
      </c>
      <c r="L1526" s="136"/>
      <c r="M1526" s="469">
        <v>0</v>
      </c>
      <c r="N1526" s="136"/>
      <c r="O1526" s="469"/>
      <c r="P1526" s="75">
        <v>0</v>
      </c>
      <c r="Q1526" s="1002">
        <f t="shared" si="132"/>
        <v>0</v>
      </c>
      <c r="R1526" s="138"/>
      <c r="S1526" s="469"/>
      <c r="T1526" s="75">
        <v>0</v>
      </c>
      <c r="U1526" s="1002"/>
      <c r="V1526" s="138"/>
      <c r="W1526" s="469"/>
      <c r="X1526" s="138"/>
      <c r="Y1526" s="469"/>
      <c r="Z1526" s="60">
        <f t="shared" si="131"/>
        <v>2</v>
      </c>
      <c r="AA1526" s="1002">
        <v>559.34</v>
      </c>
      <c r="AB1526" s="138"/>
      <c r="AC1526" s="469"/>
      <c r="AD1526" s="63">
        <v>0</v>
      </c>
      <c r="AE1526" s="137">
        <f t="shared" si="133"/>
        <v>0</v>
      </c>
      <c r="AF1526" s="945">
        <v>0</v>
      </c>
      <c r="AG1526" s="150">
        <v>0</v>
      </c>
      <c r="AH1526" s="138"/>
      <c r="AI1526" s="469"/>
      <c r="AJ1526" s="998">
        <f t="shared" si="134"/>
        <v>559.34</v>
      </c>
    </row>
    <row r="1527" spans="2:36" ht="66" x14ac:dyDescent="0.25">
      <c r="B1527" s="51"/>
      <c r="C1527" s="331" t="s">
        <v>1474</v>
      </c>
      <c r="D1527" s="74"/>
      <c r="E1527" s="74">
        <v>3</v>
      </c>
      <c r="F1527" s="398" t="s">
        <v>1475</v>
      </c>
      <c r="G1527" s="55" t="s">
        <v>31</v>
      </c>
      <c r="H1527" s="56" t="s">
        <v>32</v>
      </c>
      <c r="I1527" s="55" t="s">
        <v>33</v>
      </c>
      <c r="J1527" s="57">
        <v>325.72666666666663</v>
      </c>
      <c r="K1527" s="766">
        <v>977.18</v>
      </c>
      <c r="L1527" s="136"/>
      <c r="M1527" s="469">
        <v>0</v>
      </c>
      <c r="N1527" s="136"/>
      <c r="O1527" s="469"/>
      <c r="P1527" s="75">
        <v>0</v>
      </c>
      <c r="Q1527" s="1002">
        <f t="shared" si="132"/>
        <v>0</v>
      </c>
      <c r="R1527" s="138"/>
      <c r="S1527" s="469"/>
      <c r="T1527" s="75">
        <v>0</v>
      </c>
      <c r="U1527" s="1002"/>
      <c r="V1527" s="138"/>
      <c r="W1527" s="469"/>
      <c r="X1527" s="138"/>
      <c r="Y1527" s="469"/>
      <c r="Z1527" s="60">
        <f t="shared" si="131"/>
        <v>3</v>
      </c>
      <c r="AA1527" s="1002">
        <v>977.18</v>
      </c>
      <c r="AB1527" s="138"/>
      <c r="AC1527" s="469"/>
      <c r="AD1527" s="63">
        <v>0</v>
      </c>
      <c r="AE1527" s="137">
        <f t="shared" si="133"/>
        <v>0</v>
      </c>
      <c r="AF1527" s="945">
        <v>0</v>
      </c>
      <c r="AG1527" s="150">
        <v>0</v>
      </c>
      <c r="AH1527" s="138"/>
      <c r="AI1527" s="469"/>
      <c r="AJ1527" s="998">
        <f t="shared" si="134"/>
        <v>977.18</v>
      </c>
    </row>
    <row r="1528" spans="2:36" ht="66" x14ac:dyDescent="0.25">
      <c r="B1528" s="51"/>
      <c r="C1528" s="86" t="s">
        <v>1476</v>
      </c>
      <c r="D1528" s="74"/>
      <c r="E1528" s="74">
        <v>5</v>
      </c>
      <c r="F1528" s="385" t="s">
        <v>49</v>
      </c>
      <c r="G1528" s="55" t="s">
        <v>31</v>
      </c>
      <c r="H1528" s="56" t="s">
        <v>32</v>
      </c>
      <c r="I1528" s="55" t="s">
        <v>33</v>
      </c>
      <c r="J1528" s="57">
        <v>485.16</v>
      </c>
      <c r="K1528" s="766">
        <v>2425.8000000000002</v>
      </c>
      <c r="L1528" s="136"/>
      <c r="M1528" s="469">
        <v>0</v>
      </c>
      <c r="N1528" s="136"/>
      <c r="O1528" s="469"/>
      <c r="P1528" s="75">
        <v>0</v>
      </c>
      <c r="Q1528" s="1002">
        <f t="shared" si="132"/>
        <v>0</v>
      </c>
      <c r="R1528" s="138"/>
      <c r="S1528" s="469"/>
      <c r="T1528" s="75">
        <v>0</v>
      </c>
      <c r="U1528" s="1002"/>
      <c r="V1528" s="138"/>
      <c r="W1528" s="469"/>
      <c r="X1528" s="138"/>
      <c r="Y1528" s="469"/>
      <c r="Z1528" s="60">
        <f t="shared" si="131"/>
        <v>5</v>
      </c>
      <c r="AA1528" s="1002">
        <v>2425.8000000000002</v>
      </c>
      <c r="AB1528" s="138"/>
      <c r="AC1528" s="469"/>
      <c r="AD1528" s="63">
        <v>0</v>
      </c>
      <c r="AE1528" s="137">
        <f t="shared" si="133"/>
        <v>0</v>
      </c>
      <c r="AF1528" s="945">
        <v>0</v>
      </c>
      <c r="AG1528" s="150">
        <v>0</v>
      </c>
      <c r="AH1528" s="138"/>
      <c r="AI1528" s="469"/>
      <c r="AJ1528" s="998">
        <f t="shared" si="134"/>
        <v>2425.8000000000002</v>
      </c>
    </row>
    <row r="1529" spans="2:36" ht="66" x14ac:dyDescent="0.25">
      <c r="B1529" s="51"/>
      <c r="C1529" s="86" t="s">
        <v>1477</v>
      </c>
      <c r="D1529" s="74"/>
      <c r="E1529" s="74">
        <v>3</v>
      </c>
      <c r="F1529" s="385" t="s">
        <v>49</v>
      </c>
      <c r="G1529" s="55" t="s">
        <v>31</v>
      </c>
      <c r="H1529" s="56" t="s">
        <v>32</v>
      </c>
      <c r="I1529" s="55" t="s">
        <v>33</v>
      </c>
      <c r="J1529" s="57">
        <v>181.28</v>
      </c>
      <c r="K1529" s="766">
        <v>543.84</v>
      </c>
      <c r="L1529" s="136"/>
      <c r="M1529" s="469">
        <v>0</v>
      </c>
      <c r="N1529" s="136"/>
      <c r="O1529" s="469"/>
      <c r="P1529" s="75">
        <v>0</v>
      </c>
      <c r="Q1529" s="1002">
        <f t="shared" si="132"/>
        <v>0</v>
      </c>
      <c r="R1529" s="138"/>
      <c r="S1529" s="469"/>
      <c r="T1529" s="75">
        <v>0</v>
      </c>
      <c r="U1529" s="1002"/>
      <c r="V1529" s="138"/>
      <c r="W1529" s="469"/>
      <c r="X1529" s="138"/>
      <c r="Y1529" s="469"/>
      <c r="Z1529" s="60">
        <f t="shared" si="131"/>
        <v>3</v>
      </c>
      <c r="AA1529" s="1002">
        <v>543.84</v>
      </c>
      <c r="AB1529" s="138"/>
      <c r="AC1529" s="469"/>
      <c r="AD1529" s="63">
        <v>0</v>
      </c>
      <c r="AE1529" s="137">
        <f t="shared" si="133"/>
        <v>0</v>
      </c>
      <c r="AF1529" s="945">
        <v>0</v>
      </c>
      <c r="AG1529" s="150">
        <v>0</v>
      </c>
      <c r="AH1529" s="138"/>
      <c r="AI1529" s="469"/>
      <c r="AJ1529" s="998">
        <f t="shared" si="134"/>
        <v>543.84</v>
      </c>
    </row>
    <row r="1530" spans="2:36" ht="66" x14ac:dyDescent="0.25">
      <c r="B1530" s="51"/>
      <c r="C1530" s="86" t="s">
        <v>1478</v>
      </c>
      <c r="D1530" s="74"/>
      <c r="E1530" s="74">
        <v>4</v>
      </c>
      <c r="F1530" s="385" t="s">
        <v>49</v>
      </c>
      <c r="G1530" s="55" t="s">
        <v>31</v>
      </c>
      <c r="H1530" s="56" t="s">
        <v>32</v>
      </c>
      <c r="I1530" s="55" t="s">
        <v>33</v>
      </c>
      <c r="J1530" s="57">
        <v>110.5</v>
      </c>
      <c r="K1530" s="766">
        <v>442</v>
      </c>
      <c r="L1530" s="136"/>
      <c r="M1530" s="469">
        <v>0</v>
      </c>
      <c r="N1530" s="136"/>
      <c r="O1530" s="469"/>
      <c r="P1530" s="75">
        <v>0</v>
      </c>
      <c r="Q1530" s="1002">
        <f t="shared" si="132"/>
        <v>0</v>
      </c>
      <c r="R1530" s="138"/>
      <c r="S1530" s="469"/>
      <c r="T1530" s="75">
        <v>0</v>
      </c>
      <c r="U1530" s="1002"/>
      <c r="V1530" s="138"/>
      <c r="W1530" s="469"/>
      <c r="X1530" s="138"/>
      <c r="Y1530" s="469"/>
      <c r="Z1530" s="60">
        <f t="shared" si="131"/>
        <v>4</v>
      </c>
      <c r="AA1530" s="1002">
        <v>442</v>
      </c>
      <c r="AB1530" s="138"/>
      <c r="AC1530" s="469"/>
      <c r="AD1530" s="63">
        <v>0</v>
      </c>
      <c r="AE1530" s="137">
        <f t="shared" si="133"/>
        <v>0</v>
      </c>
      <c r="AF1530" s="945">
        <v>0</v>
      </c>
      <c r="AG1530" s="150">
        <v>0</v>
      </c>
      <c r="AH1530" s="138"/>
      <c r="AI1530" s="469"/>
      <c r="AJ1530" s="998">
        <f t="shared" si="134"/>
        <v>442</v>
      </c>
    </row>
    <row r="1531" spans="2:36" ht="66" x14ac:dyDescent="0.25">
      <c r="B1531" s="51"/>
      <c r="C1531" s="86" t="s">
        <v>1479</v>
      </c>
      <c r="D1531" s="74"/>
      <c r="E1531" s="74">
        <v>3</v>
      </c>
      <c r="F1531" s="385" t="s">
        <v>49</v>
      </c>
      <c r="G1531" s="55" t="s">
        <v>31</v>
      </c>
      <c r="H1531" s="56" t="s">
        <v>32</v>
      </c>
      <c r="I1531" s="55" t="s">
        <v>33</v>
      </c>
      <c r="J1531" s="57">
        <v>230.98000000000002</v>
      </c>
      <c r="K1531" s="766">
        <v>692.94</v>
      </c>
      <c r="L1531" s="136"/>
      <c r="M1531" s="469">
        <v>0</v>
      </c>
      <c r="N1531" s="136"/>
      <c r="O1531" s="469"/>
      <c r="P1531" s="75">
        <v>0</v>
      </c>
      <c r="Q1531" s="1002">
        <f t="shared" si="132"/>
        <v>0</v>
      </c>
      <c r="R1531" s="138"/>
      <c r="S1531" s="469"/>
      <c r="T1531" s="75">
        <v>0</v>
      </c>
      <c r="U1531" s="1002"/>
      <c r="V1531" s="138"/>
      <c r="W1531" s="469"/>
      <c r="X1531" s="138"/>
      <c r="Y1531" s="469"/>
      <c r="Z1531" s="60">
        <f t="shared" si="131"/>
        <v>3</v>
      </c>
      <c r="AA1531" s="1002">
        <v>692.94</v>
      </c>
      <c r="AB1531" s="138"/>
      <c r="AC1531" s="469"/>
      <c r="AD1531" s="63">
        <v>0</v>
      </c>
      <c r="AE1531" s="137">
        <f t="shared" si="133"/>
        <v>0</v>
      </c>
      <c r="AF1531" s="945">
        <v>0</v>
      </c>
      <c r="AG1531" s="150">
        <v>0</v>
      </c>
      <c r="AH1531" s="138"/>
      <c r="AI1531" s="469"/>
      <c r="AJ1531" s="998">
        <f t="shared" si="134"/>
        <v>692.94</v>
      </c>
    </row>
    <row r="1532" spans="2:36" ht="66" x14ac:dyDescent="0.25">
      <c r="B1532" s="51"/>
      <c r="C1532" s="86" t="s">
        <v>1480</v>
      </c>
      <c r="D1532" s="74"/>
      <c r="E1532" s="74">
        <v>1</v>
      </c>
      <c r="F1532" s="385" t="s">
        <v>30</v>
      </c>
      <c r="G1532" s="55" t="s">
        <v>31</v>
      </c>
      <c r="H1532" s="56" t="s">
        <v>32</v>
      </c>
      <c r="I1532" s="55" t="s">
        <v>33</v>
      </c>
      <c r="J1532" s="57">
        <v>230.88</v>
      </c>
      <c r="K1532" s="766">
        <v>230.88</v>
      </c>
      <c r="L1532" s="136"/>
      <c r="M1532" s="469">
        <v>0</v>
      </c>
      <c r="N1532" s="136"/>
      <c r="O1532" s="469"/>
      <c r="P1532" s="75">
        <v>0</v>
      </c>
      <c r="Q1532" s="1002">
        <f t="shared" si="132"/>
        <v>0</v>
      </c>
      <c r="R1532" s="138"/>
      <c r="S1532" s="469"/>
      <c r="T1532" s="75">
        <v>0</v>
      </c>
      <c r="U1532" s="1002"/>
      <c r="V1532" s="138"/>
      <c r="W1532" s="469"/>
      <c r="X1532" s="138"/>
      <c r="Y1532" s="469"/>
      <c r="Z1532" s="60">
        <f t="shared" si="131"/>
        <v>1</v>
      </c>
      <c r="AA1532" s="1002">
        <v>230.88</v>
      </c>
      <c r="AB1532" s="138"/>
      <c r="AC1532" s="469"/>
      <c r="AD1532" s="63">
        <v>0</v>
      </c>
      <c r="AE1532" s="137">
        <f t="shared" si="133"/>
        <v>0</v>
      </c>
      <c r="AF1532" s="945">
        <v>0</v>
      </c>
      <c r="AG1532" s="150">
        <v>0</v>
      </c>
      <c r="AH1532" s="138"/>
      <c r="AI1532" s="469"/>
      <c r="AJ1532" s="998">
        <f t="shared" si="134"/>
        <v>230.88</v>
      </c>
    </row>
    <row r="1533" spans="2:36" ht="66" x14ac:dyDescent="0.25">
      <c r="B1533" s="51"/>
      <c r="C1533" s="86" t="s">
        <v>1481</v>
      </c>
      <c r="D1533" s="74"/>
      <c r="E1533" s="74">
        <v>1</v>
      </c>
      <c r="F1533" s="385" t="s">
        <v>49</v>
      </c>
      <c r="G1533" s="55" t="s">
        <v>31</v>
      </c>
      <c r="H1533" s="56" t="s">
        <v>32</v>
      </c>
      <c r="I1533" s="55" t="s">
        <v>33</v>
      </c>
      <c r="J1533" s="57">
        <v>230.88</v>
      </c>
      <c r="K1533" s="766">
        <v>230.88</v>
      </c>
      <c r="L1533" s="136"/>
      <c r="M1533" s="469">
        <v>0</v>
      </c>
      <c r="N1533" s="136"/>
      <c r="O1533" s="469"/>
      <c r="P1533" s="75">
        <v>0</v>
      </c>
      <c r="Q1533" s="1002">
        <f t="shared" si="132"/>
        <v>0</v>
      </c>
      <c r="R1533" s="138"/>
      <c r="S1533" s="469"/>
      <c r="T1533" s="75">
        <v>0</v>
      </c>
      <c r="U1533" s="1002"/>
      <c r="V1533" s="138"/>
      <c r="W1533" s="469"/>
      <c r="X1533" s="138"/>
      <c r="Y1533" s="469"/>
      <c r="Z1533" s="60">
        <f t="shared" si="131"/>
        <v>1</v>
      </c>
      <c r="AA1533" s="1002">
        <v>230.88</v>
      </c>
      <c r="AB1533" s="138"/>
      <c r="AC1533" s="469"/>
      <c r="AD1533" s="63">
        <v>0</v>
      </c>
      <c r="AE1533" s="137">
        <f t="shared" si="133"/>
        <v>0</v>
      </c>
      <c r="AF1533" s="945">
        <v>0</v>
      </c>
      <c r="AG1533" s="150">
        <v>0</v>
      </c>
      <c r="AH1533" s="138"/>
      <c r="AI1533" s="469"/>
      <c r="AJ1533" s="998">
        <f t="shared" si="134"/>
        <v>230.88</v>
      </c>
    </row>
    <row r="1534" spans="2:36" ht="66" x14ac:dyDescent="0.25">
      <c r="B1534" s="51"/>
      <c r="C1534" s="85" t="s">
        <v>1482</v>
      </c>
      <c r="D1534" s="74"/>
      <c r="E1534" s="74">
        <v>6</v>
      </c>
      <c r="F1534" s="111" t="s">
        <v>30</v>
      </c>
      <c r="G1534" s="55" t="s">
        <v>31</v>
      </c>
      <c r="H1534" s="56" t="s">
        <v>32</v>
      </c>
      <c r="I1534" s="55" t="s">
        <v>33</v>
      </c>
      <c r="J1534" s="57">
        <v>297.91166666666669</v>
      </c>
      <c r="K1534" s="766">
        <v>1787.47</v>
      </c>
      <c r="L1534" s="136"/>
      <c r="M1534" s="469">
        <v>0</v>
      </c>
      <c r="N1534" s="136"/>
      <c r="O1534" s="469"/>
      <c r="P1534" s="75">
        <v>0</v>
      </c>
      <c r="Q1534" s="1002">
        <f t="shared" si="132"/>
        <v>0</v>
      </c>
      <c r="R1534" s="138"/>
      <c r="S1534" s="469"/>
      <c r="T1534" s="75">
        <v>0</v>
      </c>
      <c r="U1534" s="1002"/>
      <c r="V1534" s="138"/>
      <c r="W1534" s="469"/>
      <c r="X1534" s="138"/>
      <c r="Y1534" s="469"/>
      <c r="Z1534" s="60">
        <f t="shared" si="131"/>
        <v>6</v>
      </c>
      <c r="AA1534" s="1002">
        <v>1787.47</v>
      </c>
      <c r="AB1534" s="138"/>
      <c r="AC1534" s="469"/>
      <c r="AD1534" s="63">
        <v>0</v>
      </c>
      <c r="AE1534" s="137">
        <f t="shared" si="133"/>
        <v>0</v>
      </c>
      <c r="AF1534" s="945">
        <v>0</v>
      </c>
      <c r="AG1534" s="150">
        <v>0</v>
      </c>
      <c r="AH1534" s="138"/>
      <c r="AI1534" s="469"/>
      <c r="AJ1534" s="998">
        <f t="shared" si="134"/>
        <v>1787.47</v>
      </c>
    </row>
    <row r="1535" spans="2:36" ht="66" x14ac:dyDescent="0.25">
      <c r="B1535" s="51"/>
      <c r="C1535" s="86" t="s">
        <v>1483</v>
      </c>
      <c r="D1535" s="74"/>
      <c r="E1535" s="74">
        <v>11</v>
      </c>
      <c r="F1535" s="385" t="s">
        <v>49</v>
      </c>
      <c r="G1535" s="55" t="s">
        <v>31</v>
      </c>
      <c r="H1535" s="56" t="s">
        <v>32</v>
      </c>
      <c r="I1535" s="55" t="s">
        <v>33</v>
      </c>
      <c r="J1535" s="57">
        <v>150</v>
      </c>
      <c r="K1535" s="766">
        <v>1650</v>
      </c>
      <c r="L1535" s="136"/>
      <c r="M1535" s="469">
        <v>0</v>
      </c>
      <c r="N1535" s="136"/>
      <c r="O1535" s="469"/>
      <c r="P1535" s="75">
        <v>0</v>
      </c>
      <c r="Q1535" s="1002">
        <f t="shared" si="132"/>
        <v>0</v>
      </c>
      <c r="R1535" s="138"/>
      <c r="S1535" s="469"/>
      <c r="T1535" s="75">
        <v>0</v>
      </c>
      <c r="U1535" s="1002"/>
      <c r="V1535" s="138"/>
      <c r="W1535" s="469"/>
      <c r="X1535" s="138"/>
      <c r="Y1535" s="469"/>
      <c r="Z1535" s="60">
        <f t="shared" si="131"/>
        <v>11</v>
      </c>
      <c r="AA1535" s="1002">
        <v>1650</v>
      </c>
      <c r="AB1535" s="138"/>
      <c r="AC1535" s="469"/>
      <c r="AD1535" s="63">
        <v>0</v>
      </c>
      <c r="AE1535" s="137">
        <f t="shared" si="133"/>
        <v>0</v>
      </c>
      <c r="AF1535" s="942">
        <v>0</v>
      </c>
      <c r="AG1535" s="150">
        <v>0</v>
      </c>
      <c r="AH1535" s="138"/>
      <c r="AI1535" s="469"/>
      <c r="AJ1535" s="998">
        <f t="shared" si="134"/>
        <v>1650</v>
      </c>
    </row>
    <row r="1536" spans="2:36" ht="66" x14ac:dyDescent="0.25">
      <c r="B1536" s="51"/>
      <c r="C1536" s="220" t="s">
        <v>1484</v>
      </c>
      <c r="D1536" s="74"/>
      <c r="E1536" s="74">
        <v>2</v>
      </c>
      <c r="F1536" s="385" t="s">
        <v>49</v>
      </c>
      <c r="G1536" s="55" t="s">
        <v>31</v>
      </c>
      <c r="H1536" s="56" t="s">
        <v>32</v>
      </c>
      <c r="I1536" s="55" t="s">
        <v>33</v>
      </c>
      <c r="J1536" s="57">
        <v>145.32499999999999</v>
      </c>
      <c r="K1536" s="766">
        <v>290.64999999999998</v>
      </c>
      <c r="L1536" s="136"/>
      <c r="M1536" s="469">
        <v>0</v>
      </c>
      <c r="N1536" s="136"/>
      <c r="O1536" s="469"/>
      <c r="P1536" s="75">
        <v>0</v>
      </c>
      <c r="Q1536" s="1002">
        <f t="shared" si="132"/>
        <v>0</v>
      </c>
      <c r="R1536" s="138"/>
      <c r="S1536" s="469"/>
      <c r="T1536" s="75">
        <v>0</v>
      </c>
      <c r="U1536" s="1002"/>
      <c r="V1536" s="138"/>
      <c r="W1536" s="469"/>
      <c r="X1536" s="138"/>
      <c r="Y1536" s="469"/>
      <c r="Z1536" s="60">
        <f t="shared" si="131"/>
        <v>2</v>
      </c>
      <c r="AA1536" s="1002">
        <v>290.64999999999998</v>
      </c>
      <c r="AB1536" s="138"/>
      <c r="AC1536" s="469"/>
      <c r="AD1536" s="63">
        <v>0</v>
      </c>
      <c r="AE1536" s="137">
        <f t="shared" si="133"/>
        <v>0</v>
      </c>
      <c r="AF1536" s="942">
        <v>0</v>
      </c>
      <c r="AG1536" s="150">
        <v>0</v>
      </c>
      <c r="AH1536" s="138"/>
      <c r="AI1536" s="469"/>
      <c r="AJ1536" s="998">
        <f t="shared" si="134"/>
        <v>290.64999999999998</v>
      </c>
    </row>
    <row r="1537" spans="2:36" ht="66" x14ac:dyDescent="0.25">
      <c r="B1537" s="51"/>
      <c r="C1537" s="73" t="s">
        <v>1485</v>
      </c>
      <c r="D1537" s="74"/>
      <c r="E1537" s="74">
        <v>20</v>
      </c>
      <c r="F1537" s="385" t="s">
        <v>49</v>
      </c>
      <c r="G1537" s="55" t="s">
        <v>31</v>
      </c>
      <c r="H1537" s="56" t="s">
        <v>32</v>
      </c>
      <c r="I1537" s="55" t="s">
        <v>33</v>
      </c>
      <c r="J1537" s="57">
        <v>118.8</v>
      </c>
      <c r="K1537" s="766">
        <v>2376</v>
      </c>
      <c r="L1537" s="136"/>
      <c r="M1537" s="469">
        <v>0</v>
      </c>
      <c r="N1537" s="136"/>
      <c r="O1537" s="469"/>
      <c r="P1537" s="75">
        <v>0</v>
      </c>
      <c r="Q1537" s="1002">
        <f t="shared" si="132"/>
        <v>0</v>
      </c>
      <c r="R1537" s="138"/>
      <c r="S1537" s="469"/>
      <c r="T1537" s="75">
        <v>0</v>
      </c>
      <c r="U1537" s="1002"/>
      <c r="V1537" s="138"/>
      <c r="W1537" s="469"/>
      <c r="X1537" s="138"/>
      <c r="Y1537" s="469"/>
      <c r="Z1537" s="60">
        <f t="shared" si="131"/>
        <v>20</v>
      </c>
      <c r="AA1537" s="1002">
        <v>2376</v>
      </c>
      <c r="AB1537" s="138"/>
      <c r="AC1537" s="469"/>
      <c r="AD1537" s="63">
        <v>0</v>
      </c>
      <c r="AE1537" s="137">
        <f t="shared" si="133"/>
        <v>0</v>
      </c>
      <c r="AF1537" s="942">
        <v>0</v>
      </c>
      <c r="AG1537" s="150">
        <v>0</v>
      </c>
      <c r="AH1537" s="138"/>
      <c r="AI1537" s="469"/>
      <c r="AJ1537" s="998">
        <f t="shared" si="134"/>
        <v>2376</v>
      </c>
    </row>
    <row r="1538" spans="2:36" ht="66" x14ac:dyDescent="0.25">
      <c r="B1538" s="51"/>
      <c r="C1538" s="73" t="s">
        <v>1486</v>
      </c>
      <c r="D1538" s="74"/>
      <c r="E1538" s="74">
        <v>10</v>
      </c>
      <c r="F1538" s="385" t="s">
        <v>41</v>
      </c>
      <c r="G1538" s="55" t="s">
        <v>31</v>
      </c>
      <c r="H1538" s="56" t="s">
        <v>32</v>
      </c>
      <c r="I1538" s="55" t="s">
        <v>33</v>
      </c>
      <c r="J1538" s="57">
        <v>118.8</v>
      </c>
      <c r="K1538" s="766">
        <v>1188</v>
      </c>
      <c r="L1538" s="136"/>
      <c r="M1538" s="469">
        <v>0</v>
      </c>
      <c r="N1538" s="136"/>
      <c r="O1538" s="469"/>
      <c r="P1538" s="75">
        <v>0</v>
      </c>
      <c r="Q1538" s="1002">
        <f t="shared" si="132"/>
        <v>0</v>
      </c>
      <c r="R1538" s="138"/>
      <c r="S1538" s="469"/>
      <c r="T1538" s="75">
        <v>0</v>
      </c>
      <c r="U1538" s="1002"/>
      <c r="V1538" s="138"/>
      <c r="W1538" s="469"/>
      <c r="X1538" s="138"/>
      <c r="Y1538" s="469"/>
      <c r="Z1538" s="60">
        <f t="shared" si="131"/>
        <v>10</v>
      </c>
      <c r="AA1538" s="1002">
        <v>1188</v>
      </c>
      <c r="AB1538" s="138"/>
      <c r="AC1538" s="469"/>
      <c r="AD1538" s="63">
        <v>0</v>
      </c>
      <c r="AE1538" s="137">
        <f t="shared" si="133"/>
        <v>0</v>
      </c>
      <c r="AF1538" s="942">
        <v>0</v>
      </c>
      <c r="AG1538" s="150">
        <v>0</v>
      </c>
      <c r="AH1538" s="138"/>
      <c r="AI1538" s="469"/>
      <c r="AJ1538" s="998">
        <f t="shared" si="134"/>
        <v>1188</v>
      </c>
    </row>
    <row r="1539" spans="2:36" ht="66" x14ac:dyDescent="0.25">
      <c r="B1539" s="51"/>
      <c r="C1539" s="86" t="s">
        <v>1487</v>
      </c>
      <c r="D1539" s="74"/>
      <c r="E1539" s="74">
        <v>1</v>
      </c>
      <c r="F1539" s="385" t="s">
        <v>49</v>
      </c>
      <c r="G1539" s="55" t="s">
        <v>31</v>
      </c>
      <c r="H1539" s="56" t="s">
        <v>32</v>
      </c>
      <c r="I1539" s="55" t="s">
        <v>33</v>
      </c>
      <c r="J1539" s="57">
        <v>194.39</v>
      </c>
      <c r="K1539" s="766">
        <v>194.39</v>
      </c>
      <c r="L1539" s="136"/>
      <c r="M1539" s="469">
        <v>0</v>
      </c>
      <c r="N1539" s="136"/>
      <c r="O1539" s="469"/>
      <c r="P1539" s="75">
        <v>0</v>
      </c>
      <c r="Q1539" s="1002">
        <f t="shared" si="132"/>
        <v>0</v>
      </c>
      <c r="R1539" s="138"/>
      <c r="S1539" s="469"/>
      <c r="T1539" s="75">
        <v>0</v>
      </c>
      <c r="U1539" s="1002"/>
      <c r="V1539" s="138"/>
      <c r="W1539" s="469"/>
      <c r="X1539" s="138"/>
      <c r="Y1539" s="469"/>
      <c r="Z1539" s="60">
        <f t="shared" si="131"/>
        <v>1</v>
      </c>
      <c r="AA1539" s="1002">
        <v>194.39</v>
      </c>
      <c r="AB1539" s="138"/>
      <c r="AC1539" s="469"/>
      <c r="AD1539" s="63">
        <v>0</v>
      </c>
      <c r="AE1539" s="137">
        <f t="shared" si="133"/>
        <v>0</v>
      </c>
      <c r="AF1539" s="945">
        <v>0</v>
      </c>
      <c r="AG1539" s="150">
        <v>0</v>
      </c>
      <c r="AH1539" s="138"/>
      <c r="AI1539" s="469"/>
      <c r="AJ1539" s="998">
        <f t="shared" si="134"/>
        <v>194.39</v>
      </c>
    </row>
    <row r="1540" spans="2:36" ht="66" x14ac:dyDescent="0.25">
      <c r="B1540" s="51"/>
      <c r="C1540" s="86" t="s">
        <v>1488</v>
      </c>
      <c r="D1540" s="74"/>
      <c r="E1540" s="74">
        <v>2</v>
      </c>
      <c r="F1540" s="385" t="s">
        <v>41</v>
      </c>
      <c r="G1540" s="55" t="s">
        <v>31</v>
      </c>
      <c r="H1540" s="56" t="s">
        <v>32</v>
      </c>
      <c r="I1540" s="55" t="s">
        <v>33</v>
      </c>
      <c r="J1540" s="57">
        <v>66.47</v>
      </c>
      <c r="K1540" s="766">
        <v>132.94</v>
      </c>
      <c r="L1540" s="136"/>
      <c r="M1540" s="469">
        <v>0</v>
      </c>
      <c r="N1540" s="136"/>
      <c r="O1540" s="469"/>
      <c r="P1540" s="75">
        <v>0</v>
      </c>
      <c r="Q1540" s="1002">
        <f t="shared" si="132"/>
        <v>0</v>
      </c>
      <c r="R1540" s="138"/>
      <c r="S1540" s="469"/>
      <c r="T1540" s="75">
        <v>0</v>
      </c>
      <c r="U1540" s="1002"/>
      <c r="V1540" s="138"/>
      <c r="W1540" s="469"/>
      <c r="X1540" s="138"/>
      <c r="Y1540" s="469"/>
      <c r="Z1540" s="60">
        <f t="shared" si="131"/>
        <v>2</v>
      </c>
      <c r="AA1540" s="1002">
        <v>132.94</v>
      </c>
      <c r="AB1540" s="138"/>
      <c r="AC1540" s="469"/>
      <c r="AD1540" s="63">
        <v>0</v>
      </c>
      <c r="AE1540" s="137">
        <f t="shared" si="133"/>
        <v>0</v>
      </c>
      <c r="AF1540" s="945">
        <v>0</v>
      </c>
      <c r="AG1540" s="150">
        <v>0</v>
      </c>
      <c r="AH1540" s="138"/>
      <c r="AI1540" s="469"/>
      <c r="AJ1540" s="998">
        <f t="shared" si="134"/>
        <v>132.94</v>
      </c>
    </row>
    <row r="1541" spans="2:36" ht="66" x14ac:dyDescent="0.25">
      <c r="B1541" s="51"/>
      <c r="C1541" s="86" t="s">
        <v>1489</v>
      </c>
      <c r="D1541" s="74"/>
      <c r="E1541" s="74">
        <v>6</v>
      </c>
      <c r="F1541" s="385" t="s">
        <v>49</v>
      </c>
      <c r="G1541" s="55" t="s">
        <v>31</v>
      </c>
      <c r="H1541" s="56" t="s">
        <v>32</v>
      </c>
      <c r="I1541" s="55" t="s">
        <v>33</v>
      </c>
      <c r="J1541" s="57">
        <v>92.18</v>
      </c>
      <c r="K1541" s="766">
        <v>553.08000000000004</v>
      </c>
      <c r="L1541" s="136"/>
      <c r="M1541" s="469">
        <v>0</v>
      </c>
      <c r="N1541" s="136"/>
      <c r="O1541" s="469"/>
      <c r="P1541" s="75">
        <v>0</v>
      </c>
      <c r="Q1541" s="1002">
        <f t="shared" si="132"/>
        <v>0</v>
      </c>
      <c r="R1541" s="138"/>
      <c r="S1541" s="469"/>
      <c r="T1541" s="75">
        <v>0</v>
      </c>
      <c r="U1541" s="1002"/>
      <c r="V1541" s="138"/>
      <c r="W1541" s="469"/>
      <c r="X1541" s="138"/>
      <c r="Y1541" s="469"/>
      <c r="Z1541" s="60">
        <f t="shared" si="131"/>
        <v>6</v>
      </c>
      <c r="AA1541" s="1002">
        <v>553.08000000000004</v>
      </c>
      <c r="AB1541" s="138"/>
      <c r="AC1541" s="469"/>
      <c r="AD1541" s="63">
        <v>0</v>
      </c>
      <c r="AE1541" s="137">
        <f t="shared" si="133"/>
        <v>0</v>
      </c>
      <c r="AF1541" s="945">
        <v>0</v>
      </c>
      <c r="AG1541" s="150">
        <v>0</v>
      </c>
      <c r="AH1541" s="138"/>
      <c r="AI1541" s="469"/>
      <c r="AJ1541" s="998">
        <f t="shared" si="134"/>
        <v>553.08000000000004</v>
      </c>
    </row>
    <row r="1542" spans="2:36" ht="66" x14ac:dyDescent="0.25">
      <c r="B1542" s="51"/>
      <c r="C1542" s="86" t="s">
        <v>1490</v>
      </c>
      <c r="D1542" s="74"/>
      <c r="E1542" s="74">
        <v>1</v>
      </c>
      <c r="F1542" s="385" t="s">
        <v>49</v>
      </c>
      <c r="G1542" s="55" t="s">
        <v>31</v>
      </c>
      <c r="H1542" s="56" t="s">
        <v>32</v>
      </c>
      <c r="I1542" s="55" t="s">
        <v>33</v>
      </c>
      <c r="J1542" s="57">
        <v>114.15</v>
      </c>
      <c r="K1542" s="766">
        <v>114.15</v>
      </c>
      <c r="L1542" s="136"/>
      <c r="M1542" s="469">
        <v>0</v>
      </c>
      <c r="N1542" s="136"/>
      <c r="O1542" s="469"/>
      <c r="P1542" s="75">
        <v>0</v>
      </c>
      <c r="Q1542" s="1002">
        <f t="shared" si="132"/>
        <v>0</v>
      </c>
      <c r="R1542" s="138"/>
      <c r="S1542" s="469"/>
      <c r="T1542" s="75">
        <v>0</v>
      </c>
      <c r="U1542" s="1002"/>
      <c r="V1542" s="138"/>
      <c r="W1542" s="469"/>
      <c r="X1542" s="138"/>
      <c r="Y1542" s="469"/>
      <c r="Z1542" s="60">
        <f t="shared" si="131"/>
        <v>1</v>
      </c>
      <c r="AA1542" s="1002">
        <v>114.15</v>
      </c>
      <c r="AB1542" s="138"/>
      <c r="AC1542" s="469"/>
      <c r="AD1542" s="63">
        <v>0</v>
      </c>
      <c r="AE1542" s="137">
        <f t="shared" si="133"/>
        <v>0</v>
      </c>
      <c r="AF1542" s="945">
        <v>0</v>
      </c>
      <c r="AG1542" s="150">
        <v>0</v>
      </c>
      <c r="AH1542" s="138"/>
      <c r="AI1542" s="469"/>
      <c r="AJ1542" s="998">
        <f t="shared" si="134"/>
        <v>114.15</v>
      </c>
    </row>
    <row r="1543" spans="2:36" ht="66" x14ac:dyDescent="0.25">
      <c r="B1543" s="51"/>
      <c r="C1543" s="220" t="s">
        <v>1491</v>
      </c>
      <c r="D1543" s="74"/>
      <c r="E1543" s="74">
        <v>5</v>
      </c>
      <c r="F1543" s="79" t="s">
        <v>30</v>
      </c>
      <c r="G1543" s="55" t="s">
        <v>31</v>
      </c>
      <c r="H1543" s="56" t="s">
        <v>32</v>
      </c>
      <c r="I1543" s="55" t="s">
        <v>33</v>
      </c>
      <c r="J1543" s="57">
        <v>463.53599999999994</v>
      </c>
      <c r="K1543" s="766">
        <v>2317.6799999999998</v>
      </c>
      <c r="L1543" s="136"/>
      <c r="M1543" s="469">
        <v>0</v>
      </c>
      <c r="N1543" s="136"/>
      <c r="O1543" s="469"/>
      <c r="P1543" s="75">
        <v>0</v>
      </c>
      <c r="Q1543" s="1002">
        <f t="shared" si="132"/>
        <v>0</v>
      </c>
      <c r="R1543" s="138"/>
      <c r="S1543" s="469"/>
      <c r="T1543" s="75">
        <v>0</v>
      </c>
      <c r="U1543" s="1002"/>
      <c r="V1543" s="138"/>
      <c r="W1543" s="469"/>
      <c r="X1543" s="138"/>
      <c r="Y1543" s="469"/>
      <c r="Z1543" s="60">
        <f t="shared" si="131"/>
        <v>5</v>
      </c>
      <c r="AA1543" s="1002">
        <v>2317.6799999999998</v>
      </c>
      <c r="AB1543" s="138"/>
      <c r="AC1543" s="469"/>
      <c r="AD1543" s="63">
        <v>0</v>
      </c>
      <c r="AE1543" s="137">
        <f t="shared" si="133"/>
        <v>0</v>
      </c>
      <c r="AF1543" s="945">
        <v>0</v>
      </c>
      <c r="AG1543" s="150">
        <v>0</v>
      </c>
      <c r="AH1543" s="138"/>
      <c r="AI1543" s="469"/>
      <c r="AJ1543" s="998">
        <f t="shared" si="134"/>
        <v>2317.6799999999998</v>
      </c>
    </row>
    <row r="1544" spans="2:36" ht="66" x14ac:dyDescent="0.25">
      <c r="B1544" s="51"/>
      <c r="C1544" s="220" t="s">
        <v>1492</v>
      </c>
      <c r="D1544" s="74"/>
      <c r="E1544" s="74">
        <v>5</v>
      </c>
      <c r="F1544" s="79" t="s">
        <v>30</v>
      </c>
      <c r="G1544" s="55" t="s">
        <v>31</v>
      </c>
      <c r="H1544" s="56" t="s">
        <v>32</v>
      </c>
      <c r="I1544" s="55" t="s">
        <v>33</v>
      </c>
      <c r="J1544" s="57">
        <v>350.65600000000001</v>
      </c>
      <c r="K1544" s="766">
        <v>1753.28</v>
      </c>
      <c r="L1544" s="136"/>
      <c r="M1544" s="469">
        <v>0</v>
      </c>
      <c r="N1544" s="136"/>
      <c r="O1544" s="469"/>
      <c r="P1544" s="75">
        <v>0</v>
      </c>
      <c r="Q1544" s="1002">
        <f t="shared" si="132"/>
        <v>0</v>
      </c>
      <c r="R1544" s="138"/>
      <c r="S1544" s="469"/>
      <c r="T1544" s="75">
        <v>0</v>
      </c>
      <c r="U1544" s="1002"/>
      <c r="V1544" s="138"/>
      <c r="W1544" s="469"/>
      <c r="X1544" s="138"/>
      <c r="Y1544" s="469"/>
      <c r="Z1544" s="60">
        <f t="shared" si="131"/>
        <v>5</v>
      </c>
      <c r="AA1544" s="1002">
        <v>1753.28</v>
      </c>
      <c r="AB1544" s="138"/>
      <c r="AC1544" s="469"/>
      <c r="AD1544" s="63">
        <v>0</v>
      </c>
      <c r="AE1544" s="137">
        <f t="shared" si="133"/>
        <v>0</v>
      </c>
      <c r="AF1544" s="945">
        <v>0</v>
      </c>
      <c r="AG1544" s="150">
        <v>0</v>
      </c>
      <c r="AH1544" s="138"/>
      <c r="AI1544" s="469"/>
      <c r="AJ1544" s="998">
        <f t="shared" si="134"/>
        <v>1753.28</v>
      </c>
    </row>
    <row r="1545" spans="2:36" ht="66" x14ac:dyDescent="0.25">
      <c r="B1545" s="51"/>
      <c r="C1545" s="400" t="s">
        <v>1493</v>
      </c>
      <c r="D1545" s="74"/>
      <c r="E1545" s="74">
        <v>1</v>
      </c>
      <c r="F1545" s="385" t="s">
        <v>49</v>
      </c>
      <c r="G1545" s="55" t="s">
        <v>31</v>
      </c>
      <c r="H1545" s="56" t="s">
        <v>32</v>
      </c>
      <c r="I1545" s="55" t="s">
        <v>33</v>
      </c>
      <c r="J1545" s="57">
        <v>334.13</v>
      </c>
      <c r="K1545" s="766">
        <v>334.13</v>
      </c>
      <c r="L1545" s="136"/>
      <c r="M1545" s="469">
        <v>0</v>
      </c>
      <c r="N1545" s="136"/>
      <c r="O1545" s="469"/>
      <c r="P1545" s="75">
        <v>0</v>
      </c>
      <c r="Q1545" s="1002">
        <f t="shared" si="132"/>
        <v>0</v>
      </c>
      <c r="R1545" s="138"/>
      <c r="S1545" s="469"/>
      <c r="T1545" s="75">
        <v>0</v>
      </c>
      <c r="U1545" s="1002"/>
      <c r="V1545" s="138"/>
      <c r="W1545" s="469"/>
      <c r="X1545" s="138"/>
      <c r="Y1545" s="469"/>
      <c r="Z1545" s="60">
        <f t="shared" si="131"/>
        <v>1</v>
      </c>
      <c r="AA1545" s="1002">
        <v>334.13</v>
      </c>
      <c r="AB1545" s="138"/>
      <c r="AC1545" s="469"/>
      <c r="AD1545" s="63">
        <v>0</v>
      </c>
      <c r="AE1545" s="137">
        <f t="shared" si="133"/>
        <v>0</v>
      </c>
      <c r="AF1545" s="945">
        <v>0</v>
      </c>
      <c r="AG1545" s="150">
        <v>0</v>
      </c>
      <c r="AH1545" s="138"/>
      <c r="AI1545" s="469"/>
      <c r="AJ1545" s="998">
        <f t="shared" si="134"/>
        <v>334.13</v>
      </c>
    </row>
    <row r="1546" spans="2:36" ht="66" x14ac:dyDescent="0.25">
      <c r="B1546" s="51"/>
      <c r="C1546" s="400" t="s">
        <v>1494</v>
      </c>
      <c r="D1546" s="74"/>
      <c r="E1546" s="74">
        <v>1</v>
      </c>
      <c r="F1546" s="385" t="s">
        <v>49</v>
      </c>
      <c r="G1546" s="55" t="s">
        <v>31</v>
      </c>
      <c r="H1546" s="56" t="s">
        <v>32</v>
      </c>
      <c r="I1546" s="55" t="s">
        <v>33</v>
      </c>
      <c r="J1546" s="57">
        <v>334.13</v>
      </c>
      <c r="K1546" s="766">
        <v>334.13</v>
      </c>
      <c r="L1546" s="136"/>
      <c r="M1546" s="469">
        <v>0</v>
      </c>
      <c r="N1546" s="136"/>
      <c r="O1546" s="469"/>
      <c r="P1546" s="75">
        <v>0</v>
      </c>
      <c r="Q1546" s="1002">
        <f t="shared" si="132"/>
        <v>0</v>
      </c>
      <c r="R1546" s="138"/>
      <c r="S1546" s="469"/>
      <c r="T1546" s="75">
        <v>0</v>
      </c>
      <c r="U1546" s="1002"/>
      <c r="V1546" s="138"/>
      <c r="W1546" s="469"/>
      <c r="X1546" s="138"/>
      <c r="Y1546" s="469"/>
      <c r="Z1546" s="60">
        <f t="shared" si="131"/>
        <v>1</v>
      </c>
      <c r="AA1546" s="1002">
        <v>334.13</v>
      </c>
      <c r="AB1546" s="138"/>
      <c r="AC1546" s="469"/>
      <c r="AD1546" s="63">
        <v>0</v>
      </c>
      <c r="AE1546" s="137">
        <f t="shared" si="133"/>
        <v>0</v>
      </c>
      <c r="AF1546" s="945">
        <v>0</v>
      </c>
      <c r="AG1546" s="150">
        <v>0</v>
      </c>
      <c r="AH1546" s="138"/>
      <c r="AI1546" s="469"/>
      <c r="AJ1546" s="998">
        <f t="shared" si="134"/>
        <v>334.13</v>
      </c>
    </row>
    <row r="1547" spans="2:36" ht="66" x14ac:dyDescent="0.25">
      <c r="B1547" s="51"/>
      <c r="C1547" s="400" t="s">
        <v>1495</v>
      </c>
      <c r="D1547" s="74"/>
      <c r="E1547" s="74">
        <v>1</v>
      </c>
      <c r="F1547" s="385" t="s">
        <v>49</v>
      </c>
      <c r="G1547" s="55" t="s">
        <v>31</v>
      </c>
      <c r="H1547" s="56" t="s">
        <v>32</v>
      </c>
      <c r="I1547" s="55" t="s">
        <v>33</v>
      </c>
      <c r="J1547" s="57">
        <v>2143.62</v>
      </c>
      <c r="K1547" s="766">
        <v>2143.62</v>
      </c>
      <c r="L1547" s="136"/>
      <c r="M1547" s="469">
        <v>0</v>
      </c>
      <c r="N1547" s="136"/>
      <c r="O1547" s="469"/>
      <c r="P1547" s="75">
        <v>0</v>
      </c>
      <c r="Q1547" s="1002">
        <f t="shared" si="132"/>
        <v>0</v>
      </c>
      <c r="R1547" s="138"/>
      <c r="S1547" s="469"/>
      <c r="T1547" s="75">
        <v>0</v>
      </c>
      <c r="U1547" s="1002"/>
      <c r="V1547" s="138"/>
      <c r="W1547" s="469"/>
      <c r="X1547" s="138"/>
      <c r="Y1547" s="469"/>
      <c r="Z1547" s="60">
        <f t="shared" si="131"/>
        <v>1</v>
      </c>
      <c r="AA1547" s="1002">
        <v>2143.62</v>
      </c>
      <c r="AB1547" s="138"/>
      <c r="AC1547" s="469"/>
      <c r="AD1547" s="63">
        <v>0</v>
      </c>
      <c r="AE1547" s="137">
        <f t="shared" si="133"/>
        <v>0</v>
      </c>
      <c r="AF1547" s="945">
        <v>0</v>
      </c>
      <c r="AG1547" s="150">
        <v>0</v>
      </c>
      <c r="AH1547" s="138"/>
      <c r="AI1547" s="469"/>
      <c r="AJ1547" s="998">
        <f t="shared" si="134"/>
        <v>2143.62</v>
      </c>
    </row>
    <row r="1548" spans="2:36" ht="66" x14ac:dyDescent="0.25">
      <c r="B1548" s="51"/>
      <c r="C1548" s="400" t="s">
        <v>1496</v>
      </c>
      <c r="D1548" s="74"/>
      <c r="E1548" s="74">
        <v>2</v>
      </c>
      <c r="F1548" s="385" t="s">
        <v>49</v>
      </c>
      <c r="G1548" s="55" t="s">
        <v>31</v>
      </c>
      <c r="H1548" s="56" t="s">
        <v>32</v>
      </c>
      <c r="I1548" s="55" t="s">
        <v>33</v>
      </c>
      <c r="J1548" s="57">
        <v>486.26</v>
      </c>
      <c r="K1548" s="766">
        <v>972.52</v>
      </c>
      <c r="L1548" s="136"/>
      <c r="M1548" s="469">
        <v>0</v>
      </c>
      <c r="N1548" s="136"/>
      <c r="O1548" s="469"/>
      <c r="P1548" s="75">
        <v>0</v>
      </c>
      <c r="Q1548" s="1002">
        <f t="shared" si="132"/>
        <v>0</v>
      </c>
      <c r="R1548" s="138"/>
      <c r="S1548" s="469"/>
      <c r="T1548" s="75">
        <v>0</v>
      </c>
      <c r="U1548" s="1002"/>
      <c r="V1548" s="138"/>
      <c r="W1548" s="469"/>
      <c r="X1548" s="138"/>
      <c r="Y1548" s="469"/>
      <c r="Z1548" s="60">
        <f t="shared" si="131"/>
        <v>2</v>
      </c>
      <c r="AA1548" s="1002">
        <v>972.52</v>
      </c>
      <c r="AB1548" s="138"/>
      <c r="AC1548" s="469"/>
      <c r="AD1548" s="63">
        <v>0</v>
      </c>
      <c r="AE1548" s="137">
        <f t="shared" si="133"/>
        <v>0</v>
      </c>
      <c r="AF1548" s="945">
        <v>0</v>
      </c>
      <c r="AG1548" s="150">
        <v>0</v>
      </c>
      <c r="AH1548" s="138"/>
      <c r="AI1548" s="469"/>
      <c r="AJ1548" s="998">
        <f t="shared" si="134"/>
        <v>972.52</v>
      </c>
    </row>
    <row r="1549" spans="2:36" ht="66" x14ac:dyDescent="0.25">
      <c r="B1549" s="51"/>
      <c r="C1549" s="403" t="s">
        <v>1497</v>
      </c>
      <c r="D1549" s="74"/>
      <c r="E1549" s="74">
        <v>3</v>
      </c>
      <c r="F1549" s="398" t="s">
        <v>1246</v>
      </c>
      <c r="G1549" s="55" t="s">
        <v>31</v>
      </c>
      <c r="H1549" s="56" t="s">
        <v>32</v>
      </c>
      <c r="I1549" s="55" t="s">
        <v>33</v>
      </c>
      <c r="J1549" s="57">
        <v>219.24</v>
      </c>
      <c r="K1549" s="766">
        <v>657.72</v>
      </c>
      <c r="L1549" s="136"/>
      <c r="M1549" s="469">
        <v>0</v>
      </c>
      <c r="N1549" s="136"/>
      <c r="O1549" s="469"/>
      <c r="P1549" s="75">
        <v>0</v>
      </c>
      <c r="Q1549" s="1002">
        <f t="shared" si="132"/>
        <v>0</v>
      </c>
      <c r="R1549" s="138"/>
      <c r="S1549" s="469"/>
      <c r="T1549" s="75">
        <v>0</v>
      </c>
      <c r="U1549" s="1002"/>
      <c r="V1549" s="138"/>
      <c r="W1549" s="469"/>
      <c r="X1549" s="138"/>
      <c r="Y1549" s="469"/>
      <c r="Z1549" s="60">
        <f t="shared" si="131"/>
        <v>3</v>
      </c>
      <c r="AA1549" s="1002">
        <v>657.72</v>
      </c>
      <c r="AB1549" s="138"/>
      <c r="AC1549" s="469"/>
      <c r="AD1549" s="63">
        <v>0</v>
      </c>
      <c r="AE1549" s="137">
        <f t="shared" si="133"/>
        <v>0</v>
      </c>
      <c r="AF1549" s="945">
        <v>0</v>
      </c>
      <c r="AG1549" s="150">
        <v>0</v>
      </c>
      <c r="AH1549" s="138"/>
      <c r="AI1549" s="469"/>
      <c r="AJ1549" s="998">
        <f t="shared" si="134"/>
        <v>657.72</v>
      </c>
    </row>
    <row r="1550" spans="2:36" ht="66" x14ac:dyDescent="0.25">
      <c r="B1550" s="51"/>
      <c r="C1550" s="227" t="s">
        <v>1498</v>
      </c>
      <c r="D1550" s="74"/>
      <c r="E1550" s="74">
        <v>4</v>
      </c>
      <c r="F1550" s="79" t="s">
        <v>1475</v>
      </c>
      <c r="G1550" s="55" t="s">
        <v>31</v>
      </c>
      <c r="H1550" s="56" t="s">
        <v>32</v>
      </c>
      <c r="I1550" s="55" t="s">
        <v>33</v>
      </c>
      <c r="J1550" s="57">
        <v>331.68</v>
      </c>
      <c r="K1550" s="766">
        <v>1326.72</v>
      </c>
      <c r="L1550" s="136"/>
      <c r="M1550" s="469">
        <v>0</v>
      </c>
      <c r="N1550" s="136"/>
      <c r="O1550" s="469"/>
      <c r="P1550" s="75">
        <v>0</v>
      </c>
      <c r="Q1550" s="1002">
        <f t="shared" si="132"/>
        <v>0</v>
      </c>
      <c r="R1550" s="138"/>
      <c r="S1550" s="469"/>
      <c r="T1550" s="75">
        <v>0</v>
      </c>
      <c r="U1550" s="1002"/>
      <c r="V1550" s="138"/>
      <c r="W1550" s="469"/>
      <c r="X1550" s="138"/>
      <c r="Y1550" s="469"/>
      <c r="Z1550" s="60">
        <f t="shared" si="131"/>
        <v>4</v>
      </c>
      <c r="AA1550" s="1002">
        <v>1326.72</v>
      </c>
      <c r="AB1550" s="138"/>
      <c r="AC1550" s="469"/>
      <c r="AD1550" s="63">
        <v>0</v>
      </c>
      <c r="AE1550" s="137">
        <f t="shared" si="133"/>
        <v>0</v>
      </c>
      <c r="AF1550" s="945">
        <v>0</v>
      </c>
      <c r="AG1550" s="150">
        <v>0</v>
      </c>
      <c r="AH1550" s="138"/>
      <c r="AI1550" s="469"/>
      <c r="AJ1550" s="998">
        <f t="shared" si="134"/>
        <v>1326.72</v>
      </c>
    </row>
    <row r="1551" spans="2:36" ht="66" x14ac:dyDescent="0.25">
      <c r="B1551" s="51"/>
      <c r="C1551" s="400" t="s">
        <v>1499</v>
      </c>
      <c r="D1551" s="74"/>
      <c r="E1551" s="74">
        <v>2</v>
      </c>
      <c r="F1551" s="385" t="s">
        <v>30</v>
      </c>
      <c r="G1551" s="55" t="s">
        <v>31</v>
      </c>
      <c r="H1551" s="56" t="s">
        <v>32</v>
      </c>
      <c r="I1551" s="55" t="s">
        <v>33</v>
      </c>
      <c r="J1551" s="57">
        <v>460</v>
      </c>
      <c r="K1551" s="766">
        <v>920</v>
      </c>
      <c r="L1551" s="136"/>
      <c r="M1551" s="469">
        <v>0</v>
      </c>
      <c r="N1551" s="136"/>
      <c r="O1551" s="469"/>
      <c r="P1551" s="75">
        <v>0</v>
      </c>
      <c r="Q1551" s="1002">
        <f t="shared" si="132"/>
        <v>0</v>
      </c>
      <c r="R1551" s="138"/>
      <c r="S1551" s="469"/>
      <c r="T1551" s="75">
        <v>0</v>
      </c>
      <c r="U1551" s="1002"/>
      <c r="V1551" s="138"/>
      <c r="W1551" s="469"/>
      <c r="X1551" s="138"/>
      <c r="Y1551" s="469"/>
      <c r="Z1551" s="60">
        <f t="shared" ref="Z1551:Z1614" si="135">E1551</f>
        <v>2</v>
      </c>
      <c r="AA1551" s="1002">
        <v>920</v>
      </c>
      <c r="AB1551" s="138"/>
      <c r="AC1551" s="469"/>
      <c r="AD1551" s="63">
        <v>0</v>
      </c>
      <c r="AE1551" s="137">
        <f t="shared" si="133"/>
        <v>0</v>
      </c>
      <c r="AF1551" s="945">
        <v>0</v>
      </c>
      <c r="AG1551" s="150">
        <v>0</v>
      </c>
      <c r="AH1551" s="138"/>
      <c r="AI1551" s="469"/>
      <c r="AJ1551" s="998">
        <f t="shared" si="134"/>
        <v>920</v>
      </c>
    </row>
    <row r="1552" spans="2:36" ht="66" x14ac:dyDescent="0.25">
      <c r="B1552" s="51"/>
      <c r="C1552" s="400" t="s">
        <v>1500</v>
      </c>
      <c r="D1552" s="74"/>
      <c r="E1552" s="74">
        <v>3</v>
      </c>
      <c r="F1552" s="385" t="s">
        <v>49</v>
      </c>
      <c r="G1552" s="55" t="s">
        <v>31</v>
      </c>
      <c r="H1552" s="56" t="s">
        <v>32</v>
      </c>
      <c r="I1552" s="55" t="s">
        <v>33</v>
      </c>
      <c r="J1552" s="57">
        <v>264.15000000000003</v>
      </c>
      <c r="K1552" s="766">
        <v>792.45</v>
      </c>
      <c r="L1552" s="136"/>
      <c r="M1552" s="469">
        <v>0</v>
      </c>
      <c r="N1552" s="136"/>
      <c r="O1552" s="469"/>
      <c r="P1552" s="75">
        <v>0</v>
      </c>
      <c r="Q1552" s="1002">
        <f t="shared" si="132"/>
        <v>0</v>
      </c>
      <c r="R1552" s="138"/>
      <c r="S1552" s="469"/>
      <c r="T1552" s="75">
        <v>0</v>
      </c>
      <c r="U1552" s="1002"/>
      <c r="V1552" s="138"/>
      <c r="W1552" s="469"/>
      <c r="X1552" s="138"/>
      <c r="Y1552" s="469"/>
      <c r="Z1552" s="60">
        <f t="shared" si="135"/>
        <v>3</v>
      </c>
      <c r="AA1552" s="1002">
        <v>792.45</v>
      </c>
      <c r="AB1552" s="138"/>
      <c r="AC1552" s="469"/>
      <c r="AD1552" s="63">
        <v>0</v>
      </c>
      <c r="AE1552" s="137">
        <f t="shared" si="133"/>
        <v>0</v>
      </c>
      <c r="AF1552" s="945">
        <v>0</v>
      </c>
      <c r="AG1552" s="150">
        <v>0</v>
      </c>
      <c r="AH1552" s="138"/>
      <c r="AI1552" s="469"/>
      <c r="AJ1552" s="998">
        <f t="shared" si="134"/>
        <v>792.45</v>
      </c>
    </row>
    <row r="1553" spans="2:36" ht="66" x14ac:dyDescent="0.25">
      <c r="B1553" s="51"/>
      <c r="C1553" s="323" t="s">
        <v>1501</v>
      </c>
      <c r="D1553" s="74"/>
      <c r="E1553" s="74">
        <v>4</v>
      </c>
      <c r="F1553" s="79" t="s">
        <v>49</v>
      </c>
      <c r="G1553" s="55" t="s">
        <v>31</v>
      </c>
      <c r="H1553" s="56" t="s">
        <v>32</v>
      </c>
      <c r="I1553" s="55" t="s">
        <v>33</v>
      </c>
      <c r="J1553" s="57">
        <v>270.60500000000002</v>
      </c>
      <c r="K1553" s="766">
        <v>1082.42</v>
      </c>
      <c r="L1553" s="136"/>
      <c r="M1553" s="469">
        <v>0</v>
      </c>
      <c r="N1553" s="136"/>
      <c r="O1553" s="469"/>
      <c r="P1553" s="75">
        <v>0</v>
      </c>
      <c r="Q1553" s="1002">
        <f t="shared" si="132"/>
        <v>0</v>
      </c>
      <c r="R1553" s="138"/>
      <c r="S1553" s="469"/>
      <c r="T1553" s="75">
        <v>0</v>
      </c>
      <c r="U1553" s="1002"/>
      <c r="V1553" s="138"/>
      <c r="W1553" s="469"/>
      <c r="X1553" s="138"/>
      <c r="Y1553" s="469"/>
      <c r="Z1553" s="60">
        <f t="shared" si="135"/>
        <v>4</v>
      </c>
      <c r="AA1553" s="1002">
        <v>1082.42</v>
      </c>
      <c r="AB1553" s="138"/>
      <c r="AC1553" s="469"/>
      <c r="AD1553" s="63">
        <v>0</v>
      </c>
      <c r="AE1553" s="137">
        <f t="shared" si="133"/>
        <v>0</v>
      </c>
      <c r="AF1553" s="945">
        <v>0</v>
      </c>
      <c r="AG1553" s="150">
        <v>0</v>
      </c>
      <c r="AH1553" s="138"/>
      <c r="AI1553" s="469"/>
      <c r="AJ1553" s="998">
        <f t="shared" si="134"/>
        <v>1082.42</v>
      </c>
    </row>
    <row r="1554" spans="2:36" ht="66" x14ac:dyDescent="0.25">
      <c r="B1554" s="51"/>
      <c r="C1554" s="403" t="s">
        <v>1502</v>
      </c>
      <c r="D1554" s="74"/>
      <c r="E1554" s="74">
        <v>1</v>
      </c>
      <c r="F1554" s="398" t="s">
        <v>49</v>
      </c>
      <c r="G1554" s="55" t="s">
        <v>31</v>
      </c>
      <c r="H1554" s="56" t="s">
        <v>32</v>
      </c>
      <c r="I1554" s="55" t="s">
        <v>33</v>
      </c>
      <c r="J1554" s="57">
        <v>92.8</v>
      </c>
      <c r="K1554" s="766">
        <v>92.8</v>
      </c>
      <c r="L1554" s="136"/>
      <c r="M1554" s="469">
        <v>0</v>
      </c>
      <c r="N1554" s="136"/>
      <c r="O1554" s="469"/>
      <c r="P1554" s="75">
        <v>0</v>
      </c>
      <c r="Q1554" s="1002">
        <f t="shared" si="132"/>
        <v>0</v>
      </c>
      <c r="R1554" s="138"/>
      <c r="S1554" s="469"/>
      <c r="T1554" s="75">
        <v>0</v>
      </c>
      <c r="U1554" s="1002"/>
      <c r="V1554" s="138"/>
      <c r="W1554" s="469"/>
      <c r="X1554" s="138"/>
      <c r="Y1554" s="469"/>
      <c r="Z1554" s="60">
        <f t="shared" si="135"/>
        <v>1</v>
      </c>
      <c r="AA1554" s="1002">
        <v>92.8</v>
      </c>
      <c r="AB1554" s="138"/>
      <c r="AC1554" s="469"/>
      <c r="AD1554" s="63">
        <v>0</v>
      </c>
      <c r="AE1554" s="137">
        <f t="shared" si="133"/>
        <v>0</v>
      </c>
      <c r="AF1554" s="945">
        <v>0</v>
      </c>
      <c r="AG1554" s="150">
        <v>0</v>
      </c>
      <c r="AH1554" s="138"/>
      <c r="AI1554" s="469"/>
      <c r="AJ1554" s="998">
        <f t="shared" si="134"/>
        <v>92.8</v>
      </c>
    </row>
    <row r="1555" spans="2:36" ht="66" x14ac:dyDescent="0.25">
      <c r="B1555" s="51"/>
      <c r="C1555" s="403" t="s">
        <v>1503</v>
      </c>
      <c r="D1555" s="74"/>
      <c r="E1555" s="74">
        <v>1</v>
      </c>
      <c r="F1555" s="398" t="s">
        <v>49</v>
      </c>
      <c r="G1555" s="55" t="s">
        <v>31</v>
      </c>
      <c r="H1555" s="56" t="s">
        <v>32</v>
      </c>
      <c r="I1555" s="55" t="s">
        <v>33</v>
      </c>
      <c r="J1555" s="57">
        <v>52.2</v>
      </c>
      <c r="K1555" s="766">
        <v>52.2</v>
      </c>
      <c r="L1555" s="136"/>
      <c r="M1555" s="469">
        <v>0</v>
      </c>
      <c r="N1555" s="136"/>
      <c r="O1555" s="469"/>
      <c r="P1555" s="75">
        <v>0</v>
      </c>
      <c r="Q1555" s="1002">
        <f t="shared" si="132"/>
        <v>0</v>
      </c>
      <c r="R1555" s="138"/>
      <c r="S1555" s="469"/>
      <c r="T1555" s="75">
        <v>0</v>
      </c>
      <c r="U1555" s="1002"/>
      <c r="V1555" s="138"/>
      <c r="W1555" s="469"/>
      <c r="X1555" s="138"/>
      <c r="Y1555" s="469"/>
      <c r="Z1555" s="60">
        <f t="shared" si="135"/>
        <v>1</v>
      </c>
      <c r="AA1555" s="1002">
        <v>52.2</v>
      </c>
      <c r="AB1555" s="138"/>
      <c r="AC1555" s="469"/>
      <c r="AD1555" s="63">
        <v>0</v>
      </c>
      <c r="AE1555" s="137">
        <f t="shared" si="133"/>
        <v>0</v>
      </c>
      <c r="AF1555" s="945">
        <v>0</v>
      </c>
      <c r="AG1555" s="150">
        <v>0</v>
      </c>
      <c r="AH1555" s="138"/>
      <c r="AI1555" s="469"/>
      <c r="AJ1555" s="998">
        <f t="shared" si="134"/>
        <v>52.2</v>
      </c>
    </row>
    <row r="1556" spans="2:36" ht="66" x14ac:dyDescent="0.25">
      <c r="B1556" s="51"/>
      <c r="C1556" s="403" t="s">
        <v>1504</v>
      </c>
      <c r="D1556" s="74"/>
      <c r="E1556" s="74">
        <v>1</v>
      </c>
      <c r="F1556" s="398" t="s">
        <v>49</v>
      </c>
      <c r="G1556" s="55" t="s">
        <v>31</v>
      </c>
      <c r="H1556" s="56" t="s">
        <v>32</v>
      </c>
      <c r="I1556" s="55" t="s">
        <v>33</v>
      </c>
      <c r="J1556" s="57">
        <v>58</v>
      </c>
      <c r="K1556" s="766">
        <v>58</v>
      </c>
      <c r="L1556" s="136"/>
      <c r="M1556" s="469">
        <v>0</v>
      </c>
      <c r="N1556" s="136"/>
      <c r="O1556" s="469"/>
      <c r="P1556" s="75">
        <v>0</v>
      </c>
      <c r="Q1556" s="1002">
        <f t="shared" si="132"/>
        <v>0</v>
      </c>
      <c r="R1556" s="138"/>
      <c r="S1556" s="469"/>
      <c r="T1556" s="75">
        <v>0</v>
      </c>
      <c r="U1556" s="1002"/>
      <c r="V1556" s="138"/>
      <c r="W1556" s="469"/>
      <c r="X1556" s="138"/>
      <c r="Y1556" s="469"/>
      <c r="Z1556" s="60">
        <f t="shared" si="135"/>
        <v>1</v>
      </c>
      <c r="AA1556" s="1002">
        <v>58</v>
      </c>
      <c r="AB1556" s="138"/>
      <c r="AC1556" s="469"/>
      <c r="AD1556" s="63">
        <v>0</v>
      </c>
      <c r="AE1556" s="137">
        <f t="shared" si="133"/>
        <v>0</v>
      </c>
      <c r="AF1556" s="945">
        <v>0</v>
      </c>
      <c r="AG1556" s="150">
        <v>0</v>
      </c>
      <c r="AH1556" s="138"/>
      <c r="AI1556" s="469"/>
      <c r="AJ1556" s="998">
        <f t="shared" si="134"/>
        <v>58</v>
      </c>
    </row>
    <row r="1557" spans="2:36" ht="66" x14ac:dyDescent="0.25">
      <c r="B1557" s="51"/>
      <c r="C1557" s="403" t="s">
        <v>1505</v>
      </c>
      <c r="D1557" s="74"/>
      <c r="E1557" s="74">
        <v>1</v>
      </c>
      <c r="F1557" s="398" t="s">
        <v>49</v>
      </c>
      <c r="G1557" s="55" t="s">
        <v>31</v>
      </c>
      <c r="H1557" s="56" t="s">
        <v>32</v>
      </c>
      <c r="I1557" s="55" t="s">
        <v>33</v>
      </c>
      <c r="J1557" s="57">
        <v>34.799999999999997</v>
      </c>
      <c r="K1557" s="766">
        <v>34.799999999999997</v>
      </c>
      <c r="L1557" s="136"/>
      <c r="M1557" s="469">
        <v>0</v>
      </c>
      <c r="N1557" s="136"/>
      <c r="O1557" s="469"/>
      <c r="P1557" s="75">
        <v>0</v>
      </c>
      <c r="Q1557" s="1002">
        <f t="shared" si="132"/>
        <v>0</v>
      </c>
      <c r="R1557" s="138"/>
      <c r="S1557" s="469"/>
      <c r="T1557" s="75">
        <v>0</v>
      </c>
      <c r="U1557" s="1002"/>
      <c r="V1557" s="138"/>
      <c r="W1557" s="469"/>
      <c r="X1557" s="138"/>
      <c r="Y1557" s="469"/>
      <c r="Z1557" s="60">
        <f t="shared" si="135"/>
        <v>1</v>
      </c>
      <c r="AA1557" s="1002">
        <v>34.799999999999997</v>
      </c>
      <c r="AB1557" s="138"/>
      <c r="AC1557" s="469"/>
      <c r="AD1557" s="63">
        <v>0</v>
      </c>
      <c r="AE1557" s="137">
        <f t="shared" si="133"/>
        <v>0</v>
      </c>
      <c r="AF1557" s="945">
        <v>0</v>
      </c>
      <c r="AG1557" s="150">
        <v>0</v>
      </c>
      <c r="AH1557" s="138"/>
      <c r="AI1557" s="469"/>
      <c r="AJ1557" s="998">
        <f t="shared" si="134"/>
        <v>34.799999999999997</v>
      </c>
    </row>
    <row r="1558" spans="2:36" ht="66" x14ac:dyDescent="0.25">
      <c r="B1558" s="51"/>
      <c r="C1558" s="403" t="s">
        <v>1506</v>
      </c>
      <c r="D1558" s="74"/>
      <c r="E1558" s="74">
        <v>1</v>
      </c>
      <c r="F1558" s="398" t="s">
        <v>49</v>
      </c>
      <c r="G1558" s="55" t="s">
        <v>31</v>
      </c>
      <c r="H1558" s="56" t="s">
        <v>32</v>
      </c>
      <c r="I1558" s="55" t="s">
        <v>33</v>
      </c>
      <c r="J1558" s="57">
        <v>40.6</v>
      </c>
      <c r="K1558" s="766">
        <v>40.6</v>
      </c>
      <c r="L1558" s="136"/>
      <c r="M1558" s="469">
        <v>0</v>
      </c>
      <c r="N1558" s="136"/>
      <c r="O1558" s="469"/>
      <c r="P1558" s="75">
        <v>0</v>
      </c>
      <c r="Q1558" s="1002">
        <f t="shared" si="132"/>
        <v>0</v>
      </c>
      <c r="R1558" s="138"/>
      <c r="S1558" s="469"/>
      <c r="T1558" s="75">
        <v>0</v>
      </c>
      <c r="U1558" s="1002"/>
      <c r="V1558" s="138"/>
      <c r="W1558" s="469"/>
      <c r="X1558" s="138"/>
      <c r="Y1558" s="469"/>
      <c r="Z1558" s="60">
        <f t="shared" si="135"/>
        <v>1</v>
      </c>
      <c r="AA1558" s="1002">
        <v>40.6</v>
      </c>
      <c r="AB1558" s="138"/>
      <c r="AC1558" s="469"/>
      <c r="AD1558" s="63">
        <v>0</v>
      </c>
      <c r="AE1558" s="137">
        <f t="shared" si="133"/>
        <v>0</v>
      </c>
      <c r="AF1558" s="945">
        <v>0</v>
      </c>
      <c r="AG1558" s="150">
        <v>0</v>
      </c>
      <c r="AH1558" s="138"/>
      <c r="AI1558" s="469"/>
      <c r="AJ1558" s="998">
        <f t="shared" si="134"/>
        <v>40.6</v>
      </c>
    </row>
    <row r="1559" spans="2:36" ht="66" x14ac:dyDescent="0.25">
      <c r="B1559" s="51"/>
      <c r="C1559" s="400" t="s">
        <v>1507</v>
      </c>
      <c r="D1559" s="74"/>
      <c r="E1559" s="74">
        <v>1</v>
      </c>
      <c r="F1559" s="385" t="s">
        <v>49</v>
      </c>
      <c r="G1559" s="55" t="s">
        <v>31</v>
      </c>
      <c r="H1559" s="56" t="s">
        <v>32</v>
      </c>
      <c r="I1559" s="55" t="s">
        <v>33</v>
      </c>
      <c r="J1559" s="57">
        <v>200.48</v>
      </c>
      <c r="K1559" s="766">
        <v>200.48</v>
      </c>
      <c r="L1559" s="136"/>
      <c r="M1559" s="469">
        <v>0</v>
      </c>
      <c r="N1559" s="136"/>
      <c r="O1559" s="469"/>
      <c r="P1559" s="75">
        <v>0</v>
      </c>
      <c r="Q1559" s="1002">
        <f t="shared" si="132"/>
        <v>0</v>
      </c>
      <c r="R1559" s="138"/>
      <c r="S1559" s="469"/>
      <c r="T1559" s="75">
        <v>0</v>
      </c>
      <c r="U1559" s="1002"/>
      <c r="V1559" s="138"/>
      <c r="W1559" s="469"/>
      <c r="X1559" s="138"/>
      <c r="Y1559" s="469"/>
      <c r="Z1559" s="60">
        <f t="shared" si="135"/>
        <v>1</v>
      </c>
      <c r="AA1559" s="1002">
        <v>200.48</v>
      </c>
      <c r="AB1559" s="138"/>
      <c r="AC1559" s="469"/>
      <c r="AD1559" s="63">
        <v>0</v>
      </c>
      <c r="AE1559" s="137">
        <f t="shared" si="133"/>
        <v>0</v>
      </c>
      <c r="AF1559" s="945">
        <v>0</v>
      </c>
      <c r="AG1559" s="150">
        <v>0</v>
      </c>
      <c r="AH1559" s="138"/>
      <c r="AI1559" s="469"/>
      <c r="AJ1559" s="998">
        <f t="shared" si="134"/>
        <v>200.48</v>
      </c>
    </row>
    <row r="1560" spans="2:36" ht="66" x14ac:dyDescent="0.25">
      <c r="B1560" s="51"/>
      <c r="C1560" s="400" t="s">
        <v>1508</v>
      </c>
      <c r="D1560" s="74"/>
      <c r="E1560" s="74">
        <v>1</v>
      </c>
      <c r="F1560" s="385" t="s">
        <v>49</v>
      </c>
      <c r="G1560" s="55" t="s">
        <v>31</v>
      </c>
      <c r="H1560" s="56" t="s">
        <v>32</v>
      </c>
      <c r="I1560" s="55" t="s">
        <v>33</v>
      </c>
      <c r="J1560" s="57">
        <v>171.52</v>
      </c>
      <c r="K1560" s="766">
        <v>171.52</v>
      </c>
      <c r="L1560" s="136"/>
      <c r="M1560" s="469">
        <v>0</v>
      </c>
      <c r="N1560" s="136"/>
      <c r="O1560" s="469"/>
      <c r="P1560" s="75">
        <v>0</v>
      </c>
      <c r="Q1560" s="1002">
        <f t="shared" si="132"/>
        <v>0</v>
      </c>
      <c r="R1560" s="138"/>
      <c r="S1560" s="469"/>
      <c r="T1560" s="75">
        <v>0</v>
      </c>
      <c r="U1560" s="1002"/>
      <c r="V1560" s="138"/>
      <c r="W1560" s="469"/>
      <c r="X1560" s="138"/>
      <c r="Y1560" s="469"/>
      <c r="Z1560" s="60">
        <f t="shared" si="135"/>
        <v>1</v>
      </c>
      <c r="AA1560" s="1002">
        <v>171.52</v>
      </c>
      <c r="AB1560" s="138"/>
      <c r="AC1560" s="469"/>
      <c r="AD1560" s="63">
        <v>0</v>
      </c>
      <c r="AE1560" s="137">
        <f t="shared" si="133"/>
        <v>0</v>
      </c>
      <c r="AF1560" s="945">
        <v>0</v>
      </c>
      <c r="AG1560" s="150">
        <v>0</v>
      </c>
      <c r="AH1560" s="138"/>
      <c r="AI1560" s="469"/>
      <c r="AJ1560" s="998">
        <f t="shared" si="134"/>
        <v>171.52</v>
      </c>
    </row>
    <row r="1561" spans="2:36" ht="66" x14ac:dyDescent="0.25">
      <c r="B1561" s="51"/>
      <c r="C1561" s="400" t="s">
        <v>1509</v>
      </c>
      <c r="D1561" s="74"/>
      <c r="E1561" s="74">
        <v>1</v>
      </c>
      <c r="F1561" s="385" t="s">
        <v>49</v>
      </c>
      <c r="G1561" s="55" t="s">
        <v>31</v>
      </c>
      <c r="H1561" s="56" t="s">
        <v>32</v>
      </c>
      <c r="I1561" s="55" t="s">
        <v>33</v>
      </c>
      <c r="J1561" s="57">
        <v>185.55</v>
      </c>
      <c r="K1561" s="766">
        <v>185.55</v>
      </c>
      <c r="L1561" s="136"/>
      <c r="M1561" s="469">
        <v>0</v>
      </c>
      <c r="N1561" s="136"/>
      <c r="O1561" s="469"/>
      <c r="P1561" s="75">
        <v>0</v>
      </c>
      <c r="Q1561" s="1002">
        <f t="shared" si="132"/>
        <v>0</v>
      </c>
      <c r="R1561" s="138"/>
      <c r="S1561" s="469"/>
      <c r="T1561" s="75">
        <v>0</v>
      </c>
      <c r="U1561" s="1002"/>
      <c r="V1561" s="138"/>
      <c r="W1561" s="469"/>
      <c r="X1561" s="138"/>
      <c r="Y1561" s="469"/>
      <c r="Z1561" s="60">
        <f t="shared" si="135"/>
        <v>1</v>
      </c>
      <c r="AA1561" s="1002">
        <v>185.55</v>
      </c>
      <c r="AB1561" s="138"/>
      <c r="AC1561" s="469"/>
      <c r="AD1561" s="63">
        <v>0</v>
      </c>
      <c r="AE1561" s="137">
        <f t="shared" si="133"/>
        <v>0</v>
      </c>
      <c r="AF1561" s="945">
        <v>0</v>
      </c>
      <c r="AG1561" s="150">
        <v>0</v>
      </c>
      <c r="AH1561" s="138"/>
      <c r="AI1561" s="469"/>
      <c r="AJ1561" s="998">
        <f t="shared" si="134"/>
        <v>185.55</v>
      </c>
    </row>
    <row r="1562" spans="2:36" ht="66" x14ac:dyDescent="0.25">
      <c r="B1562" s="51"/>
      <c r="C1562" s="400" t="s">
        <v>1510</v>
      </c>
      <c r="D1562" s="74"/>
      <c r="E1562" s="74">
        <v>3</v>
      </c>
      <c r="F1562" s="385" t="s">
        <v>49</v>
      </c>
      <c r="G1562" s="55" t="s">
        <v>31</v>
      </c>
      <c r="H1562" s="56" t="s">
        <v>32</v>
      </c>
      <c r="I1562" s="55" t="s">
        <v>33</v>
      </c>
      <c r="J1562" s="57">
        <v>2000</v>
      </c>
      <c r="K1562" s="766">
        <v>6000</v>
      </c>
      <c r="L1562" s="136"/>
      <c r="M1562" s="469">
        <v>0</v>
      </c>
      <c r="N1562" s="136"/>
      <c r="O1562" s="469"/>
      <c r="P1562" s="75">
        <v>0</v>
      </c>
      <c r="Q1562" s="1002">
        <f t="shared" ref="Q1562:Q1619" si="136">P1562*J1562</f>
        <v>0</v>
      </c>
      <c r="R1562" s="138"/>
      <c r="S1562" s="469"/>
      <c r="T1562" s="75">
        <v>0</v>
      </c>
      <c r="U1562" s="1002"/>
      <c r="V1562" s="138"/>
      <c r="W1562" s="469"/>
      <c r="X1562" s="138"/>
      <c r="Y1562" s="469"/>
      <c r="Z1562" s="60">
        <f t="shared" si="135"/>
        <v>3</v>
      </c>
      <c r="AA1562" s="1002">
        <v>6000</v>
      </c>
      <c r="AB1562" s="138"/>
      <c r="AC1562" s="469"/>
      <c r="AD1562" s="63">
        <v>0</v>
      </c>
      <c r="AE1562" s="137">
        <f t="shared" ref="AE1562:AE1619" si="137">AD1562*J1562</f>
        <v>0</v>
      </c>
      <c r="AF1562" s="945">
        <v>0</v>
      </c>
      <c r="AG1562" s="150">
        <v>0</v>
      </c>
      <c r="AH1562" s="138"/>
      <c r="AI1562" s="469"/>
      <c r="AJ1562" s="998">
        <f t="shared" ref="AJ1562:AJ1620" si="138">AG1562+AI1562+AE1562+AC1562+AA1562+Y1562+W1562+U1562+S1562+Q1562+O1562+M1562</f>
        <v>6000</v>
      </c>
    </row>
    <row r="1563" spans="2:36" ht="66" x14ac:dyDescent="0.25">
      <c r="B1563" s="51"/>
      <c r="C1563" s="400" t="s">
        <v>1511</v>
      </c>
      <c r="D1563" s="74"/>
      <c r="E1563" s="74">
        <v>3</v>
      </c>
      <c r="F1563" s="385" t="s">
        <v>49</v>
      </c>
      <c r="G1563" s="55" t="s">
        <v>31</v>
      </c>
      <c r="H1563" s="56" t="s">
        <v>32</v>
      </c>
      <c r="I1563" s="55" t="s">
        <v>33</v>
      </c>
      <c r="J1563" s="57">
        <v>1689.82</v>
      </c>
      <c r="K1563" s="766">
        <v>5069.46</v>
      </c>
      <c r="L1563" s="136"/>
      <c r="M1563" s="469">
        <v>0</v>
      </c>
      <c r="N1563" s="136"/>
      <c r="O1563" s="469"/>
      <c r="P1563" s="75">
        <v>0</v>
      </c>
      <c r="Q1563" s="1002">
        <f t="shared" si="136"/>
        <v>0</v>
      </c>
      <c r="R1563" s="138"/>
      <c r="S1563" s="469"/>
      <c r="T1563" s="75">
        <v>0</v>
      </c>
      <c r="U1563" s="1002"/>
      <c r="V1563" s="138"/>
      <c r="W1563" s="469"/>
      <c r="X1563" s="138"/>
      <c r="Y1563" s="469"/>
      <c r="Z1563" s="60">
        <f t="shared" si="135"/>
        <v>3</v>
      </c>
      <c r="AA1563" s="1002">
        <v>5069.46</v>
      </c>
      <c r="AB1563" s="138"/>
      <c r="AC1563" s="469"/>
      <c r="AD1563" s="63">
        <v>0</v>
      </c>
      <c r="AE1563" s="137">
        <f t="shared" si="137"/>
        <v>0</v>
      </c>
      <c r="AF1563" s="945">
        <v>0</v>
      </c>
      <c r="AG1563" s="150">
        <v>0</v>
      </c>
      <c r="AH1563" s="138"/>
      <c r="AI1563" s="469"/>
      <c r="AJ1563" s="998">
        <f t="shared" si="138"/>
        <v>5069.46</v>
      </c>
    </row>
    <row r="1564" spans="2:36" ht="66" x14ac:dyDescent="0.25">
      <c r="B1564" s="51"/>
      <c r="C1564" s="400" t="s">
        <v>1512</v>
      </c>
      <c r="D1564" s="74"/>
      <c r="E1564" s="74">
        <v>5</v>
      </c>
      <c r="F1564" s="385" t="s">
        <v>49</v>
      </c>
      <c r="G1564" s="55" t="s">
        <v>31</v>
      </c>
      <c r="H1564" s="56" t="s">
        <v>32</v>
      </c>
      <c r="I1564" s="55" t="s">
        <v>33</v>
      </c>
      <c r="J1564" s="57">
        <v>52.44</v>
      </c>
      <c r="K1564" s="766">
        <v>262.2</v>
      </c>
      <c r="L1564" s="136"/>
      <c r="M1564" s="469">
        <v>0</v>
      </c>
      <c r="N1564" s="136"/>
      <c r="O1564" s="469"/>
      <c r="P1564" s="75">
        <v>0</v>
      </c>
      <c r="Q1564" s="1002">
        <f t="shared" si="136"/>
        <v>0</v>
      </c>
      <c r="R1564" s="138"/>
      <c r="S1564" s="469"/>
      <c r="T1564" s="75">
        <v>0</v>
      </c>
      <c r="U1564" s="1002"/>
      <c r="V1564" s="138"/>
      <c r="W1564" s="469"/>
      <c r="X1564" s="138"/>
      <c r="Y1564" s="469"/>
      <c r="Z1564" s="60">
        <f t="shared" si="135"/>
        <v>5</v>
      </c>
      <c r="AA1564" s="1002">
        <v>262.2</v>
      </c>
      <c r="AB1564" s="138"/>
      <c r="AC1564" s="469"/>
      <c r="AD1564" s="63">
        <v>0</v>
      </c>
      <c r="AE1564" s="137">
        <f t="shared" si="137"/>
        <v>0</v>
      </c>
      <c r="AF1564" s="945">
        <v>0</v>
      </c>
      <c r="AG1564" s="150">
        <v>0</v>
      </c>
      <c r="AH1564" s="138"/>
      <c r="AI1564" s="469"/>
      <c r="AJ1564" s="998">
        <f t="shared" si="138"/>
        <v>262.2</v>
      </c>
    </row>
    <row r="1565" spans="2:36" ht="66" x14ac:dyDescent="0.25">
      <c r="B1565" s="51"/>
      <c r="C1565" s="290" t="s">
        <v>1513</v>
      </c>
      <c r="D1565" s="74"/>
      <c r="E1565" s="74">
        <v>4</v>
      </c>
      <c r="F1565" s="398" t="s">
        <v>49</v>
      </c>
      <c r="G1565" s="55" t="s">
        <v>31</v>
      </c>
      <c r="H1565" s="56" t="s">
        <v>32</v>
      </c>
      <c r="I1565" s="55" t="s">
        <v>33</v>
      </c>
      <c r="J1565" s="57">
        <v>398.39</v>
      </c>
      <c r="K1565" s="766">
        <v>1593.56</v>
      </c>
      <c r="L1565" s="136"/>
      <c r="M1565" s="469">
        <v>0</v>
      </c>
      <c r="N1565" s="136"/>
      <c r="O1565" s="469"/>
      <c r="P1565" s="75">
        <v>0</v>
      </c>
      <c r="Q1565" s="1002">
        <f t="shared" si="136"/>
        <v>0</v>
      </c>
      <c r="R1565" s="138"/>
      <c r="S1565" s="469"/>
      <c r="T1565" s="75">
        <v>0</v>
      </c>
      <c r="U1565" s="1002"/>
      <c r="V1565" s="138"/>
      <c r="W1565" s="469"/>
      <c r="X1565" s="138"/>
      <c r="Y1565" s="469"/>
      <c r="Z1565" s="60">
        <f t="shared" si="135"/>
        <v>4</v>
      </c>
      <c r="AA1565" s="1002">
        <v>1593.56</v>
      </c>
      <c r="AB1565" s="138"/>
      <c r="AC1565" s="469"/>
      <c r="AD1565" s="63">
        <v>0</v>
      </c>
      <c r="AE1565" s="137">
        <f t="shared" si="137"/>
        <v>0</v>
      </c>
      <c r="AF1565" s="945">
        <v>0</v>
      </c>
      <c r="AG1565" s="150">
        <v>0</v>
      </c>
      <c r="AH1565" s="138"/>
      <c r="AI1565" s="469"/>
      <c r="AJ1565" s="998">
        <f t="shared" si="138"/>
        <v>1593.56</v>
      </c>
    </row>
    <row r="1566" spans="2:36" ht="66" x14ac:dyDescent="0.25">
      <c r="B1566" s="51"/>
      <c r="C1566" s="400" t="s">
        <v>1514</v>
      </c>
      <c r="D1566" s="74"/>
      <c r="E1566" s="74">
        <v>5</v>
      </c>
      <c r="F1566" s="385" t="s">
        <v>49</v>
      </c>
      <c r="G1566" s="55" t="s">
        <v>31</v>
      </c>
      <c r="H1566" s="56" t="s">
        <v>32</v>
      </c>
      <c r="I1566" s="55" t="s">
        <v>33</v>
      </c>
      <c r="J1566" s="57">
        <v>45.06</v>
      </c>
      <c r="K1566" s="766">
        <v>225.3</v>
      </c>
      <c r="L1566" s="136"/>
      <c r="M1566" s="469">
        <v>0</v>
      </c>
      <c r="N1566" s="136"/>
      <c r="O1566" s="469"/>
      <c r="P1566" s="75">
        <v>0</v>
      </c>
      <c r="Q1566" s="1002">
        <f t="shared" si="136"/>
        <v>0</v>
      </c>
      <c r="R1566" s="138"/>
      <c r="S1566" s="469"/>
      <c r="T1566" s="75">
        <v>0</v>
      </c>
      <c r="U1566" s="1002"/>
      <c r="V1566" s="138"/>
      <c r="W1566" s="469"/>
      <c r="X1566" s="138"/>
      <c r="Y1566" s="469"/>
      <c r="Z1566" s="60">
        <f t="shared" si="135"/>
        <v>5</v>
      </c>
      <c r="AA1566" s="1002">
        <v>225.3</v>
      </c>
      <c r="AB1566" s="138"/>
      <c r="AC1566" s="469"/>
      <c r="AD1566" s="63">
        <v>0</v>
      </c>
      <c r="AE1566" s="137">
        <f t="shared" si="137"/>
        <v>0</v>
      </c>
      <c r="AF1566" s="945">
        <v>0</v>
      </c>
      <c r="AG1566" s="150">
        <v>0</v>
      </c>
      <c r="AH1566" s="138"/>
      <c r="AI1566" s="469"/>
      <c r="AJ1566" s="998">
        <f t="shared" si="138"/>
        <v>225.3</v>
      </c>
    </row>
    <row r="1567" spans="2:36" ht="66" x14ac:dyDescent="0.25">
      <c r="B1567" s="51"/>
      <c r="C1567" s="400" t="s">
        <v>1515</v>
      </c>
      <c r="D1567" s="74"/>
      <c r="E1567" s="74">
        <v>5</v>
      </c>
      <c r="F1567" s="385" t="s">
        <v>253</v>
      </c>
      <c r="G1567" s="55" t="s">
        <v>31</v>
      </c>
      <c r="H1567" s="56" t="s">
        <v>32</v>
      </c>
      <c r="I1567" s="55" t="s">
        <v>33</v>
      </c>
      <c r="J1567" s="57">
        <v>49.94</v>
      </c>
      <c r="K1567" s="766">
        <v>249.7</v>
      </c>
      <c r="L1567" s="136"/>
      <c r="M1567" s="469">
        <v>0</v>
      </c>
      <c r="N1567" s="136"/>
      <c r="O1567" s="469"/>
      <c r="P1567" s="75">
        <v>0</v>
      </c>
      <c r="Q1567" s="1002">
        <f t="shared" si="136"/>
        <v>0</v>
      </c>
      <c r="R1567" s="138"/>
      <c r="S1567" s="469"/>
      <c r="T1567" s="75">
        <v>0</v>
      </c>
      <c r="U1567" s="1002"/>
      <c r="V1567" s="138"/>
      <c r="W1567" s="469"/>
      <c r="X1567" s="138"/>
      <c r="Y1567" s="469"/>
      <c r="Z1567" s="60">
        <f t="shared" si="135"/>
        <v>5</v>
      </c>
      <c r="AA1567" s="1002">
        <v>249.7</v>
      </c>
      <c r="AB1567" s="138"/>
      <c r="AC1567" s="469"/>
      <c r="AD1567" s="63">
        <v>0</v>
      </c>
      <c r="AE1567" s="137">
        <f t="shared" si="137"/>
        <v>0</v>
      </c>
      <c r="AF1567" s="945">
        <v>0</v>
      </c>
      <c r="AG1567" s="150">
        <v>0</v>
      </c>
      <c r="AH1567" s="138"/>
      <c r="AI1567" s="469"/>
      <c r="AJ1567" s="998">
        <f t="shared" si="138"/>
        <v>249.7</v>
      </c>
    </row>
    <row r="1568" spans="2:36" ht="66" x14ac:dyDescent="0.25">
      <c r="B1568" s="51"/>
      <c r="C1568" s="400" t="s">
        <v>1516</v>
      </c>
      <c r="D1568" s="74"/>
      <c r="E1568" s="74">
        <v>2</v>
      </c>
      <c r="F1568" s="404" t="s">
        <v>1246</v>
      </c>
      <c r="G1568" s="55" t="s">
        <v>31</v>
      </c>
      <c r="H1568" s="56" t="s">
        <v>32</v>
      </c>
      <c r="I1568" s="55" t="s">
        <v>33</v>
      </c>
      <c r="J1568" s="57">
        <v>86.13</v>
      </c>
      <c r="K1568" s="766">
        <v>172.26</v>
      </c>
      <c r="L1568" s="136"/>
      <c r="M1568" s="469">
        <v>0</v>
      </c>
      <c r="N1568" s="136"/>
      <c r="O1568" s="469"/>
      <c r="P1568" s="75">
        <v>0</v>
      </c>
      <c r="Q1568" s="1002">
        <f t="shared" si="136"/>
        <v>0</v>
      </c>
      <c r="R1568" s="138"/>
      <c r="S1568" s="469"/>
      <c r="T1568" s="75">
        <v>0</v>
      </c>
      <c r="U1568" s="1002"/>
      <c r="V1568" s="138"/>
      <c r="W1568" s="469"/>
      <c r="X1568" s="138"/>
      <c r="Y1568" s="469"/>
      <c r="Z1568" s="60">
        <f t="shared" si="135"/>
        <v>2</v>
      </c>
      <c r="AA1568" s="1002">
        <v>172.26</v>
      </c>
      <c r="AB1568" s="138"/>
      <c r="AC1568" s="469"/>
      <c r="AD1568" s="63">
        <v>0</v>
      </c>
      <c r="AE1568" s="137">
        <f t="shared" si="137"/>
        <v>0</v>
      </c>
      <c r="AF1568" s="945">
        <v>0</v>
      </c>
      <c r="AG1568" s="150">
        <v>0</v>
      </c>
      <c r="AH1568" s="138"/>
      <c r="AI1568" s="469"/>
      <c r="AJ1568" s="998">
        <f t="shared" si="138"/>
        <v>172.26</v>
      </c>
    </row>
    <row r="1569" spans="2:36" ht="66" x14ac:dyDescent="0.25">
      <c r="B1569" s="51"/>
      <c r="C1569" s="400" t="s">
        <v>1317</v>
      </c>
      <c r="D1569" s="74"/>
      <c r="E1569" s="74">
        <v>2</v>
      </c>
      <c r="F1569" s="404" t="s">
        <v>30</v>
      </c>
      <c r="G1569" s="55" t="s">
        <v>31</v>
      </c>
      <c r="H1569" s="56" t="s">
        <v>32</v>
      </c>
      <c r="I1569" s="55" t="s">
        <v>33</v>
      </c>
      <c r="J1569" s="57">
        <v>83.13</v>
      </c>
      <c r="K1569" s="766">
        <v>166.26</v>
      </c>
      <c r="L1569" s="136"/>
      <c r="M1569" s="469">
        <v>0</v>
      </c>
      <c r="N1569" s="136"/>
      <c r="O1569" s="469"/>
      <c r="P1569" s="75">
        <v>0</v>
      </c>
      <c r="Q1569" s="1002">
        <f t="shared" si="136"/>
        <v>0</v>
      </c>
      <c r="R1569" s="138"/>
      <c r="S1569" s="469"/>
      <c r="T1569" s="75">
        <v>0</v>
      </c>
      <c r="U1569" s="1002"/>
      <c r="V1569" s="138"/>
      <c r="W1569" s="469"/>
      <c r="X1569" s="138"/>
      <c r="Y1569" s="469"/>
      <c r="Z1569" s="60">
        <f t="shared" si="135"/>
        <v>2</v>
      </c>
      <c r="AA1569" s="1002">
        <v>166.26</v>
      </c>
      <c r="AB1569" s="138"/>
      <c r="AC1569" s="469"/>
      <c r="AD1569" s="63">
        <v>0</v>
      </c>
      <c r="AE1569" s="137">
        <f t="shared" si="137"/>
        <v>0</v>
      </c>
      <c r="AF1569" s="945">
        <v>0</v>
      </c>
      <c r="AG1569" s="150">
        <v>0</v>
      </c>
      <c r="AH1569" s="138"/>
      <c r="AI1569" s="469"/>
      <c r="AJ1569" s="998">
        <f t="shared" si="138"/>
        <v>166.26</v>
      </c>
    </row>
    <row r="1570" spans="2:36" ht="66" x14ac:dyDescent="0.25">
      <c r="B1570" s="51"/>
      <c r="C1570" s="400" t="s">
        <v>1517</v>
      </c>
      <c r="D1570" s="74"/>
      <c r="E1570" s="74">
        <v>1</v>
      </c>
      <c r="F1570" s="385" t="s">
        <v>30</v>
      </c>
      <c r="G1570" s="55" t="s">
        <v>31</v>
      </c>
      <c r="H1570" s="56" t="s">
        <v>32</v>
      </c>
      <c r="I1570" s="55" t="s">
        <v>33</v>
      </c>
      <c r="J1570" s="57">
        <v>274.49</v>
      </c>
      <c r="K1570" s="766">
        <v>274.49</v>
      </c>
      <c r="L1570" s="136"/>
      <c r="M1570" s="469">
        <v>0</v>
      </c>
      <c r="N1570" s="136"/>
      <c r="O1570" s="469"/>
      <c r="P1570" s="75">
        <v>0</v>
      </c>
      <c r="Q1570" s="1002">
        <f t="shared" si="136"/>
        <v>0</v>
      </c>
      <c r="R1570" s="138"/>
      <c r="S1570" s="469"/>
      <c r="T1570" s="75">
        <v>0</v>
      </c>
      <c r="U1570" s="1002"/>
      <c r="V1570" s="138"/>
      <c r="W1570" s="469"/>
      <c r="X1570" s="138"/>
      <c r="Y1570" s="469"/>
      <c r="Z1570" s="60">
        <f t="shared" si="135"/>
        <v>1</v>
      </c>
      <c r="AA1570" s="1002">
        <v>274.49</v>
      </c>
      <c r="AB1570" s="138"/>
      <c r="AC1570" s="469"/>
      <c r="AD1570" s="63">
        <v>0</v>
      </c>
      <c r="AE1570" s="137">
        <f t="shared" si="137"/>
        <v>0</v>
      </c>
      <c r="AF1570" s="945">
        <v>0</v>
      </c>
      <c r="AG1570" s="150">
        <v>0</v>
      </c>
      <c r="AH1570" s="138"/>
      <c r="AI1570" s="469"/>
      <c r="AJ1570" s="998">
        <f t="shared" si="138"/>
        <v>274.49</v>
      </c>
    </row>
    <row r="1571" spans="2:36" ht="66" x14ac:dyDescent="0.25">
      <c r="B1571" s="51"/>
      <c r="C1571" s="400" t="s">
        <v>1518</v>
      </c>
      <c r="D1571" s="74"/>
      <c r="E1571" s="74">
        <v>1</v>
      </c>
      <c r="F1571" s="385" t="s">
        <v>49</v>
      </c>
      <c r="G1571" s="55" t="s">
        <v>31</v>
      </c>
      <c r="H1571" s="56" t="s">
        <v>32</v>
      </c>
      <c r="I1571" s="55" t="s">
        <v>33</v>
      </c>
      <c r="J1571" s="57">
        <v>120</v>
      </c>
      <c r="K1571" s="766">
        <v>120</v>
      </c>
      <c r="L1571" s="136"/>
      <c r="M1571" s="469">
        <v>0</v>
      </c>
      <c r="N1571" s="136"/>
      <c r="O1571" s="469"/>
      <c r="P1571" s="75">
        <v>0</v>
      </c>
      <c r="Q1571" s="1002">
        <f t="shared" si="136"/>
        <v>0</v>
      </c>
      <c r="R1571" s="138"/>
      <c r="S1571" s="469"/>
      <c r="T1571" s="75">
        <v>0</v>
      </c>
      <c r="U1571" s="1002"/>
      <c r="V1571" s="138"/>
      <c r="W1571" s="469"/>
      <c r="X1571" s="138"/>
      <c r="Y1571" s="469"/>
      <c r="Z1571" s="60">
        <f t="shared" si="135"/>
        <v>1</v>
      </c>
      <c r="AA1571" s="1002">
        <v>120</v>
      </c>
      <c r="AB1571" s="138"/>
      <c r="AC1571" s="469"/>
      <c r="AD1571" s="63">
        <v>0</v>
      </c>
      <c r="AE1571" s="137">
        <f t="shared" si="137"/>
        <v>0</v>
      </c>
      <c r="AF1571" s="945">
        <v>0</v>
      </c>
      <c r="AG1571" s="150">
        <v>0</v>
      </c>
      <c r="AH1571" s="138"/>
      <c r="AI1571" s="469"/>
      <c r="AJ1571" s="998">
        <f t="shared" si="138"/>
        <v>120</v>
      </c>
    </row>
    <row r="1572" spans="2:36" ht="66" x14ac:dyDescent="0.25">
      <c r="B1572" s="51"/>
      <c r="C1572" s="400" t="s">
        <v>1519</v>
      </c>
      <c r="D1572" s="74"/>
      <c r="E1572" s="74">
        <v>5</v>
      </c>
      <c r="F1572" s="385" t="s">
        <v>30</v>
      </c>
      <c r="G1572" s="55" t="s">
        <v>31</v>
      </c>
      <c r="H1572" s="56" t="s">
        <v>32</v>
      </c>
      <c r="I1572" s="55" t="s">
        <v>33</v>
      </c>
      <c r="J1572" s="57">
        <v>150</v>
      </c>
      <c r="K1572" s="766">
        <v>750</v>
      </c>
      <c r="L1572" s="136"/>
      <c r="M1572" s="469">
        <v>0</v>
      </c>
      <c r="N1572" s="136"/>
      <c r="O1572" s="469"/>
      <c r="P1572" s="75">
        <v>0</v>
      </c>
      <c r="Q1572" s="1002">
        <f t="shared" si="136"/>
        <v>0</v>
      </c>
      <c r="R1572" s="138"/>
      <c r="S1572" s="469"/>
      <c r="T1572" s="75">
        <v>0</v>
      </c>
      <c r="U1572" s="1002"/>
      <c r="V1572" s="138"/>
      <c r="W1572" s="469"/>
      <c r="X1572" s="138"/>
      <c r="Y1572" s="469"/>
      <c r="Z1572" s="60">
        <f t="shared" si="135"/>
        <v>5</v>
      </c>
      <c r="AA1572" s="1002">
        <v>750</v>
      </c>
      <c r="AB1572" s="138"/>
      <c r="AC1572" s="469"/>
      <c r="AD1572" s="63">
        <v>0</v>
      </c>
      <c r="AE1572" s="137">
        <f t="shared" si="137"/>
        <v>0</v>
      </c>
      <c r="AF1572" s="945">
        <v>0</v>
      </c>
      <c r="AG1572" s="150">
        <v>0</v>
      </c>
      <c r="AH1572" s="138"/>
      <c r="AI1572" s="469"/>
      <c r="AJ1572" s="998">
        <f t="shared" si="138"/>
        <v>750</v>
      </c>
    </row>
    <row r="1573" spans="2:36" ht="66" x14ac:dyDescent="0.25">
      <c r="B1573" s="51"/>
      <c r="C1573" s="400" t="s">
        <v>1520</v>
      </c>
      <c r="D1573" s="74"/>
      <c r="E1573" s="74">
        <v>20</v>
      </c>
      <c r="F1573" s="385" t="s">
        <v>30</v>
      </c>
      <c r="G1573" s="55" t="s">
        <v>31</v>
      </c>
      <c r="H1573" s="56" t="s">
        <v>32</v>
      </c>
      <c r="I1573" s="55" t="s">
        <v>33</v>
      </c>
      <c r="J1573" s="57">
        <v>57.83</v>
      </c>
      <c r="K1573" s="766">
        <v>1156.5999999999999</v>
      </c>
      <c r="L1573" s="136"/>
      <c r="M1573" s="469">
        <v>0</v>
      </c>
      <c r="N1573" s="136"/>
      <c r="O1573" s="469"/>
      <c r="P1573" s="75">
        <v>0</v>
      </c>
      <c r="Q1573" s="1002">
        <f t="shared" si="136"/>
        <v>0</v>
      </c>
      <c r="R1573" s="138"/>
      <c r="S1573" s="469"/>
      <c r="T1573" s="75">
        <v>0</v>
      </c>
      <c r="U1573" s="1002"/>
      <c r="V1573" s="138"/>
      <c r="W1573" s="469"/>
      <c r="X1573" s="138"/>
      <c r="Y1573" s="469"/>
      <c r="Z1573" s="60">
        <f t="shared" si="135"/>
        <v>20</v>
      </c>
      <c r="AA1573" s="1002">
        <v>1156.5999999999999</v>
      </c>
      <c r="AB1573" s="138"/>
      <c r="AC1573" s="469"/>
      <c r="AD1573" s="63">
        <v>0</v>
      </c>
      <c r="AE1573" s="137">
        <f t="shared" si="137"/>
        <v>0</v>
      </c>
      <c r="AF1573" s="942">
        <v>0</v>
      </c>
      <c r="AG1573" s="150">
        <v>0</v>
      </c>
      <c r="AH1573" s="138"/>
      <c r="AI1573" s="469"/>
      <c r="AJ1573" s="998">
        <f t="shared" si="138"/>
        <v>1156.5999999999999</v>
      </c>
    </row>
    <row r="1574" spans="2:36" ht="66" x14ac:dyDescent="0.25">
      <c r="B1574" s="51"/>
      <c r="C1574" s="400" t="s">
        <v>1521</v>
      </c>
      <c r="D1574" s="74"/>
      <c r="E1574" s="74">
        <v>5</v>
      </c>
      <c r="F1574" s="385" t="s">
        <v>30</v>
      </c>
      <c r="G1574" s="55" t="s">
        <v>31</v>
      </c>
      <c r="H1574" s="56" t="s">
        <v>32</v>
      </c>
      <c r="I1574" s="55" t="s">
        <v>33</v>
      </c>
      <c r="J1574" s="57">
        <v>176.1</v>
      </c>
      <c r="K1574" s="766">
        <v>880.5</v>
      </c>
      <c r="L1574" s="136"/>
      <c r="M1574" s="469">
        <v>0</v>
      </c>
      <c r="N1574" s="136"/>
      <c r="O1574" s="469"/>
      <c r="P1574" s="75">
        <v>0</v>
      </c>
      <c r="Q1574" s="1002">
        <f t="shared" si="136"/>
        <v>0</v>
      </c>
      <c r="R1574" s="138"/>
      <c r="S1574" s="469"/>
      <c r="T1574" s="75">
        <v>0</v>
      </c>
      <c r="U1574" s="1002"/>
      <c r="V1574" s="138"/>
      <c r="W1574" s="469"/>
      <c r="X1574" s="138"/>
      <c r="Y1574" s="469"/>
      <c r="Z1574" s="60">
        <f t="shared" si="135"/>
        <v>5</v>
      </c>
      <c r="AA1574" s="1002">
        <v>880.5</v>
      </c>
      <c r="AB1574" s="138"/>
      <c r="AC1574" s="469"/>
      <c r="AD1574" s="63">
        <v>0</v>
      </c>
      <c r="AE1574" s="137">
        <f t="shared" si="137"/>
        <v>0</v>
      </c>
      <c r="AF1574" s="945">
        <v>0</v>
      </c>
      <c r="AG1574" s="150">
        <v>0</v>
      </c>
      <c r="AH1574" s="138"/>
      <c r="AI1574" s="469"/>
      <c r="AJ1574" s="998">
        <f t="shared" si="138"/>
        <v>880.5</v>
      </c>
    </row>
    <row r="1575" spans="2:36" ht="66" x14ac:dyDescent="0.25">
      <c r="B1575" s="51"/>
      <c r="C1575" s="400" t="s">
        <v>1522</v>
      </c>
      <c r="D1575" s="74"/>
      <c r="E1575" s="74">
        <v>3</v>
      </c>
      <c r="F1575" s="385" t="s">
        <v>30</v>
      </c>
      <c r="G1575" s="55" t="s">
        <v>31</v>
      </c>
      <c r="H1575" s="56" t="s">
        <v>32</v>
      </c>
      <c r="I1575" s="55" t="s">
        <v>33</v>
      </c>
      <c r="J1575" s="57">
        <v>141.41</v>
      </c>
      <c r="K1575" s="766">
        <v>424.23</v>
      </c>
      <c r="L1575" s="136"/>
      <c r="M1575" s="469">
        <v>0</v>
      </c>
      <c r="N1575" s="136"/>
      <c r="O1575" s="469"/>
      <c r="P1575" s="75">
        <v>0</v>
      </c>
      <c r="Q1575" s="1002">
        <f t="shared" si="136"/>
        <v>0</v>
      </c>
      <c r="R1575" s="138"/>
      <c r="S1575" s="469"/>
      <c r="T1575" s="75">
        <v>0</v>
      </c>
      <c r="U1575" s="1002"/>
      <c r="V1575" s="138"/>
      <c r="W1575" s="469"/>
      <c r="X1575" s="138"/>
      <c r="Y1575" s="469"/>
      <c r="Z1575" s="60">
        <f t="shared" si="135"/>
        <v>3</v>
      </c>
      <c r="AA1575" s="1002">
        <v>424.23</v>
      </c>
      <c r="AB1575" s="138"/>
      <c r="AC1575" s="469"/>
      <c r="AD1575" s="63">
        <v>0</v>
      </c>
      <c r="AE1575" s="137">
        <f t="shared" si="137"/>
        <v>0</v>
      </c>
      <c r="AF1575" s="945">
        <v>0</v>
      </c>
      <c r="AG1575" s="150">
        <v>0</v>
      </c>
      <c r="AH1575" s="138"/>
      <c r="AI1575" s="469"/>
      <c r="AJ1575" s="998">
        <f t="shared" si="138"/>
        <v>424.23</v>
      </c>
    </row>
    <row r="1576" spans="2:36" ht="66" x14ac:dyDescent="0.25">
      <c r="B1576" s="51"/>
      <c r="C1576" s="400" t="s">
        <v>1523</v>
      </c>
      <c r="D1576" s="74"/>
      <c r="E1576" s="74">
        <v>4</v>
      </c>
      <c r="F1576" s="385" t="s">
        <v>30</v>
      </c>
      <c r="G1576" s="55" t="s">
        <v>31</v>
      </c>
      <c r="H1576" s="56" t="s">
        <v>32</v>
      </c>
      <c r="I1576" s="55" t="s">
        <v>33</v>
      </c>
      <c r="J1576" s="57">
        <v>215.6</v>
      </c>
      <c r="K1576" s="766">
        <v>862.4</v>
      </c>
      <c r="L1576" s="136"/>
      <c r="M1576" s="469">
        <v>0</v>
      </c>
      <c r="N1576" s="136"/>
      <c r="O1576" s="469"/>
      <c r="P1576" s="75">
        <v>0</v>
      </c>
      <c r="Q1576" s="1002">
        <f t="shared" si="136"/>
        <v>0</v>
      </c>
      <c r="R1576" s="138"/>
      <c r="S1576" s="469"/>
      <c r="T1576" s="75">
        <v>0</v>
      </c>
      <c r="U1576" s="1002"/>
      <c r="V1576" s="138"/>
      <c r="W1576" s="469"/>
      <c r="X1576" s="138"/>
      <c r="Y1576" s="469"/>
      <c r="Z1576" s="60">
        <f t="shared" si="135"/>
        <v>4</v>
      </c>
      <c r="AA1576" s="1002">
        <v>862.4</v>
      </c>
      <c r="AB1576" s="138"/>
      <c r="AC1576" s="469"/>
      <c r="AD1576" s="63">
        <v>0</v>
      </c>
      <c r="AE1576" s="137">
        <f t="shared" si="137"/>
        <v>0</v>
      </c>
      <c r="AF1576" s="945">
        <v>0</v>
      </c>
      <c r="AG1576" s="150">
        <v>0</v>
      </c>
      <c r="AH1576" s="138"/>
      <c r="AI1576" s="469"/>
      <c r="AJ1576" s="998">
        <f t="shared" si="138"/>
        <v>862.4</v>
      </c>
    </row>
    <row r="1577" spans="2:36" ht="66" x14ac:dyDescent="0.25">
      <c r="B1577" s="51"/>
      <c r="C1577" s="262" t="s">
        <v>1524</v>
      </c>
      <c r="D1577" s="74"/>
      <c r="E1577" s="74">
        <v>1</v>
      </c>
      <c r="F1577" s="79" t="s">
        <v>30</v>
      </c>
      <c r="G1577" s="55" t="s">
        <v>31</v>
      </c>
      <c r="H1577" s="56" t="s">
        <v>32</v>
      </c>
      <c r="I1577" s="55" t="s">
        <v>33</v>
      </c>
      <c r="J1577" s="57">
        <v>40.090000000000003</v>
      </c>
      <c r="K1577" s="766">
        <v>40.090000000000003</v>
      </c>
      <c r="L1577" s="136"/>
      <c r="M1577" s="469">
        <v>0</v>
      </c>
      <c r="N1577" s="136"/>
      <c r="O1577" s="469"/>
      <c r="P1577" s="75">
        <v>0</v>
      </c>
      <c r="Q1577" s="1002">
        <f t="shared" si="136"/>
        <v>0</v>
      </c>
      <c r="R1577" s="138"/>
      <c r="S1577" s="469"/>
      <c r="T1577" s="75">
        <v>0</v>
      </c>
      <c r="U1577" s="1002"/>
      <c r="V1577" s="138"/>
      <c r="W1577" s="469"/>
      <c r="X1577" s="138"/>
      <c r="Y1577" s="469"/>
      <c r="Z1577" s="60">
        <f t="shared" si="135"/>
        <v>1</v>
      </c>
      <c r="AA1577" s="1002">
        <v>40.090000000000003</v>
      </c>
      <c r="AB1577" s="138"/>
      <c r="AC1577" s="469"/>
      <c r="AD1577" s="63">
        <v>0</v>
      </c>
      <c r="AE1577" s="137">
        <f t="shared" si="137"/>
        <v>0</v>
      </c>
      <c r="AF1577" s="945">
        <v>0</v>
      </c>
      <c r="AG1577" s="150">
        <v>0</v>
      </c>
      <c r="AH1577" s="138"/>
      <c r="AI1577" s="469"/>
      <c r="AJ1577" s="998">
        <f t="shared" si="138"/>
        <v>40.090000000000003</v>
      </c>
    </row>
    <row r="1578" spans="2:36" ht="66" x14ac:dyDescent="0.25">
      <c r="B1578" s="51"/>
      <c r="C1578" s="262" t="s">
        <v>1525</v>
      </c>
      <c r="D1578" s="74"/>
      <c r="E1578" s="74">
        <v>1</v>
      </c>
      <c r="F1578" s="79" t="s">
        <v>41</v>
      </c>
      <c r="G1578" s="55" t="s">
        <v>31</v>
      </c>
      <c r="H1578" s="56" t="s">
        <v>32</v>
      </c>
      <c r="I1578" s="55" t="s">
        <v>33</v>
      </c>
      <c r="J1578" s="57">
        <v>225.5</v>
      </c>
      <c r="K1578" s="766">
        <v>225.5</v>
      </c>
      <c r="L1578" s="136"/>
      <c r="M1578" s="469">
        <v>0</v>
      </c>
      <c r="N1578" s="136"/>
      <c r="O1578" s="469"/>
      <c r="P1578" s="75">
        <v>0</v>
      </c>
      <c r="Q1578" s="1002">
        <f t="shared" si="136"/>
        <v>0</v>
      </c>
      <c r="R1578" s="138"/>
      <c r="S1578" s="469"/>
      <c r="T1578" s="75">
        <v>0</v>
      </c>
      <c r="U1578" s="1002"/>
      <c r="V1578" s="138"/>
      <c r="W1578" s="469"/>
      <c r="X1578" s="138"/>
      <c r="Y1578" s="469"/>
      <c r="Z1578" s="60">
        <f t="shared" si="135"/>
        <v>1</v>
      </c>
      <c r="AA1578" s="1002">
        <v>225.5</v>
      </c>
      <c r="AB1578" s="138"/>
      <c r="AC1578" s="469"/>
      <c r="AD1578" s="63">
        <v>0</v>
      </c>
      <c r="AE1578" s="137">
        <f t="shared" si="137"/>
        <v>0</v>
      </c>
      <c r="AF1578" s="945">
        <v>0</v>
      </c>
      <c r="AG1578" s="150">
        <v>0</v>
      </c>
      <c r="AH1578" s="138"/>
      <c r="AI1578" s="469"/>
      <c r="AJ1578" s="998">
        <f t="shared" si="138"/>
        <v>225.5</v>
      </c>
    </row>
    <row r="1579" spans="2:36" ht="66" x14ac:dyDescent="0.25">
      <c r="B1579" s="51"/>
      <c r="C1579" s="403" t="s">
        <v>1526</v>
      </c>
      <c r="D1579" s="74"/>
      <c r="E1579" s="74">
        <v>3</v>
      </c>
      <c r="F1579" s="398" t="s">
        <v>59</v>
      </c>
      <c r="G1579" s="55" t="s">
        <v>31</v>
      </c>
      <c r="H1579" s="56" t="s">
        <v>32</v>
      </c>
      <c r="I1579" s="55" t="s">
        <v>33</v>
      </c>
      <c r="J1579" s="57">
        <v>542.88</v>
      </c>
      <c r="K1579" s="766">
        <v>1628.64</v>
      </c>
      <c r="L1579" s="136"/>
      <c r="M1579" s="469">
        <v>0</v>
      </c>
      <c r="N1579" s="136"/>
      <c r="O1579" s="469"/>
      <c r="P1579" s="75">
        <v>0</v>
      </c>
      <c r="Q1579" s="1002">
        <f t="shared" si="136"/>
        <v>0</v>
      </c>
      <c r="R1579" s="138"/>
      <c r="S1579" s="469"/>
      <c r="T1579" s="75">
        <v>0</v>
      </c>
      <c r="U1579" s="1002"/>
      <c r="V1579" s="138"/>
      <c r="W1579" s="469"/>
      <c r="X1579" s="138"/>
      <c r="Y1579" s="469"/>
      <c r="Z1579" s="60">
        <f t="shared" si="135"/>
        <v>3</v>
      </c>
      <c r="AA1579" s="1002">
        <v>1628.64</v>
      </c>
      <c r="AB1579" s="138"/>
      <c r="AC1579" s="469"/>
      <c r="AD1579" s="63">
        <v>0</v>
      </c>
      <c r="AE1579" s="137">
        <f t="shared" si="137"/>
        <v>0</v>
      </c>
      <c r="AF1579" s="945">
        <v>0</v>
      </c>
      <c r="AG1579" s="150">
        <v>0</v>
      </c>
      <c r="AH1579" s="138"/>
      <c r="AI1579" s="469"/>
      <c r="AJ1579" s="998">
        <f t="shared" si="138"/>
        <v>1628.64</v>
      </c>
    </row>
    <row r="1580" spans="2:36" ht="66" x14ac:dyDescent="0.25">
      <c r="B1580" s="51"/>
      <c r="C1580" s="400" t="s">
        <v>1527</v>
      </c>
      <c r="D1580" s="74"/>
      <c r="E1580" s="74">
        <v>3</v>
      </c>
      <c r="F1580" s="385" t="s">
        <v>30</v>
      </c>
      <c r="G1580" s="55" t="s">
        <v>31</v>
      </c>
      <c r="H1580" s="56" t="s">
        <v>32</v>
      </c>
      <c r="I1580" s="55" t="s">
        <v>33</v>
      </c>
      <c r="J1580" s="57">
        <v>207.9</v>
      </c>
      <c r="K1580" s="766">
        <v>623.70000000000005</v>
      </c>
      <c r="L1580" s="136"/>
      <c r="M1580" s="469">
        <v>0</v>
      </c>
      <c r="N1580" s="136"/>
      <c r="O1580" s="469"/>
      <c r="P1580" s="75">
        <v>0</v>
      </c>
      <c r="Q1580" s="1002">
        <f t="shared" si="136"/>
        <v>0</v>
      </c>
      <c r="R1580" s="138"/>
      <c r="S1580" s="469"/>
      <c r="T1580" s="75">
        <v>0</v>
      </c>
      <c r="U1580" s="1002"/>
      <c r="V1580" s="138"/>
      <c r="W1580" s="469"/>
      <c r="X1580" s="138"/>
      <c r="Y1580" s="469"/>
      <c r="Z1580" s="60">
        <f t="shared" si="135"/>
        <v>3</v>
      </c>
      <c r="AA1580" s="1002">
        <v>623.70000000000005</v>
      </c>
      <c r="AB1580" s="138"/>
      <c r="AC1580" s="469"/>
      <c r="AD1580" s="63">
        <v>0</v>
      </c>
      <c r="AE1580" s="137">
        <f t="shared" si="137"/>
        <v>0</v>
      </c>
      <c r="AF1580" s="945">
        <v>0</v>
      </c>
      <c r="AG1580" s="150">
        <v>0</v>
      </c>
      <c r="AH1580" s="138"/>
      <c r="AI1580" s="469"/>
      <c r="AJ1580" s="998">
        <f t="shared" si="138"/>
        <v>623.70000000000005</v>
      </c>
    </row>
    <row r="1581" spans="2:36" ht="66" x14ac:dyDescent="0.25">
      <c r="B1581" s="51"/>
      <c r="C1581" s="400" t="s">
        <v>1528</v>
      </c>
      <c r="D1581" s="74"/>
      <c r="E1581" s="74">
        <v>6</v>
      </c>
      <c r="F1581" s="385" t="s">
        <v>30</v>
      </c>
      <c r="G1581" s="55" t="s">
        <v>31</v>
      </c>
      <c r="H1581" s="56" t="s">
        <v>32</v>
      </c>
      <c r="I1581" s="55" t="s">
        <v>33</v>
      </c>
      <c r="J1581" s="57">
        <v>91.2</v>
      </c>
      <c r="K1581" s="766">
        <v>547.20000000000005</v>
      </c>
      <c r="L1581" s="136"/>
      <c r="M1581" s="469">
        <v>0</v>
      </c>
      <c r="N1581" s="136"/>
      <c r="O1581" s="469"/>
      <c r="P1581" s="75">
        <v>0</v>
      </c>
      <c r="Q1581" s="1002">
        <f t="shared" si="136"/>
        <v>0</v>
      </c>
      <c r="R1581" s="138"/>
      <c r="S1581" s="469"/>
      <c r="T1581" s="75">
        <v>0</v>
      </c>
      <c r="U1581" s="1002"/>
      <c r="V1581" s="138"/>
      <c r="W1581" s="469"/>
      <c r="X1581" s="138"/>
      <c r="Y1581" s="469"/>
      <c r="Z1581" s="60">
        <f t="shared" si="135"/>
        <v>6</v>
      </c>
      <c r="AA1581" s="1002">
        <v>547.20000000000005</v>
      </c>
      <c r="AB1581" s="138"/>
      <c r="AC1581" s="469"/>
      <c r="AD1581" s="63">
        <v>0</v>
      </c>
      <c r="AE1581" s="137">
        <f t="shared" si="137"/>
        <v>0</v>
      </c>
      <c r="AF1581" s="945">
        <v>0</v>
      </c>
      <c r="AG1581" s="150">
        <v>0</v>
      </c>
      <c r="AH1581" s="138"/>
      <c r="AI1581" s="469"/>
      <c r="AJ1581" s="998">
        <f t="shared" si="138"/>
        <v>547.20000000000005</v>
      </c>
    </row>
    <row r="1582" spans="2:36" ht="66" x14ac:dyDescent="0.25">
      <c r="B1582" s="51"/>
      <c r="C1582" s="400" t="s">
        <v>1529</v>
      </c>
      <c r="D1582" s="74"/>
      <c r="E1582" s="74">
        <v>20</v>
      </c>
      <c r="F1582" s="385" t="s">
        <v>30</v>
      </c>
      <c r="G1582" s="55" t="s">
        <v>31</v>
      </c>
      <c r="H1582" s="56" t="s">
        <v>32</v>
      </c>
      <c r="I1582" s="55" t="s">
        <v>33</v>
      </c>
      <c r="J1582" s="57">
        <v>22.39</v>
      </c>
      <c r="K1582" s="766">
        <v>447.8</v>
      </c>
      <c r="L1582" s="136"/>
      <c r="M1582" s="469">
        <v>0</v>
      </c>
      <c r="N1582" s="136"/>
      <c r="O1582" s="469"/>
      <c r="P1582" s="75">
        <v>0</v>
      </c>
      <c r="Q1582" s="1002">
        <f t="shared" si="136"/>
        <v>0</v>
      </c>
      <c r="R1582" s="138"/>
      <c r="S1582" s="469"/>
      <c r="T1582" s="75">
        <v>0</v>
      </c>
      <c r="U1582" s="1002"/>
      <c r="V1582" s="138"/>
      <c r="W1582" s="469"/>
      <c r="X1582" s="138"/>
      <c r="Y1582" s="469"/>
      <c r="Z1582" s="60">
        <f t="shared" si="135"/>
        <v>20</v>
      </c>
      <c r="AA1582" s="1002">
        <v>447.8</v>
      </c>
      <c r="AB1582" s="138"/>
      <c r="AC1582" s="469"/>
      <c r="AD1582" s="63">
        <v>0</v>
      </c>
      <c r="AE1582" s="137">
        <f t="shared" si="137"/>
        <v>0</v>
      </c>
      <c r="AF1582" s="942">
        <v>0</v>
      </c>
      <c r="AG1582" s="150">
        <v>0</v>
      </c>
      <c r="AH1582" s="138"/>
      <c r="AI1582" s="469"/>
      <c r="AJ1582" s="998">
        <f t="shared" si="138"/>
        <v>447.8</v>
      </c>
    </row>
    <row r="1583" spans="2:36" ht="66" x14ac:dyDescent="0.25">
      <c r="B1583" s="51"/>
      <c r="C1583" s="400" t="s">
        <v>1530</v>
      </c>
      <c r="D1583" s="74"/>
      <c r="E1583" s="74">
        <v>20</v>
      </c>
      <c r="F1583" s="385" t="s">
        <v>30</v>
      </c>
      <c r="G1583" s="55" t="s">
        <v>31</v>
      </c>
      <c r="H1583" s="56" t="s">
        <v>32</v>
      </c>
      <c r="I1583" s="55" t="s">
        <v>33</v>
      </c>
      <c r="J1583" s="57">
        <v>22.39</v>
      </c>
      <c r="K1583" s="766">
        <v>447.8</v>
      </c>
      <c r="L1583" s="136"/>
      <c r="M1583" s="469">
        <v>0</v>
      </c>
      <c r="N1583" s="136"/>
      <c r="O1583" s="469"/>
      <c r="P1583" s="75">
        <v>0</v>
      </c>
      <c r="Q1583" s="1002">
        <f t="shared" si="136"/>
        <v>0</v>
      </c>
      <c r="R1583" s="138"/>
      <c r="S1583" s="469"/>
      <c r="T1583" s="75">
        <v>0</v>
      </c>
      <c r="U1583" s="1002"/>
      <c r="V1583" s="138"/>
      <c r="W1583" s="469"/>
      <c r="X1583" s="138"/>
      <c r="Y1583" s="469"/>
      <c r="Z1583" s="60">
        <f t="shared" si="135"/>
        <v>20</v>
      </c>
      <c r="AA1583" s="1002">
        <v>447.8</v>
      </c>
      <c r="AB1583" s="138"/>
      <c r="AC1583" s="469"/>
      <c r="AD1583" s="63">
        <v>0</v>
      </c>
      <c r="AE1583" s="137">
        <f t="shared" si="137"/>
        <v>0</v>
      </c>
      <c r="AF1583" s="942">
        <v>0</v>
      </c>
      <c r="AG1583" s="150">
        <v>0</v>
      </c>
      <c r="AH1583" s="138"/>
      <c r="AI1583" s="469"/>
      <c r="AJ1583" s="998">
        <f t="shared" si="138"/>
        <v>447.8</v>
      </c>
    </row>
    <row r="1584" spans="2:36" ht="66" x14ac:dyDescent="0.25">
      <c r="B1584" s="51"/>
      <c r="C1584" s="400" t="s">
        <v>1531</v>
      </c>
      <c r="D1584" s="74"/>
      <c r="E1584" s="74">
        <v>20</v>
      </c>
      <c r="F1584" s="385" t="s">
        <v>30</v>
      </c>
      <c r="G1584" s="55" t="s">
        <v>31</v>
      </c>
      <c r="H1584" s="56" t="s">
        <v>32</v>
      </c>
      <c r="I1584" s="55" t="s">
        <v>33</v>
      </c>
      <c r="J1584" s="57">
        <v>22.39</v>
      </c>
      <c r="K1584" s="766">
        <v>447.8</v>
      </c>
      <c r="L1584" s="136"/>
      <c r="M1584" s="469">
        <v>0</v>
      </c>
      <c r="N1584" s="136"/>
      <c r="O1584" s="469"/>
      <c r="P1584" s="75">
        <v>0</v>
      </c>
      <c r="Q1584" s="1002">
        <f t="shared" si="136"/>
        <v>0</v>
      </c>
      <c r="R1584" s="138"/>
      <c r="S1584" s="469"/>
      <c r="T1584" s="75">
        <v>0</v>
      </c>
      <c r="U1584" s="1002"/>
      <c r="V1584" s="138"/>
      <c r="W1584" s="469"/>
      <c r="X1584" s="138"/>
      <c r="Y1584" s="469"/>
      <c r="Z1584" s="60">
        <f t="shared" si="135"/>
        <v>20</v>
      </c>
      <c r="AA1584" s="1002">
        <v>447.8</v>
      </c>
      <c r="AB1584" s="138"/>
      <c r="AC1584" s="469"/>
      <c r="AD1584" s="63">
        <v>0</v>
      </c>
      <c r="AE1584" s="137">
        <f t="shared" si="137"/>
        <v>0</v>
      </c>
      <c r="AF1584" s="942">
        <v>0</v>
      </c>
      <c r="AG1584" s="150">
        <v>0</v>
      </c>
      <c r="AH1584" s="138"/>
      <c r="AI1584" s="469"/>
      <c r="AJ1584" s="998">
        <f t="shared" si="138"/>
        <v>447.8</v>
      </c>
    </row>
    <row r="1585" spans="2:36" ht="66" x14ac:dyDescent="0.25">
      <c r="B1585" s="51"/>
      <c r="C1585" s="400" t="s">
        <v>1532</v>
      </c>
      <c r="D1585" s="74"/>
      <c r="E1585" s="74">
        <v>24</v>
      </c>
      <c r="F1585" s="385" t="s">
        <v>30</v>
      </c>
      <c r="G1585" s="55" t="s">
        <v>31</v>
      </c>
      <c r="H1585" s="56" t="s">
        <v>32</v>
      </c>
      <c r="I1585" s="55" t="s">
        <v>33</v>
      </c>
      <c r="J1585" s="57">
        <v>3.11</v>
      </c>
      <c r="K1585" s="766">
        <v>74.64</v>
      </c>
      <c r="L1585" s="136"/>
      <c r="M1585" s="469">
        <v>0</v>
      </c>
      <c r="N1585" s="136"/>
      <c r="O1585" s="469"/>
      <c r="P1585" s="75">
        <v>0</v>
      </c>
      <c r="Q1585" s="1002">
        <f t="shared" si="136"/>
        <v>0</v>
      </c>
      <c r="R1585" s="138"/>
      <c r="S1585" s="469"/>
      <c r="T1585" s="75">
        <v>0</v>
      </c>
      <c r="U1585" s="1002"/>
      <c r="V1585" s="138"/>
      <c r="W1585" s="469"/>
      <c r="X1585" s="138"/>
      <c r="Y1585" s="469"/>
      <c r="Z1585" s="60">
        <f t="shared" si="135"/>
        <v>24</v>
      </c>
      <c r="AA1585" s="1002">
        <v>74.64</v>
      </c>
      <c r="AB1585" s="138"/>
      <c r="AC1585" s="469"/>
      <c r="AD1585" s="63">
        <v>0</v>
      </c>
      <c r="AE1585" s="137">
        <f t="shared" si="137"/>
        <v>0</v>
      </c>
      <c r="AF1585" s="942">
        <v>0</v>
      </c>
      <c r="AG1585" s="150">
        <v>0</v>
      </c>
      <c r="AH1585" s="138"/>
      <c r="AI1585" s="469"/>
      <c r="AJ1585" s="998">
        <f t="shared" si="138"/>
        <v>74.64</v>
      </c>
    </row>
    <row r="1586" spans="2:36" ht="66" x14ac:dyDescent="0.25">
      <c r="B1586" s="51"/>
      <c r="C1586" s="400" t="s">
        <v>1533</v>
      </c>
      <c r="D1586" s="74"/>
      <c r="E1586" s="74">
        <v>1</v>
      </c>
      <c r="F1586" s="385" t="s">
        <v>30</v>
      </c>
      <c r="G1586" s="55" t="s">
        <v>31</v>
      </c>
      <c r="H1586" s="56" t="s">
        <v>32</v>
      </c>
      <c r="I1586" s="55" t="s">
        <v>33</v>
      </c>
      <c r="J1586" s="57">
        <v>500</v>
      </c>
      <c r="K1586" s="766">
        <v>500</v>
      </c>
      <c r="L1586" s="136"/>
      <c r="M1586" s="469">
        <v>0</v>
      </c>
      <c r="N1586" s="136"/>
      <c r="O1586" s="469"/>
      <c r="P1586" s="75">
        <v>0</v>
      </c>
      <c r="Q1586" s="1002">
        <f t="shared" si="136"/>
        <v>0</v>
      </c>
      <c r="R1586" s="138"/>
      <c r="S1586" s="469"/>
      <c r="T1586" s="75">
        <v>0</v>
      </c>
      <c r="U1586" s="1002"/>
      <c r="V1586" s="138"/>
      <c r="W1586" s="469"/>
      <c r="X1586" s="138"/>
      <c r="Y1586" s="469"/>
      <c r="Z1586" s="60">
        <f t="shared" si="135"/>
        <v>1</v>
      </c>
      <c r="AA1586" s="1002">
        <v>500</v>
      </c>
      <c r="AB1586" s="138"/>
      <c r="AC1586" s="469"/>
      <c r="AD1586" s="63">
        <v>0</v>
      </c>
      <c r="AE1586" s="137">
        <f t="shared" si="137"/>
        <v>0</v>
      </c>
      <c r="AF1586" s="945">
        <v>0</v>
      </c>
      <c r="AG1586" s="150">
        <v>0</v>
      </c>
      <c r="AH1586" s="138"/>
      <c r="AI1586" s="469"/>
      <c r="AJ1586" s="998">
        <f t="shared" si="138"/>
        <v>500</v>
      </c>
    </row>
    <row r="1587" spans="2:36" ht="66" x14ac:dyDescent="0.25">
      <c r="B1587" s="51"/>
      <c r="C1587" s="400" t="s">
        <v>1534</v>
      </c>
      <c r="D1587" s="74"/>
      <c r="E1587" s="74">
        <v>5</v>
      </c>
      <c r="F1587" s="385" t="s">
        <v>30</v>
      </c>
      <c r="G1587" s="55" t="s">
        <v>31</v>
      </c>
      <c r="H1587" s="56" t="s">
        <v>32</v>
      </c>
      <c r="I1587" s="55" t="s">
        <v>33</v>
      </c>
      <c r="J1587" s="57">
        <v>174.1</v>
      </c>
      <c r="K1587" s="766">
        <v>870.5</v>
      </c>
      <c r="L1587" s="136"/>
      <c r="M1587" s="469">
        <v>0</v>
      </c>
      <c r="N1587" s="136"/>
      <c r="O1587" s="469"/>
      <c r="P1587" s="75">
        <v>0</v>
      </c>
      <c r="Q1587" s="1002">
        <f t="shared" si="136"/>
        <v>0</v>
      </c>
      <c r="R1587" s="138"/>
      <c r="S1587" s="469"/>
      <c r="T1587" s="75">
        <v>0</v>
      </c>
      <c r="U1587" s="1002"/>
      <c r="V1587" s="138"/>
      <c r="W1587" s="469"/>
      <c r="X1587" s="138"/>
      <c r="Y1587" s="469"/>
      <c r="Z1587" s="60">
        <f t="shared" si="135"/>
        <v>5</v>
      </c>
      <c r="AA1587" s="1002">
        <v>870.5</v>
      </c>
      <c r="AB1587" s="138"/>
      <c r="AC1587" s="469"/>
      <c r="AD1587" s="63">
        <v>0</v>
      </c>
      <c r="AE1587" s="137">
        <f t="shared" si="137"/>
        <v>0</v>
      </c>
      <c r="AF1587" s="945">
        <v>0</v>
      </c>
      <c r="AG1587" s="150">
        <v>0</v>
      </c>
      <c r="AH1587" s="138"/>
      <c r="AI1587" s="469"/>
      <c r="AJ1587" s="998">
        <f t="shared" si="138"/>
        <v>870.5</v>
      </c>
    </row>
    <row r="1588" spans="2:36" ht="66" x14ac:dyDescent="0.25">
      <c r="B1588" s="51"/>
      <c r="C1588" s="400" t="s">
        <v>1535</v>
      </c>
      <c r="D1588" s="74"/>
      <c r="E1588" s="74">
        <v>3</v>
      </c>
      <c r="F1588" s="385" t="s">
        <v>49</v>
      </c>
      <c r="G1588" s="55" t="s">
        <v>31</v>
      </c>
      <c r="H1588" s="56" t="s">
        <v>32</v>
      </c>
      <c r="I1588" s="55" t="s">
        <v>33</v>
      </c>
      <c r="J1588" s="57">
        <v>150</v>
      </c>
      <c r="K1588" s="766">
        <v>450</v>
      </c>
      <c r="L1588" s="136"/>
      <c r="M1588" s="469">
        <v>0</v>
      </c>
      <c r="N1588" s="136"/>
      <c r="O1588" s="469"/>
      <c r="P1588" s="75">
        <v>0</v>
      </c>
      <c r="Q1588" s="1002">
        <f t="shared" si="136"/>
        <v>0</v>
      </c>
      <c r="R1588" s="138"/>
      <c r="S1588" s="469"/>
      <c r="T1588" s="75">
        <v>0</v>
      </c>
      <c r="U1588" s="1002"/>
      <c r="V1588" s="138"/>
      <c r="W1588" s="469"/>
      <c r="X1588" s="138"/>
      <c r="Y1588" s="469"/>
      <c r="Z1588" s="60">
        <f t="shared" si="135"/>
        <v>3</v>
      </c>
      <c r="AA1588" s="1002">
        <v>450</v>
      </c>
      <c r="AB1588" s="138"/>
      <c r="AC1588" s="469"/>
      <c r="AD1588" s="63">
        <v>0</v>
      </c>
      <c r="AE1588" s="137">
        <f t="shared" si="137"/>
        <v>0</v>
      </c>
      <c r="AF1588" s="945">
        <v>0</v>
      </c>
      <c r="AG1588" s="150">
        <v>0</v>
      </c>
      <c r="AH1588" s="138"/>
      <c r="AI1588" s="469"/>
      <c r="AJ1588" s="998">
        <f t="shared" si="138"/>
        <v>450</v>
      </c>
    </row>
    <row r="1589" spans="2:36" ht="66" x14ac:dyDescent="0.25">
      <c r="B1589" s="51"/>
      <c r="C1589" s="227" t="s">
        <v>1536</v>
      </c>
      <c r="D1589" s="74"/>
      <c r="E1589" s="74">
        <v>324</v>
      </c>
      <c r="F1589" s="79" t="s">
        <v>30</v>
      </c>
      <c r="G1589" s="55" t="s">
        <v>31</v>
      </c>
      <c r="H1589" s="56" t="s">
        <v>32</v>
      </c>
      <c r="I1589" s="55" t="s">
        <v>33</v>
      </c>
      <c r="J1589" s="57">
        <v>141.61280864197531</v>
      </c>
      <c r="K1589" s="766">
        <v>45882.55</v>
      </c>
      <c r="L1589" s="136"/>
      <c r="M1589" s="469">
        <v>0</v>
      </c>
      <c r="N1589" s="136"/>
      <c r="O1589" s="469"/>
      <c r="P1589" s="75">
        <v>0</v>
      </c>
      <c r="Q1589" s="1002">
        <f t="shared" si="136"/>
        <v>0</v>
      </c>
      <c r="R1589" s="138"/>
      <c r="S1589" s="469"/>
      <c r="T1589" s="75">
        <v>0</v>
      </c>
      <c r="U1589" s="1002">
        <v>10320</v>
      </c>
      <c r="V1589" s="138"/>
      <c r="W1589" s="469"/>
      <c r="X1589" s="138"/>
      <c r="Y1589" s="469"/>
      <c r="Z1589" s="60">
        <f t="shared" si="135"/>
        <v>324</v>
      </c>
      <c r="AA1589" s="1002">
        <v>35562.550000000003</v>
      </c>
      <c r="AB1589" s="138"/>
      <c r="AC1589" s="469"/>
      <c r="AD1589" s="63">
        <v>0</v>
      </c>
      <c r="AE1589" s="137">
        <f t="shared" si="137"/>
        <v>0</v>
      </c>
      <c r="AF1589" s="942">
        <v>0</v>
      </c>
      <c r="AG1589" s="150">
        <v>0</v>
      </c>
      <c r="AH1589" s="138"/>
      <c r="AI1589" s="469"/>
      <c r="AJ1589" s="998">
        <f t="shared" si="138"/>
        <v>45882.55</v>
      </c>
    </row>
    <row r="1590" spans="2:36" ht="66" x14ac:dyDescent="0.25">
      <c r="B1590" s="51"/>
      <c r="C1590" s="400" t="s">
        <v>1537</v>
      </c>
      <c r="D1590" s="74"/>
      <c r="E1590" s="74">
        <v>5</v>
      </c>
      <c r="F1590" s="404" t="s">
        <v>49</v>
      </c>
      <c r="G1590" s="55" t="s">
        <v>31</v>
      </c>
      <c r="H1590" s="56" t="s">
        <v>32</v>
      </c>
      <c r="I1590" s="55" t="s">
        <v>33</v>
      </c>
      <c r="J1590" s="57">
        <v>75</v>
      </c>
      <c r="K1590" s="766">
        <v>375</v>
      </c>
      <c r="L1590" s="136"/>
      <c r="M1590" s="469">
        <v>0</v>
      </c>
      <c r="N1590" s="136"/>
      <c r="O1590" s="469"/>
      <c r="P1590" s="75">
        <v>0</v>
      </c>
      <c r="Q1590" s="1002">
        <f t="shared" si="136"/>
        <v>0</v>
      </c>
      <c r="R1590" s="138"/>
      <c r="S1590" s="469"/>
      <c r="T1590" s="75">
        <v>0</v>
      </c>
      <c r="U1590" s="1002"/>
      <c r="V1590" s="138"/>
      <c r="W1590" s="469"/>
      <c r="X1590" s="138"/>
      <c r="Y1590" s="469"/>
      <c r="Z1590" s="60">
        <f t="shared" si="135"/>
        <v>5</v>
      </c>
      <c r="AA1590" s="1002">
        <v>375</v>
      </c>
      <c r="AB1590" s="138"/>
      <c r="AC1590" s="469"/>
      <c r="AD1590" s="63">
        <v>0</v>
      </c>
      <c r="AE1590" s="137">
        <f t="shared" si="137"/>
        <v>0</v>
      </c>
      <c r="AF1590" s="945">
        <v>0</v>
      </c>
      <c r="AG1590" s="150">
        <v>0</v>
      </c>
      <c r="AH1590" s="138"/>
      <c r="AI1590" s="469"/>
      <c r="AJ1590" s="998">
        <f t="shared" si="138"/>
        <v>375</v>
      </c>
    </row>
    <row r="1591" spans="2:36" ht="66" x14ac:dyDescent="0.25">
      <c r="B1591" s="51"/>
      <c r="C1591" s="400" t="s">
        <v>1538</v>
      </c>
      <c r="D1591" s="74"/>
      <c r="E1591" s="74">
        <v>5</v>
      </c>
      <c r="F1591" s="404" t="s">
        <v>49</v>
      </c>
      <c r="G1591" s="55" t="s">
        <v>31</v>
      </c>
      <c r="H1591" s="56" t="s">
        <v>32</v>
      </c>
      <c r="I1591" s="55" t="s">
        <v>33</v>
      </c>
      <c r="J1591" s="57">
        <v>75</v>
      </c>
      <c r="K1591" s="766">
        <v>375</v>
      </c>
      <c r="L1591" s="136"/>
      <c r="M1591" s="469">
        <v>0</v>
      </c>
      <c r="N1591" s="136"/>
      <c r="O1591" s="469"/>
      <c r="P1591" s="75">
        <v>0</v>
      </c>
      <c r="Q1591" s="1002">
        <f t="shared" si="136"/>
        <v>0</v>
      </c>
      <c r="R1591" s="138"/>
      <c r="S1591" s="469"/>
      <c r="T1591" s="75">
        <v>0</v>
      </c>
      <c r="U1591" s="1002"/>
      <c r="V1591" s="138"/>
      <c r="W1591" s="469"/>
      <c r="X1591" s="138"/>
      <c r="Y1591" s="469"/>
      <c r="Z1591" s="60">
        <f t="shared" si="135"/>
        <v>5</v>
      </c>
      <c r="AA1591" s="1002">
        <v>375</v>
      </c>
      <c r="AB1591" s="138"/>
      <c r="AC1591" s="469"/>
      <c r="AD1591" s="63">
        <v>0</v>
      </c>
      <c r="AE1591" s="137">
        <f t="shared" si="137"/>
        <v>0</v>
      </c>
      <c r="AF1591" s="945">
        <v>0</v>
      </c>
      <c r="AG1591" s="150">
        <v>0</v>
      </c>
      <c r="AH1591" s="138"/>
      <c r="AI1591" s="469"/>
      <c r="AJ1591" s="998">
        <f t="shared" si="138"/>
        <v>375</v>
      </c>
    </row>
    <row r="1592" spans="2:36" ht="66" x14ac:dyDescent="0.25">
      <c r="B1592" s="51"/>
      <c r="C1592" s="403" t="s">
        <v>1539</v>
      </c>
      <c r="D1592" s="74"/>
      <c r="E1592" s="74">
        <v>1</v>
      </c>
      <c r="F1592" s="398" t="s">
        <v>49</v>
      </c>
      <c r="G1592" s="55" t="s">
        <v>31</v>
      </c>
      <c r="H1592" s="56" t="s">
        <v>32</v>
      </c>
      <c r="I1592" s="55" t="s">
        <v>33</v>
      </c>
      <c r="J1592" s="57">
        <v>75.400000000000006</v>
      </c>
      <c r="K1592" s="766">
        <v>75.400000000000006</v>
      </c>
      <c r="L1592" s="136"/>
      <c r="M1592" s="469">
        <v>0</v>
      </c>
      <c r="N1592" s="136"/>
      <c r="O1592" s="469"/>
      <c r="P1592" s="75">
        <v>0</v>
      </c>
      <c r="Q1592" s="1002">
        <f t="shared" si="136"/>
        <v>0</v>
      </c>
      <c r="R1592" s="138"/>
      <c r="S1592" s="469"/>
      <c r="T1592" s="75">
        <v>0</v>
      </c>
      <c r="U1592" s="1002"/>
      <c r="V1592" s="138"/>
      <c r="W1592" s="469"/>
      <c r="X1592" s="138"/>
      <c r="Y1592" s="469"/>
      <c r="Z1592" s="60">
        <f t="shared" si="135"/>
        <v>1</v>
      </c>
      <c r="AA1592" s="1002">
        <v>75.400000000000006</v>
      </c>
      <c r="AB1592" s="138"/>
      <c r="AC1592" s="469"/>
      <c r="AD1592" s="63">
        <v>0</v>
      </c>
      <c r="AE1592" s="137">
        <f t="shared" si="137"/>
        <v>0</v>
      </c>
      <c r="AF1592" s="945">
        <v>0</v>
      </c>
      <c r="AG1592" s="150">
        <v>0</v>
      </c>
      <c r="AH1592" s="138"/>
      <c r="AI1592" s="469"/>
      <c r="AJ1592" s="998">
        <f t="shared" si="138"/>
        <v>75.400000000000006</v>
      </c>
    </row>
    <row r="1593" spans="2:36" ht="66" x14ac:dyDescent="0.25">
      <c r="B1593" s="51"/>
      <c r="C1593" s="403" t="s">
        <v>1540</v>
      </c>
      <c r="D1593" s="74"/>
      <c r="E1593" s="74">
        <v>1</v>
      </c>
      <c r="F1593" s="398" t="s">
        <v>49</v>
      </c>
      <c r="G1593" s="55" t="s">
        <v>31</v>
      </c>
      <c r="H1593" s="56" t="s">
        <v>32</v>
      </c>
      <c r="I1593" s="55" t="s">
        <v>33</v>
      </c>
      <c r="J1593" s="57">
        <v>75.400000000000006</v>
      </c>
      <c r="K1593" s="766">
        <v>75.400000000000006</v>
      </c>
      <c r="L1593" s="136"/>
      <c r="M1593" s="469">
        <v>0</v>
      </c>
      <c r="N1593" s="136"/>
      <c r="O1593" s="469"/>
      <c r="P1593" s="75">
        <v>0</v>
      </c>
      <c r="Q1593" s="1002">
        <f t="shared" si="136"/>
        <v>0</v>
      </c>
      <c r="R1593" s="138"/>
      <c r="S1593" s="469"/>
      <c r="T1593" s="75">
        <v>0</v>
      </c>
      <c r="U1593" s="1002"/>
      <c r="V1593" s="138"/>
      <c r="W1593" s="469"/>
      <c r="X1593" s="138"/>
      <c r="Y1593" s="469"/>
      <c r="Z1593" s="60">
        <f t="shared" si="135"/>
        <v>1</v>
      </c>
      <c r="AA1593" s="1002">
        <v>75.400000000000006</v>
      </c>
      <c r="AB1593" s="138"/>
      <c r="AC1593" s="469"/>
      <c r="AD1593" s="63">
        <v>0</v>
      </c>
      <c r="AE1593" s="137">
        <f t="shared" si="137"/>
        <v>0</v>
      </c>
      <c r="AF1593" s="945">
        <v>0</v>
      </c>
      <c r="AG1593" s="150">
        <v>0</v>
      </c>
      <c r="AH1593" s="138"/>
      <c r="AI1593" s="469"/>
      <c r="AJ1593" s="998">
        <f t="shared" si="138"/>
        <v>75.400000000000006</v>
      </c>
    </row>
    <row r="1594" spans="2:36" ht="66" x14ac:dyDescent="0.25">
      <c r="B1594" s="51"/>
      <c r="C1594" s="400" t="s">
        <v>1541</v>
      </c>
      <c r="D1594" s="74"/>
      <c r="E1594" s="74">
        <v>100</v>
      </c>
      <c r="F1594" s="385" t="s">
        <v>49</v>
      </c>
      <c r="G1594" s="55" t="s">
        <v>31</v>
      </c>
      <c r="H1594" s="56" t="s">
        <v>32</v>
      </c>
      <c r="I1594" s="55" t="s">
        <v>33</v>
      </c>
      <c r="J1594" s="57">
        <v>149.88</v>
      </c>
      <c r="K1594" s="766">
        <v>14988</v>
      </c>
      <c r="L1594" s="136"/>
      <c r="M1594" s="469">
        <v>0</v>
      </c>
      <c r="N1594" s="136"/>
      <c r="O1594" s="469"/>
      <c r="P1594" s="75">
        <v>0</v>
      </c>
      <c r="Q1594" s="1002">
        <f t="shared" si="136"/>
        <v>0</v>
      </c>
      <c r="R1594" s="138"/>
      <c r="S1594" s="469"/>
      <c r="T1594" s="75">
        <v>0</v>
      </c>
      <c r="U1594" s="1002">
        <v>1928.2</v>
      </c>
      <c r="V1594" s="138"/>
      <c r="W1594" s="469"/>
      <c r="X1594" s="138"/>
      <c r="Y1594" s="469"/>
      <c r="Z1594" s="60">
        <f t="shared" si="135"/>
        <v>100</v>
      </c>
      <c r="AA1594" s="1002">
        <v>13059.8</v>
      </c>
      <c r="AB1594" s="138"/>
      <c r="AC1594" s="469"/>
      <c r="AD1594" s="63">
        <v>0</v>
      </c>
      <c r="AE1594" s="137">
        <f t="shared" si="137"/>
        <v>0</v>
      </c>
      <c r="AF1594" s="942">
        <v>0</v>
      </c>
      <c r="AG1594" s="150">
        <v>0</v>
      </c>
      <c r="AH1594" s="138"/>
      <c r="AI1594" s="469"/>
      <c r="AJ1594" s="998">
        <f t="shared" si="138"/>
        <v>14988</v>
      </c>
    </row>
    <row r="1595" spans="2:36" ht="66" x14ac:dyDescent="0.25">
      <c r="B1595" s="51"/>
      <c r="C1595" s="403" t="s">
        <v>1542</v>
      </c>
      <c r="D1595" s="74"/>
      <c r="E1595" s="74">
        <v>1</v>
      </c>
      <c r="F1595" s="398" t="s">
        <v>30</v>
      </c>
      <c r="G1595" s="55" t="s">
        <v>31</v>
      </c>
      <c r="H1595" s="56" t="s">
        <v>32</v>
      </c>
      <c r="I1595" s="55" t="s">
        <v>33</v>
      </c>
      <c r="J1595" s="57">
        <v>1009.2</v>
      </c>
      <c r="K1595" s="766">
        <v>1009.2</v>
      </c>
      <c r="L1595" s="136"/>
      <c r="M1595" s="469">
        <v>0</v>
      </c>
      <c r="N1595" s="136"/>
      <c r="O1595" s="469"/>
      <c r="P1595" s="75">
        <v>0</v>
      </c>
      <c r="Q1595" s="1002">
        <f t="shared" si="136"/>
        <v>0</v>
      </c>
      <c r="R1595" s="138"/>
      <c r="S1595" s="469"/>
      <c r="T1595" s="75">
        <v>0</v>
      </c>
      <c r="U1595" s="1002"/>
      <c r="V1595" s="138"/>
      <c r="W1595" s="469"/>
      <c r="X1595" s="138"/>
      <c r="Y1595" s="469"/>
      <c r="Z1595" s="60">
        <f t="shared" si="135"/>
        <v>1</v>
      </c>
      <c r="AA1595" s="1002">
        <v>1009.2</v>
      </c>
      <c r="AB1595" s="138"/>
      <c r="AC1595" s="469"/>
      <c r="AD1595" s="63">
        <v>0</v>
      </c>
      <c r="AE1595" s="137">
        <f t="shared" si="137"/>
        <v>0</v>
      </c>
      <c r="AF1595" s="942">
        <v>0</v>
      </c>
      <c r="AG1595" s="150">
        <v>0</v>
      </c>
      <c r="AH1595" s="138"/>
      <c r="AI1595" s="469"/>
      <c r="AJ1595" s="998">
        <f t="shared" si="138"/>
        <v>1009.2</v>
      </c>
    </row>
    <row r="1596" spans="2:36" ht="66" x14ac:dyDescent="0.25">
      <c r="B1596" s="51"/>
      <c r="C1596" s="400" t="s">
        <v>1543</v>
      </c>
      <c r="D1596" s="74"/>
      <c r="E1596" s="74">
        <v>20</v>
      </c>
      <c r="F1596" s="385" t="s">
        <v>49</v>
      </c>
      <c r="G1596" s="55" t="s">
        <v>31</v>
      </c>
      <c r="H1596" s="56" t="s">
        <v>32</v>
      </c>
      <c r="I1596" s="55" t="s">
        <v>33</v>
      </c>
      <c r="J1596" s="57">
        <v>130.68</v>
      </c>
      <c r="K1596" s="766">
        <v>2613.6</v>
      </c>
      <c r="L1596" s="136"/>
      <c r="M1596" s="469">
        <v>0</v>
      </c>
      <c r="N1596" s="136"/>
      <c r="O1596" s="469"/>
      <c r="P1596" s="75">
        <v>0</v>
      </c>
      <c r="Q1596" s="1002">
        <f t="shared" si="136"/>
        <v>0</v>
      </c>
      <c r="R1596" s="138"/>
      <c r="S1596" s="469"/>
      <c r="T1596" s="75">
        <v>0</v>
      </c>
      <c r="U1596" s="1002"/>
      <c r="V1596" s="138"/>
      <c r="W1596" s="469"/>
      <c r="X1596" s="138"/>
      <c r="Y1596" s="469"/>
      <c r="Z1596" s="60">
        <f t="shared" si="135"/>
        <v>20</v>
      </c>
      <c r="AA1596" s="1002">
        <v>2613.6</v>
      </c>
      <c r="AB1596" s="138"/>
      <c r="AC1596" s="469"/>
      <c r="AD1596" s="63">
        <v>0</v>
      </c>
      <c r="AE1596" s="137">
        <f t="shared" si="137"/>
        <v>0</v>
      </c>
      <c r="AF1596" s="942">
        <v>0</v>
      </c>
      <c r="AG1596" s="150">
        <v>0</v>
      </c>
      <c r="AH1596" s="138"/>
      <c r="AI1596" s="469"/>
      <c r="AJ1596" s="998">
        <f t="shared" si="138"/>
        <v>2613.6</v>
      </c>
    </row>
    <row r="1597" spans="2:36" ht="66" x14ac:dyDescent="0.25">
      <c r="B1597" s="51"/>
      <c r="C1597" s="403" t="s">
        <v>1544</v>
      </c>
      <c r="D1597" s="74"/>
      <c r="E1597" s="74">
        <v>3</v>
      </c>
      <c r="F1597" s="398" t="s">
        <v>372</v>
      </c>
      <c r="G1597" s="55" t="s">
        <v>31</v>
      </c>
      <c r="H1597" s="56" t="s">
        <v>32</v>
      </c>
      <c r="I1597" s="55" t="s">
        <v>33</v>
      </c>
      <c r="J1597" s="57">
        <v>871.94999999999993</v>
      </c>
      <c r="K1597" s="766">
        <v>2615.85</v>
      </c>
      <c r="L1597" s="136"/>
      <c r="M1597" s="469">
        <v>0</v>
      </c>
      <c r="N1597" s="136"/>
      <c r="O1597" s="469"/>
      <c r="P1597" s="75">
        <v>0</v>
      </c>
      <c r="Q1597" s="1002">
        <f t="shared" si="136"/>
        <v>0</v>
      </c>
      <c r="R1597" s="138"/>
      <c r="S1597" s="469"/>
      <c r="T1597" s="75">
        <v>0</v>
      </c>
      <c r="U1597" s="1002"/>
      <c r="V1597" s="138"/>
      <c r="W1597" s="469"/>
      <c r="X1597" s="138"/>
      <c r="Y1597" s="469"/>
      <c r="Z1597" s="60">
        <f t="shared" si="135"/>
        <v>3</v>
      </c>
      <c r="AA1597" s="1002">
        <v>2615.85</v>
      </c>
      <c r="AB1597" s="138"/>
      <c r="AC1597" s="469"/>
      <c r="AD1597" s="63">
        <v>0</v>
      </c>
      <c r="AE1597" s="137">
        <f t="shared" si="137"/>
        <v>0</v>
      </c>
      <c r="AF1597" s="945">
        <v>0</v>
      </c>
      <c r="AG1597" s="150">
        <v>0</v>
      </c>
      <c r="AH1597" s="138"/>
      <c r="AI1597" s="469"/>
      <c r="AJ1597" s="998">
        <f t="shared" si="138"/>
        <v>2615.85</v>
      </c>
    </row>
    <row r="1598" spans="2:36" ht="66" x14ac:dyDescent="0.25">
      <c r="B1598" s="51"/>
      <c r="C1598" s="400" t="s">
        <v>1545</v>
      </c>
      <c r="D1598" s="74"/>
      <c r="E1598" s="74">
        <v>5</v>
      </c>
      <c r="F1598" s="385" t="s">
        <v>49</v>
      </c>
      <c r="G1598" s="55" t="s">
        <v>31</v>
      </c>
      <c r="H1598" s="56" t="s">
        <v>32</v>
      </c>
      <c r="I1598" s="55" t="s">
        <v>33</v>
      </c>
      <c r="J1598" s="57">
        <v>321.71999999999997</v>
      </c>
      <c r="K1598" s="766">
        <v>1608.6</v>
      </c>
      <c r="L1598" s="136"/>
      <c r="M1598" s="469">
        <v>0</v>
      </c>
      <c r="N1598" s="136"/>
      <c r="O1598" s="469"/>
      <c r="P1598" s="75">
        <v>0</v>
      </c>
      <c r="Q1598" s="1002">
        <f t="shared" si="136"/>
        <v>0</v>
      </c>
      <c r="R1598" s="138"/>
      <c r="S1598" s="469"/>
      <c r="T1598" s="75">
        <v>0</v>
      </c>
      <c r="U1598" s="1002"/>
      <c r="V1598" s="138"/>
      <c r="W1598" s="469"/>
      <c r="X1598" s="138"/>
      <c r="Y1598" s="469"/>
      <c r="Z1598" s="60">
        <f t="shared" si="135"/>
        <v>5</v>
      </c>
      <c r="AA1598" s="1002">
        <v>1608.6</v>
      </c>
      <c r="AB1598" s="138"/>
      <c r="AC1598" s="469"/>
      <c r="AD1598" s="63">
        <v>0</v>
      </c>
      <c r="AE1598" s="137">
        <f t="shared" si="137"/>
        <v>0</v>
      </c>
      <c r="AF1598" s="945">
        <v>0</v>
      </c>
      <c r="AG1598" s="150">
        <v>0</v>
      </c>
      <c r="AH1598" s="138"/>
      <c r="AI1598" s="469"/>
      <c r="AJ1598" s="998">
        <f t="shared" si="138"/>
        <v>1608.6</v>
      </c>
    </row>
    <row r="1599" spans="2:36" ht="66" x14ac:dyDescent="0.25">
      <c r="B1599" s="51"/>
      <c r="C1599" s="403" t="s">
        <v>1546</v>
      </c>
      <c r="D1599" s="74"/>
      <c r="E1599" s="74">
        <v>2</v>
      </c>
      <c r="F1599" s="398" t="s">
        <v>30</v>
      </c>
      <c r="G1599" s="55" t="s">
        <v>31</v>
      </c>
      <c r="H1599" s="56" t="s">
        <v>32</v>
      </c>
      <c r="I1599" s="55" t="s">
        <v>33</v>
      </c>
      <c r="J1599" s="57">
        <v>758.64</v>
      </c>
      <c r="K1599" s="766">
        <v>1517.28</v>
      </c>
      <c r="L1599" s="136"/>
      <c r="M1599" s="469">
        <v>0</v>
      </c>
      <c r="N1599" s="136"/>
      <c r="O1599" s="469"/>
      <c r="P1599" s="75">
        <v>0</v>
      </c>
      <c r="Q1599" s="1002">
        <f t="shared" si="136"/>
        <v>0</v>
      </c>
      <c r="R1599" s="138"/>
      <c r="S1599" s="469"/>
      <c r="T1599" s="75">
        <v>0</v>
      </c>
      <c r="U1599" s="1002"/>
      <c r="V1599" s="138"/>
      <c r="W1599" s="469"/>
      <c r="X1599" s="138"/>
      <c r="Y1599" s="469"/>
      <c r="Z1599" s="60">
        <f t="shared" si="135"/>
        <v>2</v>
      </c>
      <c r="AA1599" s="1002">
        <v>1517.28</v>
      </c>
      <c r="AB1599" s="138"/>
      <c r="AC1599" s="469"/>
      <c r="AD1599" s="63">
        <v>0</v>
      </c>
      <c r="AE1599" s="137">
        <f t="shared" si="137"/>
        <v>0</v>
      </c>
      <c r="AF1599" s="945">
        <v>0</v>
      </c>
      <c r="AG1599" s="150">
        <v>0</v>
      </c>
      <c r="AH1599" s="138"/>
      <c r="AI1599" s="469"/>
      <c r="AJ1599" s="998">
        <f t="shared" si="138"/>
        <v>1517.28</v>
      </c>
    </row>
    <row r="1600" spans="2:36" ht="66" x14ac:dyDescent="0.25">
      <c r="B1600" s="51"/>
      <c r="C1600" s="400" t="s">
        <v>1547</v>
      </c>
      <c r="D1600" s="74"/>
      <c r="E1600" s="74">
        <v>5</v>
      </c>
      <c r="F1600" s="385" t="s">
        <v>49</v>
      </c>
      <c r="G1600" s="55" t="s">
        <v>31</v>
      </c>
      <c r="H1600" s="56" t="s">
        <v>32</v>
      </c>
      <c r="I1600" s="55" t="s">
        <v>33</v>
      </c>
      <c r="J1600" s="57">
        <v>321.71999999999997</v>
      </c>
      <c r="K1600" s="766">
        <v>1608.6</v>
      </c>
      <c r="L1600" s="136"/>
      <c r="M1600" s="469">
        <v>0</v>
      </c>
      <c r="N1600" s="136"/>
      <c r="O1600" s="469"/>
      <c r="P1600" s="75">
        <v>0</v>
      </c>
      <c r="Q1600" s="1002">
        <f t="shared" si="136"/>
        <v>0</v>
      </c>
      <c r="R1600" s="138"/>
      <c r="S1600" s="469"/>
      <c r="T1600" s="75">
        <v>0</v>
      </c>
      <c r="U1600" s="1002"/>
      <c r="V1600" s="138"/>
      <c r="W1600" s="469"/>
      <c r="X1600" s="138"/>
      <c r="Y1600" s="469"/>
      <c r="Z1600" s="60">
        <f t="shared" si="135"/>
        <v>5</v>
      </c>
      <c r="AA1600" s="1002">
        <v>1608.6</v>
      </c>
      <c r="AB1600" s="138"/>
      <c r="AC1600" s="469"/>
      <c r="AD1600" s="63">
        <v>0</v>
      </c>
      <c r="AE1600" s="137">
        <f t="shared" si="137"/>
        <v>0</v>
      </c>
      <c r="AF1600" s="945">
        <v>0</v>
      </c>
      <c r="AG1600" s="150">
        <v>0</v>
      </c>
      <c r="AH1600" s="138"/>
      <c r="AI1600" s="469"/>
      <c r="AJ1600" s="998">
        <f t="shared" si="138"/>
        <v>1608.6</v>
      </c>
    </row>
    <row r="1601" spans="2:36" ht="66" x14ac:dyDescent="0.25">
      <c r="B1601" s="51"/>
      <c r="C1601" s="400" t="s">
        <v>1548</v>
      </c>
      <c r="D1601" s="74"/>
      <c r="E1601" s="74">
        <v>10</v>
      </c>
      <c r="F1601" s="385" t="s">
        <v>30</v>
      </c>
      <c r="G1601" s="55" t="s">
        <v>31</v>
      </c>
      <c r="H1601" s="56" t="s">
        <v>32</v>
      </c>
      <c r="I1601" s="55" t="s">
        <v>33</v>
      </c>
      <c r="J1601" s="57">
        <v>766.06000000000006</v>
      </c>
      <c r="K1601" s="766">
        <v>7660.6</v>
      </c>
      <c r="L1601" s="136"/>
      <c r="M1601" s="469">
        <v>0</v>
      </c>
      <c r="N1601" s="136"/>
      <c r="O1601" s="469"/>
      <c r="P1601" s="75">
        <v>0</v>
      </c>
      <c r="Q1601" s="1002">
        <f t="shared" si="136"/>
        <v>0</v>
      </c>
      <c r="R1601" s="138"/>
      <c r="S1601" s="469"/>
      <c r="T1601" s="75">
        <v>0</v>
      </c>
      <c r="U1601" s="1002"/>
      <c r="V1601" s="138"/>
      <c r="W1601" s="469"/>
      <c r="X1601" s="138"/>
      <c r="Y1601" s="469"/>
      <c r="Z1601" s="60">
        <f t="shared" si="135"/>
        <v>10</v>
      </c>
      <c r="AA1601" s="1002">
        <v>7660.6</v>
      </c>
      <c r="AB1601" s="138"/>
      <c r="AC1601" s="469"/>
      <c r="AD1601" s="63">
        <v>0</v>
      </c>
      <c r="AE1601" s="137">
        <f t="shared" si="137"/>
        <v>0</v>
      </c>
      <c r="AF1601" s="942">
        <v>0</v>
      </c>
      <c r="AG1601" s="150">
        <v>0</v>
      </c>
      <c r="AH1601" s="138"/>
      <c r="AI1601" s="469"/>
      <c r="AJ1601" s="998">
        <f t="shared" si="138"/>
        <v>7660.6</v>
      </c>
    </row>
    <row r="1602" spans="2:36" ht="66" x14ac:dyDescent="0.25">
      <c r="B1602" s="51"/>
      <c r="C1602" s="403" t="s">
        <v>1549</v>
      </c>
      <c r="D1602" s="74"/>
      <c r="E1602" s="74">
        <v>21</v>
      </c>
      <c r="F1602" s="398" t="s">
        <v>30</v>
      </c>
      <c r="G1602" s="55" t="s">
        <v>31</v>
      </c>
      <c r="H1602" s="56" t="s">
        <v>32</v>
      </c>
      <c r="I1602" s="55" t="s">
        <v>33</v>
      </c>
      <c r="J1602" s="57">
        <v>93.043333333333322</v>
      </c>
      <c r="K1602" s="766">
        <v>1953.9099999999999</v>
      </c>
      <c r="L1602" s="136"/>
      <c r="M1602" s="469">
        <v>0</v>
      </c>
      <c r="N1602" s="136"/>
      <c r="O1602" s="469"/>
      <c r="P1602" s="75">
        <v>0</v>
      </c>
      <c r="Q1602" s="1002">
        <f t="shared" si="136"/>
        <v>0</v>
      </c>
      <c r="R1602" s="138"/>
      <c r="S1602" s="469"/>
      <c r="T1602" s="75">
        <v>0</v>
      </c>
      <c r="U1602" s="1002">
        <v>936.1</v>
      </c>
      <c r="V1602" s="138"/>
      <c r="W1602" s="469"/>
      <c r="X1602" s="138"/>
      <c r="Y1602" s="469"/>
      <c r="Z1602" s="60">
        <f t="shared" si="135"/>
        <v>21</v>
      </c>
      <c r="AA1602" s="1002">
        <v>1017.8099999999998</v>
      </c>
      <c r="AB1602" s="138"/>
      <c r="AC1602" s="469"/>
      <c r="AD1602" s="63">
        <v>0</v>
      </c>
      <c r="AE1602" s="137">
        <f t="shared" si="137"/>
        <v>0</v>
      </c>
      <c r="AF1602" s="942">
        <v>0</v>
      </c>
      <c r="AG1602" s="150">
        <v>0</v>
      </c>
      <c r="AH1602" s="138"/>
      <c r="AI1602" s="469"/>
      <c r="AJ1602" s="998">
        <f t="shared" si="138"/>
        <v>1953.9099999999999</v>
      </c>
    </row>
    <row r="1603" spans="2:36" ht="66" x14ac:dyDescent="0.25">
      <c r="B1603" s="51"/>
      <c r="C1603" s="323" t="s">
        <v>1550</v>
      </c>
      <c r="D1603" s="74"/>
      <c r="E1603" s="74">
        <v>1</v>
      </c>
      <c r="F1603" s="79" t="s">
        <v>30</v>
      </c>
      <c r="G1603" s="55" t="s">
        <v>31</v>
      </c>
      <c r="H1603" s="56" t="s">
        <v>32</v>
      </c>
      <c r="I1603" s="55" t="s">
        <v>33</v>
      </c>
      <c r="J1603" s="57">
        <v>451.24</v>
      </c>
      <c r="K1603" s="766">
        <v>451.24</v>
      </c>
      <c r="L1603" s="136"/>
      <c r="M1603" s="469">
        <v>0</v>
      </c>
      <c r="N1603" s="136"/>
      <c r="O1603" s="469"/>
      <c r="P1603" s="75">
        <v>0</v>
      </c>
      <c r="Q1603" s="1002">
        <f t="shared" si="136"/>
        <v>0</v>
      </c>
      <c r="R1603" s="138"/>
      <c r="S1603" s="469"/>
      <c r="T1603" s="75">
        <v>0</v>
      </c>
      <c r="U1603" s="1002"/>
      <c r="V1603" s="138"/>
      <c r="W1603" s="469"/>
      <c r="X1603" s="138"/>
      <c r="Y1603" s="469"/>
      <c r="Z1603" s="60">
        <f t="shared" si="135"/>
        <v>1</v>
      </c>
      <c r="AA1603" s="1002">
        <v>451.24</v>
      </c>
      <c r="AB1603" s="138"/>
      <c r="AC1603" s="469"/>
      <c r="AD1603" s="63">
        <v>0</v>
      </c>
      <c r="AE1603" s="137">
        <f t="shared" si="137"/>
        <v>0</v>
      </c>
      <c r="AF1603" s="942">
        <v>0</v>
      </c>
      <c r="AG1603" s="150">
        <v>0</v>
      </c>
      <c r="AH1603" s="138"/>
      <c r="AI1603" s="469"/>
      <c r="AJ1603" s="998">
        <f t="shared" si="138"/>
        <v>451.24</v>
      </c>
    </row>
    <row r="1604" spans="2:36" ht="66" x14ac:dyDescent="0.25">
      <c r="B1604" s="51"/>
      <c r="C1604" s="400" t="s">
        <v>1551</v>
      </c>
      <c r="D1604" s="74"/>
      <c r="E1604" s="74">
        <v>12</v>
      </c>
      <c r="F1604" s="385" t="s">
        <v>49</v>
      </c>
      <c r="G1604" s="55" t="s">
        <v>31</v>
      </c>
      <c r="H1604" s="56" t="s">
        <v>32</v>
      </c>
      <c r="I1604" s="55" t="s">
        <v>33</v>
      </c>
      <c r="J1604" s="57">
        <v>22.28</v>
      </c>
      <c r="K1604" s="766">
        <v>267.36</v>
      </c>
      <c r="L1604" s="136"/>
      <c r="M1604" s="469">
        <v>0</v>
      </c>
      <c r="N1604" s="136"/>
      <c r="O1604" s="469"/>
      <c r="P1604" s="75">
        <v>0</v>
      </c>
      <c r="Q1604" s="1002">
        <f t="shared" si="136"/>
        <v>0</v>
      </c>
      <c r="R1604" s="138"/>
      <c r="S1604" s="469"/>
      <c r="T1604" s="75">
        <v>0</v>
      </c>
      <c r="U1604" s="1002"/>
      <c r="V1604" s="138"/>
      <c r="W1604" s="469"/>
      <c r="X1604" s="138"/>
      <c r="Y1604" s="469"/>
      <c r="Z1604" s="60">
        <f t="shared" si="135"/>
        <v>12</v>
      </c>
      <c r="AA1604" s="1002">
        <v>267.36</v>
      </c>
      <c r="AB1604" s="138"/>
      <c r="AC1604" s="469"/>
      <c r="AD1604" s="63">
        <v>0</v>
      </c>
      <c r="AE1604" s="137">
        <f t="shared" si="137"/>
        <v>0</v>
      </c>
      <c r="AF1604" s="942">
        <v>0</v>
      </c>
      <c r="AG1604" s="150">
        <v>0</v>
      </c>
      <c r="AH1604" s="138"/>
      <c r="AI1604" s="469"/>
      <c r="AJ1604" s="998">
        <f t="shared" si="138"/>
        <v>267.36</v>
      </c>
    </row>
    <row r="1605" spans="2:36" ht="66" x14ac:dyDescent="0.25">
      <c r="B1605" s="51"/>
      <c r="C1605" s="400" t="s">
        <v>1552</v>
      </c>
      <c r="D1605" s="74"/>
      <c r="E1605" s="74">
        <v>3</v>
      </c>
      <c r="F1605" s="385" t="s">
        <v>49</v>
      </c>
      <c r="G1605" s="55" t="s">
        <v>31</v>
      </c>
      <c r="H1605" s="56" t="s">
        <v>32</v>
      </c>
      <c r="I1605" s="55" t="s">
        <v>33</v>
      </c>
      <c r="J1605" s="57">
        <v>86.38</v>
      </c>
      <c r="K1605" s="766">
        <v>259.14</v>
      </c>
      <c r="L1605" s="136"/>
      <c r="M1605" s="469">
        <v>0</v>
      </c>
      <c r="N1605" s="136"/>
      <c r="O1605" s="469"/>
      <c r="P1605" s="75">
        <v>0</v>
      </c>
      <c r="Q1605" s="1002">
        <f t="shared" si="136"/>
        <v>0</v>
      </c>
      <c r="R1605" s="138"/>
      <c r="S1605" s="469"/>
      <c r="T1605" s="75">
        <v>0</v>
      </c>
      <c r="U1605" s="1002"/>
      <c r="V1605" s="138"/>
      <c r="W1605" s="469"/>
      <c r="X1605" s="138"/>
      <c r="Y1605" s="469"/>
      <c r="Z1605" s="60">
        <f t="shared" si="135"/>
        <v>3</v>
      </c>
      <c r="AA1605" s="1002">
        <v>259.14</v>
      </c>
      <c r="AB1605" s="138"/>
      <c r="AC1605" s="469"/>
      <c r="AD1605" s="63">
        <v>0</v>
      </c>
      <c r="AE1605" s="137">
        <f t="shared" si="137"/>
        <v>0</v>
      </c>
      <c r="AF1605" s="942">
        <v>0</v>
      </c>
      <c r="AG1605" s="150">
        <v>0</v>
      </c>
      <c r="AH1605" s="138"/>
      <c r="AI1605" s="469"/>
      <c r="AJ1605" s="998">
        <f t="shared" si="138"/>
        <v>259.14</v>
      </c>
    </row>
    <row r="1606" spans="2:36" ht="66" x14ac:dyDescent="0.25">
      <c r="B1606" s="51"/>
      <c r="C1606" s="290" t="s">
        <v>1553</v>
      </c>
      <c r="D1606" s="308"/>
      <c r="E1606" s="308">
        <v>15</v>
      </c>
      <c r="F1606" s="398" t="s">
        <v>49</v>
      </c>
      <c r="G1606" s="55" t="s">
        <v>31</v>
      </c>
      <c r="H1606" s="56" t="s">
        <v>32</v>
      </c>
      <c r="I1606" s="55" t="s">
        <v>33</v>
      </c>
      <c r="J1606" s="57">
        <v>509.26333333333332</v>
      </c>
      <c r="K1606" s="813">
        <v>7638.95</v>
      </c>
      <c r="L1606" s="136"/>
      <c r="M1606" s="469">
        <v>0</v>
      </c>
      <c r="N1606" s="136"/>
      <c r="O1606" s="469"/>
      <c r="P1606" s="75">
        <v>0</v>
      </c>
      <c r="Q1606" s="1002">
        <f t="shared" si="136"/>
        <v>0</v>
      </c>
      <c r="R1606" s="138"/>
      <c r="S1606" s="469"/>
      <c r="T1606" s="75">
        <v>0</v>
      </c>
      <c r="U1606" s="1002"/>
      <c r="V1606" s="138"/>
      <c r="W1606" s="469"/>
      <c r="X1606" s="138"/>
      <c r="Y1606" s="469"/>
      <c r="Z1606" s="60">
        <f t="shared" si="135"/>
        <v>15</v>
      </c>
      <c r="AA1606" s="1002">
        <v>7638.95</v>
      </c>
      <c r="AB1606" s="138"/>
      <c r="AC1606" s="469"/>
      <c r="AD1606" s="63">
        <v>0</v>
      </c>
      <c r="AE1606" s="137">
        <f t="shared" si="137"/>
        <v>0</v>
      </c>
      <c r="AF1606" s="942">
        <v>0</v>
      </c>
      <c r="AG1606" s="150">
        <v>0</v>
      </c>
      <c r="AH1606" s="138"/>
      <c r="AI1606" s="469"/>
      <c r="AJ1606" s="998">
        <f t="shared" si="138"/>
        <v>7638.95</v>
      </c>
    </row>
    <row r="1607" spans="2:36" ht="66" x14ac:dyDescent="0.25">
      <c r="B1607" s="51"/>
      <c r="C1607" s="400" t="s">
        <v>1554</v>
      </c>
      <c r="D1607" s="74"/>
      <c r="E1607" s="74">
        <v>5</v>
      </c>
      <c r="F1607" s="385" t="s">
        <v>1246</v>
      </c>
      <c r="G1607" s="55" t="s">
        <v>31</v>
      </c>
      <c r="H1607" s="56" t="s">
        <v>32</v>
      </c>
      <c r="I1607" s="55" t="s">
        <v>33</v>
      </c>
      <c r="J1607" s="57">
        <v>93.960000000000008</v>
      </c>
      <c r="K1607" s="766">
        <v>469.8</v>
      </c>
      <c r="L1607" s="136"/>
      <c r="M1607" s="469">
        <v>0</v>
      </c>
      <c r="N1607" s="136"/>
      <c r="O1607" s="469"/>
      <c r="P1607" s="75">
        <v>0</v>
      </c>
      <c r="Q1607" s="1002">
        <f t="shared" si="136"/>
        <v>0</v>
      </c>
      <c r="R1607" s="138"/>
      <c r="S1607" s="469"/>
      <c r="T1607" s="75">
        <v>0</v>
      </c>
      <c r="U1607" s="1002"/>
      <c r="V1607" s="138"/>
      <c r="W1607" s="469"/>
      <c r="X1607" s="138"/>
      <c r="Y1607" s="469"/>
      <c r="Z1607" s="60">
        <f t="shared" si="135"/>
        <v>5</v>
      </c>
      <c r="AA1607" s="1002">
        <v>469.8</v>
      </c>
      <c r="AB1607" s="138"/>
      <c r="AC1607" s="469"/>
      <c r="AD1607" s="63">
        <v>0</v>
      </c>
      <c r="AE1607" s="137">
        <f t="shared" si="137"/>
        <v>0</v>
      </c>
      <c r="AF1607" s="942">
        <v>0</v>
      </c>
      <c r="AG1607" s="150">
        <v>0</v>
      </c>
      <c r="AH1607" s="138"/>
      <c r="AI1607" s="469"/>
      <c r="AJ1607" s="998">
        <f t="shared" si="138"/>
        <v>469.8</v>
      </c>
    </row>
    <row r="1608" spans="2:36" ht="66" x14ac:dyDescent="0.25">
      <c r="B1608" s="51"/>
      <c r="C1608" s="262" t="s">
        <v>1555</v>
      </c>
      <c r="D1608" s="74"/>
      <c r="E1608" s="74">
        <v>1</v>
      </c>
      <c r="F1608" s="79" t="s">
        <v>30</v>
      </c>
      <c r="G1608" s="55" t="s">
        <v>31</v>
      </c>
      <c r="H1608" s="56" t="s">
        <v>32</v>
      </c>
      <c r="I1608" s="55" t="s">
        <v>33</v>
      </c>
      <c r="J1608" s="57">
        <v>58.88</v>
      </c>
      <c r="K1608" s="766">
        <v>58.88</v>
      </c>
      <c r="L1608" s="136"/>
      <c r="M1608" s="469">
        <v>0</v>
      </c>
      <c r="N1608" s="136"/>
      <c r="O1608" s="469"/>
      <c r="P1608" s="75">
        <v>0</v>
      </c>
      <c r="Q1608" s="1002">
        <f t="shared" si="136"/>
        <v>0</v>
      </c>
      <c r="R1608" s="138"/>
      <c r="S1608" s="469"/>
      <c r="T1608" s="75">
        <v>0</v>
      </c>
      <c r="U1608" s="1002"/>
      <c r="V1608" s="138"/>
      <c r="W1608" s="469"/>
      <c r="X1608" s="138"/>
      <c r="Y1608" s="469"/>
      <c r="Z1608" s="60">
        <f t="shared" si="135"/>
        <v>1</v>
      </c>
      <c r="AA1608" s="1002">
        <v>58.88</v>
      </c>
      <c r="AB1608" s="138"/>
      <c r="AC1608" s="469"/>
      <c r="AD1608" s="63">
        <v>0</v>
      </c>
      <c r="AE1608" s="137">
        <f t="shared" si="137"/>
        <v>0</v>
      </c>
      <c r="AF1608" s="942">
        <v>0</v>
      </c>
      <c r="AG1608" s="150">
        <v>0</v>
      </c>
      <c r="AH1608" s="138"/>
      <c r="AI1608" s="469"/>
      <c r="AJ1608" s="998">
        <f t="shared" si="138"/>
        <v>58.88</v>
      </c>
    </row>
    <row r="1609" spans="2:36" ht="66" x14ac:dyDescent="0.25">
      <c r="B1609" s="51"/>
      <c r="C1609" s="400" t="s">
        <v>1556</v>
      </c>
      <c r="D1609" s="74"/>
      <c r="E1609" s="74">
        <v>7</v>
      </c>
      <c r="F1609" s="385" t="s">
        <v>253</v>
      </c>
      <c r="G1609" s="55" t="s">
        <v>31</v>
      </c>
      <c r="H1609" s="56" t="s">
        <v>32</v>
      </c>
      <c r="I1609" s="55" t="s">
        <v>33</v>
      </c>
      <c r="J1609" s="57">
        <v>122.52</v>
      </c>
      <c r="K1609" s="766">
        <v>857.64</v>
      </c>
      <c r="L1609" s="136"/>
      <c r="M1609" s="469">
        <v>0</v>
      </c>
      <c r="N1609" s="136"/>
      <c r="O1609" s="469"/>
      <c r="P1609" s="75">
        <v>0</v>
      </c>
      <c r="Q1609" s="1002">
        <f t="shared" si="136"/>
        <v>0</v>
      </c>
      <c r="R1609" s="138"/>
      <c r="S1609" s="469"/>
      <c r="T1609" s="75">
        <v>0</v>
      </c>
      <c r="U1609" s="1002"/>
      <c r="V1609" s="138"/>
      <c r="W1609" s="469"/>
      <c r="X1609" s="138"/>
      <c r="Y1609" s="469"/>
      <c r="Z1609" s="60">
        <f t="shared" si="135"/>
        <v>7</v>
      </c>
      <c r="AA1609" s="1002">
        <v>857.64</v>
      </c>
      <c r="AB1609" s="138"/>
      <c r="AC1609" s="469"/>
      <c r="AD1609" s="63">
        <v>0</v>
      </c>
      <c r="AE1609" s="137">
        <f t="shared" si="137"/>
        <v>0</v>
      </c>
      <c r="AF1609" s="942">
        <v>0</v>
      </c>
      <c r="AG1609" s="150">
        <v>0</v>
      </c>
      <c r="AH1609" s="138"/>
      <c r="AI1609" s="469"/>
      <c r="AJ1609" s="998">
        <f t="shared" si="138"/>
        <v>857.64</v>
      </c>
    </row>
    <row r="1610" spans="2:36" ht="66" x14ac:dyDescent="0.25">
      <c r="B1610" s="51"/>
      <c r="C1610" s="86" t="s">
        <v>1557</v>
      </c>
      <c r="D1610" s="74"/>
      <c r="E1610" s="74">
        <v>2</v>
      </c>
      <c r="F1610" s="385" t="s">
        <v>30</v>
      </c>
      <c r="G1610" s="55" t="s">
        <v>31</v>
      </c>
      <c r="H1610" s="56" t="s">
        <v>32</v>
      </c>
      <c r="I1610" s="55" t="s">
        <v>33</v>
      </c>
      <c r="J1610" s="57">
        <v>550</v>
      </c>
      <c r="K1610" s="766">
        <v>1100</v>
      </c>
      <c r="L1610" s="136"/>
      <c r="M1610" s="469">
        <v>0</v>
      </c>
      <c r="N1610" s="136"/>
      <c r="O1610" s="469"/>
      <c r="P1610" s="75">
        <v>0</v>
      </c>
      <c r="Q1610" s="1002">
        <f t="shared" si="136"/>
        <v>0</v>
      </c>
      <c r="R1610" s="138"/>
      <c r="S1610" s="469"/>
      <c r="T1610" s="75">
        <v>0</v>
      </c>
      <c r="U1610" s="1002"/>
      <c r="V1610" s="138"/>
      <c r="W1610" s="469"/>
      <c r="X1610" s="138"/>
      <c r="Y1610" s="469"/>
      <c r="Z1610" s="60">
        <f t="shared" si="135"/>
        <v>2</v>
      </c>
      <c r="AA1610" s="1002">
        <v>1100</v>
      </c>
      <c r="AB1610" s="138"/>
      <c r="AC1610" s="469"/>
      <c r="AD1610" s="63">
        <v>0</v>
      </c>
      <c r="AE1610" s="137">
        <f t="shared" si="137"/>
        <v>0</v>
      </c>
      <c r="AF1610" s="942">
        <v>0</v>
      </c>
      <c r="AG1610" s="150">
        <v>0</v>
      </c>
      <c r="AH1610" s="138"/>
      <c r="AI1610" s="469"/>
      <c r="AJ1610" s="998">
        <f t="shared" si="138"/>
        <v>1100</v>
      </c>
    </row>
    <row r="1611" spans="2:36" ht="66" x14ac:dyDescent="0.25">
      <c r="B1611" s="51"/>
      <c r="C1611" s="400" t="s">
        <v>1558</v>
      </c>
      <c r="D1611" s="74"/>
      <c r="E1611" s="74">
        <v>15</v>
      </c>
      <c r="F1611" s="398" t="s">
        <v>30</v>
      </c>
      <c r="G1611" s="55" t="s">
        <v>31</v>
      </c>
      <c r="H1611" s="56" t="s">
        <v>32</v>
      </c>
      <c r="I1611" s="55" t="s">
        <v>33</v>
      </c>
      <c r="J1611" s="57">
        <v>126.16133333333333</v>
      </c>
      <c r="K1611" s="766">
        <v>1892.42</v>
      </c>
      <c r="L1611" s="136"/>
      <c r="M1611" s="469">
        <v>0</v>
      </c>
      <c r="N1611" s="136"/>
      <c r="O1611" s="469"/>
      <c r="P1611" s="75">
        <v>0</v>
      </c>
      <c r="Q1611" s="1002">
        <f t="shared" si="136"/>
        <v>0</v>
      </c>
      <c r="R1611" s="138"/>
      <c r="S1611" s="469"/>
      <c r="T1611" s="75">
        <v>0</v>
      </c>
      <c r="U1611" s="1002"/>
      <c r="V1611" s="138"/>
      <c r="W1611" s="469"/>
      <c r="X1611" s="138"/>
      <c r="Y1611" s="469"/>
      <c r="Z1611" s="60">
        <f t="shared" si="135"/>
        <v>15</v>
      </c>
      <c r="AA1611" s="1002">
        <v>1892.42</v>
      </c>
      <c r="AB1611" s="138"/>
      <c r="AC1611" s="469"/>
      <c r="AD1611" s="63">
        <v>0</v>
      </c>
      <c r="AE1611" s="137">
        <f t="shared" si="137"/>
        <v>0</v>
      </c>
      <c r="AF1611" s="942">
        <v>0</v>
      </c>
      <c r="AG1611" s="150">
        <v>0</v>
      </c>
      <c r="AH1611" s="138"/>
      <c r="AI1611" s="469"/>
      <c r="AJ1611" s="998">
        <f t="shared" si="138"/>
        <v>1892.42</v>
      </c>
    </row>
    <row r="1612" spans="2:36" ht="66" x14ac:dyDescent="0.25">
      <c r="B1612" s="51"/>
      <c r="C1612" s="262" t="s">
        <v>1559</v>
      </c>
      <c r="D1612" s="74"/>
      <c r="E1612" s="74">
        <v>5</v>
      </c>
      <c r="F1612" s="79" t="s">
        <v>30</v>
      </c>
      <c r="G1612" s="55" t="s">
        <v>31</v>
      </c>
      <c r="H1612" s="56" t="s">
        <v>32</v>
      </c>
      <c r="I1612" s="55" t="s">
        <v>33</v>
      </c>
      <c r="J1612" s="57">
        <v>110.872</v>
      </c>
      <c r="K1612" s="766">
        <v>554.36</v>
      </c>
      <c r="L1612" s="136"/>
      <c r="M1612" s="469">
        <v>0</v>
      </c>
      <c r="N1612" s="136"/>
      <c r="O1612" s="469"/>
      <c r="P1612" s="75">
        <v>0</v>
      </c>
      <c r="Q1612" s="1002">
        <f t="shared" si="136"/>
        <v>0</v>
      </c>
      <c r="R1612" s="138"/>
      <c r="S1612" s="469"/>
      <c r="T1612" s="75">
        <v>0</v>
      </c>
      <c r="U1612" s="1002"/>
      <c r="V1612" s="138"/>
      <c r="W1612" s="469"/>
      <c r="X1612" s="138"/>
      <c r="Y1612" s="469"/>
      <c r="Z1612" s="60">
        <f t="shared" si="135"/>
        <v>5</v>
      </c>
      <c r="AA1612" s="1002">
        <v>554.36</v>
      </c>
      <c r="AB1612" s="138"/>
      <c r="AC1612" s="469"/>
      <c r="AD1612" s="63">
        <v>0</v>
      </c>
      <c r="AE1612" s="137">
        <f t="shared" si="137"/>
        <v>0</v>
      </c>
      <c r="AF1612" s="942">
        <v>0</v>
      </c>
      <c r="AG1612" s="150">
        <v>0</v>
      </c>
      <c r="AH1612" s="138"/>
      <c r="AI1612" s="469"/>
      <c r="AJ1612" s="998">
        <f t="shared" si="138"/>
        <v>554.36</v>
      </c>
    </row>
    <row r="1613" spans="2:36" ht="66" x14ac:dyDescent="0.25">
      <c r="B1613" s="51"/>
      <c r="C1613" s="400" t="s">
        <v>1560</v>
      </c>
      <c r="D1613" s="74"/>
      <c r="E1613" s="79">
        <v>55</v>
      </c>
      <c r="F1613" s="385" t="s">
        <v>30</v>
      </c>
      <c r="G1613" s="55" t="s">
        <v>31</v>
      </c>
      <c r="H1613" s="56" t="s">
        <v>32</v>
      </c>
      <c r="I1613" s="55" t="s">
        <v>33</v>
      </c>
      <c r="J1613" s="57">
        <v>10.73</v>
      </c>
      <c r="K1613" s="112">
        <v>590.15</v>
      </c>
      <c r="L1613" s="136"/>
      <c r="M1613" s="469">
        <v>0</v>
      </c>
      <c r="N1613" s="136"/>
      <c r="O1613" s="469"/>
      <c r="P1613" s="75">
        <v>0</v>
      </c>
      <c r="Q1613" s="1002">
        <f t="shared" si="136"/>
        <v>0</v>
      </c>
      <c r="R1613" s="138"/>
      <c r="S1613" s="469"/>
      <c r="T1613" s="75">
        <v>0</v>
      </c>
      <c r="U1613" s="1002"/>
      <c r="V1613" s="138"/>
      <c r="W1613" s="469"/>
      <c r="X1613" s="138"/>
      <c r="Y1613" s="469"/>
      <c r="Z1613" s="60">
        <f t="shared" si="135"/>
        <v>55</v>
      </c>
      <c r="AA1613" s="1002">
        <v>590.15</v>
      </c>
      <c r="AB1613" s="138"/>
      <c r="AC1613" s="469"/>
      <c r="AD1613" s="63">
        <v>0</v>
      </c>
      <c r="AE1613" s="137">
        <f t="shared" si="137"/>
        <v>0</v>
      </c>
      <c r="AF1613" s="942">
        <v>0</v>
      </c>
      <c r="AG1613" s="150">
        <v>0</v>
      </c>
      <c r="AH1613" s="138"/>
      <c r="AI1613" s="469"/>
      <c r="AJ1613" s="998">
        <f t="shared" si="138"/>
        <v>590.15</v>
      </c>
    </row>
    <row r="1614" spans="2:36" ht="66" x14ac:dyDescent="0.25">
      <c r="B1614" s="51"/>
      <c r="C1614" s="400" t="s">
        <v>1561</v>
      </c>
      <c r="D1614" s="74"/>
      <c r="E1614" s="79">
        <v>55</v>
      </c>
      <c r="F1614" s="385" t="s">
        <v>30</v>
      </c>
      <c r="G1614" s="55" t="s">
        <v>31</v>
      </c>
      <c r="H1614" s="56" t="s">
        <v>32</v>
      </c>
      <c r="I1614" s="55" t="s">
        <v>33</v>
      </c>
      <c r="J1614" s="57">
        <v>15.63</v>
      </c>
      <c r="K1614" s="112">
        <v>859.65000000000009</v>
      </c>
      <c r="L1614" s="136"/>
      <c r="M1614" s="469">
        <v>0</v>
      </c>
      <c r="N1614" s="136"/>
      <c r="O1614" s="469"/>
      <c r="P1614" s="75">
        <v>0</v>
      </c>
      <c r="Q1614" s="1002">
        <f t="shared" si="136"/>
        <v>0</v>
      </c>
      <c r="R1614" s="138"/>
      <c r="S1614" s="469"/>
      <c r="T1614" s="75">
        <v>0</v>
      </c>
      <c r="U1614" s="1002"/>
      <c r="V1614" s="138"/>
      <c r="W1614" s="469"/>
      <c r="X1614" s="138"/>
      <c r="Y1614" s="469"/>
      <c r="Z1614" s="60">
        <f t="shared" si="135"/>
        <v>55</v>
      </c>
      <c r="AA1614" s="1002">
        <v>859.65000000000009</v>
      </c>
      <c r="AB1614" s="138"/>
      <c r="AC1614" s="469"/>
      <c r="AD1614" s="63">
        <v>0</v>
      </c>
      <c r="AE1614" s="137">
        <f t="shared" si="137"/>
        <v>0</v>
      </c>
      <c r="AF1614" s="942">
        <v>0</v>
      </c>
      <c r="AG1614" s="150">
        <v>0</v>
      </c>
      <c r="AH1614" s="138"/>
      <c r="AI1614" s="469"/>
      <c r="AJ1614" s="998">
        <f t="shared" si="138"/>
        <v>859.65000000000009</v>
      </c>
    </row>
    <row r="1615" spans="2:36" ht="66" x14ac:dyDescent="0.25">
      <c r="B1615" s="51"/>
      <c r="C1615" s="400" t="s">
        <v>1562</v>
      </c>
      <c r="D1615" s="74"/>
      <c r="E1615" s="79">
        <v>55</v>
      </c>
      <c r="F1615" s="385" t="s">
        <v>30</v>
      </c>
      <c r="G1615" s="55" t="s">
        <v>31</v>
      </c>
      <c r="H1615" s="56" t="s">
        <v>32</v>
      </c>
      <c r="I1615" s="55" t="s">
        <v>33</v>
      </c>
      <c r="J1615" s="57">
        <v>25.35</v>
      </c>
      <c r="K1615" s="112">
        <v>1394.25</v>
      </c>
      <c r="L1615" s="136"/>
      <c r="M1615" s="469">
        <v>0</v>
      </c>
      <c r="N1615" s="136"/>
      <c r="O1615" s="469"/>
      <c r="P1615" s="75">
        <v>0</v>
      </c>
      <c r="Q1615" s="1002">
        <f t="shared" si="136"/>
        <v>0</v>
      </c>
      <c r="R1615" s="138"/>
      <c r="S1615" s="469"/>
      <c r="T1615" s="75">
        <v>0</v>
      </c>
      <c r="U1615" s="1002"/>
      <c r="V1615" s="138"/>
      <c r="W1615" s="469"/>
      <c r="X1615" s="138"/>
      <c r="Y1615" s="469"/>
      <c r="Z1615" s="60">
        <f t="shared" ref="Z1615:Z1667" si="139">E1615</f>
        <v>55</v>
      </c>
      <c r="AA1615" s="1002">
        <v>1394.25</v>
      </c>
      <c r="AB1615" s="138"/>
      <c r="AC1615" s="469"/>
      <c r="AD1615" s="63">
        <v>0</v>
      </c>
      <c r="AE1615" s="137">
        <f t="shared" si="137"/>
        <v>0</v>
      </c>
      <c r="AF1615" s="942">
        <v>0</v>
      </c>
      <c r="AG1615" s="150">
        <v>0</v>
      </c>
      <c r="AH1615" s="138"/>
      <c r="AI1615" s="469"/>
      <c r="AJ1615" s="998">
        <f t="shared" si="138"/>
        <v>1394.25</v>
      </c>
    </row>
    <row r="1616" spans="2:36" ht="66" x14ac:dyDescent="0.25">
      <c r="B1616" s="51"/>
      <c r="C1616" s="400" t="s">
        <v>1563</v>
      </c>
      <c r="D1616" s="74"/>
      <c r="E1616" s="74">
        <v>55</v>
      </c>
      <c r="F1616" s="385" t="s">
        <v>49</v>
      </c>
      <c r="G1616" s="55" t="s">
        <v>31</v>
      </c>
      <c r="H1616" s="56" t="s">
        <v>32</v>
      </c>
      <c r="I1616" s="55" t="s">
        <v>33</v>
      </c>
      <c r="J1616" s="57">
        <v>4.34</v>
      </c>
      <c r="K1616" s="766">
        <v>238.7</v>
      </c>
      <c r="L1616" s="136"/>
      <c r="M1616" s="469">
        <v>0</v>
      </c>
      <c r="N1616" s="136"/>
      <c r="O1616" s="469"/>
      <c r="P1616" s="75">
        <v>0</v>
      </c>
      <c r="Q1616" s="1002">
        <f t="shared" si="136"/>
        <v>0</v>
      </c>
      <c r="R1616" s="138"/>
      <c r="S1616" s="469"/>
      <c r="T1616" s="75">
        <v>0</v>
      </c>
      <c r="U1616" s="1002"/>
      <c r="V1616" s="138"/>
      <c r="W1616" s="469"/>
      <c r="X1616" s="138"/>
      <c r="Y1616" s="469"/>
      <c r="Z1616" s="60">
        <f t="shared" si="139"/>
        <v>55</v>
      </c>
      <c r="AA1616" s="1002">
        <v>238.7</v>
      </c>
      <c r="AB1616" s="138"/>
      <c r="AC1616" s="469"/>
      <c r="AD1616" s="63">
        <v>0</v>
      </c>
      <c r="AE1616" s="137">
        <f t="shared" si="137"/>
        <v>0</v>
      </c>
      <c r="AF1616" s="942">
        <v>0</v>
      </c>
      <c r="AG1616" s="150">
        <v>0</v>
      </c>
      <c r="AH1616" s="138"/>
      <c r="AI1616" s="469"/>
      <c r="AJ1616" s="998">
        <f t="shared" si="138"/>
        <v>238.7</v>
      </c>
    </row>
    <row r="1617" spans="2:36" ht="66" x14ac:dyDescent="0.25">
      <c r="B1617" s="51"/>
      <c r="C1617" s="400" t="s">
        <v>1564</v>
      </c>
      <c r="D1617" s="74"/>
      <c r="E1617" s="74">
        <v>1</v>
      </c>
      <c r="F1617" s="405" t="s">
        <v>41</v>
      </c>
      <c r="G1617" s="55" t="s">
        <v>31</v>
      </c>
      <c r="H1617" s="56" t="s">
        <v>32</v>
      </c>
      <c r="I1617" s="55" t="s">
        <v>33</v>
      </c>
      <c r="J1617" s="57">
        <v>556</v>
      </c>
      <c r="K1617" s="766">
        <v>556</v>
      </c>
      <c r="L1617" s="136"/>
      <c r="M1617" s="469">
        <v>0</v>
      </c>
      <c r="N1617" s="136"/>
      <c r="O1617" s="469"/>
      <c r="P1617" s="75">
        <v>0</v>
      </c>
      <c r="Q1617" s="1002">
        <f t="shared" si="136"/>
        <v>0</v>
      </c>
      <c r="R1617" s="138"/>
      <c r="S1617" s="469"/>
      <c r="T1617" s="75">
        <v>0</v>
      </c>
      <c r="U1617" s="1002"/>
      <c r="V1617" s="138"/>
      <c r="W1617" s="469"/>
      <c r="X1617" s="138"/>
      <c r="Y1617" s="469"/>
      <c r="Z1617" s="60">
        <f t="shared" si="139"/>
        <v>1</v>
      </c>
      <c r="AA1617" s="1002">
        <v>556</v>
      </c>
      <c r="AB1617" s="138"/>
      <c r="AC1617" s="469"/>
      <c r="AD1617" s="63">
        <v>0</v>
      </c>
      <c r="AE1617" s="137">
        <f t="shared" si="137"/>
        <v>0</v>
      </c>
      <c r="AF1617" s="942">
        <v>0</v>
      </c>
      <c r="AG1617" s="150">
        <v>0</v>
      </c>
      <c r="AH1617" s="138"/>
      <c r="AI1617" s="469"/>
      <c r="AJ1617" s="998">
        <f t="shared" si="138"/>
        <v>556</v>
      </c>
    </row>
    <row r="1618" spans="2:36" ht="66" x14ac:dyDescent="0.25">
      <c r="B1618" s="51"/>
      <c r="C1618" s="220" t="s">
        <v>1565</v>
      </c>
      <c r="D1618" s="74"/>
      <c r="E1618" s="74">
        <v>1</v>
      </c>
      <c r="F1618" s="79" t="s">
        <v>41</v>
      </c>
      <c r="G1618" s="55" t="s">
        <v>31</v>
      </c>
      <c r="H1618" s="56" t="s">
        <v>32</v>
      </c>
      <c r="I1618" s="55" t="s">
        <v>33</v>
      </c>
      <c r="J1618" s="57">
        <v>102.73</v>
      </c>
      <c r="K1618" s="766">
        <v>102.73</v>
      </c>
      <c r="L1618" s="136"/>
      <c r="M1618" s="469">
        <v>0</v>
      </c>
      <c r="N1618" s="136"/>
      <c r="O1618" s="469"/>
      <c r="P1618" s="75">
        <v>0</v>
      </c>
      <c r="Q1618" s="1002">
        <f t="shared" si="136"/>
        <v>0</v>
      </c>
      <c r="R1618" s="138"/>
      <c r="S1618" s="469"/>
      <c r="T1618" s="75">
        <v>0</v>
      </c>
      <c r="U1618" s="1002"/>
      <c r="V1618" s="138"/>
      <c r="W1618" s="469"/>
      <c r="X1618" s="138"/>
      <c r="Y1618" s="469"/>
      <c r="Z1618" s="60">
        <f t="shared" si="139"/>
        <v>1</v>
      </c>
      <c r="AA1618" s="1002">
        <v>102.73</v>
      </c>
      <c r="AB1618" s="138"/>
      <c r="AC1618" s="469"/>
      <c r="AD1618" s="63">
        <v>0</v>
      </c>
      <c r="AE1618" s="137">
        <f t="shared" si="137"/>
        <v>0</v>
      </c>
      <c r="AF1618" s="942">
        <v>0</v>
      </c>
      <c r="AG1618" s="150">
        <v>0</v>
      </c>
      <c r="AH1618" s="138"/>
      <c r="AI1618" s="469"/>
      <c r="AJ1618" s="998">
        <f t="shared" si="138"/>
        <v>102.73</v>
      </c>
    </row>
    <row r="1619" spans="2:36" ht="66" x14ac:dyDescent="0.25">
      <c r="B1619" s="51"/>
      <c r="C1619" s="400" t="s">
        <v>1566</v>
      </c>
      <c r="D1619" s="74"/>
      <c r="E1619" s="74">
        <v>3</v>
      </c>
      <c r="F1619" s="385" t="s">
        <v>30</v>
      </c>
      <c r="G1619" s="55" t="s">
        <v>31</v>
      </c>
      <c r="H1619" s="56" t="s">
        <v>32</v>
      </c>
      <c r="I1619" s="55" t="s">
        <v>33</v>
      </c>
      <c r="J1619" s="57">
        <v>56</v>
      </c>
      <c r="K1619" s="766">
        <v>168</v>
      </c>
      <c r="L1619" s="136"/>
      <c r="M1619" s="469">
        <v>0</v>
      </c>
      <c r="N1619" s="136"/>
      <c r="O1619" s="469"/>
      <c r="P1619" s="75">
        <v>0</v>
      </c>
      <c r="Q1619" s="1002">
        <f t="shared" si="136"/>
        <v>0</v>
      </c>
      <c r="R1619" s="138"/>
      <c r="S1619" s="469"/>
      <c r="T1619" s="75">
        <v>0</v>
      </c>
      <c r="U1619" s="1002"/>
      <c r="V1619" s="138"/>
      <c r="W1619" s="469"/>
      <c r="X1619" s="138"/>
      <c r="Y1619" s="469"/>
      <c r="Z1619" s="60">
        <f t="shared" si="139"/>
        <v>3</v>
      </c>
      <c r="AA1619" s="1002">
        <v>168</v>
      </c>
      <c r="AB1619" s="138"/>
      <c r="AC1619" s="469"/>
      <c r="AD1619" s="63">
        <v>0</v>
      </c>
      <c r="AE1619" s="137">
        <f t="shared" si="137"/>
        <v>0</v>
      </c>
      <c r="AF1619" s="942">
        <v>0</v>
      </c>
      <c r="AG1619" s="150">
        <v>0</v>
      </c>
      <c r="AH1619" s="138"/>
      <c r="AI1619" s="469"/>
      <c r="AJ1619" s="998">
        <f t="shared" si="138"/>
        <v>168</v>
      </c>
    </row>
    <row r="1620" spans="2:36" x14ac:dyDescent="0.25">
      <c r="B1620" s="51"/>
      <c r="C1620" s="314"/>
      <c r="D1620" s="74"/>
      <c r="E1620" s="74"/>
      <c r="F1620" s="111"/>
      <c r="G1620" s="55"/>
      <c r="H1620" s="56"/>
      <c r="I1620" s="55"/>
      <c r="J1620" s="57"/>
      <c r="K1620" s="766"/>
      <c r="L1620" s="136"/>
      <c r="M1620" s="469">
        <v>0</v>
      </c>
      <c r="N1620" s="136"/>
      <c r="O1620" s="469"/>
      <c r="P1620" s="75">
        <v>0</v>
      </c>
      <c r="Q1620" s="1002"/>
      <c r="R1620" s="138"/>
      <c r="S1620" s="469"/>
      <c r="T1620" s="75">
        <v>0</v>
      </c>
      <c r="U1620" s="1002"/>
      <c r="V1620" s="138"/>
      <c r="W1620" s="469"/>
      <c r="X1620" s="138"/>
      <c r="Y1620" s="469"/>
      <c r="Z1620" s="60">
        <f t="shared" si="139"/>
        <v>0</v>
      </c>
      <c r="AA1620" s="1002">
        <v>0</v>
      </c>
      <c r="AB1620" s="138"/>
      <c r="AC1620" s="469"/>
      <c r="AD1620" s="63">
        <v>0</v>
      </c>
      <c r="AE1620" s="137"/>
      <c r="AF1620" s="942"/>
      <c r="AG1620" s="150">
        <v>0</v>
      </c>
      <c r="AH1620" s="138"/>
      <c r="AI1620" s="469"/>
      <c r="AJ1620" s="998">
        <f t="shared" si="138"/>
        <v>0</v>
      </c>
    </row>
    <row r="1621" spans="2:36" ht="24" x14ac:dyDescent="0.25">
      <c r="B1621" s="42">
        <v>25403</v>
      </c>
      <c r="C1621" s="341" t="s">
        <v>1567</v>
      </c>
      <c r="D1621" s="44"/>
      <c r="E1621" s="44"/>
      <c r="F1621" s="45"/>
      <c r="G1621" s="46"/>
      <c r="H1621" s="46"/>
      <c r="I1621" s="46"/>
      <c r="J1621" s="47"/>
      <c r="K1621" s="787">
        <v>0</v>
      </c>
      <c r="L1621" s="264"/>
      <c r="M1621" s="921">
        <f>M1622</f>
        <v>0</v>
      </c>
      <c r="N1621" s="264"/>
      <c r="O1621" s="921">
        <f>O1622</f>
        <v>0</v>
      </c>
      <c r="P1621" s="238">
        <v>0</v>
      </c>
      <c r="Q1621" s="921">
        <f>Q1622</f>
        <v>0</v>
      </c>
      <c r="R1621" s="265"/>
      <c r="S1621" s="921">
        <f>S1622</f>
        <v>0</v>
      </c>
      <c r="T1621" s="75">
        <v>0</v>
      </c>
      <c r="U1621" s="921">
        <f>U1622</f>
        <v>0</v>
      </c>
      <c r="V1621" s="265"/>
      <c r="W1621" s="921">
        <f>W1622</f>
        <v>0</v>
      </c>
      <c r="X1621" s="265"/>
      <c r="Y1621" s="921">
        <f>Y1622</f>
        <v>0</v>
      </c>
      <c r="Z1621" s="60">
        <f t="shared" si="139"/>
        <v>0</v>
      </c>
      <c r="AA1621" s="921">
        <f>AA1622</f>
        <v>0</v>
      </c>
      <c r="AB1621" s="265"/>
      <c r="AC1621" s="921">
        <f>AC1622</f>
        <v>0</v>
      </c>
      <c r="AD1621" s="63">
        <v>0</v>
      </c>
      <c r="AE1621" s="264">
        <f>AE1622</f>
        <v>0</v>
      </c>
      <c r="AF1621" s="958"/>
      <c r="AG1621" s="264">
        <f>AG1622</f>
        <v>0</v>
      </c>
      <c r="AH1621" s="265"/>
      <c r="AI1621" s="921">
        <f>AI1622</f>
        <v>0</v>
      </c>
      <c r="AJ1621" s="921">
        <f>AJ1622</f>
        <v>0</v>
      </c>
    </row>
    <row r="1622" spans="2:36" x14ac:dyDescent="0.25">
      <c r="B1622" s="406"/>
      <c r="C1622" s="407"/>
      <c r="D1622" s="51"/>
      <c r="E1622" s="51"/>
      <c r="F1622" s="79"/>
      <c r="G1622" s="133"/>
      <c r="H1622" s="133"/>
      <c r="I1622" s="133"/>
      <c r="J1622" s="57"/>
      <c r="K1622" s="807"/>
      <c r="L1622" s="136"/>
      <c r="M1622" s="469">
        <v>0</v>
      </c>
      <c r="N1622" s="136"/>
      <c r="O1622" s="469">
        <v>0</v>
      </c>
      <c r="P1622" s="75">
        <v>0</v>
      </c>
      <c r="Q1622" s="469">
        <v>0</v>
      </c>
      <c r="R1622" s="138"/>
      <c r="S1622" s="469">
        <v>0</v>
      </c>
      <c r="T1622" s="75">
        <v>0</v>
      </c>
      <c r="U1622" s="469">
        <v>0</v>
      </c>
      <c r="V1622" s="138"/>
      <c r="W1622" s="469">
        <v>0</v>
      </c>
      <c r="X1622" s="138"/>
      <c r="Y1622" s="469">
        <v>0</v>
      </c>
      <c r="Z1622" s="60">
        <f t="shared" si="139"/>
        <v>0</v>
      </c>
      <c r="AA1622" s="469">
        <v>0</v>
      </c>
      <c r="AB1622" s="138"/>
      <c r="AC1622" s="469">
        <v>0</v>
      </c>
      <c r="AD1622" s="63">
        <v>0</v>
      </c>
      <c r="AE1622" s="136">
        <v>0</v>
      </c>
      <c r="AF1622" s="942"/>
      <c r="AG1622" s="136">
        <v>0</v>
      </c>
      <c r="AH1622" s="138"/>
      <c r="AI1622" s="469">
        <v>0</v>
      </c>
      <c r="AJ1622" s="469">
        <v>0</v>
      </c>
    </row>
    <row r="1623" spans="2:36" ht="24" x14ac:dyDescent="0.25">
      <c r="B1623" s="42">
        <v>25404</v>
      </c>
      <c r="C1623" s="341" t="s">
        <v>1568</v>
      </c>
      <c r="D1623" s="44"/>
      <c r="E1623" s="44"/>
      <c r="F1623" s="45"/>
      <c r="G1623" s="46"/>
      <c r="H1623" s="46"/>
      <c r="I1623" s="46"/>
      <c r="J1623" s="47"/>
      <c r="K1623" s="787">
        <v>0</v>
      </c>
      <c r="L1623" s="264"/>
      <c r="M1623" s="921">
        <f>M1624</f>
        <v>0</v>
      </c>
      <c r="N1623" s="264"/>
      <c r="O1623" s="921">
        <f>O1624</f>
        <v>0</v>
      </c>
      <c r="P1623" s="238">
        <v>0</v>
      </c>
      <c r="Q1623" s="921">
        <f>Q1624</f>
        <v>0</v>
      </c>
      <c r="R1623" s="265"/>
      <c r="S1623" s="921">
        <f>S1624</f>
        <v>0</v>
      </c>
      <c r="T1623" s="75">
        <v>0</v>
      </c>
      <c r="U1623" s="921">
        <f>U1624</f>
        <v>0</v>
      </c>
      <c r="V1623" s="265"/>
      <c r="W1623" s="921">
        <f>W1624</f>
        <v>0</v>
      </c>
      <c r="X1623" s="265"/>
      <c r="Y1623" s="921">
        <f>Y1624</f>
        <v>0</v>
      </c>
      <c r="Z1623" s="60">
        <f t="shared" si="139"/>
        <v>0</v>
      </c>
      <c r="AA1623" s="921">
        <f>AA1624</f>
        <v>0</v>
      </c>
      <c r="AB1623" s="265"/>
      <c r="AC1623" s="921">
        <f>AC1624</f>
        <v>0</v>
      </c>
      <c r="AD1623" s="63">
        <v>0</v>
      </c>
      <c r="AE1623" s="264">
        <f>AE1624</f>
        <v>0</v>
      </c>
      <c r="AF1623" s="958"/>
      <c r="AG1623" s="264">
        <f>AG1624</f>
        <v>0</v>
      </c>
      <c r="AH1623" s="265"/>
      <c r="AI1623" s="921">
        <f>AI1624</f>
        <v>0</v>
      </c>
      <c r="AJ1623" s="921">
        <f>AJ1624</f>
        <v>0</v>
      </c>
    </row>
    <row r="1624" spans="2:36" x14ac:dyDescent="0.25">
      <c r="B1624" s="51"/>
      <c r="C1624" s="407"/>
      <c r="D1624" s="51"/>
      <c r="E1624" s="97"/>
      <c r="F1624" s="79"/>
      <c r="G1624" s="133"/>
      <c r="H1624" s="133"/>
      <c r="I1624" s="133"/>
      <c r="J1624" s="57"/>
      <c r="K1624" s="809"/>
      <c r="L1624" s="136"/>
      <c r="M1624" s="469">
        <v>0</v>
      </c>
      <c r="N1624" s="136"/>
      <c r="O1624" s="469">
        <v>0</v>
      </c>
      <c r="P1624" s="75">
        <v>0</v>
      </c>
      <c r="Q1624" s="469">
        <v>0</v>
      </c>
      <c r="R1624" s="138"/>
      <c r="S1624" s="469">
        <v>0</v>
      </c>
      <c r="T1624" s="75">
        <v>0</v>
      </c>
      <c r="U1624" s="469">
        <v>0</v>
      </c>
      <c r="V1624" s="138"/>
      <c r="W1624" s="469">
        <v>0</v>
      </c>
      <c r="X1624" s="138"/>
      <c r="Y1624" s="469">
        <v>0</v>
      </c>
      <c r="Z1624" s="60">
        <f t="shared" si="139"/>
        <v>0</v>
      </c>
      <c r="AA1624" s="469">
        <v>0</v>
      </c>
      <c r="AB1624" s="138"/>
      <c r="AC1624" s="469">
        <v>0</v>
      </c>
      <c r="AD1624" s="63">
        <v>0</v>
      </c>
      <c r="AE1624" s="136">
        <v>0</v>
      </c>
      <c r="AF1624" s="942"/>
      <c r="AG1624" s="136">
        <v>0</v>
      </c>
      <c r="AH1624" s="138"/>
      <c r="AI1624" s="469">
        <v>0</v>
      </c>
      <c r="AJ1624" s="469">
        <v>0</v>
      </c>
    </row>
    <row r="1625" spans="2:36" ht="24" x14ac:dyDescent="0.25">
      <c r="B1625" s="868">
        <v>255</v>
      </c>
      <c r="C1625" s="311" t="s">
        <v>1569</v>
      </c>
      <c r="D1625" s="868"/>
      <c r="E1625" s="868"/>
      <c r="F1625" s="295"/>
      <c r="G1625" s="305"/>
      <c r="H1625" s="305"/>
      <c r="I1625" s="305"/>
      <c r="J1625" s="298"/>
      <c r="K1625" s="803">
        <v>23842.080000000002</v>
      </c>
      <c r="L1625" s="212"/>
      <c r="M1625" s="923">
        <f>M1626+M1629</f>
        <v>0</v>
      </c>
      <c r="N1625" s="212"/>
      <c r="O1625" s="923">
        <f>O1626+O1629</f>
        <v>0</v>
      </c>
      <c r="P1625" s="878">
        <v>0</v>
      </c>
      <c r="Q1625" s="923">
        <f>Q1626+Q1629</f>
        <v>0</v>
      </c>
      <c r="R1625" s="300"/>
      <c r="S1625" s="923">
        <f>S1626+S1629</f>
        <v>0</v>
      </c>
      <c r="T1625" s="75">
        <v>0</v>
      </c>
      <c r="U1625" s="923">
        <f>U1626+U1629</f>
        <v>0</v>
      </c>
      <c r="V1625" s="300"/>
      <c r="W1625" s="923">
        <f>W1626+W1629</f>
        <v>0</v>
      </c>
      <c r="X1625" s="300"/>
      <c r="Y1625" s="923">
        <f>Y1626+Y1629</f>
        <v>0</v>
      </c>
      <c r="Z1625" s="60">
        <f t="shared" si="139"/>
        <v>0</v>
      </c>
      <c r="AA1625" s="923">
        <f>AA1626+AA1629</f>
        <v>23842.080000000002</v>
      </c>
      <c r="AB1625" s="300"/>
      <c r="AC1625" s="923">
        <f>AC1626+AC1629</f>
        <v>0</v>
      </c>
      <c r="AD1625" s="63">
        <v>0</v>
      </c>
      <c r="AE1625" s="212">
        <f>AE1626+AE1629</f>
        <v>0</v>
      </c>
      <c r="AF1625" s="964">
        <f>AF1626+AF1629</f>
        <v>0</v>
      </c>
      <c r="AG1625" s="212">
        <f>AG1626+AG1629</f>
        <v>0</v>
      </c>
      <c r="AH1625" s="300"/>
      <c r="AI1625" s="923">
        <f>AI1626+AI1629</f>
        <v>0</v>
      </c>
      <c r="AJ1625" s="923">
        <f>AJ1626+AJ1629</f>
        <v>23842.080000000002</v>
      </c>
    </row>
    <row r="1626" spans="2:36" x14ac:dyDescent="0.25">
      <c r="B1626" s="42">
        <v>25501</v>
      </c>
      <c r="C1626" s="341" t="s">
        <v>1570</v>
      </c>
      <c r="D1626" s="44"/>
      <c r="E1626" s="44"/>
      <c r="F1626" s="44"/>
      <c r="G1626" s="239"/>
      <c r="H1626" s="239"/>
      <c r="I1626" s="239"/>
      <c r="J1626" s="47"/>
      <c r="K1626" s="787">
        <v>23842.080000000002</v>
      </c>
      <c r="L1626" s="264"/>
      <c r="M1626" s="921">
        <f>SUM(M1627:M1628)</f>
        <v>0</v>
      </c>
      <c r="N1626" s="264"/>
      <c r="O1626" s="921">
        <f>SUM(O1627:O1628)</f>
        <v>0</v>
      </c>
      <c r="P1626" s="238">
        <v>0</v>
      </c>
      <c r="Q1626" s="921">
        <f>SUM(Q1627:Q1628)</f>
        <v>0</v>
      </c>
      <c r="R1626" s="265"/>
      <c r="S1626" s="921">
        <f>SUM(S1627:S1628)</f>
        <v>0</v>
      </c>
      <c r="T1626" s="75">
        <v>0</v>
      </c>
      <c r="U1626" s="921">
        <f>SUM(U1627:U1628)</f>
        <v>0</v>
      </c>
      <c r="V1626" s="265"/>
      <c r="W1626" s="921">
        <f>SUM(W1627:W1628)</f>
        <v>0</v>
      </c>
      <c r="X1626" s="265"/>
      <c r="Y1626" s="921">
        <f>SUM(Y1627:Y1628)</f>
        <v>0</v>
      </c>
      <c r="Z1626" s="60">
        <f t="shared" si="139"/>
        <v>0</v>
      </c>
      <c r="AA1626" s="921">
        <f>SUM(AA1627:AA1628)</f>
        <v>23842.080000000002</v>
      </c>
      <c r="AB1626" s="265"/>
      <c r="AC1626" s="921">
        <f>SUM(AC1627:AC1628)</f>
        <v>0</v>
      </c>
      <c r="AD1626" s="63">
        <v>0</v>
      </c>
      <c r="AE1626" s="264">
        <f>SUM(AE1627:AE1628)</f>
        <v>0</v>
      </c>
      <c r="AF1626" s="565">
        <f>AF1627+AF1628</f>
        <v>0</v>
      </c>
      <c r="AG1626" s="264">
        <f>SUM(AG1627:AG1628)</f>
        <v>0</v>
      </c>
      <c r="AH1626" s="265"/>
      <c r="AI1626" s="921">
        <f>SUM(AI1627:AI1628)</f>
        <v>0</v>
      </c>
      <c r="AJ1626" s="921">
        <f>SUM(AJ1627:AJ1628)</f>
        <v>23842.080000000002</v>
      </c>
    </row>
    <row r="1627" spans="2:36" ht="66" x14ac:dyDescent="0.25">
      <c r="B1627" s="408"/>
      <c r="C1627" s="101" t="s">
        <v>1571</v>
      </c>
      <c r="D1627" s="51"/>
      <c r="E1627" s="51">
        <v>12</v>
      </c>
      <c r="F1627" s="109" t="s">
        <v>49</v>
      </c>
      <c r="G1627" s="55" t="s">
        <v>31</v>
      </c>
      <c r="H1627" s="56" t="s">
        <v>32</v>
      </c>
      <c r="I1627" s="55" t="s">
        <v>33</v>
      </c>
      <c r="J1627" s="57">
        <v>1013.9</v>
      </c>
      <c r="K1627" s="807">
        <v>12166.8</v>
      </c>
      <c r="L1627" s="136"/>
      <c r="M1627" s="469">
        <v>0</v>
      </c>
      <c r="N1627" s="136"/>
      <c r="O1627" s="469"/>
      <c r="P1627" s="75">
        <v>0</v>
      </c>
      <c r="Q1627" s="1002">
        <f>P1627*J1627</f>
        <v>0</v>
      </c>
      <c r="R1627" s="138"/>
      <c r="S1627" s="469"/>
      <c r="T1627" s="75">
        <v>0</v>
      </c>
      <c r="U1627" s="1002"/>
      <c r="V1627" s="138"/>
      <c r="W1627" s="469"/>
      <c r="X1627" s="138"/>
      <c r="Y1627" s="469"/>
      <c r="Z1627" s="60">
        <f t="shared" si="139"/>
        <v>12</v>
      </c>
      <c r="AA1627" s="1002">
        <v>12166.8</v>
      </c>
      <c r="AB1627" s="138"/>
      <c r="AC1627" s="469"/>
      <c r="AD1627" s="63">
        <v>0</v>
      </c>
      <c r="AE1627" s="137">
        <f>AD1627*J1627</f>
        <v>0</v>
      </c>
      <c r="AF1627" s="942">
        <v>0</v>
      </c>
      <c r="AG1627" s="150">
        <v>0</v>
      </c>
      <c r="AH1627" s="138"/>
      <c r="AI1627" s="469"/>
      <c r="AJ1627" s="998">
        <f>AG1627+AI1627+AE1627+AC1627+AA1627+Y1627+W1627+U1627+S1627+Q1627+O1627+M1627</f>
        <v>12166.8</v>
      </c>
    </row>
    <row r="1628" spans="2:36" ht="66" x14ac:dyDescent="0.25">
      <c r="B1628" s="408"/>
      <c r="C1628" s="101" t="s">
        <v>1572</v>
      </c>
      <c r="D1628" s="51"/>
      <c r="E1628" s="51">
        <v>12</v>
      </c>
      <c r="F1628" s="109" t="s">
        <v>49</v>
      </c>
      <c r="G1628" s="55" t="s">
        <v>31</v>
      </c>
      <c r="H1628" s="56" t="s">
        <v>32</v>
      </c>
      <c r="I1628" s="55" t="s">
        <v>33</v>
      </c>
      <c r="J1628" s="57">
        <v>972.94</v>
      </c>
      <c r="K1628" s="807">
        <v>11675.28</v>
      </c>
      <c r="L1628" s="136"/>
      <c r="M1628" s="469">
        <v>0</v>
      </c>
      <c r="N1628" s="136"/>
      <c r="O1628" s="469"/>
      <c r="P1628" s="75">
        <v>0</v>
      </c>
      <c r="Q1628" s="1002">
        <f>P1628*J1628</f>
        <v>0</v>
      </c>
      <c r="R1628" s="138"/>
      <c r="S1628" s="469"/>
      <c r="T1628" s="75">
        <v>0</v>
      </c>
      <c r="U1628" s="1002"/>
      <c r="V1628" s="138"/>
      <c r="W1628" s="469"/>
      <c r="X1628" s="138"/>
      <c r="Y1628" s="469"/>
      <c r="Z1628" s="60">
        <f t="shared" si="139"/>
        <v>12</v>
      </c>
      <c r="AA1628" s="1002">
        <v>11675.28</v>
      </c>
      <c r="AB1628" s="138"/>
      <c r="AC1628" s="469"/>
      <c r="AD1628" s="63">
        <v>0</v>
      </c>
      <c r="AE1628" s="137">
        <f>AD1628*J1628</f>
        <v>0</v>
      </c>
      <c r="AF1628" s="942">
        <v>0</v>
      </c>
      <c r="AG1628" s="150">
        <v>0</v>
      </c>
      <c r="AH1628" s="138"/>
      <c r="AI1628" s="469"/>
      <c r="AJ1628" s="998">
        <f>AG1628+AI1628+AE1628+AC1628+AA1628+Y1628+W1628+U1628+S1628+Q1628+O1628+M1628</f>
        <v>11675.28</v>
      </c>
    </row>
    <row r="1629" spans="2:36" ht="24" x14ac:dyDescent="0.25">
      <c r="B1629" s="42">
        <v>25502</v>
      </c>
      <c r="C1629" s="341" t="s">
        <v>1573</v>
      </c>
      <c r="D1629" s="44"/>
      <c r="E1629" s="44"/>
      <c r="F1629" s="45"/>
      <c r="G1629" s="46"/>
      <c r="H1629" s="46"/>
      <c r="I1629" s="46"/>
      <c r="J1629" s="47"/>
      <c r="K1629" s="787">
        <v>0</v>
      </c>
      <c r="L1629" s="264"/>
      <c r="M1629" s="921">
        <f>M1630</f>
        <v>0</v>
      </c>
      <c r="N1629" s="264"/>
      <c r="O1629" s="921">
        <f>O1630</f>
        <v>0</v>
      </c>
      <c r="P1629" s="238">
        <v>0</v>
      </c>
      <c r="Q1629" s="921">
        <f>Q1630</f>
        <v>0</v>
      </c>
      <c r="R1629" s="265"/>
      <c r="S1629" s="921">
        <f>S1630</f>
        <v>0</v>
      </c>
      <c r="T1629" s="75">
        <v>0</v>
      </c>
      <c r="U1629" s="921">
        <f>U1630</f>
        <v>0</v>
      </c>
      <c r="V1629" s="265"/>
      <c r="W1629" s="921">
        <f>W1630</f>
        <v>0</v>
      </c>
      <c r="X1629" s="265"/>
      <c r="Y1629" s="921">
        <f>Y1630</f>
        <v>0</v>
      </c>
      <c r="Z1629" s="60">
        <f t="shared" si="139"/>
        <v>0</v>
      </c>
      <c r="AA1629" s="921">
        <f>AA1630</f>
        <v>0</v>
      </c>
      <c r="AB1629" s="265"/>
      <c r="AC1629" s="921">
        <f>AC1630</f>
        <v>0</v>
      </c>
      <c r="AD1629" s="63">
        <v>0</v>
      </c>
      <c r="AE1629" s="264">
        <f>AE1630</f>
        <v>0</v>
      </c>
      <c r="AF1629" s="958"/>
      <c r="AG1629" s="264">
        <f>AG1630</f>
        <v>0</v>
      </c>
      <c r="AH1629" s="265"/>
      <c r="AI1629" s="921">
        <f>AI1630</f>
        <v>0</v>
      </c>
      <c r="AJ1629" s="921">
        <f>AJ1630</f>
        <v>0</v>
      </c>
    </row>
    <row r="1630" spans="2:36" x14ac:dyDescent="0.25">
      <c r="B1630" s="53"/>
      <c r="C1630" s="409"/>
      <c r="D1630" s="51"/>
      <c r="E1630" s="97"/>
      <c r="F1630" s="79"/>
      <c r="G1630" s="133"/>
      <c r="H1630" s="133"/>
      <c r="I1630" s="133"/>
      <c r="J1630" s="57"/>
      <c r="K1630" s="809"/>
      <c r="L1630" s="136"/>
      <c r="M1630" s="469">
        <v>0</v>
      </c>
      <c r="N1630" s="136"/>
      <c r="O1630" s="469">
        <v>0</v>
      </c>
      <c r="P1630" s="75">
        <v>0</v>
      </c>
      <c r="Q1630" s="469">
        <v>0</v>
      </c>
      <c r="R1630" s="138"/>
      <c r="S1630" s="469">
        <v>0</v>
      </c>
      <c r="T1630" s="75">
        <v>0</v>
      </c>
      <c r="U1630" s="469">
        <v>0</v>
      </c>
      <c r="V1630" s="138"/>
      <c r="W1630" s="469">
        <v>0</v>
      </c>
      <c r="X1630" s="138"/>
      <c r="Y1630" s="469">
        <v>0</v>
      </c>
      <c r="Z1630" s="60">
        <f t="shared" si="139"/>
        <v>0</v>
      </c>
      <c r="AA1630" s="469">
        <v>0</v>
      </c>
      <c r="AB1630" s="138"/>
      <c r="AC1630" s="469">
        <v>0</v>
      </c>
      <c r="AD1630" s="63">
        <v>0</v>
      </c>
      <c r="AE1630" s="136">
        <v>0</v>
      </c>
      <c r="AF1630" s="942"/>
      <c r="AG1630" s="136">
        <v>0</v>
      </c>
      <c r="AH1630" s="138"/>
      <c r="AI1630" s="469">
        <v>0</v>
      </c>
      <c r="AJ1630" s="469">
        <v>0</v>
      </c>
    </row>
    <row r="1631" spans="2:36" ht="24" x14ac:dyDescent="0.25">
      <c r="B1631" s="272">
        <v>256</v>
      </c>
      <c r="C1631" s="273" t="s">
        <v>1574</v>
      </c>
      <c r="D1631" s="274"/>
      <c r="E1631" s="274"/>
      <c r="F1631" s="274"/>
      <c r="G1631" s="313"/>
      <c r="H1631" s="313"/>
      <c r="I1631" s="313"/>
      <c r="J1631" s="277"/>
      <c r="K1631" s="794">
        <v>155629.91999999998</v>
      </c>
      <c r="L1631" s="278"/>
      <c r="M1631" s="919">
        <f>M1632</f>
        <v>0</v>
      </c>
      <c r="N1631" s="278"/>
      <c r="O1631" s="919">
        <f>O1632</f>
        <v>0</v>
      </c>
      <c r="P1631" s="875">
        <v>0</v>
      </c>
      <c r="Q1631" s="919">
        <f>Q1632</f>
        <v>0</v>
      </c>
      <c r="R1631" s="279"/>
      <c r="S1631" s="919">
        <f>S1632</f>
        <v>0</v>
      </c>
      <c r="T1631" s="875">
        <v>0</v>
      </c>
      <c r="U1631" s="919">
        <f>U1632</f>
        <v>107035.83</v>
      </c>
      <c r="V1631" s="279"/>
      <c r="W1631" s="919">
        <f>W1632</f>
        <v>0</v>
      </c>
      <c r="X1631" s="279"/>
      <c r="Y1631" s="919">
        <f>Y1632</f>
        <v>0</v>
      </c>
      <c r="Z1631" s="373">
        <f t="shared" si="139"/>
        <v>0</v>
      </c>
      <c r="AA1631" s="919">
        <f>AA1632</f>
        <v>48594.090000000004</v>
      </c>
      <c r="AB1631" s="279"/>
      <c r="AC1631" s="919">
        <f>AC1632</f>
        <v>0</v>
      </c>
      <c r="AD1631" s="930">
        <v>0</v>
      </c>
      <c r="AE1631" s="278">
        <f>AE1632</f>
        <v>0</v>
      </c>
      <c r="AF1631" s="950">
        <f>AF1632</f>
        <v>0</v>
      </c>
      <c r="AG1631" s="278">
        <f>AG1632</f>
        <v>0</v>
      </c>
      <c r="AH1631" s="279"/>
      <c r="AI1631" s="919">
        <f>AI1632</f>
        <v>0</v>
      </c>
      <c r="AJ1631" s="919">
        <f>AJ1632</f>
        <v>155629.91999999998</v>
      </c>
    </row>
    <row r="1632" spans="2:36" ht="24" x14ac:dyDescent="0.25">
      <c r="B1632" s="117">
        <v>25601</v>
      </c>
      <c r="C1632" s="118" t="s">
        <v>1574</v>
      </c>
      <c r="D1632" s="119"/>
      <c r="E1632" s="119"/>
      <c r="F1632" s="119"/>
      <c r="G1632" s="206"/>
      <c r="H1632" s="206"/>
      <c r="I1632" s="206"/>
      <c r="J1632" s="176"/>
      <c r="K1632" s="769">
        <v>155629.91999999998</v>
      </c>
      <c r="L1632" s="122"/>
      <c r="M1632" s="917">
        <f>SUM(M1633:M1654)</f>
        <v>0</v>
      </c>
      <c r="N1632" s="122"/>
      <c r="O1632" s="917">
        <f>SUM(O1633:O1654)</f>
        <v>0</v>
      </c>
      <c r="P1632" s="871">
        <v>0</v>
      </c>
      <c r="Q1632" s="917">
        <f>SUM(Q1633:Q1654)</f>
        <v>0</v>
      </c>
      <c r="R1632" s="124"/>
      <c r="S1632" s="917">
        <f>SUM(S1633:S1654)</f>
        <v>0</v>
      </c>
      <c r="T1632" s="871">
        <v>0</v>
      </c>
      <c r="U1632" s="917">
        <f>SUM(U1633:U1654)</f>
        <v>107035.83</v>
      </c>
      <c r="V1632" s="124"/>
      <c r="W1632" s="917">
        <f>SUM(W1633:W1654)</f>
        <v>0</v>
      </c>
      <c r="X1632" s="124"/>
      <c r="Y1632" s="917">
        <f>SUM(Y1633:Y1654)</f>
        <v>0</v>
      </c>
      <c r="Z1632" s="872">
        <f t="shared" si="139"/>
        <v>0</v>
      </c>
      <c r="AA1632" s="917">
        <f>SUM(AA1633:AA1654)</f>
        <v>48594.090000000004</v>
      </c>
      <c r="AB1632" s="124"/>
      <c r="AC1632" s="917">
        <f>SUM(AC1633:AC1654)</f>
        <v>0</v>
      </c>
      <c r="AD1632" s="993">
        <v>0</v>
      </c>
      <c r="AE1632" s="122">
        <f>SUM(AE1633:AE1654)</f>
        <v>0</v>
      </c>
      <c r="AF1632" s="121">
        <f>SUM(AF1633:AF1654)</f>
        <v>0</v>
      </c>
      <c r="AG1632" s="122">
        <f>SUM(AG1633:AG1654)</f>
        <v>0</v>
      </c>
      <c r="AH1632" s="124"/>
      <c r="AI1632" s="917">
        <f>SUM(AI1633:AI1654)</f>
        <v>0</v>
      </c>
      <c r="AJ1632" s="917">
        <f>SUM(AJ1633:AJ1654)</f>
        <v>155629.91999999998</v>
      </c>
    </row>
    <row r="1633" spans="2:36" ht="66" x14ac:dyDescent="0.25">
      <c r="B1633" s="406"/>
      <c r="C1633" s="412" t="s">
        <v>1575</v>
      </c>
      <c r="D1633" s="51"/>
      <c r="E1633" s="51">
        <v>24</v>
      </c>
      <c r="F1633" s="79" t="s">
        <v>195</v>
      </c>
      <c r="G1633" s="88" t="s">
        <v>31</v>
      </c>
      <c r="H1633" s="56" t="s">
        <v>32</v>
      </c>
      <c r="I1633" s="55" t="s">
        <v>33</v>
      </c>
      <c r="J1633" s="57">
        <v>56.979166666666664</v>
      </c>
      <c r="K1633" s="807">
        <v>1367.5</v>
      </c>
      <c r="L1633" s="142"/>
      <c r="M1633" s="918">
        <v>0</v>
      </c>
      <c r="N1633" s="142"/>
      <c r="O1633" s="918"/>
      <c r="P1633" s="75">
        <v>0</v>
      </c>
      <c r="Q1633" s="1002">
        <f t="shared" ref="Q1633:Q1654" si="140">P1633*J1633</f>
        <v>0</v>
      </c>
      <c r="R1633" s="144"/>
      <c r="S1633" s="918"/>
      <c r="T1633" s="75">
        <v>0</v>
      </c>
      <c r="U1633" s="1002">
        <v>974.4</v>
      </c>
      <c r="V1633" s="144"/>
      <c r="W1633" s="918"/>
      <c r="X1633" s="144"/>
      <c r="Y1633" s="918"/>
      <c r="Z1633" s="60">
        <f t="shared" si="139"/>
        <v>24</v>
      </c>
      <c r="AA1633" s="1002">
        <v>393.1</v>
      </c>
      <c r="AB1633" s="144"/>
      <c r="AC1633" s="918"/>
      <c r="AD1633" s="63">
        <v>0</v>
      </c>
      <c r="AE1633" s="137">
        <f t="shared" ref="AE1633:AE1654" si="141">AD1633*J1633</f>
        <v>0</v>
      </c>
      <c r="AF1633" s="945">
        <v>0</v>
      </c>
      <c r="AG1633" s="150">
        <v>0</v>
      </c>
      <c r="AH1633" s="144"/>
      <c r="AI1633" s="918"/>
      <c r="AJ1633" s="998">
        <f t="shared" ref="AJ1633:AJ1654" si="142">AG1633+AI1633+AE1633+AC1633+AA1633+Y1633+W1633+U1633+S1633+Q1633+O1633+M1633</f>
        <v>1367.5</v>
      </c>
    </row>
    <row r="1634" spans="2:36" ht="66" x14ac:dyDescent="0.25">
      <c r="B1634" s="406"/>
      <c r="C1634" s="413" t="s">
        <v>1576</v>
      </c>
      <c r="D1634" s="51"/>
      <c r="E1634" s="51">
        <v>100</v>
      </c>
      <c r="F1634" s="79" t="s">
        <v>30</v>
      </c>
      <c r="G1634" s="88" t="s">
        <v>31</v>
      </c>
      <c r="H1634" s="56" t="s">
        <v>32</v>
      </c>
      <c r="I1634" s="55" t="s">
        <v>33</v>
      </c>
      <c r="J1634" s="57">
        <v>0.51</v>
      </c>
      <c r="K1634" s="807">
        <v>51</v>
      </c>
      <c r="L1634" s="142"/>
      <c r="M1634" s="918">
        <v>0</v>
      </c>
      <c r="N1634" s="142"/>
      <c r="O1634" s="918"/>
      <c r="P1634" s="75">
        <v>0</v>
      </c>
      <c r="Q1634" s="1002">
        <f t="shared" si="140"/>
        <v>0</v>
      </c>
      <c r="R1634" s="144"/>
      <c r="S1634" s="918"/>
      <c r="T1634" s="75">
        <v>0</v>
      </c>
      <c r="U1634" s="1002"/>
      <c r="V1634" s="144"/>
      <c r="W1634" s="918"/>
      <c r="X1634" s="144"/>
      <c r="Y1634" s="918"/>
      <c r="Z1634" s="60">
        <f t="shared" si="139"/>
        <v>100</v>
      </c>
      <c r="AA1634" s="1002">
        <v>51</v>
      </c>
      <c r="AB1634" s="144"/>
      <c r="AC1634" s="918"/>
      <c r="AD1634" s="63">
        <v>0</v>
      </c>
      <c r="AE1634" s="137">
        <f t="shared" si="141"/>
        <v>0</v>
      </c>
      <c r="AF1634" s="945">
        <v>0</v>
      </c>
      <c r="AG1634" s="150">
        <v>0</v>
      </c>
      <c r="AH1634" s="144"/>
      <c r="AI1634" s="918"/>
      <c r="AJ1634" s="998">
        <f t="shared" si="142"/>
        <v>51</v>
      </c>
    </row>
    <row r="1635" spans="2:36" ht="66" x14ac:dyDescent="0.25">
      <c r="B1635" s="406"/>
      <c r="C1635" s="413" t="s">
        <v>1577</v>
      </c>
      <c r="D1635" s="51"/>
      <c r="E1635" s="51">
        <v>101</v>
      </c>
      <c r="F1635" s="79" t="s">
        <v>30</v>
      </c>
      <c r="G1635" s="88" t="s">
        <v>31</v>
      </c>
      <c r="H1635" s="56" t="s">
        <v>32</v>
      </c>
      <c r="I1635" s="55" t="s">
        <v>33</v>
      </c>
      <c r="J1635" s="57">
        <v>0.59</v>
      </c>
      <c r="K1635" s="807">
        <v>230.94</v>
      </c>
      <c r="L1635" s="142"/>
      <c r="M1635" s="918">
        <v>0</v>
      </c>
      <c r="N1635" s="142"/>
      <c r="O1635" s="918"/>
      <c r="P1635" s="75">
        <v>0</v>
      </c>
      <c r="Q1635" s="1002">
        <f t="shared" si="140"/>
        <v>0</v>
      </c>
      <c r="R1635" s="144"/>
      <c r="S1635" s="918"/>
      <c r="T1635" s="75">
        <v>0</v>
      </c>
      <c r="U1635" s="1002"/>
      <c r="V1635" s="144"/>
      <c r="W1635" s="918"/>
      <c r="X1635" s="144"/>
      <c r="Y1635" s="918"/>
      <c r="Z1635" s="60">
        <f t="shared" si="139"/>
        <v>101</v>
      </c>
      <c r="AA1635" s="1002">
        <v>230.94</v>
      </c>
      <c r="AB1635" s="144"/>
      <c r="AC1635" s="918"/>
      <c r="AD1635" s="63">
        <v>0</v>
      </c>
      <c r="AE1635" s="137">
        <f t="shared" si="141"/>
        <v>0</v>
      </c>
      <c r="AF1635" s="945">
        <v>0</v>
      </c>
      <c r="AG1635" s="150">
        <v>0</v>
      </c>
      <c r="AH1635" s="144"/>
      <c r="AI1635" s="918"/>
      <c r="AJ1635" s="998">
        <f t="shared" si="142"/>
        <v>230.94</v>
      </c>
    </row>
    <row r="1636" spans="2:36" ht="66" x14ac:dyDescent="0.25">
      <c r="B1636" s="406"/>
      <c r="C1636" s="414" t="s">
        <v>1578</v>
      </c>
      <c r="D1636" s="51"/>
      <c r="E1636" s="51">
        <v>100</v>
      </c>
      <c r="F1636" s="79" t="s">
        <v>30</v>
      </c>
      <c r="G1636" s="88" t="s">
        <v>31</v>
      </c>
      <c r="H1636" s="56" t="s">
        <v>32</v>
      </c>
      <c r="I1636" s="55" t="s">
        <v>33</v>
      </c>
      <c r="J1636" s="57">
        <v>1.02</v>
      </c>
      <c r="K1636" s="807">
        <v>102</v>
      </c>
      <c r="L1636" s="142"/>
      <c r="M1636" s="918">
        <v>0</v>
      </c>
      <c r="N1636" s="142"/>
      <c r="O1636" s="918"/>
      <c r="P1636" s="75">
        <v>0</v>
      </c>
      <c r="Q1636" s="1002">
        <f t="shared" si="140"/>
        <v>0</v>
      </c>
      <c r="R1636" s="144"/>
      <c r="S1636" s="918"/>
      <c r="T1636" s="75">
        <v>0</v>
      </c>
      <c r="U1636" s="1002"/>
      <c r="V1636" s="144"/>
      <c r="W1636" s="918"/>
      <c r="X1636" s="144"/>
      <c r="Y1636" s="918"/>
      <c r="Z1636" s="60">
        <f t="shared" si="139"/>
        <v>100</v>
      </c>
      <c r="AA1636" s="1002">
        <v>102</v>
      </c>
      <c r="AB1636" s="144"/>
      <c r="AC1636" s="918"/>
      <c r="AD1636" s="63">
        <v>0</v>
      </c>
      <c r="AE1636" s="137">
        <f t="shared" si="141"/>
        <v>0</v>
      </c>
      <c r="AF1636" s="945">
        <v>0</v>
      </c>
      <c r="AG1636" s="150">
        <v>0</v>
      </c>
      <c r="AH1636" s="144"/>
      <c r="AI1636" s="918"/>
      <c r="AJ1636" s="998">
        <f t="shared" si="142"/>
        <v>102</v>
      </c>
    </row>
    <row r="1637" spans="2:36" ht="66" x14ac:dyDescent="0.25">
      <c r="B1637" s="406"/>
      <c r="C1637" s="415" t="s">
        <v>1579</v>
      </c>
      <c r="D1637" s="51"/>
      <c r="E1637" s="51">
        <v>397</v>
      </c>
      <c r="F1637" s="79" t="s">
        <v>195</v>
      </c>
      <c r="G1637" s="88" t="s">
        <v>31</v>
      </c>
      <c r="H1637" s="56" t="s">
        <v>32</v>
      </c>
      <c r="I1637" s="55" t="s">
        <v>33</v>
      </c>
      <c r="J1637" s="57">
        <v>55.117176165803109</v>
      </c>
      <c r="K1637" s="807">
        <v>19687.89</v>
      </c>
      <c r="L1637" s="142"/>
      <c r="M1637" s="918">
        <v>0</v>
      </c>
      <c r="N1637" s="142"/>
      <c r="O1637" s="918"/>
      <c r="P1637" s="75">
        <v>0</v>
      </c>
      <c r="Q1637" s="1002">
        <f t="shared" si="140"/>
        <v>0</v>
      </c>
      <c r="R1637" s="144"/>
      <c r="S1637" s="918"/>
      <c r="T1637" s="75">
        <v>0</v>
      </c>
      <c r="U1637" s="1002">
        <v>13722.8</v>
      </c>
      <c r="V1637" s="144"/>
      <c r="W1637" s="918"/>
      <c r="X1637" s="144"/>
      <c r="Y1637" s="918"/>
      <c r="Z1637" s="60">
        <f t="shared" si="139"/>
        <v>397</v>
      </c>
      <c r="AA1637" s="1002">
        <v>5965.09</v>
      </c>
      <c r="AB1637" s="144"/>
      <c r="AC1637" s="918"/>
      <c r="AD1637" s="63">
        <v>0</v>
      </c>
      <c r="AE1637" s="137">
        <f t="shared" si="141"/>
        <v>0</v>
      </c>
      <c r="AF1637" s="945">
        <v>0</v>
      </c>
      <c r="AG1637" s="150">
        <v>0</v>
      </c>
      <c r="AH1637" s="144"/>
      <c r="AI1637" s="918"/>
      <c r="AJ1637" s="998">
        <f t="shared" si="142"/>
        <v>19687.89</v>
      </c>
    </row>
    <row r="1638" spans="2:36" ht="66" x14ac:dyDescent="0.25">
      <c r="B1638" s="406"/>
      <c r="C1638" s="52" t="s">
        <v>367</v>
      </c>
      <c r="D1638" s="51"/>
      <c r="E1638" s="51">
        <v>1601</v>
      </c>
      <c r="F1638" s="79" t="s">
        <v>195</v>
      </c>
      <c r="G1638" s="88" t="s">
        <v>31</v>
      </c>
      <c r="H1638" s="56" t="s">
        <v>32</v>
      </c>
      <c r="I1638" s="55" t="s">
        <v>33</v>
      </c>
      <c r="J1638" s="57">
        <v>56.908968553459118</v>
      </c>
      <c r="K1638" s="807">
        <v>83892.12</v>
      </c>
      <c r="L1638" s="142"/>
      <c r="M1638" s="918">
        <v>0</v>
      </c>
      <c r="N1638" s="142"/>
      <c r="O1638" s="918"/>
      <c r="P1638" s="75">
        <v>0</v>
      </c>
      <c r="Q1638" s="1002">
        <f t="shared" si="140"/>
        <v>0</v>
      </c>
      <c r="R1638" s="144"/>
      <c r="S1638" s="918"/>
      <c r="T1638" s="75">
        <v>0</v>
      </c>
      <c r="U1638" s="1002">
        <v>65922.94</v>
      </c>
      <c r="V1638" s="144"/>
      <c r="W1638" s="918"/>
      <c r="X1638" s="144"/>
      <c r="Y1638" s="918"/>
      <c r="Z1638" s="60">
        <f t="shared" si="139"/>
        <v>1601</v>
      </c>
      <c r="AA1638" s="1002">
        <v>17969.179999999993</v>
      </c>
      <c r="AB1638" s="144"/>
      <c r="AC1638" s="918"/>
      <c r="AD1638" s="63">
        <v>0</v>
      </c>
      <c r="AE1638" s="137">
        <f t="shared" si="141"/>
        <v>0</v>
      </c>
      <c r="AF1638" s="945">
        <v>0</v>
      </c>
      <c r="AG1638" s="150">
        <v>0</v>
      </c>
      <c r="AH1638" s="144"/>
      <c r="AI1638" s="918"/>
      <c r="AJ1638" s="998">
        <f t="shared" si="142"/>
        <v>83892.12</v>
      </c>
    </row>
    <row r="1639" spans="2:36" ht="66" x14ac:dyDescent="0.25">
      <c r="B1639" s="406"/>
      <c r="C1639" s="52" t="s">
        <v>1580</v>
      </c>
      <c r="D1639" s="51"/>
      <c r="E1639" s="51">
        <v>20</v>
      </c>
      <c r="F1639" s="79" t="s">
        <v>30</v>
      </c>
      <c r="G1639" s="88" t="s">
        <v>31</v>
      </c>
      <c r="H1639" s="56" t="s">
        <v>32</v>
      </c>
      <c r="I1639" s="55" t="s">
        <v>33</v>
      </c>
      <c r="J1639" s="57">
        <v>7.85</v>
      </c>
      <c r="K1639" s="807">
        <v>157</v>
      </c>
      <c r="L1639" s="142"/>
      <c r="M1639" s="918">
        <v>0</v>
      </c>
      <c r="N1639" s="142"/>
      <c r="O1639" s="918"/>
      <c r="P1639" s="75">
        <v>0</v>
      </c>
      <c r="Q1639" s="1002">
        <f t="shared" si="140"/>
        <v>0</v>
      </c>
      <c r="R1639" s="144"/>
      <c r="S1639" s="918"/>
      <c r="T1639" s="75">
        <v>0</v>
      </c>
      <c r="U1639" s="1002"/>
      <c r="V1639" s="144"/>
      <c r="W1639" s="918"/>
      <c r="X1639" s="144"/>
      <c r="Y1639" s="918"/>
      <c r="Z1639" s="60">
        <f t="shared" si="139"/>
        <v>20</v>
      </c>
      <c r="AA1639" s="1002">
        <v>157</v>
      </c>
      <c r="AB1639" s="144"/>
      <c r="AC1639" s="918"/>
      <c r="AD1639" s="63">
        <v>0</v>
      </c>
      <c r="AE1639" s="137">
        <f t="shared" si="141"/>
        <v>0</v>
      </c>
      <c r="AF1639" s="945">
        <v>0</v>
      </c>
      <c r="AG1639" s="150">
        <v>0</v>
      </c>
      <c r="AH1639" s="144"/>
      <c r="AI1639" s="918"/>
      <c r="AJ1639" s="998">
        <f t="shared" si="142"/>
        <v>157</v>
      </c>
    </row>
    <row r="1640" spans="2:36" ht="66" x14ac:dyDescent="0.25">
      <c r="B1640" s="406"/>
      <c r="C1640" s="52" t="s">
        <v>1581</v>
      </c>
      <c r="D1640" s="51"/>
      <c r="E1640" s="51">
        <v>20</v>
      </c>
      <c r="F1640" s="79" t="s">
        <v>30</v>
      </c>
      <c r="G1640" s="88" t="s">
        <v>31</v>
      </c>
      <c r="H1640" s="56" t="s">
        <v>32</v>
      </c>
      <c r="I1640" s="55" t="s">
        <v>33</v>
      </c>
      <c r="J1640" s="57">
        <v>11.2</v>
      </c>
      <c r="K1640" s="807">
        <v>224</v>
      </c>
      <c r="L1640" s="142"/>
      <c r="M1640" s="918">
        <v>0</v>
      </c>
      <c r="N1640" s="142"/>
      <c r="O1640" s="918"/>
      <c r="P1640" s="75">
        <v>0</v>
      </c>
      <c r="Q1640" s="1002">
        <f t="shared" si="140"/>
        <v>0</v>
      </c>
      <c r="R1640" s="144"/>
      <c r="S1640" s="918"/>
      <c r="T1640" s="75">
        <v>0</v>
      </c>
      <c r="U1640" s="1002"/>
      <c r="V1640" s="144"/>
      <c r="W1640" s="918"/>
      <c r="X1640" s="144"/>
      <c r="Y1640" s="918"/>
      <c r="Z1640" s="60">
        <f t="shared" si="139"/>
        <v>20</v>
      </c>
      <c r="AA1640" s="1002">
        <v>224</v>
      </c>
      <c r="AB1640" s="144"/>
      <c r="AC1640" s="918"/>
      <c r="AD1640" s="63">
        <v>0</v>
      </c>
      <c r="AE1640" s="137">
        <f t="shared" si="141"/>
        <v>0</v>
      </c>
      <c r="AF1640" s="945">
        <v>0</v>
      </c>
      <c r="AG1640" s="150">
        <v>0</v>
      </c>
      <c r="AH1640" s="144"/>
      <c r="AI1640" s="918"/>
      <c r="AJ1640" s="998">
        <f t="shared" si="142"/>
        <v>224</v>
      </c>
    </row>
    <row r="1641" spans="2:36" ht="66" x14ac:dyDescent="0.25">
      <c r="B1641" s="406"/>
      <c r="C1641" s="52" t="s">
        <v>1582</v>
      </c>
      <c r="D1641" s="51"/>
      <c r="E1641" s="583">
        <v>20</v>
      </c>
      <c r="F1641" s="79" t="s">
        <v>195</v>
      </c>
      <c r="G1641" s="88" t="s">
        <v>31</v>
      </c>
      <c r="H1641" s="56" t="s">
        <v>32</v>
      </c>
      <c r="I1641" s="55" t="s">
        <v>33</v>
      </c>
      <c r="J1641" s="57">
        <v>48.72</v>
      </c>
      <c r="K1641" s="811">
        <v>974.4</v>
      </c>
      <c r="L1641" s="142"/>
      <c r="M1641" s="918">
        <v>0</v>
      </c>
      <c r="N1641" s="142"/>
      <c r="O1641" s="918"/>
      <c r="P1641" s="75">
        <v>0</v>
      </c>
      <c r="Q1641" s="1002">
        <f t="shared" si="140"/>
        <v>0</v>
      </c>
      <c r="R1641" s="144"/>
      <c r="S1641" s="918"/>
      <c r="T1641" s="75">
        <v>0</v>
      </c>
      <c r="U1641" s="1002"/>
      <c r="V1641" s="144"/>
      <c r="W1641" s="918"/>
      <c r="X1641" s="144"/>
      <c r="Y1641" s="918"/>
      <c r="Z1641" s="60">
        <f t="shared" si="139"/>
        <v>20</v>
      </c>
      <c r="AA1641" s="1002">
        <v>974.4</v>
      </c>
      <c r="AB1641" s="144"/>
      <c r="AC1641" s="918"/>
      <c r="AD1641" s="63">
        <v>0</v>
      </c>
      <c r="AE1641" s="137">
        <f t="shared" si="141"/>
        <v>0</v>
      </c>
      <c r="AF1641" s="945">
        <v>0</v>
      </c>
      <c r="AG1641" s="150">
        <v>0</v>
      </c>
      <c r="AH1641" s="144"/>
      <c r="AI1641" s="918"/>
      <c r="AJ1641" s="998">
        <f t="shared" si="142"/>
        <v>974.4</v>
      </c>
    </row>
    <row r="1642" spans="2:36" ht="66" x14ac:dyDescent="0.25">
      <c r="B1642" s="406"/>
      <c r="C1642" s="416" t="s">
        <v>1583</v>
      </c>
      <c r="D1642" s="51"/>
      <c r="E1642" s="51">
        <v>10</v>
      </c>
      <c r="F1642" s="112" t="s">
        <v>195</v>
      </c>
      <c r="G1642" s="88" t="s">
        <v>31</v>
      </c>
      <c r="H1642" s="56" t="s">
        <v>32</v>
      </c>
      <c r="I1642" s="55" t="s">
        <v>33</v>
      </c>
      <c r="J1642" s="57">
        <v>56.978999999999999</v>
      </c>
      <c r="K1642" s="807">
        <v>569.79</v>
      </c>
      <c r="L1642" s="142"/>
      <c r="M1642" s="918">
        <v>0</v>
      </c>
      <c r="N1642" s="142"/>
      <c r="O1642" s="918"/>
      <c r="P1642" s="75">
        <v>0</v>
      </c>
      <c r="Q1642" s="1002">
        <f t="shared" si="140"/>
        <v>0</v>
      </c>
      <c r="R1642" s="144"/>
      <c r="S1642" s="918"/>
      <c r="T1642" s="75">
        <v>0</v>
      </c>
      <c r="U1642" s="1002"/>
      <c r="V1642" s="144"/>
      <c r="W1642" s="918"/>
      <c r="X1642" s="144"/>
      <c r="Y1642" s="918"/>
      <c r="Z1642" s="60">
        <f t="shared" si="139"/>
        <v>10</v>
      </c>
      <c r="AA1642" s="1002">
        <v>569.79</v>
      </c>
      <c r="AB1642" s="144"/>
      <c r="AC1642" s="918"/>
      <c r="AD1642" s="63">
        <v>0</v>
      </c>
      <c r="AE1642" s="137">
        <f t="shared" si="141"/>
        <v>0</v>
      </c>
      <c r="AF1642" s="945">
        <v>0</v>
      </c>
      <c r="AG1642" s="150">
        <v>0</v>
      </c>
      <c r="AH1642" s="144"/>
      <c r="AI1642" s="918"/>
      <c r="AJ1642" s="998">
        <f t="shared" si="142"/>
        <v>569.79</v>
      </c>
    </row>
    <row r="1643" spans="2:36" ht="66" x14ac:dyDescent="0.25">
      <c r="B1643" s="406"/>
      <c r="C1643" s="415" t="s">
        <v>1584</v>
      </c>
      <c r="D1643" s="51"/>
      <c r="E1643" s="51">
        <v>166</v>
      </c>
      <c r="F1643" s="79" t="s">
        <v>195</v>
      </c>
      <c r="G1643" s="88" t="s">
        <v>31</v>
      </c>
      <c r="H1643" s="56" t="s">
        <v>32</v>
      </c>
      <c r="I1643" s="55" t="s">
        <v>33</v>
      </c>
      <c r="J1643" s="57">
        <v>46.26383116883116</v>
      </c>
      <c r="K1643" s="807">
        <v>7681.19</v>
      </c>
      <c r="L1643" s="142"/>
      <c r="M1643" s="918">
        <v>0</v>
      </c>
      <c r="N1643" s="142"/>
      <c r="O1643" s="918"/>
      <c r="P1643" s="75">
        <v>0</v>
      </c>
      <c r="Q1643" s="1002">
        <f t="shared" si="140"/>
        <v>0</v>
      </c>
      <c r="R1643" s="144"/>
      <c r="S1643" s="918"/>
      <c r="T1643" s="75">
        <v>0</v>
      </c>
      <c r="U1643" s="1002">
        <v>4064.06</v>
      </c>
      <c r="V1643" s="144"/>
      <c r="W1643" s="918"/>
      <c r="X1643" s="144"/>
      <c r="Y1643" s="918"/>
      <c r="Z1643" s="60">
        <f t="shared" si="139"/>
        <v>166</v>
      </c>
      <c r="AA1643" s="1002">
        <v>3617.1299999999997</v>
      </c>
      <c r="AB1643" s="144"/>
      <c r="AC1643" s="918"/>
      <c r="AD1643" s="63">
        <v>0</v>
      </c>
      <c r="AE1643" s="137">
        <f t="shared" si="141"/>
        <v>0</v>
      </c>
      <c r="AF1643" s="945">
        <v>0</v>
      </c>
      <c r="AG1643" s="150">
        <v>0</v>
      </c>
      <c r="AH1643" s="144"/>
      <c r="AI1643" s="918"/>
      <c r="AJ1643" s="998">
        <f t="shared" si="142"/>
        <v>7681.19</v>
      </c>
    </row>
    <row r="1644" spans="2:36" ht="66" x14ac:dyDescent="0.25">
      <c r="B1644" s="406"/>
      <c r="C1644" s="416" t="s">
        <v>1585</v>
      </c>
      <c r="D1644" s="51"/>
      <c r="E1644" s="51">
        <v>60</v>
      </c>
      <c r="F1644" s="112" t="s">
        <v>195</v>
      </c>
      <c r="G1644" s="88" t="s">
        <v>31</v>
      </c>
      <c r="H1644" s="56" t="s">
        <v>32</v>
      </c>
      <c r="I1644" s="55" t="s">
        <v>33</v>
      </c>
      <c r="J1644" s="57">
        <v>35.011999999999993</v>
      </c>
      <c r="K1644" s="807">
        <v>2100.7199999999998</v>
      </c>
      <c r="L1644" s="142"/>
      <c r="M1644" s="918">
        <v>0</v>
      </c>
      <c r="N1644" s="142"/>
      <c r="O1644" s="918"/>
      <c r="P1644" s="75">
        <v>0</v>
      </c>
      <c r="Q1644" s="1002">
        <f t="shared" si="140"/>
        <v>0</v>
      </c>
      <c r="R1644" s="144"/>
      <c r="S1644" s="918"/>
      <c r="T1644" s="75">
        <v>0</v>
      </c>
      <c r="U1644" s="1002"/>
      <c r="V1644" s="144"/>
      <c r="W1644" s="918"/>
      <c r="X1644" s="144"/>
      <c r="Y1644" s="918"/>
      <c r="Z1644" s="60">
        <f t="shared" si="139"/>
        <v>60</v>
      </c>
      <c r="AA1644" s="1002">
        <v>2100.7199999999998</v>
      </c>
      <c r="AB1644" s="144"/>
      <c r="AC1644" s="918"/>
      <c r="AD1644" s="63">
        <v>0</v>
      </c>
      <c r="AE1644" s="137">
        <f t="shared" si="141"/>
        <v>0</v>
      </c>
      <c r="AF1644" s="945">
        <v>0</v>
      </c>
      <c r="AG1644" s="150">
        <v>0</v>
      </c>
      <c r="AH1644" s="144"/>
      <c r="AI1644" s="918"/>
      <c r="AJ1644" s="998">
        <f t="shared" si="142"/>
        <v>2100.7199999999998</v>
      </c>
    </row>
    <row r="1645" spans="2:36" ht="66" x14ac:dyDescent="0.25">
      <c r="B1645" s="406"/>
      <c r="C1645" s="415" t="s">
        <v>1586</v>
      </c>
      <c r="D1645" s="51"/>
      <c r="E1645" s="51">
        <v>49</v>
      </c>
      <c r="F1645" s="79" t="s">
        <v>195</v>
      </c>
      <c r="G1645" s="88" t="s">
        <v>31</v>
      </c>
      <c r="H1645" s="56" t="s">
        <v>32</v>
      </c>
      <c r="I1645" s="55" t="s">
        <v>33</v>
      </c>
      <c r="J1645" s="57">
        <v>83.067499999999995</v>
      </c>
      <c r="K1645" s="807">
        <v>11264.02</v>
      </c>
      <c r="L1645" s="142"/>
      <c r="M1645" s="918">
        <v>0</v>
      </c>
      <c r="N1645" s="142"/>
      <c r="O1645" s="918"/>
      <c r="P1645" s="75">
        <v>0</v>
      </c>
      <c r="Q1645" s="1002">
        <f t="shared" si="140"/>
        <v>0</v>
      </c>
      <c r="R1645" s="144"/>
      <c r="S1645" s="918"/>
      <c r="T1645" s="75">
        <v>0</v>
      </c>
      <c r="U1645" s="1002">
        <v>11264.02</v>
      </c>
      <c r="V1645" s="144"/>
      <c r="W1645" s="918"/>
      <c r="X1645" s="144"/>
      <c r="Y1645" s="918"/>
      <c r="Z1645" s="60">
        <f t="shared" si="139"/>
        <v>49</v>
      </c>
      <c r="AA1645" s="1002">
        <v>0</v>
      </c>
      <c r="AB1645" s="144"/>
      <c r="AC1645" s="918"/>
      <c r="AD1645" s="63">
        <v>0</v>
      </c>
      <c r="AE1645" s="137">
        <f t="shared" si="141"/>
        <v>0</v>
      </c>
      <c r="AF1645" s="945">
        <v>0</v>
      </c>
      <c r="AG1645" s="150">
        <v>0</v>
      </c>
      <c r="AH1645" s="144"/>
      <c r="AI1645" s="918"/>
      <c r="AJ1645" s="998">
        <f t="shared" si="142"/>
        <v>11264.02</v>
      </c>
    </row>
    <row r="1646" spans="2:36" ht="66" x14ac:dyDescent="0.25">
      <c r="B1646" s="406"/>
      <c r="C1646" s="415" t="s">
        <v>1587</v>
      </c>
      <c r="D1646" s="51"/>
      <c r="E1646" s="51">
        <v>49</v>
      </c>
      <c r="F1646" s="79" t="s">
        <v>195</v>
      </c>
      <c r="G1646" s="88" t="s">
        <v>31</v>
      </c>
      <c r="H1646" s="56" t="s">
        <v>32</v>
      </c>
      <c r="I1646" s="55" t="s">
        <v>33</v>
      </c>
      <c r="J1646" s="57">
        <v>83.067499999999995</v>
      </c>
      <c r="K1646" s="807">
        <v>6367.66</v>
      </c>
      <c r="L1646" s="142"/>
      <c r="M1646" s="918">
        <v>0</v>
      </c>
      <c r="N1646" s="142"/>
      <c r="O1646" s="918"/>
      <c r="P1646" s="75">
        <v>0</v>
      </c>
      <c r="Q1646" s="1002">
        <f t="shared" si="140"/>
        <v>0</v>
      </c>
      <c r="R1646" s="144"/>
      <c r="S1646" s="918"/>
      <c r="T1646" s="75">
        <v>0</v>
      </c>
      <c r="U1646" s="1002">
        <v>6367.66</v>
      </c>
      <c r="V1646" s="144"/>
      <c r="W1646" s="918"/>
      <c r="X1646" s="144"/>
      <c r="Y1646" s="918"/>
      <c r="Z1646" s="60">
        <f t="shared" si="139"/>
        <v>49</v>
      </c>
      <c r="AA1646" s="1002">
        <v>0</v>
      </c>
      <c r="AB1646" s="144"/>
      <c r="AC1646" s="918"/>
      <c r="AD1646" s="63">
        <v>0</v>
      </c>
      <c r="AE1646" s="137">
        <f t="shared" si="141"/>
        <v>0</v>
      </c>
      <c r="AF1646" s="945">
        <v>0</v>
      </c>
      <c r="AG1646" s="150">
        <v>0</v>
      </c>
      <c r="AH1646" s="144"/>
      <c r="AI1646" s="918"/>
      <c r="AJ1646" s="998">
        <f t="shared" si="142"/>
        <v>6367.66</v>
      </c>
    </row>
    <row r="1647" spans="2:36" ht="66" x14ac:dyDescent="0.25">
      <c r="B1647" s="406"/>
      <c r="C1647" s="415" t="s">
        <v>1588</v>
      </c>
      <c r="D1647" s="51"/>
      <c r="E1647" s="51">
        <v>56</v>
      </c>
      <c r="F1647" s="79" t="s">
        <v>195</v>
      </c>
      <c r="G1647" s="88" t="s">
        <v>31</v>
      </c>
      <c r="H1647" s="56" t="s">
        <v>32</v>
      </c>
      <c r="I1647" s="55" t="s">
        <v>33</v>
      </c>
      <c r="J1647" s="57">
        <v>85.554464285714289</v>
      </c>
      <c r="K1647" s="807">
        <v>4791.05</v>
      </c>
      <c r="L1647" s="142"/>
      <c r="M1647" s="918">
        <v>0</v>
      </c>
      <c r="N1647" s="142"/>
      <c r="O1647" s="918"/>
      <c r="P1647" s="75">
        <v>0</v>
      </c>
      <c r="Q1647" s="1002">
        <f t="shared" si="140"/>
        <v>0</v>
      </c>
      <c r="R1647" s="144"/>
      <c r="S1647" s="918"/>
      <c r="T1647" s="75">
        <v>0</v>
      </c>
      <c r="U1647" s="1002">
        <v>4011.95</v>
      </c>
      <c r="V1647" s="144"/>
      <c r="W1647" s="918"/>
      <c r="X1647" s="144"/>
      <c r="Y1647" s="918"/>
      <c r="Z1647" s="60">
        <f t="shared" si="139"/>
        <v>56</v>
      </c>
      <c r="AA1647" s="1002">
        <v>779.10000000000036</v>
      </c>
      <c r="AB1647" s="144"/>
      <c r="AC1647" s="918"/>
      <c r="AD1647" s="63">
        <v>0</v>
      </c>
      <c r="AE1647" s="137">
        <f t="shared" si="141"/>
        <v>0</v>
      </c>
      <c r="AF1647" s="945">
        <v>0</v>
      </c>
      <c r="AG1647" s="150">
        <v>0</v>
      </c>
      <c r="AH1647" s="144"/>
      <c r="AI1647" s="918"/>
      <c r="AJ1647" s="998">
        <f t="shared" si="142"/>
        <v>4791.05</v>
      </c>
    </row>
    <row r="1648" spans="2:36" ht="66" x14ac:dyDescent="0.25">
      <c r="B1648" s="406"/>
      <c r="C1648" s="220" t="s">
        <v>1589</v>
      </c>
      <c r="D1648" s="51"/>
      <c r="E1648" s="51">
        <v>10</v>
      </c>
      <c r="F1648" s="79" t="s">
        <v>195</v>
      </c>
      <c r="G1648" s="88" t="s">
        <v>31</v>
      </c>
      <c r="H1648" s="56" t="s">
        <v>32</v>
      </c>
      <c r="I1648" s="55" t="s">
        <v>33</v>
      </c>
      <c r="J1648" s="57">
        <v>77.338999999999999</v>
      </c>
      <c r="K1648" s="807">
        <v>773.39</v>
      </c>
      <c r="L1648" s="142"/>
      <c r="M1648" s="918">
        <v>0</v>
      </c>
      <c r="N1648" s="142"/>
      <c r="O1648" s="918"/>
      <c r="P1648" s="75">
        <v>0</v>
      </c>
      <c r="Q1648" s="1002">
        <f t="shared" si="140"/>
        <v>0</v>
      </c>
      <c r="R1648" s="144"/>
      <c r="S1648" s="918"/>
      <c r="T1648" s="75">
        <v>0</v>
      </c>
      <c r="U1648" s="1002"/>
      <c r="V1648" s="144"/>
      <c r="W1648" s="918"/>
      <c r="X1648" s="144"/>
      <c r="Y1648" s="918"/>
      <c r="Z1648" s="60">
        <f t="shared" si="139"/>
        <v>10</v>
      </c>
      <c r="AA1648" s="1002">
        <v>773.39</v>
      </c>
      <c r="AB1648" s="144"/>
      <c r="AC1648" s="918"/>
      <c r="AD1648" s="63">
        <v>0</v>
      </c>
      <c r="AE1648" s="137">
        <f t="shared" si="141"/>
        <v>0</v>
      </c>
      <c r="AF1648" s="945">
        <v>0</v>
      </c>
      <c r="AG1648" s="150">
        <v>0</v>
      </c>
      <c r="AH1648" s="144"/>
      <c r="AI1648" s="918"/>
      <c r="AJ1648" s="998">
        <f t="shared" si="142"/>
        <v>773.39</v>
      </c>
    </row>
    <row r="1649" spans="2:36" ht="66" x14ac:dyDescent="0.25">
      <c r="B1649" s="406"/>
      <c r="C1649" s="220" t="s">
        <v>1590</v>
      </c>
      <c r="D1649" s="51"/>
      <c r="E1649" s="51">
        <v>11</v>
      </c>
      <c r="F1649" s="79" t="s">
        <v>195</v>
      </c>
      <c r="G1649" s="88" t="s">
        <v>31</v>
      </c>
      <c r="H1649" s="56" t="s">
        <v>32</v>
      </c>
      <c r="I1649" s="55" t="s">
        <v>33</v>
      </c>
      <c r="J1649" s="57">
        <v>465.74</v>
      </c>
      <c r="K1649" s="807">
        <v>5123.1400000000003</v>
      </c>
      <c r="L1649" s="142"/>
      <c r="M1649" s="918">
        <v>0</v>
      </c>
      <c r="N1649" s="142"/>
      <c r="O1649" s="918"/>
      <c r="P1649" s="75">
        <v>0</v>
      </c>
      <c r="Q1649" s="1002">
        <f t="shared" si="140"/>
        <v>0</v>
      </c>
      <c r="R1649" s="144"/>
      <c r="S1649" s="918"/>
      <c r="T1649" s="75">
        <v>0</v>
      </c>
      <c r="U1649" s="1002">
        <v>679.99</v>
      </c>
      <c r="V1649" s="144"/>
      <c r="W1649" s="918"/>
      <c r="X1649" s="144"/>
      <c r="Y1649" s="918"/>
      <c r="Z1649" s="60">
        <f t="shared" si="139"/>
        <v>11</v>
      </c>
      <c r="AA1649" s="1002">
        <v>4443.1500000000005</v>
      </c>
      <c r="AB1649" s="144"/>
      <c r="AC1649" s="918"/>
      <c r="AD1649" s="63">
        <v>0</v>
      </c>
      <c r="AE1649" s="137">
        <f t="shared" si="141"/>
        <v>0</v>
      </c>
      <c r="AF1649" s="945">
        <v>0</v>
      </c>
      <c r="AG1649" s="150">
        <v>0</v>
      </c>
      <c r="AH1649" s="144"/>
      <c r="AI1649" s="918"/>
      <c r="AJ1649" s="998">
        <f t="shared" si="142"/>
        <v>5123.1400000000003</v>
      </c>
    </row>
    <row r="1650" spans="2:36" ht="66" x14ac:dyDescent="0.25">
      <c r="B1650" s="51"/>
      <c r="C1650" s="86" t="s">
        <v>1591</v>
      </c>
      <c r="D1650" s="3"/>
      <c r="E1650" s="3">
        <v>7</v>
      </c>
      <c r="F1650" s="417" t="s">
        <v>1017</v>
      </c>
      <c r="G1650" s="55" t="s">
        <v>31</v>
      </c>
      <c r="H1650" s="56" t="s">
        <v>32</v>
      </c>
      <c r="I1650" s="55" t="s">
        <v>33</v>
      </c>
      <c r="J1650" s="418"/>
      <c r="K1650" s="256">
        <v>1157.52</v>
      </c>
      <c r="L1650" s="136"/>
      <c r="M1650" s="469">
        <v>0</v>
      </c>
      <c r="N1650" s="136"/>
      <c r="O1650" s="469"/>
      <c r="P1650" s="75">
        <v>0</v>
      </c>
      <c r="Q1650" s="1002">
        <f t="shared" si="140"/>
        <v>0</v>
      </c>
      <c r="R1650" s="138"/>
      <c r="S1650" s="469"/>
      <c r="T1650" s="75">
        <v>0</v>
      </c>
      <c r="U1650" s="1002">
        <v>28.01</v>
      </c>
      <c r="V1650" s="138"/>
      <c r="W1650" s="469"/>
      <c r="X1650" s="138"/>
      <c r="Y1650" s="469"/>
      <c r="Z1650" s="60">
        <f t="shared" si="139"/>
        <v>7</v>
      </c>
      <c r="AA1650" s="1002">
        <v>1129.51</v>
      </c>
      <c r="AB1650" s="138"/>
      <c r="AC1650" s="469"/>
      <c r="AD1650" s="63">
        <v>0</v>
      </c>
      <c r="AE1650" s="137">
        <f t="shared" si="141"/>
        <v>0</v>
      </c>
      <c r="AF1650" s="945">
        <v>0</v>
      </c>
      <c r="AG1650" s="150">
        <v>0</v>
      </c>
      <c r="AH1650" s="138"/>
      <c r="AI1650" s="469"/>
      <c r="AJ1650" s="998">
        <f t="shared" si="142"/>
        <v>1157.52</v>
      </c>
    </row>
    <row r="1651" spans="2:36" ht="66" x14ac:dyDescent="0.25">
      <c r="B1651" s="51"/>
      <c r="C1651" s="93" t="s">
        <v>221</v>
      </c>
      <c r="D1651" s="149"/>
      <c r="E1651" s="149">
        <v>11</v>
      </c>
      <c r="F1651" s="109" t="s">
        <v>195</v>
      </c>
      <c r="G1651" s="55" t="s">
        <v>31</v>
      </c>
      <c r="H1651" s="56" t="s">
        <v>32</v>
      </c>
      <c r="I1651" s="55" t="s">
        <v>33</v>
      </c>
      <c r="J1651" s="57"/>
      <c r="K1651" s="772">
        <v>891</v>
      </c>
      <c r="L1651" s="80"/>
      <c r="M1651" s="150">
        <v>0</v>
      </c>
      <c r="N1651" s="80"/>
      <c r="O1651" s="150"/>
      <c r="P1651" s="75">
        <v>0</v>
      </c>
      <c r="Q1651" s="1000">
        <f t="shared" si="140"/>
        <v>0</v>
      </c>
      <c r="R1651" s="81"/>
      <c r="S1651" s="150"/>
      <c r="T1651" s="75">
        <v>0</v>
      </c>
      <c r="U1651" s="1000"/>
      <c r="V1651" s="81"/>
      <c r="W1651" s="150"/>
      <c r="X1651" s="81"/>
      <c r="Y1651" s="150"/>
      <c r="Z1651" s="60">
        <f t="shared" si="139"/>
        <v>11</v>
      </c>
      <c r="AA1651" s="1000">
        <v>891</v>
      </c>
      <c r="AB1651" s="81"/>
      <c r="AC1651" s="150"/>
      <c r="AD1651" s="63">
        <v>0</v>
      </c>
      <c r="AE1651" s="90">
        <f t="shared" si="141"/>
        <v>0</v>
      </c>
      <c r="AF1651" s="63">
        <v>0</v>
      </c>
      <c r="AG1651" s="150">
        <v>0</v>
      </c>
      <c r="AH1651" s="81"/>
      <c r="AI1651" s="150"/>
      <c r="AJ1651" s="998">
        <f t="shared" si="142"/>
        <v>891</v>
      </c>
    </row>
    <row r="1652" spans="2:36" ht="66" x14ac:dyDescent="0.25">
      <c r="B1652" s="51"/>
      <c r="C1652" s="93" t="s">
        <v>222</v>
      </c>
      <c r="D1652" s="149"/>
      <c r="E1652" s="149">
        <v>10</v>
      </c>
      <c r="F1652" s="109" t="s">
        <v>195</v>
      </c>
      <c r="G1652" s="55" t="s">
        <v>31</v>
      </c>
      <c r="H1652" s="56" t="s">
        <v>32</v>
      </c>
      <c r="I1652" s="55" t="s">
        <v>33</v>
      </c>
      <c r="J1652" s="57"/>
      <c r="K1652" s="772">
        <v>810</v>
      </c>
      <c r="L1652" s="80"/>
      <c r="M1652" s="150">
        <v>0</v>
      </c>
      <c r="N1652" s="80"/>
      <c r="O1652" s="150"/>
      <c r="P1652" s="75">
        <v>0</v>
      </c>
      <c r="Q1652" s="999">
        <f t="shared" si="140"/>
        <v>0</v>
      </c>
      <c r="R1652" s="81"/>
      <c r="S1652" s="150"/>
      <c r="T1652" s="75">
        <v>0</v>
      </c>
      <c r="U1652" s="999"/>
      <c r="V1652" s="81"/>
      <c r="W1652" s="150"/>
      <c r="X1652" s="81"/>
      <c r="Y1652" s="150"/>
      <c r="Z1652" s="60">
        <f t="shared" si="139"/>
        <v>10</v>
      </c>
      <c r="AA1652" s="999">
        <v>810</v>
      </c>
      <c r="AB1652" s="81"/>
      <c r="AC1652" s="150"/>
      <c r="AD1652" s="63">
        <v>0</v>
      </c>
      <c r="AE1652" s="78">
        <f t="shared" si="141"/>
        <v>0</v>
      </c>
      <c r="AF1652" s="63">
        <v>0</v>
      </c>
      <c r="AG1652" s="150">
        <v>0</v>
      </c>
      <c r="AH1652" s="81"/>
      <c r="AI1652" s="150"/>
      <c r="AJ1652" s="998">
        <f t="shared" si="142"/>
        <v>810</v>
      </c>
    </row>
    <row r="1653" spans="2:36" ht="66" x14ac:dyDescent="0.25">
      <c r="B1653" s="51"/>
      <c r="C1653" s="93" t="s">
        <v>233</v>
      </c>
      <c r="D1653" s="149"/>
      <c r="E1653" s="149">
        <v>10</v>
      </c>
      <c r="F1653" s="109" t="s">
        <v>234</v>
      </c>
      <c r="G1653" s="55" t="s">
        <v>31</v>
      </c>
      <c r="H1653" s="56" t="s">
        <v>32</v>
      </c>
      <c r="I1653" s="55" t="s">
        <v>33</v>
      </c>
      <c r="J1653" s="57"/>
      <c r="K1653" s="772">
        <v>2445.9</v>
      </c>
      <c r="L1653" s="80"/>
      <c r="M1653" s="150">
        <v>0</v>
      </c>
      <c r="N1653" s="80"/>
      <c r="O1653" s="150"/>
      <c r="P1653" s="75">
        <v>0</v>
      </c>
      <c r="Q1653" s="999">
        <f t="shared" si="140"/>
        <v>0</v>
      </c>
      <c r="R1653" s="81"/>
      <c r="S1653" s="150"/>
      <c r="T1653" s="75">
        <v>0</v>
      </c>
      <c r="U1653" s="999"/>
      <c r="V1653" s="81"/>
      <c r="W1653" s="150"/>
      <c r="X1653" s="81"/>
      <c r="Y1653" s="150"/>
      <c r="Z1653" s="60">
        <f t="shared" si="139"/>
        <v>10</v>
      </c>
      <c r="AA1653" s="999">
        <v>2445.9</v>
      </c>
      <c r="AB1653" s="81"/>
      <c r="AC1653" s="150"/>
      <c r="AD1653" s="63">
        <v>0</v>
      </c>
      <c r="AE1653" s="78">
        <f t="shared" si="141"/>
        <v>0</v>
      </c>
      <c r="AF1653" s="63">
        <v>0</v>
      </c>
      <c r="AG1653" s="150">
        <v>0</v>
      </c>
      <c r="AH1653" s="81"/>
      <c r="AI1653" s="150"/>
      <c r="AJ1653" s="998">
        <f t="shared" si="142"/>
        <v>2445.9</v>
      </c>
    </row>
    <row r="1654" spans="2:36" ht="66" x14ac:dyDescent="0.25">
      <c r="B1654" s="406"/>
      <c r="C1654" s="262" t="s">
        <v>1592</v>
      </c>
      <c r="D1654" s="51"/>
      <c r="E1654" s="51">
        <v>9</v>
      </c>
      <c r="F1654" s="79" t="s">
        <v>195</v>
      </c>
      <c r="G1654" s="88" t="s">
        <v>31</v>
      </c>
      <c r="H1654" s="56" t="s">
        <v>32</v>
      </c>
      <c r="I1654" s="55" t="s">
        <v>33</v>
      </c>
      <c r="J1654" s="57">
        <v>966.66000000000008</v>
      </c>
      <c r="K1654" s="807">
        <v>4967.6900000000005</v>
      </c>
      <c r="L1654" s="142"/>
      <c r="M1654" s="918">
        <v>0</v>
      </c>
      <c r="N1654" s="142"/>
      <c r="O1654" s="918"/>
      <c r="P1654" s="75">
        <v>0</v>
      </c>
      <c r="Q1654" s="1002">
        <f t="shared" si="140"/>
        <v>0</v>
      </c>
      <c r="R1654" s="144"/>
      <c r="S1654" s="918"/>
      <c r="T1654" s="75">
        <v>0</v>
      </c>
      <c r="U1654" s="1002"/>
      <c r="V1654" s="144"/>
      <c r="W1654" s="918"/>
      <c r="X1654" s="144"/>
      <c r="Y1654" s="918"/>
      <c r="Z1654" s="60">
        <f t="shared" si="139"/>
        <v>9</v>
      </c>
      <c r="AA1654" s="1002">
        <v>4967.6900000000005</v>
      </c>
      <c r="AB1654" s="144"/>
      <c r="AC1654" s="918"/>
      <c r="AD1654" s="63">
        <v>0</v>
      </c>
      <c r="AE1654" s="137">
        <f t="shared" si="141"/>
        <v>0</v>
      </c>
      <c r="AF1654" s="945">
        <v>0</v>
      </c>
      <c r="AG1654" s="150">
        <v>0</v>
      </c>
      <c r="AH1654" s="144"/>
      <c r="AI1654" s="918"/>
      <c r="AJ1654" s="998">
        <f t="shared" si="142"/>
        <v>4967.6900000000005</v>
      </c>
    </row>
    <row r="1655" spans="2:36" x14ac:dyDescent="0.25">
      <c r="B1655" s="272">
        <v>259</v>
      </c>
      <c r="C1655" s="273" t="s">
        <v>1593</v>
      </c>
      <c r="D1655" s="274"/>
      <c r="E1655" s="274"/>
      <c r="F1655" s="274"/>
      <c r="G1655" s="313"/>
      <c r="H1655" s="313"/>
      <c r="I1655" s="313"/>
      <c r="J1655" s="277"/>
      <c r="K1655" s="794">
        <v>11136</v>
      </c>
      <c r="L1655" s="278"/>
      <c r="M1655" s="919">
        <f>M1656</f>
        <v>0</v>
      </c>
      <c r="N1655" s="278"/>
      <c r="O1655" s="919">
        <f>O1656</f>
        <v>0</v>
      </c>
      <c r="P1655" s="875">
        <v>0</v>
      </c>
      <c r="Q1655" s="919">
        <f>Q1656</f>
        <v>0</v>
      </c>
      <c r="R1655" s="279"/>
      <c r="S1655" s="919">
        <f>S1656</f>
        <v>0</v>
      </c>
      <c r="T1655" s="875">
        <v>0</v>
      </c>
      <c r="U1655" s="919">
        <f>U1656</f>
        <v>0</v>
      </c>
      <c r="V1655" s="279"/>
      <c r="W1655" s="919">
        <f>W1656</f>
        <v>0</v>
      </c>
      <c r="X1655" s="279"/>
      <c r="Y1655" s="919">
        <f>Y1656</f>
        <v>0</v>
      </c>
      <c r="Z1655" s="373">
        <f t="shared" si="139"/>
        <v>0</v>
      </c>
      <c r="AA1655" s="919">
        <f>AA1656</f>
        <v>11136</v>
      </c>
      <c r="AB1655" s="279"/>
      <c r="AC1655" s="919">
        <f>AC1656</f>
        <v>0</v>
      </c>
      <c r="AD1655" s="930">
        <v>0</v>
      </c>
      <c r="AE1655" s="278">
        <f>AE1656</f>
        <v>0</v>
      </c>
      <c r="AF1655" s="950">
        <f t="shared" ref="AF1655:AF1656" si="143">AF1656</f>
        <v>0</v>
      </c>
      <c r="AG1655" s="278">
        <f>AG1656</f>
        <v>0</v>
      </c>
      <c r="AH1655" s="279"/>
      <c r="AI1655" s="919">
        <f>AI1656</f>
        <v>0</v>
      </c>
      <c r="AJ1655" s="919">
        <f>AJ1656</f>
        <v>11136</v>
      </c>
    </row>
    <row r="1656" spans="2:36" x14ac:dyDescent="0.25">
      <c r="B1656" s="117">
        <v>25901</v>
      </c>
      <c r="C1656" s="118" t="s">
        <v>1594</v>
      </c>
      <c r="D1656" s="119"/>
      <c r="E1656" s="119"/>
      <c r="F1656" s="119"/>
      <c r="G1656" s="206"/>
      <c r="H1656" s="206"/>
      <c r="I1656" s="206"/>
      <c r="J1656" s="176"/>
      <c r="K1656" s="769">
        <v>11136</v>
      </c>
      <c r="L1656" s="122"/>
      <c r="M1656" s="917">
        <f>M1657</f>
        <v>0</v>
      </c>
      <c r="N1656" s="122"/>
      <c r="O1656" s="917">
        <f>O1657</f>
        <v>0</v>
      </c>
      <c r="P1656" s="871">
        <v>0</v>
      </c>
      <c r="Q1656" s="917">
        <f>Q1657</f>
        <v>0</v>
      </c>
      <c r="R1656" s="124"/>
      <c r="S1656" s="917">
        <f>S1657</f>
        <v>0</v>
      </c>
      <c r="T1656" s="871">
        <v>0</v>
      </c>
      <c r="U1656" s="917">
        <f>U1657</f>
        <v>0</v>
      </c>
      <c r="V1656" s="124"/>
      <c r="W1656" s="917">
        <f>W1657</f>
        <v>0</v>
      </c>
      <c r="X1656" s="124"/>
      <c r="Y1656" s="917">
        <f>Y1657</f>
        <v>0</v>
      </c>
      <c r="Z1656" s="872">
        <f t="shared" si="139"/>
        <v>0</v>
      </c>
      <c r="AA1656" s="917">
        <f>AA1657</f>
        <v>11136</v>
      </c>
      <c r="AB1656" s="124"/>
      <c r="AC1656" s="917">
        <f>AC1657</f>
        <v>0</v>
      </c>
      <c r="AD1656" s="993">
        <v>0</v>
      </c>
      <c r="AE1656" s="122">
        <f>AE1657</f>
        <v>0</v>
      </c>
      <c r="AF1656" s="121">
        <f t="shared" si="143"/>
        <v>0</v>
      </c>
      <c r="AG1656" s="122">
        <f>AG1657</f>
        <v>0</v>
      </c>
      <c r="AH1656" s="124"/>
      <c r="AI1656" s="917">
        <f>AI1657</f>
        <v>0</v>
      </c>
      <c r="AJ1656" s="917">
        <f>AJ1657</f>
        <v>11136</v>
      </c>
    </row>
    <row r="1657" spans="2:36" x14ac:dyDescent="0.25">
      <c r="B1657" s="51"/>
      <c r="C1657" s="421" t="s">
        <v>1595</v>
      </c>
      <c r="D1657" s="74"/>
      <c r="E1657" s="74">
        <v>2</v>
      </c>
      <c r="F1657" s="79" t="s">
        <v>30</v>
      </c>
      <c r="G1657" s="133"/>
      <c r="H1657" s="133"/>
      <c r="I1657" s="133"/>
      <c r="J1657" s="57">
        <v>5568</v>
      </c>
      <c r="K1657" s="766">
        <v>11136</v>
      </c>
      <c r="L1657" s="80"/>
      <c r="M1657" s="150">
        <v>0</v>
      </c>
      <c r="N1657" s="80"/>
      <c r="O1657" s="150">
        <v>0</v>
      </c>
      <c r="P1657" s="75">
        <v>0</v>
      </c>
      <c r="Q1657" s="150">
        <v>0</v>
      </c>
      <c r="R1657" s="81"/>
      <c r="S1657" s="150">
        <v>0</v>
      </c>
      <c r="T1657" s="75">
        <v>0</v>
      </c>
      <c r="U1657" s="150">
        <v>0</v>
      </c>
      <c r="V1657" s="81"/>
      <c r="W1657" s="150">
        <v>0</v>
      </c>
      <c r="X1657" s="81"/>
      <c r="Y1657" s="150">
        <v>0</v>
      </c>
      <c r="Z1657" s="60">
        <f t="shared" si="139"/>
        <v>2</v>
      </c>
      <c r="AA1657" s="999">
        <v>11136</v>
      </c>
      <c r="AB1657" s="81"/>
      <c r="AC1657" s="150">
        <v>0</v>
      </c>
      <c r="AD1657" s="63">
        <v>0</v>
      </c>
      <c r="AE1657" s="80">
        <v>0</v>
      </c>
      <c r="AF1657" s="63">
        <v>0</v>
      </c>
      <c r="AG1657" s="80">
        <v>0</v>
      </c>
      <c r="AH1657" s="81"/>
      <c r="AI1657" s="150">
        <v>0</v>
      </c>
      <c r="AJ1657" s="999">
        <v>11136</v>
      </c>
    </row>
    <row r="1658" spans="2:36" x14ac:dyDescent="0.25">
      <c r="B1658" s="25">
        <v>2600</v>
      </c>
      <c r="C1658" s="245" t="s">
        <v>1596</v>
      </c>
      <c r="D1658" s="27"/>
      <c r="E1658" s="27"/>
      <c r="F1658" s="27"/>
      <c r="G1658" s="246"/>
      <c r="H1658" s="246"/>
      <c r="I1658" s="246"/>
      <c r="J1658" s="30"/>
      <c r="K1658" s="365">
        <v>1798892.0520000001</v>
      </c>
      <c r="L1658" s="249"/>
      <c r="M1658" s="922">
        <f>M1659+M1673</f>
        <v>0</v>
      </c>
      <c r="N1658" s="249"/>
      <c r="O1658" s="922">
        <f>O1659+O1673</f>
        <v>0</v>
      </c>
      <c r="P1658" s="249">
        <v>0</v>
      </c>
      <c r="Q1658" s="922">
        <f>Q1659+Q1673</f>
        <v>0</v>
      </c>
      <c r="R1658" s="250"/>
      <c r="S1658" s="922">
        <f>S1659+S1673</f>
        <v>0</v>
      </c>
      <c r="T1658" s="249">
        <v>0</v>
      </c>
      <c r="U1658" s="365">
        <f>U1659+U1673</f>
        <v>1769319.75</v>
      </c>
      <c r="V1658" s="365"/>
      <c r="W1658" s="365">
        <f>W1659+W1673</f>
        <v>0</v>
      </c>
      <c r="X1658" s="365"/>
      <c r="Y1658" s="365">
        <f>Y1659+Y1673</f>
        <v>0</v>
      </c>
      <c r="Z1658" s="365">
        <f t="shared" si="139"/>
        <v>0</v>
      </c>
      <c r="AA1658" s="365">
        <f>AA1659+AA1673</f>
        <v>29572.302000000032</v>
      </c>
      <c r="AB1658" s="365"/>
      <c r="AC1658" s="365">
        <f>AC1659+AC1673</f>
        <v>0</v>
      </c>
      <c r="AD1658" s="365">
        <v>0</v>
      </c>
      <c r="AE1658" s="365">
        <f>AE1659+AE1673</f>
        <v>0</v>
      </c>
      <c r="AF1658" s="365">
        <f>AF1659+AF1673</f>
        <v>0</v>
      </c>
      <c r="AG1658" s="365">
        <f>AG1659+AG1673</f>
        <v>0</v>
      </c>
      <c r="AH1658" s="365"/>
      <c r="AI1658" s="365">
        <f>AI1659+AI1673</f>
        <v>0</v>
      </c>
      <c r="AJ1658" s="365">
        <f>AJ1659+AJ1673</f>
        <v>1798892.0520000001</v>
      </c>
    </row>
    <row r="1659" spans="2:36" x14ac:dyDescent="0.25">
      <c r="B1659" s="272">
        <v>261</v>
      </c>
      <c r="C1659" s="273" t="s">
        <v>1596</v>
      </c>
      <c r="D1659" s="274"/>
      <c r="E1659" s="274"/>
      <c r="F1659" s="274"/>
      <c r="G1659" s="313"/>
      <c r="H1659" s="313"/>
      <c r="I1659" s="313"/>
      <c r="J1659" s="277"/>
      <c r="K1659" s="794">
        <v>1798892.0520000001</v>
      </c>
      <c r="L1659" s="278"/>
      <c r="M1659" s="919">
        <f>M1660</f>
        <v>0</v>
      </c>
      <c r="N1659" s="278"/>
      <c r="O1659" s="919">
        <f>O1660</f>
        <v>0</v>
      </c>
      <c r="P1659" s="875">
        <v>0</v>
      </c>
      <c r="Q1659" s="919">
        <f>Q1660</f>
        <v>0</v>
      </c>
      <c r="R1659" s="279"/>
      <c r="S1659" s="919">
        <f>S1660</f>
        <v>0</v>
      </c>
      <c r="T1659" s="875">
        <v>0</v>
      </c>
      <c r="U1659" s="919">
        <f>U1660</f>
        <v>1769319.75</v>
      </c>
      <c r="V1659" s="279"/>
      <c r="W1659" s="919">
        <f>W1660</f>
        <v>0</v>
      </c>
      <c r="X1659" s="279"/>
      <c r="Y1659" s="919">
        <f>Y1660</f>
        <v>0</v>
      </c>
      <c r="Z1659" s="373">
        <f t="shared" si="139"/>
        <v>0</v>
      </c>
      <c r="AA1659" s="919">
        <f>AA1660</f>
        <v>29572.302000000032</v>
      </c>
      <c r="AB1659" s="279"/>
      <c r="AC1659" s="919">
        <f>AC1660</f>
        <v>0</v>
      </c>
      <c r="AD1659" s="930">
        <v>0</v>
      </c>
      <c r="AE1659" s="278">
        <f>AE1660</f>
        <v>0</v>
      </c>
      <c r="AF1659" s="950">
        <f>AF1660</f>
        <v>0</v>
      </c>
      <c r="AG1659" s="278">
        <f>AG1660</f>
        <v>0</v>
      </c>
      <c r="AH1659" s="279"/>
      <c r="AI1659" s="919">
        <f>AI1660</f>
        <v>0</v>
      </c>
      <c r="AJ1659" s="919">
        <f>AJ1660</f>
        <v>1798892.0520000001</v>
      </c>
    </row>
    <row r="1660" spans="2:36" x14ac:dyDescent="0.25">
      <c r="B1660" s="117">
        <v>26101</v>
      </c>
      <c r="C1660" s="118" t="s">
        <v>1596</v>
      </c>
      <c r="D1660" s="119"/>
      <c r="E1660" s="119"/>
      <c r="F1660" s="119"/>
      <c r="G1660" s="206"/>
      <c r="H1660" s="206"/>
      <c r="I1660" s="206"/>
      <c r="J1660" s="176"/>
      <c r="K1660" s="769">
        <v>1798892.0520000001</v>
      </c>
      <c r="L1660" s="122"/>
      <c r="M1660" s="917">
        <f>SUM(M1661:M1672)</f>
        <v>0</v>
      </c>
      <c r="N1660" s="122"/>
      <c r="O1660" s="917">
        <f>SUM(O1661:O1672)</f>
        <v>0</v>
      </c>
      <c r="P1660" s="871">
        <v>0</v>
      </c>
      <c r="Q1660" s="917">
        <f>SUM(Q1661:Q1672)</f>
        <v>0</v>
      </c>
      <c r="R1660" s="124"/>
      <c r="S1660" s="917">
        <f>SUM(S1661:S1672)</f>
        <v>0</v>
      </c>
      <c r="T1660" s="871">
        <v>0</v>
      </c>
      <c r="U1660" s="917">
        <f>SUM(U1661:U1672)</f>
        <v>1769319.75</v>
      </c>
      <c r="V1660" s="124"/>
      <c r="W1660" s="917">
        <f>SUM(W1661:W1672)</f>
        <v>0</v>
      </c>
      <c r="X1660" s="124"/>
      <c r="Y1660" s="917">
        <f>SUM(Y1661:Y1672)</f>
        <v>0</v>
      </c>
      <c r="Z1660" s="872">
        <f t="shared" si="139"/>
        <v>0</v>
      </c>
      <c r="AA1660" s="917">
        <f>SUM(AA1661:AA1672)</f>
        <v>29572.302000000032</v>
      </c>
      <c r="AB1660" s="124"/>
      <c r="AC1660" s="917">
        <f>SUM(AC1661:AC1672)</f>
        <v>0</v>
      </c>
      <c r="AD1660" s="993">
        <v>0</v>
      </c>
      <c r="AE1660" s="122">
        <f>SUM(AE1661:AE1672)</f>
        <v>0</v>
      </c>
      <c r="AF1660" s="121">
        <f>AF1661+AF1662+AF1663+AF1664+AF1665+AF1666+AF1667+AF1670+AF1671+AF1672</f>
        <v>0</v>
      </c>
      <c r="AG1660" s="122">
        <f>SUM(AG1661:AG1672)</f>
        <v>0</v>
      </c>
      <c r="AH1660" s="124"/>
      <c r="AI1660" s="917">
        <f>SUM(AI1661:AI1672)</f>
        <v>0</v>
      </c>
      <c r="AJ1660" s="917">
        <f>SUM(AJ1661:AJ1672)</f>
        <v>1798892.0520000001</v>
      </c>
    </row>
    <row r="1661" spans="2:36" ht="66" x14ac:dyDescent="0.25">
      <c r="B1661" s="51"/>
      <c r="C1661" s="52" t="s">
        <v>1597</v>
      </c>
      <c r="D1661" s="74"/>
      <c r="E1661" s="79">
        <v>27</v>
      </c>
      <c r="F1661" s="79" t="s">
        <v>356</v>
      </c>
      <c r="G1661" s="55" t="s">
        <v>31</v>
      </c>
      <c r="H1661" s="56" t="s">
        <v>32</v>
      </c>
      <c r="I1661" s="55" t="s">
        <v>33</v>
      </c>
      <c r="J1661" s="57">
        <v>337.02259259259262</v>
      </c>
      <c r="K1661" s="112">
        <v>9099.61</v>
      </c>
      <c r="L1661" s="136"/>
      <c r="M1661" s="469">
        <v>0</v>
      </c>
      <c r="N1661" s="136"/>
      <c r="O1661" s="469"/>
      <c r="P1661" s="75">
        <v>0</v>
      </c>
      <c r="Q1661" s="1002">
        <f t="shared" ref="Q1661:Q1667" si="144">P1661*J1661</f>
        <v>0</v>
      </c>
      <c r="R1661" s="138"/>
      <c r="S1661" s="469"/>
      <c r="T1661" s="75">
        <v>0</v>
      </c>
      <c r="U1661" s="1002"/>
      <c r="V1661" s="138"/>
      <c r="W1661" s="469"/>
      <c r="X1661" s="138"/>
      <c r="Y1661" s="469"/>
      <c r="Z1661" s="60">
        <f t="shared" si="139"/>
        <v>27</v>
      </c>
      <c r="AA1661" s="1002">
        <v>9099.61</v>
      </c>
      <c r="AB1661" s="138"/>
      <c r="AC1661" s="469"/>
      <c r="AD1661" s="63">
        <v>0</v>
      </c>
      <c r="AE1661" s="137">
        <f t="shared" ref="AE1661:AE1667" si="145">AD1661*J1661</f>
        <v>0</v>
      </c>
      <c r="AF1661" s="945">
        <v>0</v>
      </c>
      <c r="AG1661" s="150">
        <v>0</v>
      </c>
      <c r="AH1661" s="138"/>
      <c r="AI1661" s="469"/>
      <c r="AJ1661" s="998">
        <f t="shared" ref="AJ1661:AJ1672" si="146">AG1661+AI1661+AE1661+AC1661+AA1661+Y1661+W1661+U1661+S1661+Q1661+O1661+M1661</f>
        <v>9099.61</v>
      </c>
    </row>
    <row r="1662" spans="2:36" ht="66" x14ac:dyDescent="0.25">
      <c r="B1662" s="51"/>
      <c r="C1662" s="52" t="s">
        <v>1598</v>
      </c>
      <c r="D1662" s="74"/>
      <c r="E1662" s="79">
        <v>1</v>
      </c>
      <c r="F1662" s="79" t="s">
        <v>1196</v>
      </c>
      <c r="G1662" s="55" t="s">
        <v>31</v>
      </c>
      <c r="H1662" s="56" t="s">
        <v>32</v>
      </c>
      <c r="I1662" s="55" t="s">
        <v>33</v>
      </c>
      <c r="J1662" s="57">
        <v>1810</v>
      </c>
      <c r="K1662" s="112">
        <v>1810</v>
      </c>
      <c r="L1662" s="136"/>
      <c r="M1662" s="469">
        <v>0</v>
      </c>
      <c r="N1662" s="136"/>
      <c r="O1662" s="469"/>
      <c r="P1662" s="75">
        <v>0</v>
      </c>
      <c r="Q1662" s="1002">
        <f t="shared" si="144"/>
        <v>0</v>
      </c>
      <c r="R1662" s="138"/>
      <c r="S1662" s="469"/>
      <c r="T1662" s="75">
        <v>0</v>
      </c>
      <c r="U1662" s="1002"/>
      <c r="V1662" s="138"/>
      <c r="W1662" s="469"/>
      <c r="X1662" s="138"/>
      <c r="Y1662" s="469"/>
      <c r="Z1662" s="60">
        <f t="shared" si="139"/>
        <v>1</v>
      </c>
      <c r="AA1662" s="1002">
        <v>1810</v>
      </c>
      <c r="AB1662" s="138"/>
      <c r="AC1662" s="469"/>
      <c r="AD1662" s="63">
        <v>0</v>
      </c>
      <c r="AE1662" s="137">
        <f t="shared" si="145"/>
        <v>0</v>
      </c>
      <c r="AF1662" s="945">
        <v>0</v>
      </c>
      <c r="AG1662" s="150">
        <v>0</v>
      </c>
      <c r="AH1662" s="138"/>
      <c r="AI1662" s="469"/>
      <c r="AJ1662" s="998">
        <f t="shared" si="146"/>
        <v>1810</v>
      </c>
    </row>
    <row r="1663" spans="2:36" ht="66" x14ac:dyDescent="0.25">
      <c r="B1663" s="51"/>
      <c r="C1663" s="422" t="s">
        <v>1599</v>
      </c>
      <c r="D1663" s="74"/>
      <c r="E1663" s="79">
        <v>25</v>
      </c>
      <c r="F1663" s="111" t="s">
        <v>356</v>
      </c>
      <c r="G1663" s="55" t="s">
        <v>31</v>
      </c>
      <c r="H1663" s="56" t="s">
        <v>32</v>
      </c>
      <c r="I1663" s="55" t="s">
        <v>33</v>
      </c>
      <c r="J1663" s="57">
        <v>90</v>
      </c>
      <c r="K1663" s="112">
        <v>2250</v>
      </c>
      <c r="L1663" s="136"/>
      <c r="M1663" s="469">
        <v>0</v>
      </c>
      <c r="N1663" s="136"/>
      <c r="O1663" s="469"/>
      <c r="P1663" s="75">
        <v>0</v>
      </c>
      <c r="Q1663" s="1002">
        <f t="shared" si="144"/>
        <v>0</v>
      </c>
      <c r="R1663" s="138"/>
      <c r="S1663" s="469"/>
      <c r="T1663" s="75">
        <v>0</v>
      </c>
      <c r="U1663" s="1002"/>
      <c r="V1663" s="138"/>
      <c r="W1663" s="469"/>
      <c r="X1663" s="138"/>
      <c r="Y1663" s="469"/>
      <c r="Z1663" s="60">
        <f t="shared" si="139"/>
        <v>25</v>
      </c>
      <c r="AA1663" s="1002">
        <v>2250</v>
      </c>
      <c r="AB1663" s="138"/>
      <c r="AC1663" s="469"/>
      <c r="AD1663" s="63">
        <v>0</v>
      </c>
      <c r="AE1663" s="137">
        <f t="shared" si="145"/>
        <v>0</v>
      </c>
      <c r="AF1663" s="945">
        <v>0</v>
      </c>
      <c r="AG1663" s="150">
        <v>0</v>
      </c>
      <c r="AH1663" s="138"/>
      <c r="AI1663" s="469"/>
      <c r="AJ1663" s="998">
        <f t="shared" si="146"/>
        <v>2250</v>
      </c>
    </row>
    <row r="1664" spans="2:36" ht="66" x14ac:dyDescent="0.25">
      <c r="B1664" s="51"/>
      <c r="C1664" s="102" t="s">
        <v>1600</v>
      </c>
      <c r="D1664" s="74"/>
      <c r="E1664" s="79">
        <v>13</v>
      </c>
      <c r="F1664" s="79" t="s">
        <v>356</v>
      </c>
      <c r="G1664" s="55" t="s">
        <v>31</v>
      </c>
      <c r="H1664" s="56" t="s">
        <v>32</v>
      </c>
      <c r="I1664" s="55" t="s">
        <v>33</v>
      </c>
      <c r="J1664" s="57">
        <v>253.76307692307694</v>
      </c>
      <c r="K1664" s="112">
        <v>3298.92</v>
      </c>
      <c r="L1664" s="136"/>
      <c r="M1664" s="469">
        <v>0</v>
      </c>
      <c r="N1664" s="136"/>
      <c r="O1664" s="469"/>
      <c r="P1664" s="75">
        <v>0</v>
      </c>
      <c r="Q1664" s="1002">
        <f t="shared" si="144"/>
        <v>0</v>
      </c>
      <c r="R1664" s="138"/>
      <c r="S1664" s="469"/>
      <c r="T1664" s="75">
        <v>0</v>
      </c>
      <c r="U1664" s="1002"/>
      <c r="V1664" s="138"/>
      <c r="W1664" s="469"/>
      <c r="X1664" s="138"/>
      <c r="Y1664" s="469"/>
      <c r="Z1664" s="60">
        <f t="shared" si="139"/>
        <v>13</v>
      </c>
      <c r="AA1664" s="1002">
        <v>3298.92</v>
      </c>
      <c r="AB1664" s="138"/>
      <c r="AC1664" s="469"/>
      <c r="AD1664" s="63">
        <v>0</v>
      </c>
      <c r="AE1664" s="137">
        <f t="shared" si="145"/>
        <v>0</v>
      </c>
      <c r="AF1664" s="945">
        <v>0</v>
      </c>
      <c r="AG1664" s="150">
        <v>0</v>
      </c>
      <c r="AH1664" s="138"/>
      <c r="AI1664" s="469"/>
      <c r="AJ1664" s="998">
        <f t="shared" si="146"/>
        <v>3298.92</v>
      </c>
    </row>
    <row r="1665" spans="2:36" ht="66" x14ac:dyDescent="0.25">
      <c r="B1665" s="51"/>
      <c r="C1665" s="102" t="s">
        <v>1601</v>
      </c>
      <c r="D1665" s="74"/>
      <c r="E1665" s="79">
        <v>12</v>
      </c>
      <c r="F1665" s="79" t="s">
        <v>356</v>
      </c>
      <c r="G1665" s="55" t="s">
        <v>31</v>
      </c>
      <c r="H1665" s="56" t="s">
        <v>32</v>
      </c>
      <c r="I1665" s="55" t="s">
        <v>33</v>
      </c>
      <c r="J1665" s="57">
        <v>203.5</v>
      </c>
      <c r="K1665" s="112">
        <v>2442</v>
      </c>
      <c r="L1665" s="136"/>
      <c r="M1665" s="469">
        <v>0</v>
      </c>
      <c r="N1665" s="136"/>
      <c r="O1665" s="469"/>
      <c r="P1665" s="75">
        <v>0</v>
      </c>
      <c r="Q1665" s="1002">
        <f t="shared" si="144"/>
        <v>0</v>
      </c>
      <c r="R1665" s="138"/>
      <c r="S1665" s="469"/>
      <c r="T1665" s="75">
        <v>0</v>
      </c>
      <c r="U1665" s="1002"/>
      <c r="V1665" s="138"/>
      <c r="W1665" s="469"/>
      <c r="X1665" s="138"/>
      <c r="Y1665" s="469"/>
      <c r="Z1665" s="60">
        <f t="shared" si="139"/>
        <v>12</v>
      </c>
      <c r="AA1665" s="1002">
        <v>2442</v>
      </c>
      <c r="AB1665" s="138"/>
      <c r="AC1665" s="469"/>
      <c r="AD1665" s="63">
        <v>0</v>
      </c>
      <c r="AE1665" s="137">
        <f t="shared" si="145"/>
        <v>0</v>
      </c>
      <c r="AF1665" s="945">
        <v>0</v>
      </c>
      <c r="AG1665" s="150">
        <v>0</v>
      </c>
      <c r="AH1665" s="138"/>
      <c r="AI1665" s="469"/>
      <c r="AJ1665" s="998">
        <f t="shared" si="146"/>
        <v>2442</v>
      </c>
    </row>
    <row r="1666" spans="2:36" ht="66" x14ac:dyDescent="0.25">
      <c r="B1666" s="51"/>
      <c r="C1666" s="329" t="s">
        <v>1602</v>
      </c>
      <c r="D1666" s="74"/>
      <c r="E1666" s="74">
        <v>11</v>
      </c>
      <c r="F1666" s="79" t="s">
        <v>30</v>
      </c>
      <c r="G1666" s="55" t="s">
        <v>31</v>
      </c>
      <c r="H1666" s="56" t="s">
        <v>32</v>
      </c>
      <c r="I1666" s="55" t="s">
        <v>33</v>
      </c>
      <c r="J1666" s="57">
        <v>115.15545454545455</v>
      </c>
      <c r="K1666" s="766">
        <v>1266.71</v>
      </c>
      <c r="L1666" s="136"/>
      <c r="M1666" s="469">
        <v>0</v>
      </c>
      <c r="N1666" s="136"/>
      <c r="O1666" s="469"/>
      <c r="P1666" s="75">
        <v>0</v>
      </c>
      <c r="Q1666" s="1002">
        <f t="shared" si="144"/>
        <v>0</v>
      </c>
      <c r="R1666" s="138"/>
      <c r="S1666" s="469"/>
      <c r="T1666" s="75">
        <v>0</v>
      </c>
      <c r="U1666" s="1002"/>
      <c r="V1666" s="138"/>
      <c r="W1666" s="469"/>
      <c r="X1666" s="138"/>
      <c r="Y1666" s="469"/>
      <c r="Z1666" s="60">
        <f t="shared" si="139"/>
        <v>11</v>
      </c>
      <c r="AA1666" s="1002">
        <v>1266.71</v>
      </c>
      <c r="AB1666" s="138"/>
      <c r="AC1666" s="469"/>
      <c r="AD1666" s="63">
        <v>0</v>
      </c>
      <c r="AE1666" s="137">
        <f t="shared" si="145"/>
        <v>0</v>
      </c>
      <c r="AF1666" s="942">
        <v>0</v>
      </c>
      <c r="AG1666" s="150">
        <v>0</v>
      </c>
      <c r="AH1666" s="138"/>
      <c r="AI1666" s="469"/>
      <c r="AJ1666" s="998">
        <f t="shared" si="146"/>
        <v>1266.71</v>
      </c>
    </row>
    <row r="1667" spans="2:36" ht="66" x14ac:dyDescent="0.25">
      <c r="B1667" s="51"/>
      <c r="C1667" s="423" t="s">
        <v>1603</v>
      </c>
      <c r="D1667" s="74"/>
      <c r="E1667" s="74">
        <v>1</v>
      </c>
      <c r="F1667" s="79" t="s">
        <v>1196</v>
      </c>
      <c r="G1667" s="55" t="s">
        <v>31</v>
      </c>
      <c r="H1667" s="56" t="s">
        <v>32</v>
      </c>
      <c r="I1667" s="55" t="s">
        <v>33</v>
      </c>
      <c r="J1667" s="57">
        <v>280</v>
      </c>
      <c r="K1667" s="766">
        <v>280</v>
      </c>
      <c r="L1667" s="136"/>
      <c r="M1667" s="469">
        <v>0</v>
      </c>
      <c r="N1667" s="136"/>
      <c r="O1667" s="469"/>
      <c r="P1667" s="75">
        <v>0</v>
      </c>
      <c r="Q1667" s="1002">
        <f t="shared" si="144"/>
        <v>0</v>
      </c>
      <c r="R1667" s="138"/>
      <c r="S1667" s="469"/>
      <c r="T1667" s="75">
        <v>0</v>
      </c>
      <c r="U1667" s="1002"/>
      <c r="V1667" s="138"/>
      <c r="W1667" s="469"/>
      <c r="X1667" s="138"/>
      <c r="Y1667" s="469"/>
      <c r="Z1667" s="60">
        <f t="shared" si="139"/>
        <v>1</v>
      </c>
      <c r="AA1667" s="1002">
        <v>280</v>
      </c>
      <c r="AB1667" s="138"/>
      <c r="AC1667" s="469"/>
      <c r="AD1667" s="63">
        <v>0</v>
      </c>
      <c r="AE1667" s="137">
        <f t="shared" si="145"/>
        <v>0</v>
      </c>
      <c r="AF1667" s="942">
        <v>0</v>
      </c>
      <c r="AG1667" s="150">
        <v>0</v>
      </c>
      <c r="AH1667" s="138"/>
      <c r="AI1667" s="469"/>
      <c r="AJ1667" s="998">
        <f t="shared" si="146"/>
        <v>280</v>
      </c>
    </row>
    <row r="1668" spans="2:36" ht="66" x14ac:dyDescent="0.25">
      <c r="B1668" s="51"/>
      <c r="C1668" s="330" t="s">
        <v>1604</v>
      </c>
      <c r="D1668" s="74"/>
      <c r="E1668" s="74">
        <v>5555.5559999999996</v>
      </c>
      <c r="F1668" s="111" t="s">
        <v>356</v>
      </c>
      <c r="G1668" s="55" t="s">
        <v>31</v>
      </c>
      <c r="H1668" s="56" t="s">
        <v>32</v>
      </c>
      <c r="I1668" s="55" t="s">
        <v>33</v>
      </c>
      <c r="J1668" s="57">
        <v>27</v>
      </c>
      <c r="K1668" s="766">
        <v>150000.01199999999</v>
      </c>
      <c r="L1668" s="136"/>
      <c r="M1668" s="469">
        <v>0</v>
      </c>
      <c r="N1668" s="136"/>
      <c r="O1668" s="469"/>
      <c r="P1668" s="75">
        <v>0</v>
      </c>
      <c r="Q1668" s="1002"/>
      <c r="R1668" s="138"/>
      <c r="S1668" s="469"/>
      <c r="T1668" s="75">
        <v>5555.5559999999996</v>
      </c>
      <c r="U1668" s="1002">
        <v>150000</v>
      </c>
      <c r="V1668" s="138"/>
      <c r="W1668" s="469"/>
      <c r="X1668" s="138"/>
      <c r="Y1668" s="469"/>
      <c r="Z1668" s="60">
        <v>0</v>
      </c>
      <c r="AA1668" s="1002">
        <v>1.1999999987892807E-2</v>
      </c>
      <c r="AB1668" s="138"/>
      <c r="AC1668" s="469"/>
      <c r="AD1668" s="63">
        <v>0</v>
      </c>
      <c r="AE1668" s="137"/>
      <c r="AF1668" s="942">
        <v>0</v>
      </c>
      <c r="AG1668" s="150">
        <v>0</v>
      </c>
      <c r="AH1668" s="138"/>
      <c r="AI1668" s="469"/>
      <c r="AJ1668" s="998">
        <f t="shared" si="146"/>
        <v>150000.01199999999</v>
      </c>
    </row>
    <row r="1669" spans="2:36" ht="66" x14ac:dyDescent="0.25">
      <c r="B1669" s="51"/>
      <c r="C1669" s="424" t="s">
        <v>1605</v>
      </c>
      <c r="D1669" s="74"/>
      <c r="E1669" s="74">
        <v>3373582.92</v>
      </c>
      <c r="F1669" s="79" t="s">
        <v>356</v>
      </c>
      <c r="G1669" s="55" t="s">
        <v>31</v>
      </c>
      <c r="H1669" s="56" t="s">
        <v>32</v>
      </c>
      <c r="I1669" s="55" t="s">
        <v>33</v>
      </c>
      <c r="J1669" s="57">
        <v>25</v>
      </c>
      <c r="K1669" s="766">
        <v>1619319.8</v>
      </c>
      <c r="L1669" s="136"/>
      <c r="M1669" s="469">
        <v>0</v>
      </c>
      <c r="N1669" s="136"/>
      <c r="O1669" s="469"/>
      <c r="P1669" s="75">
        <v>0</v>
      </c>
      <c r="Q1669" s="1002"/>
      <c r="R1669" s="138"/>
      <c r="S1669" s="469"/>
      <c r="T1669" s="75">
        <f>E1669</f>
        <v>3373582.92</v>
      </c>
      <c r="U1669" s="1002">
        <v>1619319.75</v>
      </c>
      <c r="V1669" s="138"/>
      <c r="W1669" s="469"/>
      <c r="X1669" s="138"/>
      <c r="Y1669" s="469"/>
      <c r="Z1669" s="60">
        <v>0</v>
      </c>
      <c r="AA1669" s="1002">
        <v>5.0000000046566129E-2</v>
      </c>
      <c r="AB1669" s="138"/>
      <c r="AC1669" s="469"/>
      <c r="AD1669" s="63">
        <v>0</v>
      </c>
      <c r="AE1669" s="137"/>
      <c r="AF1669" s="942">
        <v>0</v>
      </c>
      <c r="AG1669" s="150">
        <v>0</v>
      </c>
      <c r="AH1669" s="138"/>
      <c r="AI1669" s="469"/>
      <c r="AJ1669" s="998">
        <f t="shared" si="146"/>
        <v>1619319.8</v>
      </c>
    </row>
    <row r="1670" spans="2:36" ht="66" x14ac:dyDescent="0.25">
      <c r="B1670" s="51"/>
      <c r="C1670" s="425" t="s">
        <v>1606</v>
      </c>
      <c r="D1670" s="74"/>
      <c r="E1670" s="74">
        <v>4</v>
      </c>
      <c r="F1670" s="111" t="s">
        <v>1607</v>
      </c>
      <c r="G1670" s="55" t="s">
        <v>31</v>
      </c>
      <c r="H1670" s="56" t="s">
        <v>32</v>
      </c>
      <c r="I1670" s="55" t="s">
        <v>33</v>
      </c>
      <c r="J1670" s="57">
        <v>481.25</v>
      </c>
      <c r="K1670" s="766">
        <v>1925</v>
      </c>
      <c r="L1670" s="136"/>
      <c r="M1670" s="469">
        <v>0</v>
      </c>
      <c r="N1670" s="136"/>
      <c r="O1670" s="469"/>
      <c r="P1670" s="75">
        <v>0</v>
      </c>
      <c r="Q1670" s="1002">
        <f>P1670*J1670</f>
        <v>0</v>
      </c>
      <c r="R1670" s="138"/>
      <c r="S1670" s="469"/>
      <c r="T1670" s="75">
        <v>0</v>
      </c>
      <c r="U1670" s="1002"/>
      <c r="V1670" s="138"/>
      <c r="W1670" s="469"/>
      <c r="X1670" s="138"/>
      <c r="Y1670" s="469"/>
      <c r="Z1670" s="60">
        <f t="shared" ref="Z1670:Z1733" si="147">E1670</f>
        <v>4</v>
      </c>
      <c r="AA1670" s="1002">
        <v>1925</v>
      </c>
      <c r="AB1670" s="138"/>
      <c r="AC1670" s="469"/>
      <c r="AD1670" s="63">
        <v>0</v>
      </c>
      <c r="AE1670" s="137"/>
      <c r="AF1670" s="942">
        <v>0</v>
      </c>
      <c r="AG1670" s="150">
        <v>0</v>
      </c>
      <c r="AH1670" s="138"/>
      <c r="AI1670" s="469"/>
      <c r="AJ1670" s="998">
        <f t="shared" si="146"/>
        <v>1925</v>
      </c>
    </row>
    <row r="1671" spans="2:36" ht="66" x14ac:dyDescent="0.25">
      <c r="B1671" s="51"/>
      <c r="C1671" s="425" t="s">
        <v>1608</v>
      </c>
      <c r="D1671" s="74"/>
      <c r="E1671" s="74">
        <v>20</v>
      </c>
      <c r="F1671" s="111" t="s">
        <v>356</v>
      </c>
      <c r="G1671" s="55" t="s">
        <v>31</v>
      </c>
      <c r="H1671" s="56" t="s">
        <v>32</v>
      </c>
      <c r="I1671" s="55" t="s">
        <v>33</v>
      </c>
      <c r="J1671" s="57">
        <v>110</v>
      </c>
      <c r="K1671" s="766">
        <v>2200</v>
      </c>
      <c r="L1671" s="136"/>
      <c r="M1671" s="469">
        <v>0</v>
      </c>
      <c r="N1671" s="136"/>
      <c r="O1671" s="469"/>
      <c r="P1671" s="75">
        <v>0</v>
      </c>
      <c r="Q1671" s="1002">
        <f>P1671*J1671</f>
        <v>0</v>
      </c>
      <c r="R1671" s="138"/>
      <c r="S1671" s="469"/>
      <c r="T1671" s="75">
        <v>0</v>
      </c>
      <c r="U1671" s="1002"/>
      <c r="V1671" s="138"/>
      <c r="W1671" s="469"/>
      <c r="X1671" s="138"/>
      <c r="Y1671" s="469"/>
      <c r="Z1671" s="60">
        <f t="shared" si="147"/>
        <v>20</v>
      </c>
      <c r="AA1671" s="1002">
        <v>2200</v>
      </c>
      <c r="AB1671" s="138"/>
      <c r="AC1671" s="469"/>
      <c r="AD1671" s="63">
        <v>0</v>
      </c>
      <c r="AE1671" s="137">
        <f>AD1671*J1671</f>
        <v>0</v>
      </c>
      <c r="AF1671" s="942">
        <v>0</v>
      </c>
      <c r="AG1671" s="150">
        <v>0</v>
      </c>
      <c r="AH1671" s="138"/>
      <c r="AI1671" s="469"/>
      <c r="AJ1671" s="998">
        <f t="shared" si="146"/>
        <v>2200</v>
      </c>
    </row>
    <row r="1672" spans="2:36" ht="66" x14ac:dyDescent="0.25">
      <c r="B1672" s="406"/>
      <c r="C1672" s="426" t="s">
        <v>1609</v>
      </c>
      <c r="D1672" s="51"/>
      <c r="E1672" s="51">
        <v>40</v>
      </c>
      <c r="F1672" s="111" t="s">
        <v>30</v>
      </c>
      <c r="G1672" s="55" t="s">
        <v>31</v>
      </c>
      <c r="H1672" s="56" t="s">
        <v>32</v>
      </c>
      <c r="I1672" s="55" t="s">
        <v>33</v>
      </c>
      <c r="J1672" s="57">
        <v>125</v>
      </c>
      <c r="K1672" s="807">
        <v>5000</v>
      </c>
      <c r="L1672" s="136"/>
      <c r="M1672" s="469">
        <v>0</v>
      </c>
      <c r="N1672" s="136"/>
      <c r="O1672" s="469"/>
      <c r="P1672" s="75">
        <v>0</v>
      </c>
      <c r="Q1672" s="1002">
        <f>P1672*J1672</f>
        <v>0</v>
      </c>
      <c r="R1672" s="138"/>
      <c r="S1672" s="469"/>
      <c r="T1672" s="75">
        <v>0</v>
      </c>
      <c r="U1672" s="1002"/>
      <c r="V1672" s="138"/>
      <c r="W1672" s="469"/>
      <c r="X1672" s="138"/>
      <c r="Y1672" s="469"/>
      <c r="Z1672" s="60">
        <f t="shared" si="147"/>
        <v>40</v>
      </c>
      <c r="AA1672" s="1002">
        <v>5000</v>
      </c>
      <c r="AB1672" s="138"/>
      <c r="AC1672" s="469"/>
      <c r="AD1672" s="63">
        <v>0</v>
      </c>
      <c r="AE1672" s="137">
        <f>AD1672*J1672</f>
        <v>0</v>
      </c>
      <c r="AF1672" s="942">
        <v>0</v>
      </c>
      <c r="AG1672" s="150">
        <v>0</v>
      </c>
      <c r="AH1672" s="138"/>
      <c r="AI1672" s="469"/>
      <c r="AJ1672" s="998">
        <f t="shared" si="146"/>
        <v>5000</v>
      </c>
    </row>
    <row r="1673" spans="2:36" x14ac:dyDescent="0.25">
      <c r="B1673" s="272">
        <v>262</v>
      </c>
      <c r="C1673" s="315" t="s">
        <v>1610</v>
      </c>
      <c r="D1673" s="272"/>
      <c r="E1673" s="272"/>
      <c r="F1673" s="906"/>
      <c r="G1673" s="907"/>
      <c r="H1673" s="907"/>
      <c r="I1673" s="907"/>
      <c r="J1673" s="277"/>
      <c r="K1673" s="806">
        <v>0</v>
      </c>
      <c r="L1673" s="278"/>
      <c r="M1673" s="919">
        <f>M1674</f>
        <v>0</v>
      </c>
      <c r="N1673" s="278"/>
      <c r="O1673" s="919">
        <f>O1674</f>
        <v>0</v>
      </c>
      <c r="P1673" s="875">
        <v>0</v>
      </c>
      <c r="Q1673" s="919">
        <f>Q1674</f>
        <v>0</v>
      </c>
      <c r="R1673" s="279"/>
      <c r="S1673" s="919">
        <f>S1674</f>
        <v>0</v>
      </c>
      <c r="T1673" s="875">
        <v>0</v>
      </c>
      <c r="U1673" s="919">
        <f>U1674</f>
        <v>0</v>
      </c>
      <c r="V1673" s="279"/>
      <c r="W1673" s="919">
        <f>W1674</f>
        <v>0</v>
      </c>
      <c r="X1673" s="279"/>
      <c r="Y1673" s="919">
        <f>Y1674</f>
        <v>0</v>
      </c>
      <c r="Z1673" s="373">
        <f t="shared" si="147"/>
        <v>0</v>
      </c>
      <c r="AA1673" s="919">
        <f>AA1674</f>
        <v>0</v>
      </c>
      <c r="AB1673" s="279"/>
      <c r="AC1673" s="919">
        <f>AC1674</f>
        <v>0</v>
      </c>
      <c r="AD1673" s="930">
        <v>0</v>
      </c>
      <c r="AE1673" s="278">
        <f>AE1674</f>
        <v>0</v>
      </c>
      <c r="AF1673" s="944"/>
      <c r="AG1673" s="278">
        <f>AG1674</f>
        <v>0</v>
      </c>
      <c r="AH1673" s="279"/>
      <c r="AI1673" s="919">
        <f>AI1674</f>
        <v>0</v>
      </c>
      <c r="AJ1673" s="919">
        <f>AJ1674</f>
        <v>0</v>
      </c>
    </row>
    <row r="1674" spans="2:36" x14ac:dyDescent="0.25">
      <c r="B1674" s="42">
        <v>26201</v>
      </c>
      <c r="C1674" s="341" t="s">
        <v>1610</v>
      </c>
      <c r="D1674" s="44"/>
      <c r="E1674" s="44"/>
      <c r="F1674" s="45"/>
      <c r="G1674" s="46"/>
      <c r="H1674" s="46"/>
      <c r="I1674" s="46"/>
      <c r="J1674" s="47"/>
      <c r="K1674" s="787">
        <v>0</v>
      </c>
      <c r="L1674" s="264"/>
      <c r="M1674" s="921">
        <f>M1675</f>
        <v>0</v>
      </c>
      <c r="N1674" s="264"/>
      <c r="O1674" s="921">
        <f>O1675</f>
        <v>0</v>
      </c>
      <c r="P1674" s="238">
        <v>0</v>
      </c>
      <c r="Q1674" s="921">
        <f>Q1675</f>
        <v>0</v>
      </c>
      <c r="R1674" s="265"/>
      <c r="S1674" s="921">
        <f>S1675</f>
        <v>0</v>
      </c>
      <c r="T1674" s="238">
        <v>0</v>
      </c>
      <c r="U1674" s="921">
        <f>U1675</f>
        <v>0</v>
      </c>
      <c r="V1674" s="265"/>
      <c r="W1674" s="921">
        <f>W1675</f>
        <v>0</v>
      </c>
      <c r="X1674" s="265"/>
      <c r="Y1674" s="921">
        <f>Y1675</f>
        <v>0</v>
      </c>
      <c r="Z1674" s="376">
        <f t="shared" si="147"/>
        <v>0</v>
      </c>
      <c r="AA1674" s="921">
        <f>AA1675</f>
        <v>0</v>
      </c>
      <c r="AB1674" s="265"/>
      <c r="AC1674" s="921">
        <f>AC1675</f>
        <v>0</v>
      </c>
      <c r="AD1674" s="931">
        <v>0</v>
      </c>
      <c r="AE1674" s="264">
        <f>AE1675</f>
        <v>0</v>
      </c>
      <c r="AF1674" s="958"/>
      <c r="AG1674" s="264">
        <f>AG1675</f>
        <v>0</v>
      </c>
      <c r="AH1674" s="265"/>
      <c r="AI1674" s="921">
        <f>AI1675</f>
        <v>0</v>
      </c>
      <c r="AJ1674" s="921">
        <f>AJ1675</f>
        <v>0</v>
      </c>
    </row>
    <row r="1675" spans="2:36" x14ac:dyDescent="0.25">
      <c r="B1675" s="92"/>
      <c r="C1675" s="304"/>
      <c r="D1675" s="51"/>
      <c r="E1675" s="51"/>
      <c r="F1675" s="79"/>
      <c r="G1675" s="133"/>
      <c r="H1675" s="133"/>
      <c r="I1675" s="133"/>
      <c r="J1675" s="57"/>
      <c r="K1675" s="807"/>
      <c r="L1675" s="136"/>
      <c r="M1675" s="469">
        <v>0</v>
      </c>
      <c r="N1675" s="136"/>
      <c r="O1675" s="469">
        <v>0</v>
      </c>
      <c r="P1675" s="75">
        <v>0</v>
      </c>
      <c r="Q1675" s="469">
        <v>0</v>
      </c>
      <c r="R1675" s="138"/>
      <c r="S1675" s="469">
        <v>0</v>
      </c>
      <c r="T1675" s="75">
        <v>0</v>
      </c>
      <c r="U1675" s="469">
        <v>0</v>
      </c>
      <c r="V1675" s="138"/>
      <c r="W1675" s="469">
        <v>0</v>
      </c>
      <c r="X1675" s="138"/>
      <c r="Y1675" s="469">
        <v>0</v>
      </c>
      <c r="Z1675" s="60">
        <f t="shared" si="147"/>
        <v>0</v>
      </c>
      <c r="AA1675" s="469">
        <v>0</v>
      </c>
      <c r="AB1675" s="138"/>
      <c r="AC1675" s="469">
        <v>0</v>
      </c>
      <c r="AD1675" s="63">
        <v>0</v>
      </c>
      <c r="AE1675" s="136">
        <v>0</v>
      </c>
      <c r="AF1675" s="942"/>
      <c r="AG1675" s="136">
        <v>0</v>
      </c>
      <c r="AH1675" s="138"/>
      <c r="AI1675" s="469">
        <v>0</v>
      </c>
      <c r="AJ1675" s="469">
        <v>0</v>
      </c>
    </row>
    <row r="1676" spans="2:36" ht="24" x14ac:dyDescent="0.25">
      <c r="B1676" s="25">
        <v>2700</v>
      </c>
      <c r="C1676" s="26" t="s">
        <v>1611</v>
      </c>
      <c r="D1676" s="25"/>
      <c r="E1676" s="25"/>
      <c r="F1676" s="27"/>
      <c r="G1676" s="246"/>
      <c r="H1676" s="246"/>
      <c r="I1676" s="246"/>
      <c r="J1676" s="30"/>
      <c r="K1676" s="812">
        <v>913457.54</v>
      </c>
      <c r="L1676" s="249"/>
      <c r="M1676" s="922">
        <f>M1677+M1715+M1738+M1747+M1755</f>
        <v>0</v>
      </c>
      <c r="N1676" s="249"/>
      <c r="O1676" s="922">
        <f>O1677+O1715+O1738+O1747+O1755</f>
        <v>0</v>
      </c>
      <c r="P1676" s="885">
        <v>0</v>
      </c>
      <c r="Q1676" s="922">
        <f>Q1677+Q1715+Q1738+Q1747+Q1755</f>
        <v>0</v>
      </c>
      <c r="R1676" s="250"/>
      <c r="S1676" s="922">
        <f>S1677+S1715+S1738+S1747+S1755</f>
        <v>0</v>
      </c>
      <c r="T1676" s="885">
        <v>0</v>
      </c>
      <c r="U1676" s="922">
        <f>U1677+U1715+U1738+U1747+U1755</f>
        <v>1009.59</v>
      </c>
      <c r="V1676" s="250"/>
      <c r="W1676" s="922">
        <f>W1677+W1715+W1738+W1747+W1755</f>
        <v>144935.04000000001</v>
      </c>
      <c r="X1676" s="250"/>
      <c r="Y1676" s="922">
        <f>Y1677+Y1715+Y1738+Y1747+Y1755</f>
        <v>0</v>
      </c>
      <c r="Z1676" s="368">
        <f t="shared" si="147"/>
        <v>0</v>
      </c>
      <c r="AA1676" s="922">
        <f>AA1677+AA1715+AA1738+AA1747+AA1755</f>
        <v>767512.90999999992</v>
      </c>
      <c r="AB1676" s="250"/>
      <c r="AC1676" s="922">
        <f>AC1677+AC1715+AC1738+AC1747+AC1755</f>
        <v>0</v>
      </c>
      <c r="AD1676" s="929">
        <v>0</v>
      </c>
      <c r="AE1676" s="249">
        <f>AE1677+AE1715+AE1738+AE1747+AE1755</f>
        <v>0</v>
      </c>
      <c r="AF1676" s="554">
        <f>AF1677+AF1715+AF1738+AF1747+AF1755</f>
        <v>0</v>
      </c>
      <c r="AG1676" s="249">
        <f>AG1677+AG1715+AG1738+AG1747+AG1755</f>
        <v>0</v>
      </c>
      <c r="AH1676" s="250"/>
      <c r="AI1676" s="922">
        <f>AI1677+AI1715+AI1738+AI1747+AI1755</f>
        <v>0</v>
      </c>
      <c r="AJ1676" s="922">
        <f>AJ1677+AJ1715+AJ1738+AJ1747+AJ1755</f>
        <v>913457.54</v>
      </c>
    </row>
    <row r="1677" spans="2:36" x14ac:dyDescent="0.25">
      <c r="B1677" s="272">
        <v>271</v>
      </c>
      <c r="C1677" s="273" t="s">
        <v>1612</v>
      </c>
      <c r="D1677" s="272"/>
      <c r="E1677" s="272"/>
      <c r="F1677" s="274"/>
      <c r="G1677" s="313"/>
      <c r="H1677" s="313"/>
      <c r="I1677" s="313"/>
      <c r="J1677" s="277"/>
      <c r="K1677" s="806">
        <v>191599.68</v>
      </c>
      <c r="L1677" s="278"/>
      <c r="M1677" s="919">
        <f>M1678+M1688+M1690+M1692+M1694+M1696</f>
        <v>0</v>
      </c>
      <c r="N1677" s="278"/>
      <c r="O1677" s="919">
        <f>O1678+O1688+O1690+O1692+O1694+O1696</f>
        <v>0</v>
      </c>
      <c r="P1677" s="875">
        <v>0</v>
      </c>
      <c r="Q1677" s="919">
        <f>Q1678+Q1688+Q1690+Q1692+Q1694+Q1696</f>
        <v>0</v>
      </c>
      <c r="R1677" s="279"/>
      <c r="S1677" s="919">
        <f>S1678+S1688+S1690+S1692+S1694+S1696</f>
        <v>0</v>
      </c>
      <c r="T1677" s="875">
        <v>0</v>
      </c>
      <c r="U1677" s="919">
        <f>U1678+U1688+U1690+U1692+U1694+U1696</f>
        <v>0</v>
      </c>
      <c r="V1677" s="279"/>
      <c r="W1677" s="919">
        <f>W1678+W1688+W1690+W1692+W1694+W1696</f>
        <v>144935.04000000001</v>
      </c>
      <c r="X1677" s="279"/>
      <c r="Y1677" s="919">
        <f>Y1678+Y1688+Y1690+Y1692+Y1694+Y1696</f>
        <v>0</v>
      </c>
      <c r="Z1677" s="373">
        <f t="shared" si="147"/>
        <v>0</v>
      </c>
      <c r="AA1677" s="919">
        <f>AA1678+AA1688+AA1690+AA1692+AA1694+AA1696</f>
        <v>46664.639999999999</v>
      </c>
      <c r="AB1677" s="279"/>
      <c r="AC1677" s="919">
        <f>AC1678+AC1688+AC1690+AC1692+AC1694+AC1696</f>
        <v>0</v>
      </c>
      <c r="AD1677" s="930">
        <v>0</v>
      </c>
      <c r="AE1677" s="278">
        <f>AE1678+AE1688+AE1690+AE1692+AE1694+AE1696</f>
        <v>0</v>
      </c>
      <c r="AF1677" s="950">
        <f>AF1678+AF1688+AF1690+AF1692+AF1694+AF1696</f>
        <v>0</v>
      </c>
      <c r="AG1677" s="278">
        <f>AG1678+AG1688+AG1690+AG1692+AG1694+AG1696</f>
        <v>0</v>
      </c>
      <c r="AH1677" s="279"/>
      <c r="AI1677" s="919">
        <f>AI1678+AI1688+AI1690+AI1692+AI1694+AI1696</f>
        <v>0</v>
      </c>
      <c r="AJ1677" s="919">
        <f>AJ1678+AJ1688+AJ1690+AJ1692+AJ1694+AJ1696</f>
        <v>191599.68000000002</v>
      </c>
    </row>
    <row r="1678" spans="2:36" x14ac:dyDescent="0.25">
      <c r="B1678" s="42">
        <v>27101</v>
      </c>
      <c r="C1678" s="341" t="s">
        <v>341</v>
      </c>
      <c r="D1678" s="44"/>
      <c r="E1678" s="44"/>
      <c r="F1678" s="44"/>
      <c r="G1678" s="239"/>
      <c r="H1678" s="239"/>
      <c r="I1678" s="239"/>
      <c r="J1678" s="47"/>
      <c r="K1678" s="787">
        <v>15320.12</v>
      </c>
      <c r="L1678" s="264"/>
      <c r="M1678" s="921">
        <f>SUM(M1679:M1687)</f>
        <v>0</v>
      </c>
      <c r="N1678" s="264"/>
      <c r="O1678" s="921">
        <f>SUM(O1679:O1687)</f>
        <v>0</v>
      </c>
      <c r="P1678" s="238">
        <v>0</v>
      </c>
      <c r="Q1678" s="921">
        <f>SUM(Q1679:Q1687)</f>
        <v>0</v>
      </c>
      <c r="R1678" s="265"/>
      <c r="S1678" s="921">
        <f>SUM(S1679:S1687)</f>
        <v>0</v>
      </c>
      <c r="T1678" s="238">
        <v>0</v>
      </c>
      <c r="U1678" s="921">
        <f>SUM(U1679:U1687)</f>
        <v>0</v>
      </c>
      <c r="V1678" s="265"/>
      <c r="W1678" s="921">
        <f>SUM(W1679:W1687)</f>
        <v>0</v>
      </c>
      <c r="X1678" s="265"/>
      <c r="Y1678" s="921">
        <f>SUM(Y1679:Y1687)</f>
        <v>0</v>
      </c>
      <c r="Z1678" s="376">
        <f t="shared" si="147"/>
        <v>0</v>
      </c>
      <c r="AA1678" s="921">
        <f>SUM(AA1679:AA1687)</f>
        <v>15320.12</v>
      </c>
      <c r="AB1678" s="265"/>
      <c r="AC1678" s="921">
        <f>SUM(AC1679:AC1687)</f>
        <v>0</v>
      </c>
      <c r="AD1678" s="931">
        <v>0</v>
      </c>
      <c r="AE1678" s="264">
        <f>SUM(AE1679:AE1687)</f>
        <v>0</v>
      </c>
      <c r="AF1678" s="565">
        <f>AF1679+AF1680+AF1681+AF1682+AF1683+AF1684+AF1685+AF1686</f>
        <v>0</v>
      </c>
      <c r="AG1678" s="264">
        <f>SUM(AG1679:AG1687)</f>
        <v>0</v>
      </c>
      <c r="AH1678" s="265"/>
      <c r="AI1678" s="921">
        <f>SUM(AI1679:AI1687)</f>
        <v>0</v>
      </c>
      <c r="AJ1678" s="921">
        <f>SUM(AJ1679:AJ1687)</f>
        <v>15320.12</v>
      </c>
    </row>
    <row r="1679" spans="2:36" ht="66" x14ac:dyDescent="0.25">
      <c r="B1679" s="427"/>
      <c r="C1679" s="428" t="s">
        <v>1613</v>
      </c>
      <c r="D1679" s="74"/>
      <c r="E1679" s="74">
        <v>6</v>
      </c>
      <c r="F1679" s="149" t="s">
        <v>59</v>
      </c>
      <c r="G1679" s="55" t="s">
        <v>31</v>
      </c>
      <c r="H1679" s="56" t="s">
        <v>32</v>
      </c>
      <c r="I1679" s="55" t="s">
        <v>33</v>
      </c>
      <c r="J1679" s="57">
        <v>440.22</v>
      </c>
      <c r="K1679" s="766">
        <v>2641.32</v>
      </c>
      <c r="L1679" s="142"/>
      <c r="M1679" s="918">
        <v>0</v>
      </c>
      <c r="N1679" s="142"/>
      <c r="O1679" s="918"/>
      <c r="P1679" s="75">
        <v>0</v>
      </c>
      <c r="Q1679" s="1002">
        <f t="shared" ref="Q1679:Q1686" si="148">P1679*J1679</f>
        <v>0</v>
      </c>
      <c r="R1679" s="138"/>
      <c r="S1679" s="469"/>
      <c r="T1679" s="75">
        <v>0</v>
      </c>
      <c r="U1679" s="1002"/>
      <c r="V1679" s="138"/>
      <c r="W1679" s="469"/>
      <c r="X1679" s="138"/>
      <c r="Y1679" s="469"/>
      <c r="Z1679" s="60">
        <f t="shared" si="147"/>
        <v>6</v>
      </c>
      <c r="AA1679" s="1002">
        <v>2641.32</v>
      </c>
      <c r="AB1679" s="138"/>
      <c r="AC1679" s="469"/>
      <c r="AD1679" s="63">
        <v>0</v>
      </c>
      <c r="AE1679" s="137">
        <f t="shared" ref="AE1679:AE1686" si="149">AD1679*J1679</f>
        <v>0</v>
      </c>
      <c r="AF1679" s="945">
        <v>0</v>
      </c>
      <c r="AG1679" s="150">
        <v>0</v>
      </c>
      <c r="AH1679" s="138"/>
      <c r="AI1679" s="469"/>
      <c r="AJ1679" s="998">
        <f t="shared" ref="AJ1679:AJ1687" si="150">AG1679+AI1679+AE1679+AC1679+AA1679+Y1679+W1679+U1679+S1679+Q1679+O1679+M1679</f>
        <v>2641.32</v>
      </c>
    </row>
    <row r="1680" spans="2:36" ht="66" x14ac:dyDescent="0.25">
      <c r="B1680" s="427"/>
      <c r="C1680" s="429" t="s">
        <v>1614</v>
      </c>
      <c r="D1680" s="74"/>
      <c r="E1680" s="74">
        <v>6</v>
      </c>
      <c r="F1680" s="149" t="s">
        <v>59</v>
      </c>
      <c r="G1680" s="55" t="s">
        <v>31</v>
      </c>
      <c r="H1680" s="56" t="s">
        <v>32</v>
      </c>
      <c r="I1680" s="55" t="s">
        <v>33</v>
      </c>
      <c r="J1680" s="57">
        <v>440.22</v>
      </c>
      <c r="K1680" s="766">
        <v>2641.32</v>
      </c>
      <c r="L1680" s="142"/>
      <c r="M1680" s="918">
        <v>0</v>
      </c>
      <c r="N1680" s="142"/>
      <c r="O1680" s="918"/>
      <c r="P1680" s="75">
        <v>0</v>
      </c>
      <c r="Q1680" s="1002">
        <f t="shared" si="148"/>
        <v>0</v>
      </c>
      <c r="R1680" s="138"/>
      <c r="S1680" s="469"/>
      <c r="T1680" s="75">
        <v>0</v>
      </c>
      <c r="U1680" s="1002"/>
      <c r="V1680" s="138"/>
      <c r="W1680" s="469"/>
      <c r="X1680" s="138"/>
      <c r="Y1680" s="469"/>
      <c r="Z1680" s="60">
        <f t="shared" si="147"/>
        <v>6</v>
      </c>
      <c r="AA1680" s="1002">
        <v>2641.32</v>
      </c>
      <c r="AB1680" s="138"/>
      <c r="AC1680" s="469"/>
      <c r="AD1680" s="63">
        <v>0</v>
      </c>
      <c r="AE1680" s="137">
        <f t="shared" si="149"/>
        <v>0</v>
      </c>
      <c r="AF1680" s="945">
        <v>0</v>
      </c>
      <c r="AG1680" s="150">
        <v>0</v>
      </c>
      <c r="AH1680" s="138"/>
      <c r="AI1680" s="469"/>
      <c r="AJ1680" s="998">
        <f t="shared" si="150"/>
        <v>2641.32</v>
      </c>
    </row>
    <row r="1681" spans="2:36" ht="66" x14ac:dyDescent="0.25">
      <c r="B1681" s="427"/>
      <c r="C1681" s="429" t="s">
        <v>1615</v>
      </c>
      <c r="D1681" s="74"/>
      <c r="E1681" s="74">
        <v>4</v>
      </c>
      <c r="F1681" s="149" t="s">
        <v>59</v>
      </c>
      <c r="G1681" s="55" t="s">
        <v>31</v>
      </c>
      <c r="H1681" s="56" t="s">
        <v>32</v>
      </c>
      <c r="I1681" s="55" t="s">
        <v>33</v>
      </c>
      <c r="J1681" s="57">
        <v>440.22</v>
      </c>
      <c r="K1681" s="766">
        <v>1760.88</v>
      </c>
      <c r="L1681" s="142"/>
      <c r="M1681" s="918">
        <v>0</v>
      </c>
      <c r="N1681" s="142"/>
      <c r="O1681" s="918"/>
      <c r="P1681" s="75">
        <v>0</v>
      </c>
      <c r="Q1681" s="1002">
        <f t="shared" si="148"/>
        <v>0</v>
      </c>
      <c r="R1681" s="138"/>
      <c r="S1681" s="469"/>
      <c r="T1681" s="75">
        <v>0</v>
      </c>
      <c r="U1681" s="1002"/>
      <c r="V1681" s="138"/>
      <c r="W1681" s="469"/>
      <c r="X1681" s="138"/>
      <c r="Y1681" s="469"/>
      <c r="Z1681" s="60">
        <f t="shared" si="147"/>
        <v>4</v>
      </c>
      <c r="AA1681" s="1002">
        <v>1760.88</v>
      </c>
      <c r="AB1681" s="138"/>
      <c r="AC1681" s="469"/>
      <c r="AD1681" s="63">
        <v>0</v>
      </c>
      <c r="AE1681" s="137">
        <f t="shared" si="149"/>
        <v>0</v>
      </c>
      <c r="AF1681" s="945">
        <v>0</v>
      </c>
      <c r="AG1681" s="150">
        <v>0</v>
      </c>
      <c r="AH1681" s="138"/>
      <c r="AI1681" s="469"/>
      <c r="AJ1681" s="998">
        <f t="shared" si="150"/>
        <v>1760.88</v>
      </c>
    </row>
    <row r="1682" spans="2:36" ht="66" x14ac:dyDescent="0.25">
      <c r="B1682" s="427"/>
      <c r="C1682" s="430" t="s">
        <v>1616</v>
      </c>
      <c r="D1682" s="74"/>
      <c r="E1682" s="74">
        <v>4</v>
      </c>
      <c r="F1682" s="149" t="s">
        <v>59</v>
      </c>
      <c r="G1682" s="55" t="s">
        <v>31</v>
      </c>
      <c r="H1682" s="56" t="s">
        <v>32</v>
      </c>
      <c r="I1682" s="55" t="s">
        <v>33</v>
      </c>
      <c r="J1682" s="57">
        <v>440.22</v>
      </c>
      <c r="K1682" s="766">
        <v>1760.88</v>
      </c>
      <c r="L1682" s="142"/>
      <c r="M1682" s="918">
        <v>0</v>
      </c>
      <c r="N1682" s="142"/>
      <c r="O1682" s="918"/>
      <c r="P1682" s="75">
        <v>0</v>
      </c>
      <c r="Q1682" s="1002">
        <f t="shared" si="148"/>
        <v>0</v>
      </c>
      <c r="R1682" s="138"/>
      <c r="S1682" s="469"/>
      <c r="T1682" s="75">
        <v>0</v>
      </c>
      <c r="U1682" s="1002"/>
      <c r="V1682" s="138"/>
      <c r="W1682" s="469"/>
      <c r="X1682" s="138"/>
      <c r="Y1682" s="469"/>
      <c r="Z1682" s="60">
        <f t="shared" si="147"/>
        <v>4</v>
      </c>
      <c r="AA1682" s="1002">
        <v>1760.88</v>
      </c>
      <c r="AB1682" s="138"/>
      <c r="AC1682" s="469"/>
      <c r="AD1682" s="63">
        <v>0</v>
      </c>
      <c r="AE1682" s="137">
        <f t="shared" si="149"/>
        <v>0</v>
      </c>
      <c r="AF1682" s="945">
        <v>0</v>
      </c>
      <c r="AG1682" s="150">
        <v>0</v>
      </c>
      <c r="AH1682" s="138"/>
      <c r="AI1682" s="469"/>
      <c r="AJ1682" s="998">
        <f t="shared" si="150"/>
        <v>1760.88</v>
      </c>
    </row>
    <row r="1683" spans="2:36" ht="66" x14ac:dyDescent="0.25">
      <c r="B1683" s="427"/>
      <c r="C1683" s="430" t="s">
        <v>1617</v>
      </c>
      <c r="D1683" s="74"/>
      <c r="E1683" s="74">
        <v>2</v>
      </c>
      <c r="F1683" s="149" t="s">
        <v>59</v>
      </c>
      <c r="G1683" s="55" t="s">
        <v>31</v>
      </c>
      <c r="H1683" s="56" t="s">
        <v>32</v>
      </c>
      <c r="I1683" s="55" t="s">
        <v>33</v>
      </c>
      <c r="J1683" s="57">
        <v>440.22</v>
      </c>
      <c r="K1683" s="766">
        <v>880.44</v>
      </c>
      <c r="L1683" s="142"/>
      <c r="M1683" s="918">
        <v>0</v>
      </c>
      <c r="N1683" s="142"/>
      <c r="O1683" s="918"/>
      <c r="P1683" s="75">
        <v>0</v>
      </c>
      <c r="Q1683" s="1002">
        <f t="shared" si="148"/>
        <v>0</v>
      </c>
      <c r="R1683" s="138"/>
      <c r="S1683" s="469"/>
      <c r="T1683" s="75">
        <v>0</v>
      </c>
      <c r="U1683" s="1002"/>
      <c r="V1683" s="138"/>
      <c r="W1683" s="469"/>
      <c r="X1683" s="138"/>
      <c r="Y1683" s="469"/>
      <c r="Z1683" s="60">
        <f t="shared" si="147"/>
        <v>2</v>
      </c>
      <c r="AA1683" s="1002">
        <v>880.44</v>
      </c>
      <c r="AB1683" s="138"/>
      <c r="AC1683" s="469"/>
      <c r="AD1683" s="63">
        <v>0</v>
      </c>
      <c r="AE1683" s="137">
        <f t="shared" si="149"/>
        <v>0</v>
      </c>
      <c r="AF1683" s="945">
        <v>0</v>
      </c>
      <c r="AG1683" s="150">
        <v>0</v>
      </c>
      <c r="AH1683" s="138"/>
      <c r="AI1683" s="469"/>
      <c r="AJ1683" s="998">
        <f t="shared" si="150"/>
        <v>880.44</v>
      </c>
    </row>
    <row r="1684" spans="2:36" ht="66" x14ac:dyDescent="0.25">
      <c r="B1684" s="427"/>
      <c r="C1684" s="430" t="s">
        <v>1618</v>
      </c>
      <c r="D1684" s="74"/>
      <c r="E1684" s="74">
        <v>4</v>
      </c>
      <c r="F1684" s="149" t="s">
        <v>59</v>
      </c>
      <c r="G1684" s="55" t="s">
        <v>31</v>
      </c>
      <c r="H1684" s="56" t="s">
        <v>32</v>
      </c>
      <c r="I1684" s="55" t="s">
        <v>33</v>
      </c>
      <c r="J1684" s="57">
        <v>701.8</v>
      </c>
      <c r="K1684" s="766">
        <v>2807.2</v>
      </c>
      <c r="L1684" s="142"/>
      <c r="M1684" s="918">
        <v>0</v>
      </c>
      <c r="N1684" s="142"/>
      <c r="O1684" s="918"/>
      <c r="P1684" s="75">
        <v>0</v>
      </c>
      <c r="Q1684" s="1002">
        <f t="shared" si="148"/>
        <v>0</v>
      </c>
      <c r="R1684" s="138"/>
      <c r="S1684" s="469"/>
      <c r="T1684" s="75">
        <v>0</v>
      </c>
      <c r="U1684" s="1002"/>
      <c r="V1684" s="138"/>
      <c r="W1684" s="469"/>
      <c r="X1684" s="138"/>
      <c r="Y1684" s="469"/>
      <c r="Z1684" s="60">
        <f t="shared" si="147"/>
        <v>4</v>
      </c>
      <c r="AA1684" s="1002">
        <v>2807.2</v>
      </c>
      <c r="AB1684" s="138"/>
      <c r="AC1684" s="469"/>
      <c r="AD1684" s="63">
        <v>0</v>
      </c>
      <c r="AE1684" s="137">
        <f t="shared" si="149"/>
        <v>0</v>
      </c>
      <c r="AF1684" s="945">
        <v>0</v>
      </c>
      <c r="AG1684" s="150">
        <v>0</v>
      </c>
      <c r="AH1684" s="138"/>
      <c r="AI1684" s="469"/>
      <c r="AJ1684" s="998">
        <f t="shared" si="150"/>
        <v>2807.2</v>
      </c>
    </row>
    <row r="1685" spans="2:36" ht="66" x14ac:dyDescent="0.25">
      <c r="B1685" s="427"/>
      <c r="C1685" s="430" t="s">
        <v>1619</v>
      </c>
      <c r="D1685" s="74"/>
      <c r="E1685" s="74">
        <v>4</v>
      </c>
      <c r="F1685" s="149" t="s">
        <v>59</v>
      </c>
      <c r="G1685" s="55" t="s">
        <v>31</v>
      </c>
      <c r="H1685" s="56" t="s">
        <v>32</v>
      </c>
      <c r="I1685" s="55" t="s">
        <v>33</v>
      </c>
      <c r="J1685" s="57">
        <v>185.02</v>
      </c>
      <c r="K1685" s="766">
        <v>740.08</v>
      </c>
      <c r="L1685" s="142"/>
      <c r="M1685" s="918">
        <v>0</v>
      </c>
      <c r="N1685" s="142"/>
      <c r="O1685" s="918"/>
      <c r="P1685" s="75">
        <v>0</v>
      </c>
      <c r="Q1685" s="1002">
        <f t="shared" si="148"/>
        <v>0</v>
      </c>
      <c r="R1685" s="138"/>
      <c r="S1685" s="469"/>
      <c r="T1685" s="75">
        <v>0</v>
      </c>
      <c r="U1685" s="1002"/>
      <c r="V1685" s="138"/>
      <c r="W1685" s="469"/>
      <c r="X1685" s="138"/>
      <c r="Y1685" s="469"/>
      <c r="Z1685" s="60">
        <f t="shared" si="147"/>
        <v>4</v>
      </c>
      <c r="AA1685" s="1002">
        <v>740.08</v>
      </c>
      <c r="AB1685" s="138"/>
      <c r="AC1685" s="469"/>
      <c r="AD1685" s="63">
        <v>0</v>
      </c>
      <c r="AE1685" s="137">
        <f t="shared" si="149"/>
        <v>0</v>
      </c>
      <c r="AF1685" s="945">
        <v>0</v>
      </c>
      <c r="AG1685" s="150">
        <v>0</v>
      </c>
      <c r="AH1685" s="138"/>
      <c r="AI1685" s="469"/>
      <c r="AJ1685" s="998">
        <f t="shared" si="150"/>
        <v>740.08</v>
      </c>
    </row>
    <row r="1686" spans="2:36" ht="66" x14ac:dyDescent="0.25">
      <c r="B1686" s="427"/>
      <c r="C1686" s="430" t="s">
        <v>1620</v>
      </c>
      <c r="D1686" s="74"/>
      <c r="E1686" s="74">
        <v>4</v>
      </c>
      <c r="F1686" s="149" t="s">
        <v>59</v>
      </c>
      <c r="G1686" s="55" t="s">
        <v>31</v>
      </c>
      <c r="H1686" s="56" t="s">
        <v>32</v>
      </c>
      <c r="I1686" s="55" t="s">
        <v>33</v>
      </c>
      <c r="J1686" s="57">
        <v>522</v>
      </c>
      <c r="K1686" s="766">
        <v>2088</v>
      </c>
      <c r="L1686" s="142"/>
      <c r="M1686" s="918">
        <v>0</v>
      </c>
      <c r="N1686" s="142"/>
      <c r="O1686" s="918"/>
      <c r="P1686" s="75">
        <v>0</v>
      </c>
      <c r="Q1686" s="1002">
        <f t="shared" si="148"/>
        <v>0</v>
      </c>
      <c r="R1686" s="138"/>
      <c r="S1686" s="469"/>
      <c r="T1686" s="75">
        <v>0</v>
      </c>
      <c r="U1686" s="1002"/>
      <c r="V1686" s="138"/>
      <c r="W1686" s="469"/>
      <c r="X1686" s="138"/>
      <c r="Y1686" s="469"/>
      <c r="Z1686" s="60">
        <f t="shared" si="147"/>
        <v>4</v>
      </c>
      <c r="AA1686" s="1002">
        <v>2088</v>
      </c>
      <c r="AB1686" s="138"/>
      <c r="AC1686" s="469"/>
      <c r="AD1686" s="63">
        <v>0</v>
      </c>
      <c r="AE1686" s="137">
        <f t="shared" si="149"/>
        <v>0</v>
      </c>
      <c r="AF1686" s="945">
        <v>0</v>
      </c>
      <c r="AG1686" s="150">
        <v>0</v>
      </c>
      <c r="AH1686" s="138"/>
      <c r="AI1686" s="469"/>
      <c r="AJ1686" s="998">
        <f t="shared" si="150"/>
        <v>2088</v>
      </c>
    </row>
    <row r="1687" spans="2:36" x14ac:dyDescent="0.25">
      <c r="B1687" s="408"/>
      <c r="C1687" s="304"/>
      <c r="D1687" s="51"/>
      <c r="E1687" s="51"/>
      <c r="F1687" s="79"/>
      <c r="G1687" s="133"/>
      <c r="H1687" s="133"/>
      <c r="I1687" s="133"/>
      <c r="J1687" s="57"/>
      <c r="K1687" s="807"/>
      <c r="L1687" s="136"/>
      <c r="M1687" s="469">
        <v>0</v>
      </c>
      <c r="N1687" s="136"/>
      <c r="O1687" s="469"/>
      <c r="P1687" s="75">
        <v>0</v>
      </c>
      <c r="Q1687" s="1002"/>
      <c r="R1687" s="138"/>
      <c r="S1687" s="469"/>
      <c r="T1687" s="75">
        <v>0</v>
      </c>
      <c r="U1687" s="1002"/>
      <c r="V1687" s="138"/>
      <c r="W1687" s="469"/>
      <c r="X1687" s="138"/>
      <c r="Y1687" s="469"/>
      <c r="Z1687" s="60">
        <f t="shared" si="147"/>
        <v>0</v>
      </c>
      <c r="AA1687" s="1002">
        <v>0</v>
      </c>
      <c r="AB1687" s="138"/>
      <c r="AC1687" s="469"/>
      <c r="AD1687" s="63">
        <v>0</v>
      </c>
      <c r="AE1687" s="137"/>
      <c r="AF1687" s="942"/>
      <c r="AG1687" s="150">
        <v>0</v>
      </c>
      <c r="AH1687" s="138"/>
      <c r="AI1687" s="469"/>
      <c r="AJ1687" s="998">
        <f t="shared" si="150"/>
        <v>0</v>
      </c>
    </row>
    <row r="1688" spans="2:36" ht="24" x14ac:dyDescent="0.25">
      <c r="B1688" s="42">
        <v>27102</v>
      </c>
      <c r="C1688" s="341" t="s">
        <v>1621</v>
      </c>
      <c r="D1688" s="44"/>
      <c r="E1688" s="44"/>
      <c r="F1688" s="45"/>
      <c r="G1688" s="46"/>
      <c r="H1688" s="46"/>
      <c r="I1688" s="46"/>
      <c r="J1688" s="47"/>
      <c r="K1688" s="787">
        <v>0</v>
      </c>
      <c r="L1688" s="264"/>
      <c r="M1688" s="921">
        <f>M1689</f>
        <v>0</v>
      </c>
      <c r="N1688" s="264"/>
      <c r="O1688" s="921">
        <f>O1689</f>
        <v>0</v>
      </c>
      <c r="P1688" s="238">
        <v>0</v>
      </c>
      <c r="Q1688" s="921">
        <f>Q1689</f>
        <v>0</v>
      </c>
      <c r="R1688" s="265"/>
      <c r="S1688" s="921">
        <f>S1689</f>
        <v>0</v>
      </c>
      <c r="T1688" s="75">
        <v>0</v>
      </c>
      <c r="U1688" s="921">
        <f>U1689</f>
        <v>0</v>
      </c>
      <c r="V1688" s="265"/>
      <c r="W1688" s="921">
        <f>W1689</f>
        <v>0</v>
      </c>
      <c r="X1688" s="265"/>
      <c r="Y1688" s="921">
        <f>Y1689</f>
        <v>0</v>
      </c>
      <c r="Z1688" s="60">
        <f t="shared" si="147"/>
        <v>0</v>
      </c>
      <c r="AA1688" s="921">
        <f>AA1689</f>
        <v>0</v>
      </c>
      <c r="AB1688" s="265"/>
      <c r="AC1688" s="921">
        <f>AC1689</f>
        <v>0</v>
      </c>
      <c r="AD1688" s="63">
        <v>0</v>
      </c>
      <c r="AE1688" s="264">
        <f>AE1689</f>
        <v>0</v>
      </c>
      <c r="AF1688" s="958"/>
      <c r="AG1688" s="264">
        <f>AG1689</f>
        <v>0</v>
      </c>
      <c r="AH1688" s="265"/>
      <c r="AI1688" s="921">
        <f>AI1689</f>
        <v>0</v>
      </c>
      <c r="AJ1688" s="921">
        <f>AJ1689</f>
        <v>0</v>
      </c>
    </row>
    <row r="1689" spans="2:36" x14ac:dyDescent="0.25">
      <c r="B1689" s="51"/>
      <c r="C1689" s="102"/>
      <c r="D1689" s="74"/>
      <c r="E1689" s="74"/>
      <c r="F1689" s="79"/>
      <c r="G1689" s="55"/>
      <c r="H1689" s="56"/>
      <c r="I1689" s="55"/>
      <c r="J1689" s="57"/>
      <c r="K1689" s="766"/>
      <c r="L1689" s="136"/>
      <c r="M1689" s="469">
        <v>0</v>
      </c>
      <c r="N1689" s="136"/>
      <c r="O1689" s="469">
        <v>0</v>
      </c>
      <c r="P1689" s="75">
        <v>0</v>
      </c>
      <c r="Q1689" s="469">
        <v>0</v>
      </c>
      <c r="R1689" s="138"/>
      <c r="S1689" s="469">
        <v>0</v>
      </c>
      <c r="T1689" s="75">
        <v>0</v>
      </c>
      <c r="U1689" s="469">
        <v>0</v>
      </c>
      <c r="V1689" s="138"/>
      <c r="W1689" s="469">
        <v>0</v>
      </c>
      <c r="X1689" s="138"/>
      <c r="Y1689" s="469">
        <v>0</v>
      </c>
      <c r="Z1689" s="60">
        <f t="shared" si="147"/>
        <v>0</v>
      </c>
      <c r="AA1689" s="469">
        <v>0</v>
      </c>
      <c r="AB1689" s="138"/>
      <c r="AC1689" s="469">
        <v>0</v>
      </c>
      <c r="AD1689" s="63">
        <v>0</v>
      </c>
      <c r="AE1689" s="136">
        <v>0</v>
      </c>
      <c r="AF1689" s="942"/>
      <c r="AG1689" s="136">
        <v>0</v>
      </c>
      <c r="AH1689" s="138"/>
      <c r="AI1689" s="469">
        <v>0</v>
      </c>
      <c r="AJ1689" s="469">
        <v>0</v>
      </c>
    </row>
    <row r="1690" spans="2:36" ht="24" x14ac:dyDescent="0.25">
      <c r="B1690" s="42">
        <v>27103</v>
      </c>
      <c r="C1690" s="341" t="s">
        <v>1622</v>
      </c>
      <c r="D1690" s="44"/>
      <c r="E1690" s="44"/>
      <c r="F1690" s="45"/>
      <c r="G1690" s="46"/>
      <c r="H1690" s="46"/>
      <c r="I1690" s="46"/>
      <c r="J1690" s="47"/>
      <c r="K1690" s="787">
        <v>0</v>
      </c>
      <c r="L1690" s="264"/>
      <c r="M1690" s="921">
        <f>M1691</f>
        <v>0</v>
      </c>
      <c r="N1690" s="264"/>
      <c r="O1690" s="921">
        <f>O1691</f>
        <v>0</v>
      </c>
      <c r="P1690" s="238">
        <v>0</v>
      </c>
      <c r="Q1690" s="921">
        <f>Q1691</f>
        <v>0</v>
      </c>
      <c r="R1690" s="265"/>
      <c r="S1690" s="921">
        <f>S1691</f>
        <v>0</v>
      </c>
      <c r="T1690" s="75">
        <v>0</v>
      </c>
      <c r="U1690" s="921">
        <f>U1691</f>
        <v>0</v>
      </c>
      <c r="V1690" s="265"/>
      <c r="W1690" s="921">
        <f>W1691</f>
        <v>0</v>
      </c>
      <c r="X1690" s="265"/>
      <c r="Y1690" s="921">
        <f>Y1691</f>
        <v>0</v>
      </c>
      <c r="Z1690" s="60">
        <f t="shared" si="147"/>
        <v>0</v>
      </c>
      <c r="AA1690" s="921">
        <f>AA1691</f>
        <v>0</v>
      </c>
      <c r="AB1690" s="265"/>
      <c r="AC1690" s="921">
        <f>AC1691</f>
        <v>0</v>
      </c>
      <c r="AD1690" s="63">
        <v>0</v>
      </c>
      <c r="AE1690" s="264">
        <f>AE1691</f>
        <v>0</v>
      </c>
      <c r="AF1690" s="958"/>
      <c r="AG1690" s="264">
        <f>AG1691</f>
        <v>0</v>
      </c>
      <c r="AH1690" s="265"/>
      <c r="AI1690" s="921">
        <f>AI1691</f>
        <v>0</v>
      </c>
      <c r="AJ1690" s="921">
        <f>AJ1691</f>
        <v>0</v>
      </c>
    </row>
    <row r="1691" spans="2:36" x14ac:dyDescent="0.25">
      <c r="B1691" s="408"/>
      <c r="C1691" s="304"/>
      <c r="D1691" s="51"/>
      <c r="E1691" s="51"/>
      <c r="F1691" s="79"/>
      <c r="G1691" s="133"/>
      <c r="H1691" s="133"/>
      <c r="I1691" s="133"/>
      <c r="J1691" s="57"/>
      <c r="K1691" s="807"/>
      <c r="L1691" s="136"/>
      <c r="M1691" s="469">
        <v>0</v>
      </c>
      <c r="N1691" s="136"/>
      <c r="O1691" s="469">
        <v>0</v>
      </c>
      <c r="P1691" s="75">
        <v>0</v>
      </c>
      <c r="Q1691" s="469">
        <v>0</v>
      </c>
      <c r="R1691" s="138"/>
      <c r="S1691" s="469">
        <v>0</v>
      </c>
      <c r="T1691" s="75">
        <v>0</v>
      </c>
      <c r="U1691" s="469">
        <v>0</v>
      </c>
      <c r="V1691" s="138"/>
      <c r="W1691" s="469">
        <v>0</v>
      </c>
      <c r="X1691" s="138"/>
      <c r="Y1691" s="469">
        <v>0</v>
      </c>
      <c r="Z1691" s="60">
        <f t="shared" si="147"/>
        <v>0</v>
      </c>
      <c r="AA1691" s="469">
        <v>0</v>
      </c>
      <c r="AB1691" s="138"/>
      <c r="AC1691" s="469">
        <v>0</v>
      </c>
      <c r="AD1691" s="63">
        <v>0</v>
      </c>
      <c r="AE1691" s="136">
        <v>0</v>
      </c>
      <c r="AF1691" s="942"/>
      <c r="AG1691" s="136">
        <v>0</v>
      </c>
      <c r="AH1691" s="138"/>
      <c r="AI1691" s="469">
        <v>0</v>
      </c>
      <c r="AJ1691" s="469">
        <v>0</v>
      </c>
    </row>
    <row r="1692" spans="2:36" ht="24" x14ac:dyDescent="0.25">
      <c r="B1692" s="42">
        <v>27104</v>
      </c>
      <c r="C1692" s="341" t="s">
        <v>1623</v>
      </c>
      <c r="D1692" s="44"/>
      <c r="E1692" s="44"/>
      <c r="F1692" s="45"/>
      <c r="G1692" s="46"/>
      <c r="H1692" s="46"/>
      <c r="I1692" s="46"/>
      <c r="J1692" s="47"/>
      <c r="K1692" s="787">
        <v>0</v>
      </c>
      <c r="L1692" s="264"/>
      <c r="M1692" s="921">
        <f>M1693</f>
        <v>0</v>
      </c>
      <c r="N1692" s="264"/>
      <c r="O1692" s="921">
        <f>O1693</f>
        <v>0</v>
      </c>
      <c r="P1692" s="238">
        <v>0</v>
      </c>
      <c r="Q1692" s="921">
        <f>Q1693</f>
        <v>0</v>
      </c>
      <c r="R1692" s="265"/>
      <c r="S1692" s="921">
        <f>S1693</f>
        <v>0</v>
      </c>
      <c r="T1692" s="75">
        <v>0</v>
      </c>
      <c r="U1692" s="921">
        <f>U1693</f>
        <v>0</v>
      </c>
      <c r="V1692" s="265"/>
      <c r="W1692" s="921">
        <f>W1693</f>
        <v>0</v>
      </c>
      <c r="X1692" s="265"/>
      <c r="Y1692" s="921">
        <f>Y1693</f>
        <v>0</v>
      </c>
      <c r="Z1692" s="60">
        <f t="shared" si="147"/>
        <v>0</v>
      </c>
      <c r="AA1692" s="921">
        <f>AA1693</f>
        <v>0</v>
      </c>
      <c r="AB1692" s="265"/>
      <c r="AC1692" s="921">
        <f>AC1693</f>
        <v>0</v>
      </c>
      <c r="AD1692" s="63">
        <v>0</v>
      </c>
      <c r="AE1692" s="264">
        <f>AE1693</f>
        <v>0</v>
      </c>
      <c r="AF1692" s="958"/>
      <c r="AG1692" s="264">
        <f>AG1693</f>
        <v>0</v>
      </c>
      <c r="AH1692" s="265"/>
      <c r="AI1692" s="921">
        <f>AI1693</f>
        <v>0</v>
      </c>
      <c r="AJ1692" s="921">
        <f>AJ1693</f>
        <v>0</v>
      </c>
    </row>
    <row r="1693" spans="2:36" x14ac:dyDescent="0.25">
      <c r="B1693" s="408"/>
      <c r="C1693" s="304"/>
      <c r="D1693" s="51"/>
      <c r="E1693" s="51"/>
      <c r="F1693" s="79"/>
      <c r="G1693" s="133"/>
      <c r="H1693" s="133"/>
      <c r="I1693" s="133"/>
      <c r="J1693" s="57"/>
      <c r="K1693" s="807"/>
      <c r="L1693" s="136"/>
      <c r="M1693" s="469">
        <v>0</v>
      </c>
      <c r="N1693" s="136"/>
      <c r="O1693" s="469">
        <v>0</v>
      </c>
      <c r="P1693" s="75">
        <v>0</v>
      </c>
      <c r="Q1693" s="469">
        <v>0</v>
      </c>
      <c r="R1693" s="138"/>
      <c r="S1693" s="469">
        <v>0</v>
      </c>
      <c r="T1693" s="75">
        <v>0</v>
      </c>
      <c r="U1693" s="469">
        <v>0</v>
      </c>
      <c r="V1693" s="138"/>
      <c r="W1693" s="469">
        <v>0</v>
      </c>
      <c r="X1693" s="138"/>
      <c r="Y1693" s="469">
        <v>0</v>
      </c>
      <c r="Z1693" s="60">
        <f t="shared" si="147"/>
        <v>0</v>
      </c>
      <c r="AA1693" s="469">
        <v>0</v>
      </c>
      <c r="AB1693" s="138"/>
      <c r="AC1693" s="469">
        <v>0</v>
      </c>
      <c r="AD1693" s="63">
        <v>0</v>
      </c>
      <c r="AE1693" s="136">
        <v>0</v>
      </c>
      <c r="AF1693" s="942"/>
      <c r="AG1693" s="136">
        <v>0</v>
      </c>
      <c r="AH1693" s="138"/>
      <c r="AI1693" s="469">
        <v>0</v>
      </c>
      <c r="AJ1693" s="469">
        <v>0</v>
      </c>
    </row>
    <row r="1694" spans="2:36" ht="24" x14ac:dyDescent="0.25">
      <c r="B1694" s="42">
        <v>27105</v>
      </c>
      <c r="C1694" s="341" t="s">
        <v>1624</v>
      </c>
      <c r="D1694" s="44"/>
      <c r="E1694" s="44"/>
      <c r="F1694" s="45"/>
      <c r="G1694" s="46"/>
      <c r="H1694" s="46"/>
      <c r="I1694" s="46"/>
      <c r="J1694" s="47"/>
      <c r="K1694" s="787">
        <v>0</v>
      </c>
      <c r="L1694" s="264"/>
      <c r="M1694" s="921">
        <f>M1695</f>
        <v>0</v>
      </c>
      <c r="N1694" s="264"/>
      <c r="O1694" s="921">
        <f>O1695</f>
        <v>0</v>
      </c>
      <c r="P1694" s="238">
        <v>0</v>
      </c>
      <c r="Q1694" s="921">
        <f>Q1695</f>
        <v>0</v>
      </c>
      <c r="R1694" s="265"/>
      <c r="S1694" s="921">
        <f>S1695</f>
        <v>0</v>
      </c>
      <c r="T1694" s="75">
        <v>0</v>
      </c>
      <c r="U1694" s="921">
        <f>U1695</f>
        <v>0</v>
      </c>
      <c r="V1694" s="265"/>
      <c r="W1694" s="921">
        <f>W1695</f>
        <v>0</v>
      </c>
      <c r="X1694" s="265"/>
      <c r="Y1694" s="921">
        <f>Y1695</f>
        <v>0</v>
      </c>
      <c r="Z1694" s="60">
        <f t="shared" si="147"/>
        <v>0</v>
      </c>
      <c r="AA1694" s="921">
        <f>AA1695</f>
        <v>0</v>
      </c>
      <c r="AB1694" s="265"/>
      <c r="AC1694" s="921">
        <f>AC1695</f>
        <v>0</v>
      </c>
      <c r="AD1694" s="63">
        <v>0</v>
      </c>
      <c r="AE1694" s="264">
        <f>AE1695</f>
        <v>0</v>
      </c>
      <c r="AF1694" s="958"/>
      <c r="AG1694" s="264">
        <f>AG1695</f>
        <v>0</v>
      </c>
      <c r="AH1694" s="265"/>
      <c r="AI1694" s="921">
        <f>AI1695</f>
        <v>0</v>
      </c>
      <c r="AJ1694" s="921">
        <f>AJ1695</f>
        <v>0</v>
      </c>
    </row>
    <row r="1695" spans="2:36" x14ac:dyDescent="0.25">
      <c r="B1695" s="427"/>
      <c r="C1695" s="230"/>
      <c r="D1695" s="74"/>
      <c r="E1695" s="74"/>
      <c r="F1695" s="79"/>
      <c r="G1695" s="55"/>
      <c r="H1695" s="56"/>
      <c r="I1695" s="55"/>
      <c r="J1695" s="57"/>
      <c r="K1695" s="766"/>
      <c r="L1695" s="136"/>
      <c r="M1695" s="469">
        <v>0</v>
      </c>
      <c r="N1695" s="136"/>
      <c r="O1695" s="469">
        <v>0</v>
      </c>
      <c r="P1695" s="75">
        <v>0</v>
      </c>
      <c r="Q1695" s="469">
        <v>0</v>
      </c>
      <c r="R1695" s="138"/>
      <c r="S1695" s="469">
        <v>0</v>
      </c>
      <c r="T1695" s="75">
        <v>0</v>
      </c>
      <c r="U1695" s="469">
        <v>0</v>
      </c>
      <c r="V1695" s="138"/>
      <c r="W1695" s="469">
        <v>0</v>
      </c>
      <c r="X1695" s="138"/>
      <c r="Y1695" s="469">
        <v>0</v>
      </c>
      <c r="Z1695" s="60">
        <f t="shared" si="147"/>
        <v>0</v>
      </c>
      <c r="AA1695" s="469">
        <v>0</v>
      </c>
      <c r="AB1695" s="138"/>
      <c r="AC1695" s="469">
        <v>0</v>
      </c>
      <c r="AD1695" s="63">
        <v>0</v>
      </c>
      <c r="AE1695" s="136">
        <v>0</v>
      </c>
      <c r="AF1695" s="942"/>
      <c r="AG1695" s="136">
        <v>0</v>
      </c>
      <c r="AH1695" s="138"/>
      <c r="AI1695" s="469">
        <v>0</v>
      </c>
      <c r="AJ1695" s="469">
        <v>0</v>
      </c>
    </row>
    <row r="1696" spans="2:36" ht="24" x14ac:dyDescent="0.25">
      <c r="B1696" s="42">
        <v>27106</v>
      </c>
      <c r="C1696" s="341" t="s">
        <v>1625</v>
      </c>
      <c r="D1696" s="44"/>
      <c r="E1696" s="736"/>
      <c r="F1696" s="45"/>
      <c r="G1696" s="46"/>
      <c r="H1696" s="46"/>
      <c r="I1696" s="46"/>
      <c r="J1696" s="47"/>
      <c r="K1696" s="763">
        <v>176279.56</v>
      </c>
      <c r="L1696" s="264"/>
      <c r="M1696" s="921">
        <f>SUM(M1697:M1714)</f>
        <v>0</v>
      </c>
      <c r="N1696" s="264"/>
      <c r="O1696" s="921">
        <f>SUM(O1697:O1714)</f>
        <v>0</v>
      </c>
      <c r="P1696" s="238">
        <v>0</v>
      </c>
      <c r="Q1696" s="921">
        <f>SUM(Q1697:Q1714)</f>
        <v>0</v>
      </c>
      <c r="R1696" s="265"/>
      <c r="S1696" s="921">
        <f>SUM(S1697:S1714)</f>
        <v>0</v>
      </c>
      <c r="T1696" s="75">
        <v>0</v>
      </c>
      <c r="U1696" s="921">
        <f>SUM(U1697:U1714)</f>
        <v>0</v>
      </c>
      <c r="V1696" s="265"/>
      <c r="W1696" s="921">
        <f>SUM(W1697:W1714)</f>
        <v>144935.04000000001</v>
      </c>
      <c r="X1696" s="265"/>
      <c r="Y1696" s="921">
        <f>SUM(Y1697:Y1714)</f>
        <v>0</v>
      </c>
      <c r="Z1696" s="60">
        <f t="shared" si="147"/>
        <v>0</v>
      </c>
      <c r="AA1696" s="921">
        <f>SUM(AA1697:AA1714)</f>
        <v>31344.52</v>
      </c>
      <c r="AB1696" s="265"/>
      <c r="AC1696" s="921">
        <f>SUM(AC1697:AC1714)</f>
        <v>0</v>
      </c>
      <c r="AD1696" s="63">
        <v>0</v>
      </c>
      <c r="AE1696" s="264">
        <f>SUM(AE1697:AE1714)</f>
        <v>0</v>
      </c>
      <c r="AF1696" s="565">
        <f>SUM(AF1697:AF1714)</f>
        <v>0</v>
      </c>
      <c r="AG1696" s="264">
        <f>SUM(AG1697:AG1714)</f>
        <v>0</v>
      </c>
      <c r="AH1696" s="265"/>
      <c r="AI1696" s="921">
        <f>SUM(AI1697:AI1714)</f>
        <v>0</v>
      </c>
      <c r="AJ1696" s="921">
        <f>SUM(AJ1697:AJ1714)</f>
        <v>176279.56000000003</v>
      </c>
    </row>
    <row r="1697" spans="2:36" ht="66" x14ac:dyDescent="0.25">
      <c r="B1697" s="51"/>
      <c r="C1697" s="431" t="s">
        <v>1626</v>
      </c>
      <c r="D1697" s="74"/>
      <c r="E1697" s="74">
        <v>42</v>
      </c>
      <c r="F1697" s="79" t="s">
        <v>30</v>
      </c>
      <c r="G1697" s="55" t="s">
        <v>31</v>
      </c>
      <c r="H1697" s="56" t="s">
        <v>32</v>
      </c>
      <c r="I1697" s="55" t="s">
        <v>33</v>
      </c>
      <c r="J1697" s="57">
        <v>40.600238095238097</v>
      </c>
      <c r="K1697" s="766">
        <v>1705.21</v>
      </c>
      <c r="L1697" s="136"/>
      <c r="M1697" s="469">
        <v>0</v>
      </c>
      <c r="N1697" s="136"/>
      <c r="O1697" s="469"/>
      <c r="P1697" s="75">
        <v>0</v>
      </c>
      <c r="Q1697" s="1002">
        <f t="shared" ref="Q1697:Q1714" si="151">P1697*J1697</f>
        <v>0</v>
      </c>
      <c r="R1697" s="138"/>
      <c r="S1697" s="469"/>
      <c r="T1697" s="75">
        <v>0</v>
      </c>
      <c r="U1697" s="1002"/>
      <c r="V1697" s="138"/>
      <c r="W1697" s="469"/>
      <c r="X1697" s="138"/>
      <c r="Y1697" s="469"/>
      <c r="Z1697" s="60">
        <f t="shared" si="147"/>
        <v>42</v>
      </c>
      <c r="AA1697" s="1002">
        <v>1705.21</v>
      </c>
      <c r="AB1697" s="138"/>
      <c r="AC1697" s="469"/>
      <c r="AD1697" s="63">
        <v>0</v>
      </c>
      <c r="AE1697" s="137">
        <f t="shared" ref="AE1697:AE1714" si="152">AD1697*J1697</f>
        <v>0</v>
      </c>
      <c r="AF1697" s="942">
        <v>0</v>
      </c>
      <c r="AG1697" s="150">
        <v>0</v>
      </c>
      <c r="AH1697" s="138"/>
      <c r="AI1697" s="469"/>
      <c r="AJ1697" s="998">
        <f t="shared" ref="AJ1697:AJ1714" si="153">AG1697+AI1697+AE1697+AC1697+AA1697+Y1697+W1697+U1697+S1697+Q1697+O1697+M1697</f>
        <v>1705.21</v>
      </c>
    </row>
    <row r="1698" spans="2:36" ht="66" x14ac:dyDescent="0.25">
      <c r="B1698" s="51"/>
      <c r="C1698" s="432" t="s">
        <v>1627</v>
      </c>
      <c r="D1698" s="74"/>
      <c r="E1698" s="74">
        <v>4</v>
      </c>
      <c r="F1698" s="79" t="s">
        <v>30</v>
      </c>
      <c r="G1698" s="55" t="s">
        <v>31</v>
      </c>
      <c r="H1698" s="56" t="s">
        <v>32</v>
      </c>
      <c r="I1698" s="55" t="s">
        <v>33</v>
      </c>
      <c r="J1698" s="57">
        <v>435</v>
      </c>
      <c r="K1698" s="766">
        <v>1740</v>
      </c>
      <c r="L1698" s="136"/>
      <c r="M1698" s="469">
        <v>0</v>
      </c>
      <c r="N1698" s="136"/>
      <c r="O1698" s="469"/>
      <c r="P1698" s="75">
        <v>0</v>
      </c>
      <c r="Q1698" s="1002">
        <f t="shared" si="151"/>
        <v>0</v>
      </c>
      <c r="R1698" s="138"/>
      <c r="S1698" s="469"/>
      <c r="T1698" s="75">
        <v>0</v>
      </c>
      <c r="U1698" s="1002"/>
      <c r="V1698" s="138"/>
      <c r="W1698" s="469"/>
      <c r="X1698" s="138"/>
      <c r="Y1698" s="469"/>
      <c r="Z1698" s="60">
        <f t="shared" si="147"/>
        <v>4</v>
      </c>
      <c r="AA1698" s="1002">
        <v>1740</v>
      </c>
      <c r="AB1698" s="138"/>
      <c r="AC1698" s="469"/>
      <c r="AD1698" s="63">
        <v>0</v>
      </c>
      <c r="AE1698" s="137">
        <f t="shared" si="152"/>
        <v>0</v>
      </c>
      <c r="AF1698" s="942">
        <v>0</v>
      </c>
      <c r="AG1698" s="150">
        <v>0</v>
      </c>
      <c r="AH1698" s="138"/>
      <c r="AI1698" s="469"/>
      <c r="AJ1698" s="998">
        <f t="shared" si="153"/>
        <v>1740</v>
      </c>
    </row>
    <row r="1699" spans="2:36" ht="66" x14ac:dyDescent="0.25">
      <c r="B1699" s="51"/>
      <c r="C1699" s="433" t="s">
        <v>1628</v>
      </c>
      <c r="D1699" s="74"/>
      <c r="E1699" s="74">
        <v>4</v>
      </c>
      <c r="F1699" s="79" t="s">
        <v>30</v>
      </c>
      <c r="G1699" s="55" t="s">
        <v>31</v>
      </c>
      <c r="H1699" s="56" t="s">
        <v>32</v>
      </c>
      <c r="I1699" s="55" t="s">
        <v>33</v>
      </c>
      <c r="J1699" s="57">
        <v>500</v>
      </c>
      <c r="K1699" s="766">
        <v>2000</v>
      </c>
      <c r="L1699" s="136"/>
      <c r="M1699" s="469">
        <v>0</v>
      </c>
      <c r="N1699" s="136"/>
      <c r="O1699" s="469"/>
      <c r="P1699" s="75">
        <v>0</v>
      </c>
      <c r="Q1699" s="1002">
        <f t="shared" si="151"/>
        <v>0</v>
      </c>
      <c r="R1699" s="138"/>
      <c r="S1699" s="469"/>
      <c r="T1699" s="75">
        <v>0</v>
      </c>
      <c r="U1699" s="1002"/>
      <c r="V1699" s="138"/>
      <c r="W1699" s="469"/>
      <c r="X1699" s="138"/>
      <c r="Y1699" s="469"/>
      <c r="Z1699" s="60">
        <f t="shared" si="147"/>
        <v>4</v>
      </c>
      <c r="AA1699" s="1002">
        <v>2000</v>
      </c>
      <c r="AB1699" s="138"/>
      <c r="AC1699" s="469"/>
      <c r="AD1699" s="63">
        <v>0</v>
      </c>
      <c r="AE1699" s="137">
        <f t="shared" si="152"/>
        <v>0</v>
      </c>
      <c r="AF1699" s="942">
        <v>0</v>
      </c>
      <c r="AG1699" s="150">
        <v>0</v>
      </c>
      <c r="AH1699" s="138"/>
      <c r="AI1699" s="469"/>
      <c r="AJ1699" s="998">
        <f t="shared" si="153"/>
        <v>2000</v>
      </c>
    </row>
    <row r="1700" spans="2:36" ht="66" x14ac:dyDescent="0.25">
      <c r="B1700" s="51"/>
      <c r="C1700" s="434" t="s">
        <v>1629</v>
      </c>
      <c r="D1700" s="74"/>
      <c r="E1700" s="79">
        <v>6</v>
      </c>
      <c r="F1700" s="79" t="s">
        <v>30</v>
      </c>
      <c r="G1700" s="55" t="s">
        <v>31</v>
      </c>
      <c r="H1700" s="56" t="s">
        <v>32</v>
      </c>
      <c r="I1700" s="55" t="s">
        <v>33</v>
      </c>
      <c r="J1700" s="57">
        <v>487.2</v>
      </c>
      <c r="K1700" s="112">
        <v>2923.2</v>
      </c>
      <c r="L1700" s="136"/>
      <c r="M1700" s="469">
        <v>0</v>
      </c>
      <c r="N1700" s="136"/>
      <c r="O1700" s="469"/>
      <c r="P1700" s="75">
        <v>0</v>
      </c>
      <c r="Q1700" s="1002">
        <f t="shared" si="151"/>
        <v>0</v>
      </c>
      <c r="R1700" s="138"/>
      <c r="S1700" s="469"/>
      <c r="T1700" s="75">
        <v>0</v>
      </c>
      <c r="U1700" s="1002"/>
      <c r="V1700" s="138"/>
      <c r="W1700" s="469"/>
      <c r="X1700" s="138"/>
      <c r="Y1700" s="469"/>
      <c r="Z1700" s="60">
        <f t="shared" si="147"/>
        <v>6</v>
      </c>
      <c r="AA1700" s="1002">
        <v>2923.2</v>
      </c>
      <c r="AB1700" s="138"/>
      <c r="AC1700" s="469"/>
      <c r="AD1700" s="63">
        <v>0</v>
      </c>
      <c r="AE1700" s="137">
        <f t="shared" si="152"/>
        <v>0</v>
      </c>
      <c r="AF1700" s="942">
        <v>0</v>
      </c>
      <c r="AG1700" s="150">
        <v>0</v>
      </c>
      <c r="AH1700" s="138"/>
      <c r="AI1700" s="469"/>
      <c r="AJ1700" s="998">
        <f t="shared" si="153"/>
        <v>2923.2</v>
      </c>
    </row>
    <row r="1701" spans="2:36" ht="66" x14ac:dyDescent="0.25">
      <c r="B1701" s="51"/>
      <c r="C1701" s="304" t="s">
        <v>1630</v>
      </c>
      <c r="D1701" s="74"/>
      <c r="E1701" s="79">
        <v>5</v>
      </c>
      <c r="F1701" s="79" t="s">
        <v>30</v>
      </c>
      <c r="G1701" s="55" t="s">
        <v>31</v>
      </c>
      <c r="H1701" s="56" t="s">
        <v>32</v>
      </c>
      <c r="I1701" s="55" t="s">
        <v>33</v>
      </c>
      <c r="J1701" s="57">
        <v>452.4</v>
      </c>
      <c r="K1701" s="112">
        <v>2262</v>
      </c>
      <c r="L1701" s="136"/>
      <c r="M1701" s="469">
        <v>0</v>
      </c>
      <c r="N1701" s="136"/>
      <c r="O1701" s="469"/>
      <c r="P1701" s="75">
        <v>0</v>
      </c>
      <c r="Q1701" s="1002">
        <f t="shared" si="151"/>
        <v>0</v>
      </c>
      <c r="R1701" s="138"/>
      <c r="S1701" s="469"/>
      <c r="T1701" s="75">
        <v>0</v>
      </c>
      <c r="U1701" s="1002"/>
      <c r="V1701" s="138"/>
      <c r="W1701" s="469"/>
      <c r="X1701" s="138"/>
      <c r="Y1701" s="469"/>
      <c r="Z1701" s="60">
        <f t="shared" si="147"/>
        <v>5</v>
      </c>
      <c r="AA1701" s="1002">
        <v>2262</v>
      </c>
      <c r="AB1701" s="138"/>
      <c r="AC1701" s="469"/>
      <c r="AD1701" s="63">
        <v>0</v>
      </c>
      <c r="AE1701" s="137">
        <f t="shared" si="152"/>
        <v>0</v>
      </c>
      <c r="AF1701" s="942">
        <v>0</v>
      </c>
      <c r="AG1701" s="150">
        <v>0</v>
      </c>
      <c r="AH1701" s="138"/>
      <c r="AI1701" s="469"/>
      <c r="AJ1701" s="998">
        <f t="shared" si="153"/>
        <v>2262</v>
      </c>
    </row>
    <row r="1702" spans="2:36" ht="66" x14ac:dyDescent="0.25">
      <c r="B1702" s="51"/>
      <c r="C1702" s="102" t="s">
        <v>1631</v>
      </c>
      <c r="D1702" s="74"/>
      <c r="E1702" s="79">
        <v>2</v>
      </c>
      <c r="F1702" s="79" t="s">
        <v>30</v>
      </c>
      <c r="G1702" s="55" t="s">
        <v>31</v>
      </c>
      <c r="H1702" s="56" t="s">
        <v>32</v>
      </c>
      <c r="I1702" s="55" t="s">
        <v>33</v>
      </c>
      <c r="J1702" s="57">
        <v>653.5</v>
      </c>
      <c r="K1702" s="112">
        <v>1307</v>
      </c>
      <c r="L1702" s="136"/>
      <c r="M1702" s="469">
        <v>0</v>
      </c>
      <c r="N1702" s="136"/>
      <c r="O1702" s="469"/>
      <c r="P1702" s="75">
        <v>0</v>
      </c>
      <c r="Q1702" s="1002">
        <f t="shared" si="151"/>
        <v>0</v>
      </c>
      <c r="R1702" s="138"/>
      <c r="S1702" s="469"/>
      <c r="T1702" s="75">
        <v>0</v>
      </c>
      <c r="U1702" s="1002"/>
      <c r="V1702" s="138"/>
      <c r="W1702" s="469"/>
      <c r="X1702" s="138"/>
      <c r="Y1702" s="469"/>
      <c r="Z1702" s="60">
        <f t="shared" si="147"/>
        <v>2</v>
      </c>
      <c r="AA1702" s="1002">
        <v>1307</v>
      </c>
      <c r="AB1702" s="138"/>
      <c r="AC1702" s="469"/>
      <c r="AD1702" s="63">
        <v>0</v>
      </c>
      <c r="AE1702" s="137">
        <f t="shared" si="152"/>
        <v>0</v>
      </c>
      <c r="AF1702" s="942">
        <v>0</v>
      </c>
      <c r="AG1702" s="150">
        <v>0</v>
      </c>
      <c r="AH1702" s="138"/>
      <c r="AI1702" s="469"/>
      <c r="AJ1702" s="998">
        <f t="shared" si="153"/>
        <v>1307</v>
      </c>
    </row>
    <row r="1703" spans="2:36" ht="66" x14ac:dyDescent="0.25">
      <c r="B1703" s="51"/>
      <c r="C1703" s="258" t="s">
        <v>1632</v>
      </c>
      <c r="D1703" s="74"/>
      <c r="E1703" s="79">
        <v>37</v>
      </c>
      <c r="F1703" s="79" t="s">
        <v>30</v>
      </c>
      <c r="G1703" s="55" t="s">
        <v>31</v>
      </c>
      <c r="H1703" s="56" t="s">
        <v>32</v>
      </c>
      <c r="I1703" s="55" t="s">
        <v>33</v>
      </c>
      <c r="J1703" s="57">
        <v>170</v>
      </c>
      <c r="K1703" s="112">
        <v>6286</v>
      </c>
      <c r="L1703" s="136"/>
      <c r="M1703" s="469">
        <v>0</v>
      </c>
      <c r="N1703" s="136"/>
      <c r="O1703" s="469"/>
      <c r="P1703" s="75">
        <v>0</v>
      </c>
      <c r="Q1703" s="1002">
        <f t="shared" si="151"/>
        <v>0</v>
      </c>
      <c r="R1703" s="138"/>
      <c r="S1703" s="469"/>
      <c r="T1703" s="75">
        <v>0</v>
      </c>
      <c r="U1703" s="1002"/>
      <c r="V1703" s="138"/>
      <c r="W1703" s="469"/>
      <c r="X1703" s="138"/>
      <c r="Y1703" s="469"/>
      <c r="Z1703" s="60">
        <f t="shared" si="147"/>
        <v>37</v>
      </c>
      <c r="AA1703" s="1002">
        <v>6286</v>
      </c>
      <c r="AB1703" s="138"/>
      <c r="AC1703" s="469"/>
      <c r="AD1703" s="63">
        <v>0</v>
      </c>
      <c r="AE1703" s="137">
        <f t="shared" si="152"/>
        <v>0</v>
      </c>
      <c r="AF1703" s="942">
        <v>0</v>
      </c>
      <c r="AG1703" s="150">
        <v>0</v>
      </c>
      <c r="AH1703" s="138"/>
      <c r="AI1703" s="469"/>
      <c r="AJ1703" s="998">
        <f t="shared" si="153"/>
        <v>6286</v>
      </c>
    </row>
    <row r="1704" spans="2:36" ht="66" x14ac:dyDescent="0.25">
      <c r="B1704" s="51"/>
      <c r="C1704" s="304" t="s">
        <v>1633</v>
      </c>
      <c r="D1704" s="74"/>
      <c r="E1704" s="74">
        <v>10</v>
      </c>
      <c r="F1704" s="79" t="s">
        <v>30</v>
      </c>
      <c r="G1704" s="55" t="s">
        <v>31</v>
      </c>
      <c r="H1704" s="56" t="s">
        <v>32</v>
      </c>
      <c r="I1704" s="55" t="s">
        <v>33</v>
      </c>
      <c r="J1704" s="57">
        <v>139.19999999999999</v>
      </c>
      <c r="K1704" s="766">
        <v>1392</v>
      </c>
      <c r="L1704" s="136"/>
      <c r="M1704" s="469">
        <v>0</v>
      </c>
      <c r="N1704" s="136"/>
      <c r="O1704" s="469"/>
      <c r="P1704" s="75">
        <v>0</v>
      </c>
      <c r="Q1704" s="1002">
        <f t="shared" si="151"/>
        <v>0</v>
      </c>
      <c r="R1704" s="138"/>
      <c r="S1704" s="469"/>
      <c r="T1704" s="75">
        <v>0</v>
      </c>
      <c r="U1704" s="1002"/>
      <c r="V1704" s="138"/>
      <c r="W1704" s="469"/>
      <c r="X1704" s="138"/>
      <c r="Y1704" s="469"/>
      <c r="Z1704" s="60">
        <f t="shared" si="147"/>
        <v>10</v>
      </c>
      <c r="AA1704" s="1002">
        <v>1392</v>
      </c>
      <c r="AB1704" s="138"/>
      <c r="AC1704" s="469"/>
      <c r="AD1704" s="63">
        <v>0</v>
      </c>
      <c r="AE1704" s="137">
        <f t="shared" si="152"/>
        <v>0</v>
      </c>
      <c r="AF1704" s="942">
        <v>0</v>
      </c>
      <c r="AG1704" s="150">
        <v>0</v>
      </c>
      <c r="AH1704" s="138"/>
      <c r="AI1704" s="469"/>
      <c r="AJ1704" s="998">
        <f t="shared" si="153"/>
        <v>1392</v>
      </c>
    </row>
    <row r="1705" spans="2:36" ht="66" x14ac:dyDescent="0.25">
      <c r="B1705" s="51"/>
      <c r="C1705" s="304" t="s">
        <v>1634</v>
      </c>
      <c r="D1705" s="74"/>
      <c r="E1705" s="98">
        <v>10</v>
      </c>
      <c r="F1705" s="79" t="s">
        <v>41</v>
      </c>
      <c r="G1705" s="55" t="s">
        <v>31</v>
      </c>
      <c r="H1705" s="56" t="s">
        <v>32</v>
      </c>
      <c r="I1705" s="55" t="s">
        <v>33</v>
      </c>
      <c r="J1705" s="57">
        <v>236.779</v>
      </c>
      <c r="K1705" s="767">
        <v>2367.79</v>
      </c>
      <c r="L1705" s="136"/>
      <c r="M1705" s="469">
        <v>0</v>
      </c>
      <c r="N1705" s="136"/>
      <c r="O1705" s="469"/>
      <c r="P1705" s="75">
        <v>0</v>
      </c>
      <c r="Q1705" s="1002">
        <f t="shared" si="151"/>
        <v>0</v>
      </c>
      <c r="R1705" s="138"/>
      <c r="S1705" s="469"/>
      <c r="T1705" s="75">
        <v>0</v>
      </c>
      <c r="U1705" s="1002"/>
      <c r="V1705" s="138"/>
      <c r="W1705" s="469"/>
      <c r="X1705" s="138"/>
      <c r="Y1705" s="469"/>
      <c r="Z1705" s="60">
        <f t="shared" si="147"/>
        <v>10</v>
      </c>
      <c r="AA1705" s="1002">
        <v>2367.79</v>
      </c>
      <c r="AB1705" s="138"/>
      <c r="AC1705" s="469"/>
      <c r="AD1705" s="63">
        <v>0</v>
      </c>
      <c r="AE1705" s="137">
        <f t="shared" si="152"/>
        <v>0</v>
      </c>
      <c r="AF1705" s="942">
        <v>0</v>
      </c>
      <c r="AG1705" s="150">
        <v>0</v>
      </c>
      <c r="AH1705" s="138"/>
      <c r="AI1705" s="469"/>
      <c r="AJ1705" s="998">
        <f t="shared" si="153"/>
        <v>2367.79</v>
      </c>
    </row>
    <row r="1706" spans="2:36" ht="66" x14ac:dyDescent="0.25">
      <c r="B1706" s="51"/>
      <c r="C1706" s="304" t="s">
        <v>1635</v>
      </c>
      <c r="D1706" s="74"/>
      <c r="E1706" s="98">
        <v>10</v>
      </c>
      <c r="F1706" s="79" t="s">
        <v>41</v>
      </c>
      <c r="G1706" s="55" t="s">
        <v>31</v>
      </c>
      <c r="H1706" s="56" t="s">
        <v>32</v>
      </c>
      <c r="I1706" s="55" t="s">
        <v>33</v>
      </c>
      <c r="J1706" s="57">
        <v>137.44800000000001</v>
      </c>
      <c r="K1706" s="767">
        <v>1374.48</v>
      </c>
      <c r="L1706" s="136"/>
      <c r="M1706" s="469">
        <v>0</v>
      </c>
      <c r="N1706" s="136"/>
      <c r="O1706" s="469"/>
      <c r="P1706" s="75">
        <v>0</v>
      </c>
      <c r="Q1706" s="1002">
        <f t="shared" si="151"/>
        <v>0</v>
      </c>
      <c r="R1706" s="138"/>
      <c r="S1706" s="469"/>
      <c r="T1706" s="75">
        <v>0</v>
      </c>
      <c r="U1706" s="1002"/>
      <c r="V1706" s="138"/>
      <c r="W1706" s="469"/>
      <c r="X1706" s="138"/>
      <c r="Y1706" s="469"/>
      <c r="Z1706" s="60">
        <f t="shared" si="147"/>
        <v>10</v>
      </c>
      <c r="AA1706" s="1002">
        <v>1374.48</v>
      </c>
      <c r="AB1706" s="138"/>
      <c r="AC1706" s="469"/>
      <c r="AD1706" s="63">
        <v>0</v>
      </c>
      <c r="AE1706" s="137">
        <f t="shared" si="152"/>
        <v>0</v>
      </c>
      <c r="AF1706" s="942">
        <v>0</v>
      </c>
      <c r="AG1706" s="150">
        <v>0</v>
      </c>
      <c r="AH1706" s="138"/>
      <c r="AI1706" s="469"/>
      <c r="AJ1706" s="998">
        <f t="shared" si="153"/>
        <v>1374.48</v>
      </c>
    </row>
    <row r="1707" spans="2:36" ht="66" x14ac:dyDescent="0.25">
      <c r="B1707" s="51"/>
      <c r="C1707" s="304" t="s">
        <v>1636</v>
      </c>
      <c r="D1707" s="74"/>
      <c r="E1707" s="98">
        <v>26</v>
      </c>
      <c r="F1707" s="79" t="s">
        <v>41</v>
      </c>
      <c r="G1707" s="55" t="s">
        <v>31</v>
      </c>
      <c r="H1707" s="56" t="s">
        <v>32</v>
      </c>
      <c r="I1707" s="55" t="s">
        <v>33</v>
      </c>
      <c r="J1707" s="57">
        <v>155.90398809523808</v>
      </c>
      <c r="K1707" s="767">
        <f>52383.74-32294.4-4480.14-9298.56</f>
        <v>6310.6399999999976</v>
      </c>
      <c r="L1707" s="136"/>
      <c r="M1707" s="469">
        <v>0</v>
      </c>
      <c r="N1707" s="136"/>
      <c r="O1707" s="469"/>
      <c r="P1707" s="75">
        <v>0</v>
      </c>
      <c r="Q1707" s="1002">
        <f t="shared" si="151"/>
        <v>0</v>
      </c>
      <c r="R1707" s="138"/>
      <c r="S1707" s="469"/>
      <c r="T1707" s="75">
        <v>0</v>
      </c>
      <c r="U1707" s="1002"/>
      <c r="V1707" s="138"/>
      <c r="W1707" s="469"/>
      <c r="X1707" s="138"/>
      <c r="Y1707" s="469"/>
      <c r="Z1707" s="60">
        <v>26</v>
      </c>
      <c r="AA1707" s="1002">
        <v>6310.64</v>
      </c>
      <c r="AB1707" s="138"/>
      <c r="AC1707" s="469"/>
      <c r="AD1707" s="63">
        <v>0</v>
      </c>
      <c r="AE1707" s="137">
        <f t="shared" si="152"/>
        <v>0</v>
      </c>
      <c r="AF1707" s="942">
        <v>0</v>
      </c>
      <c r="AG1707" s="150">
        <v>0</v>
      </c>
      <c r="AH1707" s="138"/>
      <c r="AI1707" s="469"/>
      <c r="AJ1707" s="998">
        <f t="shared" si="153"/>
        <v>6310.64</v>
      </c>
    </row>
    <row r="1708" spans="2:36" ht="66" x14ac:dyDescent="0.25">
      <c r="B1708" s="51"/>
      <c r="C1708" s="304" t="s">
        <v>1637</v>
      </c>
      <c r="D1708" s="74"/>
      <c r="E1708" s="98">
        <v>384</v>
      </c>
      <c r="F1708" s="79" t="s">
        <v>41</v>
      </c>
      <c r="G1708" s="55" t="s">
        <v>31</v>
      </c>
      <c r="H1708" s="56" t="s">
        <v>32</v>
      </c>
      <c r="I1708" s="55" t="s">
        <v>33</v>
      </c>
      <c r="J1708" s="57">
        <v>168.98880208333333</v>
      </c>
      <c r="K1708" s="767">
        <f>47190.9+32294.4+4480.14</f>
        <v>83965.440000000002</v>
      </c>
      <c r="L1708" s="136"/>
      <c r="M1708" s="469">
        <v>0</v>
      </c>
      <c r="N1708" s="136"/>
      <c r="O1708" s="469"/>
      <c r="P1708" s="75">
        <v>0</v>
      </c>
      <c r="Q1708" s="1002">
        <f t="shared" si="151"/>
        <v>0</v>
      </c>
      <c r="R1708" s="138"/>
      <c r="S1708" s="469"/>
      <c r="T1708" s="75">
        <v>0</v>
      </c>
      <c r="U1708" s="1002"/>
      <c r="V1708" s="138">
        <v>384</v>
      </c>
      <c r="W1708" s="469">
        <v>83965.440000000002</v>
      </c>
      <c r="X1708" s="138"/>
      <c r="Y1708" s="469"/>
      <c r="Z1708" s="60">
        <v>0</v>
      </c>
      <c r="AA1708" s="1002">
        <v>0</v>
      </c>
      <c r="AB1708" s="138"/>
      <c r="AC1708" s="469"/>
      <c r="AD1708" s="63">
        <v>0</v>
      </c>
      <c r="AE1708" s="137">
        <f t="shared" si="152"/>
        <v>0</v>
      </c>
      <c r="AF1708" s="942">
        <v>0</v>
      </c>
      <c r="AG1708" s="150">
        <v>0</v>
      </c>
      <c r="AH1708" s="138"/>
      <c r="AI1708" s="469"/>
      <c r="AJ1708" s="998">
        <f t="shared" si="153"/>
        <v>83965.440000000002</v>
      </c>
    </row>
    <row r="1709" spans="2:36" ht="66" x14ac:dyDescent="0.25">
      <c r="B1709" s="51"/>
      <c r="C1709" s="304" t="s">
        <v>1638</v>
      </c>
      <c r="D1709" s="74"/>
      <c r="E1709" s="98">
        <v>240</v>
      </c>
      <c r="F1709" s="79" t="s">
        <v>41</v>
      </c>
      <c r="G1709" s="55" t="s">
        <v>31</v>
      </c>
      <c r="H1709" s="56" t="s">
        <v>32</v>
      </c>
      <c r="I1709" s="55" t="s">
        <v>33</v>
      </c>
      <c r="J1709" s="57">
        <v>215.29599999999999</v>
      </c>
      <c r="K1709" s="767">
        <f>51671.04+9298.56</f>
        <v>60969.599999999999</v>
      </c>
      <c r="L1709" s="136"/>
      <c r="M1709" s="469">
        <v>0</v>
      </c>
      <c r="N1709" s="136"/>
      <c r="O1709" s="469"/>
      <c r="P1709" s="75">
        <v>0</v>
      </c>
      <c r="Q1709" s="1002">
        <f t="shared" si="151"/>
        <v>0</v>
      </c>
      <c r="R1709" s="138"/>
      <c r="S1709" s="469"/>
      <c r="T1709" s="75">
        <v>0</v>
      </c>
      <c r="U1709" s="1002"/>
      <c r="V1709" s="138">
        <v>240</v>
      </c>
      <c r="W1709" s="469">
        <v>60969.599999999999</v>
      </c>
      <c r="X1709" s="138"/>
      <c r="Y1709" s="469"/>
      <c r="Z1709" s="60">
        <v>0</v>
      </c>
      <c r="AA1709" s="1002">
        <v>0</v>
      </c>
      <c r="AB1709" s="138">
        <v>0</v>
      </c>
      <c r="AC1709" s="469"/>
      <c r="AD1709" s="63">
        <v>0</v>
      </c>
      <c r="AE1709" s="137">
        <f t="shared" si="152"/>
        <v>0</v>
      </c>
      <c r="AF1709" s="942">
        <v>0</v>
      </c>
      <c r="AG1709" s="150">
        <v>0</v>
      </c>
      <c r="AH1709" s="138"/>
      <c r="AI1709" s="469"/>
      <c r="AJ1709" s="998">
        <f t="shared" si="153"/>
        <v>60969.599999999999</v>
      </c>
    </row>
    <row r="1710" spans="2:36" ht="66" x14ac:dyDescent="0.25">
      <c r="B1710" s="51"/>
      <c r="C1710" s="286" t="s">
        <v>1639</v>
      </c>
      <c r="D1710" s="74"/>
      <c r="E1710" s="98">
        <v>5</v>
      </c>
      <c r="F1710" s="79" t="s">
        <v>41</v>
      </c>
      <c r="G1710" s="55" t="s">
        <v>31</v>
      </c>
      <c r="H1710" s="56" t="s">
        <v>32</v>
      </c>
      <c r="I1710" s="55" t="s">
        <v>33</v>
      </c>
      <c r="J1710" s="57">
        <v>335.24</v>
      </c>
      <c r="K1710" s="767">
        <v>1676.2</v>
      </c>
      <c r="L1710" s="136"/>
      <c r="M1710" s="469">
        <v>0</v>
      </c>
      <c r="N1710" s="136"/>
      <c r="O1710" s="469"/>
      <c r="P1710" s="75">
        <v>0</v>
      </c>
      <c r="Q1710" s="1002">
        <f t="shared" si="151"/>
        <v>0</v>
      </c>
      <c r="R1710" s="138"/>
      <c r="S1710" s="469"/>
      <c r="T1710" s="75">
        <v>0</v>
      </c>
      <c r="U1710" s="1002"/>
      <c r="V1710" s="138"/>
      <c r="W1710" s="469"/>
      <c r="X1710" s="138"/>
      <c r="Y1710" s="469"/>
      <c r="Z1710" s="60">
        <f t="shared" si="147"/>
        <v>5</v>
      </c>
      <c r="AA1710" s="1002">
        <v>1676.2</v>
      </c>
      <c r="AB1710" s="138"/>
      <c r="AC1710" s="469"/>
      <c r="AD1710" s="63">
        <v>0</v>
      </c>
      <c r="AE1710" s="137">
        <f t="shared" si="152"/>
        <v>0</v>
      </c>
      <c r="AF1710" s="942">
        <v>0</v>
      </c>
      <c r="AG1710" s="150">
        <v>0</v>
      </c>
      <c r="AH1710" s="138"/>
      <c r="AI1710" s="469"/>
      <c r="AJ1710" s="998">
        <f t="shared" si="153"/>
        <v>1676.2</v>
      </c>
    </row>
    <row r="1711" spans="2:36" ht="66" x14ac:dyDescent="0.25">
      <c r="B1711" s="51"/>
      <c r="C1711" s="304" t="s">
        <v>1640</v>
      </c>
      <c r="D1711" s="74"/>
      <c r="E1711" s="74">
        <v>0</v>
      </c>
      <c r="F1711" s="79" t="s">
        <v>30</v>
      </c>
      <c r="G1711" s="55" t="s">
        <v>31</v>
      </c>
      <c r="H1711" s="56" t="s">
        <v>32</v>
      </c>
      <c r="I1711" s="55" t="s">
        <v>33</v>
      </c>
      <c r="J1711" s="57">
        <v>243.6</v>
      </c>
      <c r="K1711" s="766">
        <v>0</v>
      </c>
      <c r="L1711" s="136"/>
      <c r="M1711" s="469">
        <v>0</v>
      </c>
      <c r="N1711" s="136"/>
      <c r="O1711" s="469"/>
      <c r="P1711" s="75">
        <v>0</v>
      </c>
      <c r="Q1711" s="1002">
        <f t="shared" si="151"/>
        <v>0</v>
      </c>
      <c r="R1711" s="138"/>
      <c r="S1711" s="469"/>
      <c r="T1711" s="75">
        <v>0</v>
      </c>
      <c r="U1711" s="1002"/>
      <c r="V1711" s="138"/>
      <c r="W1711" s="469"/>
      <c r="X1711" s="138"/>
      <c r="Y1711" s="469"/>
      <c r="Z1711" s="60">
        <f t="shared" si="147"/>
        <v>0</v>
      </c>
      <c r="AA1711" s="1002">
        <v>0</v>
      </c>
      <c r="AB1711" s="138"/>
      <c r="AC1711" s="469"/>
      <c r="AD1711" s="63">
        <v>0</v>
      </c>
      <c r="AE1711" s="137">
        <f t="shared" si="152"/>
        <v>0</v>
      </c>
      <c r="AF1711" s="942">
        <v>0</v>
      </c>
      <c r="AG1711" s="150">
        <v>0</v>
      </c>
      <c r="AH1711" s="138"/>
      <c r="AI1711" s="469"/>
      <c r="AJ1711" s="998">
        <f t="shared" si="153"/>
        <v>0</v>
      </c>
    </row>
    <row r="1712" spans="2:36" ht="66" x14ac:dyDescent="0.25">
      <c r="B1712" s="51"/>
      <c r="C1712" s="113" t="s">
        <v>1641</v>
      </c>
      <c r="D1712" s="74"/>
      <c r="E1712" s="74">
        <v>0</v>
      </c>
      <c r="F1712" s="79" t="s">
        <v>30</v>
      </c>
      <c r="G1712" s="55" t="s">
        <v>31</v>
      </c>
      <c r="H1712" s="56" t="s">
        <v>32</v>
      </c>
      <c r="I1712" s="55" t="s">
        <v>33</v>
      </c>
      <c r="J1712" s="57">
        <v>342.2</v>
      </c>
      <c r="K1712" s="766">
        <v>0</v>
      </c>
      <c r="L1712" s="136"/>
      <c r="M1712" s="469">
        <v>0</v>
      </c>
      <c r="N1712" s="136"/>
      <c r="O1712" s="469"/>
      <c r="P1712" s="75">
        <v>0</v>
      </c>
      <c r="Q1712" s="1002">
        <f t="shared" si="151"/>
        <v>0</v>
      </c>
      <c r="R1712" s="138"/>
      <c r="S1712" s="469"/>
      <c r="T1712" s="75">
        <v>0</v>
      </c>
      <c r="U1712" s="1002"/>
      <c r="V1712" s="138"/>
      <c r="W1712" s="469"/>
      <c r="X1712" s="138"/>
      <c r="Y1712" s="469"/>
      <c r="Z1712" s="60">
        <f t="shared" si="147"/>
        <v>0</v>
      </c>
      <c r="AA1712" s="1002">
        <v>0</v>
      </c>
      <c r="AB1712" s="138"/>
      <c r="AC1712" s="469"/>
      <c r="AD1712" s="63">
        <v>0</v>
      </c>
      <c r="AE1712" s="137">
        <f t="shared" si="152"/>
        <v>0</v>
      </c>
      <c r="AF1712" s="942">
        <v>0</v>
      </c>
      <c r="AG1712" s="150">
        <v>0</v>
      </c>
      <c r="AH1712" s="138"/>
      <c r="AI1712" s="469"/>
      <c r="AJ1712" s="998">
        <f t="shared" si="153"/>
        <v>0</v>
      </c>
    </row>
    <row r="1713" spans="2:36" ht="66" x14ac:dyDescent="0.25">
      <c r="B1713" s="51"/>
      <c r="C1713" s="113" t="s">
        <v>1642</v>
      </c>
      <c r="D1713" s="74"/>
      <c r="E1713" s="74">
        <v>0</v>
      </c>
      <c r="F1713" s="79" t="s">
        <v>30</v>
      </c>
      <c r="G1713" s="55" t="s">
        <v>31</v>
      </c>
      <c r="H1713" s="56" t="s">
        <v>32</v>
      </c>
      <c r="I1713" s="55" t="s">
        <v>33</v>
      </c>
      <c r="J1713" s="57">
        <v>342.2</v>
      </c>
      <c r="K1713" s="766">
        <v>-9.0949470177292824E-13</v>
      </c>
      <c r="L1713" s="136"/>
      <c r="M1713" s="469">
        <v>0</v>
      </c>
      <c r="N1713" s="136"/>
      <c r="O1713" s="469"/>
      <c r="P1713" s="75">
        <v>0</v>
      </c>
      <c r="Q1713" s="1002">
        <f t="shared" si="151"/>
        <v>0</v>
      </c>
      <c r="R1713" s="138"/>
      <c r="S1713" s="469"/>
      <c r="T1713" s="75">
        <v>0</v>
      </c>
      <c r="U1713" s="1002"/>
      <c r="V1713" s="138"/>
      <c r="W1713" s="469"/>
      <c r="X1713" s="138"/>
      <c r="Y1713" s="469"/>
      <c r="Z1713" s="60">
        <f t="shared" si="147"/>
        <v>0</v>
      </c>
      <c r="AA1713" s="1002">
        <v>-9.0949470177292824E-13</v>
      </c>
      <c r="AB1713" s="138"/>
      <c r="AC1713" s="469"/>
      <c r="AD1713" s="63">
        <v>0</v>
      </c>
      <c r="AE1713" s="137">
        <f t="shared" si="152"/>
        <v>0</v>
      </c>
      <c r="AF1713" s="942">
        <v>0</v>
      </c>
      <c r="AG1713" s="150">
        <v>0</v>
      </c>
      <c r="AH1713" s="138"/>
      <c r="AI1713" s="469"/>
      <c r="AJ1713" s="998">
        <f t="shared" si="153"/>
        <v>-9.0949470177292824E-13</v>
      </c>
    </row>
    <row r="1714" spans="2:36" ht="66" x14ac:dyDescent="0.25">
      <c r="B1714" s="51"/>
      <c r="C1714" s="314" t="s">
        <v>1643</v>
      </c>
      <c r="D1714" s="74"/>
      <c r="E1714" s="74">
        <v>0</v>
      </c>
      <c r="F1714" s="111" t="s">
        <v>30</v>
      </c>
      <c r="G1714" s="55" t="s">
        <v>31</v>
      </c>
      <c r="H1714" s="56" t="s">
        <v>32</v>
      </c>
      <c r="I1714" s="55" t="s">
        <v>33</v>
      </c>
      <c r="J1714" s="57">
        <v>550</v>
      </c>
      <c r="K1714" s="766">
        <v>0</v>
      </c>
      <c r="L1714" s="136"/>
      <c r="M1714" s="469">
        <v>0</v>
      </c>
      <c r="N1714" s="136"/>
      <c r="O1714" s="469"/>
      <c r="P1714" s="75">
        <v>0</v>
      </c>
      <c r="Q1714" s="1002">
        <f t="shared" si="151"/>
        <v>0</v>
      </c>
      <c r="R1714" s="138"/>
      <c r="S1714" s="469"/>
      <c r="T1714" s="75">
        <v>0</v>
      </c>
      <c r="U1714" s="1002"/>
      <c r="V1714" s="138"/>
      <c r="W1714" s="469"/>
      <c r="X1714" s="138"/>
      <c r="Y1714" s="469"/>
      <c r="Z1714" s="60">
        <f t="shared" si="147"/>
        <v>0</v>
      </c>
      <c r="AA1714" s="1002">
        <v>0</v>
      </c>
      <c r="AB1714" s="138"/>
      <c r="AC1714" s="469"/>
      <c r="AD1714" s="63">
        <v>0</v>
      </c>
      <c r="AE1714" s="137">
        <f t="shared" si="152"/>
        <v>0</v>
      </c>
      <c r="AF1714" s="942">
        <v>0</v>
      </c>
      <c r="AG1714" s="150">
        <v>0</v>
      </c>
      <c r="AH1714" s="138"/>
      <c r="AI1714" s="469"/>
      <c r="AJ1714" s="998">
        <f t="shared" si="153"/>
        <v>0</v>
      </c>
    </row>
    <row r="1715" spans="2:36" x14ac:dyDescent="0.25">
      <c r="B1715" s="272">
        <v>272</v>
      </c>
      <c r="C1715" s="273" t="s">
        <v>1644</v>
      </c>
      <c r="D1715" s="274"/>
      <c r="E1715" s="274"/>
      <c r="F1715" s="274"/>
      <c r="G1715" s="313"/>
      <c r="H1715" s="313"/>
      <c r="I1715" s="313"/>
      <c r="J1715" s="277"/>
      <c r="K1715" s="794">
        <v>596930.09</v>
      </c>
      <c r="L1715" s="278"/>
      <c r="M1715" s="919">
        <f>M1716+M1719+M1721+M1732+M1732+M1734+M1736</f>
        <v>0</v>
      </c>
      <c r="N1715" s="278"/>
      <c r="O1715" s="919">
        <v>0</v>
      </c>
      <c r="P1715" s="875">
        <v>0</v>
      </c>
      <c r="Q1715" s="919">
        <f>Q1716+Q1719+Q1721+Q1732+Q1732+Q1734+Q1736</f>
        <v>0</v>
      </c>
      <c r="R1715" s="279"/>
      <c r="S1715" s="919">
        <f>S1716+S1719+S1721+S1732+S1732+S1734+S1736</f>
        <v>0</v>
      </c>
      <c r="T1715" s="875">
        <v>0</v>
      </c>
      <c r="U1715" s="919">
        <f>U1716+U1719+U1721+U1732+U1732+U1734+U1736</f>
        <v>1009.59</v>
      </c>
      <c r="V1715" s="279"/>
      <c r="W1715" s="919">
        <f>W1716+W1719+W1721+W1732+W1732+W1734+W1736</f>
        <v>0</v>
      </c>
      <c r="X1715" s="279"/>
      <c r="Y1715" s="919">
        <f>Y1716+Y1719+Y1721+Y1732+Y1732+Y1734+Y1736</f>
        <v>0</v>
      </c>
      <c r="Z1715" s="373">
        <f t="shared" si="147"/>
        <v>0</v>
      </c>
      <c r="AA1715" s="919">
        <f>AA1716+AA1719+AA1721+AA1732+AA1732+AA1734+AA1736</f>
        <v>595920.5</v>
      </c>
      <c r="AB1715" s="279"/>
      <c r="AC1715" s="919">
        <f>AC1716+AC1719+AC1721+AC1732+AC1732+AC1734+AC1736</f>
        <v>0</v>
      </c>
      <c r="AD1715" s="930">
        <v>0</v>
      </c>
      <c r="AE1715" s="278">
        <f>AE1716+AE1719+AE1721+AE1732+AE1732+AE1734+AE1736</f>
        <v>0</v>
      </c>
      <c r="AF1715" s="950">
        <f>AF1716+AF1719+AF1721+AF1732+AF1734+AF1736</f>
        <v>0</v>
      </c>
      <c r="AG1715" s="278">
        <f>AG1716+AG1719+AG1721+AG1732+AG1732+AG1734+AG1736</f>
        <v>0</v>
      </c>
      <c r="AH1715" s="279"/>
      <c r="AI1715" s="919">
        <f>AI1716+AI1719+AI1721+AI1732+AI1732+AI1734+AI1736</f>
        <v>0</v>
      </c>
      <c r="AJ1715" s="919">
        <f>AJ1716+AJ1719+AJ1721+AJ1732+AJ1732+AJ1734+AJ1736</f>
        <v>596930.09</v>
      </c>
    </row>
    <row r="1716" spans="2:36" ht="24" x14ac:dyDescent="0.25">
      <c r="B1716" s="117">
        <v>27201</v>
      </c>
      <c r="C1716" s="118" t="s">
        <v>1645</v>
      </c>
      <c r="D1716" s="119"/>
      <c r="E1716" s="119"/>
      <c r="F1716" s="119"/>
      <c r="G1716" s="206"/>
      <c r="H1716" s="206"/>
      <c r="I1716" s="206"/>
      <c r="J1716" s="176"/>
      <c r="K1716" s="769">
        <v>8488.74</v>
      </c>
      <c r="L1716" s="122"/>
      <c r="M1716" s="917">
        <f>SUM(M1717:M1718)</f>
        <v>0</v>
      </c>
      <c r="N1716" s="122"/>
      <c r="O1716" s="917">
        <v>0</v>
      </c>
      <c r="P1716" s="871">
        <v>0</v>
      </c>
      <c r="Q1716" s="917">
        <v>0</v>
      </c>
      <c r="R1716" s="124"/>
      <c r="S1716" s="917">
        <v>0</v>
      </c>
      <c r="T1716" s="871">
        <v>0</v>
      </c>
      <c r="U1716" s="917">
        <v>0</v>
      </c>
      <c r="V1716" s="124"/>
      <c r="W1716" s="917">
        <v>0</v>
      </c>
      <c r="X1716" s="124"/>
      <c r="Y1716" s="917">
        <v>0</v>
      </c>
      <c r="Z1716" s="872">
        <f t="shared" si="147"/>
        <v>0</v>
      </c>
      <c r="AA1716" s="917">
        <f>SUM(AA1717:AA1718)</f>
        <v>8488.74</v>
      </c>
      <c r="AB1716" s="124"/>
      <c r="AC1716" s="917">
        <v>0</v>
      </c>
      <c r="AD1716" s="993">
        <v>0</v>
      </c>
      <c r="AE1716" s="122">
        <v>0</v>
      </c>
      <c r="AF1716" s="121">
        <f>AF1717</f>
        <v>0</v>
      </c>
      <c r="AG1716" s="122">
        <v>0</v>
      </c>
      <c r="AH1716" s="124"/>
      <c r="AI1716" s="917">
        <v>0</v>
      </c>
      <c r="AJ1716" s="917">
        <f>SUM(AJ1717:AJ1718)</f>
        <v>8488.74</v>
      </c>
    </row>
    <row r="1717" spans="2:36" ht="66" x14ac:dyDescent="0.25">
      <c r="B1717" s="74"/>
      <c r="C1717" s="52" t="s">
        <v>1646</v>
      </c>
      <c r="D1717" s="74"/>
      <c r="E1717" s="74">
        <v>6</v>
      </c>
      <c r="F1717" s="259" t="s">
        <v>30</v>
      </c>
      <c r="G1717" s="55" t="s">
        <v>31</v>
      </c>
      <c r="H1717" s="56" t="s">
        <v>32</v>
      </c>
      <c r="I1717" s="55" t="s">
        <v>33</v>
      </c>
      <c r="J1717" s="57">
        <v>99.350000000000009</v>
      </c>
      <c r="K1717" s="766">
        <v>596.1</v>
      </c>
      <c r="L1717" s="80"/>
      <c r="M1717" s="150">
        <v>0</v>
      </c>
      <c r="N1717" s="80"/>
      <c r="O1717" s="150"/>
      <c r="P1717" s="75">
        <v>0</v>
      </c>
      <c r="Q1717" s="1002">
        <f>P1717*J1717</f>
        <v>0</v>
      </c>
      <c r="R1717" s="81"/>
      <c r="S1717" s="150"/>
      <c r="T1717" s="75">
        <v>0</v>
      </c>
      <c r="U1717" s="1002"/>
      <c r="V1717" s="81"/>
      <c r="W1717" s="150"/>
      <c r="X1717" s="81"/>
      <c r="Y1717" s="150"/>
      <c r="Z1717" s="60">
        <f t="shared" si="147"/>
        <v>6</v>
      </c>
      <c r="AA1717" s="1002">
        <v>596.1</v>
      </c>
      <c r="AB1717" s="81"/>
      <c r="AC1717" s="150"/>
      <c r="AD1717" s="63">
        <v>0</v>
      </c>
      <c r="AE1717" s="137">
        <f>AD1717*J1717</f>
        <v>0</v>
      </c>
      <c r="AF1717" s="63">
        <v>0</v>
      </c>
      <c r="AG1717" s="150">
        <v>0</v>
      </c>
      <c r="AH1717" s="81"/>
      <c r="AI1717" s="150"/>
      <c r="AJ1717" s="998">
        <f>AG1717+AI1717+AE1717+AC1717+AA1717+Y1717+W1717+U1717+S1717+Q1717+O1717+M1717</f>
        <v>596.1</v>
      </c>
    </row>
    <row r="1718" spans="2:36" x14ac:dyDescent="0.25">
      <c r="B1718" s="74"/>
      <c r="C1718" s="52" t="s">
        <v>1647</v>
      </c>
      <c r="D1718" s="74"/>
      <c r="E1718" s="74">
        <v>4</v>
      </c>
      <c r="F1718" s="259"/>
      <c r="G1718" s="325"/>
      <c r="H1718" s="324"/>
      <c r="I1718" s="325"/>
      <c r="J1718" s="57"/>
      <c r="K1718" s="766">
        <v>7892.64</v>
      </c>
      <c r="L1718" s="80"/>
      <c r="M1718" s="150">
        <v>0</v>
      </c>
      <c r="N1718" s="80"/>
      <c r="O1718" s="150"/>
      <c r="P1718" s="75">
        <v>0</v>
      </c>
      <c r="Q1718" s="1002"/>
      <c r="R1718" s="81"/>
      <c r="S1718" s="150"/>
      <c r="T1718" s="75">
        <v>0</v>
      </c>
      <c r="U1718" s="1002"/>
      <c r="V1718" s="81"/>
      <c r="W1718" s="150"/>
      <c r="X1718" s="81"/>
      <c r="Y1718" s="150"/>
      <c r="Z1718" s="60">
        <f t="shared" si="147"/>
        <v>4</v>
      </c>
      <c r="AA1718" s="1002">
        <v>7892.64</v>
      </c>
      <c r="AB1718" s="81"/>
      <c r="AC1718" s="150"/>
      <c r="AD1718" s="63">
        <v>0</v>
      </c>
      <c r="AE1718" s="137"/>
      <c r="AF1718" s="63"/>
      <c r="AG1718" s="150">
        <v>0</v>
      </c>
      <c r="AH1718" s="81"/>
      <c r="AI1718" s="150"/>
      <c r="AJ1718" s="998">
        <f>AG1718+AI1718+AE1718+AC1718+AA1718+Y1718+W1718+U1718+S1718+Q1718+O1718+M1718</f>
        <v>7892.64</v>
      </c>
    </row>
    <row r="1719" spans="2:36" ht="24" x14ac:dyDescent="0.25">
      <c r="B1719" s="42">
        <v>27202</v>
      </c>
      <c r="C1719" s="341" t="s">
        <v>1648</v>
      </c>
      <c r="D1719" s="44"/>
      <c r="E1719" s="44"/>
      <c r="F1719" s="45"/>
      <c r="G1719" s="46"/>
      <c r="H1719" s="46"/>
      <c r="I1719" s="46"/>
      <c r="J1719" s="47"/>
      <c r="K1719" s="787">
        <v>0</v>
      </c>
      <c r="L1719" s="264"/>
      <c r="M1719" s="921">
        <v>0</v>
      </c>
      <c r="N1719" s="264"/>
      <c r="O1719" s="921">
        <v>0</v>
      </c>
      <c r="P1719" s="238">
        <v>0</v>
      </c>
      <c r="Q1719" s="921">
        <v>0</v>
      </c>
      <c r="R1719" s="265"/>
      <c r="S1719" s="921">
        <v>0</v>
      </c>
      <c r="T1719" s="75">
        <v>0</v>
      </c>
      <c r="U1719" s="921">
        <v>0</v>
      </c>
      <c r="V1719" s="265"/>
      <c r="W1719" s="921">
        <v>0</v>
      </c>
      <c r="X1719" s="265"/>
      <c r="Y1719" s="921">
        <v>0</v>
      </c>
      <c r="Z1719" s="60">
        <f t="shared" si="147"/>
        <v>0</v>
      </c>
      <c r="AA1719" s="921">
        <v>0</v>
      </c>
      <c r="AB1719" s="265"/>
      <c r="AC1719" s="921">
        <v>0</v>
      </c>
      <c r="AD1719" s="63">
        <v>0</v>
      </c>
      <c r="AE1719" s="264">
        <v>0</v>
      </c>
      <c r="AF1719" s="958"/>
      <c r="AG1719" s="264">
        <v>0</v>
      </c>
      <c r="AH1719" s="265"/>
      <c r="AI1719" s="921">
        <v>0</v>
      </c>
      <c r="AJ1719" s="921">
        <v>0</v>
      </c>
    </row>
    <row r="1720" spans="2:36" x14ac:dyDescent="0.25">
      <c r="B1720" s="406"/>
      <c r="C1720" s="331"/>
      <c r="D1720" s="332"/>
      <c r="E1720" s="744"/>
      <c r="F1720" s="204"/>
      <c r="G1720" s="205"/>
      <c r="H1720" s="205"/>
      <c r="I1720" s="205"/>
      <c r="J1720" s="57"/>
      <c r="K1720" s="814"/>
      <c r="L1720" s="136"/>
      <c r="M1720" s="469">
        <v>0</v>
      </c>
      <c r="N1720" s="136"/>
      <c r="O1720" s="469">
        <v>0</v>
      </c>
      <c r="P1720" s="75">
        <v>0</v>
      </c>
      <c r="Q1720" s="469">
        <v>0</v>
      </c>
      <c r="R1720" s="138"/>
      <c r="S1720" s="469">
        <v>0</v>
      </c>
      <c r="T1720" s="75">
        <v>0</v>
      </c>
      <c r="U1720" s="469">
        <v>0</v>
      </c>
      <c r="V1720" s="138"/>
      <c r="W1720" s="469">
        <v>0</v>
      </c>
      <c r="X1720" s="138"/>
      <c r="Y1720" s="469">
        <v>0</v>
      </c>
      <c r="Z1720" s="60">
        <f t="shared" si="147"/>
        <v>0</v>
      </c>
      <c r="AA1720" s="469">
        <v>0</v>
      </c>
      <c r="AB1720" s="138"/>
      <c r="AC1720" s="469">
        <v>0</v>
      </c>
      <c r="AD1720" s="63">
        <v>0</v>
      </c>
      <c r="AE1720" s="136">
        <v>0</v>
      </c>
      <c r="AF1720" s="942"/>
      <c r="AG1720" s="136">
        <v>0</v>
      </c>
      <c r="AH1720" s="138"/>
      <c r="AI1720" s="469">
        <v>0</v>
      </c>
      <c r="AJ1720" s="469">
        <v>0</v>
      </c>
    </row>
    <row r="1721" spans="2:36" ht="24" x14ac:dyDescent="0.25">
      <c r="B1721" s="42">
        <v>27203</v>
      </c>
      <c r="C1721" s="341" t="s">
        <v>1649</v>
      </c>
      <c r="D1721" s="44"/>
      <c r="E1721" s="736"/>
      <c r="F1721" s="45"/>
      <c r="G1721" s="46"/>
      <c r="H1721" s="46"/>
      <c r="I1721" s="46"/>
      <c r="J1721" s="47"/>
      <c r="K1721" s="763">
        <v>585811.76</v>
      </c>
      <c r="L1721" s="264"/>
      <c r="M1721" s="921">
        <f>SUM(M1722:M1731)</f>
        <v>0</v>
      </c>
      <c r="N1721" s="264"/>
      <c r="O1721" s="921">
        <f>SUM(O1722:O1731)</f>
        <v>0</v>
      </c>
      <c r="P1721" s="238">
        <v>0</v>
      </c>
      <c r="Q1721" s="921">
        <f>SUM(Q1722:Q1731)</f>
        <v>0</v>
      </c>
      <c r="R1721" s="265"/>
      <c r="S1721" s="921">
        <f>SUM(S1722:S1731)</f>
        <v>0</v>
      </c>
      <c r="T1721" s="75">
        <v>0</v>
      </c>
      <c r="U1721" s="921">
        <f>SUM(U1722:U1731)</f>
        <v>0</v>
      </c>
      <c r="V1721" s="265"/>
      <c r="W1721" s="921">
        <f>SUM(W1722:W1731)</f>
        <v>0</v>
      </c>
      <c r="X1721" s="265"/>
      <c r="Y1721" s="921">
        <f>SUM(Y1722:Y1731)</f>
        <v>0</v>
      </c>
      <c r="Z1721" s="60">
        <f t="shared" si="147"/>
        <v>0</v>
      </c>
      <c r="AA1721" s="921">
        <f>SUM(AA1722:AA1731)</f>
        <v>585811.76</v>
      </c>
      <c r="AB1721" s="265"/>
      <c r="AC1721" s="921">
        <f>SUM(AC1722:AC1731)</f>
        <v>0</v>
      </c>
      <c r="AD1721" s="63">
        <v>0</v>
      </c>
      <c r="AE1721" s="264">
        <f>SUM(AE1722:AE1731)</f>
        <v>0</v>
      </c>
      <c r="AF1721" s="565">
        <f>SUM(AF1722:AF1731)</f>
        <v>0</v>
      </c>
      <c r="AG1721" s="264">
        <f>SUM(AG1722:AG1731)</f>
        <v>0</v>
      </c>
      <c r="AH1721" s="265"/>
      <c r="AI1721" s="921">
        <f>SUM(AI1722:AI1731)</f>
        <v>0</v>
      </c>
      <c r="AJ1721" s="921">
        <f>SUM(AJ1722:AJ1731)</f>
        <v>585811.76</v>
      </c>
    </row>
    <row r="1722" spans="2:36" ht="66" x14ac:dyDescent="0.25">
      <c r="B1722" s="51"/>
      <c r="C1722" s="226" t="s">
        <v>1650</v>
      </c>
      <c r="D1722" s="74"/>
      <c r="E1722" s="74">
        <v>20</v>
      </c>
      <c r="F1722" s="435" t="s">
        <v>30</v>
      </c>
      <c r="G1722" s="55" t="s">
        <v>31</v>
      </c>
      <c r="H1722" s="56" t="s">
        <v>32</v>
      </c>
      <c r="I1722" s="55" t="s">
        <v>33</v>
      </c>
      <c r="J1722" s="57">
        <v>190</v>
      </c>
      <c r="K1722" s="766">
        <v>3800</v>
      </c>
      <c r="L1722" s="136"/>
      <c r="M1722" s="469">
        <v>0</v>
      </c>
      <c r="N1722" s="136"/>
      <c r="O1722" s="469"/>
      <c r="P1722" s="75">
        <v>0</v>
      </c>
      <c r="Q1722" s="1002">
        <f t="shared" ref="Q1722:Q1731" si="154">P1722*J1722</f>
        <v>0</v>
      </c>
      <c r="R1722" s="81"/>
      <c r="S1722" s="150"/>
      <c r="T1722" s="75">
        <v>0</v>
      </c>
      <c r="U1722" s="1002"/>
      <c r="V1722" s="81"/>
      <c r="W1722" s="150"/>
      <c r="X1722" s="81"/>
      <c r="Y1722" s="150"/>
      <c r="Z1722" s="60">
        <f t="shared" si="147"/>
        <v>20</v>
      </c>
      <c r="AA1722" s="1002">
        <v>3800</v>
      </c>
      <c r="AB1722" s="81"/>
      <c r="AC1722" s="150"/>
      <c r="AD1722" s="63">
        <v>0</v>
      </c>
      <c r="AE1722" s="137">
        <f t="shared" ref="AE1722:AE1731" si="155">AD1722*J1722</f>
        <v>0</v>
      </c>
      <c r="AF1722" s="942">
        <v>0</v>
      </c>
      <c r="AG1722" s="150">
        <v>0</v>
      </c>
      <c r="AH1722" s="81"/>
      <c r="AI1722" s="150"/>
      <c r="AJ1722" s="998">
        <f t="shared" ref="AJ1722:AJ1731" si="156">AG1722+AI1722+AE1722+AC1722+AA1722+Y1722+W1722+U1722+S1722+Q1722+O1722+M1722</f>
        <v>3800</v>
      </c>
    </row>
    <row r="1723" spans="2:36" ht="66" x14ac:dyDescent="0.25">
      <c r="B1723" s="51"/>
      <c r="C1723" s="436" t="s">
        <v>1651</v>
      </c>
      <c r="D1723" s="74"/>
      <c r="E1723" s="74">
        <v>2</v>
      </c>
      <c r="F1723" s="79" t="s">
        <v>396</v>
      </c>
      <c r="G1723" s="55" t="s">
        <v>31</v>
      </c>
      <c r="H1723" s="56" t="s">
        <v>32</v>
      </c>
      <c r="I1723" s="55" t="s">
        <v>33</v>
      </c>
      <c r="J1723" s="57">
        <v>296.26499999999999</v>
      </c>
      <c r="K1723" s="766">
        <v>592.53</v>
      </c>
      <c r="L1723" s="136"/>
      <c r="M1723" s="469">
        <v>0</v>
      </c>
      <c r="N1723" s="136"/>
      <c r="O1723" s="469"/>
      <c r="P1723" s="75">
        <v>0</v>
      </c>
      <c r="Q1723" s="1002">
        <f t="shared" si="154"/>
        <v>0</v>
      </c>
      <c r="R1723" s="81"/>
      <c r="S1723" s="150"/>
      <c r="T1723" s="75">
        <v>0</v>
      </c>
      <c r="U1723" s="1002"/>
      <c r="V1723" s="81"/>
      <c r="W1723" s="150"/>
      <c r="X1723" s="81"/>
      <c r="Y1723" s="150"/>
      <c r="Z1723" s="60">
        <f t="shared" si="147"/>
        <v>2</v>
      </c>
      <c r="AA1723" s="1002">
        <v>592.53</v>
      </c>
      <c r="AB1723" s="81"/>
      <c r="AC1723" s="150"/>
      <c r="AD1723" s="63">
        <v>0</v>
      </c>
      <c r="AE1723" s="137">
        <f t="shared" si="155"/>
        <v>0</v>
      </c>
      <c r="AF1723" s="942">
        <v>0</v>
      </c>
      <c r="AG1723" s="150">
        <v>0</v>
      </c>
      <c r="AH1723" s="81"/>
      <c r="AI1723" s="150"/>
      <c r="AJ1723" s="998">
        <f t="shared" si="156"/>
        <v>592.53</v>
      </c>
    </row>
    <row r="1724" spans="2:36" ht="66" x14ac:dyDescent="0.25">
      <c r="B1724" s="51"/>
      <c r="C1724" s="226" t="s">
        <v>1652</v>
      </c>
      <c r="D1724" s="74"/>
      <c r="E1724" s="74">
        <v>102</v>
      </c>
      <c r="F1724" s="259" t="s">
        <v>30</v>
      </c>
      <c r="G1724" s="55" t="s">
        <v>31</v>
      </c>
      <c r="H1724" s="56" t="s">
        <v>32</v>
      </c>
      <c r="I1724" s="55" t="s">
        <v>33</v>
      </c>
      <c r="J1724" s="57">
        <v>550</v>
      </c>
      <c r="K1724" s="766">
        <v>56100</v>
      </c>
      <c r="L1724" s="136"/>
      <c r="M1724" s="469">
        <v>0</v>
      </c>
      <c r="N1724" s="136"/>
      <c r="O1724" s="469"/>
      <c r="P1724" s="75">
        <v>0</v>
      </c>
      <c r="Q1724" s="1002">
        <f t="shared" si="154"/>
        <v>0</v>
      </c>
      <c r="R1724" s="81"/>
      <c r="S1724" s="150"/>
      <c r="T1724" s="75">
        <v>0</v>
      </c>
      <c r="U1724" s="1002"/>
      <c r="V1724" s="81"/>
      <c r="W1724" s="150"/>
      <c r="X1724" s="81"/>
      <c r="Y1724" s="150"/>
      <c r="Z1724" s="60">
        <f t="shared" si="147"/>
        <v>102</v>
      </c>
      <c r="AA1724" s="1002">
        <v>56100</v>
      </c>
      <c r="AB1724" s="81"/>
      <c r="AC1724" s="150"/>
      <c r="AD1724" s="63">
        <v>0</v>
      </c>
      <c r="AE1724" s="137">
        <f t="shared" si="155"/>
        <v>0</v>
      </c>
      <c r="AF1724" s="942">
        <v>0</v>
      </c>
      <c r="AG1724" s="150">
        <v>0</v>
      </c>
      <c r="AH1724" s="81"/>
      <c r="AI1724" s="150"/>
      <c r="AJ1724" s="998">
        <f t="shared" si="156"/>
        <v>56100</v>
      </c>
    </row>
    <row r="1725" spans="2:36" ht="66" x14ac:dyDescent="0.25">
      <c r="B1725" s="51"/>
      <c r="C1725" s="226" t="s">
        <v>1653</v>
      </c>
      <c r="D1725" s="74"/>
      <c r="E1725" s="74">
        <v>305</v>
      </c>
      <c r="F1725" s="259" t="s">
        <v>30</v>
      </c>
      <c r="G1725" s="55" t="s">
        <v>31</v>
      </c>
      <c r="H1725" s="56" t="s">
        <v>32</v>
      </c>
      <c r="I1725" s="55" t="s">
        <v>33</v>
      </c>
      <c r="J1725" s="57">
        <v>459</v>
      </c>
      <c r="K1725" s="766">
        <v>139995</v>
      </c>
      <c r="L1725" s="136"/>
      <c r="M1725" s="469">
        <v>0</v>
      </c>
      <c r="N1725" s="136"/>
      <c r="O1725" s="469"/>
      <c r="P1725" s="75">
        <v>0</v>
      </c>
      <c r="Q1725" s="1002">
        <f t="shared" si="154"/>
        <v>0</v>
      </c>
      <c r="R1725" s="81"/>
      <c r="S1725" s="150"/>
      <c r="T1725" s="75">
        <v>0</v>
      </c>
      <c r="U1725" s="1002"/>
      <c r="V1725" s="81"/>
      <c r="W1725" s="150"/>
      <c r="X1725" s="81"/>
      <c r="Y1725" s="150"/>
      <c r="Z1725" s="60">
        <f t="shared" si="147"/>
        <v>305</v>
      </c>
      <c r="AA1725" s="1002">
        <v>139995</v>
      </c>
      <c r="AB1725" s="81"/>
      <c r="AC1725" s="150"/>
      <c r="AD1725" s="63">
        <v>0</v>
      </c>
      <c r="AE1725" s="137">
        <f t="shared" si="155"/>
        <v>0</v>
      </c>
      <c r="AF1725" s="942">
        <v>0</v>
      </c>
      <c r="AG1725" s="150">
        <v>0</v>
      </c>
      <c r="AH1725" s="81"/>
      <c r="AI1725" s="150"/>
      <c r="AJ1725" s="998">
        <f t="shared" si="156"/>
        <v>139995</v>
      </c>
    </row>
    <row r="1726" spans="2:36" ht="66" x14ac:dyDescent="0.25">
      <c r="B1726" s="51"/>
      <c r="C1726" s="226" t="s">
        <v>1654</v>
      </c>
      <c r="D1726" s="74"/>
      <c r="E1726" s="74">
        <v>476</v>
      </c>
      <c r="F1726" s="259" t="s">
        <v>30</v>
      </c>
      <c r="G1726" s="55" t="s">
        <v>31</v>
      </c>
      <c r="H1726" s="56" t="s">
        <v>32</v>
      </c>
      <c r="I1726" s="55" t="s">
        <v>33</v>
      </c>
      <c r="J1726" s="57">
        <v>486</v>
      </c>
      <c r="K1726" s="766">
        <v>231336</v>
      </c>
      <c r="L1726" s="136"/>
      <c r="M1726" s="469">
        <v>0</v>
      </c>
      <c r="N1726" s="136"/>
      <c r="O1726" s="469"/>
      <c r="P1726" s="75">
        <v>0</v>
      </c>
      <c r="Q1726" s="1002">
        <f t="shared" si="154"/>
        <v>0</v>
      </c>
      <c r="R1726" s="81"/>
      <c r="S1726" s="150"/>
      <c r="T1726" s="75">
        <v>0</v>
      </c>
      <c r="U1726" s="1002"/>
      <c r="V1726" s="81"/>
      <c r="W1726" s="150"/>
      <c r="X1726" s="81"/>
      <c r="Y1726" s="150"/>
      <c r="Z1726" s="60">
        <f t="shared" si="147"/>
        <v>476</v>
      </c>
      <c r="AA1726" s="1002">
        <v>231336</v>
      </c>
      <c r="AB1726" s="81"/>
      <c r="AC1726" s="150"/>
      <c r="AD1726" s="63">
        <v>0</v>
      </c>
      <c r="AE1726" s="137">
        <f t="shared" si="155"/>
        <v>0</v>
      </c>
      <c r="AF1726" s="942">
        <v>0</v>
      </c>
      <c r="AG1726" s="150">
        <v>0</v>
      </c>
      <c r="AH1726" s="81"/>
      <c r="AI1726" s="150"/>
      <c r="AJ1726" s="998">
        <f t="shared" si="156"/>
        <v>231336</v>
      </c>
    </row>
    <row r="1727" spans="2:36" ht="66" x14ac:dyDescent="0.25">
      <c r="B1727" s="51"/>
      <c r="C1727" s="226" t="s">
        <v>1655</v>
      </c>
      <c r="D1727" s="74"/>
      <c r="E1727" s="74">
        <v>180</v>
      </c>
      <c r="F1727" s="259" t="s">
        <v>30</v>
      </c>
      <c r="G1727" s="55" t="s">
        <v>31</v>
      </c>
      <c r="H1727" s="56" t="s">
        <v>32</v>
      </c>
      <c r="I1727" s="55" t="s">
        <v>33</v>
      </c>
      <c r="J1727" s="57">
        <v>314</v>
      </c>
      <c r="K1727" s="766">
        <v>56520</v>
      </c>
      <c r="L1727" s="136"/>
      <c r="M1727" s="469">
        <v>0</v>
      </c>
      <c r="N1727" s="136"/>
      <c r="O1727" s="469"/>
      <c r="P1727" s="75">
        <v>0</v>
      </c>
      <c r="Q1727" s="1002">
        <f t="shared" si="154"/>
        <v>0</v>
      </c>
      <c r="R1727" s="81"/>
      <c r="S1727" s="150"/>
      <c r="T1727" s="75">
        <v>0</v>
      </c>
      <c r="U1727" s="1002"/>
      <c r="V1727" s="81"/>
      <c r="W1727" s="150"/>
      <c r="X1727" s="81"/>
      <c r="Y1727" s="150"/>
      <c r="Z1727" s="60">
        <f t="shared" si="147"/>
        <v>180</v>
      </c>
      <c r="AA1727" s="1002">
        <v>56520</v>
      </c>
      <c r="AB1727" s="81"/>
      <c r="AC1727" s="150"/>
      <c r="AD1727" s="63">
        <v>0</v>
      </c>
      <c r="AE1727" s="137">
        <f t="shared" si="155"/>
        <v>0</v>
      </c>
      <c r="AF1727" s="942">
        <v>0</v>
      </c>
      <c r="AG1727" s="150">
        <v>0</v>
      </c>
      <c r="AH1727" s="81"/>
      <c r="AI1727" s="150"/>
      <c r="AJ1727" s="998">
        <f t="shared" si="156"/>
        <v>56520</v>
      </c>
    </row>
    <row r="1728" spans="2:36" ht="66" x14ac:dyDescent="0.25">
      <c r="B1728" s="51"/>
      <c r="C1728" s="226" t="s">
        <v>1656</v>
      </c>
      <c r="D1728" s="74"/>
      <c r="E1728" s="74">
        <v>6</v>
      </c>
      <c r="F1728" s="79" t="s">
        <v>30</v>
      </c>
      <c r="G1728" s="55" t="s">
        <v>31</v>
      </c>
      <c r="H1728" s="56" t="s">
        <v>32</v>
      </c>
      <c r="I1728" s="55" t="s">
        <v>33</v>
      </c>
      <c r="J1728" s="57">
        <v>241.92</v>
      </c>
      <c r="K1728" s="766">
        <v>1451.52</v>
      </c>
      <c r="L1728" s="136"/>
      <c r="M1728" s="469">
        <v>0</v>
      </c>
      <c r="N1728" s="136"/>
      <c r="O1728" s="469"/>
      <c r="P1728" s="75">
        <v>0</v>
      </c>
      <c r="Q1728" s="1002">
        <f t="shared" si="154"/>
        <v>0</v>
      </c>
      <c r="R1728" s="81"/>
      <c r="S1728" s="150"/>
      <c r="T1728" s="75">
        <v>0</v>
      </c>
      <c r="U1728" s="1002"/>
      <c r="V1728" s="81"/>
      <c r="W1728" s="150"/>
      <c r="X1728" s="81"/>
      <c r="Y1728" s="150"/>
      <c r="Z1728" s="60">
        <f t="shared" si="147"/>
        <v>6</v>
      </c>
      <c r="AA1728" s="1002">
        <v>1451.52</v>
      </c>
      <c r="AB1728" s="81"/>
      <c r="AC1728" s="150"/>
      <c r="AD1728" s="63">
        <v>0</v>
      </c>
      <c r="AE1728" s="137">
        <f t="shared" si="155"/>
        <v>0</v>
      </c>
      <c r="AF1728" s="942">
        <v>0</v>
      </c>
      <c r="AG1728" s="150">
        <v>0</v>
      </c>
      <c r="AH1728" s="81"/>
      <c r="AI1728" s="150"/>
      <c r="AJ1728" s="998">
        <f t="shared" si="156"/>
        <v>1451.52</v>
      </c>
    </row>
    <row r="1729" spans="2:36" ht="66" x14ac:dyDescent="0.25">
      <c r="B1729" s="51"/>
      <c r="C1729" s="84" t="s">
        <v>1657</v>
      </c>
      <c r="D1729" s="74"/>
      <c r="E1729" s="74">
        <v>130</v>
      </c>
      <c r="F1729" s="259" t="s">
        <v>30</v>
      </c>
      <c r="G1729" s="55" t="s">
        <v>31</v>
      </c>
      <c r="H1729" s="56" t="s">
        <v>32</v>
      </c>
      <c r="I1729" s="55" t="s">
        <v>33</v>
      </c>
      <c r="J1729" s="57">
        <v>715</v>
      </c>
      <c r="K1729" s="766">
        <v>92950</v>
      </c>
      <c r="L1729" s="136"/>
      <c r="M1729" s="469">
        <v>0</v>
      </c>
      <c r="N1729" s="136"/>
      <c r="O1729" s="469"/>
      <c r="P1729" s="75">
        <v>0</v>
      </c>
      <c r="Q1729" s="1002">
        <f t="shared" si="154"/>
        <v>0</v>
      </c>
      <c r="R1729" s="81"/>
      <c r="S1729" s="150"/>
      <c r="T1729" s="75">
        <v>0</v>
      </c>
      <c r="U1729" s="1002"/>
      <c r="V1729" s="81"/>
      <c r="W1729" s="150"/>
      <c r="X1729" s="81"/>
      <c r="Y1729" s="150"/>
      <c r="Z1729" s="60">
        <f t="shared" si="147"/>
        <v>130</v>
      </c>
      <c r="AA1729" s="1002">
        <v>92950</v>
      </c>
      <c r="AB1729" s="81"/>
      <c r="AC1729" s="150"/>
      <c r="AD1729" s="63">
        <v>0</v>
      </c>
      <c r="AE1729" s="137">
        <f t="shared" si="155"/>
        <v>0</v>
      </c>
      <c r="AF1729" s="942">
        <v>0</v>
      </c>
      <c r="AG1729" s="150">
        <v>0</v>
      </c>
      <c r="AH1729" s="81"/>
      <c r="AI1729" s="150"/>
      <c r="AJ1729" s="998">
        <f t="shared" si="156"/>
        <v>92950</v>
      </c>
    </row>
    <row r="1730" spans="2:36" ht="66" x14ac:dyDescent="0.25">
      <c r="B1730" s="51"/>
      <c r="C1730" s="52" t="s">
        <v>1658</v>
      </c>
      <c r="D1730" s="74"/>
      <c r="E1730" s="74">
        <v>3</v>
      </c>
      <c r="F1730" s="259" t="s">
        <v>30</v>
      </c>
      <c r="G1730" s="55" t="s">
        <v>31</v>
      </c>
      <c r="H1730" s="56" t="s">
        <v>32</v>
      </c>
      <c r="I1730" s="55" t="s">
        <v>33</v>
      </c>
      <c r="J1730" s="57">
        <v>68.903333333333336</v>
      </c>
      <c r="K1730" s="766">
        <v>206.71</v>
      </c>
      <c r="L1730" s="136"/>
      <c r="M1730" s="469">
        <v>0</v>
      </c>
      <c r="N1730" s="136"/>
      <c r="O1730" s="469"/>
      <c r="P1730" s="75">
        <v>0</v>
      </c>
      <c r="Q1730" s="1002">
        <f t="shared" si="154"/>
        <v>0</v>
      </c>
      <c r="R1730" s="81"/>
      <c r="S1730" s="150"/>
      <c r="T1730" s="75">
        <v>0</v>
      </c>
      <c r="U1730" s="1002"/>
      <c r="V1730" s="81"/>
      <c r="W1730" s="150"/>
      <c r="X1730" s="81"/>
      <c r="Y1730" s="150"/>
      <c r="Z1730" s="60">
        <f t="shared" si="147"/>
        <v>3</v>
      </c>
      <c r="AA1730" s="1002">
        <v>206.71</v>
      </c>
      <c r="AB1730" s="81"/>
      <c r="AC1730" s="150"/>
      <c r="AD1730" s="63">
        <v>0</v>
      </c>
      <c r="AE1730" s="137">
        <f t="shared" si="155"/>
        <v>0</v>
      </c>
      <c r="AF1730" s="942">
        <v>0</v>
      </c>
      <c r="AG1730" s="150">
        <v>0</v>
      </c>
      <c r="AH1730" s="81"/>
      <c r="AI1730" s="150"/>
      <c r="AJ1730" s="998">
        <f t="shared" si="156"/>
        <v>206.71</v>
      </c>
    </row>
    <row r="1731" spans="2:36" ht="66" x14ac:dyDescent="0.25">
      <c r="B1731" s="51"/>
      <c r="C1731" s="226" t="s">
        <v>1633</v>
      </c>
      <c r="D1731" s="74"/>
      <c r="E1731" s="74">
        <v>26</v>
      </c>
      <c r="F1731" s="259" t="s">
        <v>30</v>
      </c>
      <c r="G1731" s="55" t="s">
        <v>31</v>
      </c>
      <c r="H1731" s="56" t="s">
        <v>32</v>
      </c>
      <c r="I1731" s="55" t="s">
        <v>33</v>
      </c>
      <c r="J1731" s="57">
        <v>110</v>
      </c>
      <c r="K1731" s="766">
        <v>2860</v>
      </c>
      <c r="L1731" s="136"/>
      <c r="M1731" s="469">
        <v>0</v>
      </c>
      <c r="N1731" s="136"/>
      <c r="O1731" s="469"/>
      <c r="P1731" s="75">
        <v>0</v>
      </c>
      <c r="Q1731" s="1002">
        <f t="shared" si="154"/>
        <v>0</v>
      </c>
      <c r="R1731" s="81"/>
      <c r="S1731" s="150"/>
      <c r="T1731" s="75">
        <v>0</v>
      </c>
      <c r="U1731" s="1002"/>
      <c r="V1731" s="81"/>
      <c r="W1731" s="150"/>
      <c r="X1731" s="81"/>
      <c r="Y1731" s="150"/>
      <c r="Z1731" s="60">
        <f t="shared" si="147"/>
        <v>26</v>
      </c>
      <c r="AA1731" s="1002">
        <v>2860</v>
      </c>
      <c r="AB1731" s="81"/>
      <c r="AC1731" s="150"/>
      <c r="AD1731" s="63">
        <v>0</v>
      </c>
      <c r="AE1731" s="137">
        <f t="shared" si="155"/>
        <v>0</v>
      </c>
      <c r="AF1731" s="942">
        <v>0</v>
      </c>
      <c r="AG1731" s="150">
        <v>0</v>
      </c>
      <c r="AH1731" s="81"/>
      <c r="AI1731" s="150"/>
      <c r="AJ1731" s="998">
        <f t="shared" si="156"/>
        <v>2860</v>
      </c>
    </row>
    <row r="1732" spans="2:36" ht="24" x14ac:dyDescent="0.25">
      <c r="B1732" s="117">
        <v>27204</v>
      </c>
      <c r="C1732" s="573" t="s">
        <v>1659</v>
      </c>
      <c r="D1732" s="119"/>
      <c r="E1732" s="119"/>
      <c r="F1732" s="126"/>
      <c r="G1732" s="127"/>
      <c r="H1732" s="127"/>
      <c r="I1732" s="127"/>
      <c r="J1732" s="176"/>
      <c r="K1732" s="769">
        <v>0</v>
      </c>
      <c r="L1732" s="122"/>
      <c r="M1732" s="917">
        <f>M1733</f>
        <v>0</v>
      </c>
      <c r="N1732" s="122"/>
      <c r="O1732" s="917">
        <f>O1733</f>
        <v>0</v>
      </c>
      <c r="P1732" s="871">
        <v>0</v>
      </c>
      <c r="Q1732" s="917">
        <f>Q1733</f>
        <v>0</v>
      </c>
      <c r="R1732" s="124"/>
      <c r="S1732" s="917">
        <f>S1733</f>
        <v>0</v>
      </c>
      <c r="T1732" s="871">
        <v>0</v>
      </c>
      <c r="U1732" s="1001">
        <f>U1733</f>
        <v>0</v>
      </c>
      <c r="V1732" s="124"/>
      <c r="W1732" s="917">
        <f>W1733</f>
        <v>0</v>
      </c>
      <c r="X1732" s="124"/>
      <c r="Y1732" s="917">
        <f>Y1733</f>
        <v>0</v>
      </c>
      <c r="Z1732" s="872">
        <f t="shared" si="147"/>
        <v>0</v>
      </c>
      <c r="AA1732" s="1001">
        <f>AA1733</f>
        <v>0</v>
      </c>
      <c r="AB1732" s="124"/>
      <c r="AC1732" s="917">
        <f>AC1733</f>
        <v>0</v>
      </c>
      <c r="AD1732" s="993">
        <v>0</v>
      </c>
      <c r="AE1732" s="122">
        <f>AE1733</f>
        <v>0</v>
      </c>
      <c r="AF1732" s="941"/>
      <c r="AG1732" s="122">
        <f>AG1733</f>
        <v>0</v>
      </c>
      <c r="AH1732" s="124"/>
      <c r="AI1732" s="917">
        <f>AI1733</f>
        <v>0</v>
      </c>
      <c r="AJ1732" s="1026">
        <f>AJ1733</f>
        <v>0</v>
      </c>
    </row>
    <row r="1733" spans="2:36" x14ac:dyDescent="0.25">
      <c r="B1733" s="406"/>
      <c r="C1733" s="331"/>
      <c r="D1733" s="332"/>
      <c r="E1733" s="332"/>
      <c r="F1733" s="79"/>
      <c r="G1733" s="133"/>
      <c r="H1733" s="133"/>
      <c r="I1733" s="133"/>
      <c r="J1733" s="57"/>
      <c r="K1733" s="804"/>
      <c r="L1733" s="136"/>
      <c r="M1733" s="469">
        <v>0</v>
      </c>
      <c r="N1733" s="136"/>
      <c r="O1733" s="469">
        <v>0</v>
      </c>
      <c r="P1733" s="75">
        <v>0</v>
      </c>
      <c r="Q1733" s="469">
        <v>0</v>
      </c>
      <c r="R1733" s="138"/>
      <c r="S1733" s="469">
        <v>0</v>
      </c>
      <c r="T1733" s="75">
        <v>0</v>
      </c>
      <c r="U1733" s="1002"/>
      <c r="V1733" s="138"/>
      <c r="W1733" s="469">
        <v>0</v>
      </c>
      <c r="X1733" s="138"/>
      <c r="Y1733" s="469">
        <v>0</v>
      </c>
      <c r="Z1733" s="60">
        <f t="shared" si="147"/>
        <v>0</v>
      </c>
      <c r="AA1733" s="1002"/>
      <c r="AB1733" s="138"/>
      <c r="AC1733" s="469">
        <v>0</v>
      </c>
      <c r="AD1733" s="63">
        <v>0</v>
      </c>
      <c r="AE1733" s="136">
        <v>0</v>
      </c>
      <c r="AF1733" s="942"/>
      <c r="AG1733" s="136">
        <v>0</v>
      </c>
      <c r="AH1733" s="138"/>
      <c r="AI1733" s="469">
        <v>0</v>
      </c>
      <c r="AJ1733" s="998">
        <f>AG1733+AI1733+AE1733+AC1733+AA1733+Y1733+W1733+U1733+S1733+Q1733+O1733+M1733</f>
        <v>0</v>
      </c>
    </row>
    <row r="1734" spans="2:36" ht="24" x14ac:dyDescent="0.25">
      <c r="B1734" s="117">
        <v>27205</v>
      </c>
      <c r="C1734" s="573" t="s">
        <v>1660</v>
      </c>
      <c r="D1734" s="119"/>
      <c r="E1734" s="119"/>
      <c r="F1734" s="126"/>
      <c r="G1734" s="127"/>
      <c r="H1734" s="127"/>
      <c r="I1734" s="127"/>
      <c r="J1734" s="176"/>
      <c r="K1734" s="769">
        <v>1009.59</v>
      </c>
      <c r="L1734" s="122"/>
      <c r="M1734" s="917">
        <f>M1735</f>
        <v>0</v>
      </c>
      <c r="N1734" s="122"/>
      <c r="O1734" s="917">
        <f>O1735</f>
        <v>0</v>
      </c>
      <c r="P1734" s="871">
        <v>0</v>
      </c>
      <c r="Q1734" s="917">
        <f>Q1735</f>
        <v>0</v>
      </c>
      <c r="R1734" s="124"/>
      <c r="S1734" s="917">
        <f>S1735</f>
        <v>0</v>
      </c>
      <c r="T1734" s="871">
        <v>0</v>
      </c>
      <c r="U1734" s="663">
        <f>U1735</f>
        <v>1009.59</v>
      </c>
      <c r="V1734" s="124"/>
      <c r="W1734" s="917">
        <f>W1735</f>
        <v>0</v>
      </c>
      <c r="X1734" s="124"/>
      <c r="Y1734" s="917">
        <f>Y1735</f>
        <v>0</v>
      </c>
      <c r="Z1734" s="872">
        <f t="shared" ref="Z1734:Z1797" si="157">E1734</f>
        <v>0</v>
      </c>
      <c r="AA1734" s="663">
        <f>AA1735</f>
        <v>0</v>
      </c>
      <c r="AB1734" s="124"/>
      <c r="AC1734" s="917">
        <f>AC1735</f>
        <v>0</v>
      </c>
      <c r="AD1734" s="993">
        <v>0</v>
      </c>
      <c r="AE1734" s="122">
        <f>AE1735</f>
        <v>0</v>
      </c>
      <c r="AF1734" s="969">
        <f>AF1735</f>
        <v>0</v>
      </c>
      <c r="AG1734" s="122">
        <f>AG1735</f>
        <v>0</v>
      </c>
      <c r="AH1734" s="124"/>
      <c r="AI1734" s="917">
        <f>AI1735</f>
        <v>0</v>
      </c>
      <c r="AJ1734" s="1026">
        <f>AJ1735</f>
        <v>1009.59</v>
      </c>
    </row>
    <row r="1735" spans="2:36" ht="66" x14ac:dyDescent="0.25">
      <c r="B1735" s="51"/>
      <c r="C1735" s="130" t="s">
        <v>1661</v>
      </c>
      <c r="D1735" s="74"/>
      <c r="E1735" s="74">
        <v>44</v>
      </c>
      <c r="F1735" s="79" t="s">
        <v>396</v>
      </c>
      <c r="G1735" s="55" t="s">
        <v>31</v>
      </c>
      <c r="H1735" s="56" t="s">
        <v>32</v>
      </c>
      <c r="I1735" s="55" t="s">
        <v>33</v>
      </c>
      <c r="J1735" s="57">
        <v>22.945227272727273</v>
      </c>
      <c r="K1735" s="766">
        <v>1009.59</v>
      </c>
      <c r="L1735" s="136"/>
      <c r="M1735" s="469">
        <v>0</v>
      </c>
      <c r="N1735" s="136"/>
      <c r="O1735" s="469">
        <v>0</v>
      </c>
      <c r="P1735" s="75">
        <v>0</v>
      </c>
      <c r="Q1735" s="469">
        <v>0</v>
      </c>
      <c r="R1735" s="81"/>
      <c r="S1735" s="469">
        <v>0</v>
      </c>
      <c r="T1735" s="75">
        <v>0</v>
      </c>
      <c r="U1735" s="1002">
        <v>1009.59</v>
      </c>
      <c r="V1735" s="81"/>
      <c r="W1735" s="469">
        <v>0</v>
      </c>
      <c r="X1735" s="81"/>
      <c r="Y1735" s="469">
        <v>0</v>
      </c>
      <c r="Z1735" s="60">
        <f t="shared" si="157"/>
        <v>44</v>
      </c>
      <c r="AA1735" s="1002">
        <v>0</v>
      </c>
      <c r="AB1735" s="81"/>
      <c r="AC1735" s="469">
        <v>0</v>
      </c>
      <c r="AD1735" s="63">
        <v>0</v>
      </c>
      <c r="AE1735" s="136">
        <v>0</v>
      </c>
      <c r="AF1735" s="63">
        <v>0</v>
      </c>
      <c r="AG1735" s="136">
        <v>0</v>
      </c>
      <c r="AH1735" s="81"/>
      <c r="AI1735" s="469">
        <v>0</v>
      </c>
      <c r="AJ1735" s="998">
        <f>AG1735+AI1735+AE1735+AC1735+AA1735+Y1735+W1735+U1735+S1735+Q1735+O1735+M1735</f>
        <v>1009.59</v>
      </c>
    </row>
    <row r="1736" spans="2:36" ht="24" x14ac:dyDescent="0.25">
      <c r="B1736" s="117">
        <v>27206</v>
      </c>
      <c r="C1736" s="573" t="s">
        <v>1662</v>
      </c>
      <c r="D1736" s="119"/>
      <c r="E1736" s="119"/>
      <c r="F1736" s="126"/>
      <c r="G1736" s="127"/>
      <c r="H1736" s="127"/>
      <c r="I1736" s="127"/>
      <c r="J1736" s="176"/>
      <c r="K1736" s="769">
        <v>1620</v>
      </c>
      <c r="L1736" s="122"/>
      <c r="M1736" s="917">
        <f>M1737</f>
        <v>0</v>
      </c>
      <c r="N1736" s="122"/>
      <c r="O1736" s="917">
        <f>O1737</f>
        <v>0</v>
      </c>
      <c r="P1736" s="871">
        <v>0</v>
      </c>
      <c r="Q1736" s="917">
        <f>Q1737</f>
        <v>0</v>
      </c>
      <c r="R1736" s="124"/>
      <c r="S1736" s="917">
        <f>S1737</f>
        <v>0</v>
      </c>
      <c r="T1736" s="871">
        <v>0</v>
      </c>
      <c r="U1736" s="663">
        <v>0</v>
      </c>
      <c r="V1736" s="124"/>
      <c r="W1736" s="917">
        <f>W1737</f>
        <v>0</v>
      </c>
      <c r="X1736" s="124"/>
      <c r="Y1736" s="917">
        <f>Y1737</f>
        <v>0</v>
      </c>
      <c r="Z1736" s="872">
        <f t="shared" si="157"/>
        <v>0</v>
      </c>
      <c r="AA1736" s="663">
        <f>AA1737</f>
        <v>1620</v>
      </c>
      <c r="AB1736" s="124"/>
      <c r="AC1736" s="917">
        <f>AC1737</f>
        <v>0</v>
      </c>
      <c r="AD1736" s="993">
        <v>0</v>
      </c>
      <c r="AE1736" s="122">
        <f>AE1737</f>
        <v>0</v>
      </c>
      <c r="AF1736" s="969">
        <f>AF1737</f>
        <v>0</v>
      </c>
      <c r="AG1736" s="122">
        <f>AG1737</f>
        <v>0</v>
      </c>
      <c r="AH1736" s="124"/>
      <c r="AI1736" s="917">
        <f>AI1737</f>
        <v>0</v>
      </c>
      <c r="AJ1736" s="1026">
        <f>AJ1737</f>
        <v>1620</v>
      </c>
    </row>
    <row r="1737" spans="2:36" ht="66" x14ac:dyDescent="0.25">
      <c r="B1737" s="51"/>
      <c r="C1737" s="102" t="s">
        <v>1663</v>
      </c>
      <c r="D1737" s="74"/>
      <c r="E1737" s="79">
        <v>6</v>
      </c>
      <c r="F1737" s="79" t="s">
        <v>30</v>
      </c>
      <c r="G1737" s="55" t="s">
        <v>31</v>
      </c>
      <c r="H1737" s="56" t="s">
        <v>32</v>
      </c>
      <c r="I1737" s="55" t="s">
        <v>33</v>
      </c>
      <c r="J1737" s="57">
        <v>270</v>
      </c>
      <c r="K1737" s="112">
        <v>1620</v>
      </c>
      <c r="L1737" s="136"/>
      <c r="M1737" s="469">
        <v>0</v>
      </c>
      <c r="N1737" s="136"/>
      <c r="O1737" s="469"/>
      <c r="P1737" s="75">
        <v>0</v>
      </c>
      <c r="Q1737" s="1002">
        <f>P1737*J1737</f>
        <v>0</v>
      </c>
      <c r="R1737" s="81"/>
      <c r="S1737" s="150"/>
      <c r="T1737" s="75">
        <v>0</v>
      </c>
      <c r="U1737" s="1002"/>
      <c r="V1737" s="81"/>
      <c r="W1737" s="150"/>
      <c r="X1737" s="81"/>
      <c r="Y1737" s="150"/>
      <c r="Z1737" s="60">
        <f t="shared" si="157"/>
        <v>6</v>
      </c>
      <c r="AA1737" s="1002">
        <v>1620</v>
      </c>
      <c r="AB1737" s="81"/>
      <c r="AC1737" s="150"/>
      <c r="AD1737" s="63">
        <v>0</v>
      </c>
      <c r="AE1737" s="137">
        <f>AD1737*J1737</f>
        <v>0</v>
      </c>
      <c r="AF1737" s="63">
        <v>0</v>
      </c>
      <c r="AG1737" s="150">
        <v>0</v>
      </c>
      <c r="AH1737" s="81"/>
      <c r="AI1737" s="150"/>
      <c r="AJ1737" s="998">
        <f t="shared" ref="AJ1737:AJ1746" si="158">AG1737+AI1737+AE1737+AC1737+AA1737+Y1737+W1737+U1737+S1737+Q1737+O1737+M1737</f>
        <v>1620</v>
      </c>
    </row>
    <row r="1738" spans="2:36" x14ac:dyDescent="0.25">
      <c r="B1738" s="272">
        <v>273</v>
      </c>
      <c r="C1738" s="315" t="s">
        <v>1664</v>
      </c>
      <c r="D1738" s="272"/>
      <c r="E1738" s="272"/>
      <c r="F1738" s="282"/>
      <c r="G1738" s="283"/>
      <c r="H1738" s="283"/>
      <c r="I1738" s="283"/>
      <c r="J1738" s="277"/>
      <c r="K1738" s="806">
        <v>0</v>
      </c>
      <c r="L1738" s="136"/>
      <c r="M1738" s="469">
        <v>0</v>
      </c>
      <c r="N1738" s="136"/>
      <c r="O1738" s="469"/>
      <c r="P1738" s="75">
        <v>0</v>
      </c>
      <c r="Q1738" s="928"/>
      <c r="R1738" s="279"/>
      <c r="S1738" s="919"/>
      <c r="T1738" s="75">
        <v>0</v>
      </c>
      <c r="U1738" s="928">
        <v>0</v>
      </c>
      <c r="V1738" s="279"/>
      <c r="W1738" s="919"/>
      <c r="X1738" s="279"/>
      <c r="Y1738" s="919"/>
      <c r="Z1738" s="60">
        <f t="shared" si="157"/>
        <v>0</v>
      </c>
      <c r="AA1738" s="928">
        <v>0</v>
      </c>
      <c r="AB1738" s="279"/>
      <c r="AC1738" s="919"/>
      <c r="AD1738" s="63">
        <v>0</v>
      </c>
      <c r="AE1738" s="316"/>
      <c r="AF1738" s="944"/>
      <c r="AG1738" s="150">
        <v>0</v>
      </c>
      <c r="AH1738" s="279"/>
      <c r="AI1738" s="919"/>
      <c r="AJ1738" s="998">
        <f t="shared" si="158"/>
        <v>0</v>
      </c>
    </row>
    <row r="1739" spans="2:36" x14ac:dyDescent="0.25">
      <c r="B1739" s="42">
        <v>27301</v>
      </c>
      <c r="C1739" s="341" t="s">
        <v>1665</v>
      </c>
      <c r="D1739" s="44"/>
      <c r="E1739" s="44"/>
      <c r="F1739" s="45"/>
      <c r="G1739" s="46"/>
      <c r="H1739" s="46"/>
      <c r="I1739" s="46"/>
      <c r="J1739" s="47"/>
      <c r="K1739" s="787"/>
      <c r="L1739" s="264"/>
      <c r="M1739" s="921">
        <v>0</v>
      </c>
      <c r="N1739" s="264"/>
      <c r="O1739" s="921"/>
      <c r="P1739" s="238">
        <v>0</v>
      </c>
      <c r="Q1739" s="1008"/>
      <c r="R1739" s="265"/>
      <c r="S1739" s="921"/>
      <c r="T1739" s="75">
        <v>0</v>
      </c>
      <c r="U1739" s="1008"/>
      <c r="V1739" s="265"/>
      <c r="W1739" s="921"/>
      <c r="X1739" s="265"/>
      <c r="Y1739" s="921"/>
      <c r="Z1739" s="60">
        <f t="shared" si="157"/>
        <v>0</v>
      </c>
      <c r="AA1739" s="1008"/>
      <c r="AB1739" s="265"/>
      <c r="AC1739" s="921"/>
      <c r="AD1739" s="63">
        <v>0</v>
      </c>
      <c r="AE1739" s="281"/>
      <c r="AF1739" s="958"/>
      <c r="AG1739" s="150">
        <v>0</v>
      </c>
      <c r="AH1739" s="265"/>
      <c r="AI1739" s="921"/>
      <c r="AJ1739" s="998">
        <f t="shared" si="158"/>
        <v>0</v>
      </c>
    </row>
    <row r="1740" spans="2:36" x14ac:dyDescent="0.25">
      <c r="B1740" s="406"/>
      <c r="C1740" s="331"/>
      <c r="D1740" s="51"/>
      <c r="E1740" s="51"/>
      <c r="F1740" s="79"/>
      <c r="G1740" s="133"/>
      <c r="H1740" s="133"/>
      <c r="I1740" s="133"/>
      <c r="J1740" s="57"/>
      <c r="K1740" s="807"/>
      <c r="L1740" s="136"/>
      <c r="M1740" s="469">
        <v>0</v>
      </c>
      <c r="N1740" s="136"/>
      <c r="O1740" s="469"/>
      <c r="P1740" s="75">
        <v>0</v>
      </c>
      <c r="Q1740" s="1002"/>
      <c r="R1740" s="138"/>
      <c r="S1740" s="469"/>
      <c r="T1740" s="75">
        <v>0</v>
      </c>
      <c r="U1740" s="1002"/>
      <c r="V1740" s="138"/>
      <c r="W1740" s="469"/>
      <c r="X1740" s="138"/>
      <c r="Y1740" s="469"/>
      <c r="Z1740" s="60">
        <f t="shared" si="157"/>
        <v>0</v>
      </c>
      <c r="AA1740" s="1002"/>
      <c r="AB1740" s="138"/>
      <c r="AC1740" s="469"/>
      <c r="AD1740" s="63">
        <v>0</v>
      </c>
      <c r="AE1740" s="137"/>
      <c r="AF1740" s="942"/>
      <c r="AG1740" s="150">
        <v>0</v>
      </c>
      <c r="AH1740" s="138"/>
      <c r="AI1740" s="469"/>
      <c r="AJ1740" s="998">
        <f t="shared" si="158"/>
        <v>0</v>
      </c>
    </row>
    <row r="1741" spans="2:36" ht="24" x14ac:dyDescent="0.25">
      <c r="B1741" s="42">
        <v>27302</v>
      </c>
      <c r="C1741" s="341" t="s">
        <v>1666</v>
      </c>
      <c r="D1741" s="44"/>
      <c r="E1741" s="44"/>
      <c r="F1741" s="45"/>
      <c r="G1741" s="46"/>
      <c r="H1741" s="46"/>
      <c r="I1741" s="46"/>
      <c r="J1741" s="47"/>
      <c r="K1741" s="787"/>
      <c r="L1741" s="264"/>
      <c r="M1741" s="921">
        <v>0</v>
      </c>
      <c r="N1741" s="264"/>
      <c r="O1741" s="921"/>
      <c r="P1741" s="238">
        <v>0</v>
      </c>
      <c r="Q1741" s="1008"/>
      <c r="R1741" s="265"/>
      <c r="S1741" s="921"/>
      <c r="T1741" s="75">
        <v>0</v>
      </c>
      <c r="U1741" s="1008"/>
      <c r="V1741" s="265"/>
      <c r="W1741" s="921"/>
      <c r="X1741" s="265"/>
      <c r="Y1741" s="921"/>
      <c r="Z1741" s="60">
        <f t="shared" si="157"/>
        <v>0</v>
      </c>
      <c r="AA1741" s="1008"/>
      <c r="AB1741" s="265"/>
      <c r="AC1741" s="921"/>
      <c r="AD1741" s="63">
        <v>0</v>
      </c>
      <c r="AE1741" s="281"/>
      <c r="AF1741" s="958"/>
      <c r="AG1741" s="150">
        <v>0</v>
      </c>
      <c r="AH1741" s="265"/>
      <c r="AI1741" s="921"/>
      <c r="AJ1741" s="998">
        <f t="shared" si="158"/>
        <v>0</v>
      </c>
    </row>
    <row r="1742" spans="2:36" x14ac:dyDescent="0.25">
      <c r="B1742" s="406"/>
      <c r="C1742" s="331"/>
      <c r="D1742" s="51"/>
      <c r="E1742" s="51"/>
      <c r="F1742" s="79"/>
      <c r="G1742" s="133"/>
      <c r="H1742" s="133"/>
      <c r="I1742" s="133"/>
      <c r="J1742" s="57"/>
      <c r="K1742" s="807"/>
      <c r="L1742" s="136"/>
      <c r="M1742" s="469">
        <v>0</v>
      </c>
      <c r="N1742" s="136"/>
      <c r="O1742" s="469"/>
      <c r="P1742" s="75">
        <v>0</v>
      </c>
      <c r="Q1742" s="1002"/>
      <c r="R1742" s="138"/>
      <c r="S1742" s="469"/>
      <c r="T1742" s="75">
        <v>0</v>
      </c>
      <c r="U1742" s="1002"/>
      <c r="V1742" s="138"/>
      <c r="W1742" s="469"/>
      <c r="X1742" s="138"/>
      <c r="Y1742" s="469"/>
      <c r="Z1742" s="60">
        <f t="shared" si="157"/>
        <v>0</v>
      </c>
      <c r="AA1742" s="1002"/>
      <c r="AB1742" s="138"/>
      <c r="AC1742" s="469"/>
      <c r="AD1742" s="63">
        <v>0</v>
      </c>
      <c r="AE1742" s="137"/>
      <c r="AF1742" s="942"/>
      <c r="AG1742" s="150">
        <v>0</v>
      </c>
      <c r="AH1742" s="138"/>
      <c r="AI1742" s="469"/>
      <c r="AJ1742" s="998">
        <f t="shared" si="158"/>
        <v>0</v>
      </c>
    </row>
    <row r="1743" spans="2:36" ht="24" x14ac:dyDescent="0.25">
      <c r="B1743" s="42">
        <v>27303</v>
      </c>
      <c r="C1743" s="341" t="s">
        <v>1667</v>
      </c>
      <c r="D1743" s="44"/>
      <c r="E1743" s="44"/>
      <c r="F1743" s="45"/>
      <c r="G1743" s="46"/>
      <c r="H1743" s="46"/>
      <c r="I1743" s="46"/>
      <c r="J1743" s="47"/>
      <c r="K1743" s="787"/>
      <c r="L1743" s="264"/>
      <c r="M1743" s="921">
        <v>0</v>
      </c>
      <c r="N1743" s="264"/>
      <c r="O1743" s="921"/>
      <c r="P1743" s="238">
        <v>0</v>
      </c>
      <c r="Q1743" s="1008"/>
      <c r="R1743" s="265"/>
      <c r="S1743" s="921"/>
      <c r="T1743" s="75">
        <v>0</v>
      </c>
      <c r="U1743" s="1008"/>
      <c r="V1743" s="265"/>
      <c r="W1743" s="921"/>
      <c r="X1743" s="265"/>
      <c r="Y1743" s="921"/>
      <c r="Z1743" s="60">
        <f t="shared" si="157"/>
        <v>0</v>
      </c>
      <c r="AA1743" s="1008"/>
      <c r="AB1743" s="265"/>
      <c r="AC1743" s="921"/>
      <c r="AD1743" s="63">
        <v>0</v>
      </c>
      <c r="AE1743" s="281"/>
      <c r="AF1743" s="958"/>
      <c r="AG1743" s="150">
        <v>0</v>
      </c>
      <c r="AH1743" s="265"/>
      <c r="AI1743" s="921"/>
      <c r="AJ1743" s="998">
        <f t="shared" si="158"/>
        <v>0</v>
      </c>
    </row>
    <row r="1744" spans="2:36" x14ac:dyDescent="0.25">
      <c r="B1744" s="406"/>
      <c r="C1744" s="331"/>
      <c r="D1744" s="51"/>
      <c r="E1744" s="583"/>
      <c r="F1744" s="204"/>
      <c r="G1744" s="205"/>
      <c r="H1744" s="205"/>
      <c r="I1744" s="205"/>
      <c r="J1744" s="57"/>
      <c r="K1744" s="811"/>
      <c r="L1744" s="136"/>
      <c r="M1744" s="469">
        <v>0</v>
      </c>
      <c r="N1744" s="136"/>
      <c r="O1744" s="469"/>
      <c r="P1744" s="75">
        <v>0</v>
      </c>
      <c r="Q1744" s="1002"/>
      <c r="R1744" s="138"/>
      <c r="S1744" s="469"/>
      <c r="T1744" s="75">
        <v>0</v>
      </c>
      <c r="U1744" s="1002"/>
      <c r="V1744" s="138"/>
      <c r="W1744" s="469"/>
      <c r="X1744" s="138"/>
      <c r="Y1744" s="469"/>
      <c r="Z1744" s="60">
        <f t="shared" si="157"/>
        <v>0</v>
      </c>
      <c r="AA1744" s="1002"/>
      <c r="AB1744" s="138"/>
      <c r="AC1744" s="469"/>
      <c r="AD1744" s="63">
        <v>0</v>
      </c>
      <c r="AE1744" s="137"/>
      <c r="AF1744" s="942"/>
      <c r="AG1744" s="150">
        <v>0</v>
      </c>
      <c r="AH1744" s="138"/>
      <c r="AI1744" s="469"/>
      <c r="AJ1744" s="998">
        <f t="shared" si="158"/>
        <v>0</v>
      </c>
    </row>
    <row r="1745" spans="2:36" ht="24" x14ac:dyDescent="0.25">
      <c r="B1745" s="42">
        <v>27304</v>
      </c>
      <c r="C1745" s="341" t="s">
        <v>1668</v>
      </c>
      <c r="D1745" s="44"/>
      <c r="E1745" s="44"/>
      <c r="F1745" s="45"/>
      <c r="G1745" s="46"/>
      <c r="H1745" s="46"/>
      <c r="I1745" s="46"/>
      <c r="J1745" s="47"/>
      <c r="K1745" s="787"/>
      <c r="L1745" s="264"/>
      <c r="M1745" s="921">
        <v>0</v>
      </c>
      <c r="N1745" s="264"/>
      <c r="O1745" s="921"/>
      <c r="P1745" s="238">
        <v>0</v>
      </c>
      <c r="Q1745" s="1008"/>
      <c r="R1745" s="265"/>
      <c r="S1745" s="921"/>
      <c r="T1745" s="75">
        <v>0</v>
      </c>
      <c r="U1745" s="1008"/>
      <c r="V1745" s="265"/>
      <c r="W1745" s="921"/>
      <c r="X1745" s="265"/>
      <c r="Y1745" s="921"/>
      <c r="Z1745" s="60">
        <f t="shared" si="157"/>
        <v>0</v>
      </c>
      <c r="AA1745" s="1008"/>
      <c r="AB1745" s="265"/>
      <c r="AC1745" s="921"/>
      <c r="AD1745" s="63">
        <v>0</v>
      </c>
      <c r="AE1745" s="281"/>
      <c r="AF1745" s="958"/>
      <c r="AG1745" s="150">
        <v>0</v>
      </c>
      <c r="AH1745" s="265"/>
      <c r="AI1745" s="921"/>
      <c r="AJ1745" s="998">
        <f t="shared" si="158"/>
        <v>0</v>
      </c>
    </row>
    <row r="1746" spans="2:36" x14ac:dyDescent="0.25">
      <c r="B1746" s="51"/>
      <c r="C1746" s="407"/>
      <c r="D1746" s="51"/>
      <c r="E1746" s="97"/>
      <c r="F1746" s="79"/>
      <c r="G1746" s="133"/>
      <c r="H1746" s="133"/>
      <c r="I1746" s="133"/>
      <c r="J1746" s="57"/>
      <c r="K1746" s="809"/>
      <c r="L1746" s="136"/>
      <c r="M1746" s="469">
        <v>0</v>
      </c>
      <c r="N1746" s="136"/>
      <c r="O1746" s="469"/>
      <c r="P1746" s="75">
        <v>0</v>
      </c>
      <c r="Q1746" s="1002"/>
      <c r="R1746" s="138"/>
      <c r="S1746" s="469"/>
      <c r="T1746" s="75">
        <v>0</v>
      </c>
      <c r="U1746" s="1002"/>
      <c r="V1746" s="138"/>
      <c r="W1746" s="469"/>
      <c r="X1746" s="138"/>
      <c r="Y1746" s="469"/>
      <c r="Z1746" s="60">
        <f t="shared" si="157"/>
        <v>0</v>
      </c>
      <c r="AA1746" s="1002"/>
      <c r="AB1746" s="138"/>
      <c r="AC1746" s="469"/>
      <c r="AD1746" s="63">
        <v>0</v>
      </c>
      <c r="AE1746" s="137"/>
      <c r="AF1746" s="942"/>
      <c r="AG1746" s="150">
        <v>0</v>
      </c>
      <c r="AH1746" s="138"/>
      <c r="AI1746" s="469"/>
      <c r="AJ1746" s="998">
        <f t="shared" si="158"/>
        <v>0</v>
      </c>
    </row>
    <row r="1747" spans="2:36" x14ac:dyDescent="0.25">
      <c r="B1747" s="868">
        <v>274</v>
      </c>
      <c r="C1747" s="311" t="s">
        <v>1669</v>
      </c>
      <c r="D1747" s="868"/>
      <c r="E1747" s="868"/>
      <c r="F1747" s="419"/>
      <c r="G1747" s="420"/>
      <c r="H1747" s="420"/>
      <c r="I1747" s="420"/>
      <c r="J1747" s="298"/>
      <c r="K1747" s="803">
        <v>42276.7</v>
      </c>
      <c r="L1747" s="212"/>
      <c r="M1747" s="923">
        <f>M1748</f>
        <v>0</v>
      </c>
      <c r="N1747" s="212"/>
      <c r="O1747" s="923">
        <f>O1748</f>
        <v>0</v>
      </c>
      <c r="P1747" s="878">
        <v>0</v>
      </c>
      <c r="Q1747" s="923">
        <f>Q1748</f>
        <v>0</v>
      </c>
      <c r="R1747" s="300"/>
      <c r="S1747" s="923">
        <f>S1748</f>
        <v>0</v>
      </c>
      <c r="T1747" s="878">
        <v>0</v>
      </c>
      <c r="U1747" s="923">
        <f>U1748</f>
        <v>0</v>
      </c>
      <c r="V1747" s="300"/>
      <c r="W1747" s="923">
        <f>W1748</f>
        <v>0</v>
      </c>
      <c r="X1747" s="300"/>
      <c r="Y1747" s="923">
        <f>Y1748</f>
        <v>0</v>
      </c>
      <c r="Z1747" s="879">
        <f t="shared" si="157"/>
        <v>0</v>
      </c>
      <c r="AA1747" s="923">
        <f>AA1748</f>
        <v>42276.7</v>
      </c>
      <c r="AB1747" s="300"/>
      <c r="AC1747" s="923">
        <f>AC1748</f>
        <v>0</v>
      </c>
      <c r="AD1747" s="994">
        <v>0</v>
      </c>
      <c r="AE1747" s="212">
        <f>AE1748</f>
        <v>0</v>
      </c>
      <c r="AF1747" s="967">
        <f>AF1748</f>
        <v>0</v>
      </c>
      <c r="AG1747" s="212">
        <f>AG1748</f>
        <v>0</v>
      </c>
      <c r="AH1747" s="300"/>
      <c r="AI1747" s="923">
        <f>AI1748</f>
        <v>0</v>
      </c>
      <c r="AJ1747" s="923">
        <f>AJ1748</f>
        <v>42276.7</v>
      </c>
    </row>
    <row r="1748" spans="2:36" x14ac:dyDescent="0.25">
      <c r="B1748" s="117">
        <v>27401</v>
      </c>
      <c r="C1748" s="573" t="s">
        <v>1669</v>
      </c>
      <c r="D1748" s="119"/>
      <c r="E1748" s="119"/>
      <c r="F1748" s="119"/>
      <c r="G1748" s="206"/>
      <c r="H1748" s="206"/>
      <c r="I1748" s="206"/>
      <c r="J1748" s="176"/>
      <c r="K1748" s="769">
        <v>42276.7</v>
      </c>
      <c r="L1748" s="122"/>
      <c r="M1748" s="917">
        <f>SUM(M1749:M1754)</f>
        <v>0</v>
      </c>
      <c r="N1748" s="122"/>
      <c r="O1748" s="917">
        <f>SUM(O1749:O1754)</f>
        <v>0</v>
      </c>
      <c r="P1748" s="871">
        <v>0</v>
      </c>
      <c r="Q1748" s="917">
        <f>SUM(Q1749:Q1754)</f>
        <v>0</v>
      </c>
      <c r="R1748" s="124"/>
      <c r="S1748" s="917">
        <f>SUM(S1749:S1754)</f>
        <v>0</v>
      </c>
      <c r="T1748" s="871">
        <v>0</v>
      </c>
      <c r="U1748" s="917">
        <f>SUM(U1749:U1754)</f>
        <v>0</v>
      </c>
      <c r="V1748" s="124"/>
      <c r="W1748" s="917">
        <f>SUM(W1749:W1754)</f>
        <v>0</v>
      </c>
      <c r="X1748" s="124"/>
      <c r="Y1748" s="917">
        <f>SUM(Y1749:Y1754)</f>
        <v>0</v>
      </c>
      <c r="Z1748" s="872">
        <f t="shared" si="157"/>
        <v>0</v>
      </c>
      <c r="AA1748" s="917">
        <f>SUM(AA1749:AA1754)</f>
        <v>42276.7</v>
      </c>
      <c r="AB1748" s="124"/>
      <c r="AC1748" s="917">
        <f>SUM(AC1749:AC1754)</f>
        <v>0</v>
      </c>
      <c r="AD1748" s="993">
        <v>0</v>
      </c>
      <c r="AE1748" s="122">
        <f>SUM(AE1749:AE1754)</f>
        <v>0</v>
      </c>
      <c r="AF1748" s="121">
        <f>AF1749+AF1750+AF1751+AF1752+AF1753+AF1754</f>
        <v>0</v>
      </c>
      <c r="AG1748" s="122">
        <f>SUM(AG1749:AG1754)</f>
        <v>0</v>
      </c>
      <c r="AH1748" s="124"/>
      <c r="AI1748" s="917">
        <f>SUM(AI1749:AI1754)</f>
        <v>0</v>
      </c>
      <c r="AJ1748" s="917">
        <f>SUM(AJ1749:AJ1754)</f>
        <v>42276.7</v>
      </c>
    </row>
    <row r="1749" spans="2:36" ht="66" x14ac:dyDescent="0.25">
      <c r="B1749" s="97"/>
      <c r="C1749" s="52" t="s">
        <v>1670</v>
      </c>
      <c r="D1749" s="440"/>
      <c r="E1749" s="710">
        <v>99</v>
      </c>
      <c r="F1749" s="79" t="s">
        <v>480</v>
      </c>
      <c r="G1749" s="55" t="s">
        <v>31</v>
      </c>
      <c r="H1749" s="56" t="s">
        <v>32</v>
      </c>
      <c r="I1749" s="55" t="s">
        <v>33</v>
      </c>
      <c r="J1749" s="57">
        <v>34.799999999999997</v>
      </c>
      <c r="K1749" s="815">
        <v>480</v>
      </c>
      <c r="L1749" s="136"/>
      <c r="M1749" s="469">
        <v>0</v>
      </c>
      <c r="N1749" s="136"/>
      <c r="O1749" s="469"/>
      <c r="P1749" s="75">
        <v>0</v>
      </c>
      <c r="Q1749" s="1002">
        <f t="shared" ref="Q1749:Q1754" si="159">P1749*J1749</f>
        <v>0</v>
      </c>
      <c r="R1749" s="138"/>
      <c r="S1749" s="469"/>
      <c r="T1749" s="75">
        <v>0</v>
      </c>
      <c r="U1749" s="1002"/>
      <c r="V1749" s="138"/>
      <c r="W1749" s="469"/>
      <c r="X1749" s="138"/>
      <c r="Y1749" s="469"/>
      <c r="Z1749" s="60">
        <f t="shared" si="157"/>
        <v>99</v>
      </c>
      <c r="AA1749" s="1002">
        <v>480</v>
      </c>
      <c r="AB1749" s="138"/>
      <c r="AC1749" s="469"/>
      <c r="AD1749" s="63">
        <v>0</v>
      </c>
      <c r="AE1749" s="137">
        <f t="shared" ref="AE1749:AE1754" si="160">AD1749*J1749</f>
        <v>0</v>
      </c>
      <c r="AF1749" s="945">
        <v>0</v>
      </c>
      <c r="AG1749" s="150">
        <v>0</v>
      </c>
      <c r="AH1749" s="138"/>
      <c r="AI1749" s="469"/>
      <c r="AJ1749" s="998">
        <f t="shared" ref="AJ1749:AJ1754" si="161">AG1749+AI1749+AE1749+AC1749+AA1749+Y1749+W1749+U1749+S1749+Q1749+O1749+M1749</f>
        <v>480</v>
      </c>
    </row>
    <row r="1750" spans="2:36" ht="66" x14ac:dyDescent="0.25">
      <c r="B1750" s="97"/>
      <c r="C1750" s="52" t="s">
        <v>1671</v>
      </c>
      <c r="D1750" s="440"/>
      <c r="E1750" s="710">
        <v>10</v>
      </c>
      <c r="F1750" s="79" t="s">
        <v>30</v>
      </c>
      <c r="G1750" s="55" t="s">
        <v>31</v>
      </c>
      <c r="H1750" s="56" t="s">
        <v>32</v>
      </c>
      <c r="I1750" s="55" t="s">
        <v>33</v>
      </c>
      <c r="J1750" s="57">
        <v>186.67000000000002</v>
      </c>
      <c r="K1750" s="815">
        <v>1866.7</v>
      </c>
      <c r="L1750" s="136"/>
      <c r="M1750" s="469">
        <v>0</v>
      </c>
      <c r="N1750" s="136"/>
      <c r="O1750" s="469"/>
      <c r="P1750" s="75">
        <v>0</v>
      </c>
      <c r="Q1750" s="1002">
        <f t="shared" si="159"/>
        <v>0</v>
      </c>
      <c r="R1750" s="138"/>
      <c r="S1750" s="469"/>
      <c r="T1750" s="75">
        <v>0</v>
      </c>
      <c r="U1750" s="1002"/>
      <c r="V1750" s="138"/>
      <c r="W1750" s="469"/>
      <c r="X1750" s="138"/>
      <c r="Y1750" s="469"/>
      <c r="Z1750" s="60">
        <f t="shared" si="157"/>
        <v>10</v>
      </c>
      <c r="AA1750" s="1002">
        <v>1866.7</v>
      </c>
      <c r="AB1750" s="138"/>
      <c r="AC1750" s="469"/>
      <c r="AD1750" s="63">
        <v>0</v>
      </c>
      <c r="AE1750" s="137">
        <f t="shared" si="160"/>
        <v>0</v>
      </c>
      <c r="AF1750" s="945">
        <v>0</v>
      </c>
      <c r="AG1750" s="150">
        <v>0</v>
      </c>
      <c r="AH1750" s="138"/>
      <c r="AI1750" s="469"/>
      <c r="AJ1750" s="998">
        <f t="shared" si="161"/>
        <v>1866.7</v>
      </c>
    </row>
    <row r="1751" spans="2:36" ht="66" x14ac:dyDescent="0.25">
      <c r="B1751" s="97"/>
      <c r="C1751" s="52" t="s">
        <v>1672</v>
      </c>
      <c r="D1751" s="440"/>
      <c r="E1751" s="710">
        <v>10</v>
      </c>
      <c r="F1751" s="79" t="s">
        <v>480</v>
      </c>
      <c r="G1751" s="55" t="s">
        <v>31</v>
      </c>
      <c r="H1751" s="56" t="s">
        <v>32</v>
      </c>
      <c r="I1751" s="55" t="s">
        <v>33</v>
      </c>
      <c r="J1751" s="57">
        <v>1044</v>
      </c>
      <c r="K1751" s="815">
        <v>10440</v>
      </c>
      <c r="L1751" s="136"/>
      <c r="M1751" s="469">
        <v>0</v>
      </c>
      <c r="N1751" s="136"/>
      <c r="O1751" s="469"/>
      <c r="P1751" s="75">
        <v>0</v>
      </c>
      <c r="Q1751" s="1002">
        <f t="shared" si="159"/>
        <v>0</v>
      </c>
      <c r="R1751" s="138"/>
      <c r="S1751" s="469"/>
      <c r="T1751" s="75">
        <v>0</v>
      </c>
      <c r="U1751" s="1002"/>
      <c r="V1751" s="138"/>
      <c r="W1751" s="469"/>
      <c r="X1751" s="138"/>
      <c r="Y1751" s="469"/>
      <c r="Z1751" s="60">
        <f t="shared" si="157"/>
        <v>10</v>
      </c>
      <c r="AA1751" s="1002">
        <v>10440</v>
      </c>
      <c r="AB1751" s="138"/>
      <c r="AC1751" s="469"/>
      <c r="AD1751" s="63">
        <v>0</v>
      </c>
      <c r="AE1751" s="137">
        <f t="shared" si="160"/>
        <v>0</v>
      </c>
      <c r="AF1751" s="945">
        <v>0</v>
      </c>
      <c r="AG1751" s="150">
        <v>0</v>
      </c>
      <c r="AH1751" s="138"/>
      <c r="AI1751" s="469"/>
      <c r="AJ1751" s="998">
        <f t="shared" si="161"/>
        <v>10440</v>
      </c>
    </row>
    <row r="1752" spans="2:36" ht="66" x14ac:dyDescent="0.25">
      <c r="B1752" s="97"/>
      <c r="C1752" s="52" t="s">
        <v>1673</v>
      </c>
      <c r="D1752" s="440"/>
      <c r="E1752" s="710">
        <v>10</v>
      </c>
      <c r="F1752" s="79" t="s">
        <v>480</v>
      </c>
      <c r="G1752" s="55" t="s">
        <v>31</v>
      </c>
      <c r="H1752" s="56" t="s">
        <v>32</v>
      </c>
      <c r="I1752" s="55" t="s">
        <v>33</v>
      </c>
      <c r="J1752" s="57">
        <v>1305</v>
      </c>
      <c r="K1752" s="815">
        <v>13050</v>
      </c>
      <c r="L1752" s="136"/>
      <c r="M1752" s="469">
        <v>0</v>
      </c>
      <c r="N1752" s="136"/>
      <c r="O1752" s="469"/>
      <c r="P1752" s="75">
        <v>0</v>
      </c>
      <c r="Q1752" s="1002">
        <f t="shared" si="159"/>
        <v>0</v>
      </c>
      <c r="R1752" s="138"/>
      <c r="S1752" s="469"/>
      <c r="T1752" s="75">
        <v>0</v>
      </c>
      <c r="U1752" s="1002"/>
      <c r="V1752" s="138"/>
      <c r="W1752" s="469"/>
      <c r="X1752" s="138"/>
      <c r="Y1752" s="469"/>
      <c r="Z1752" s="60">
        <f t="shared" si="157"/>
        <v>10</v>
      </c>
      <c r="AA1752" s="1002">
        <v>13050</v>
      </c>
      <c r="AB1752" s="138"/>
      <c r="AC1752" s="469"/>
      <c r="AD1752" s="63">
        <v>0</v>
      </c>
      <c r="AE1752" s="137">
        <f t="shared" si="160"/>
        <v>0</v>
      </c>
      <c r="AF1752" s="942">
        <v>0</v>
      </c>
      <c r="AG1752" s="150">
        <v>0</v>
      </c>
      <c r="AH1752" s="138"/>
      <c r="AI1752" s="469"/>
      <c r="AJ1752" s="998">
        <f t="shared" si="161"/>
        <v>13050</v>
      </c>
    </row>
    <row r="1753" spans="2:36" ht="66" x14ac:dyDescent="0.25">
      <c r="B1753" s="51"/>
      <c r="C1753" s="52" t="s">
        <v>1674</v>
      </c>
      <c r="D1753" s="51"/>
      <c r="E1753" s="97">
        <v>10</v>
      </c>
      <c r="F1753" s="79" t="s">
        <v>480</v>
      </c>
      <c r="G1753" s="55" t="s">
        <v>31</v>
      </c>
      <c r="H1753" s="56" t="s">
        <v>32</v>
      </c>
      <c r="I1753" s="55" t="s">
        <v>33</v>
      </c>
      <c r="J1753" s="57">
        <v>1044</v>
      </c>
      <c r="K1753" s="809">
        <v>10440</v>
      </c>
      <c r="L1753" s="136"/>
      <c r="M1753" s="469">
        <v>0</v>
      </c>
      <c r="N1753" s="136"/>
      <c r="O1753" s="469"/>
      <c r="P1753" s="75">
        <v>0</v>
      </c>
      <c r="Q1753" s="1002">
        <f t="shared" si="159"/>
        <v>0</v>
      </c>
      <c r="R1753" s="138"/>
      <c r="S1753" s="469"/>
      <c r="T1753" s="75">
        <v>0</v>
      </c>
      <c r="U1753" s="1002"/>
      <c r="V1753" s="138"/>
      <c r="W1753" s="469"/>
      <c r="X1753" s="138"/>
      <c r="Y1753" s="469"/>
      <c r="Z1753" s="60">
        <f t="shared" si="157"/>
        <v>10</v>
      </c>
      <c r="AA1753" s="1002">
        <v>10440</v>
      </c>
      <c r="AB1753" s="138"/>
      <c r="AC1753" s="469"/>
      <c r="AD1753" s="63">
        <v>0</v>
      </c>
      <c r="AE1753" s="137">
        <f t="shared" si="160"/>
        <v>0</v>
      </c>
      <c r="AF1753" s="942">
        <v>0</v>
      </c>
      <c r="AG1753" s="150">
        <v>0</v>
      </c>
      <c r="AH1753" s="138"/>
      <c r="AI1753" s="469"/>
      <c r="AJ1753" s="998">
        <f t="shared" si="161"/>
        <v>10440</v>
      </c>
    </row>
    <row r="1754" spans="2:36" ht="66" x14ac:dyDescent="0.25">
      <c r="B1754" s="51"/>
      <c r="C1754" s="84" t="s">
        <v>1675</v>
      </c>
      <c r="D1754" s="51"/>
      <c r="E1754" s="97">
        <v>120</v>
      </c>
      <c r="F1754" s="79" t="s">
        <v>480</v>
      </c>
      <c r="G1754" s="55" t="s">
        <v>31</v>
      </c>
      <c r="H1754" s="56" t="s">
        <v>32</v>
      </c>
      <c r="I1754" s="55" t="s">
        <v>33</v>
      </c>
      <c r="J1754" s="57">
        <v>50</v>
      </c>
      <c r="K1754" s="809">
        <v>6000</v>
      </c>
      <c r="L1754" s="136"/>
      <c r="M1754" s="469">
        <v>0</v>
      </c>
      <c r="N1754" s="136"/>
      <c r="O1754" s="469"/>
      <c r="P1754" s="75">
        <v>0</v>
      </c>
      <c r="Q1754" s="1002">
        <f t="shared" si="159"/>
        <v>0</v>
      </c>
      <c r="R1754" s="138"/>
      <c r="S1754" s="469"/>
      <c r="T1754" s="75">
        <v>0</v>
      </c>
      <c r="U1754" s="1002"/>
      <c r="V1754" s="138"/>
      <c r="W1754" s="469"/>
      <c r="X1754" s="138"/>
      <c r="Y1754" s="469"/>
      <c r="Z1754" s="60">
        <f t="shared" si="157"/>
        <v>120</v>
      </c>
      <c r="AA1754" s="1002">
        <v>6000</v>
      </c>
      <c r="AB1754" s="138"/>
      <c r="AC1754" s="469"/>
      <c r="AD1754" s="63">
        <v>0</v>
      </c>
      <c r="AE1754" s="137">
        <f t="shared" si="160"/>
        <v>0</v>
      </c>
      <c r="AF1754" s="945">
        <v>0</v>
      </c>
      <c r="AG1754" s="150">
        <v>0</v>
      </c>
      <c r="AH1754" s="138"/>
      <c r="AI1754" s="469"/>
      <c r="AJ1754" s="998">
        <f t="shared" si="161"/>
        <v>6000</v>
      </c>
    </row>
    <row r="1755" spans="2:36" ht="24" x14ac:dyDescent="0.25">
      <c r="B1755" s="272">
        <v>275</v>
      </c>
      <c r="C1755" s="273" t="s">
        <v>1676</v>
      </c>
      <c r="D1755" s="274"/>
      <c r="E1755" s="274"/>
      <c r="F1755" s="274"/>
      <c r="G1755" s="283"/>
      <c r="H1755" s="283"/>
      <c r="I1755" s="283"/>
      <c r="J1755" s="277"/>
      <c r="K1755" s="794">
        <v>82651.070000000007</v>
      </c>
      <c r="L1755" s="278"/>
      <c r="M1755" s="919">
        <f>M1756+M1758+M1760</f>
        <v>0</v>
      </c>
      <c r="N1755" s="278"/>
      <c r="O1755" s="919">
        <f>O1756+O1758+O1760</f>
        <v>0</v>
      </c>
      <c r="P1755" s="875">
        <v>0</v>
      </c>
      <c r="Q1755" s="919">
        <f>Q1756+Q1758+Q1760</f>
        <v>0</v>
      </c>
      <c r="R1755" s="279"/>
      <c r="S1755" s="919">
        <f>S1756+S1758+S1760</f>
        <v>0</v>
      </c>
      <c r="T1755" s="75">
        <v>0</v>
      </c>
      <c r="U1755" s="919">
        <f>U1756+U1758+U1760</f>
        <v>0</v>
      </c>
      <c r="V1755" s="279"/>
      <c r="W1755" s="919">
        <f>W1756+W1758+W1760</f>
        <v>0</v>
      </c>
      <c r="X1755" s="279"/>
      <c r="Y1755" s="919">
        <f>Y1756+Y1758+Y1760</f>
        <v>0</v>
      </c>
      <c r="Z1755" s="60">
        <f t="shared" si="157"/>
        <v>0</v>
      </c>
      <c r="AA1755" s="919">
        <f>AA1756+AA1758+AA1760</f>
        <v>82651.070000000007</v>
      </c>
      <c r="AB1755" s="279"/>
      <c r="AC1755" s="919">
        <f>AC1756+AC1758+AC1760</f>
        <v>0</v>
      </c>
      <c r="AD1755" s="63">
        <v>0</v>
      </c>
      <c r="AE1755" s="278">
        <f>AE1756+AE1758+AE1760</f>
        <v>0</v>
      </c>
      <c r="AF1755" s="950">
        <f>AF1756+AF1758+AF1760</f>
        <v>0</v>
      </c>
      <c r="AG1755" s="278">
        <f>AG1756+AG1758+AG1760</f>
        <v>0</v>
      </c>
      <c r="AH1755" s="279"/>
      <c r="AI1755" s="919">
        <f>AI1756+AI1758+AI1760</f>
        <v>0</v>
      </c>
      <c r="AJ1755" s="919">
        <f>AJ1756+AJ1758+AJ1760</f>
        <v>82651.070000000007</v>
      </c>
    </row>
    <row r="1756" spans="2:36" ht="24" x14ac:dyDescent="0.25">
      <c r="B1756" s="42">
        <v>27501</v>
      </c>
      <c r="C1756" s="341" t="s">
        <v>1677</v>
      </c>
      <c r="D1756" s="44"/>
      <c r="E1756" s="44"/>
      <c r="F1756" s="45"/>
      <c r="G1756" s="46"/>
      <c r="H1756" s="46"/>
      <c r="I1756" s="46"/>
      <c r="J1756" s="47"/>
      <c r="K1756" s="787">
        <v>0</v>
      </c>
      <c r="L1756" s="264"/>
      <c r="M1756" s="921">
        <v>0</v>
      </c>
      <c r="N1756" s="264"/>
      <c r="O1756" s="921">
        <v>0</v>
      </c>
      <c r="P1756" s="238">
        <v>0</v>
      </c>
      <c r="Q1756" s="921">
        <v>0</v>
      </c>
      <c r="R1756" s="265"/>
      <c r="S1756" s="921">
        <v>0</v>
      </c>
      <c r="T1756" s="238">
        <v>0</v>
      </c>
      <c r="U1756" s="921">
        <v>0</v>
      </c>
      <c r="V1756" s="265"/>
      <c r="W1756" s="921">
        <v>0</v>
      </c>
      <c r="X1756" s="265"/>
      <c r="Y1756" s="921">
        <v>0</v>
      </c>
      <c r="Z1756" s="376">
        <f t="shared" si="157"/>
        <v>0</v>
      </c>
      <c r="AA1756" s="921">
        <v>0</v>
      </c>
      <c r="AB1756" s="265"/>
      <c r="AC1756" s="921">
        <v>0</v>
      </c>
      <c r="AD1756" s="931">
        <v>0</v>
      </c>
      <c r="AE1756" s="264">
        <v>0</v>
      </c>
      <c r="AF1756" s="958"/>
      <c r="AG1756" s="264">
        <v>0</v>
      </c>
      <c r="AH1756" s="265"/>
      <c r="AI1756" s="921">
        <v>0</v>
      </c>
      <c r="AJ1756" s="921">
        <v>0</v>
      </c>
    </row>
    <row r="1757" spans="2:36" x14ac:dyDescent="0.25">
      <c r="B1757" s="427"/>
      <c r="C1757" s="407"/>
      <c r="D1757" s="51"/>
      <c r="E1757" s="51"/>
      <c r="F1757" s="79"/>
      <c r="G1757" s="133"/>
      <c r="H1757" s="133"/>
      <c r="I1757" s="133"/>
      <c r="J1757" s="108"/>
      <c r="K1757" s="807"/>
      <c r="L1757" s="142"/>
      <c r="M1757" s="918">
        <v>0</v>
      </c>
      <c r="N1757" s="142"/>
      <c r="O1757" s="918">
        <v>0</v>
      </c>
      <c r="P1757" s="75">
        <v>0</v>
      </c>
      <c r="Q1757" s="918">
        <v>0</v>
      </c>
      <c r="R1757" s="144"/>
      <c r="S1757" s="918">
        <v>0</v>
      </c>
      <c r="T1757" s="75">
        <v>0</v>
      </c>
      <c r="U1757" s="918">
        <v>0</v>
      </c>
      <c r="V1757" s="144"/>
      <c r="W1757" s="918">
        <v>0</v>
      </c>
      <c r="X1757" s="144"/>
      <c r="Y1757" s="918">
        <v>0</v>
      </c>
      <c r="Z1757" s="60">
        <f t="shared" si="157"/>
        <v>0</v>
      </c>
      <c r="AA1757" s="918">
        <v>0</v>
      </c>
      <c r="AB1757" s="144"/>
      <c r="AC1757" s="918">
        <v>0</v>
      </c>
      <c r="AD1757" s="63">
        <v>0</v>
      </c>
      <c r="AE1757" s="142">
        <v>0</v>
      </c>
      <c r="AF1757" s="945"/>
      <c r="AG1757" s="142">
        <v>0</v>
      </c>
      <c r="AH1757" s="144"/>
      <c r="AI1757" s="918">
        <v>0</v>
      </c>
      <c r="AJ1757" s="918">
        <v>0</v>
      </c>
    </row>
    <row r="1758" spans="2:36" ht="24" x14ac:dyDescent="0.25">
      <c r="B1758" s="42">
        <v>27502</v>
      </c>
      <c r="C1758" s="341" t="s">
        <v>1678</v>
      </c>
      <c r="D1758" s="44"/>
      <c r="E1758" s="44"/>
      <c r="F1758" s="45"/>
      <c r="G1758" s="46"/>
      <c r="H1758" s="46"/>
      <c r="I1758" s="46"/>
      <c r="J1758" s="47"/>
      <c r="K1758" s="787">
        <v>0</v>
      </c>
      <c r="L1758" s="264"/>
      <c r="M1758" s="921">
        <v>0</v>
      </c>
      <c r="N1758" s="264"/>
      <c r="O1758" s="921">
        <v>0</v>
      </c>
      <c r="P1758" s="238">
        <v>0</v>
      </c>
      <c r="Q1758" s="921">
        <v>0</v>
      </c>
      <c r="R1758" s="265"/>
      <c r="S1758" s="921">
        <v>0</v>
      </c>
      <c r="T1758" s="238">
        <v>0</v>
      </c>
      <c r="U1758" s="921">
        <v>0</v>
      </c>
      <c r="V1758" s="265"/>
      <c r="W1758" s="921">
        <v>0</v>
      </c>
      <c r="X1758" s="265"/>
      <c r="Y1758" s="921">
        <v>0</v>
      </c>
      <c r="Z1758" s="376">
        <f t="shared" si="157"/>
        <v>0</v>
      </c>
      <c r="AA1758" s="921">
        <v>0</v>
      </c>
      <c r="AB1758" s="265"/>
      <c r="AC1758" s="921">
        <v>0</v>
      </c>
      <c r="AD1758" s="931">
        <v>0</v>
      </c>
      <c r="AE1758" s="264">
        <v>0</v>
      </c>
      <c r="AF1758" s="958"/>
      <c r="AG1758" s="264">
        <v>0</v>
      </c>
      <c r="AH1758" s="265"/>
      <c r="AI1758" s="921">
        <v>0</v>
      </c>
      <c r="AJ1758" s="921">
        <v>0</v>
      </c>
    </row>
    <row r="1759" spans="2:36" x14ac:dyDescent="0.25">
      <c r="B1759" s="408"/>
      <c r="C1759" s="304"/>
      <c r="D1759" s="51"/>
      <c r="E1759" s="583"/>
      <c r="F1759" s="204"/>
      <c r="G1759" s="205"/>
      <c r="H1759" s="205"/>
      <c r="I1759" s="205"/>
      <c r="J1759" s="57"/>
      <c r="K1759" s="811"/>
      <c r="L1759" s="136"/>
      <c r="M1759" s="469">
        <v>0</v>
      </c>
      <c r="N1759" s="136"/>
      <c r="O1759" s="469">
        <v>0</v>
      </c>
      <c r="P1759" s="75">
        <v>0</v>
      </c>
      <c r="Q1759" s="469">
        <v>0</v>
      </c>
      <c r="R1759" s="138"/>
      <c r="S1759" s="469">
        <v>0</v>
      </c>
      <c r="T1759" s="75">
        <v>0</v>
      </c>
      <c r="U1759" s="469">
        <v>0</v>
      </c>
      <c r="V1759" s="138"/>
      <c r="W1759" s="469">
        <v>0</v>
      </c>
      <c r="X1759" s="138"/>
      <c r="Y1759" s="469">
        <v>0</v>
      </c>
      <c r="Z1759" s="60">
        <f t="shared" si="157"/>
        <v>0</v>
      </c>
      <c r="AA1759" s="469">
        <v>0</v>
      </c>
      <c r="AB1759" s="138"/>
      <c r="AC1759" s="469">
        <v>0</v>
      </c>
      <c r="AD1759" s="63">
        <v>0</v>
      </c>
      <c r="AE1759" s="136">
        <v>0</v>
      </c>
      <c r="AF1759" s="942"/>
      <c r="AG1759" s="136">
        <v>0</v>
      </c>
      <c r="AH1759" s="138"/>
      <c r="AI1759" s="469">
        <v>0</v>
      </c>
      <c r="AJ1759" s="469">
        <v>0</v>
      </c>
    </row>
    <row r="1760" spans="2:36" x14ac:dyDescent="0.25">
      <c r="B1760" s="42">
        <v>27503</v>
      </c>
      <c r="C1760" s="341" t="s">
        <v>1679</v>
      </c>
      <c r="D1760" s="44"/>
      <c r="E1760" s="736"/>
      <c r="F1760" s="45"/>
      <c r="G1760" s="46"/>
      <c r="H1760" s="46"/>
      <c r="I1760" s="46"/>
      <c r="J1760" s="47"/>
      <c r="K1760" s="763">
        <v>82651.070000000007</v>
      </c>
      <c r="L1760" s="264"/>
      <c r="M1760" s="921">
        <f>SUM(M1761:M1779)</f>
        <v>0</v>
      </c>
      <c r="N1760" s="264"/>
      <c r="O1760" s="921">
        <f>SUM(O1761:O1779)</f>
        <v>0</v>
      </c>
      <c r="P1760" s="238">
        <v>0</v>
      </c>
      <c r="Q1760" s="921">
        <f>SUM(Q1761:Q1779)</f>
        <v>0</v>
      </c>
      <c r="R1760" s="265"/>
      <c r="S1760" s="921">
        <f>SUM(S1761:S1779)</f>
        <v>0</v>
      </c>
      <c r="T1760" s="238">
        <v>0</v>
      </c>
      <c r="U1760" s="921">
        <f>SUM(U1761:U1779)</f>
        <v>0</v>
      </c>
      <c r="V1760" s="265"/>
      <c r="W1760" s="921">
        <f>SUM(W1761:W1779)</f>
        <v>0</v>
      </c>
      <c r="X1760" s="265"/>
      <c r="Y1760" s="921">
        <f>SUM(Y1761:Y1779)</f>
        <v>0</v>
      </c>
      <c r="Z1760" s="376">
        <f t="shared" si="157"/>
        <v>0</v>
      </c>
      <c r="AA1760" s="921">
        <f>SUM(AA1761:AA1779)</f>
        <v>82651.070000000007</v>
      </c>
      <c r="AB1760" s="265"/>
      <c r="AC1760" s="921">
        <f>SUM(AC1761:AC1779)</f>
        <v>0</v>
      </c>
      <c r="AD1760" s="931">
        <v>0</v>
      </c>
      <c r="AE1760" s="264">
        <f>SUM(AE1761:AE1779)</f>
        <v>0</v>
      </c>
      <c r="AF1760" s="565">
        <f>SUM(AF1761:AF1779)</f>
        <v>0</v>
      </c>
      <c r="AG1760" s="264">
        <f>SUM(AG1761:AG1779)</f>
        <v>0</v>
      </c>
      <c r="AH1760" s="265"/>
      <c r="AI1760" s="921">
        <f>SUM(AI1761:AI1779)</f>
        <v>0</v>
      </c>
      <c r="AJ1760" s="921">
        <f>SUM(AJ1761:AJ1779)</f>
        <v>82651.070000000007</v>
      </c>
    </row>
    <row r="1761" spans="2:36" ht="66" x14ac:dyDescent="0.25">
      <c r="B1761" s="51"/>
      <c r="C1761" s="441" t="s">
        <v>1680</v>
      </c>
      <c r="D1761" s="51"/>
      <c r="E1761" s="51">
        <v>20</v>
      </c>
      <c r="F1761" s="79" t="s">
        <v>30</v>
      </c>
      <c r="G1761" s="88" t="s">
        <v>31</v>
      </c>
      <c r="H1761" s="56" t="s">
        <v>32</v>
      </c>
      <c r="I1761" s="55" t="s">
        <v>33</v>
      </c>
      <c r="J1761" s="57">
        <v>37.583999999999996</v>
      </c>
      <c r="K1761" s="807">
        <v>751.68</v>
      </c>
      <c r="L1761" s="142"/>
      <c r="M1761" s="918">
        <v>0</v>
      </c>
      <c r="N1761" s="142"/>
      <c r="O1761" s="918"/>
      <c r="P1761" s="75">
        <v>0</v>
      </c>
      <c r="Q1761" s="1002">
        <f t="shared" ref="Q1761:Q1777" si="162">P1761*J1761</f>
        <v>0</v>
      </c>
      <c r="R1761" s="138"/>
      <c r="S1761" s="469"/>
      <c r="T1761" s="75">
        <v>0</v>
      </c>
      <c r="U1761" s="1002"/>
      <c r="V1761" s="138"/>
      <c r="W1761" s="469"/>
      <c r="X1761" s="138"/>
      <c r="Y1761" s="469"/>
      <c r="Z1761" s="60">
        <f t="shared" si="157"/>
        <v>20</v>
      </c>
      <c r="AA1761" s="1002">
        <v>751.68</v>
      </c>
      <c r="AB1761" s="138"/>
      <c r="AC1761" s="469"/>
      <c r="AD1761" s="63">
        <v>0</v>
      </c>
      <c r="AE1761" s="137">
        <f t="shared" ref="AE1761:AE1777" si="163">AD1761*J1761</f>
        <v>0</v>
      </c>
      <c r="AF1761" s="945">
        <v>0</v>
      </c>
      <c r="AG1761" s="150">
        <v>0</v>
      </c>
      <c r="AH1761" s="138"/>
      <c r="AI1761" s="469"/>
      <c r="AJ1761" s="998">
        <f t="shared" ref="AJ1761:AJ1791" si="164">AG1761+AI1761+AE1761+AC1761+AA1761+Y1761+W1761+U1761+S1761+Q1761+O1761+M1761</f>
        <v>751.68</v>
      </c>
    </row>
    <row r="1762" spans="2:36" ht="66" x14ac:dyDescent="0.25">
      <c r="B1762" s="51"/>
      <c r="C1762" s="441" t="s">
        <v>1681</v>
      </c>
      <c r="D1762" s="51"/>
      <c r="E1762" s="51">
        <v>20</v>
      </c>
      <c r="F1762" s="79" t="s">
        <v>30</v>
      </c>
      <c r="G1762" s="88" t="s">
        <v>31</v>
      </c>
      <c r="H1762" s="56" t="s">
        <v>32</v>
      </c>
      <c r="I1762" s="55" t="s">
        <v>33</v>
      </c>
      <c r="J1762" s="57">
        <v>37.583999999999996</v>
      </c>
      <c r="K1762" s="807">
        <v>751.68</v>
      </c>
      <c r="L1762" s="142"/>
      <c r="M1762" s="918">
        <v>0</v>
      </c>
      <c r="N1762" s="142"/>
      <c r="O1762" s="918"/>
      <c r="P1762" s="75">
        <v>0</v>
      </c>
      <c r="Q1762" s="1002">
        <f t="shared" si="162"/>
        <v>0</v>
      </c>
      <c r="R1762" s="138"/>
      <c r="S1762" s="469"/>
      <c r="T1762" s="75">
        <v>0</v>
      </c>
      <c r="U1762" s="1002"/>
      <c r="V1762" s="138"/>
      <c r="W1762" s="469"/>
      <c r="X1762" s="138"/>
      <c r="Y1762" s="469"/>
      <c r="Z1762" s="60">
        <f t="shared" si="157"/>
        <v>20</v>
      </c>
      <c r="AA1762" s="1002">
        <v>751.68</v>
      </c>
      <c r="AB1762" s="138"/>
      <c r="AC1762" s="469"/>
      <c r="AD1762" s="63">
        <v>0</v>
      </c>
      <c r="AE1762" s="137">
        <f t="shared" si="163"/>
        <v>0</v>
      </c>
      <c r="AF1762" s="945">
        <v>0</v>
      </c>
      <c r="AG1762" s="150">
        <v>0</v>
      </c>
      <c r="AH1762" s="138"/>
      <c r="AI1762" s="469"/>
      <c r="AJ1762" s="998">
        <f t="shared" si="164"/>
        <v>751.68</v>
      </c>
    </row>
    <row r="1763" spans="2:36" ht="66" x14ac:dyDescent="0.25">
      <c r="B1763" s="51"/>
      <c r="C1763" s="441" t="s">
        <v>1682</v>
      </c>
      <c r="D1763" s="51"/>
      <c r="E1763" s="51">
        <v>40</v>
      </c>
      <c r="F1763" s="79" t="s">
        <v>30</v>
      </c>
      <c r="G1763" s="88" t="s">
        <v>31</v>
      </c>
      <c r="H1763" s="56" t="s">
        <v>32</v>
      </c>
      <c r="I1763" s="55" t="s">
        <v>33</v>
      </c>
      <c r="J1763" s="57">
        <v>75.167999999999992</v>
      </c>
      <c r="K1763" s="807">
        <v>3006.72</v>
      </c>
      <c r="L1763" s="142"/>
      <c r="M1763" s="918">
        <v>0</v>
      </c>
      <c r="N1763" s="142"/>
      <c r="O1763" s="918"/>
      <c r="P1763" s="75">
        <v>0</v>
      </c>
      <c r="Q1763" s="1002">
        <f t="shared" si="162"/>
        <v>0</v>
      </c>
      <c r="R1763" s="138"/>
      <c r="S1763" s="469"/>
      <c r="T1763" s="75">
        <v>0</v>
      </c>
      <c r="U1763" s="1002"/>
      <c r="V1763" s="138"/>
      <c r="W1763" s="469"/>
      <c r="X1763" s="138"/>
      <c r="Y1763" s="469"/>
      <c r="Z1763" s="60">
        <f t="shared" si="157"/>
        <v>40</v>
      </c>
      <c r="AA1763" s="1002">
        <v>3006.72</v>
      </c>
      <c r="AB1763" s="138"/>
      <c r="AC1763" s="469"/>
      <c r="AD1763" s="63">
        <v>0</v>
      </c>
      <c r="AE1763" s="137">
        <f t="shared" si="163"/>
        <v>0</v>
      </c>
      <c r="AF1763" s="945">
        <v>0</v>
      </c>
      <c r="AG1763" s="150">
        <v>0</v>
      </c>
      <c r="AH1763" s="138"/>
      <c r="AI1763" s="469"/>
      <c r="AJ1763" s="998">
        <f t="shared" si="164"/>
        <v>3006.72</v>
      </c>
    </row>
    <row r="1764" spans="2:36" ht="66" x14ac:dyDescent="0.25">
      <c r="B1764" s="51"/>
      <c r="C1764" s="416" t="s">
        <v>1683</v>
      </c>
      <c r="D1764" s="51"/>
      <c r="E1764" s="51">
        <v>20</v>
      </c>
      <c r="F1764" s="79" t="s">
        <v>30</v>
      </c>
      <c r="G1764" s="88" t="s">
        <v>31</v>
      </c>
      <c r="H1764" s="56" t="s">
        <v>32</v>
      </c>
      <c r="I1764" s="55" t="s">
        <v>33</v>
      </c>
      <c r="J1764" s="57">
        <v>250.56</v>
      </c>
      <c r="K1764" s="807">
        <v>5011.2</v>
      </c>
      <c r="L1764" s="142"/>
      <c r="M1764" s="918">
        <v>0</v>
      </c>
      <c r="N1764" s="142"/>
      <c r="O1764" s="918"/>
      <c r="P1764" s="75">
        <v>0</v>
      </c>
      <c r="Q1764" s="1002">
        <f t="shared" si="162"/>
        <v>0</v>
      </c>
      <c r="R1764" s="138"/>
      <c r="S1764" s="469"/>
      <c r="T1764" s="75">
        <v>0</v>
      </c>
      <c r="U1764" s="1002"/>
      <c r="V1764" s="138"/>
      <c r="W1764" s="469"/>
      <c r="X1764" s="138"/>
      <c r="Y1764" s="469"/>
      <c r="Z1764" s="60">
        <f t="shared" si="157"/>
        <v>20</v>
      </c>
      <c r="AA1764" s="1002">
        <v>5011.2</v>
      </c>
      <c r="AB1764" s="138"/>
      <c r="AC1764" s="469"/>
      <c r="AD1764" s="63">
        <v>0</v>
      </c>
      <c r="AE1764" s="137">
        <f t="shared" si="163"/>
        <v>0</v>
      </c>
      <c r="AF1764" s="945">
        <v>0</v>
      </c>
      <c r="AG1764" s="150">
        <v>0</v>
      </c>
      <c r="AH1764" s="138"/>
      <c r="AI1764" s="469"/>
      <c r="AJ1764" s="998">
        <f t="shared" si="164"/>
        <v>5011.2</v>
      </c>
    </row>
    <row r="1765" spans="2:36" ht="66" x14ac:dyDescent="0.25">
      <c r="B1765" s="51"/>
      <c r="C1765" s="441" t="s">
        <v>1684</v>
      </c>
      <c r="D1765" s="51"/>
      <c r="E1765" s="51">
        <v>25</v>
      </c>
      <c r="F1765" s="79" t="s">
        <v>30</v>
      </c>
      <c r="G1765" s="88" t="s">
        <v>31</v>
      </c>
      <c r="H1765" s="56" t="s">
        <v>32</v>
      </c>
      <c r="I1765" s="55" t="s">
        <v>33</v>
      </c>
      <c r="J1765" s="57">
        <v>612.61919999999998</v>
      </c>
      <c r="K1765" s="807">
        <v>15315.48</v>
      </c>
      <c r="L1765" s="142"/>
      <c r="M1765" s="918">
        <v>0</v>
      </c>
      <c r="N1765" s="142"/>
      <c r="O1765" s="918"/>
      <c r="P1765" s="75">
        <v>0</v>
      </c>
      <c r="Q1765" s="1002">
        <f t="shared" si="162"/>
        <v>0</v>
      </c>
      <c r="R1765" s="138"/>
      <c r="S1765" s="469"/>
      <c r="T1765" s="75">
        <v>0</v>
      </c>
      <c r="U1765" s="1002"/>
      <c r="V1765" s="138"/>
      <c r="W1765" s="469"/>
      <c r="X1765" s="138"/>
      <c r="Y1765" s="469"/>
      <c r="Z1765" s="60">
        <f t="shared" si="157"/>
        <v>25</v>
      </c>
      <c r="AA1765" s="1002">
        <v>15315.48</v>
      </c>
      <c r="AB1765" s="138"/>
      <c r="AC1765" s="469"/>
      <c r="AD1765" s="63">
        <v>0</v>
      </c>
      <c r="AE1765" s="137">
        <f t="shared" si="163"/>
        <v>0</v>
      </c>
      <c r="AF1765" s="945">
        <v>0</v>
      </c>
      <c r="AG1765" s="150">
        <v>0</v>
      </c>
      <c r="AH1765" s="138"/>
      <c r="AI1765" s="469"/>
      <c r="AJ1765" s="998">
        <f t="shared" si="164"/>
        <v>15315.48</v>
      </c>
    </row>
    <row r="1766" spans="2:36" ht="66" x14ac:dyDescent="0.25">
      <c r="B1766" s="51"/>
      <c r="C1766" s="441" t="s">
        <v>1685</v>
      </c>
      <c r="D1766" s="51"/>
      <c r="E1766" s="51">
        <v>3</v>
      </c>
      <c r="F1766" s="79" t="s">
        <v>30</v>
      </c>
      <c r="G1766" s="88" t="s">
        <v>31</v>
      </c>
      <c r="H1766" s="56" t="s">
        <v>32</v>
      </c>
      <c r="I1766" s="55" t="s">
        <v>33</v>
      </c>
      <c r="J1766" s="57">
        <v>2630.88</v>
      </c>
      <c r="K1766" s="807">
        <v>7892.6399999999994</v>
      </c>
      <c r="L1766" s="142"/>
      <c r="M1766" s="918">
        <v>0</v>
      </c>
      <c r="N1766" s="142"/>
      <c r="O1766" s="918"/>
      <c r="P1766" s="75">
        <v>0</v>
      </c>
      <c r="Q1766" s="1002">
        <f t="shared" si="162"/>
        <v>0</v>
      </c>
      <c r="R1766" s="138"/>
      <c r="S1766" s="469"/>
      <c r="T1766" s="75">
        <v>0</v>
      </c>
      <c r="U1766" s="1002"/>
      <c r="V1766" s="138"/>
      <c r="W1766" s="469"/>
      <c r="X1766" s="138"/>
      <c r="Y1766" s="469"/>
      <c r="Z1766" s="60">
        <f t="shared" si="157"/>
        <v>3</v>
      </c>
      <c r="AA1766" s="1002">
        <v>7892.6399999999994</v>
      </c>
      <c r="AB1766" s="138"/>
      <c r="AC1766" s="469"/>
      <c r="AD1766" s="63">
        <v>0</v>
      </c>
      <c r="AE1766" s="137">
        <f t="shared" si="163"/>
        <v>0</v>
      </c>
      <c r="AF1766" s="945">
        <v>0</v>
      </c>
      <c r="AG1766" s="150">
        <v>0</v>
      </c>
      <c r="AH1766" s="138"/>
      <c r="AI1766" s="469"/>
      <c r="AJ1766" s="998">
        <f t="shared" si="164"/>
        <v>7892.6399999999994</v>
      </c>
    </row>
    <row r="1767" spans="2:36" ht="66" x14ac:dyDescent="0.25">
      <c r="B1767" s="51"/>
      <c r="C1767" s="84" t="s">
        <v>1686</v>
      </c>
      <c r="D1767" s="51"/>
      <c r="E1767" s="51">
        <v>70</v>
      </c>
      <c r="F1767" s="79" t="s">
        <v>30</v>
      </c>
      <c r="G1767" s="88" t="s">
        <v>31</v>
      </c>
      <c r="H1767" s="56" t="s">
        <v>32</v>
      </c>
      <c r="I1767" s="55" t="s">
        <v>33</v>
      </c>
      <c r="J1767" s="57">
        <v>301.60000000000002</v>
      </c>
      <c r="K1767" s="807">
        <v>21112</v>
      </c>
      <c r="L1767" s="142"/>
      <c r="M1767" s="918">
        <v>0</v>
      </c>
      <c r="N1767" s="142"/>
      <c r="O1767" s="918"/>
      <c r="P1767" s="75">
        <v>0</v>
      </c>
      <c r="Q1767" s="1002">
        <f t="shared" si="162"/>
        <v>0</v>
      </c>
      <c r="R1767" s="138"/>
      <c r="S1767" s="469"/>
      <c r="T1767" s="75">
        <v>0</v>
      </c>
      <c r="U1767" s="1002"/>
      <c r="V1767" s="138"/>
      <c r="W1767" s="469"/>
      <c r="X1767" s="138"/>
      <c r="Y1767" s="469"/>
      <c r="Z1767" s="60">
        <f t="shared" si="157"/>
        <v>70</v>
      </c>
      <c r="AA1767" s="1002">
        <v>21112</v>
      </c>
      <c r="AB1767" s="138"/>
      <c r="AC1767" s="469"/>
      <c r="AD1767" s="63">
        <v>0</v>
      </c>
      <c r="AE1767" s="137">
        <f t="shared" si="163"/>
        <v>0</v>
      </c>
      <c r="AF1767" s="945">
        <v>0</v>
      </c>
      <c r="AG1767" s="150">
        <v>0</v>
      </c>
      <c r="AH1767" s="138"/>
      <c r="AI1767" s="469"/>
      <c r="AJ1767" s="998">
        <f t="shared" si="164"/>
        <v>21112</v>
      </c>
    </row>
    <row r="1768" spans="2:36" ht="66" x14ac:dyDescent="0.25">
      <c r="B1768" s="51"/>
      <c r="C1768" s="441" t="s">
        <v>1687</v>
      </c>
      <c r="D1768" s="51"/>
      <c r="E1768" s="51">
        <v>2</v>
      </c>
      <c r="F1768" s="79" t="s">
        <v>30</v>
      </c>
      <c r="G1768" s="88" t="s">
        <v>31</v>
      </c>
      <c r="H1768" s="56" t="s">
        <v>32</v>
      </c>
      <c r="I1768" s="55" t="s">
        <v>33</v>
      </c>
      <c r="J1768" s="57">
        <v>300</v>
      </c>
      <c r="K1768" s="807">
        <v>600</v>
      </c>
      <c r="L1768" s="142"/>
      <c r="M1768" s="918">
        <v>0</v>
      </c>
      <c r="N1768" s="142"/>
      <c r="O1768" s="918"/>
      <c r="P1768" s="75">
        <v>0</v>
      </c>
      <c r="Q1768" s="1002">
        <f t="shared" si="162"/>
        <v>0</v>
      </c>
      <c r="R1768" s="138"/>
      <c r="S1768" s="469"/>
      <c r="T1768" s="75">
        <v>0</v>
      </c>
      <c r="U1768" s="1002"/>
      <c r="V1768" s="138"/>
      <c r="W1768" s="469"/>
      <c r="X1768" s="138"/>
      <c r="Y1768" s="469"/>
      <c r="Z1768" s="60">
        <f t="shared" si="157"/>
        <v>2</v>
      </c>
      <c r="AA1768" s="1002">
        <v>600</v>
      </c>
      <c r="AB1768" s="138"/>
      <c r="AC1768" s="469"/>
      <c r="AD1768" s="63">
        <v>0</v>
      </c>
      <c r="AE1768" s="137">
        <f t="shared" si="163"/>
        <v>0</v>
      </c>
      <c r="AF1768" s="945">
        <v>0</v>
      </c>
      <c r="AG1768" s="150">
        <v>0</v>
      </c>
      <c r="AH1768" s="138"/>
      <c r="AI1768" s="469"/>
      <c r="AJ1768" s="998">
        <f t="shared" si="164"/>
        <v>600</v>
      </c>
    </row>
    <row r="1769" spans="2:36" ht="66" x14ac:dyDescent="0.25">
      <c r="B1769" s="51"/>
      <c r="C1769" s="52" t="s">
        <v>1688</v>
      </c>
      <c r="D1769" s="51"/>
      <c r="E1769" s="51">
        <v>1</v>
      </c>
      <c r="F1769" s="79" t="s">
        <v>30</v>
      </c>
      <c r="G1769" s="88" t="s">
        <v>31</v>
      </c>
      <c r="H1769" s="56" t="s">
        <v>32</v>
      </c>
      <c r="I1769" s="55" t="s">
        <v>33</v>
      </c>
      <c r="J1769" s="57">
        <v>364</v>
      </c>
      <c r="K1769" s="807">
        <v>364</v>
      </c>
      <c r="L1769" s="142"/>
      <c r="M1769" s="918">
        <v>0</v>
      </c>
      <c r="N1769" s="142"/>
      <c r="O1769" s="918"/>
      <c r="P1769" s="75">
        <v>0</v>
      </c>
      <c r="Q1769" s="1002">
        <f t="shared" si="162"/>
        <v>0</v>
      </c>
      <c r="R1769" s="138"/>
      <c r="S1769" s="469"/>
      <c r="T1769" s="75">
        <v>0</v>
      </c>
      <c r="U1769" s="1002"/>
      <c r="V1769" s="138"/>
      <c r="W1769" s="469"/>
      <c r="X1769" s="138"/>
      <c r="Y1769" s="469"/>
      <c r="Z1769" s="60">
        <f t="shared" si="157"/>
        <v>1</v>
      </c>
      <c r="AA1769" s="1002">
        <v>364</v>
      </c>
      <c r="AB1769" s="138"/>
      <c r="AC1769" s="469"/>
      <c r="AD1769" s="63">
        <v>0</v>
      </c>
      <c r="AE1769" s="137">
        <f t="shared" si="163"/>
        <v>0</v>
      </c>
      <c r="AF1769" s="945">
        <v>0</v>
      </c>
      <c r="AG1769" s="150">
        <v>0</v>
      </c>
      <c r="AH1769" s="138"/>
      <c r="AI1769" s="469"/>
      <c r="AJ1769" s="998">
        <f t="shared" si="164"/>
        <v>364</v>
      </c>
    </row>
    <row r="1770" spans="2:36" ht="66" x14ac:dyDescent="0.25">
      <c r="B1770" s="51"/>
      <c r="C1770" s="52" t="s">
        <v>1689</v>
      </c>
      <c r="D1770" s="51"/>
      <c r="E1770" s="51">
        <v>1</v>
      </c>
      <c r="F1770" s="79" t="s">
        <v>30</v>
      </c>
      <c r="G1770" s="88" t="s">
        <v>31</v>
      </c>
      <c r="H1770" s="56" t="s">
        <v>32</v>
      </c>
      <c r="I1770" s="55" t="s">
        <v>33</v>
      </c>
      <c r="J1770" s="57">
        <v>364</v>
      </c>
      <c r="K1770" s="807">
        <v>364</v>
      </c>
      <c r="L1770" s="142"/>
      <c r="M1770" s="918">
        <v>0</v>
      </c>
      <c r="N1770" s="142"/>
      <c r="O1770" s="918"/>
      <c r="P1770" s="75">
        <v>0</v>
      </c>
      <c r="Q1770" s="1002">
        <f t="shared" si="162"/>
        <v>0</v>
      </c>
      <c r="R1770" s="138"/>
      <c r="S1770" s="469"/>
      <c r="T1770" s="75">
        <v>0</v>
      </c>
      <c r="U1770" s="1002"/>
      <c r="V1770" s="138"/>
      <c r="W1770" s="469"/>
      <c r="X1770" s="138"/>
      <c r="Y1770" s="469"/>
      <c r="Z1770" s="60">
        <f t="shared" si="157"/>
        <v>1</v>
      </c>
      <c r="AA1770" s="1002">
        <v>364</v>
      </c>
      <c r="AB1770" s="138"/>
      <c r="AC1770" s="469"/>
      <c r="AD1770" s="63">
        <v>0</v>
      </c>
      <c r="AE1770" s="137">
        <f t="shared" si="163"/>
        <v>0</v>
      </c>
      <c r="AF1770" s="945">
        <v>0</v>
      </c>
      <c r="AG1770" s="150">
        <v>0</v>
      </c>
      <c r="AH1770" s="138"/>
      <c r="AI1770" s="469"/>
      <c r="AJ1770" s="998">
        <f t="shared" si="164"/>
        <v>364</v>
      </c>
    </row>
    <row r="1771" spans="2:36" ht="66" x14ac:dyDescent="0.25">
      <c r="B1771" s="51"/>
      <c r="C1771" s="52" t="s">
        <v>1690</v>
      </c>
      <c r="D1771" s="51"/>
      <c r="E1771" s="97">
        <v>1</v>
      </c>
      <c r="F1771" s="79" t="s">
        <v>30</v>
      </c>
      <c r="G1771" s="88" t="s">
        <v>31</v>
      </c>
      <c r="H1771" s="56" t="s">
        <v>32</v>
      </c>
      <c r="I1771" s="55" t="s">
        <v>33</v>
      </c>
      <c r="J1771" s="57">
        <v>364</v>
      </c>
      <c r="K1771" s="809">
        <v>364</v>
      </c>
      <c r="L1771" s="142"/>
      <c r="M1771" s="918">
        <v>0</v>
      </c>
      <c r="N1771" s="142"/>
      <c r="O1771" s="918"/>
      <c r="P1771" s="75">
        <v>0</v>
      </c>
      <c r="Q1771" s="1002">
        <f t="shared" si="162"/>
        <v>0</v>
      </c>
      <c r="R1771" s="138"/>
      <c r="S1771" s="469"/>
      <c r="T1771" s="75">
        <v>0</v>
      </c>
      <c r="U1771" s="1002"/>
      <c r="V1771" s="138"/>
      <c r="W1771" s="469"/>
      <c r="X1771" s="138"/>
      <c r="Y1771" s="469"/>
      <c r="Z1771" s="60">
        <f t="shared" si="157"/>
        <v>1</v>
      </c>
      <c r="AA1771" s="1002">
        <v>364</v>
      </c>
      <c r="AB1771" s="138"/>
      <c r="AC1771" s="469"/>
      <c r="AD1771" s="63">
        <v>0</v>
      </c>
      <c r="AE1771" s="137">
        <f t="shared" si="163"/>
        <v>0</v>
      </c>
      <c r="AF1771" s="945">
        <v>0</v>
      </c>
      <c r="AG1771" s="150">
        <v>0</v>
      </c>
      <c r="AH1771" s="138"/>
      <c r="AI1771" s="469"/>
      <c r="AJ1771" s="998">
        <f t="shared" si="164"/>
        <v>364</v>
      </c>
    </row>
    <row r="1772" spans="2:36" ht="66" x14ac:dyDescent="0.25">
      <c r="B1772" s="51"/>
      <c r="C1772" s="441" t="s">
        <v>1691</v>
      </c>
      <c r="D1772" s="51"/>
      <c r="E1772" s="97">
        <v>15</v>
      </c>
      <c r="F1772" s="79" t="s">
        <v>30</v>
      </c>
      <c r="G1772" s="88" t="s">
        <v>31</v>
      </c>
      <c r="H1772" s="56" t="s">
        <v>32</v>
      </c>
      <c r="I1772" s="55" t="s">
        <v>33</v>
      </c>
      <c r="J1772" s="57">
        <v>375.84000000000003</v>
      </c>
      <c r="K1772" s="809">
        <v>5637.6</v>
      </c>
      <c r="L1772" s="142"/>
      <c r="M1772" s="918">
        <v>0</v>
      </c>
      <c r="N1772" s="142"/>
      <c r="O1772" s="918"/>
      <c r="P1772" s="75">
        <v>0</v>
      </c>
      <c r="Q1772" s="1002">
        <f t="shared" si="162"/>
        <v>0</v>
      </c>
      <c r="R1772" s="138"/>
      <c r="S1772" s="469"/>
      <c r="T1772" s="75">
        <v>0</v>
      </c>
      <c r="U1772" s="1002"/>
      <c r="V1772" s="138"/>
      <c r="W1772" s="469"/>
      <c r="X1772" s="138"/>
      <c r="Y1772" s="469"/>
      <c r="Z1772" s="60">
        <f t="shared" si="157"/>
        <v>15</v>
      </c>
      <c r="AA1772" s="1002">
        <v>5637.6</v>
      </c>
      <c r="AB1772" s="138"/>
      <c r="AC1772" s="469"/>
      <c r="AD1772" s="63">
        <v>0</v>
      </c>
      <c r="AE1772" s="137">
        <f t="shared" si="163"/>
        <v>0</v>
      </c>
      <c r="AF1772" s="945">
        <v>0</v>
      </c>
      <c r="AG1772" s="150">
        <v>0</v>
      </c>
      <c r="AH1772" s="138"/>
      <c r="AI1772" s="469"/>
      <c r="AJ1772" s="998">
        <f t="shared" si="164"/>
        <v>5637.6</v>
      </c>
    </row>
    <row r="1773" spans="2:36" ht="66" x14ac:dyDescent="0.25">
      <c r="B1773" s="51"/>
      <c r="C1773" s="442" t="s">
        <v>1692</v>
      </c>
      <c r="D1773" s="51"/>
      <c r="E1773" s="97">
        <v>15</v>
      </c>
      <c r="F1773" s="79" t="s">
        <v>30</v>
      </c>
      <c r="G1773" s="88" t="s">
        <v>31</v>
      </c>
      <c r="H1773" s="56" t="s">
        <v>32</v>
      </c>
      <c r="I1773" s="55" t="s">
        <v>33</v>
      </c>
      <c r="J1773" s="57">
        <v>375.84000000000003</v>
      </c>
      <c r="K1773" s="809">
        <v>5637.6</v>
      </c>
      <c r="L1773" s="142"/>
      <c r="M1773" s="918">
        <v>0</v>
      </c>
      <c r="N1773" s="142"/>
      <c r="O1773" s="918"/>
      <c r="P1773" s="75">
        <v>0</v>
      </c>
      <c r="Q1773" s="1002">
        <f t="shared" si="162"/>
        <v>0</v>
      </c>
      <c r="R1773" s="138"/>
      <c r="S1773" s="469"/>
      <c r="T1773" s="75">
        <v>0</v>
      </c>
      <c r="U1773" s="1002"/>
      <c r="V1773" s="138"/>
      <c r="W1773" s="469"/>
      <c r="X1773" s="138"/>
      <c r="Y1773" s="469"/>
      <c r="Z1773" s="60">
        <f t="shared" si="157"/>
        <v>15</v>
      </c>
      <c r="AA1773" s="1002">
        <v>5637.6</v>
      </c>
      <c r="AB1773" s="138"/>
      <c r="AC1773" s="469"/>
      <c r="AD1773" s="63">
        <v>0</v>
      </c>
      <c r="AE1773" s="137">
        <f t="shared" si="163"/>
        <v>0</v>
      </c>
      <c r="AF1773" s="945">
        <v>0</v>
      </c>
      <c r="AG1773" s="150">
        <v>0</v>
      </c>
      <c r="AH1773" s="138"/>
      <c r="AI1773" s="469"/>
      <c r="AJ1773" s="998">
        <f t="shared" si="164"/>
        <v>5637.6</v>
      </c>
    </row>
    <row r="1774" spans="2:36" ht="66" x14ac:dyDescent="0.25">
      <c r="B1774" s="51"/>
      <c r="C1774" s="442" t="s">
        <v>1693</v>
      </c>
      <c r="D1774" s="51"/>
      <c r="E1774" s="97">
        <v>15</v>
      </c>
      <c r="F1774" s="79" t="s">
        <v>30</v>
      </c>
      <c r="G1774" s="88" t="s">
        <v>31</v>
      </c>
      <c r="H1774" s="56" t="s">
        <v>32</v>
      </c>
      <c r="I1774" s="55" t="s">
        <v>33</v>
      </c>
      <c r="J1774" s="57">
        <v>375.84000000000003</v>
      </c>
      <c r="K1774" s="809">
        <v>5637.6</v>
      </c>
      <c r="L1774" s="142"/>
      <c r="M1774" s="918">
        <v>0</v>
      </c>
      <c r="N1774" s="142"/>
      <c r="O1774" s="918"/>
      <c r="P1774" s="75">
        <v>0</v>
      </c>
      <c r="Q1774" s="1002">
        <f t="shared" si="162"/>
        <v>0</v>
      </c>
      <c r="R1774" s="138"/>
      <c r="S1774" s="469"/>
      <c r="T1774" s="75">
        <v>0</v>
      </c>
      <c r="U1774" s="1002"/>
      <c r="V1774" s="138"/>
      <c r="W1774" s="469"/>
      <c r="X1774" s="138"/>
      <c r="Y1774" s="469"/>
      <c r="Z1774" s="60">
        <f t="shared" si="157"/>
        <v>15</v>
      </c>
      <c r="AA1774" s="1002">
        <v>5637.6</v>
      </c>
      <c r="AB1774" s="138"/>
      <c r="AC1774" s="469"/>
      <c r="AD1774" s="63">
        <v>0</v>
      </c>
      <c r="AE1774" s="137">
        <f t="shared" si="163"/>
        <v>0</v>
      </c>
      <c r="AF1774" s="945">
        <v>0</v>
      </c>
      <c r="AG1774" s="150">
        <v>0</v>
      </c>
      <c r="AH1774" s="138"/>
      <c r="AI1774" s="469"/>
      <c r="AJ1774" s="998">
        <f t="shared" si="164"/>
        <v>5637.6</v>
      </c>
    </row>
    <row r="1775" spans="2:36" ht="66" x14ac:dyDescent="0.25">
      <c r="B1775" s="51"/>
      <c r="C1775" s="226" t="s">
        <v>1694</v>
      </c>
      <c r="D1775" s="51"/>
      <c r="E1775" s="97">
        <v>4</v>
      </c>
      <c r="F1775" s="79" t="s">
        <v>30</v>
      </c>
      <c r="G1775" s="88" t="s">
        <v>31</v>
      </c>
      <c r="H1775" s="56" t="s">
        <v>32</v>
      </c>
      <c r="I1775" s="55" t="s">
        <v>33</v>
      </c>
      <c r="J1775" s="57">
        <v>100</v>
      </c>
      <c r="K1775" s="809">
        <v>400</v>
      </c>
      <c r="L1775" s="142"/>
      <c r="M1775" s="918">
        <v>0</v>
      </c>
      <c r="N1775" s="142"/>
      <c r="O1775" s="918"/>
      <c r="P1775" s="75">
        <v>0</v>
      </c>
      <c r="Q1775" s="1002">
        <f t="shared" si="162"/>
        <v>0</v>
      </c>
      <c r="R1775" s="138"/>
      <c r="S1775" s="469"/>
      <c r="T1775" s="75">
        <v>0</v>
      </c>
      <c r="U1775" s="1002"/>
      <c r="V1775" s="138"/>
      <c r="W1775" s="469"/>
      <c r="X1775" s="138"/>
      <c r="Y1775" s="469"/>
      <c r="Z1775" s="60">
        <f t="shared" si="157"/>
        <v>4</v>
      </c>
      <c r="AA1775" s="1002">
        <v>400</v>
      </c>
      <c r="AB1775" s="138"/>
      <c r="AC1775" s="469"/>
      <c r="AD1775" s="63">
        <v>0</v>
      </c>
      <c r="AE1775" s="137">
        <f t="shared" si="163"/>
        <v>0</v>
      </c>
      <c r="AF1775" s="945">
        <v>0</v>
      </c>
      <c r="AG1775" s="150">
        <v>0</v>
      </c>
      <c r="AH1775" s="138"/>
      <c r="AI1775" s="469"/>
      <c r="AJ1775" s="998">
        <f t="shared" si="164"/>
        <v>400</v>
      </c>
    </row>
    <row r="1776" spans="2:36" ht="66" x14ac:dyDescent="0.25">
      <c r="B1776" s="51"/>
      <c r="C1776" s="220" t="s">
        <v>428</v>
      </c>
      <c r="D1776" s="51"/>
      <c r="E1776" s="97">
        <v>48</v>
      </c>
      <c r="F1776" s="79" t="s">
        <v>30</v>
      </c>
      <c r="G1776" s="88" t="s">
        <v>31</v>
      </c>
      <c r="H1776" s="56" t="s">
        <v>32</v>
      </c>
      <c r="I1776" s="55" t="s">
        <v>33</v>
      </c>
      <c r="J1776" s="57">
        <v>15.973125000000001</v>
      </c>
      <c r="K1776" s="809">
        <v>766.71</v>
      </c>
      <c r="L1776" s="142"/>
      <c r="M1776" s="918">
        <v>0</v>
      </c>
      <c r="N1776" s="142"/>
      <c r="O1776" s="918"/>
      <c r="P1776" s="75">
        <v>0</v>
      </c>
      <c r="Q1776" s="1002">
        <f t="shared" si="162"/>
        <v>0</v>
      </c>
      <c r="R1776" s="138"/>
      <c r="S1776" s="469"/>
      <c r="T1776" s="75">
        <v>0</v>
      </c>
      <c r="U1776" s="1002"/>
      <c r="V1776" s="138"/>
      <c r="W1776" s="469"/>
      <c r="X1776" s="138"/>
      <c r="Y1776" s="469"/>
      <c r="Z1776" s="60">
        <f t="shared" si="157"/>
        <v>48</v>
      </c>
      <c r="AA1776" s="1002">
        <v>766.71</v>
      </c>
      <c r="AB1776" s="138"/>
      <c r="AC1776" s="469"/>
      <c r="AD1776" s="63">
        <v>0</v>
      </c>
      <c r="AE1776" s="137">
        <f t="shared" si="163"/>
        <v>0</v>
      </c>
      <c r="AF1776" s="945">
        <v>0</v>
      </c>
      <c r="AG1776" s="150">
        <v>0</v>
      </c>
      <c r="AH1776" s="138"/>
      <c r="AI1776" s="469"/>
      <c r="AJ1776" s="998">
        <f t="shared" si="164"/>
        <v>766.71</v>
      </c>
    </row>
    <row r="1777" spans="2:36" ht="66" x14ac:dyDescent="0.25">
      <c r="B1777" s="51"/>
      <c r="C1777" s="442" t="s">
        <v>1695</v>
      </c>
      <c r="D1777" s="51"/>
      <c r="E1777" s="51">
        <v>30</v>
      </c>
      <c r="F1777" s="79" t="s">
        <v>30</v>
      </c>
      <c r="G1777" s="88" t="s">
        <v>31</v>
      </c>
      <c r="H1777" s="56" t="s">
        <v>32</v>
      </c>
      <c r="I1777" s="55" t="s">
        <v>33</v>
      </c>
      <c r="J1777" s="57">
        <v>144.072</v>
      </c>
      <c r="K1777" s="807">
        <v>4322.16</v>
      </c>
      <c r="L1777" s="142"/>
      <c r="M1777" s="918">
        <v>0</v>
      </c>
      <c r="N1777" s="142"/>
      <c r="O1777" s="918"/>
      <c r="P1777" s="75">
        <v>0</v>
      </c>
      <c r="Q1777" s="1002">
        <f t="shared" si="162"/>
        <v>0</v>
      </c>
      <c r="R1777" s="138"/>
      <c r="S1777" s="469"/>
      <c r="T1777" s="75">
        <v>0</v>
      </c>
      <c r="U1777" s="1002"/>
      <c r="V1777" s="138"/>
      <c r="W1777" s="469"/>
      <c r="X1777" s="138"/>
      <c r="Y1777" s="469"/>
      <c r="Z1777" s="60">
        <f t="shared" si="157"/>
        <v>30</v>
      </c>
      <c r="AA1777" s="1002">
        <v>4322.16</v>
      </c>
      <c r="AB1777" s="138"/>
      <c r="AC1777" s="469"/>
      <c r="AD1777" s="63">
        <v>0</v>
      </c>
      <c r="AE1777" s="137">
        <f t="shared" si="163"/>
        <v>0</v>
      </c>
      <c r="AF1777" s="945">
        <v>0</v>
      </c>
      <c r="AG1777" s="150">
        <v>0</v>
      </c>
      <c r="AH1777" s="138"/>
      <c r="AI1777" s="469"/>
      <c r="AJ1777" s="998">
        <f t="shared" si="164"/>
        <v>4322.16</v>
      </c>
    </row>
    <row r="1778" spans="2:36" x14ac:dyDescent="0.25">
      <c r="B1778" s="51"/>
      <c r="C1778" s="442"/>
      <c r="D1778" s="51"/>
      <c r="E1778" s="51">
        <v>2</v>
      </c>
      <c r="F1778" s="79"/>
      <c r="G1778" s="88"/>
      <c r="H1778" s="56"/>
      <c r="I1778" s="55"/>
      <c r="J1778" s="57"/>
      <c r="K1778" s="807">
        <v>3000</v>
      </c>
      <c r="L1778" s="142"/>
      <c r="M1778" s="918">
        <v>0</v>
      </c>
      <c r="N1778" s="142"/>
      <c r="O1778" s="918"/>
      <c r="P1778" s="75">
        <v>0</v>
      </c>
      <c r="Q1778" s="1002"/>
      <c r="R1778" s="138"/>
      <c r="S1778" s="469"/>
      <c r="T1778" s="75">
        <v>0</v>
      </c>
      <c r="U1778" s="1002"/>
      <c r="V1778" s="138"/>
      <c r="W1778" s="469"/>
      <c r="X1778" s="138"/>
      <c r="Y1778" s="469"/>
      <c r="Z1778" s="60">
        <f t="shared" si="157"/>
        <v>2</v>
      </c>
      <c r="AA1778" s="1002">
        <v>3000</v>
      </c>
      <c r="AB1778" s="138"/>
      <c r="AC1778" s="469"/>
      <c r="AD1778" s="63">
        <v>0</v>
      </c>
      <c r="AE1778" s="137"/>
      <c r="AF1778" s="945"/>
      <c r="AG1778" s="150">
        <v>0</v>
      </c>
      <c r="AH1778" s="138"/>
      <c r="AI1778" s="469"/>
      <c r="AJ1778" s="998">
        <f t="shared" si="164"/>
        <v>3000</v>
      </c>
    </row>
    <row r="1779" spans="2:36" ht="66" x14ac:dyDescent="0.25">
      <c r="B1779" s="51"/>
      <c r="C1779" s="220" t="s">
        <v>1696</v>
      </c>
      <c r="D1779" s="51"/>
      <c r="E1779" s="51">
        <v>22</v>
      </c>
      <c r="F1779" s="79" t="s">
        <v>49</v>
      </c>
      <c r="G1779" s="88" t="s">
        <v>31</v>
      </c>
      <c r="H1779" s="56" t="s">
        <v>32</v>
      </c>
      <c r="I1779" s="55" t="s">
        <v>33</v>
      </c>
      <c r="J1779" s="57">
        <v>78</v>
      </c>
      <c r="K1779" s="807">
        <v>1716</v>
      </c>
      <c r="L1779" s="142"/>
      <c r="M1779" s="918">
        <v>0</v>
      </c>
      <c r="N1779" s="142"/>
      <c r="O1779" s="918"/>
      <c r="P1779" s="75">
        <v>0</v>
      </c>
      <c r="Q1779" s="1002">
        <f>P1779*J1779</f>
        <v>0</v>
      </c>
      <c r="R1779" s="138"/>
      <c r="S1779" s="469"/>
      <c r="T1779" s="75">
        <v>0</v>
      </c>
      <c r="U1779" s="1002"/>
      <c r="V1779" s="138"/>
      <c r="W1779" s="469"/>
      <c r="X1779" s="138"/>
      <c r="Y1779" s="469"/>
      <c r="Z1779" s="60">
        <f t="shared" si="157"/>
        <v>22</v>
      </c>
      <c r="AA1779" s="1002">
        <v>1716</v>
      </c>
      <c r="AB1779" s="138"/>
      <c r="AC1779" s="469"/>
      <c r="AD1779" s="63">
        <v>0</v>
      </c>
      <c r="AE1779" s="137">
        <f>AD1779*J1779</f>
        <v>0</v>
      </c>
      <c r="AF1779" s="945">
        <v>0</v>
      </c>
      <c r="AG1779" s="150">
        <v>0</v>
      </c>
      <c r="AH1779" s="138"/>
      <c r="AI1779" s="469"/>
      <c r="AJ1779" s="998">
        <f t="shared" si="164"/>
        <v>1716</v>
      </c>
    </row>
    <row r="1780" spans="2:36" x14ac:dyDescent="0.25">
      <c r="B1780" s="25">
        <v>28000</v>
      </c>
      <c r="C1780" s="26" t="s">
        <v>1697</v>
      </c>
      <c r="D1780" s="25"/>
      <c r="E1780" s="25"/>
      <c r="F1780" s="28"/>
      <c r="G1780" s="29"/>
      <c r="H1780" s="29"/>
      <c r="I1780" s="29"/>
      <c r="J1780" s="30"/>
      <c r="K1780" s="812">
        <v>0</v>
      </c>
      <c r="L1780" s="249"/>
      <c r="M1780" s="922">
        <f>M1781+M1784+M1789</f>
        <v>0</v>
      </c>
      <c r="N1780" s="249"/>
      <c r="O1780" s="922"/>
      <c r="P1780" s="885">
        <v>0</v>
      </c>
      <c r="Q1780" s="1009"/>
      <c r="R1780" s="250"/>
      <c r="S1780" s="922"/>
      <c r="T1780" s="885">
        <v>0</v>
      </c>
      <c r="U1780" s="1009">
        <v>0</v>
      </c>
      <c r="V1780" s="250"/>
      <c r="W1780" s="922"/>
      <c r="X1780" s="250"/>
      <c r="Y1780" s="922"/>
      <c r="Z1780" s="368">
        <f t="shared" si="157"/>
        <v>0</v>
      </c>
      <c r="AA1780" s="1009">
        <v>0</v>
      </c>
      <c r="AB1780" s="250"/>
      <c r="AC1780" s="922"/>
      <c r="AD1780" s="929">
        <v>0</v>
      </c>
      <c r="AE1780" s="292"/>
      <c r="AF1780" s="962"/>
      <c r="AG1780" s="886">
        <v>0</v>
      </c>
      <c r="AH1780" s="250"/>
      <c r="AI1780" s="922"/>
      <c r="AJ1780" s="1028">
        <f t="shared" si="164"/>
        <v>0</v>
      </c>
    </row>
    <row r="1781" spans="2:36" x14ac:dyDescent="0.25">
      <c r="B1781" s="272">
        <v>281</v>
      </c>
      <c r="C1781" s="273" t="s">
        <v>1698</v>
      </c>
      <c r="D1781" s="272"/>
      <c r="E1781" s="272"/>
      <c r="F1781" s="274"/>
      <c r="G1781" s="313"/>
      <c r="H1781" s="313"/>
      <c r="I1781" s="313"/>
      <c r="J1781" s="277"/>
      <c r="K1781" s="806">
        <v>0</v>
      </c>
      <c r="L1781" s="278"/>
      <c r="M1781" s="919">
        <v>0</v>
      </c>
      <c r="N1781" s="278"/>
      <c r="O1781" s="919"/>
      <c r="P1781" s="875">
        <v>0</v>
      </c>
      <c r="Q1781" s="919"/>
      <c r="R1781" s="279"/>
      <c r="S1781" s="919"/>
      <c r="T1781" s="875">
        <v>0</v>
      </c>
      <c r="U1781" s="919">
        <v>0</v>
      </c>
      <c r="V1781" s="279"/>
      <c r="W1781" s="919"/>
      <c r="X1781" s="279"/>
      <c r="Y1781" s="919"/>
      <c r="Z1781" s="373">
        <f t="shared" si="157"/>
        <v>0</v>
      </c>
      <c r="AA1781" s="919">
        <v>0</v>
      </c>
      <c r="AB1781" s="279"/>
      <c r="AC1781" s="919"/>
      <c r="AD1781" s="930">
        <v>0</v>
      </c>
      <c r="AE1781" s="278"/>
      <c r="AF1781" s="950"/>
      <c r="AG1781" s="278">
        <v>0</v>
      </c>
      <c r="AH1781" s="279"/>
      <c r="AI1781" s="919"/>
      <c r="AJ1781" s="919">
        <f t="shared" si="164"/>
        <v>0</v>
      </c>
    </row>
    <row r="1782" spans="2:36" x14ac:dyDescent="0.25">
      <c r="B1782" s="42">
        <v>28101</v>
      </c>
      <c r="C1782" s="341" t="s">
        <v>1698</v>
      </c>
      <c r="D1782" s="44"/>
      <c r="E1782" s="44"/>
      <c r="F1782" s="45"/>
      <c r="G1782" s="46"/>
      <c r="H1782" s="46"/>
      <c r="I1782" s="46"/>
      <c r="J1782" s="47"/>
      <c r="K1782" s="787">
        <v>0</v>
      </c>
      <c r="L1782" s="264"/>
      <c r="M1782" s="921">
        <v>0</v>
      </c>
      <c r="N1782" s="264"/>
      <c r="O1782" s="921"/>
      <c r="P1782" s="238">
        <v>0</v>
      </c>
      <c r="Q1782" s="1008"/>
      <c r="R1782" s="265"/>
      <c r="S1782" s="921"/>
      <c r="T1782" s="238">
        <v>0</v>
      </c>
      <c r="U1782" s="1008">
        <v>0</v>
      </c>
      <c r="V1782" s="265"/>
      <c r="W1782" s="921"/>
      <c r="X1782" s="265"/>
      <c r="Y1782" s="921"/>
      <c r="Z1782" s="376">
        <f t="shared" si="157"/>
        <v>0</v>
      </c>
      <c r="AA1782" s="1008">
        <v>0</v>
      </c>
      <c r="AB1782" s="265"/>
      <c r="AC1782" s="921"/>
      <c r="AD1782" s="931">
        <v>0</v>
      </c>
      <c r="AE1782" s="281"/>
      <c r="AF1782" s="958"/>
      <c r="AG1782" s="882">
        <v>0</v>
      </c>
      <c r="AH1782" s="265"/>
      <c r="AI1782" s="921"/>
      <c r="AJ1782" s="926">
        <f t="shared" si="164"/>
        <v>0</v>
      </c>
    </row>
    <row r="1783" spans="2:36" x14ac:dyDescent="0.25">
      <c r="B1783" s="51"/>
      <c r="C1783" s="407"/>
      <c r="D1783" s="51"/>
      <c r="E1783" s="51"/>
      <c r="F1783" s="79"/>
      <c r="G1783" s="133"/>
      <c r="H1783" s="133"/>
      <c r="I1783" s="133"/>
      <c r="J1783" s="108"/>
      <c r="K1783" s="807"/>
      <c r="L1783" s="142"/>
      <c r="M1783" s="918">
        <v>0</v>
      </c>
      <c r="N1783" s="142"/>
      <c r="O1783" s="918"/>
      <c r="P1783" s="75">
        <v>0</v>
      </c>
      <c r="Q1783" s="1007"/>
      <c r="R1783" s="144"/>
      <c r="S1783" s="918"/>
      <c r="T1783" s="75">
        <v>0</v>
      </c>
      <c r="U1783" s="1007"/>
      <c r="V1783" s="144"/>
      <c r="W1783" s="918"/>
      <c r="X1783" s="144"/>
      <c r="Y1783" s="918"/>
      <c r="Z1783" s="60">
        <f t="shared" si="157"/>
        <v>0</v>
      </c>
      <c r="AA1783" s="1007"/>
      <c r="AB1783" s="144"/>
      <c r="AC1783" s="918"/>
      <c r="AD1783" s="63">
        <v>0</v>
      </c>
      <c r="AE1783" s="135"/>
      <c r="AF1783" s="945"/>
      <c r="AG1783" s="150">
        <v>0</v>
      </c>
      <c r="AH1783" s="144"/>
      <c r="AI1783" s="918"/>
      <c r="AJ1783" s="998">
        <f t="shared" si="164"/>
        <v>0</v>
      </c>
    </row>
    <row r="1784" spans="2:36" x14ac:dyDescent="0.25">
      <c r="B1784" s="272">
        <v>282</v>
      </c>
      <c r="C1784" s="273" t="s">
        <v>1699</v>
      </c>
      <c r="D1784" s="272"/>
      <c r="E1784" s="272"/>
      <c r="F1784" s="274"/>
      <c r="G1784" s="313"/>
      <c r="H1784" s="313"/>
      <c r="I1784" s="313"/>
      <c r="J1784" s="277"/>
      <c r="K1784" s="806">
        <v>0</v>
      </c>
      <c r="L1784" s="278"/>
      <c r="M1784" s="919">
        <v>0</v>
      </c>
      <c r="N1784" s="278"/>
      <c r="O1784" s="919"/>
      <c r="P1784" s="875">
        <v>0</v>
      </c>
      <c r="Q1784" s="919"/>
      <c r="R1784" s="279"/>
      <c r="S1784" s="919"/>
      <c r="T1784" s="875">
        <v>0</v>
      </c>
      <c r="U1784" s="919">
        <v>0</v>
      </c>
      <c r="V1784" s="279"/>
      <c r="W1784" s="919"/>
      <c r="X1784" s="279"/>
      <c r="Y1784" s="919"/>
      <c r="Z1784" s="373">
        <f t="shared" si="157"/>
        <v>0</v>
      </c>
      <c r="AA1784" s="919">
        <v>0</v>
      </c>
      <c r="AB1784" s="279"/>
      <c r="AC1784" s="919"/>
      <c r="AD1784" s="930">
        <v>0</v>
      </c>
      <c r="AE1784" s="278"/>
      <c r="AF1784" s="950"/>
      <c r="AG1784" s="278">
        <v>0</v>
      </c>
      <c r="AH1784" s="279"/>
      <c r="AI1784" s="919"/>
      <c r="AJ1784" s="919">
        <f t="shared" si="164"/>
        <v>0</v>
      </c>
    </row>
    <row r="1785" spans="2:36" ht="24" x14ac:dyDescent="0.25">
      <c r="B1785" s="42">
        <v>28201</v>
      </c>
      <c r="C1785" s="341" t="s">
        <v>1700</v>
      </c>
      <c r="D1785" s="44"/>
      <c r="E1785" s="44"/>
      <c r="F1785" s="45"/>
      <c r="G1785" s="46"/>
      <c r="H1785" s="46"/>
      <c r="I1785" s="46"/>
      <c r="J1785" s="47"/>
      <c r="K1785" s="787">
        <v>0</v>
      </c>
      <c r="L1785" s="264"/>
      <c r="M1785" s="921">
        <v>0</v>
      </c>
      <c r="N1785" s="264"/>
      <c r="O1785" s="921"/>
      <c r="P1785" s="238">
        <v>0</v>
      </c>
      <c r="Q1785" s="1008"/>
      <c r="R1785" s="265"/>
      <c r="S1785" s="921"/>
      <c r="T1785" s="238">
        <v>0</v>
      </c>
      <c r="U1785" s="1008">
        <v>0</v>
      </c>
      <c r="V1785" s="265"/>
      <c r="W1785" s="921"/>
      <c r="X1785" s="265"/>
      <c r="Y1785" s="921"/>
      <c r="Z1785" s="376">
        <f t="shared" si="157"/>
        <v>0</v>
      </c>
      <c r="AA1785" s="1008">
        <v>0</v>
      </c>
      <c r="AB1785" s="265"/>
      <c r="AC1785" s="921"/>
      <c r="AD1785" s="931">
        <v>0</v>
      </c>
      <c r="AE1785" s="281"/>
      <c r="AF1785" s="958"/>
      <c r="AG1785" s="882">
        <v>0</v>
      </c>
      <c r="AH1785" s="265"/>
      <c r="AI1785" s="921"/>
      <c r="AJ1785" s="926">
        <f t="shared" si="164"/>
        <v>0</v>
      </c>
    </row>
    <row r="1786" spans="2:36" x14ac:dyDescent="0.25">
      <c r="B1786" s="406"/>
      <c r="C1786" s="304"/>
      <c r="D1786" s="51"/>
      <c r="E1786" s="51"/>
      <c r="F1786" s="79"/>
      <c r="G1786" s="133"/>
      <c r="H1786" s="133"/>
      <c r="I1786" s="133"/>
      <c r="J1786" s="108"/>
      <c r="K1786" s="807"/>
      <c r="L1786" s="142"/>
      <c r="M1786" s="918">
        <v>0</v>
      </c>
      <c r="N1786" s="142"/>
      <c r="O1786" s="918"/>
      <c r="P1786" s="75">
        <v>0</v>
      </c>
      <c r="Q1786" s="1007"/>
      <c r="R1786" s="144"/>
      <c r="S1786" s="918"/>
      <c r="T1786" s="75">
        <v>0</v>
      </c>
      <c r="U1786" s="1007"/>
      <c r="V1786" s="144"/>
      <c r="W1786" s="918"/>
      <c r="X1786" s="144"/>
      <c r="Y1786" s="918"/>
      <c r="Z1786" s="60">
        <f t="shared" si="157"/>
        <v>0</v>
      </c>
      <c r="AA1786" s="1007"/>
      <c r="AB1786" s="144"/>
      <c r="AC1786" s="918"/>
      <c r="AD1786" s="63">
        <v>0</v>
      </c>
      <c r="AE1786" s="135"/>
      <c r="AF1786" s="945"/>
      <c r="AG1786" s="150">
        <v>0</v>
      </c>
      <c r="AH1786" s="144"/>
      <c r="AI1786" s="918"/>
      <c r="AJ1786" s="998">
        <f t="shared" si="164"/>
        <v>0</v>
      </c>
    </row>
    <row r="1787" spans="2:36" ht="24" x14ac:dyDescent="0.25">
      <c r="B1787" s="42">
        <v>28202</v>
      </c>
      <c r="C1787" s="341" t="s">
        <v>1701</v>
      </c>
      <c r="D1787" s="44"/>
      <c r="E1787" s="44"/>
      <c r="F1787" s="45"/>
      <c r="G1787" s="46"/>
      <c r="H1787" s="46"/>
      <c r="I1787" s="46"/>
      <c r="J1787" s="47"/>
      <c r="K1787" s="787">
        <v>0</v>
      </c>
      <c r="L1787" s="264"/>
      <c r="M1787" s="921">
        <v>0</v>
      </c>
      <c r="N1787" s="264"/>
      <c r="O1787" s="921"/>
      <c r="P1787" s="238">
        <v>0</v>
      </c>
      <c r="Q1787" s="1008"/>
      <c r="R1787" s="265"/>
      <c r="S1787" s="921"/>
      <c r="T1787" s="238">
        <v>0</v>
      </c>
      <c r="U1787" s="1008">
        <v>0</v>
      </c>
      <c r="V1787" s="265"/>
      <c r="W1787" s="921"/>
      <c r="X1787" s="265"/>
      <c r="Y1787" s="921"/>
      <c r="Z1787" s="376">
        <f t="shared" si="157"/>
        <v>0</v>
      </c>
      <c r="AA1787" s="1008">
        <v>0</v>
      </c>
      <c r="AB1787" s="265"/>
      <c r="AC1787" s="921"/>
      <c r="AD1787" s="931">
        <v>0</v>
      </c>
      <c r="AE1787" s="281"/>
      <c r="AF1787" s="958"/>
      <c r="AG1787" s="882">
        <v>0</v>
      </c>
      <c r="AH1787" s="265"/>
      <c r="AI1787" s="921"/>
      <c r="AJ1787" s="926">
        <f t="shared" si="164"/>
        <v>0</v>
      </c>
    </row>
    <row r="1788" spans="2:36" x14ac:dyDescent="0.25">
      <c r="B1788" s="406"/>
      <c r="C1788" s="304"/>
      <c r="D1788" s="51"/>
      <c r="E1788" s="583"/>
      <c r="F1788" s="204"/>
      <c r="G1788" s="205"/>
      <c r="H1788" s="205"/>
      <c r="I1788" s="205"/>
      <c r="J1788" s="108"/>
      <c r="K1788" s="811"/>
      <c r="L1788" s="142"/>
      <c r="M1788" s="918">
        <v>0</v>
      </c>
      <c r="N1788" s="142"/>
      <c r="O1788" s="918"/>
      <c r="P1788" s="75">
        <v>0</v>
      </c>
      <c r="Q1788" s="1007"/>
      <c r="R1788" s="144"/>
      <c r="S1788" s="918"/>
      <c r="T1788" s="75">
        <v>0</v>
      </c>
      <c r="U1788" s="1007"/>
      <c r="V1788" s="144"/>
      <c r="W1788" s="918"/>
      <c r="X1788" s="144"/>
      <c r="Y1788" s="918"/>
      <c r="Z1788" s="60">
        <f t="shared" si="157"/>
        <v>0</v>
      </c>
      <c r="AA1788" s="1007"/>
      <c r="AB1788" s="144"/>
      <c r="AC1788" s="918"/>
      <c r="AD1788" s="63">
        <v>0</v>
      </c>
      <c r="AE1788" s="135"/>
      <c r="AF1788" s="945"/>
      <c r="AG1788" s="150">
        <v>0</v>
      </c>
      <c r="AH1788" s="144"/>
      <c r="AI1788" s="918"/>
      <c r="AJ1788" s="998">
        <f t="shared" si="164"/>
        <v>0</v>
      </c>
    </row>
    <row r="1789" spans="2:36" ht="24" x14ac:dyDescent="0.25">
      <c r="B1789" s="272">
        <v>283</v>
      </c>
      <c r="C1789" s="273" t="s">
        <v>1702</v>
      </c>
      <c r="D1789" s="272"/>
      <c r="E1789" s="272"/>
      <c r="F1789" s="274"/>
      <c r="G1789" s="313"/>
      <c r="H1789" s="313"/>
      <c r="I1789" s="313"/>
      <c r="J1789" s="277"/>
      <c r="K1789" s="806">
        <v>0</v>
      </c>
      <c r="L1789" s="278"/>
      <c r="M1789" s="919">
        <v>0</v>
      </c>
      <c r="N1789" s="278"/>
      <c r="O1789" s="919"/>
      <c r="P1789" s="875">
        <v>0</v>
      </c>
      <c r="Q1789" s="919"/>
      <c r="R1789" s="279"/>
      <c r="S1789" s="919"/>
      <c r="T1789" s="875">
        <v>0</v>
      </c>
      <c r="U1789" s="919">
        <v>0</v>
      </c>
      <c r="V1789" s="279"/>
      <c r="W1789" s="919"/>
      <c r="X1789" s="279"/>
      <c r="Y1789" s="919"/>
      <c r="Z1789" s="373">
        <f t="shared" si="157"/>
        <v>0</v>
      </c>
      <c r="AA1789" s="919">
        <v>0</v>
      </c>
      <c r="AB1789" s="279"/>
      <c r="AC1789" s="919"/>
      <c r="AD1789" s="930">
        <v>0</v>
      </c>
      <c r="AE1789" s="278"/>
      <c r="AF1789" s="950"/>
      <c r="AG1789" s="278">
        <v>0</v>
      </c>
      <c r="AH1789" s="279"/>
      <c r="AI1789" s="919"/>
      <c r="AJ1789" s="919">
        <f t="shared" si="164"/>
        <v>0</v>
      </c>
    </row>
    <row r="1790" spans="2:36" ht="24" x14ac:dyDescent="0.25">
      <c r="B1790" s="42">
        <v>28301</v>
      </c>
      <c r="C1790" s="341" t="s">
        <v>1703</v>
      </c>
      <c r="D1790" s="44"/>
      <c r="E1790" s="44"/>
      <c r="F1790" s="45"/>
      <c r="G1790" s="46"/>
      <c r="H1790" s="46"/>
      <c r="I1790" s="46"/>
      <c r="J1790" s="47"/>
      <c r="K1790" s="787">
        <v>0</v>
      </c>
      <c r="L1790" s="264"/>
      <c r="M1790" s="921">
        <v>0</v>
      </c>
      <c r="N1790" s="264"/>
      <c r="O1790" s="921"/>
      <c r="P1790" s="238">
        <v>0</v>
      </c>
      <c r="Q1790" s="1008"/>
      <c r="R1790" s="265"/>
      <c r="S1790" s="921"/>
      <c r="T1790" s="238">
        <v>0</v>
      </c>
      <c r="U1790" s="1008">
        <v>0</v>
      </c>
      <c r="V1790" s="265"/>
      <c r="W1790" s="921"/>
      <c r="X1790" s="265"/>
      <c r="Y1790" s="921"/>
      <c r="Z1790" s="376">
        <f t="shared" si="157"/>
        <v>0</v>
      </c>
      <c r="AA1790" s="1008">
        <v>0</v>
      </c>
      <c r="AB1790" s="265"/>
      <c r="AC1790" s="921"/>
      <c r="AD1790" s="931">
        <v>0</v>
      </c>
      <c r="AE1790" s="281"/>
      <c r="AF1790" s="958"/>
      <c r="AG1790" s="882">
        <v>0</v>
      </c>
      <c r="AH1790" s="265"/>
      <c r="AI1790" s="921"/>
      <c r="AJ1790" s="926">
        <f t="shared" si="164"/>
        <v>0</v>
      </c>
    </row>
    <row r="1791" spans="2:36" x14ac:dyDescent="0.25">
      <c r="B1791" s="408"/>
      <c r="C1791" s="304"/>
      <c r="D1791" s="51"/>
      <c r="E1791" s="583"/>
      <c r="F1791" s="204"/>
      <c r="G1791" s="205"/>
      <c r="H1791" s="205"/>
      <c r="I1791" s="205"/>
      <c r="J1791" s="108"/>
      <c r="K1791" s="811"/>
      <c r="L1791" s="142"/>
      <c r="M1791" s="918">
        <v>0</v>
      </c>
      <c r="N1791" s="142"/>
      <c r="O1791" s="918"/>
      <c r="P1791" s="75">
        <v>0</v>
      </c>
      <c r="Q1791" s="1007"/>
      <c r="R1791" s="144"/>
      <c r="S1791" s="918"/>
      <c r="T1791" s="75">
        <v>0</v>
      </c>
      <c r="U1791" s="1007"/>
      <c r="V1791" s="144"/>
      <c r="W1791" s="918"/>
      <c r="X1791" s="144"/>
      <c r="Y1791" s="918"/>
      <c r="Z1791" s="60">
        <f t="shared" si="157"/>
        <v>0</v>
      </c>
      <c r="AA1791" s="1007"/>
      <c r="AB1791" s="144"/>
      <c r="AC1791" s="918"/>
      <c r="AD1791" s="63">
        <v>0</v>
      </c>
      <c r="AE1791" s="135"/>
      <c r="AF1791" s="945"/>
      <c r="AG1791" s="150">
        <v>0</v>
      </c>
      <c r="AH1791" s="144"/>
      <c r="AI1791" s="918"/>
      <c r="AJ1791" s="998">
        <f t="shared" si="164"/>
        <v>0</v>
      </c>
    </row>
    <row r="1792" spans="2:36" ht="24" x14ac:dyDescent="0.25">
      <c r="B1792" s="25">
        <v>29000</v>
      </c>
      <c r="C1792" s="26" t="s">
        <v>1704</v>
      </c>
      <c r="D1792" s="25"/>
      <c r="E1792" s="25"/>
      <c r="F1792" s="27"/>
      <c r="G1792" s="246"/>
      <c r="H1792" s="246"/>
      <c r="I1792" s="246"/>
      <c r="J1792" s="30"/>
      <c r="K1792" s="812">
        <v>808437.92022000009</v>
      </c>
      <c r="L1792" s="249"/>
      <c r="M1792" s="922">
        <f>M1793+M1858+M1886+M1907+M1951+M1954+M1978+M1981+M1993</f>
        <v>0</v>
      </c>
      <c r="N1792" s="249"/>
      <c r="O1792" s="922">
        <f>O1793+O1858+O1886+O1907+O1951+O1954+O1978+O1981+O1993</f>
        <v>0</v>
      </c>
      <c r="P1792" s="885">
        <v>0</v>
      </c>
      <c r="Q1792" s="922">
        <f>Q1793+Q1858+Q1886+Q1907+Q1951+Q1954+Q1978+Q1981+Q1993</f>
        <v>0</v>
      </c>
      <c r="R1792" s="250"/>
      <c r="S1792" s="922">
        <f>S1793+S1858+S1886+S1907+S1951+S1954+S1978+S1981+S1993</f>
        <v>0</v>
      </c>
      <c r="T1792" s="885">
        <v>0</v>
      </c>
      <c r="U1792" s="922">
        <f>U1793+U1858+U1886+U1907+U1951+U1954+U1978+U1981+U1993</f>
        <v>91585.153399999996</v>
      </c>
      <c r="V1792" s="250"/>
      <c r="W1792" s="922">
        <f>W1793+W1858+W1886+W1907+W1951+W1954+W1978+W1981+W1993</f>
        <v>21759.234826666667</v>
      </c>
      <c r="X1792" s="250"/>
      <c r="Y1792" s="922">
        <f>Y1793+Y1858+Y1886+Y1907+Y1951+Y1954+Y1978+Y1981+Y1993</f>
        <v>0</v>
      </c>
      <c r="Z1792" s="368">
        <f t="shared" si="157"/>
        <v>0</v>
      </c>
      <c r="AA1792" s="922">
        <f>AA1793+AA1858+AA1886+AA1907+AA1951+AA1954+AA1978+AA1981+AA1993</f>
        <v>516817.93221999996</v>
      </c>
      <c r="AB1792" s="250"/>
      <c r="AC1792" s="922">
        <f>AC1793+AC1858+AC1886+AC1907+AC1951+AC1954+AC1978+AC1981+AC1993</f>
        <v>0</v>
      </c>
      <c r="AD1792" s="929">
        <v>0</v>
      </c>
      <c r="AE1792" s="249">
        <f>AE1793+AE1858+AE1886+AE1907+AE1951+AE1954+AE1978+AE1981+AE1993</f>
        <v>0</v>
      </c>
      <c r="AF1792" s="554"/>
      <c r="AG1792" s="249">
        <f>AG1793+AG1858+AG1886+AG1907+AG1951+AG1954+AG1978+AG1981+AG1993</f>
        <v>0</v>
      </c>
      <c r="AH1792" s="250"/>
      <c r="AI1792" s="922">
        <f>AI1793+AI1858+AI1886+AI1907+AI1951+AI1954+AI1978+AI1981+AI1993</f>
        <v>0</v>
      </c>
      <c r="AJ1792" s="922">
        <f>AJ1793+AJ1858+AJ1886+AJ1907+AJ1951+AJ1954+AJ1978+AJ1981+AJ1993</f>
        <v>808437.92044666666</v>
      </c>
    </row>
    <row r="1793" spans="2:36" x14ac:dyDescent="0.25">
      <c r="B1793" s="272">
        <v>291</v>
      </c>
      <c r="C1793" s="273" t="s">
        <v>1705</v>
      </c>
      <c r="D1793" s="272"/>
      <c r="E1793" s="272"/>
      <c r="F1793" s="274"/>
      <c r="G1793" s="313"/>
      <c r="H1793" s="313"/>
      <c r="I1793" s="313"/>
      <c r="J1793" s="277"/>
      <c r="K1793" s="806">
        <v>40432.642399999997</v>
      </c>
      <c r="L1793" s="278"/>
      <c r="M1793" s="919">
        <f>M1794+M1839+M1841+M1843+M1845+M1847+M1849+M1854+M1856</f>
        <v>0</v>
      </c>
      <c r="N1793" s="278"/>
      <c r="O1793" s="919">
        <f>O1794+O1839+O1841+O1843+O1845+O1847+O1849+O1854+O1856</f>
        <v>0</v>
      </c>
      <c r="P1793" s="875">
        <v>0</v>
      </c>
      <c r="Q1793" s="919">
        <f>Q1794+Q1839+Q1841+Q1843+Q1845+Q1847+Q1849+Q1854+Q1856</f>
        <v>0</v>
      </c>
      <c r="R1793" s="279"/>
      <c r="S1793" s="919">
        <f>S1794+S1839+S1841+S1843+S1845+S1847+S1849+S1854+S1856</f>
        <v>0</v>
      </c>
      <c r="T1793" s="875">
        <v>0</v>
      </c>
      <c r="U1793" s="919">
        <f>U1794+U1839+U1841+U1843+U1845+U1847+U1849+U1854+U1856</f>
        <v>3503.1033999999995</v>
      </c>
      <c r="V1793" s="279"/>
      <c r="W1793" s="919">
        <f>W1794+W1839+W1841+W1843+W1845+W1847+W1849+W1854+W1856</f>
        <v>4047.1704266666661</v>
      </c>
      <c r="X1793" s="279"/>
      <c r="Y1793" s="919">
        <f>Y1794+Y1839+Y1841+Y1843+Y1845+Y1847+Y1849+Y1854+Y1856</f>
        <v>0</v>
      </c>
      <c r="Z1793" s="373">
        <f t="shared" si="157"/>
        <v>0</v>
      </c>
      <c r="AA1793" s="919">
        <f>AA1794+AA1839+AA1841+AA1843+AA1845+AA1847+AA1849+AA1854+AA1856</f>
        <v>32882.368799999997</v>
      </c>
      <c r="AB1793" s="279"/>
      <c r="AC1793" s="919">
        <f>AC1794+AC1839+AC1841+AC1843+AC1845+AC1847+AC1849+AC1854+AC1856</f>
        <v>0</v>
      </c>
      <c r="AD1793" s="930">
        <v>0</v>
      </c>
      <c r="AE1793" s="278">
        <f>AE1794+AE1839+AE1841+AE1843+AE1845+AE1847+AE1849+AE1854+AE1856</f>
        <v>0</v>
      </c>
      <c r="AF1793" s="950">
        <f>AF1794+AF1839+AF1841+AF1843+AF1845+AF1847+AF1849+AF1854+AF1856</f>
        <v>0</v>
      </c>
      <c r="AG1793" s="278">
        <f>AG1794+AG1839+AG1841+AG1843+AG1845+AG1847+AG1849+AG1854+AG1856</f>
        <v>0</v>
      </c>
      <c r="AH1793" s="279"/>
      <c r="AI1793" s="919">
        <f>AI1794+AI1839+AI1841+AI1843+AI1845+AI1847+AI1849+AI1854+AI1856</f>
        <v>0</v>
      </c>
      <c r="AJ1793" s="919">
        <f>AJ1794+AJ1839+AJ1841+AJ1843+AJ1845+AJ1847+AJ1849+AJ1854+AJ1856</f>
        <v>40432.64262666666</v>
      </c>
    </row>
    <row r="1794" spans="2:36" x14ac:dyDescent="0.25">
      <c r="B1794" s="42">
        <v>29101</v>
      </c>
      <c r="C1794" s="341" t="s">
        <v>1706</v>
      </c>
      <c r="D1794" s="44"/>
      <c r="E1794" s="736"/>
      <c r="F1794" s="45"/>
      <c r="G1794" s="46"/>
      <c r="H1794" s="46"/>
      <c r="I1794" s="46"/>
      <c r="J1794" s="47"/>
      <c r="K1794" s="763">
        <v>37232.642399999997</v>
      </c>
      <c r="L1794" s="264"/>
      <c r="M1794" s="921">
        <f>SUM(M1795:M1838)</f>
        <v>0</v>
      </c>
      <c r="N1794" s="264"/>
      <c r="O1794" s="921">
        <f>SUM(O1795:O1838)</f>
        <v>0</v>
      </c>
      <c r="P1794" s="238">
        <v>0</v>
      </c>
      <c r="Q1794" s="921">
        <f>SUM(Q1795:Q1838)</f>
        <v>0</v>
      </c>
      <c r="R1794" s="265"/>
      <c r="S1794" s="921">
        <f>SUM(S1795:S1838)</f>
        <v>0</v>
      </c>
      <c r="T1794" s="238">
        <v>0</v>
      </c>
      <c r="U1794" s="921">
        <f>SUM(U1795:U1838)</f>
        <v>3503.1033999999995</v>
      </c>
      <c r="V1794" s="265"/>
      <c r="W1794" s="921">
        <f>SUM(W1795:W1838)</f>
        <v>4047.1704266666661</v>
      </c>
      <c r="X1794" s="265"/>
      <c r="Y1794" s="921">
        <f>SUM(Y1795:Y1838)</f>
        <v>0</v>
      </c>
      <c r="Z1794" s="376">
        <f t="shared" si="157"/>
        <v>0</v>
      </c>
      <c r="AA1794" s="921">
        <f>SUM(AA1795:AA1838)</f>
        <v>29682.368799999997</v>
      </c>
      <c r="AB1794" s="265"/>
      <c r="AC1794" s="921">
        <f>SUM(AC1795:AC1838)</f>
        <v>0</v>
      </c>
      <c r="AD1794" s="931">
        <v>0</v>
      </c>
      <c r="AE1794" s="264">
        <f>SUM(AE1795:AE1838)</f>
        <v>0</v>
      </c>
      <c r="AF1794" s="565">
        <f>SUM(AF1795:AF1831)</f>
        <v>0</v>
      </c>
      <c r="AG1794" s="264">
        <f>SUM(AG1795:AG1838)</f>
        <v>0</v>
      </c>
      <c r="AH1794" s="265"/>
      <c r="AI1794" s="921">
        <f>SUM(AI1795:AI1838)</f>
        <v>0</v>
      </c>
      <c r="AJ1794" s="921">
        <f>SUM(AJ1795:AJ1838)</f>
        <v>37232.64262666666</v>
      </c>
    </row>
    <row r="1795" spans="2:36" ht="66" x14ac:dyDescent="0.25">
      <c r="B1795" s="51"/>
      <c r="C1795" s="428" t="s">
        <v>1707</v>
      </c>
      <c r="D1795" s="74"/>
      <c r="E1795" s="74">
        <v>4</v>
      </c>
      <c r="F1795" s="79" t="s">
        <v>30</v>
      </c>
      <c r="G1795" s="55" t="s">
        <v>31</v>
      </c>
      <c r="H1795" s="56" t="s">
        <v>32</v>
      </c>
      <c r="I1795" s="55" t="s">
        <v>33</v>
      </c>
      <c r="J1795" s="444">
        <v>151.72</v>
      </c>
      <c r="K1795" s="766">
        <v>2311.56</v>
      </c>
      <c r="L1795" s="142"/>
      <c r="M1795" s="918">
        <v>0</v>
      </c>
      <c r="N1795" s="142"/>
      <c r="O1795" s="918"/>
      <c r="P1795" s="75">
        <v>0</v>
      </c>
      <c r="Q1795" s="1002">
        <f t="shared" ref="Q1795:Q1831" si="165">P1795*J1795</f>
        <v>0</v>
      </c>
      <c r="R1795" s="138"/>
      <c r="S1795" s="469"/>
      <c r="T1795" s="75">
        <v>0</v>
      </c>
      <c r="U1795" s="1002"/>
      <c r="V1795" s="138">
        <v>4</v>
      </c>
      <c r="W1795" s="469">
        <v>2311.56</v>
      </c>
      <c r="X1795" s="138"/>
      <c r="Y1795" s="469"/>
      <c r="Z1795" s="60">
        <v>0</v>
      </c>
      <c r="AA1795" s="1002">
        <v>0</v>
      </c>
      <c r="AB1795" s="138"/>
      <c r="AC1795" s="469"/>
      <c r="AD1795" s="63">
        <v>0</v>
      </c>
      <c r="AE1795" s="137">
        <f t="shared" ref="AE1795:AE1831" si="166">AD1795*J1795</f>
        <v>0</v>
      </c>
      <c r="AF1795" s="945">
        <v>0</v>
      </c>
      <c r="AG1795" s="150">
        <v>0</v>
      </c>
      <c r="AH1795" s="138"/>
      <c r="AI1795" s="469"/>
      <c r="AJ1795" s="998">
        <f t="shared" ref="AJ1795:AJ1857" si="167">AG1795+AI1795+AE1795+AC1795+AA1795+Y1795+W1795+U1795+S1795+Q1795+O1795+M1795</f>
        <v>2311.56</v>
      </c>
    </row>
    <row r="1796" spans="2:36" ht="66" x14ac:dyDescent="0.25">
      <c r="B1796" s="51"/>
      <c r="C1796" s="428" t="s">
        <v>1708</v>
      </c>
      <c r="D1796" s="74"/>
      <c r="E1796" s="74">
        <v>3</v>
      </c>
      <c r="F1796" s="79" t="s">
        <v>30</v>
      </c>
      <c r="G1796" s="55" t="s">
        <v>31</v>
      </c>
      <c r="H1796" s="56" t="s">
        <v>32</v>
      </c>
      <c r="I1796" s="55" t="s">
        <v>33</v>
      </c>
      <c r="J1796" s="444">
        <v>722.9899999999999</v>
      </c>
      <c r="K1796" s="766">
        <v>2168.9699999999998</v>
      </c>
      <c r="L1796" s="142"/>
      <c r="M1796" s="918">
        <v>0</v>
      </c>
      <c r="N1796" s="142"/>
      <c r="O1796" s="918"/>
      <c r="P1796" s="75">
        <v>0</v>
      </c>
      <c r="Q1796" s="1002">
        <f t="shared" si="165"/>
        <v>0</v>
      </c>
      <c r="R1796" s="138"/>
      <c r="S1796" s="469"/>
      <c r="T1796" s="75">
        <v>0</v>
      </c>
      <c r="U1796" s="1002"/>
      <c r="V1796" s="138">
        <v>1</v>
      </c>
      <c r="W1796" s="469">
        <v>1041.06</v>
      </c>
      <c r="X1796" s="138"/>
      <c r="Y1796" s="469"/>
      <c r="Z1796" s="60">
        <f t="shared" si="157"/>
        <v>3</v>
      </c>
      <c r="AA1796" s="1002">
        <f>2168.97-1041.06</f>
        <v>1127.9099999999999</v>
      </c>
      <c r="AB1796" s="138"/>
      <c r="AC1796" s="469"/>
      <c r="AD1796" s="63">
        <v>0</v>
      </c>
      <c r="AE1796" s="137">
        <f t="shared" si="166"/>
        <v>0</v>
      </c>
      <c r="AF1796" s="945">
        <v>0</v>
      </c>
      <c r="AG1796" s="150">
        <v>0</v>
      </c>
      <c r="AH1796" s="138"/>
      <c r="AI1796" s="469"/>
      <c r="AJ1796" s="998">
        <f t="shared" si="167"/>
        <v>2168.9699999999998</v>
      </c>
    </row>
    <row r="1797" spans="2:36" ht="66" x14ac:dyDescent="0.25">
      <c r="B1797" s="51"/>
      <c r="C1797" s="445" t="s">
        <v>1709</v>
      </c>
      <c r="D1797" s="74"/>
      <c r="E1797" s="74">
        <v>1</v>
      </c>
      <c r="F1797" s="446" t="s">
        <v>30</v>
      </c>
      <c r="G1797" s="55" t="s">
        <v>31</v>
      </c>
      <c r="H1797" s="56" t="s">
        <v>32</v>
      </c>
      <c r="I1797" s="55" t="s">
        <v>33</v>
      </c>
      <c r="J1797" s="444">
        <v>1446.98</v>
      </c>
      <c r="K1797" s="766">
        <v>1446.98</v>
      </c>
      <c r="L1797" s="136"/>
      <c r="M1797" s="469">
        <v>0</v>
      </c>
      <c r="N1797" s="136"/>
      <c r="O1797" s="469"/>
      <c r="P1797" s="75">
        <v>0</v>
      </c>
      <c r="Q1797" s="1002">
        <f t="shared" si="165"/>
        <v>0</v>
      </c>
      <c r="R1797" s="138"/>
      <c r="S1797" s="469"/>
      <c r="T1797" s="75">
        <v>0</v>
      </c>
      <c r="U1797" s="1002"/>
      <c r="V1797" s="138"/>
      <c r="W1797" s="469"/>
      <c r="X1797" s="138"/>
      <c r="Y1797" s="469"/>
      <c r="Z1797" s="60">
        <f t="shared" si="157"/>
        <v>1</v>
      </c>
      <c r="AA1797" s="1002">
        <v>1446.98</v>
      </c>
      <c r="AB1797" s="138"/>
      <c r="AC1797" s="469"/>
      <c r="AD1797" s="63">
        <v>0</v>
      </c>
      <c r="AE1797" s="137">
        <f t="shared" si="166"/>
        <v>0</v>
      </c>
      <c r="AF1797" s="945">
        <v>0</v>
      </c>
      <c r="AG1797" s="150">
        <v>0</v>
      </c>
      <c r="AH1797" s="138"/>
      <c r="AI1797" s="469"/>
      <c r="AJ1797" s="998">
        <f t="shared" si="167"/>
        <v>1446.98</v>
      </c>
    </row>
    <row r="1798" spans="2:36" ht="66" x14ac:dyDescent="0.25">
      <c r="B1798" s="51"/>
      <c r="C1798" s="84" t="s">
        <v>1710</v>
      </c>
      <c r="D1798" s="51"/>
      <c r="E1798" s="51">
        <v>2</v>
      </c>
      <c r="F1798" s="100" t="s">
        <v>30</v>
      </c>
      <c r="G1798" s="55" t="s">
        <v>31</v>
      </c>
      <c r="H1798" s="56" t="s">
        <v>32</v>
      </c>
      <c r="I1798" s="55" t="s">
        <v>33</v>
      </c>
      <c r="J1798" s="444">
        <v>160</v>
      </c>
      <c r="K1798" s="807">
        <v>320</v>
      </c>
      <c r="L1798" s="136"/>
      <c r="M1798" s="469">
        <v>0</v>
      </c>
      <c r="N1798" s="136"/>
      <c r="O1798" s="469"/>
      <c r="P1798" s="75">
        <v>0</v>
      </c>
      <c r="Q1798" s="1002">
        <f t="shared" si="165"/>
        <v>0</v>
      </c>
      <c r="R1798" s="138"/>
      <c r="S1798" s="469"/>
      <c r="T1798" s="75">
        <v>0</v>
      </c>
      <c r="U1798" s="1002"/>
      <c r="V1798" s="138"/>
      <c r="W1798" s="469"/>
      <c r="X1798" s="138"/>
      <c r="Y1798" s="469"/>
      <c r="Z1798" s="60">
        <f t="shared" ref="Z1798:Z1861" si="168">E1798</f>
        <v>2</v>
      </c>
      <c r="AA1798" s="1002">
        <v>320</v>
      </c>
      <c r="AB1798" s="138"/>
      <c r="AC1798" s="469"/>
      <c r="AD1798" s="63">
        <v>0</v>
      </c>
      <c r="AE1798" s="137">
        <f t="shared" si="166"/>
        <v>0</v>
      </c>
      <c r="AF1798" s="945">
        <v>0</v>
      </c>
      <c r="AG1798" s="150">
        <v>0</v>
      </c>
      <c r="AH1798" s="138"/>
      <c r="AI1798" s="469"/>
      <c r="AJ1798" s="998">
        <f t="shared" si="167"/>
        <v>320</v>
      </c>
    </row>
    <row r="1799" spans="2:36" ht="66" x14ac:dyDescent="0.25">
      <c r="B1799" s="51"/>
      <c r="C1799" s="445" t="s">
        <v>1711</v>
      </c>
      <c r="D1799" s="74"/>
      <c r="E1799" s="74">
        <v>3</v>
      </c>
      <c r="F1799" s="79" t="s">
        <v>30</v>
      </c>
      <c r="G1799" s="55" t="s">
        <v>31</v>
      </c>
      <c r="H1799" s="56" t="s">
        <v>32</v>
      </c>
      <c r="I1799" s="55" t="s">
        <v>33</v>
      </c>
      <c r="J1799" s="444">
        <v>130.91666666666666</v>
      </c>
      <c r="K1799" s="766">
        <v>392.75</v>
      </c>
      <c r="L1799" s="136"/>
      <c r="M1799" s="469">
        <v>0</v>
      </c>
      <c r="N1799" s="136"/>
      <c r="O1799" s="469"/>
      <c r="P1799" s="75">
        <v>0</v>
      </c>
      <c r="Q1799" s="1002">
        <f t="shared" si="165"/>
        <v>0</v>
      </c>
      <c r="R1799" s="138"/>
      <c r="S1799" s="469"/>
      <c r="T1799" s="75">
        <v>0</v>
      </c>
      <c r="U1799" s="1002"/>
      <c r="V1799" s="138"/>
      <c r="W1799" s="469"/>
      <c r="X1799" s="138"/>
      <c r="Y1799" s="469"/>
      <c r="Z1799" s="60">
        <f t="shared" si="168"/>
        <v>3</v>
      </c>
      <c r="AA1799" s="1002">
        <v>392.75</v>
      </c>
      <c r="AB1799" s="138"/>
      <c r="AC1799" s="469"/>
      <c r="AD1799" s="63">
        <v>0</v>
      </c>
      <c r="AE1799" s="137">
        <f t="shared" si="166"/>
        <v>0</v>
      </c>
      <c r="AF1799" s="945">
        <v>0</v>
      </c>
      <c r="AG1799" s="150">
        <v>0</v>
      </c>
      <c r="AH1799" s="138"/>
      <c r="AI1799" s="469"/>
      <c r="AJ1799" s="998">
        <f t="shared" si="167"/>
        <v>392.75</v>
      </c>
    </row>
    <row r="1800" spans="2:36" ht="66" x14ac:dyDescent="0.25">
      <c r="B1800" s="51"/>
      <c r="C1800" s="445" t="s">
        <v>1712</v>
      </c>
      <c r="D1800" s="74"/>
      <c r="E1800" s="74">
        <v>3</v>
      </c>
      <c r="F1800" s="79" t="s">
        <v>30</v>
      </c>
      <c r="G1800" s="55" t="s">
        <v>31</v>
      </c>
      <c r="H1800" s="56" t="s">
        <v>32</v>
      </c>
      <c r="I1800" s="55" t="s">
        <v>33</v>
      </c>
      <c r="J1800" s="444">
        <v>130.91759999999999</v>
      </c>
      <c r="K1800" s="766">
        <v>392.75279999999998</v>
      </c>
      <c r="L1800" s="136"/>
      <c r="M1800" s="469">
        <v>0</v>
      </c>
      <c r="N1800" s="136"/>
      <c r="O1800" s="469"/>
      <c r="P1800" s="75">
        <v>0</v>
      </c>
      <c r="Q1800" s="1002">
        <f t="shared" si="165"/>
        <v>0</v>
      </c>
      <c r="R1800" s="138"/>
      <c r="S1800" s="469"/>
      <c r="T1800" s="75">
        <v>0</v>
      </c>
      <c r="U1800" s="1002"/>
      <c r="V1800" s="138"/>
      <c r="W1800" s="469"/>
      <c r="X1800" s="138"/>
      <c r="Y1800" s="469"/>
      <c r="Z1800" s="60">
        <f t="shared" si="168"/>
        <v>3</v>
      </c>
      <c r="AA1800" s="1002">
        <v>392.75279999999998</v>
      </c>
      <c r="AB1800" s="138"/>
      <c r="AC1800" s="469"/>
      <c r="AD1800" s="63">
        <v>0</v>
      </c>
      <c r="AE1800" s="137">
        <f t="shared" si="166"/>
        <v>0</v>
      </c>
      <c r="AF1800" s="945">
        <v>0</v>
      </c>
      <c r="AG1800" s="150">
        <v>0</v>
      </c>
      <c r="AH1800" s="138"/>
      <c r="AI1800" s="469"/>
      <c r="AJ1800" s="998">
        <f t="shared" si="167"/>
        <v>392.75279999999998</v>
      </c>
    </row>
    <row r="1801" spans="2:36" ht="66" x14ac:dyDescent="0.25">
      <c r="B1801" s="51"/>
      <c r="C1801" s="445" t="s">
        <v>1713</v>
      </c>
      <c r="D1801" s="74"/>
      <c r="E1801" s="74">
        <v>3</v>
      </c>
      <c r="F1801" s="79" t="s">
        <v>30</v>
      </c>
      <c r="G1801" s="55" t="s">
        <v>31</v>
      </c>
      <c r="H1801" s="56" t="s">
        <v>32</v>
      </c>
      <c r="I1801" s="55" t="s">
        <v>33</v>
      </c>
      <c r="J1801" s="444">
        <v>130.91759999999999</v>
      </c>
      <c r="K1801" s="766">
        <v>392.75279999999998</v>
      </c>
      <c r="L1801" s="136"/>
      <c r="M1801" s="469">
        <v>0</v>
      </c>
      <c r="N1801" s="136"/>
      <c r="O1801" s="469"/>
      <c r="P1801" s="75">
        <v>0</v>
      </c>
      <c r="Q1801" s="1002">
        <f t="shared" si="165"/>
        <v>0</v>
      </c>
      <c r="R1801" s="138"/>
      <c r="S1801" s="469"/>
      <c r="T1801" s="75">
        <v>0</v>
      </c>
      <c r="U1801" s="1002"/>
      <c r="V1801" s="138"/>
      <c r="W1801" s="469"/>
      <c r="X1801" s="138"/>
      <c r="Y1801" s="469"/>
      <c r="Z1801" s="60">
        <f t="shared" si="168"/>
        <v>3</v>
      </c>
      <c r="AA1801" s="1002">
        <v>392.75279999999998</v>
      </c>
      <c r="AB1801" s="138"/>
      <c r="AC1801" s="469"/>
      <c r="AD1801" s="63">
        <v>0</v>
      </c>
      <c r="AE1801" s="137">
        <f t="shared" si="166"/>
        <v>0</v>
      </c>
      <c r="AF1801" s="945">
        <v>0</v>
      </c>
      <c r="AG1801" s="150">
        <v>0</v>
      </c>
      <c r="AH1801" s="138"/>
      <c r="AI1801" s="469"/>
      <c r="AJ1801" s="998">
        <f t="shared" si="167"/>
        <v>392.75279999999998</v>
      </c>
    </row>
    <row r="1802" spans="2:36" ht="66" x14ac:dyDescent="0.25">
      <c r="B1802" s="51"/>
      <c r="C1802" s="445" t="s">
        <v>1714</v>
      </c>
      <c r="D1802" s="74"/>
      <c r="E1802" s="74">
        <v>3</v>
      </c>
      <c r="F1802" s="79" t="s">
        <v>30</v>
      </c>
      <c r="G1802" s="55" t="s">
        <v>31</v>
      </c>
      <c r="H1802" s="56" t="s">
        <v>32</v>
      </c>
      <c r="I1802" s="55" t="s">
        <v>33</v>
      </c>
      <c r="J1802" s="444">
        <v>130.91759999999999</v>
      </c>
      <c r="K1802" s="766">
        <v>392.75279999999998</v>
      </c>
      <c r="L1802" s="136"/>
      <c r="M1802" s="469">
        <v>0</v>
      </c>
      <c r="N1802" s="136"/>
      <c r="O1802" s="469"/>
      <c r="P1802" s="75">
        <v>0</v>
      </c>
      <c r="Q1802" s="1002">
        <f t="shared" si="165"/>
        <v>0</v>
      </c>
      <c r="R1802" s="138"/>
      <c r="S1802" s="469"/>
      <c r="T1802" s="75">
        <v>0</v>
      </c>
      <c r="U1802" s="1002"/>
      <c r="V1802" s="138"/>
      <c r="W1802" s="469"/>
      <c r="X1802" s="138"/>
      <c r="Y1802" s="469"/>
      <c r="Z1802" s="60">
        <f t="shared" si="168"/>
        <v>3</v>
      </c>
      <c r="AA1802" s="1002">
        <v>392.75279999999998</v>
      </c>
      <c r="AB1802" s="138"/>
      <c r="AC1802" s="469"/>
      <c r="AD1802" s="63">
        <v>0</v>
      </c>
      <c r="AE1802" s="137">
        <f t="shared" si="166"/>
        <v>0</v>
      </c>
      <c r="AF1802" s="945">
        <v>0</v>
      </c>
      <c r="AG1802" s="150">
        <v>0</v>
      </c>
      <c r="AH1802" s="138"/>
      <c r="AI1802" s="469"/>
      <c r="AJ1802" s="998">
        <f t="shared" si="167"/>
        <v>392.75279999999998</v>
      </c>
    </row>
    <row r="1803" spans="2:36" ht="66" x14ac:dyDescent="0.25">
      <c r="B1803" s="51"/>
      <c r="C1803" s="445" t="s">
        <v>102</v>
      </c>
      <c r="D1803" s="74"/>
      <c r="E1803" s="74">
        <v>2</v>
      </c>
      <c r="F1803" s="74" t="s">
        <v>30</v>
      </c>
      <c r="G1803" s="55" t="s">
        <v>31</v>
      </c>
      <c r="H1803" s="56" t="s">
        <v>32</v>
      </c>
      <c r="I1803" s="55" t="s">
        <v>33</v>
      </c>
      <c r="J1803" s="444">
        <v>378.97</v>
      </c>
      <c r="K1803" s="766">
        <v>757.94</v>
      </c>
      <c r="L1803" s="136"/>
      <c r="M1803" s="469">
        <v>0</v>
      </c>
      <c r="N1803" s="136"/>
      <c r="O1803" s="469"/>
      <c r="P1803" s="75">
        <v>0</v>
      </c>
      <c r="Q1803" s="1002">
        <f t="shared" si="165"/>
        <v>0</v>
      </c>
      <c r="R1803" s="138"/>
      <c r="S1803" s="469"/>
      <c r="T1803" s="75">
        <v>0</v>
      </c>
      <c r="U1803" s="1002"/>
      <c r="V1803" s="138"/>
      <c r="W1803" s="469"/>
      <c r="X1803" s="138"/>
      <c r="Y1803" s="469"/>
      <c r="Z1803" s="60">
        <f t="shared" si="168"/>
        <v>2</v>
      </c>
      <c r="AA1803" s="1002">
        <v>757.94</v>
      </c>
      <c r="AB1803" s="138"/>
      <c r="AC1803" s="469"/>
      <c r="AD1803" s="63">
        <v>0</v>
      </c>
      <c r="AE1803" s="137">
        <f t="shared" si="166"/>
        <v>0</v>
      </c>
      <c r="AF1803" s="945">
        <v>0</v>
      </c>
      <c r="AG1803" s="150">
        <v>0</v>
      </c>
      <c r="AH1803" s="138"/>
      <c r="AI1803" s="469"/>
      <c r="AJ1803" s="998">
        <f t="shared" si="167"/>
        <v>757.94</v>
      </c>
    </row>
    <row r="1804" spans="2:36" ht="66" x14ac:dyDescent="0.25">
      <c r="B1804" s="51"/>
      <c r="C1804" s="102" t="s">
        <v>1715</v>
      </c>
      <c r="D1804" s="74"/>
      <c r="E1804" s="74">
        <v>1</v>
      </c>
      <c r="F1804" s="79" t="s">
        <v>30</v>
      </c>
      <c r="G1804" s="55" t="s">
        <v>31</v>
      </c>
      <c r="H1804" s="56" t="s">
        <v>32</v>
      </c>
      <c r="I1804" s="55" t="s">
        <v>33</v>
      </c>
      <c r="J1804" s="444">
        <v>1160</v>
      </c>
      <c r="K1804" s="766">
        <v>1160</v>
      </c>
      <c r="L1804" s="136"/>
      <c r="M1804" s="469">
        <v>0</v>
      </c>
      <c r="N1804" s="136"/>
      <c r="O1804" s="469"/>
      <c r="P1804" s="75">
        <v>0</v>
      </c>
      <c r="Q1804" s="1002">
        <f t="shared" si="165"/>
        <v>0</v>
      </c>
      <c r="R1804" s="138"/>
      <c r="S1804" s="469"/>
      <c r="T1804" s="75">
        <v>0</v>
      </c>
      <c r="U1804" s="1002">
        <v>1160</v>
      </c>
      <c r="V1804" s="138"/>
      <c r="W1804" s="469"/>
      <c r="X1804" s="138"/>
      <c r="Y1804" s="469"/>
      <c r="Z1804" s="60">
        <f t="shared" si="168"/>
        <v>1</v>
      </c>
      <c r="AA1804" s="1002">
        <v>0</v>
      </c>
      <c r="AB1804" s="138"/>
      <c r="AC1804" s="469"/>
      <c r="AD1804" s="63">
        <v>0</v>
      </c>
      <c r="AE1804" s="137">
        <f t="shared" si="166"/>
        <v>0</v>
      </c>
      <c r="AF1804" s="945">
        <v>0</v>
      </c>
      <c r="AG1804" s="150">
        <v>0</v>
      </c>
      <c r="AH1804" s="138"/>
      <c r="AI1804" s="469"/>
      <c r="AJ1804" s="998">
        <f t="shared" si="167"/>
        <v>1160</v>
      </c>
    </row>
    <row r="1805" spans="2:36" ht="66" x14ac:dyDescent="0.25">
      <c r="B1805" s="51"/>
      <c r="C1805" s="445" t="s">
        <v>1716</v>
      </c>
      <c r="D1805" s="74"/>
      <c r="E1805" s="74">
        <v>3</v>
      </c>
      <c r="F1805" s="79" t="s">
        <v>30</v>
      </c>
      <c r="G1805" s="55" t="s">
        <v>31</v>
      </c>
      <c r="H1805" s="56" t="s">
        <v>32</v>
      </c>
      <c r="I1805" s="55" t="s">
        <v>33</v>
      </c>
      <c r="J1805" s="444">
        <v>34.453333333333333</v>
      </c>
      <c r="K1805" s="766">
        <v>103.36</v>
      </c>
      <c r="L1805" s="136"/>
      <c r="M1805" s="469">
        <v>0</v>
      </c>
      <c r="N1805" s="136"/>
      <c r="O1805" s="469"/>
      <c r="P1805" s="75">
        <v>0</v>
      </c>
      <c r="Q1805" s="1002">
        <f t="shared" si="165"/>
        <v>0</v>
      </c>
      <c r="R1805" s="138"/>
      <c r="S1805" s="469"/>
      <c r="T1805" s="75">
        <v>0</v>
      </c>
      <c r="U1805" s="1002"/>
      <c r="V1805" s="138"/>
      <c r="W1805" s="469"/>
      <c r="X1805" s="138"/>
      <c r="Y1805" s="469"/>
      <c r="Z1805" s="60">
        <f t="shared" si="168"/>
        <v>3</v>
      </c>
      <c r="AA1805" s="1002">
        <v>103.36</v>
      </c>
      <c r="AB1805" s="138"/>
      <c r="AC1805" s="469"/>
      <c r="AD1805" s="63">
        <v>0</v>
      </c>
      <c r="AE1805" s="137">
        <f t="shared" si="166"/>
        <v>0</v>
      </c>
      <c r="AF1805" s="945">
        <v>0</v>
      </c>
      <c r="AG1805" s="150">
        <v>0</v>
      </c>
      <c r="AH1805" s="138"/>
      <c r="AI1805" s="469"/>
      <c r="AJ1805" s="998">
        <f t="shared" si="167"/>
        <v>103.36</v>
      </c>
    </row>
    <row r="1806" spans="2:36" ht="66" x14ac:dyDescent="0.25">
      <c r="B1806" s="51"/>
      <c r="C1806" s="445" t="s">
        <v>1717</v>
      </c>
      <c r="D1806" s="74"/>
      <c r="E1806" s="74">
        <v>1</v>
      </c>
      <c r="F1806" s="447" t="s">
        <v>30</v>
      </c>
      <c r="G1806" s="55" t="s">
        <v>31</v>
      </c>
      <c r="H1806" s="56" t="s">
        <v>32</v>
      </c>
      <c r="I1806" s="55" t="s">
        <v>33</v>
      </c>
      <c r="J1806" s="444">
        <v>1740</v>
      </c>
      <c r="K1806" s="766">
        <v>1740</v>
      </c>
      <c r="L1806" s="136"/>
      <c r="M1806" s="469">
        <v>0</v>
      </c>
      <c r="N1806" s="136"/>
      <c r="O1806" s="469"/>
      <c r="P1806" s="75">
        <v>0</v>
      </c>
      <c r="Q1806" s="1002">
        <f t="shared" si="165"/>
        <v>0</v>
      </c>
      <c r="R1806" s="138"/>
      <c r="S1806" s="469"/>
      <c r="T1806" s="75">
        <v>0</v>
      </c>
      <c r="U1806" s="1002">
        <v>1075.27</v>
      </c>
      <c r="V1806" s="138"/>
      <c r="W1806" s="469"/>
      <c r="X1806" s="138"/>
      <c r="Y1806" s="469"/>
      <c r="Z1806" s="60">
        <f t="shared" si="168"/>
        <v>1</v>
      </c>
      <c r="AA1806" s="1002">
        <v>664.73</v>
      </c>
      <c r="AB1806" s="138"/>
      <c r="AC1806" s="469"/>
      <c r="AD1806" s="63">
        <v>0</v>
      </c>
      <c r="AE1806" s="137">
        <f t="shared" si="166"/>
        <v>0</v>
      </c>
      <c r="AF1806" s="945">
        <v>0</v>
      </c>
      <c r="AG1806" s="150">
        <v>0</v>
      </c>
      <c r="AH1806" s="138"/>
      <c r="AI1806" s="469"/>
      <c r="AJ1806" s="998">
        <f t="shared" si="167"/>
        <v>1740</v>
      </c>
    </row>
    <row r="1807" spans="2:36" ht="66" x14ac:dyDescent="0.25">
      <c r="B1807" s="51"/>
      <c r="C1807" s="445" t="s">
        <v>1718</v>
      </c>
      <c r="D1807" s="74"/>
      <c r="E1807" s="74">
        <v>1</v>
      </c>
      <c r="F1807" s="79" t="s">
        <v>30</v>
      </c>
      <c r="G1807" s="55" t="s">
        <v>31</v>
      </c>
      <c r="H1807" s="56" t="s">
        <v>32</v>
      </c>
      <c r="I1807" s="55" t="s">
        <v>33</v>
      </c>
      <c r="J1807" s="444">
        <v>241.16</v>
      </c>
      <c r="K1807" s="766">
        <v>241.16</v>
      </c>
      <c r="L1807" s="136"/>
      <c r="M1807" s="469">
        <v>0</v>
      </c>
      <c r="N1807" s="136"/>
      <c r="O1807" s="469"/>
      <c r="P1807" s="75">
        <v>0</v>
      </c>
      <c r="Q1807" s="1002">
        <f t="shared" si="165"/>
        <v>0</v>
      </c>
      <c r="R1807" s="138"/>
      <c r="S1807" s="469"/>
      <c r="T1807" s="75">
        <v>0</v>
      </c>
      <c r="U1807" s="1002"/>
      <c r="V1807" s="138"/>
      <c r="W1807" s="469"/>
      <c r="X1807" s="138"/>
      <c r="Y1807" s="469"/>
      <c r="Z1807" s="60">
        <f t="shared" si="168"/>
        <v>1</v>
      </c>
      <c r="AA1807" s="1002">
        <v>241.16</v>
      </c>
      <c r="AB1807" s="138"/>
      <c r="AC1807" s="469"/>
      <c r="AD1807" s="63">
        <v>0</v>
      </c>
      <c r="AE1807" s="137">
        <f t="shared" si="166"/>
        <v>0</v>
      </c>
      <c r="AF1807" s="945">
        <v>0</v>
      </c>
      <c r="AG1807" s="150">
        <v>0</v>
      </c>
      <c r="AH1807" s="138"/>
      <c r="AI1807" s="469"/>
      <c r="AJ1807" s="998">
        <f t="shared" si="167"/>
        <v>241.16</v>
      </c>
    </row>
    <row r="1808" spans="2:36" ht="66" x14ac:dyDescent="0.25">
      <c r="B1808" s="51"/>
      <c r="C1808" s="52" t="s">
        <v>1176</v>
      </c>
      <c r="D1808" s="74"/>
      <c r="E1808" s="74">
        <v>3</v>
      </c>
      <c r="F1808" s="447" t="s">
        <v>30</v>
      </c>
      <c r="G1808" s="55" t="s">
        <v>31</v>
      </c>
      <c r="H1808" s="56" t="s">
        <v>32</v>
      </c>
      <c r="I1808" s="55" t="s">
        <v>33</v>
      </c>
      <c r="J1808" s="444">
        <v>96.466666666666654</v>
      </c>
      <c r="K1808" s="766">
        <v>289.39999999999998</v>
      </c>
      <c r="L1808" s="136"/>
      <c r="M1808" s="469">
        <v>0</v>
      </c>
      <c r="N1808" s="136"/>
      <c r="O1808" s="469"/>
      <c r="P1808" s="75">
        <v>0</v>
      </c>
      <c r="Q1808" s="1002">
        <f t="shared" si="165"/>
        <v>0</v>
      </c>
      <c r="R1808" s="138"/>
      <c r="S1808" s="469"/>
      <c r="T1808" s="75">
        <v>0</v>
      </c>
      <c r="U1808" s="1002"/>
      <c r="V1808" s="138"/>
      <c r="W1808" s="469"/>
      <c r="X1808" s="138"/>
      <c r="Y1808" s="469"/>
      <c r="Z1808" s="60">
        <f t="shared" si="168"/>
        <v>3</v>
      </c>
      <c r="AA1808" s="1002">
        <v>289.39999999999998</v>
      </c>
      <c r="AB1808" s="138"/>
      <c r="AC1808" s="469"/>
      <c r="AD1808" s="63">
        <v>0</v>
      </c>
      <c r="AE1808" s="137">
        <f t="shared" si="166"/>
        <v>0</v>
      </c>
      <c r="AF1808" s="945">
        <v>0</v>
      </c>
      <c r="AG1808" s="150">
        <v>0</v>
      </c>
      <c r="AH1808" s="138"/>
      <c r="AI1808" s="469"/>
      <c r="AJ1808" s="998">
        <f t="shared" si="167"/>
        <v>289.39999999999998</v>
      </c>
    </row>
    <row r="1809" spans="2:36" ht="66" x14ac:dyDescent="0.25">
      <c r="B1809" s="51"/>
      <c r="C1809" s="52" t="s">
        <v>1719</v>
      </c>
      <c r="D1809" s="74"/>
      <c r="E1809" s="74">
        <v>4</v>
      </c>
      <c r="F1809" s="447" t="s">
        <v>30</v>
      </c>
      <c r="G1809" s="55" t="s">
        <v>31</v>
      </c>
      <c r="H1809" s="56" t="s">
        <v>32</v>
      </c>
      <c r="I1809" s="55" t="s">
        <v>33</v>
      </c>
      <c r="J1809" s="444">
        <v>1553.364</v>
      </c>
      <c r="K1809" s="766">
        <v>1027.7699999999995</v>
      </c>
      <c r="L1809" s="136"/>
      <c r="M1809" s="469">
        <v>0</v>
      </c>
      <c r="N1809" s="136"/>
      <c r="O1809" s="469"/>
      <c r="P1809" s="75">
        <v>0</v>
      </c>
      <c r="Q1809" s="1002">
        <f t="shared" si="165"/>
        <v>0</v>
      </c>
      <c r="R1809" s="138"/>
      <c r="S1809" s="469"/>
      <c r="T1809" s="75">
        <v>0</v>
      </c>
      <c r="U1809" s="1002"/>
      <c r="V1809" s="138"/>
      <c r="W1809" s="469"/>
      <c r="X1809" s="138"/>
      <c r="Y1809" s="469"/>
      <c r="Z1809" s="60">
        <f t="shared" si="168"/>
        <v>4</v>
      </c>
      <c r="AA1809" s="1002">
        <v>1027.7699999999995</v>
      </c>
      <c r="AB1809" s="138"/>
      <c r="AC1809" s="469"/>
      <c r="AD1809" s="63">
        <v>0</v>
      </c>
      <c r="AE1809" s="137">
        <f t="shared" si="166"/>
        <v>0</v>
      </c>
      <c r="AF1809" s="945">
        <v>0</v>
      </c>
      <c r="AG1809" s="150">
        <v>0</v>
      </c>
      <c r="AH1809" s="138"/>
      <c r="AI1809" s="469"/>
      <c r="AJ1809" s="998">
        <f t="shared" si="167"/>
        <v>1027.7699999999995</v>
      </c>
    </row>
    <row r="1810" spans="2:36" ht="66" x14ac:dyDescent="0.25">
      <c r="B1810" s="51"/>
      <c r="C1810" s="52" t="s">
        <v>1720</v>
      </c>
      <c r="D1810" s="74"/>
      <c r="E1810" s="74">
        <v>3</v>
      </c>
      <c r="F1810" s="447" t="s">
        <v>41</v>
      </c>
      <c r="G1810" s="55" t="s">
        <v>31</v>
      </c>
      <c r="H1810" s="56" t="s">
        <v>32</v>
      </c>
      <c r="I1810" s="55" t="s">
        <v>33</v>
      </c>
      <c r="J1810" s="444">
        <v>806.17786666666655</v>
      </c>
      <c r="K1810" s="766">
        <v>2418.5335999999998</v>
      </c>
      <c r="L1810" s="136"/>
      <c r="M1810" s="469">
        <v>0</v>
      </c>
      <c r="N1810" s="136"/>
      <c r="O1810" s="469"/>
      <c r="P1810" s="75">
        <v>0</v>
      </c>
      <c r="Q1810" s="1002">
        <f t="shared" si="165"/>
        <v>0</v>
      </c>
      <c r="R1810" s="138"/>
      <c r="S1810" s="469"/>
      <c r="T1810" s="75">
        <v>0</v>
      </c>
      <c r="U1810" s="1002"/>
      <c r="V1810" s="138"/>
      <c r="W1810" s="469"/>
      <c r="X1810" s="138"/>
      <c r="Y1810" s="469"/>
      <c r="Z1810" s="60">
        <f t="shared" si="168"/>
        <v>3</v>
      </c>
      <c r="AA1810" s="1002">
        <v>2418.5335999999998</v>
      </c>
      <c r="AB1810" s="138"/>
      <c r="AC1810" s="469"/>
      <c r="AD1810" s="63">
        <v>0</v>
      </c>
      <c r="AE1810" s="137">
        <f t="shared" si="166"/>
        <v>0</v>
      </c>
      <c r="AF1810" s="945">
        <v>0</v>
      </c>
      <c r="AG1810" s="150">
        <v>0</v>
      </c>
      <c r="AH1810" s="138"/>
      <c r="AI1810" s="469"/>
      <c r="AJ1810" s="998">
        <f t="shared" si="167"/>
        <v>2418.5335999999998</v>
      </c>
    </row>
    <row r="1811" spans="2:36" ht="66" x14ac:dyDescent="0.25">
      <c r="B1811" s="51"/>
      <c r="C1811" s="445" t="s">
        <v>1721</v>
      </c>
      <c r="D1811" s="74"/>
      <c r="E1811" s="74">
        <v>6</v>
      </c>
      <c r="F1811" s="79" t="s">
        <v>41</v>
      </c>
      <c r="G1811" s="55" t="s">
        <v>31</v>
      </c>
      <c r="H1811" s="56" t="s">
        <v>32</v>
      </c>
      <c r="I1811" s="55" t="s">
        <v>33</v>
      </c>
      <c r="J1811" s="444">
        <v>295.09946666666667</v>
      </c>
      <c r="K1811" s="766">
        <v>1770.5968</v>
      </c>
      <c r="L1811" s="136"/>
      <c r="M1811" s="469">
        <v>0</v>
      </c>
      <c r="N1811" s="136"/>
      <c r="O1811" s="469"/>
      <c r="P1811" s="75">
        <v>0</v>
      </c>
      <c r="Q1811" s="1002">
        <f t="shared" si="165"/>
        <v>0</v>
      </c>
      <c r="R1811" s="138"/>
      <c r="S1811" s="469"/>
      <c r="T1811" s="75">
        <v>0</v>
      </c>
      <c r="U1811" s="1002"/>
      <c r="V1811" s="138"/>
      <c r="W1811" s="469"/>
      <c r="X1811" s="138"/>
      <c r="Y1811" s="469"/>
      <c r="Z1811" s="60">
        <f t="shared" si="168"/>
        <v>6</v>
      </c>
      <c r="AA1811" s="1002">
        <v>1770.5968</v>
      </c>
      <c r="AB1811" s="138"/>
      <c r="AC1811" s="469"/>
      <c r="AD1811" s="63">
        <v>0</v>
      </c>
      <c r="AE1811" s="137">
        <f t="shared" si="166"/>
        <v>0</v>
      </c>
      <c r="AF1811" s="945">
        <v>0</v>
      </c>
      <c r="AG1811" s="150">
        <v>0</v>
      </c>
      <c r="AH1811" s="138"/>
      <c r="AI1811" s="469"/>
      <c r="AJ1811" s="998">
        <f t="shared" si="167"/>
        <v>1770.5968</v>
      </c>
    </row>
    <row r="1812" spans="2:36" ht="66" x14ac:dyDescent="0.25">
      <c r="B1812" s="51"/>
      <c r="C1812" s="445" t="s">
        <v>1722</v>
      </c>
      <c r="D1812" s="74"/>
      <c r="E1812" s="74">
        <v>1</v>
      </c>
      <c r="F1812" s="79" t="s">
        <v>41</v>
      </c>
      <c r="G1812" s="55" t="s">
        <v>31</v>
      </c>
      <c r="H1812" s="56" t="s">
        <v>32</v>
      </c>
      <c r="I1812" s="55" t="s">
        <v>33</v>
      </c>
      <c r="J1812" s="444">
        <v>337.63</v>
      </c>
      <c r="K1812" s="766">
        <v>337.63</v>
      </c>
      <c r="L1812" s="136"/>
      <c r="M1812" s="469">
        <v>0</v>
      </c>
      <c r="N1812" s="136"/>
      <c r="O1812" s="469"/>
      <c r="P1812" s="75">
        <v>0</v>
      </c>
      <c r="Q1812" s="1002">
        <f t="shared" si="165"/>
        <v>0</v>
      </c>
      <c r="R1812" s="138"/>
      <c r="S1812" s="469"/>
      <c r="T1812" s="75">
        <v>0</v>
      </c>
      <c r="U1812" s="1002"/>
      <c r="V1812" s="138"/>
      <c r="W1812" s="469"/>
      <c r="X1812" s="138"/>
      <c r="Y1812" s="469"/>
      <c r="Z1812" s="60">
        <f t="shared" si="168"/>
        <v>1</v>
      </c>
      <c r="AA1812" s="1002">
        <v>337.63</v>
      </c>
      <c r="AB1812" s="138"/>
      <c r="AC1812" s="469"/>
      <c r="AD1812" s="63">
        <v>0</v>
      </c>
      <c r="AE1812" s="137">
        <f t="shared" si="166"/>
        <v>0</v>
      </c>
      <c r="AF1812" s="945">
        <v>0</v>
      </c>
      <c r="AG1812" s="150">
        <v>0</v>
      </c>
      <c r="AH1812" s="138"/>
      <c r="AI1812" s="469"/>
      <c r="AJ1812" s="998">
        <f t="shared" si="167"/>
        <v>337.63</v>
      </c>
    </row>
    <row r="1813" spans="2:36" ht="66" x14ac:dyDescent="0.25">
      <c r="B1813" s="51"/>
      <c r="C1813" s="445" t="s">
        <v>1723</v>
      </c>
      <c r="D1813" s="74"/>
      <c r="E1813" s="74">
        <v>1</v>
      </c>
      <c r="F1813" s="79" t="s">
        <v>41</v>
      </c>
      <c r="G1813" s="55" t="s">
        <v>31</v>
      </c>
      <c r="H1813" s="56" t="s">
        <v>32</v>
      </c>
      <c r="I1813" s="55" t="s">
        <v>33</v>
      </c>
      <c r="J1813" s="444">
        <v>620.14</v>
      </c>
      <c r="K1813" s="766">
        <v>620.14</v>
      </c>
      <c r="L1813" s="136"/>
      <c r="M1813" s="469">
        <v>0</v>
      </c>
      <c r="N1813" s="136"/>
      <c r="O1813" s="469"/>
      <c r="P1813" s="75">
        <v>0</v>
      </c>
      <c r="Q1813" s="1002">
        <f t="shared" si="165"/>
        <v>0</v>
      </c>
      <c r="R1813" s="138"/>
      <c r="S1813" s="469"/>
      <c r="T1813" s="75">
        <v>0</v>
      </c>
      <c r="U1813" s="1002"/>
      <c r="V1813" s="138"/>
      <c r="W1813" s="469"/>
      <c r="X1813" s="138"/>
      <c r="Y1813" s="469"/>
      <c r="Z1813" s="60">
        <f t="shared" si="168"/>
        <v>1</v>
      </c>
      <c r="AA1813" s="1002">
        <v>620.14</v>
      </c>
      <c r="AB1813" s="138"/>
      <c r="AC1813" s="469"/>
      <c r="AD1813" s="63">
        <v>0</v>
      </c>
      <c r="AE1813" s="137">
        <f t="shared" si="166"/>
        <v>0</v>
      </c>
      <c r="AF1813" s="945">
        <v>0</v>
      </c>
      <c r="AG1813" s="150">
        <v>0</v>
      </c>
      <c r="AH1813" s="138"/>
      <c r="AI1813" s="469"/>
      <c r="AJ1813" s="998">
        <f t="shared" si="167"/>
        <v>620.14</v>
      </c>
    </row>
    <row r="1814" spans="2:36" ht="66" x14ac:dyDescent="0.25">
      <c r="B1814" s="51"/>
      <c r="C1814" s="445" t="s">
        <v>1724</v>
      </c>
      <c r="D1814" s="74"/>
      <c r="E1814" s="74">
        <v>1</v>
      </c>
      <c r="F1814" s="448" t="s">
        <v>30</v>
      </c>
      <c r="G1814" s="55" t="s">
        <v>31</v>
      </c>
      <c r="H1814" s="56" t="s">
        <v>32</v>
      </c>
      <c r="I1814" s="55" t="s">
        <v>33</v>
      </c>
      <c r="J1814" s="444">
        <v>96.465599999999995</v>
      </c>
      <c r="K1814" s="766">
        <v>96.465599999999995</v>
      </c>
      <c r="L1814" s="136"/>
      <c r="M1814" s="469">
        <v>0</v>
      </c>
      <c r="N1814" s="136"/>
      <c r="O1814" s="469"/>
      <c r="P1814" s="75">
        <v>0</v>
      </c>
      <c r="Q1814" s="1002">
        <f t="shared" si="165"/>
        <v>0</v>
      </c>
      <c r="R1814" s="138"/>
      <c r="S1814" s="469"/>
      <c r="T1814" s="75">
        <v>0</v>
      </c>
      <c r="U1814" s="1002"/>
      <c r="V1814" s="138"/>
      <c r="W1814" s="469"/>
      <c r="X1814" s="138"/>
      <c r="Y1814" s="469"/>
      <c r="Z1814" s="60">
        <f t="shared" si="168"/>
        <v>1</v>
      </c>
      <c r="AA1814" s="1002">
        <v>96.465599999999995</v>
      </c>
      <c r="AB1814" s="138"/>
      <c r="AC1814" s="469"/>
      <c r="AD1814" s="63">
        <v>0</v>
      </c>
      <c r="AE1814" s="137">
        <f t="shared" si="166"/>
        <v>0</v>
      </c>
      <c r="AF1814" s="945">
        <v>0</v>
      </c>
      <c r="AG1814" s="150">
        <v>0</v>
      </c>
      <c r="AH1814" s="138"/>
      <c r="AI1814" s="469"/>
      <c r="AJ1814" s="998">
        <f t="shared" si="167"/>
        <v>96.465599999999995</v>
      </c>
    </row>
    <row r="1815" spans="2:36" ht="66" x14ac:dyDescent="0.25">
      <c r="B1815" s="51"/>
      <c r="C1815" s="445" t="s">
        <v>1725</v>
      </c>
      <c r="D1815" s="74"/>
      <c r="E1815" s="74">
        <v>1</v>
      </c>
      <c r="F1815" s="448" t="s">
        <v>30</v>
      </c>
      <c r="G1815" s="55" t="s">
        <v>31</v>
      </c>
      <c r="H1815" s="56" t="s">
        <v>32</v>
      </c>
      <c r="I1815" s="55" t="s">
        <v>33</v>
      </c>
      <c r="J1815" s="444">
        <v>68.903999999999996</v>
      </c>
      <c r="K1815" s="766">
        <v>68.903999999999996</v>
      </c>
      <c r="L1815" s="136"/>
      <c r="M1815" s="469">
        <v>0</v>
      </c>
      <c r="N1815" s="136"/>
      <c r="O1815" s="469"/>
      <c r="P1815" s="75">
        <v>0</v>
      </c>
      <c r="Q1815" s="1002">
        <f t="shared" si="165"/>
        <v>0</v>
      </c>
      <c r="R1815" s="138"/>
      <c r="S1815" s="469"/>
      <c r="T1815" s="75">
        <v>0</v>
      </c>
      <c r="U1815" s="1002"/>
      <c r="V1815" s="138"/>
      <c r="W1815" s="469"/>
      <c r="X1815" s="138"/>
      <c r="Y1815" s="469"/>
      <c r="Z1815" s="60">
        <f t="shared" si="168"/>
        <v>1</v>
      </c>
      <c r="AA1815" s="1002">
        <v>68.903999999999996</v>
      </c>
      <c r="AB1815" s="138"/>
      <c r="AC1815" s="469"/>
      <c r="AD1815" s="63">
        <v>0</v>
      </c>
      <c r="AE1815" s="137">
        <f t="shared" si="166"/>
        <v>0</v>
      </c>
      <c r="AF1815" s="945">
        <v>0</v>
      </c>
      <c r="AG1815" s="150">
        <v>0</v>
      </c>
      <c r="AH1815" s="138"/>
      <c r="AI1815" s="469"/>
      <c r="AJ1815" s="998">
        <f t="shared" si="167"/>
        <v>68.903999999999996</v>
      </c>
    </row>
    <row r="1816" spans="2:36" ht="66" x14ac:dyDescent="0.25">
      <c r="B1816" s="51"/>
      <c r="C1816" s="445" t="s">
        <v>1726</v>
      </c>
      <c r="D1816" s="74"/>
      <c r="E1816" s="74">
        <v>1</v>
      </c>
      <c r="F1816" s="448" t="s">
        <v>30</v>
      </c>
      <c r="G1816" s="55" t="s">
        <v>31</v>
      </c>
      <c r="H1816" s="56" t="s">
        <v>32</v>
      </c>
      <c r="I1816" s="55" t="s">
        <v>33</v>
      </c>
      <c r="J1816" s="444">
        <v>110.24639999999999</v>
      </c>
      <c r="K1816" s="766">
        <v>110.24639999999999</v>
      </c>
      <c r="L1816" s="136"/>
      <c r="M1816" s="469">
        <v>0</v>
      </c>
      <c r="N1816" s="136"/>
      <c r="O1816" s="469"/>
      <c r="P1816" s="75">
        <v>0</v>
      </c>
      <c r="Q1816" s="1002">
        <f t="shared" si="165"/>
        <v>0</v>
      </c>
      <c r="R1816" s="138"/>
      <c r="S1816" s="469"/>
      <c r="T1816" s="75">
        <v>0</v>
      </c>
      <c r="U1816" s="1002"/>
      <c r="V1816" s="138"/>
      <c r="W1816" s="469"/>
      <c r="X1816" s="138"/>
      <c r="Y1816" s="469"/>
      <c r="Z1816" s="60">
        <f t="shared" si="168"/>
        <v>1</v>
      </c>
      <c r="AA1816" s="1002">
        <v>110.24639999999999</v>
      </c>
      <c r="AB1816" s="138"/>
      <c r="AC1816" s="469"/>
      <c r="AD1816" s="63">
        <v>0</v>
      </c>
      <c r="AE1816" s="137">
        <f t="shared" si="166"/>
        <v>0</v>
      </c>
      <c r="AF1816" s="945">
        <v>0</v>
      </c>
      <c r="AG1816" s="150">
        <v>0</v>
      </c>
      <c r="AH1816" s="138"/>
      <c r="AI1816" s="469"/>
      <c r="AJ1816" s="998">
        <f t="shared" si="167"/>
        <v>110.24639999999999</v>
      </c>
    </row>
    <row r="1817" spans="2:36" ht="66" x14ac:dyDescent="0.25">
      <c r="B1817" s="51"/>
      <c r="C1817" s="445" t="s">
        <v>1727</v>
      </c>
      <c r="D1817" s="74"/>
      <c r="E1817" s="74">
        <v>1</v>
      </c>
      <c r="F1817" s="448" t="s">
        <v>30</v>
      </c>
      <c r="G1817" s="55" t="s">
        <v>31</v>
      </c>
      <c r="H1817" s="56" t="s">
        <v>32</v>
      </c>
      <c r="I1817" s="55" t="s">
        <v>33</v>
      </c>
      <c r="J1817" s="444">
        <v>475.43759999999997</v>
      </c>
      <c r="K1817" s="766">
        <v>475.43759999999997</v>
      </c>
      <c r="L1817" s="136"/>
      <c r="M1817" s="469">
        <v>0</v>
      </c>
      <c r="N1817" s="136"/>
      <c r="O1817" s="469"/>
      <c r="P1817" s="75">
        <v>0</v>
      </c>
      <c r="Q1817" s="1002">
        <f t="shared" si="165"/>
        <v>0</v>
      </c>
      <c r="R1817" s="138"/>
      <c r="S1817" s="469"/>
      <c r="T1817" s="75">
        <v>0</v>
      </c>
      <c r="U1817" s="1002"/>
      <c r="V1817" s="138"/>
      <c r="W1817" s="469"/>
      <c r="X1817" s="138"/>
      <c r="Y1817" s="469"/>
      <c r="Z1817" s="60">
        <f t="shared" si="168"/>
        <v>1</v>
      </c>
      <c r="AA1817" s="1002">
        <v>475.43759999999997</v>
      </c>
      <c r="AB1817" s="138"/>
      <c r="AC1817" s="469"/>
      <c r="AD1817" s="63">
        <v>0</v>
      </c>
      <c r="AE1817" s="137">
        <f t="shared" si="166"/>
        <v>0</v>
      </c>
      <c r="AF1817" s="945">
        <v>0</v>
      </c>
      <c r="AG1817" s="150">
        <v>0</v>
      </c>
      <c r="AH1817" s="138"/>
      <c r="AI1817" s="469"/>
      <c r="AJ1817" s="998">
        <f t="shared" si="167"/>
        <v>475.43759999999997</v>
      </c>
    </row>
    <row r="1818" spans="2:36" ht="66" x14ac:dyDescent="0.25">
      <c r="B1818" s="51"/>
      <c r="C1818" s="445" t="s">
        <v>1728</v>
      </c>
      <c r="D1818" s="74"/>
      <c r="E1818" s="74">
        <v>5</v>
      </c>
      <c r="F1818" s="448" t="s">
        <v>41</v>
      </c>
      <c r="G1818" s="55" t="s">
        <v>31</v>
      </c>
      <c r="H1818" s="56" t="s">
        <v>32</v>
      </c>
      <c r="I1818" s="55" t="s">
        <v>33</v>
      </c>
      <c r="J1818" s="444">
        <v>682.14959999999985</v>
      </c>
      <c r="K1818" s="766">
        <v>3410.7479999999991</v>
      </c>
      <c r="L1818" s="136"/>
      <c r="M1818" s="469">
        <v>0</v>
      </c>
      <c r="N1818" s="136"/>
      <c r="O1818" s="469"/>
      <c r="P1818" s="75">
        <v>0</v>
      </c>
      <c r="Q1818" s="1002">
        <f t="shared" si="165"/>
        <v>0</v>
      </c>
      <c r="R1818" s="138"/>
      <c r="S1818" s="469"/>
      <c r="T1818" s="75">
        <v>0</v>
      </c>
      <c r="U1818" s="1002"/>
      <c r="V1818" s="138"/>
      <c r="W1818" s="469"/>
      <c r="X1818" s="138"/>
      <c r="Y1818" s="469"/>
      <c r="Z1818" s="60">
        <f t="shared" si="168"/>
        <v>5</v>
      </c>
      <c r="AA1818" s="1002">
        <v>3410.7479999999991</v>
      </c>
      <c r="AB1818" s="138"/>
      <c r="AC1818" s="469"/>
      <c r="AD1818" s="63">
        <v>0</v>
      </c>
      <c r="AE1818" s="137">
        <f t="shared" si="166"/>
        <v>0</v>
      </c>
      <c r="AF1818" s="945">
        <v>0</v>
      </c>
      <c r="AG1818" s="150">
        <v>0</v>
      </c>
      <c r="AH1818" s="138"/>
      <c r="AI1818" s="469"/>
      <c r="AJ1818" s="998">
        <f t="shared" si="167"/>
        <v>3410.7479999999991</v>
      </c>
    </row>
    <row r="1819" spans="2:36" ht="66" x14ac:dyDescent="0.25">
      <c r="B1819" s="51"/>
      <c r="C1819" s="52" t="s">
        <v>1729</v>
      </c>
      <c r="D1819" s="74"/>
      <c r="E1819" s="74">
        <v>2</v>
      </c>
      <c r="F1819" s="448" t="s">
        <v>30</v>
      </c>
      <c r="G1819" s="55" t="s">
        <v>31</v>
      </c>
      <c r="H1819" s="56" t="s">
        <v>32</v>
      </c>
      <c r="I1819" s="55" t="s">
        <v>33</v>
      </c>
      <c r="J1819" s="444">
        <v>316.95920000000001</v>
      </c>
      <c r="K1819" s="766">
        <v>633.91840000000002</v>
      </c>
      <c r="L1819" s="136"/>
      <c r="M1819" s="469">
        <v>0</v>
      </c>
      <c r="N1819" s="136"/>
      <c r="O1819" s="469"/>
      <c r="P1819" s="75">
        <v>0</v>
      </c>
      <c r="Q1819" s="1002">
        <f t="shared" si="165"/>
        <v>0</v>
      </c>
      <c r="R1819" s="138"/>
      <c r="S1819" s="469"/>
      <c r="T1819" s="75">
        <v>0</v>
      </c>
      <c r="U1819" s="1002"/>
      <c r="V1819" s="138"/>
      <c r="W1819" s="469"/>
      <c r="X1819" s="138"/>
      <c r="Y1819" s="469"/>
      <c r="Z1819" s="60">
        <f t="shared" si="168"/>
        <v>2</v>
      </c>
      <c r="AA1819" s="1002">
        <v>633.91840000000002</v>
      </c>
      <c r="AB1819" s="138"/>
      <c r="AC1819" s="469"/>
      <c r="AD1819" s="63">
        <v>0</v>
      </c>
      <c r="AE1819" s="137">
        <f t="shared" si="166"/>
        <v>0</v>
      </c>
      <c r="AF1819" s="945">
        <v>0</v>
      </c>
      <c r="AG1819" s="150">
        <v>0</v>
      </c>
      <c r="AH1819" s="138"/>
      <c r="AI1819" s="469"/>
      <c r="AJ1819" s="998">
        <f t="shared" si="167"/>
        <v>633.91840000000002</v>
      </c>
    </row>
    <row r="1820" spans="2:36" ht="66" x14ac:dyDescent="0.25">
      <c r="B1820" s="51"/>
      <c r="C1820" s="445" t="s">
        <v>1730</v>
      </c>
      <c r="D1820" s="74"/>
      <c r="E1820" s="74">
        <v>1</v>
      </c>
      <c r="F1820" s="448" t="s">
        <v>30</v>
      </c>
      <c r="G1820" s="55" t="s">
        <v>31</v>
      </c>
      <c r="H1820" s="56" t="s">
        <v>32</v>
      </c>
      <c r="I1820" s="55" t="s">
        <v>33</v>
      </c>
      <c r="J1820" s="444">
        <v>385.86239999999998</v>
      </c>
      <c r="K1820" s="766">
        <v>385.86239999999998</v>
      </c>
      <c r="L1820" s="136"/>
      <c r="M1820" s="469">
        <v>0</v>
      </c>
      <c r="N1820" s="136"/>
      <c r="O1820" s="469"/>
      <c r="P1820" s="75">
        <v>0</v>
      </c>
      <c r="Q1820" s="1002">
        <f t="shared" si="165"/>
        <v>0</v>
      </c>
      <c r="R1820" s="138"/>
      <c r="S1820" s="469"/>
      <c r="T1820" s="75">
        <v>0</v>
      </c>
      <c r="U1820" s="1002"/>
      <c r="V1820" s="138"/>
      <c r="W1820" s="469"/>
      <c r="X1820" s="138"/>
      <c r="Y1820" s="469"/>
      <c r="Z1820" s="60">
        <f t="shared" si="168"/>
        <v>1</v>
      </c>
      <c r="AA1820" s="1002">
        <v>385.86239999999998</v>
      </c>
      <c r="AB1820" s="138"/>
      <c r="AC1820" s="469"/>
      <c r="AD1820" s="63">
        <v>0</v>
      </c>
      <c r="AE1820" s="137">
        <f t="shared" si="166"/>
        <v>0</v>
      </c>
      <c r="AF1820" s="945">
        <v>0</v>
      </c>
      <c r="AG1820" s="150">
        <v>0</v>
      </c>
      <c r="AH1820" s="138"/>
      <c r="AI1820" s="469"/>
      <c r="AJ1820" s="998">
        <f t="shared" si="167"/>
        <v>385.86239999999998</v>
      </c>
    </row>
    <row r="1821" spans="2:36" ht="66" x14ac:dyDescent="0.25">
      <c r="B1821" s="51"/>
      <c r="C1821" s="445" t="s">
        <v>1731</v>
      </c>
      <c r="D1821" s="74"/>
      <c r="E1821" s="74">
        <v>3</v>
      </c>
      <c r="F1821" s="448" t="s">
        <v>30</v>
      </c>
      <c r="G1821" s="55" t="s">
        <v>31</v>
      </c>
      <c r="H1821" s="56" t="s">
        <v>32</v>
      </c>
      <c r="I1821" s="55" t="s">
        <v>33</v>
      </c>
      <c r="J1821" s="444">
        <v>151.58920000000001</v>
      </c>
      <c r="K1821" s="766">
        <v>454.76760000000002</v>
      </c>
      <c r="L1821" s="136"/>
      <c r="M1821" s="469">
        <v>0</v>
      </c>
      <c r="N1821" s="136"/>
      <c r="O1821" s="469"/>
      <c r="P1821" s="75">
        <v>0</v>
      </c>
      <c r="Q1821" s="1002">
        <f t="shared" si="165"/>
        <v>0</v>
      </c>
      <c r="R1821" s="138"/>
      <c r="S1821" s="469"/>
      <c r="T1821" s="75">
        <v>0</v>
      </c>
      <c r="U1821" s="1002"/>
      <c r="V1821" s="138">
        <v>1</v>
      </c>
      <c r="W1821" s="469">
        <f>J1821*V1821</f>
        <v>151.58920000000001</v>
      </c>
      <c r="X1821" s="138"/>
      <c r="Y1821" s="469"/>
      <c r="Z1821" s="60">
        <f t="shared" si="168"/>
        <v>3</v>
      </c>
      <c r="AA1821" s="1002">
        <f>454.7676-151.59</f>
        <v>303.17759999999998</v>
      </c>
      <c r="AB1821" s="138"/>
      <c r="AC1821" s="469"/>
      <c r="AD1821" s="63">
        <v>0</v>
      </c>
      <c r="AE1821" s="137">
        <f t="shared" si="166"/>
        <v>0</v>
      </c>
      <c r="AF1821" s="945">
        <v>0</v>
      </c>
      <c r="AG1821" s="150">
        <v>0</v>
      </c>
      <c r="AH1821" s="138"/>
      <c r="AI1821" s="469"/>
      <c r="AJ1821" s="998">
        <f t="shared" si="167"/>
        <v>454.76679999999999</v>
      </c>
    </row>
    <row r="1822" spans="2:36" ht="66" x14ac:dyDescent="0.25">
      <c r="B1822" s="51"/>
      <c r="C1822" s="445" t="s">
        <v>1732</v>
      </c>
      <c r="D1822" s="74"/>
      <c r="E1822" s="74">
        <v>1</v>
      </c>
      <c r="F1822" s="448" t="s">
        <v>30</v>
      </c>
      <c r="G1822" s="55" t="s">
        <v>31</v>
      </c>
      <c r="H1822" s="56" t="s">
        <v>32</v>
      </c>
      <c r="I1822" s="55" t="s">
        <v>33</v>
      </c>
      <c r="J1822" s="444">
        <v>1695.0383999999999</v>
      </c>
      <c r="K1822" s="766">
        <v>1695.0383999999999</v>
      </c>
      <c r="L1822" s="136"/>
      <c r="M1822" s="469">
        <v>0</v>
      </c>
      <c r="N1822" s="136"/>
      <c r="O1822" s="469"/>
      <c r="P1822" s="75">
        <v>0</v>
      </c>
      <c r="Q1822" s="1002">
        <f t="shared" si="165"/>
        <v>0</v>
      </c>
      <c r="R1822" s="138"/>
      <c r="S1822" s="469"/>
      <c r="T1822" s="75">
        <v>0</v>
      </c>
      <c r="U1822" s="1002"/>
      <c r="V1822" s="138"/>
      <c r="W1822" s="469">
        <f t="shared" ref="W1822:W1827" si="169">J1822*V1822</f>
        <v>0</v>
      </c>
      <c r="X1822" s="138"/>
      <c r="Y1822" s="469"/>
      <c r="Z1822" s="60">
        <f t="shared" si="168"/>
        <v>1</v>
      </c>
      <c r="AA1822" s="1002">
        <v>1695.0383999999999</v>
      </c>
      <c r="AB1822" s="138"/>
      <c r="AC1822" s="469"/>
      <c r="AD1822" s="63">
        <v>0</v>
      </c>
      <c r="AE1822" s="137">
        <f t="shared" si="166"/>
        <v>0</v>
      </c>
      <c r="AF1822" s="945">
        <v>0</v>
      </c>
      <c r="AG1822" s="150">
        <v>0</v>
      </c>
      <c r="AH1822" s="138"/>
      <c r="AI1822" s="469"/>
      <c r="AJ1822" s="998">
        <f t="shared" si="167"/>
        <v>1695.0383999999999</v>
      </c>
    </row>
    <row r="1823" spans="2:36" ht="66" x14ac:dyDescent="0.25">
      <c r="B1823" s="51"/>
      <c r="C1823" s="93" t="s">
        <v>1733</v>
      </c>
      <c r="D1823" s="74"/>
      <c r="E1823" s="74">
        <v>5</v>
      </c>
      <c r="F1823" s="448" t="s">
        <v>30</v>
      </c>
      <c r="G1823" s="55" t="s">
        <v>31</v>
      </c>
      <c r="H1823" s="56" t="s">
        <v>32</v>
      </c>
      <c r="I1823" s="55" t="s">
        <v>33</v>
      </c>
      <c r="J1823" s="444">
        <v>150.20936</v>
      </c>
      <c r="K1823" s="766">
        <v>751.04680000000008</v>
      </c>
      <c r="L1823" s="136"/>
      <c r="M1823" s="469">
        <v>0</v>
      </c>
      <c r="N1823" s="136"/>
      <c r="O1823" s="469"/>
      <c r="P1823" s="75">
        <v>0</v>
      </c>
      <c r="Q1823" s="1002">
        <f t="shared" si="165"/>
        <v>0</v>
      </c>
      <c r="R1823" s="138"/>
      <c r="S1823" s="469"/>
      <c r="T1823" s="75">
        <v>0</v>
      </c>
      <c r="U1823" s="1002"/>
      <c r="V1823" s="138">
        <v>1</v>
      </c>
      <c r="W1823" s="469">
        <f t="shared" si="169"/>
        <v>150.20936</v>
      </c>
      <c r="X1823" s="138"/>
      <c r="Y1823" s="469"/>
      <c r="Z1823" s="60">
        <f t="shared" si="168"/>
        <v>5</v>
      </c>
      <c r="AA1823" s="1002">
        <f>751.0468-150.21</f>
        <v>600.83679999999993</v>
      </c>
      <c r="AB1823" s="138"/>
      <c r="AC1823" s="469"/>
      <c r="AD1823" s="63">
        <v>0</v>
      </c>
      <c r="AE1823" s="137">
        <f t="shared" si="166"/>
        <v>0</v>
      </c>
      <c r="AF1823" s="945">
        <v>0</v>
      </c>
      <c r="AG1823" s="150">
        <v>0</v>
      </c>
      <c r="AH1823" s="138"/>
      <c r="AI1823" s="469"/>
      <c r="AJ1823" s="998">
        <f t="shared" si="167"/>
        <v>751.04615999999987</v>
      </c>
    </row>
    <row r="1824" spans="2:36" ht="66" x14ac:dyDescent="0.25">
      <c r="B1824" s="51"/>
      <c r="C1824" s="52" t="s">
        <v>1734</v>
      </c>
      <c r="D1824" s="74"/>
      <c r="E1824" s="74">
        <v>5</v>
      </c>
      <c r="F1824" s="172" t="s">
        <v>30</v>
      </c>
      <c r="G1824" s="55" t="s">
        <v>31</v>
      </c>
      <c r="H1824" s="56" t="s">
        <v>32</v>
      </c>
      <c r="I1824" s="55" t="s">
        <v>33</v>
      </c>
      <c r="J1824" s="444">
        <v>246.48624000000001</v>
      </c>
      <c r="K1824" s="766">
        <v>1232.4312</v>
      </c>
      <c r="L1824" s="136"/>
      <c r="M1824" s="469">
        <v>0</v>
      </c>
      <c r="N1824" s="136"/>
      <c r="O1824" s="469"/>
      <c r="P1824" s="75">
        <v>0</v>
      </c>
      <c r="Q1824" s="1002">
        <f t="shared" si="165"/>
        <v>0</v>
      </c>
      <c r="R1824" s="138"/>
      <c r="S1824" s="469"/>
      <c r="T1824" s="75">
        <v>0</v>
      </c>
      <c r="U1824" s="1002"/>
      <c r="V1824" s="138"/>
      <c r="W1824" s="469">
        <f t="shared" si="169"/>
        <v>0</v>
      </c>
      <c r="X1824" s="138"/>
      <c r="Y1824" s="469"/>
      <c r="Z1824" s="60">
        <f t="shared" si="168"/>
        <v>5</v>
      </c>
      <c r="AA1824" s="1002">
        <v>1232.4312</v>
      </c>
      <c r="AB1824" s="138"/>
      <c r="AC1824" s="469"/>
      <c r="AD1824" s="63">
        <v>0</v>
      </c>
      <c r="AE1824" s="137">
        <f t="shared" si="166"/>
        <v>0</v>
      </c>
      <c r="AF1824" s="945">
        <v>0</v>
      </c>
      <c r="AG1824" s="150">
        <v>0</v>
      </c>
      <c r="AH1824" s="138"/>
      <c r="AI1824" s="469"/>
      <c r="AJ1824" s="998">
        <f t="shared" si="167"/>
        <v>1232.4312</v>
      </c>
    </row>
    <row r="1825" spans="2:36" ht="66" x14ac:dyDescent="0.25">
      <c r="B1825" s="51"/>
      <c r="C1825" s="445" t="s">
        <v>1735</v>
      </c>
      <c r="D1825" s="74"/>
      <c r="E1825" s="74">
        <v>3</v>
      </c>
      <c r="F1825" s="172" t="s">
        <v>30</v>
      </c>
      <c r="G1825" s="55" t="s">
        <v>31</v>
      </c>
      <c r="H1825" s="56" t="s">
        <v>32</v>
      </c>
      <c r="I1825" s="55" t="s">
        <v>33</v>
      </c>
      <c r="J1825" s="444">
        <v>392.75186666666667</v>
      </c>
      <c r="K1825" s="766">
        <v>1178.2556</v>
      </c>
      <c r="L1825" s="136"/>
      <c r="M1825" s="469">
        <v>0</v>
      </c>
      <c r="N1825" s="136"/>
      <c r="O1825" s="469"/>
      <c r="P1825" s="75">
        <v>0</v>
      </c>
      <c r="Q1825" s="1002">
        <f t="shared" si="165"/>
        <v>0</v>
      </c>
      <c r="R1825" s="138"/>
      <c r="S1825" s="469"/>
      <c r="T1825" s="75">
        <v>0</v>
      </c>
      <c r="U1825" s="1002"/>
      <c r="V1825" s="138">
        <v>1</v>
      </c>
      <c r="W1825" s="469">
        <f t="shared" si="169"/>
        <v>392.75186666666667</v>
      </c>
      <c r="X1825" s="138"/>
      <c r="Y1825" s="469"/>
      <c r="Z1825" s="60">
        <f t="shared" si="168"/>
        <v>3</v>
      </c>
      <c r="AA1825" s="1002">
        <f>1178.2556-392.75</f>
        <v>785.50559999999996</v>
      </c>
      <c r="AB1825" s="138"/>
      <c r="AC1825" s="469"/>
      <c r="AD1825" s="63">
        <v>0</v>
      </c>
      <c r="AE1825" s="137">
        <f t="shared" si="166"/>
        <v>0</v>
      </c>
      <c r="AF1825" s="945">
        <v>0</v>
      </c>
      <c r="AG1825" s="150">
        <v>0</v>
      </c>
      <c r="AH1825" s="138"/>
      <c r="AI1825" s="469"/>
      <c r="AJ1825" s="998">
        <f t="shared" si="167"/>
        <v>1178.2574666666667</v>
      </c>
    </row>
    <row r="1826" spans="2:36" ht="66" x14ac:dyDescent="0.25">
      <c r="B1826" s="51"/>
      <c r="C1826" s="436" t="s">
        <v>1736</v>
      </c>
      <c r="D1826" s="74"/>
      <c r="E1826" s="74">
        <v>5</v>
      </c>
      <c r="F1826" s="172" t="s">
        <v>30</v>
      </c>
      <c r="G1826" s="55" t="s">
        <v>31</v>
      </c>
      <c r="H1826" s="56" t="s">
        <v>32</v>
      </c>
      <c r="I1826" s="55" t="s">
        <v>33</v>
      </c>
      <c r="J1826" s="444">
        <v>214.88544000000002</v>
      </c>
      <c r="K1826" s="766">
        <v>1074.4272000000001</v>
      </c>
      <c r="L1826" s="136"/>
      <c r="M1826" s="469">
        <v>0</v>
      </c>
      <c r="N1826" s="136"/>
      <c r="O1826" s="469"/>
      <c r="P1826" s="75">
        <v>0</v>
      </c>
      <c r="Q1826" s="1002">
        <f t="shared" si="165"/>
        <v>0</v>
      </c>
      <c r="R1826" s="138"/>
      <c r="S1826" s="469"/>
      <c r="T1826" s="75">
        <v>0</v>
      </c>
      <c r="U1826" s="1002"/>
      <c r="V1826" s="138"/>
      <c r="W1826" s="469">
        <f t="shared" si="169"/>
        <v>0</v>
      </c>
      <c r="X1826" s="138"/>
      <c r="Y1826" s="469"/>
      <c r="Z1826" s="60">
        <f t="shared" si="168"/>
        <v>5</v>
      </c>
      <c r="AA1826" s="1002">
        <v>1074.4272000000001</v>
      </c>
      <c r="AB1826" s="138"/>
      <c r="AC1826" s="469"/>
      <c r="AD1826" s="63">
        <v>0</v>
      </c>
      <c r="AE1826" s="137">
        <f t="shared" si="166"/>
        <v>0</v>
      </c>
      <c r="AF1826" s="945">
        <v>0</v>
      </c>
      <c r="AG1826" s="150">
        <v>0</v>
      </c>
      <c r="AH1826" s="138"/>
      <c r="AI1826" s="469"/>
      <c r="AJ1826" s="998">
        <f t="shared" si="167"/>
        <v>1074.4272000000001</v>
      </c>
    </row>
    <row r="1827" spans="2:36" ht="66" x14ac:dyDescent="0.25">
      <c r="B1827" s="51"/>
      <c r="C1827" s="449" t="s">
        <v>1737</v>
      </c>
      <c r="D1827" s="74"/>
      <c r="E1827" s="74">
        <v>2</v>
      </c>
      <c r="F1827" s="79" t="s">
        <v>30</v>
      </c>
      <c r="G1827" s="55" t="s">
        <v>31</v>
      </c>
      <c r="H1827" s="56" t="s">
        <v>32</v>
      </c>
      <c r="I1827" s="55" t="s">
        <v>33</v>
      </c>
      <c r="J1827" s="444">
        <v>461.66</v>
      </c>
      <c r="K1827" s="766">
        <v>923.32</v>
      </c>
      <c r="L1827" s="136"/>
      <c r="M1827" s="469">
        <v>0</v>
      </c>
      <c r="N1827" s="136"/>
      <c r="O1827" s="469"/>
      <c r="P1827" s="75">
        <v>0</v>
      </c>
      <c r="Q1827" s="1002">
        <f t="shared" si="165"/>
        <v>0</v>
      </c>
      <c r="R1827" s="138"/>
      <c r="S1827" s="469"/>
      <c r="T1827" s="75">
        <v>1</v>
      </c>
      <c r="U1827" s="1002">
        <f>J1827*T1827</f>
        <v>461.66</v>
      </c>
      <c r="V1827" s="138"/>
      <c r="W1827" s="469">
        <f t="shared" si="169"/>
        <v>0</v>
      </c>
      <c r="X1827" s="138"/>
      <c r="Y1827" s="469"/>
      <c r="Z1827" s="60">
        <f t="shared" si="168"/>
        <v>2</v>
      </c>
      <c r="AA1827" s="1002">
        <f>923.32-461.66</f>
        <v>461.66</v>
      </c>
      <c r="AB1827" s="138"/>
      <c r="AC1827" s="469"/>
      <c r="AD1827" s="63">
        <v>0</v>
      </c>
      <c r="AE1827" s="137">
        <f t="shared" si="166"/>
        <v>0</v>
      </c>
      <c r="AF1827" s="945">
        <v>0</v>
      </c>
      <c r="AG1827" s="150">
        <v>0</v>
      </c>
      <c r="AH1827" s="138"/>
      <c r="AI1827" s="469"/>
      <c r="AJ1827" s="998">
        <f t="shared" si="167"/>
        <v>923.32</v>
      </c>
    </row>
    <row r="1828" spans="2:36" ht="66" x14ac:dyDescent="0.25">
      <c r="B1828" s="51"/>
      <c r="C1828" s="52" t="s">
        <v>1738</v>
      </c>
      <c r="D1828" s="74"/>
      <c r="E1828" s="74">
        <v>2</v>
      </c>
      <c r="F1828" s="447" t="s">
        <v>30</v>
      </c>
      <c r="G1828" s="55" t="s">
        <v>31</v>
      </c>
      <c r="H1828" s="56" t="s">
        <v>32</v>
      </c>
      <c r="I1828" s="55" t="s">
        <v>33</v>
      </c>
      <c r="J1828" s="444">
        <v>117.13500000000001</v>
      </c>
      <c r="K1828" s="766">
        <v>234.27</v>
      </c>
      <c r="L1828" s="136"/>
      <c r="M1828" s="469">
        <v>0</v>
      </c>
      <c r="N1828" s="136"/>
      <c r="O1828" s="469"/>
      <c r="P1828" s="75">
        <v>0</v>
      </c>
      <c r="Q1828" s="1002">
        <f t="shared" si="165"/>
        <v>0</v>
      </c>
      <c r="R1828" s="138"/>
      <c r="S1828" s="469"/>
      <c r="T1828" s="75">
        <v>2</v>
      </c>
      <c r="U1828" s="1002">
        <f>J1828*T1828</f>
        <v>234.27</v>
      </c>
      <c r="V1828" s="138"/>
      <c r="W1828" s="469"/>
      <c r="X1828" s="138"/>
      <c r="Y1828" s="469"/>
      <c r="Z1828" s="60"/>
      <c r="AA1828" s="1002"/>
      <c r="AB1828" s="138"/>
      <c r="AC1828" s="469"/>
      <c r="AD1828" s="63">
        <v>0</v>
      </c>
      <c r="AE1828" s="137">
        <f t="shared" si="166"/>
        <v>0</v>
      </c>
      <c r="AF1828" s="945">
        <v>0</v>
      </c>
      <c r="AG1828" s="150">
        <v>0</v>
      </c>
      <c r="AH1828" s="138"/>
      <c r="AI1828" s="469"/>
      <c r="AJ1828" s="998">
        <f t="shared" si="167"/>
        <v>234.27</v>
      </c>
    </row>
    <row r="1829" spans="2:36" ht="66" x14ac:dyDescent="0.25">
      <c r="B1829" s="51"/>
      <c r="C1829" s="450" t="s">
        <v>1739</v>
      </c>
      <c r="D1829" s="74"/>
      <c r="E1829" s="74">
        <v>2</v>
      </c>
      <c r="F1829" s="74" t="s">
        <v>195</v>
      </c>
      <c r="G1829" s="55" t="s">
        <v>31</v>
      </c>
      <c r="H1829" s="56" t="s">
        <v>32</v>
      </c>
      <c r="I1829" s="55" t="s">
        <v>33</v>
      </c>
      <c r="J1829" s="444">
        <v>165.3698</v>
      </c>
      <c r="K1829" s="766">
        <v>330.7396</v>
      </c>
      <c r="L1829" s="136"/>
      <c r="M1829" s="469">
        <v>0</v>
      </c>
      <c r="N1829" s="136"/>
      <c r="O1829" s="469"/>
      <c r="P1829" s="75">
        <v>0</v>
      </c>
      <c r="Q1829" s="1002">
        <f t="shared" si="165"/>
        <v>0</v>
      </c>
      <c r="R1829" s="138"/>
      <c r="S1829" s="469"/>
      <c r="T1829" s="75">
        <v>1</v>
      </c>
      <c r="U1829" s="1002">
        <f t="shared" ref="U1829:U1830" si="170">J1829*T1829</f>
        <v>165.3698</v>
      </c>
      <c r="V1829" s="138"/>
      <c r="W1829" s="469"/>
      <c r="X1829" s="138"/>
      <c r="Y1829" s="469"/>
      <c r="Z1829" s="60">
        <v>1</v>
      </c>
      <c r="AA1829" s="1002">
        <f>330.7396-165.37</f>
        <v>165.36959999999999</v>
      </c>
      <c r="AB1829" s="138"/>
      <c r="AC1829" s="469"/>
      <c r="AD1829" s="63">
        <v>0</v>
      </c>
      <c r="AE1829" s="137">
        <f t="shared" si="166"/>
        <v>0</v>
      </c>
      <c r="AF1829" s="945">
        <v>0</v>
      </c>
      <c r="AG1829" s="150">
        <v>0</v>
      </c>
      <c r="AH1829" s="138"/>
      <c r="AI1829" s="469"/>
      <c r="AJ1829" s="998">
        <f t="shared" si="167"/>
        <v>330.73939999999999</v>
      </c>
    </row>
    <row r="1830" spans="2:36" ht="66" x14ac:dyDescent="0.25">
      <c r="B1830" s="51"/>
      <c r="C1830" s="450" t="s">
        <v>1740</v>
      </c>
      <c r="D1830" s="74"/>
      <c r="E1830" s="74">
        <v>1</v>
      </c>
      <c r="F1830" s="451" t="s">
        <v>30</v>
      </c>
      <c r="G1830" s="55" t="s">
        <v>31</v>
      </c>
      <c r="H1830" s="56" t="s">
        <v>32</v>
      </c>
      <c r="I1830" s="55" t="s">
        <v>33</v>
      </c>
      <c r="J1830" s="444">
        <v>406.53359999999992</v>
      </c>
      <c r="K1830" s="766">
        <v>406.53359999999992</v>
      </c>
      <c r="L1830" s="136"/>
      <c r="M1830" s="469">
        <v>0</v>
      </c>
      <c r="N1830" s="136"/>
      <c r="O1830" s="469"/>
      <c r="P1830" s="75">
        <v>0</v>
      </c>
      <c r="Q1830" s="1002">
        <f t="shared" si="165"/>
        <v>0</v>
      </c>
      <c r="R1830" s="138"/>
      <c r="S1830" s="469"/>
      <c r="T1830" s="75">
        <v>1</v>
      </c>
      <c r="U1830" s="1002">
        <f t="shared" si="170"/>
        <v>406.53359999999992</v>
      </c>
      <c r="V1830" s="138"/>
      <c r="W1830" s="469"/>
      <c r="X1830" s="138"/>
      <c r="Y1830" s="469"/>
      <c r="Z1830" s="60"/>
      <c r="AA1830" s="1002"/>
      <c r="AB1830" s="138"/>
      <c r="AC1830" s="469"/>
      <c r="AD1830" s="63">
        <v>0</v>
      </c>
      <c r="AE1830" s="137">
        <f t="shared" si="166"/>
        <v>0</v>
      </c>
      <c r="AF1830" s="945">
        <v>0</v>
      </c>
      <c r="AG1830" s="150">
        <v>0</v>
      </c>
      <c r="AH1830" s="138"/>
      <c r="AI1830" s="469"/>
      <c r="AJ1830" s="998">
        <f t="shared" si="167"/>
        <v>406.53359999999992</v>
      </c>
    </row>
    <row r="1831" spans="2:36" ht="66" x14ac:dyDescent="0.25">
      <c r="B1831" s="51"/>
      <c r="C1831" s="450" t="s">
        <v>1741</v>
      </c>
      <c r="D1831" s="74"/>
      <c r="E1831" s="74">
        <v>3</v>
      </c>
      <c r="F1831" s="451" t="s">
        <v>30</v>
      </c>
      <c r="G1831" s="55" t="s">
        <v>31</v>
      </c>
      <c r="H1831" s="56" t="s">
        <v>32</v>
      </c>
      <c r="I1831" s="55" t="s">
        <v>33</v>
      </c>
      <c r="J1831" s="444">
        <v>268.72706666666664</v>
      </c>
      <c r="K1831" s="766">
        <v>806.18119999999999</v>
      </c>
      <c r="L1831" s="136"/>
      <c r="M1831" s="469">
        <v>0</v>
      </c>
      <c r="N1831" s="136"/>
      <c r="O1831" s="469"/>
      <c r="P1831" s="75">
        <v>0</v>
      </c>
      <c r="Q1831" s="1002">
        <f t="shared" si="165"/>
        <v>0</v>
      </c>
      <c r="R1831" s="138"/>
      <c r="S1831" s="469"/>
      <c r="T1831" s="75">
        <v>0</v>
      </c>
      <c r="U1831" s="1002"/>
      <c r="V1831" s="138"/>
      <c r="W1831" s="469"/>
      <c r="X1831" s="138"/>
      <c r="Y1831" s="469"/>
      <c r="Z1831" s="60">
        <f t="shared" si="168"/>
        <v>3</v>
      </c>
      <c r="AA1831" s="1002">
        <v>806.18119999999999</v>
      </c>
      <c r="AB1831" s="138"/>
      <c r="AC1831" s="469"/>
      <c r="AD1831" s="63">
        <v>0</v>
      </c>
      <c r="AE1831" s="137">
        <f t="shared" si="166"/>
        <v>0</v>
      </c>
      <c r="AF1831" s="945">
        <v>0</v>
      </c>
      <c r="AG1831" s="150">
        <v>0</v>
      </c>
      <c r="AH1831" s="138"/>
      <c r="AI1831" s="469"/>
      <c r="AJ1831" s="998">
        <f t="shared" si="167"/>
        <v>806.18119999999999</v>
      </c>
    </row>
    <row r="1832" spans="2:36" x14ac:dyDescent="0.25">
      <c r="B1832" s="51"/>
      <c r="C1832" s="452" t="s">
        <v>1742</v>
      </c>
      <c r="D1832" s="74"/>
      <c r="E1832" s="74">
        <v>2</v>
      </c>
      <c r="F1832" s="447"/>
      <c r="G1832" s="325"/>
      <c r="H1832" s="324"/>
      <c r="I1832" s="325"/>
      <c r="J1832" s="444"/>
      <c r="K1832" s="766">
        <v>180</v>
      </c>
      <c r="L1832" s="136"/>
      <c r="M1832" s="469">
        <v>0</v>
      </c>
      <c r="N1832" s="136"/>
      <c r="O1832" s="469"/>
      <c r="P1832" s="75">
        <v>0</v>
      </c>
      <c r="Q1832" s="1002"/>
      <c r="R1832" s="138"/>
      <c r="S1832" s="469"/>
      <c r="T1832" s="75">
        <v>0</v>
      </c>
      <c r="U1832" s="1002"/>
      <c r="V1832" s="138"/>
      <c r="W1832" s="469"/>
      <c r="X1832" s="138"/>
      <c r="Y1832" s="469"/>
      <c r="Z1832" s="60">
        <f t="shared" si="168"/>
        <v>2</v>
      </c>
      <c r="AA1832" s="1002">
        <v>180</v>
      </c>
      <c r="AB1832" s="138"/>
      <c r="AC1832" s="469"/>
      <c r="AD1832" s="63">
        <v>0</v>
      </c>
      <c r="AE1832" s="137"/>
      <c r="AF1832" s="945"/>
      <c r="AG1832" s="150">
        <v>0</v>
      </c>
      <c r="AH1832" s="138"/>
      <c r="AI1832" s="469"/>
      <c r="AJ1832" s="998">
        <f t="shared" si="167"/>
        <v>180</v>
      </c>
    </row>
    <row r="1833" spans="2:36" x14ac:dyDescent="0.25">
      <c r="B1833" s="51"/>
      <c r="C1833" s="452" t="s">
        <v>1743</v>
      </c>
      <c r="D1833" s="74"/>
      <c r="E1833" s="74">
        <v>2</v>
      </c>
      <c r="F1833" s="447"/>
      <c r="G1833" s="325"/>
      <c r="H1833" s="324"/>
      <c r="I1833" s="325"/>
      <c r="J1833" s="444"/>
      <c r="K1833" s="766">
        <v>320</v>
      </c>
      <c r="L1833" s="136"/>
      <c r="M1833" s="469">
        <v>0</v>
      </c>
      <c r="N1833" s="136"/>
      <c r="O1833" s="469"/>
      <c r="P1833" s="75">
        <v>0</v>
      </c>
      <c r="Q1833" s="1002"/>
      <c r="R1833" s="138"/>
      <c r="S1833" s="469"/>
      <c r="T1833" s="75">
        <v>0</v>
      </c>
      <c r="U1833" s="1002"/>
      <c r="V1833" s="138"/>
      <c r="W1833" s="469"/>
      <c r="X1833" s="138"/>
      <c r="Y1833" s="469"/>
      <c r="Z1833" s="60">
        <f t="shared" si="168"/>
        <v>2</v>
      </c>
      <c r="AA1833" s="1002">
        <v>320</v>
      </c>
      <c r="AB1833" s="138"/>
      <c r="AC1833" s="469"/>
      <c r="AD1833" s="63">
        <v>0</v>
      </c>
      <c r="AE1833" s="137"/>
      <c r="AF1833" s="945"/>
      <c r="AG1833" s="150">
        <v>0</v>
      </c>
      <c r="AH1833" s="138"/>
      <c r="AI1833" s="469"/>
      <c r="AJ1833" s="998">
        <f t="shared" si="167"/>
        <v>320</v>
      </c>
    </row>
    <row r="1834" spans="2:36" x14ac:dyDescent="0.25">
      <c r="B1834" s="51"/>
      <c r="C1834" s="452" t="s">
        <v>1744</v>
      </c>
      <c r="D1834" s="74"/>
      <c r="E1834" s="74">
        <v>2</v>
      </c>
      <c r="F1834" s="447"/>
      <c r="G1834" s="325"/>
      <c r="H1834" s="324"/>
      <c r="I1834" s="325"/>
      <c r="J1834" s="444"/>
      <c r="K1834" s="766">
        <v>960</v>
      </c>
      <c r="L1834" s="136"/>
      <c r="M1834" s="469">
        <v>0</v>
      </c>
      <c r="N1834" s="136"/>
      <c r="O1834" s="469"/>
      <c r="P1834" s="75">
        <v>0</v>
      </c>
      <c r="Q1834" s="1002"/>
      <c r="R1834" s="138"/>
      <c r="S1834" s="469"/>
      <c r="T1834" s="75">
        <v>0</v>
      </c>
      <c r="U1834" s="1002"/>
      <c r="V1834" s="138"/>
      <c r="W1834" s="469"/>
      <c r="X1834" s="138"/>
      <c r="Y1834" s="469"/>
      <c r="Z1834" s="60">
        <f t="shared" si="168"/>
        <v>2</v>
      </c>
      <c r="AA1834" s="1002">
        <v>960</v>
      </c>
      <c r="AB1834" s="138"/>
      <c r="AC1834" s="469"/>
      <c r="AD1834" s="63">
        <v>0</v>
      </c>
      <c r="AE1834" s="137"/>
      <c r="AF1834" s="945"/>
      <c r="AG1834" s="150">
        <v>0</v>
      </c>
      <c r="AH1834" s="138"/>
      <c r="AI1834" s="469"/>
      <c r="AJ1834" s="998">
        <f t="shared" si="167"/>
        <v>960</v>
      </c>
    </row>
    <row r="1835" spans="2:36" ht="24.75" x14ac:dyDescent="0.25">
      <c r="B1835" s="51"/>
      <c r="C1835" s="452" t="s">
        <v>1745</v>
      </c>
      <c r="D1835" s="74"/>
      <c r="E1835" s="74">
        <v>1</v>
      </c>
      <c r="F1835" s="447"/>
      <c r="G1835" s="325"/>
      <c r="H1835" s="324"/>
      <c r="I1835" s="325"/>
      <c r="J1835" s="444"/>
      <c r="K1835" s="766">
        <v>1200</v>
      </c>
      <c r="L1835" s="136"/>
      <c r="M1835" s="469">
        <v>0</v>
      </c>
      <c r="N1835" s="136"/>
      <c r="O1835" s="469"/>
      <c r="P1835" s="75">
        <v>0</v>
      </c>
      <c r="Q1835" s="1002"/>
      <c r="R1835" s="138"/>
      <c r="S1835" s="469"/>
      <c r="T1835" s="75">
        <v>0</v>
      </c>
      <c r="U1835" s="1002"/>
      <c r="V1835" s="138"/>
      <c r="W1835" s="469"/>
      <c r="X1835" s="138"/>
      <c r="Y1835" s="469"/>
      <c r="Z1835" s="60">
        <f t="shared" si="168"/>
        <v>1</v>
      </c>
      <c r="AA1835" s="1002">
        <v>1200</v>
      </c>
      <c r="AB1835" s="138"/>
      <c r="AC1835" s="469"/>
      <c r="AD1835" s="63">
        <v>0</v>
      </c>
      <c r="AE1835" s="137"/>
      <c r="AF1835" s="945"/>
      <c r="AG1835" s="150">
        <v>0</v>
      </c>
      <c r="AH1835" s="138"/>
      <c r="AI1835" s="469"/>
      <c r="AJ1835" s="998">
        <f t="shared" si="167"/>
        <v>1200</v>
      </c>
    </row>
    <row r="1836" spans="2:36" x14ac:dyDescent="0.25">
      <c r="B1836" s="51"/>
      <c r="C1836" s="452" t="s">
        <v>1746</v>
      </c>
      <c r="D1836" s="74"/>
      <c r="E1836" s="74">
        <v>3</v>
      </c>
      <c r="F1836" s="447"/>
      <c r="G1836" s="325"/>
      <c r="H1836" s="324"/>
      <c r="I1836" s="325"/>
      <c r="J1836" s="444"/>
      <c r="K1836" s="766">
        <v>720</v>
      </c>
      <c r="L1836" s="136"/>
      <c r="M1836" s="469">
        <v>0</v>
      </c>
      <c r="N1836" s="136"/>
      <c r="O1836" s="469"/>
      <c r="P1836" s="75">
        <v>0</v>
      </c>
      <c r="Q1836" s="1002"/>
      <c r="R1836" s="138"/>
      <c r="S1836" s="469"/>
      <c r="T1836" s="75">
        <v>0</v>
      </c>
      <c r="U1836" s="1002"/>
      <c r="V1836" s="138"/>
      <c r="W1836" s="469"/>
      <c r="X1836" s="138"/>
      <c r="Y1836" s="469"/>
      <c r="Z1836" s="60">
        <f t="shared" si="168"/>
        <v>3</v>
      </c>
      <c r="AA1836" s="1002">
        <v>720</v>
      </c>
      <c r="AB1836" s="138"/>
      <c r="AC1836" s="469"/>
      <c r="AD1836" s="63">
        <v>0</v>
      </c>
      <c r="AE1836" s="137"/>
      <c r="AF1836" s="945"/>
      <c r="AG1836" s="150">
        <v>0</v>
      </c>
      <c r="AH1836" s="138"/>
      <c r="AI1836" s="469"/>
      <c r="AJ1836" s="998">
        <f t="shared" si="167"/>
        <v>720</v>
      </c>
    </row>
    <row r="1837" spans="2:36" x14ac:dyDescent="0.25">
      <c r="B1837" s="51"/>
      <c r="C1837" s="453" t="s">
        <v>1747</v>
      </c>
      <c r="D1837" s="74"/>
      <c r="E1837" s="74">
        <v>1</v>
      </c>
      <c r="F1837" s="447"/>
      <c r="G1837" s="325"/>
      <c r="H1837" s="324"/>
      <c r="I1837" s="325"/>
      <c r="J1837" s="444"/>
      <c r="K1837" s="766">
        <v>790</v>
      </c>
      <c r="L1837" s="136"/>
      <c r="M1837" s="469">
        <v>0</v>
      </c>
      <c r="N1837" s="136"/>
      <c r="O1837" s="469"/>
      <c r="P1837" s="75">
        <v>0</v>
      </c>
      <c r="Q1837" s="1002"/>
      <c r="R1837" s="138"/>
      <c r="S1837" s="469"/>
      <c r="T1837" s="75">
        <v>0</v>
      </c>
      <c r="U1837" s="1002"/>
      <c r="V1837" s="138"/>
      <c r="W1837" s="469"/>
      <c r="X1837" s="138"/>
      <c r="Y1837" s="469"/>
      <c r="Z1837" s="60">
        <f t="shared" si="168"/>
        <v>1</v>
      </c>
      <c r="AA1837" s="1002">
        <v>790</v>
      </c>
      <c r="AB1837" s="138"/>
      <c r="AC1837" s="469"/>
      <c r="AD1837" s="63">
        <v>0</v>
      </c>
      <c r="AE1837" s="137"/>
      <c r="AF1837" s="945"/>
      <c r="AG1837" s="150">
        <v>0</v>
      </c>
      <c r="AH1837" s="138"/>
      <c r="AI1837" s="469"/>
      <c r="AJ1837" s="998">
        <f t="shared" si="167"/>
        <v>790</v>
      </c>
    </row>
    <row r="1838" spans="2:36" x14ac:dyDescent="0.25">
      <c r="B1838" s="92"/>
      <c r="C1838" s="329" t="s">
        <v>1165</v>
      </c>
      <c r="D1838" s="74"/>
      <c r="E1838" s="74">
        <v>1</v>
      </c>
      <c r="F1838" s="79"/>
      <c r="G1838" s="133"/>
      <c r="H1838" s="324"/>
      <c r="I1838" s="325"/>
      <c r="J1838" s="57"/>
      <c r="K1838" s="766">
        <v>509</v>
      </c>
      <c r="L1838" s="80"/>
      <c r="M1838" s="150">
        <v>0</v>
      </c>
      <c r="N1838" s="80"/>
      <c r="O1838" s="150"/>
      <c r="P1838" s="75">
        <v>0</v>
      </c>
      <c r="Q1838" s="999"/>
      <c r="R1838" s="81"/>
      <c r="S1838" s="150"/>
      <c r="T1838" s="75">
        <v>0</v>
      </c>
      <c r="U1838" s="999"/>
      <c r="V1838" s="81"/>
      <c r="W1838" s="150"/>
      <c r="X1838" s="81"/>
      <c r="Y1838" s="150"/>
      <c r="Z1838" s="60">
        <f t="shared" si="168"/>
        <v>1</v>
      </c>
      <c r="AA1838" s="999">
        <v>509</v>
      </c>
      <c r="AB1838" s="81"/>
      <c r="AC1838" s="150"/>
      <c r="AD1838" s="63">
        <v>0</v>
      </c>
      <c r="AE1838" s="78"/>
      <c r="AF1838" s="63"/>
      <c r="AG1838" s="150">
        <v>0</v>
      </c>
      <c r="AH1838" s="81"/>
      <c r="AI1838" s="150"/>
      <c r="AJ1838" s="998">
        <f t="shared" si="167"/>
        <v>509</v>
      </c>
    </row>
    <row r="1839" spans="2:36" x14ac:dyDescent="0.25">
      <c r="B1839" s="42">
        <v>29102</v>
      </c>
      <c r="C1839" s="341" t="s">
        <v>1748</v>
      </c>
      <c r="D1839" s="44"/>
      <c r="E1839" s="44"/>
      <c r="F1839" s="45"/>
      <c r="G1839" s="46"/>
      <c r="H1839" s="46"/>
      <c r="I1839" s="46"/>
      <c r="J1839" s="47"/>
      <c r="K1839" s="787">
        <v>0</v>
      </c>
      <c r="L1839" s="264"/>
      <c r="M1839" s="921">
        <v>0</v>
      </c>
      <c r="N1839" s="264"/>
      <c r="O1839" s="921"/>
      <c r="P1839" s="238">
        <v>0</v>
      </c>
      <c r="Q1839" s="1008"/>
      <c r="R1839" s="265"/>
      <c r="S1839" s="921"/>
      <c r="T1839" s="238">
        <v>0</v>
      </c>
      <c r="U1839" s="1008">
        <v>0</v>
      </c>
      <c r="V1839" s="265"/>
      <c r="W1839" s="921"/>
      <c r="X1839" s="265"/>
      <c r="Y1839" s="921"/>
      <c r="Z1839" s="376">
        <f t="shared" si="168"/>
        <v>0</v>
      </c>
      <c r="AA1839" s="1008">
        <v>0</v>
      </c>
      <c r="AB1839" s="265"/>
      <c r="AC1839" s="921"/>
      <c r="AD1839" s="931">
        <v>0</v>
      </c>
      <c r="AE1839" s="281"/>
      <c r="AF1839" s="958"/>
      <c r="AG1839" s="882">
        <v>0</v>
      </c>
      <c r="AH1839" s="265"/>
      <c r="AI1839" s="921"/>
      <c r="AJ1839" s="926">
        <f t="shared" si="167"/>
        <v>0</v>
      </c>
    </row>
    <row r="1840" spans="2:36" x14ac:dyDescent="0.25">
      <c r="B1840" s="51"/>
      <c r="C1840" s="407"/>
      <c r="D1840" s="51"/>
      <c r="E1840" s="51"/>
      <c r="F1840" s="79"/>
      <c r="G1840" s="133"/>
      <c r="H1840" s="133"/>
      <c r="I1840" s="133"/>
      <c r="J1840" s="108"/>
      <c r="K1840" s="807"/>
      <c r="L1840" s="142"/>
      <c r="M1840" s="918">
        <v>0</v>
      </c>
      <c r="N1840" s="142"/>
      <c r="O1840" s="918"/>
      <c r="P1840" s="75">
        <v>0</v>
      </c>
      <c r="Q1840" s="1007"/>
      <c r="R1840" s="144"/>
      <c r="S1840" s="918"/>
      <c r="T1840" s="75">
        <v>0</v>
      </c>
      <c r="U1840" s="1007"/>
      <c r="V1840" s="144"/>
      <c r="W1840" s="918"/>
      <c r="X1840" s="144"/>
      <c r="Y1840" s="918"/>
      <c r="Z1840" s="60">
        <f t="shared" si="168"/>
        <v>0</v>
      </c>
      <c r="AA1840" s="1007"/>
      <c r="AB1840" s="144"/>
      <c r="AC1840" s="918"/>
      <c r="AD1840" s="63">
        <v>0</v>
      </c>
      <c r="AE1840" s="135"/>
      <c r="AF1840" s="945"/>
      <c r="AG1840" s="150">
        <v>0</v>
      </c>
      <c r="AH1840" s="144"/>
      <c r="AI1840" s="918"/>
      <c r="AJ1840" s="998">
        <f t="shared" si="167"/>
        <v>0</v>
      </c>
    </row>
    <row r="1841" spans="2:36" ht="24" x14ac:dyDescent="0.25">
      <c r="B1841" s="42">
        <v>29103</v>
      </c>
      <c r="C1841" s="341" t="s">
        <v>1749</v>
      </c>
      <c r="D1841" s="44"/>
      <c r="E1841" s="44"/>
      <c r="F1841" s="45"/>
      <c r="G1841" s="46"/>
      <c r="H1841" s="46"/>
      <c r="I1841" s="46"/>
      <c r="J1841" s="47"/>
      <c r="K1841" s="787">
        <v>0</v>
      </c>
      <c r="L1841" s="264"/>
      <c r="M1841" s="921">
        <v>0</v>
      </c>
      <c r="N1841" s="264"/>
      <c r="O1841" s="921"/>
      <c r="P1841" s="238">
        <v>0</v>
      </c>
      <c r="Q1841" s="1008"/>
      <c r="R1841" s="265"/>
      <c r="S1841" s="921"/>
      <c r="T1841" s="238">
        <v>0</v>
      </c>
      <c r="U1841" s="1008">
        <v>0</v>
      </c>
      <c r="V1841" s="265"/>
      <c r="W1841" s="921"/>
      <c r="X1841" s="265"/>
      <c r="Y1841" s="921"/>
      <c r="Z1841" s="376">
        <f t="shared" si="168"/>
        <v>0</v>
      </c>
      <c r="AA1841" s="1008">
        <v>0</v>
      </c>
      <c r="AB1841" s="265"/>
      <c r="AC1841" s="921"/>
      <c r="AD1841" s="931">
        <v>0</v>
      </c>
      <c r="AE1841" s="281"/>
      <c r="AF1841" s="958"/>
      <c r="AG1841" s="882">
        <v>0</v>
      </c>
      <c r="AH1841" s="265"/>
      <c r="AI1841" s="921"/>
      <c r="AJ1841" s="926">
        <f t="shared" si="167"/>
        <v>0</v>
      </c>
    </row>
    <row r="1842" spans="2:36" x14ac:dyDescent="0.25">
      <c r="B1842" s="51"/>
      <c r="C1842" s="102"/>
      <c r="D1842" s="74"/>
      <c r="E1842" s="74"/>
      <c r="F1842" s="79"/>
      <c r="G1842" s="133"/>
      <c r="H1842" s="133"/>
      <c r="I1842" s="133"/>
      <c r="J1842" s="57"/>
      <c r="K1842" s="766"/>
      <c r="L1842" s="136"/>
      <c r="M1842" s="469">
        <v>0</v>
      </c>
      <c r="N1842" s="136"/>
      <c r="O1842" s="469"/>
      <c r="P1842" s="75">
        <v>0</v>
      </c>
      <c r="Q1842" s="1002"/>
      <c r="R1842" s="138"/>
      <c r="S1842" s="469"/>
      <c r="T1842" s="75">
        <v>0</v>
      </c>
      <c r="U1842" s="1002"/>
      <c r="V1842" s="138"/>
      <c r="W1842" s="469"/>
      <c r="X1842" s="138"/>
      <c r="Y1842" s="469"/>
      <c r="Z1842" s="60">
        <f t="shared" si="168"/>
        <v>0</v>
      </c>
      <c r="AA1842" s="1002"/>
      <c r="AB1842" s="138"/>
      <c r="AC1842" s="469"/>
      <c r="AD1842" s="63">
        <v>0</v>
      </c>
      <c r="AE1842" s="137"/>
      <c r="AF1842" s="942"/>
      <c r="AG1842" s="150">
        <v>0</v>
      </c>
      <c r="AH1842" s="138"/>
      <c r="AI1842" s="469"/>
      <c r="AJ1842" s="998">
        <f t="shared" si="167"/>
        <v>0</v>
      </c>
    </row>
    <row r="1843" spans="2:36" ht="24" x14ac:dyDescent="0.25">
      <c r="B1843" s="42">
        <v>29104</v>
      </c>
      <c r="C1843" s="341" t="s">
        <v>1750</v>
      </c>
      <c r="D1843" s="44"/>
      <c r="E1843" s="44"/>
      <c r="F1843" s="45"/>
      <c r="G1843" s="46"/>
      <c r="H1843" s="46"/>
      <c r="I1843" s="46"/>
      <c r="J1843" s="47"/>
      <c r="K1843" s="787">
        <v>0</v>
      </c>
      <c r="L1843" s="264"/>
      <c r="M1843" s="921">
        <v>0</v>
      </c>
      <c r="N1843" s="264"/>
      <c r="O1843" s="921"/>
      <c r="P1843" s="238">
        <v>0</v>
      </c>
      <c r="Q1843" s="1008"/>
      <c r="R1843" s="265"/>
      <c r="S1843" s="921"/>
      <c r="T1843" s="238">
        <v>0</v>
      </c>
      <c r="U1843" s="1008">
        <v>0</v>
      </c>
      <c r="V1843" s="265"/>
      <c r="W1843" s="921"/>
      <c r="X1843" s="265"/>
      <c r="Y1843" s="921"/>
      <c r="Z1843" s="376">
        <f t="shared" si="168"/>
        <v>0</v>
      </c>
      <c r="AA1843" s="1008">
        <v>0</v>
      </c>
      <c r="AB1843" s="265"/>
      <c r="AC1843" s="921"/>
      <c r="AD1843" s="931">
        <v>0</v>
      </c>
      <c r="AE1843" s="281"/>
      <c r="AF1843" s="958"/>
      <c r="AG1843" s="882">
        <v>0</v>
      </c>
      <c r="AH1843" s="265"/>
      <c r="AI1843" s="921"/>
      <c r="AJ1843" s="926">
        <f t="shared" si="167"/>
        <v>0</v>
      </c>
    </row>
    <row r="1844" spans="2:36" x14ac:dyDescent="0.25">
      <c r="B1844" s="51"/>
      <c r="C1844" s="407"/>
      <c r="D1844" s="332"/>
      <c r="E1844" s="332"/>
      <c r="F1844" s="79"/>
      <c r="G1844" s="133"/>
      <c r="H1844" s="133"/>
      <c r="I1844" s="133"/>
      <c r="J1844" s="57"/>
      <c r="K1844" s="804"/>
      <c r="L1844" s="136"/>
      <c r="M1844" s="469">
        <v>0</v>
      </c>
      <c r="N1844" s="136"/>
      <c r="O1844" s="469"/>
      <c r="P1844" s="75">
        <v>0</v>
      </c>
      <c r="Q1844" s="1002"/>
      <c r="R1844" s="138"/>
      <c r="S1844" s="469"/>
      <c r="T1844" s="75">
        <v>0</v>
      </c>
      <c r="U1844" s="1002"/>
      <c r="V1844" s="138"/>
      <c r="W1844" s="469"/>
      <c r="X1844" s="138"/>
      <c r="Y1844" s="469"/>
      <c r="Z1844" s="60">
        <f t="shared" si="168"/>
        <v>0</v>
      </c>
      <c r="AA1844" s="1002"/>
      <c r="AB1844" s="138"/>
      <c r="AC1844" s="469"/>
      <c r="AD1844" s="63">
        <v>0</v>
      </c>
      <c r="AE1844" s="137"/>
      <c r="AF1844" s="942"/>
      <c r="AG1844" s="150">
        <v>0</v>
      </c>
      <c r="AH1844" s="138"/>
      <c r="AI1844" s="469"/>
      <c r="AJ1844" s="998">
        <f t="shared" si="167"/>
        <v>0</v>
      </c>
    </row>
    <row r="1845" spans="2:36" ht="36" x14ac:dyDescent="0.25">
      <c r="B1845" s="42">
        <v>29105</v>
      </c>
      <c r="C1845" s="341" t="s">
        <v>1751</v>
      </c>
      <c r="D1845" s="44"/>
      <c r="E1845" s="44"/>
      <c r="F1845" s="45"/>
      <c r="G1845" s="46"/>
      <c r="H1845" s="46"/>
      <c r="I1845" s="46"/>
      <c r="J1845" s="47"/>
      <c r="K1845" s="787">
        <v>0</v>
      </c>
      <c r="L1845" s="264"/>
      <c r="M1845" s="921">
        <v>0</v>
      </c>
      <c r="N1845" s="264"/>
      <c r="O1845" s="921"/>
      <c r="P1845" s="238">
        <v>0</v>
      </c>
      <c r="Q1845" s="1008"/>
      <c r="R1845" s="265"/>
      <c r="S1845" s="921"/>
      <c r="T1845" s="238">
        <v>0</v>
      </c>
      <c r="U1845" s="1008">
        <v>0</v>
      </c>
      <c r="V1845" s="265"/>
      <c r="W1845" s="921"/>
      <c r="X1845" s="265"/>
      <c r="Y1845" s="921"/>
      <c r="Z1845" s="376">
        <f t="shared" si="168"/>
        <v>0</v>
      </c>
      <c r="AA1845" s="1008">
        <v>0</v>
      </c>
      <c r="AB1845" s="265"/>
      <c r="AC1845" s="921"/>
      <c r="AD1845" s="931">
        <v>0</v>
      </c>
      <c r="AE1845" s="281"/>
      <c r="AF1845" s="958"/>
      <c r="AG1845" s="882">
        <v>0</v>
      </c>
      <c r="AH1845" s="265"/>
      <c r="AI1845" s="921"/>
      <c r="AJ1845" s="926">
        <f t="shared" si="167"/>
        <v>0</v>
      </c>
    </row>
    <row r="1846" spans="2:36" x14ac:dyDescent="0.25">
      <c r="B1846" s="406"/>
      <c r="C1846" s="93"/>
      <c r="D1846" s="332"/>
      <c r="E1846" s="332"/>
      <c r="F1846" s="109"/>
      <c r="G1846" s="302"/>
      <c r="H1846" s="302"/>
      <c r="I1846" s="302"/>
      <c r="J1846" s="57"/>
      <c r="K1846" s="804"/>
      <c r="L1846" s="136"/>
      <c r="M1846" s="469">
        <v>0</v>
      </c>
      <c r="N1846" s="136"/>
      <c r="O1846" s="469"/>
      <c r="P1846" s="75">
        <v>0</v>
      </c>
      <c r="Q1846" s="1002"/>
      <c r="R1846" s="138"/>
      <c r="S1846" s="469"/>
      <c r="T1846" s="75">
        <v>0</v>
      </c>
      <c r="U1846" s="1002"/>
      <c r="V1846" s="138"/>
      <c r="W1846" s="469"/>
      <c r="X1846" s="138"/>
      <c r="Y1846" s="469"/>
      <c r="Z1846" s="60">
        <f t="shared" si="168"/>
        <v>0</v>
      </c>
      <c r="AA1846" s="1002"/>
      <c r="AB1846" s="138"/>
      <c r="AC1846" s="469"/>
      <c r="AD1846" s="63">
        <v>0</v>
      </c>
      <c r="AE1846" s="137"/>
      <c r="AF1846" s="942"/>
      <c r="AG1846" s="150">
        <v>0</v>
      </c>
      <c r="AH1846" s="138"/>
      <c r="AI1846" s="469"/>
      <c r="AJ1846" s="998">
        <f t="shared" si="167"/>
        <v>0</v>
      </c>
    </row>
    <row r="1847" spans="2:36" x14ac:dyDescent="0.25">
      <c r="B1847" s="42">
        <v>29106</v>
      </c>
      <c r="C1847" s="341" t="s">
        <v>1752</v>
      </c>
      <c r="D1847" s="44"/>
      <c r="E1847" s="44"/>
      <c r="F1847" s="45"/>
      <c r="G1847" s="46"/>
      <c r="H1847" s="46"/>
      <c r="I1847" s="46"/>
      <c r="J1847" s="47"/>
      <c r="K1847" s="787">
        <v>0</v>
      </c>
      <c r="L1847" s="264"/>
      <c r="M1847" s="921">
        <v>0</v>
      </c>
      <c r="N1847" s="264"/>
      <c r="O1847" s="921"/>
      <c r="P1847" s="238">
        <v>0</v>
      </c>
      <c r="Q1847" s="1008"/>
      <c r="R1847" s="265"/>
      <c r="S1847" s="921"/>
      <c r="T1847" s="238">
        <v>0</v>
      </c>
      <c r="U1847" s="1008">
        <v>0</v>
      </c>
      <c r="V1847" s="265"/>
      <c r="W1847" s="921"/>
      <c r="X1847" s="265"/>
      <c r="Y1847" s="921"/>
      <c r="Z1847" s="376">
        <f t="shared" si="168"/>
        <v>0</v>
      </c>
      <c r="AA1847" s="1008">
        <v>0</v>
      </c>
      <c r="AB1847" s="265"/>
      <c r="AC1847" s="921"/>
      <c r="AD1847" s="931">
        <v>0</v>
      </c>
      <c r="AE1847" s="281"/>
      <c r="AF1847" s="958"/>
      <c r="AG1847" s="882">
        <v>0</v>
      </c>
      <c r="AH1847" s="265"/>
      <c r="AI1847" s="921"/>
      <c r="AJ1847" s="926">
        <f t="shared" si="167"/>
        <v>0</v>
      </c>
    </row>
    <row r="1848" spans="2:36" x14ac:dyDescent="0.25">
      <c r="B1848" s="406"/>
      <c r="C1848" s="84"/>
      <c r="D1848" s="51"/>
      <c r="E1848" s="51"/>
      <c r="F1848" s="79"/>
      <c r="G1848" s="133"/>
      <c r="H1848" s="133"/>
      <c r="I1848" s="133"/>
      <c r="J1848" s="108"/>
      <c r="K1848" s="807"/>
      <c r="L1848" s="142"/>
      <c r="M1848" s="918">
        <v>0</v>
      </c>
      <c r="N1848" s="142"/>
      <c r="O1848" s="918"/>
      <c r="P1848" s="75">
        <v>0</v>
      </c>
      <c r="Q1848" s="1007"/>
      <c r="R1848" s="144"/>
      <c r="S1848" s="918"/>
      <c r="T1848" s="75">
        <v>0</v>
      </c>
      <c r="U1848" s="1007"/>
      <c r="V1848" s="144"/>
      <c r="W1848" s="918"/>
      <c r="X1848" s="144"/>
      <c r="Y1848" s="918"/>
      <c r="Z1848" s="60">
        <f t="shared" si="168"/>
        <v>0</v>
      </c>
      <c r="AA1848" s="1007"/>
      <c r="AB1848" s="144"/>
      <c r="AC1848" s="918"/>
      <c r="AD1848" s="63">
        <v>0</v>
      </c>
      <c r="AE1848" s="135"/>
      <c r="AF1848" s="945"/>
      <c r="AG1848" s="150">
        <v>0</v>
      </c>
      <c r="AH1848" s="144"/>
      <c r="AI1848" s="918"/>
      <c r="AJ1848" s="998">
        <f t="shared" si="167"/>
        <v>0</v>
      </c>
    </row>
    <row r="1849" spans="2:36" ht="24" x14ac:dyDescent="0.25">
      <c r="B1849" s="42">
        <v>29107</v>
      </c>
      <c r="C1849" s="341" t="s">
        <v>1753</v>
      </c>
      <c r="D1849" s="44"/>
      <c r="E1849" s="44"/>
      <c r="F1849" s="45"/>
      <c r="G1849" s="46"/>
      <c r="H1849" s="46"/>
      <c r="I1849" s="46"/>
      <c r="J1849" s="47"/>
      <c r="K1849" s="787">
        <v>3200</v>
      </c>
      <c r="L1849" s="264"/>
      <c r="M1849" s="921">
        <v>0</v>
      </c>
      <c r="N1849" s="264"/>
      <c r="O1849" s="921"/>
      <c r="P1849" s="238">
        <v>0</v>
      </c>
      <c r="Q1849" s="1008">
        <f>Q1850+Q1852+Q1851</f>
        <v>0</v>
      </c>
      <c r="R1849" s="265"/>
      <c r="S1849" s="921"/>
      <c r="T1849" s="238">
        <v>0</v>
      </c>
      <c r="U1849" s="1008">
        <v>0</v>
      </c>
      <c r="V1849" s="265"/>
      <c r="W1849" s="921"/>
      <c r="X1849" s="265"/>
      <c r="Y1849" s="921"/>
      <c r="Z1849" s="376">
        <f t="shared" si="168"/>
        <v>0</v>
      </c>
      <c r="AA1849" s="1008">
        <f>SUM(AA1850:AA1853)</f>
        <v>3200</v>
      </c>
      <c r="AB1849" s="265"/>
      <c r="AC1849" s="921">
        <f>SUM(AC1850:AC1853)</f>
        <v>0</v>
      </c>
      <c r="AD1849" s="931">
        <v>0</v>
      </c>
      <c r="AE1849" s="281">
        <f>AE1850+AE1852+AE1851</f>
        <v>0</v>
      </c>
      <c r="AF1849" s="958">
        <f>AF1850+AF1852+AF1851</f>
        <v>0</v>
      </c>
      <c r="AG1849" s="882">
        <v>0</v>
      </c>
      <c r="AH1849" s="265"/>
      <c r="AI1849" s="921"/>
      <c r="AJ1849" s="926">
        <f t="shared" si="167"/>
        <v>3200</v>
      </c>
    </row>
    <row r="1850" spans="2:36" ht="66" x14ac:dyDescent="0.25">
      <c r="B1850" s="51"/>
      <c r="C1850" s="258" t="s">
        <v>1754</v>
      </c>
      <c r="D1850" s="74"/>
      <c r="E1850" s="74">
        <v>4</v>
      </c>
      <c r="F1850" s="79" t="s">
        <v>30</v>
      </c>
      <c r="G1850" s="55" t="s">
        <v>31</v>
      </c>
      <c r="H1850" s="56" t="s">
        <v>32</v>
      </c>
      <c r="I1850" s="55" t="s">
        <v>33</v>
      </c>
      <c r="J1850" s="418">
        <v>149.97999999999999</v>
      </c>
      <c r="K1850" s="766">
        <v>599.91999999999996</v>
      </c>
      <c r="L1850" s="136"/>
      <c r="M1850" s="469">
        <v>0</v>
      </c>
      <c r="N1850" s="136"/>
      <c r="O1850" s="469"/>
      <c r="P1850" s="75">
        <v>0</v>
      </c>
      <c r="Q1850" s="1002">
        <f>P1850*J1850</f>
        <v>0</v>
      </c>
      <c r="R1850" s="138"/>
      <c r="S1850" s="469"/>
      <c r="T1850" s="75">
        <v>0</v>
      </c>
      <c r="U1850" s="1002"/>
      <c r="V1850" s="138"/>
      <c r="W1850" s="469"/>
      <c r="X1850" s="138"/>
      <c r="Y1850" s="469"/>
      <c r="Z1850" s="60">
        <f t="shared" si="168"/>
        <v>4</v>
      </c>
      <c r="AA1850" s="1002">
        <v>599.91999999999996</v>
      </c>
      <c r="AB1850" s="138"/>
      <c r="AC1850" s="469"/>
      <c r="AD1850" s="63">
        <v>0</v>
      </c>
      <c r="AE1850" s="137">
        <f>AD1850*J1850</f>
        <v>0</v>
      </c>
      <c r="AF1850" s="945">
        <v>0</v>
      </c>
      <c r="AG1850" s="150">
        <v>0</v>
      </c>
      <c r="AH1850" s="138"/>
      <c r="AI1850" s="469"/>
      <c r="AJ1850" s="998">
        <f t="shared" si="167"/>
        <v>599.91999999999996</v>
      </c>
    </row>
    <row r="1851" spans="2:36" ht="66" x14ac:dyDescent="0.25">
      <c r="B1851" s="51"/>
      <c r="C1851" s="258" t="s">
        <v>1755</v>
      </c>
      <c r="D1851" s="74"/>
      <c r="E1851" s="74">
        <v>6</v>
      </c>
      <c r="F1851" s="451" t="s">
        <v>30</v>
      </c>
      <c r="G1851" s="55" t="s">
        <v>31</v>
      </c>
      <c r="H1851" s="56" t="s">
        <v>32</v>
      </c>
      <c r="I1851" s="55" t="s">
        <v>33</v>
      </c>
      <c r="J1851" s="418">
        <v>379.99</v>
      </c>
      <c r="K1851" s="766">
        <v>2279.94</v>
      </c>
      <c r="L1851" s="136"/>
      <c r="M1851" s="469">
        <v>0</v>
      </c>
      <c r="N1851" s="136"/>
      <c r="O1851" s="469"/>
      <c r="P1851" s="75">
        <v>0</v>
      </c>
      <c r="Q1851" s="1002">
        <f>P1851*J1851</f>
        <v>0</v>
      </c>
      <c r="R1851" s="138"/>
      <c r="S1851" s="469"/>
      <c r="T1851" s="75">
        <v>0</v>
      </c>
      <c r="U1851" s="1002"/>
      <c r="V1851" s="138"/>
      <c r="W1851" s="469"/>
      <c r="X1851" s="138"/>
      <c r="Y1851" s="469"/>
      <c r="Z1851" s="60">
        <f t="shared" si="168"/>
        <v>6</v>
      </c>
      <c r="AA1851" s="1002">
        <v>2279.94</v>
      </c>
      <c r="AB1851" s="138"/>
      <c r="AC1851" s="469"/>
      <c r="AD1851" s="63">
        <v>0</v>
      </c>
      <c r="AE1851" s="137">
        <f>AD1851*J1851</f>
        <v>0</v>
      </c>
      <c r="AF1851" s="945">
        <v>0</v>
      </c>
      <c r="AG1851" s="150">
        <v>0</v>
      </c>
      <c r="AH1851" s="138"/>
      <c r="AI1851" s="469"/>
      <c r="AJ1851" s="998">
        <f t="shared" si="167"/>
        <v>2279.94</v>
      </c>
    </row>
    <row r="1852" spans="2:36" ht="66" x14ac:dyDescent="0.25">
      <c r="B1852" s="51"/>
      <c r="C1852" s="86" t="s">
        <v>1591</v>
      </c>
      <c r="D1852" s="3"/>
      <c r="E1852" s="3">
        <v>0</v>
      </c>
      <c r="F1852" s="417" t="s">
        <v>1017</v>
      </c>
      <c r="G1852" s="55" t="s">
        <v>31</v>
      </c>
      <c r="H1852" s="56" t="s">
        <v>32</v>
      </c>
      <c r="I1852" s="55" t="s">
        <v>33</v>
      </c>
      <c r="J1852" s="418">
        <v>165.35999999999999</v>
      </c>
      <c r="K1852" s="256">
        <v>0</v>
      </c>
      <c r="L1852" s="136"/>
      <c r="M1852" s="469">
        <v>0</v>
      </c>
      <c r="N1852" s="136"/>
      <c r="O1852" s="469"/>
      <c r="P1852" s="75">
        <v>0</v>
      </c>
      <c r="Q1852" s="1002">
        <f>P1852*J1852</f>
        <v>0</v>
      </c>
      <c r="R1852" s="138"/>
      <c r="S1852" s="469"/>
      <c r="T1852" s="75">
        <v>0</v>
      </c>
      <c r="U1852" s="1002"/>
      <c r="V1852" s="138"/>
      <c r="W1852" s="469"/>
      <c r="X1852" s="138"/>
      <c r="Y1852" s="469"/>
      <c r="Z1852" s="60">
        <f t="shared" si="168"/>
        <v>0</v>
      </c>
      <c r="AA1852" s="1002">
        <v>0</v>
      </c>
      <c r="AB1852" s="138"/>
      <c r="AC1852" s="469"/>
      <c r="AD1852" s="63">
        <v>0</v>
      </c>
      <c r="AE1852" s="137">
        <f>AD1852*J1852</f>
        <v>0</v>
      </c>
      <c r="AF1852" s="945">
        <v>0</v>
      </c>
      <c r="AG1852" s="150">
        <v>0</v>
      </c>
      <c r="AH1852" s="138"/>
      <c r="AI1852" s="469"/>
      <c r="AJ1852" s="998">
        <f t="shared" si="167"/>
        <v>0</v>
      </c>
    </row>
    <row r="1853" spans="2:36" x14ac:dyDescent="0.25">
      <c r="B1853" s="51"/>
      <c r="C1853" s="86" t="s">
        <v>1756</v>
      </c>
      <c r="D1853" s="3"/>
      <c r="E1853" s="3">
        <v>0</v>
      </c>
      <c r="F1853" s="417"/>
      <c r="G1853" s="325"/>
      <c r="H1853" s="324"/>
      <c r="I1853" s="325"/>
      <c r="J1853" s="418"/>
      <c r="K1853" s="256">
        <v>320.13999999999987</v>
      </c>
      <c r="L1853" s="136"/>
      <c r="M1853" s="469">
        <v>0</v>
      </c>
      <c r="N1853" s="136"/>
      <c r="O1853" s="469"/>
      <c r="P1853" s="75">
        <v>0</v>
      </c>
      <c r="Q1853" s="1002"/>
      <c r="R1853" s="138"/>
      <c r="S1853" s="469"/>
      <c r="T1853" s="75">
        <v>0</v>
      </c>
      <c r="U1853" s="1002"/>
      <c r="V1853" s="138"/>
      <c r="W1853" s="469"/>
      <c r="X1853" s="138"/>
      <c r="Y1853" s="469"/>
      <c r="Z1853" s="60">
        <f t="shared" si="168"/>
        <v>0</v>
      </c>
      <c r="AA1853" s="1002">
        <v>320.13999999999987</v>
      </c>
      <c r="AB1853" s="138"/>
      <c r="AC1853" s="469"/>
      <c r="AD1853" s="63">
        <v>0</v>
      </c>
      <c r="AE1853" s="137"/>
      <c r="AF1853" s="945"/>
      <c r="AG1853" s="150">
        <v>0</v>
      </c>
      <c r="AH1853" s="138"/>
      <c r="AI1853" s="469"/>
      <c r="AJ1853" s="998">
        <f t="shared" si="167"/>
        <v>320.13999999999987</v>
      </c>
    </row>
    <row r="1854" spans="2:36" x14ac:dyDescent="0.25">
      <c r="B1854" s="42">
        <v>29108</v>
      </c>
      <c r="C1854" s="341" t="s">
        <v>1757</v>
      </c>
      <c r="D1854" s="44"/>
      <c r="E1854" s="44"/>
      <c r="F1854" s="45"/>
      <c r="G1854" s="46"/>
      <c r="H1854" s="46"/>
      <c r="I1854" s="46"/>
      <c r="J1854" s="47"/>
      <c r="K1854" s="787">
        <v>0</v>
      </c>
      <c r="L1854" s="264"/>
      <c r="M1854" s="921">
        <v>0</v>
      </c>
      <c r="N1854" s="264"/>
      <c r="O1854" s="921"/>
      <c r="P1854" s="238">
        <v>0</v>
      </c>
      <c r="Q1854" s="1008"/>
      <c r="R1854" s="265"/>
      <c r="S1854" s="921"/>
      <c r="T1854" s="238">
        <v>0</v>
      </c>
      <c r="U1854" s="1008"/>
      <c r="V1854" s="265"/>
      <c r="W1854" s="921"/>
      <c r="X1854" s="265"/>
      <c r="Y1854" s="921"/>
      <c r="Z1854" s="376">
        <f t="shared" si="168"/>
        <v>0</v>
      </c>
      <c r="AA1854" s="1008">
        <v>0</v>
      </c>
      <c r="AB1854" s="265"/>
      <c r="AC1854" s="921"/>
      <c r="AD1854" s="931">
        <v>0</v>
      </c>
      <c r="AE1854" s="281"/>
      <c r="AF1854" s="958"/>
      <c r="AG1854" s="882">
        <v>0</v>
      </c>
      <c r="AH1854" s="265"/>
      <c r="AI1854" s="921"/>
      <c r="AJ1854" s="926">
        <f t="shared" si="167"/>
        <v>0</v>
      </c>
    </row>
    <row r="1855" spans="2:36" x14ac:dyDescent="0.25">
      <c r="B1855" s="406"/>
      <c r="C1855" s="84"/>
      <c r="D1855" s="51"/>
      <c r="E1855" s="51"/>
      <c r="F1855" s="79"/>
      <c r="G1855" s="133"/>
      <c r="H1855" s="133"/>
      <c r="I1855" s="133"/>
      <c r="J1855" s="108"/>
      <c r="K1855" s="807"/>
      <c r="L1855" s="142"/>
      <c r="M1855" s="918">
        <v>0</v>
      </c>
      <c r="N1855" s="142"/>
      <c r="O1855" s="918"/>
      <c r="P1855" s="75">
        <v>0</v>
      </c>
      <c r="Q1855" s="1007"/>
      <c r="R1855" s="144"/>
      <c r="S1855" s="918"/>
      <c r="T1855" s="75">
        <v>0</v>
      </c>
      <c r="U1855" s="1007"/>
      <c r="V1855" s="144"/>
      <c r="W1855" s="918"/>
      <c r="X1855" s="144"/>
      <c r="Y1855" s="918"/>
      <c r="Z1855" s="60">
        <f t="shared" si="168"/>
        <v>0</v>
      </c>
      <c r="AA1855" s="1007"/>
      <c r="AB1855" s="144"/>
      <c r="AC1855" s="918"/>
      <c r="AD1855" s="63">
        <v>0</v>
      </c>
      <c r="AE1855" s="135"/>
      <c r="AF1855" s="945"/>
      <c r="AG1855" s="150">
        <v>0</v>
      </c>
      <c r="AH1855" s="144"/>
      <c r="AI1855" s="918"/>
      <c r="AJ1855" s="998">
        <f t="shared" si="167"/>
        <v>0</v>
      </c>
    </row>
    <row r="1856" spans="2:36" x14ac:dyDescent="0.25">
      <c r="B1856" s="42">
        <v>29109</v>
      </c>
      <c r="C1856" s="341" t="s">
        <v>1758</v>
      </c>
      <c r="D1856" s="44"/>
      <c r="E1856" s="44"/>
      <c r="F1856" s="45"/>
      <c r="G1856" s="46"/>
      <c r="H1856" s="46"/>
      <c r="I1856" s="46"/>
      <c r="J1856" s="47"/>
      <c r="K1856" s="787">
        <v>0</v>
      </c>
      <c r="L1856" s="264"/>
      <c r="M1856" s="921">
        <v>0</v>
      </c>
      <c r="N1856" s="264"/>
      <c r="O1856" s="921"/>
      <c r="P1856" s="238">
        <v>0</v>
      </c>
      <c r="Q1856" s="1008"/>
      <c r="R1856" s="265"/>
      <c r="S1856" s="921"/>
      <c r="T1856" s="238">
        <v>0</v>
      </c>
      <c r="U1856" s="1008"/>
      <c r="V1856" s="265"/>
      <c r="W1856" s="921"/>
      <c r="X1856" s="265"/>
      <c r="Y1856" s="921"/>
      <c r="Z1856" s="376">
        <f t="shared" si="168"/>
        <v>0</v>
      </c>
      <c r="AA1856" s="1008">
        <v>0</v>
      </c>
      <c r="AB1856" s="265"/>
      <c r="AC1856" s="921"/>
      <c r="AD1856" s="931">
        <v>0</v>
      </c>
      <c r="AE1856" s="281"/>
      <c r="AF1856" s="958"/>
      <c r="AG1856" s="882">
        <v>0</v>
      </c>
      <c r="AH1856" s="265"/>
      <c r="AI1856" s="921"/>
      <c r="AJ1856" s="926">
        <f t="shared" si="167"/>
        <v>0</v>
      </c>
    </row>
    <row r="1857" spans="2:36" x14ac:dyDescent="0.25">
      <c r="B1857" s="51"/>
      <c r="C1857" s="397"/>
      <c r="D1857" s="51"/>
      <c r="E1857" s="51"/>
      <c r="F1857" s="79"/>
      <c r="G1857" s="133"/>
      <c r="H1857" s="133"/>
      <c r="I1857" s="133"/>
      <c r="J1857" s="108"/>
      <c r="K1857" s="807"/>
      <c r="L1857" s="142"/>
      <c r="M1857" s="918">
        <v>0</v>
      </c>
      <c r="N1857" s="142"/>
      <c r="O1857" s="918"/>
      <c r="P1857" s="75">
        <v>0</v>
      </c>
      <c r="Q1857" s="1007"/>
      <c r="R1857" s="144"/>
      <c r="S1857" s="918"/>
      <c r="T1857" s="75">
        <v>0</v>
      </c>
      <c r="U1857" s="1007"/>
      <c r="V1857" s="144"/>
      <c r="W1857" s="918"/>
      <c r="X1857" s="144"/>
      <c r="Y1857" s="918"/>
      <c r="Z1857" s="60">
        <f t="shared" si="168"/>
        <v>0</v>
      </c>
      <c r="AA1857" s="1007"/>
      <c r="AB1857" s="144"/>
      <c r="AC1857" s="918"/>
      <c r="AD1857" s="63">
        <v>0</v>
      </c>
      <c r="AE1857" s="135"/>
      <c r="AF1857" s="945"/>
      <c r="AG1857" s="150">
        <v>0</v>
      </c>
      <c r="AH1857" s="144"/>
      <c r="AI1857" s="918"/>
      <c r="AJ1857" s="998">
        <f t="shared" si="167"/>
        <v>0</v>
      </c>
    </row>
    <row r="1858" spans="2:36" ht="24" x14ac:dyDescent="0.25">
      <c r="B1858" s="272">
        <v>292</v>
      </c>
      <c r="C1858" s="273" t="s">
        <v>1759</v>
      </c>
      <c r="D1858" s="272"/>
      <c r="E1858" s="272"/>
      <c r="F1858" s="274"/>
      <c r="G1858" s="313"/>
      <c r="H1858" s="313"/>
      <c r="I1858" s="313"/>
      <c r="J1858" s="277"/>
      <c r="K1858" s="806">
        <v>30845.28256</v>
      </c>
      <c r="L1858" s="278"/>
      <c r="M1858" s="919">
        <f>M1859+M1861</f>
        <v>0</v>
      </c>
      <c r="N1858" s="278"/>
      <c r="O1858" s="919">
        <f>O1859+O1861</f>
        <v>0</v>
      </c>
      <c r="P1858" s="875">
        <v>0</v>
      </c>
      <c r="Q1858" s="919">
        <f>Q1859+Q1861</f>
        <v>0</v>
      </c>
      <c r="R1858" s="279"/>
      <c r="S1858" s="919">
        <f>S1859+S1861</f>
        <v>0</v>
      </c>
      <c r="T1858" s="875">
        <v>0</v>
      </c>
      <c r="U1858" s="919">
        <f>U1859+U1861</f>
        <v>174.18</v>
      </c>
      <c r="V1858" s="279"/>
      <c r="W1858" s="919">
        <f>W1859+W1861</f>
        <v>3455.002</v>
      </c>
      <c r="X1858" s="279"/>
      <c r="Y1858" s="919">
        <f>Y1859+Y1861</f>
        <v>0</v>
      </c>
      <c r="Z1858" s="373">
        <f t="shared" si="168"/>
        <v>0</v>
      </c>
      <c r="AA1858" s="919">
        <f>AA1859+AA1861</f>
        <v>27216.100559999999</v>
      </c>
      <c r="AB1858" s="279"/>
      <c r="AC1858" s="919">
        <f>AC1859+AC1861</f>
        <v>0</v>
      </c>
      <c r="AD1858" s="930">
        <v>0</v>
      </c>
      <c r="AE1858" s="278">
        <f>AE1859+AE1861</f>
        <v>0</v>
      </c>
      <c r="AF1858" s="950">
        <f>+AF1859+AF1861</f>
        <v>0</v>
      </c>
      <c r="AG1858" s="278">
        <f>AG1859+AG1861</f>
        <v>0</v>
      </c>
      <c r="AH1858" s="279"/>
      <c r="AI1858" s="919">
        <f>AI1859+AI1861</f>
        <v>0</v>
      </c>
      <c r="AJ1858" s="919">
        <f>AJ1859+AJ1861</f>
        <v>30845.28256</v>
      </c>
    </row>
    <row r="1859" spans="2:36" ht="24" x14ac:dyDescent="0.25">
      <c r="B1859" s="42">
        <v>29201</v>
      </c>
      <c r="C1859" s="341" t="s">
        <v>1760</v>
      </c>
      <c r="D1859" s="44"/>
      <c r="E1859" s="44"/>
      <c r="F1859" s="45"/>
      <c r="G1859" s="46"/>
      <c r="H1859" s="46"/>
      <c r="I1859" s="46"/>
      <c r="J1859" s="47"/>
      <c r="K1859" s="787">
        <v>0</v>
      </c>
      <c r="L1859" s="264"/>
      <c r="M1859" s="921">
        <v>0</v>
      </c>
      <c r="N1859" s="264"/>
      <c r="O1859" s="921">
        <v>0</v>
      </c>
      <c r="P1859" s="238">
        <v>0</v>
      </c>
      <c r="Q1859" s="1008">
        <v>0</v>
      </c>
      <c r="R1859" s="265"/>
      <c r="S1859" s="921">
        <v>0</v>
      </c>
      <c r="T1859" s="238">
        <v>0</v>
      </c>
      <c r="U1859" s="1008">
        <v>0</v>
      </c>
      <c r="V1859" s="265"/>
      <c r="W1859" s="921">
        <v>0</v>
      </c>
      <c r="X1859" s="265"/>
      <c r="Y1859" s="921">
        <v>0</v>
      </c>
      <c r="Z1859" s="376">
        <f t="shared" si="168"/>
        <v>0</v>
      </c>
      <c r="AA1859" s="1008">
        <v>0</v>
      </c>
      <c r="AB1859" s="265"/>
      <c r="AC1859" s="921">
        <v>0</v>
      </c>
      <c r="AD1859" s="931">
        <v>0</v>
      </c>
      <c r="AE1859" s="281">
        <v>0</v>
      </c>
      <c r="AF1859" s="958"/>
      <c r="AG1859" s="882">
        <v>0</v>
      </c>
      <c r="AH1859" s="265"/>
      <c r="AI1859" s="921">
        <v>0</v>
      </c>
      <c r="AJ1859" s="926">
        <v>0</v>
      </c>
    </row>
    <row r="1860" spans="2:36" x14ac:dyDescent="0.25">
      <c r="B1860" s="408"/>
      <c r="C1860" s="226"/>
      <c r="D1860" s="51"/>
      <c r="E1860" s="51"/>
      <c r="F1860" s="79"/>
      <c r="G1860" s="133"/>
      <c r="H1860" s="133"/>
      <c r="I1860" s="133"/>
      <c r="J1860" s="108"/>
      <c r="K1860" s="807"/>
      <c r="L1860" s="142"/>
      <c r="M1860" s="918">
        <v>0</v>
      </c>
      <c r="N1860" s="142"/>
      <c r="O1860" s="918">
        <v>0</v>
      </c>
      <c r="P1860" s="75">
        <v>0</v>
      </c>
      <c r="Q1860" s="918">
        <v>0</v>
      </c>
      <c r="R1860" s="144"/>
      <c r="S1860" s="918">
        <v>0</v>
      </c>
      <c r="T1860" s="75">
        <v>0</v>
      </c>
      <c r="U1860" s="918">
        <v>0</v>
      </c>
      <c r="V1860" s="144"/>
      <c r="W1860" s="918">
        <v>0</v>
      </c>
      <c r="X1860" s="144"/>
      <c r="Y1860" s="918">
        <v>0</v>
      </c>
      <c r="Z1860" s="60">
        <f t="shared" si="168"/>
        <v>0</v>
      </c>
      <c r="AA1860" s="918">
        <v>0</v>
      </c>
      <c r="AB1860" s="144"/>
      <c r="AC1860" s="918">
        <v>0</v>
      </c>
      <c r="AD1860" s="63">
        <v>0</v>
      </c>
      <c r="AE1860" s="142">
        <v>0</v>
      </c>
      <c r="AF1860" s="945"/>
      <c r="AG1860" s="142">
        <v>0</v>
      </c>
      <c r="AH1860" s="144"/>
      <c r="AI1860" s="918">
        <v>0</v>
      </c>
      <c r="AJ1860" s="918">
        <v>0</v>
      </c>
    </row>
    <row r="1861" spans="2:36" ht="24" x14ac:dyDescent="0.25">
      <c r="B1861" s="42">
        <v>29202</v>
      </c>
      <c r="C1861" s="341" t="s">
        <v>1761</v>
      </c>
      <c r="D1861" s="44"/>
      <c r="E1861" s="44"/>
      <c r="F1861" s="45"/>
      <c r="G1861" s="46"/>
      <c r="H1861" s="46"/>
      <c r="I1861" s="46"/>
      <c r="J1861" s="47"/>
      <c r="K1861" s="787">
        <v>30845.28256</v>
      </c>
      <c r="L1861" s="264"/>
      <c r="M1861" s="921">
        <f>SUM(M1862:M1885)</f>
        <v>0</v>
      </c>
      <c r="N1861" s="264"/>
      <c r="O1861" s="921">
        <f>SUM(O1862:O1885)</f>
        <v>0</v>
      </c>
      <c r="P1861" s="238">
        <v>0</v>
      </c>
      <c r="Q1861" s="1008">
        <f>SUM(Q1862:Q1885)</f>
        <v>0</v>
      </c>
      <c r="R1861" s="265"/>
      <c r="S1861" s="921">
        <f>SUM(S1862:S1885)</f>
        <v>0</v>
      </c>
      <c r="T1861" s="238">
        <v>0</v>
      </c>
      <c r="U1861" s="1008">
        <f>SUM(U1862:U1885)</f>
        <v>174.18</v>
      </c>
      <c r="V1861" s="265"/>
      <c r="W1861" s="921">
        <f>SUM(W1862:W1885)</f>
        <v>3455.002</v>
      </c>
      <c r="X1861" s="265"/>
      <c r="Y1861" s="921">
        <f>SUM(Y1862:Y1885)</f>
        <v>0</v>
      </c>
      <c r="Z1861" s="376">
        <f t="shared" si="168"/>
        <v>0</v>
      </c>
      <c r="AA1861" s="1008">
        <f>SUM(AA1862:AA1885)</f>
        <v>27216.100559999999</v>
      </c>
      <c r="AB1861" s="265"/>
      <c r="AC1861" s="921">
        <f>SUM(AC1862:AC1885)</f>
        <v>0</v>
      </c>
      <c r="AD1861" s="931">
        <v>0</v>
      </c>
      <c r="AE1861" s="281">
        <f>SUM(AE1862:AE1885)</f>
        <v>0</v>
      </c>
      <c r="AF1861" s="958">
        <f>SUM(AF1862:AF1885)</f>
        <v>0</v>
      </c>
      <c r="AG1861" s="882">
        <f>SUM(AG1862:AG1885)</f>
        <v>0</v>
      </c>
      <c r="AH1861" s="265"/>
      <c r="AI1861" s="921">
        <f>SUM(AI1862:AI1885)</f>
        <v>0</v>
      </c>
      <c r="AJ1861" s="926">
        <f>SUM(AJ1862:AJ1885)</f>
        <v>30845.28256</v>
      </c>
    </row>
    <row r="1862" spans="2:36" ht="66" x14ac:dyDescent="0.25">
      <c r="B1862" s="427"/>
      <c r="C1862" s="445" t="s">
        <v>1762</v>
      </c>
      <c r="D1862" s="74"/>
      <c r="E1862" s="74">
        <v>10</v>
      </c>
      <c r="F1862" s="79" t="s">
        <v>30</v>
      </c>
      <c r="G1862" s="55" t="s">
        <v>31</v>
      </c>
      <c r="H1862" s="56" t="s">
        <v>32</v>
      </c>
      <c r="I1862" s="55" t="s">
        <v>33</v>
      </c>
      <c r="J1862" s="418">
        <v>16.536960000000001</v>
      </c>
      <c r="K1862" s="766">
        <v>165.36959999999999</v>
      </c>
      <c r="L1862" s="136"/>
      <c r="M1862" s="469">
        <v>0</v>
      </c>
      <c r="N1862" s="136"/>
      <c r="O1862" s="469"/>
      <c r="P1862" s="75">
        <v>0</v>
      </c>
      <c r="Q1862" s="1002">
        <f t="shared" ref="Q1862:Q1885" si="171">P1862*J1862</f>
        <v>0</v>
      </c>
      <c r="R1862" s="138"/>
      <c r="S1862" s="469"/>
      <c r="T1862" s="75">
        <v>0</v>
      </c>
      <c r="U1862" s="1002"/>
      <c r="V1862" s="138"/>
      <c r="W1862" s="469"/>
      <c r="X1862" s="138"/>
      <c r="Y1862" s="469"/>
      <c r="Z1862" s="60">
        <f t="shared" ref="Z1862:Z1925" si="172">E1862</f>
        <v>10</v>
      </c>
      <c r="AA1862" s="1002">
        <v>165.36959999999999</v>
      </c>
      <c r="AB1862" s="138"/>
      <c r="AC1862" s="469"/>
      <c r="AD1862" s="63">
        <v>0</v>
      </c>
      <c r="AE1862" s="137">
        <f t="shared" ref="AE1862:AE1885" si="173">AD1862*J1862</f>
        <v>0</v>
      </c>
      <c r="AF1862" s="945">
        <v>0</v>
      </c>
      <c r="AG1862" s="150">
        <v>0</v>
      </c>
      <c r="AH1862" s="138"/>
      <c r="AI1862" s="469"/>
      <c r="AJ1862" s="998">
        <f t="shared" ref="AJ1862:AJ1885" si="174">AG1862+AI1862+AE1862+AC1862+AA1862+Y1862+W1862+U1862+S1862+Q1862+O1862+M1862</f>
        <v>165.36959999999999</v>
      </c>
    </row>
    <row r="1863" spans="2:36" ht="66" x14ac:dyDescent="0.25">
      <c r="B1863" s="427"/>
      <c r="C1863" s="445" t="s">
        <v>1763</v>
      </c>
      <c r="D1863" s="74"/>
      <c r="E1863" s="74">
        <v>15</v>
      </c>
      <c r="F1863" s="79" t="s">
        <v>30</v>
      </c>
      <c r="G1863" s="55" t="s">
        <v>31</v>
      </c>
      <c r="H1863" s="56" t="s">
        <v>32</v>
      </c>
      <c r="I1863" s="55" t="s">
        <v>33</v>
      </c>
      <c r="J1863" s="418">
        <v>41.342399999999998</v>
      </c>
      <c r="K1863" s="766">
        <v>620.13599999999997</v>
      </c>
      <c r="L1863" s="136"/>
      <c r="M1863" s="469">
        <v>0</v>
      </c>
      <c r="N1863" s="136"/>
      <c r="O1863" s="469"/>
      <c r="P1863" s="75">
        <v>0</v>
      </c>
      <c r="Q1863" s="1002">
        <f t="shared" si="171"/>
        <v>0</v>
      </c>
      <c r="R1863" s="138"/>
      <c r="S1863" s="469"/>
      <c r="T1863" s="75">
        <v>0</v>
      </c>
      <c r="U1863" s="1002"/>
      <c r="V1863" s="138"/>
      <c r="W1863" s="469"/>
      <c r="X1863" s="138"/>
      <c r="Y1863" s="469"/>
      <c r="Z1863" s="60">
        <f t="shared" si="172"/>
        <v>15</v>
      </c>
      <c r="AA1863" s="1002">
        <v>620.13599999999997</v>
      </c>
      <c r="AB1863" s="138"/>
      <c r="AC1863" s="469"/>
      <c r="AD1863" s="63">
        <v>0</v>
      </c>
      <c r="AE1863" s="137">
        <f t="shared" si="173"/>
        <v>0</v>
      </c>
      <c r="AF1863" s="945">
        <v>0</v>
      </c>
      <c r="AG1863" s="150">
        <v>0</v>
      </c>
      <c r="AH1863" s="138"/>
      <c r="AI1863" s="469"/>
      <c r="AJ1863" s="998">
        <f t="shared" si="174"/>
        <v>620.13599999999997</v>
      </c>
    </row>
    <row r="1864" spans="2:36" ht="66" x14ac:dyDescent="0.25">
      <c r="B1864" s="427"/>
      <c r="C1864" s="445" t="s">
        <v>1764</v>
      </c>
      <c r="D1864" s="74"/>
      <c r="E1864" s="74">
        <v>15</v>
      </c>
      <c r="F1864" s="79" t="s">
        <v>30</v>
      </c>
      <c r="G1864" s="55" t="s">
        <v>31</v>
      </c>
      <c r="H1864" s="56" t="s">
        <v>32</v>
      </c>
      <c r="I1864" s="55" t="s">
        <v>33</v>
      </c>
      <c r="J1864" s="418">
        <v>24.805439999999997</v>
      </c>
      <c r="K1864" s="766">
        <v>372.08159999999998</v>
      </c>
      <c r="L1864" s="136"/>
      <c r="M1864" s="469">
        <v>0</v>
      </c>
      <c r="N1864" s="136"/>
      <c r="O1864" s="469"/>
      <c r="P1864" s="75">
        <v>0</v>
      </c>
      <c r="Q1864" s="1002">
        <f t="shared" si="171"/>
        <v>0</v>
      </c>
      <c r="R1864" s="138"/>
      <c r="S1864" s="469"/>
      <c r="T1864" s="75">
        <v>0</v>
      </c>
      <c r="U1864" s="1002"/>
      <c r="V1864" s="138"/>
      <c r="W1864" s="469"/>
      <c r="X1864" s="138"/>
      <c r="Y1864" s="469"/>
      <c r="Z1864" s="60">
        <f t="shared" si="172"/>
        <v>15</v>
      </c>
      <c r="AA1864" s="1002">
        <v>372.08159999999998</v>
      </c>
      <c r="AB1864" s="138"/>
      <c r="AC1864" s="469"/>
      <c r="AD1864" s="63">
        <v>0</v>
      </c>
      <c r="AE1864" s="137">
        <f t="shared" si="173"/>
        <v>0</v>
      </c>
      <c r="AF1864" s="945">
        <v>0</v>
      </c>
      <c r="AG1864" s="150">
        <v>0</v>
      </c>
      <c r="AH1864" s="138"/>
      <c r="AI1864" s="469"/>
      <c r="AJ1864" s="998">
        <f t="shared" si="174"/>
        <v>372.08159999999998</v>
      </c>
    </row>
    <row r="1865" spans="2:36" ht="66" x14ac:dyDescent="0.25">
      <c r="B1865" s="427"/>
      <c r="C1865" s="445" t="s">
        <v>1765</v>
      </c>
      <c r="D1865" s="74"/>
      <c r="E1865" s="74">
        <v>2</v>
      </c>
      <c r="F1865" s="79" t="s">
        <v>30</v>
      </c>
      <c r="G1865" s="55" t="s">
        <v>31</v>
      </c>
      <c r="H1865" s="56" t="s">
        <v>32</v>
      </c>
      <c r="I1865" s="55" t="s">
        <v>33</v>
      </c>
      <c r="J1865" s="418">
        <v>165.36959999999999</v>
      </c>
      <c r="K1865" s="766">
        <v>330.73919999999998</v>
      </c>
      <c r="L1865" s="136"/>
      <c r="M1865" s="469">
        <v>0</v>
      </c>
      <c r="N1865" s="136"/>
      <c r="O1865" s="469"/>
      <c r="P1865" s="75">
        <v>0</v>
      </c>
      <c r="Q1865" s="1002">
        <f t="shared" si="171"/>
        <v>0</v>
      </c>
      <c r="R1865" s="138"/>
      <c r="S1865" s="469"/>
      <c r="T1865" s="75">
        <v>0</v>
      </c>
      <c r="U1865" s="1002"/>
      <c r="V1865" s="138"/>
      <c r="W1865" s="469"/>
      <c r="X1865" s="138"/>
      <c r="Y1865" s="469"/>
      <c r="Z1865" s="60">
        <f t="shared" si="172"/>
        <v>2</v>
      </c>
      <c r="AA1865" s="1002">
        <v>330.73919999999998</v>
      </c>
      <c r="AB1865" s="138"/>
      <c r="AC1865" s="469"/>
      <c r="AD1865" s="63">
        <v>0</v>
      </c>
      <c r="AE1865" s="137">
        <f t="shared" si="173"/>
        <v>0</v>
      </c>
      <c r="AF1865" s="945">
        <v>0</v>
      </c>
      <c r="AG1865" s="150">
        <v>0</v>
      </c>
      <c r="AH1865" s="138"/>
      <c r="AI1865" s="469"/>
      <c r="AJ1865" s="998">
        <f t="shared" si="174"/>
        <v>330.73919999999998</v>
      </c>
    </row>
    <row r="1866" spans="2:36" ht="66" x14ac:dyDescent="0.25">
      <c r="B1866" s="427"/>
      <c r="C1866" s="445" t="s">
        <v>1766</v>
      </c>
      <c r="D1866" s="74"/>
      <c r="E1866" s="74">
        <v>2</v>
      </c>
      <c r="F1866" s="79" t="s">
        <v>30</v>
      </c>
      <c r="G1866" s="55" t="s">
        <v>31</v>
      </c>
      <c r="H1866" s="56" t="s">
        <v>32</v>
      </c>
      <c r="I1866" s="55" t="s">
        <v>33</v>
      </c>
      <c r="J1866" s="418">
        <v>392.75279999999998</v>
      </c>
      <c r="K1866" s="766">
        <v>785.50559999999996</v>
      </c>
      <c r="L1866" s="136"/>
      <c r="M1866" s="469">
        <v>0</v>
      </c>
      <c r="N1866" s="136"/>
      <c r="O1866" s="469"/>
      <c r="P1866" s="75">
        <v>0</v>
      </c>
      <c r="Q1866" s="1002">
        <f t="shared" si="171"/>
        <v>0</v>
      </c>
      <c r="R1866" s="138"/>
      <c r="S1866" s="469"/>
      <c r="T1866" s="75">
        <v>0</v>
      </c>
      <c r="U1866" s="1002"/>
      <c r="V1866" s="138"/>
      <c r="W1866" s="469"/>
      <c r="X1866" s="138"/>
      <c r="Y1866" s="469"/>
      <c r="Z1866" s="60">
        <f t="shared" si="172"/>
        <v>2</v>
      </c>
      <c r="AA1866" s="1002">
        <v>785.50559999999996</v>
      </c>
      <c r="AB1866" s="138"/>
      <c r="AC1866" s="469"/>
      <c r="AD1866" s="63">
        <v>0</v>
      </c>
      <c r="AE1866" s="137">
        <f t="shared" si="173"/>
        <v>0</v>
      </c>
      <c r="AF1866" s="945">
        <v>0</v>
      </c>
      <c r="AG1866" s="150">
        <v>0</v>
      </c>
      <c r="AH1866" s="138"/>
      <c r="AI1866" s="469"/>
      <c r="AJ1866" s="998">
        <f t="shared" si="174"/>
        <v>785.50559999999996</v>
      </c>
    </row>
    <row r="1867" spans="2:36" ht="66" x14ac:dyDescent="0.25">
      <c r="B1867" s="427"/>
      <c r="C1867" s="445" t="s">
        <v>1767</v>
      </c>
      <c r="D1867" s="74"/>
      <c r="E1867" s="74">
        <v>2</v>
      </c>
      <c r="F1867" s="79" t="s">
        <v>30</v>
      </c>
      <c r="G1867" s="55" t="s">
        <v>31</v>
      </c>
      <c r="H1867" s="56" t="s">
        <v>32</v>
      </c>
      <c r="I1867" s="55" t="s">
        <v>33</v>
      </c>
      <c r="J1867" s="418">
        <v>135.05184</v>
      </c>
      <c r="K1867" s="766">
        <v>270.10368</v>
      </c>
      <c r="L1867" s="136"/>
      <c r="M1867" s="469">
        <v>0</v>
      </c>
      <c r="N1867" s="136"/>
      <c r="O1867" s="469"/>
      <c r="P1867" s="75">
        <v>0</v>
      </c>
      <c r="Q1867" s="1002">
        <f t="shared" si="171"/>
        <v>0</v>
      </c>
      <c r="R1867" s="138"/>
      <c r="S1867" s="469"/>
      <c r="T1867" s="75">
        <v>0</v>
      </c>
      <c r="U1867" s="1002"/>
      <c r="V1867" s="138"/>
      <c r="W1867" s="469"/>
      <c r="X1867" s="138"/>
      <c r="Y1867" s="469"/>
      <c r="Z1867" s="60">
        <f t="shared" si="172"/>
        <v>2</v>
      </c>
      <c r="AA1867" s="1002">
        <v>270.10368</v>
      </c>
      <c r="AB1867" s="138"/>
      <c r="AC1867" s="469"/>
      <c r="AD1867" s="63">
        <v>0</v>
      </c>
      <c r="AE1867" s="137">
        <f t="shared" si="173"/>
        <v>0</v>
      </c>
      <c r="AF1867" s="945">
        <v>0</v>
      </c>
      <c r="AG1867" s="150">
        <v>0</v>
      </c>
      <c r="AH1867" s="138"/>
      <c r="AI1867" s="469"/>
      <c r="AJ1867" s="998">
        <f t="shared" si="174"/>
        <v>270.10368</v>
      </c>
    </row>
    <row r="1868" spans="2:36" ht="66" x14ac:dyDescent="0.25">
      <c r="B1868" s="427"/>
      <c r="C1868" s="445" t="s">
        <v>1768</v>
      </c>
      <c r="D1868" s="74"/>
      <c r="E1868" s="74">
        <v>2</v>
      </c>
      <c r="F1868" s="79" t="s">
        <v>30</v>
      </c>
      <c r="G1868" s="55" t="s">
        <v>31</v>
      </c>
      <c r="H1868" s="56" t="s">
        <v>32</v>
      </c>
      <c r="I1868" s="55" t="s">
        <v>33</v>
      </c>
      <c r="J1868" s="418">
        <v>135.05184</v>
      </c>
      <c r="K1868" s="766">
        <v>270.10368</v>
      </c>
      <c r="L1868" s="136"/>
      <c r="M1868" s="469">
        <v>0</v>
      </c>
      <c r="N1868" s="136"/>
      <c r="O1868" s="469"/>
      <c r="P1868" s="75">
        <v>0</v>
      </c>
      <c r="Q1868" s="1002">
        <f t="shared" si="171"/>
        <v>0</v>
      </c>
      <c r="R1868" s="138"/>
      <c r="S1868" s="469"/>
      <c r="T1868" s="75">
        <v>0</v>
      </c>
      <c r="U1868" s="1002"/>
      <c r="V1868" s="138"/>
      <c r="W1868" s="469"/>
      <c r="X1868" s="138"/>
      <c r="Y1868" s="469"/>
      <c r="Z1868" s="60">
        <f t="shared" si="172"/>
        <v>2</v>
      </c>
      <c r="AA1868" s="1002">
        <v>270.10368</v>
      </c>
      <c r="AB1868" s="138"/>
      <c r="AC1868" s="469"/>
      <c r="AD1868" s="63">
        <v>0</v>
      </c>
      <c r="AE1868" s="137">
        <f t="shared" si="173"/>
        <v>0</v>
      </c>
      <c r="AF1868" s="945">
        <v>0</v>
      </c>
      <c r="AG1868" s="150">
        <v>0</v>
      </c>
      <c r="AH1868" s="138"/>
      <c r="AI1868" s="469"/>
      <c r="AJ1868" s="998">
        <f t="shared" si="174"/>
        <v>270.10368</v>
      </c>
    </row>
    <row r="1869" spans="2:36" ht="66" x14ac:dyDescent="0.25">
      <c r="B1869" s="427"/>
      <c r="C1869" s="445" t="s">
        <v>1769</v>
      </c>
      <c r="D1869" s="74"/>
      <c r="E1869" s="74">
        <v>10</v>
      </c>
      <c r="F1869" s="79" t="s">
        <v>30</v>
      </c>
      <c r="G1869" s="55" t="s">
        <v>31</v>
      </c>
      <c r="H1869" s="56" t="s">
        <v>32</v>
      </c>
      <c r="I1869" s="55" t="s">
        <v>33</v>
      </c>
      <c r="J1869" s="418">
        <v>370.70352000000003</v>
      </c>
      <c r="K1869" s="766">
        <v>3707.0352000000003</v>
      </c>
      <c r="L1869" s="136"/>
      <c r="M1869" s="469">
        <v>0</v>
      </c>
      <c r="N1869" s="136"/>
      <c r="O1869" s="469"/>
      <c r="P1869" s="75">
        <v>0</v>
      </c>
      <c r="Q1869" s="1002">
        <f t="shared" si="171"/>
        <v>0</v>
      </c>
      <c r="R1869" s="138"/>
      <c r="S1869" s="469"/>
      <c r="T1869" s="75">
        <v>0</v>
      </c>
      <c r="U1869" s="1002"/>
      <c r="V1869" s="138"/>
      <c r="W1869" s="469"/>
      <c r="X1869" s="138"/>
      <c r="Y1869" s="469"/>
      <c r="Z1869" s="60">
        <f t="shared" si="172"/>
        <v>10</v>
      </c>
      <c r="AA1869" s="1002">
        <v>3707.0352000000003</v>
      </c>
      <c r="AB1869" s="138"/>
      <c r="AC1869" s="469"/>
      <c r="AD1869" s="63">
        <v>0</v>
      </c>
      <c r="AE1869" s="137">
        <f t="shared" si="173"/>
        <v>0</v>
      </c>
      <c r="AF1869" s="945">
        <v>0</v>
      </c>
      <c r="AG1869" s="150">
        <v>0</v>
      </c>
      <c r="AH1869" s="138"/>
      <c r="AI1869" s="469"/>
      <c r="AJ1869" s="998">
        <f t="shared" si="174"/>
        <v>3707.0352000000003</v>
      </c>
    </row>
    <row r="1870" spans="2:36" ht="66" x14ac:dyDescent="0.25">
      <c r="B1870" s="427"/>
      <c r="C1870" s="445" t="s">
        <v>1770</v>
      </c>
      <c r="D1870" s="74"/>
      <c r="E1870" s="74">
        <v>5</v>
      </c>
      <c r="F1870" s="79" t="s">
        <v>30</v>
      </c>
      <c r="G1870" s="55" t="s">
        <v>31</v>
      </c>
      <c r="H1870" s="56" t="s">
        <v>32</v>
      </c>
      <c r="I1870" s="55" t="s">
        <v>33</v>
      </c>
      <c r="J1870" s="418">
        <v>179.15039999999999</v>
      </c>
      <c r="K1870" s="766">
        <v>895.75199999999995</v>
      </c>
      <c r="L1870" s="136"/>
      <c r="M1870" s="469">
        <v>0</v>
      </c>
      <c r="N1870" s="136"/>
      <c r="O1870" s="469"/>
      <c r="P1870" s="75">
        <v>0</v>
      </c>
      <c r="Q1870" s="1002">
        <f t="shared" si="171"/>
        <v>0</v>
      </c>
      <c r="R1870" s="138"/>
      <c r="S1870" s="469"/>
      <c r="T1870" s="75">
        <v>0</v>
      </c>
      <c r="U1870" s="1002"/>
      <c r="V1870" s="138"/>
      <c r="W1870" s="469"/>
      <c r="X1870" s="138"/>
      <c r="Y1870" s="469"/>
      <c r="Z1870" s="60">
        <f t="shared" si="172"/>
        <v>5</v>
      </c>
      <c r="AA1870" s="1002">
        <v>895.75199999999995</v>
      </c>
      <c r="AB1870" s="138"/>
      <c r="AC1870" s="469"/>
      <c r="AD1870" s="63">
        <v>0</v>
      </c>
      <c r="AE1870" s="137">
        <f t="shared" si="173"/>
        <v>0</v>
      </c>
      <c r="AF1870" s="945">
        <v>0</v>
      </c>
      <c r="AG1870" s="150">
        <v>0</v>
      </c>
      <c r="AH1870" s="138"/>
      <c r="AI1870" s="469"/>
      <c r="AJ1870" s="998">
        <f t="shared" si="174"/>
        <v>895.75199999999995</v>
      </c>
    </row>
    <row r="1871" spans="2:36" ht="66" x14ac:dyDescent="0.25">
      <c r="B1871" s="427"/>
      <c r="C1871" s="445" t="s">
        <v>1771</v>
      </c>
      <c r="D1871" s="74"/>
      <c r="E1871" s="74">
        <v>8</v>
      </c>
      <c r="F1871" s="79" t="s">
        <v>30</v>
      </c>
      <c r="G1871" s="55" t="s">
        <v>31</v>
      </c>
      <c r="H1871" s="56" t="s">
        <v>32</v>
      </c>
      <c r="I1871" s="55" t="s">
        <v>33</v>
      </c>
      <c r="J1871" s="418">
        <v>241.02449999999999</v>
      </c>
      <c r="K1871" s="766">
        <v>1928.1959999999999</v>
      </c>
      <c r="L1871" s="136"/>
      <c r="M1871" s="469">
        <v>0</v>
      </c>
      <c r="N1871" s="136"/>
      <c r="O1871" s="469"/>
      <c r="P1871" s="75">
        <v>0</v>
      </c>
      <c r="Q1871" s="1002">
        <f t="shared" si="171"/>
        <v>0</v>
      </c>
      <c r="R1871" s="138"/>
      <c r="S1871" s="469"/>
      <c r="T1871" s="75">
        <v>0</v>
      </c>
      <c r="U1871" s="1002"/>
      <c r="V1871" s="138"/>
      <c r="W1871" s="469"/>
      <c r="X1871" s="138"/>
      <c r="Y1871" s="469"/>
      <c r="Z1871" s="60">
        <f t="shared" si="172"/>
        <v>8</v>
      </c>
      <c r="AA1871" s="1002">
        <v>1928.1959999999999</v>
      </c>
      <c r="AB1871" s="138"/>
      <c r="AC1871" s="469"/>
      <c r="AD1871" s="63">
        <v>0</v>
      </c>
      <c r="AE1871" s="137">
        <f t="shared" si="173"/>
        <v>0</v>
      </c>
      <c r="AF1871" s="945">
        <v>0</v>
      </c>
      <c r="AG1871" s="150">
        <v>0</v>
      </c>
      <c r="AH1871" s="138"/>
      <c r="AI1871" s="469"/>
      <c r="AJ1871" s="998">
        <f t="shared" si="174"/>
        <v>1928.1959999999999</v>
      </c>
    </row>
    <row r="1872" spans="2:36" ht="66" x14ac:dyDescent="0.25">
      <c r="B1872" s="427"/>
      <c r="C1872" s="445" t="s">
        <v>1772</v>
      </c>
      <c r="D1872" s="74"/>
      <c r="E1872" s="74">
        <v>5</v>
      </c>
      <c r="F1872" s="79" t="s">
        <v>30</v>
      </c>
      <c r="G1872" s="55" t="s">
        <v>31</v>
      </c>
      <c r="H1872" s="56" t="s">
        <v>32</v>
      </c>
      <c r="I1872" s="55" t="s">
        <v>33</v>
      </c>
      <c r="J1872" s="418">
        <v>227.38320000000004</v>
      </c>
      <c r="K1872" s="766">
        <v>1136.9160000000002</v>
      </c>
      <c r="L1872" s="136"/>
      <c r="M1872" s="469">
        <v>0</v>
      </c>
      <c r="N1872" s="136"/>
      <c r="O1872" s="469"/>
      <c r="P1872" s="75">
        <v>0</v>
      </c>
      <c r="Q1872" s="1002">
        <f t="shared" si="171"/>
        <v>0</v>
      </c>
      <c r="R1872" s="138"/>
      <c r="S1872" s="469"/>
      <c r="T1872" s="75">
        <v>0</v>
      </c>
      <c r="U1872" s="1002"/>
      <c r="V1872" s="138"/>
      <c r="W1872" s="469"/>
      <c r="X1872" s="138"/>
      <c r="Y1872" s="469"/>
      <c r="Z1872" s="60">
        <f t="shared" si="172"/>
        <v>5</v>
      </c>
      <c r="AA1872" s="1002">
        <v>1136.9160000000002</v>
      </c>
      <c r="AB1872" s="138"/>
      <c r="AC1872" s="469"/>
      <c r="AD1872" s="63">
        <v>0</v>
      </c>
      <c r="AE1872" s="137">
        <f t="shared" si="173"/>
        <v>0</v>
      </c>
      <c r="AF1872" s="945">
        <v>0</v>
      </c>
      <c r="AG1872" s="150">
        <v>0</v>
      </c>
      <c r="AH1872" s="138"/>
      <c r="AI1872" s="469"/>
      <c r="AJ1872" s="998">
        <f t="shared" si="174"/>
        <v>1136.9160000000002</v>
      </c>
    </row>
    <row r="1873" spans="2:36" ht="66" x14ac:dyDescent="0.25">
      <c r="B1873" s="427"/>
      <c r="C1873" s="86" t="s">
        <v>1773</v>
      </c>
      <c r="D1873" s="74"/>
      <c r="E1873" s="79">
        <v>3</v>
      </c>
      <c r="F1873" s="79" t="s">
        <v>30</v>
      </c>
      <c r="G1873" s="55" t="s">
        <v>31</v>
      </c>
      <c r="H1873" s="56" t="s">
        <v>32</v>
      </c>
      <c r="I1873" s="55" t="s">
        <v>33</v>
      </c>
      <c r="J1873" s="418">
        <v>263.76</v>
      </c>
      <c r="K1873" s="112">
        <f>791.28-606.03</f>
        <v>185.25</v>
      </c>
      <c r="L1873" s="136"/>
      <c r="M1873" s="469">
        <v>0</v>
      </c>
      <c r="N1873" s="136"/>
      <c r="O1873" s="469"/>
      <c r="P1873" s="75">
        <v>0</v>
      </c>
      <c r="Q1873" s="1002">
        <f t="shared" si="171"/>
        <v>0</v>
      </c>
      <c r="R1873" s="138"/>
      <c r="S1873" s="469"/>
      <c r="T1873" s="75">
        <v>0</v>
      </c>
      <c r="U1873" s="1002"/>
      <c r="V1873" s="138"/>
      <c r="W1873" s="469"/>
      <c r="X1873" s="138"/>
      <c r="Y1873" s="469"/>
      <c r="Z1873" s="60">
        <f t="shared" si="172"/>
        <v>3</v>
      </c>
      <c r="AA1873" s="1002">
        <f>791.28-606.03</f>
        <v>185.25</v>
      </c>
      <c r="AB1873" s="138"/>
      <c r="AC1873" s="469"/>
      <c r="AD1873" s="63">
        <v>0</v>
      </c>
      <c r="AE1873" s="137">
        <f t="shared" si="173"/>
        <v>0</v>
      </c>
      <c r="AF1873" s="945">
        <v>0</v>
      </c>
      <c r="AG1873" s="150">
        <v>0</v>
      </c>
      <c r="AH1873" s="138"/>
      <c r="AI1873" s="469"/>
      <c r="AJ1873" s="998">
        <f t="shared" si="174"/>
        <v>185.25</v>
      </c>
    </row>
    <row r="1874" spans="2:36" ht="66" x14ac:dyDescent="0.25">
      <c r="B1874" s="427"/>
      <c r="C1874" s="445" t="s">
        <v>1774</v>
      </c>
      <c r="D1874" s="74"/>
      <c r="E1874" s="79">
        <v>23</v>
      </c>
      <c r="F1874" s="79" t="s">
        <v>30</v>
      </c>
      <c r="G1874" s="55" t="s">
        <v>31</v>
      </c>
      <c r="H1874" s="56" t="s">
        <v>32</v>
      </c>
      <c r="I1874" s="55" t="s">
        <v>33</v>
      </c>
      <c r="J1874" s="418">
        <v>227.38300000000001</v>
      </c>
      <c r="K1874" s="112">
        <f>2577.332+606.03</f>
        <v>3183.3620000000001</v>
      </c>
      <c r="L1874" s="136"/>
      <c r="M1874" s="469">
        <v>0</v>
      </c>
      <c r="N1874" s="136"/>
      <c r="O1874" s="469"/>
      <c r="P1874" s="75">
        <v>0</v>
      </c>
      <c r="Q1874" s="1002">
        <f t="shared" si="171"/>
        <v>0</v>
      </c>
      <c r="R1874" s="138"/>
      <c r="S1874" s="469"/>
      <c r="T1874" s="75">
        <v>0</v>
      </c>
      <c r="U1874" s="1002"/>
      <c r="V1874" s="138">
        <v>14</v>
      </c>
      <c r="W1874" s="469">
        <f>J1874*V1874</f>
        <v>3183.3620000000001</v>
      </c>
      <c r="X1874" s="138"/>
      <c r="Y1874" s="469"/>
      <c r="Z1874" s="60">
        <f t="shared" si="172"/>
        <v>23</v>
      </c>
      <c r="AA1874" s="1002">
        <f>2577.332-2577.332</f>
        <v>0</v>
      </c>
      <c r="AB1874" s="138"/>
      <c r="AC1874" s="469"/>
      <c r="AD1874" s="63">
        <v>0</v>
      </c>
      <c r="AE1874" s="137">
        <f t="shared" si="173"/>
        <v>0</v>
      </c>
      <c r="AF1874" s="945">
        <v>0</v>
      </c>
      <c r="AG1874" s="150">
        <v>0</v>
      </c>
      <c r="AH1874" s="138"/>
      <c r="AI1874" s="469"/>
      <c r="AJ1874" s="998">
        <f t="shared" si="174"/>
        <v>3183.3620000000001</v>
      </c>
    </row>
    <row r="1875" spans="2:36" ht="66" x14ac:dyDescent="0.25">
      <c r="B1875" s="427"/>
      <c r="C1875" s="445" t="s">
        <v>1775</v>
      </c>
      <c r="D1875" s="74"/>
      <c r="E1875" s="79">
        <v>13</v>
      </c>
      <c r="F1875" s="79" t="s">
        <v>30</v>
      </c>
      <c r="G1875" s="55" t="s">
        <v>31</v>
      </c>
      <c r="H1875" s="56" t="s">
        <v>32</v>
      </c>
      <c r="I1875" s="55" t="s">
        <v>33</v>
      </c>
      <c r="J1875" s="418">
        <v>121.46292307692308</v>
      </c>
      <c r="K1875" s="112">
        <v>1579.018</v>
      </c>
      <c r="L1875" s="136"/>
      <c r="M1875" s="469">
        <v>0</v>
      </c>
      <c r="N1875" s="136"/>
      <c r="O1875" s="469"/>
      <c r="P1875" s="75">
        <v>0</v>
      </c>
      <c r="Q1875" s="1002">
        <f t="shared" si="171"/>
        <v>0</v>
      </c>
      <c r="R1875" s="138"/>
      <c r="S1875" s="469"/>
      <c r="T1875" s="75">
        <v>0</v>
      </c>
      <c r="U1875" s="1002"/>
      <c r="V1875" s="138"/>
      <c r="W1875" s="469"/>
      <c r="X1875" s="138"/>
      <c r="Y1875" s="469"/>
      <c r="Z1875" s="60">
        <f t="shared" si="172"/>
        <v>13</v>
      </c>
      <c r="AA1875" s="1002">
        <v>1579.018</v>
      </c>
      <c r="AB1875" s="138"/>
      <c r="AC1875" s="469"/>
      <c r="AD1875" s="63">
        <v>0</v>
      </c>
      <c r="AE1875" s="137">
        <f t="shared" si="173"/>
        <v>0</v>
      </c>
      <c r="AF1875" s="945">
        <v>0</v>
      </c>
      <c r="AG1875" s="150">
        <v>0</v>
      </c>
      <c r="AH1875" s="138"/>
      <c r="AI1875" s="469"/>
      <c r="AJ1875" s="998">
        <f t="shared" si="174"/>
        <v>1579.018</v>
      </c>
    </row>
    <row r="1876" spans="2:36" ht="66" x14ac:dyDescent="0.25">
      <c r="B1876" s="427"/>
      <c r="C1876" s="445" t="s">
        <v>1776</v>
      </c>
      <c r="D1876" s="74"/>
      <c r="E1876" s="79">
        <v>5</v>
      </c>
      <c r="F1876" s="79" t="s">
        <v>30</v>
      </c>
      <c r="G1876" s="55" t="s">
        <v>31</v>
      </c>
      <c r="H1876" s="56" t="s">
        <v>32</v>
      </c>
      <c r="I1876" s="55" t="s">
        <v>33</v>
      </c>
      <c r="J1876" s="418">
        <v>124.02799999999999</v>
      </c>
      <c r="K1876" s="112">
        <v>620.14</v>
      </c>
      <c r="L1876" s="136"/>
      <c r="M1876" s="469">
        <v>0</v>
      </c>
      <c r="N1876" s="136"/>
      <c r="O1876" s="469"/>
      <c r="P1876" s="75">
        <v>0</v>
      </c>
      <c r="Q1876" s="1002">
        <f t="shared" si="171"/>
        <v>0</v>
      </c>
      <c r="R1876" s="138"/>
      <c r="S1876" s="469"/>
      <c r="T1876" s="75">
        <v>0</v>
      </c>
      <c r="U1876" s="1002"/>
      <c r="V1876" s="138"/>
      <c r="W1876" s="469"/>
      <c r="X1876" s="138"/>
      <c r="Y1876" s="469"/>
      <c r="Z1876" s="60">
        <f t="shared" si="172"/>
        <v>5</v>
      </c>
      <c r="AA1876" s="1002">
        <v>620.14</v>
      </c>
      <c r="AB1876" s="138"/>
      <c r="AC1876" s="469"/>
      <c r="AD1876" s="63">
        <v>0</v>
      </c>
      <c r="AE1876" s="137">
        <f t="shared" si="173"/>
        <v>0</v>
      </c>
      <c r="AF1876" s="945">
        <v>0</v>
      </c>
      <c r="AG1876" s="150">
        <v>0</v>
      </c>
      <c r="AH1876" s="138"/>
      <c r="AI1876" s="469"/>
      <c r="AJ1876" s="998">
        <f t="shared" si="174"/>
        <v>620.14</v>
      </c>
    </row>
    <row r="1877" spans="2:36" ht="66" x14ac:dyDescent="0.25">
      <c r="B1877" s="427"/>
      <c r="C1877" s="445" t="s">
        <v>1777</v>
      </c>
      <c r="D1877" s="74"/>
      <c r="E1877" s="74">
        <v>10</v>
      </c>
      <c r="F1877" s="79" t="s">
        <v>30</v>
      </c>
      <c r="G1877" s="55" t="s">
        <v>31</v>
      </c>
      <c r="H1877" s="56" t="s">
        <v>32</v>
      </c>
      <c r="I1877" s="55" t="s">
        <v>33</v>
      </c>
      <c r="J1877" s="418">
        <v>62.013600000000011</v>
      </c>
      <c r="K1877" s="766">
        <v>620.13600000000008</v>
      </c>
      <c r="L1877" s="136"/>
      <c r="M1877" s="469">
        <v>0</v>
      </c>
      <c r="N1877" s="136"/>
      <c r="O1877" s="469"/>
      <c r="P1877" s="75">
        <v>0</v>
      </c>
      <c r="Q1877" s="1002">
        <f t="shared" si="171"/>
        <v>0</v>
      </c>
      <c r="R1877" s="138"/>
      <c r="S1877" s="469"/>
      <c r="T1877" s="75">
        <v>0</v>
      </c>
      <c r="U1877" s="1002"/>
      <c r="V1877" s="138"/>
      <c r="W1877" s="469"/>
      <c r="X1877" s="138"/>
      <c r="Y1877" s="469"/>
      <c r="Z1877" s="60">
        <f t="shared" si="172"/>
        <v>10</v>
      </c>
      <c r="AA1877" s="1002">
        <v>620.13600000000008</v>
      </c>
      <c r="AB1877" s="138"/>
      <c r="AC1877" s="469"/>
      <c r="AD1877" s="63">
        <v>0</v>
      </c>
      <c r="AE1877" s="137">
        <f t="shared" si="173"/>
        <v>0</v>
      </c>
      <c r="AF1877" s="945">
        <v>0</v>
      </c>
      <c r="AG1877" s="150">
        <v>0</v>
      </c>
      <c r="AH1877" s="138"/>
      <c r="AI1877" s="469"/>
      <c r="AJ1877" s="998">
        <f t="shared" si="174"/>
        <v>620.13600000000008</v>
      </c>
    </row>
    <row r="1878" spans="2:36" ht="66" x14ac:dyDescent="0.25">
      <c r="B1878" s="427"/>
      <c r="C1878" s="445" t="s">
        <v>1778</v>
      </c>
      <c r="D1878" s="74"/>
      <c r="E1878" s="74">
        <v>1</v>
      </c>
      <c r="F1878" s="79" t="s">
        <v>30</v>
      </c>
      <c r="G1878" s="55" t="s">
        <v>31</v>
      </c>
      <c r="H1878" s="56" t="s">
        <v>32</v>
      </c>
      <c r="I1878" s="55" t="s">
        <v>33</v>
      </c>
      <c r="J1878" s="418">
        <v>108</v>
      </c>
      <c r="K1878" s="766">
        <v>108</v>
      </c>
      <c r="L1878" s="136"/>
      <c r="M1878" s="469">
        <v>0</v>
      </c>
      <c r="N1878" s="136"/>
      <c r="O1878" s="469"/>
      <c r="P1878" s="75">
        <v>0</v>
      </c>
      <c r="Q1878" s="1002">
        <f t="shared" si="171"/>
        <v>0</v>
      </c>
      <c r="R1878" s="138"/>
      <c r="S1878" s="469"/>
      <c r="T1878" s="75">
        <v>0</v>
      </c>
      <c r="U1878" s="1002"/>
      <c r="V1878" s="138"/>
      <c r="W1878" s="469"/>
      <c r="X1878" s="138"/>
      <c r="Y1878" s="469"/>
      <c r="Z1878" s="60">
        <f t="shared" si="172"/>
        <v>1</v>
      </c>
      <c r="AA1878" s="1002">
        <v>108</v>
      </c>
      <c r="AB1878" s="138"/>
      <c r="AC1878" s="469"/>
      <c r="AD1878" s="63">
        <v>0</v>
      </c>
      <c r="AE1878" s="137">
        <f t="shared" si="173"/>
        <v>0</v>
      </c>
      <c r="AF1878" s="945">
        <v>0</v>
      </c>
      <c r="AG1878" s="150">
        <v>0</v>
      </c>
      <c r="AH1878" s="138"/>
      <c r="AI1878" s="469"/>
      <c r="AJ1878" s="998">
        <f t="shared" si="174"/>
        <v>108</v>
      </c>
    </row>
    <row r="1879" spans="2:36" ht="66" x14ac:dyDescent="0.25">
      <c r="B1879" s="427"/>
      <c r="C1879" s="445" t="s">
        <v>1779</v>
      </c>
      <c r="D1879" s="74"/>
      <c r="E1879" s="74">
        <v>11</v>
      </c>
      <c r="F1879" s="79" t="s">
        <v>30</v>
      </c>
      <c r="G1879" s="55" t="s">
        <v>31</v>
      </c>
      <c r="H1879" s="56" t="s">
        <v>32</v>
      </c>
      <c r="I1879" s="55" t="s">
        <v>33</v>
      </c>
      <c r="J1879" s="418">
        <v>103.35599999999999</v>
      </c>
      <c r="K1879" s="766">
        <v>1136.9159999999999</v>
      </c>
      <c r="L1879" s="136"/>
      <c r="M1879" s="469">
        <v>0</v>
      </c>
      <c r="N1879" s="136"/>
      <c r="O1879" s="469"/>
      <c r="P1879" s="75">
        <v>0</v>
      </c>
      <c r="Q1879" s="1002">
        <f t="shared" si="171"/>
        <v>0</v>
      </c>
      <c r="R1879" s="138"/>
      <c r="S1879" s="469"/>
      <c r="T1879" s="75">
        <v>0</v>
      </c>
      <c r="U1879" s="1002"/>
      <c r="V1879" s="138">
        <v>5</v>
      </c>
      <c r="W1879" s="469">
        <v>271.64</v>
      </c>
      <c r="X1879" s="138"/>
      <c r="Y1879" s="469"/>
      <c r="Z1879" s="60">
        <v>6</v>
      </c>
      <c r="AA1879" s="1002">
        <f>1136.916-271.64</f>
        <v>865.27599999999995</v>
      </c>
      <c r="AB1879" s="138"/>
      <c r="AC1879" s="469"/>
      <c r="AD1879" s="63">
        <v>0</v>
      </c>
      <c r="AE1879" s="137">
        <f t="shared" si="173"/>
        <v>0</v>
      </c>
      <c r="AF1879" s="945">
        <v>0</v>
      </c>
      <c r="AG1879" s="150">
        <v>0</v>
      </c>
      <c r="AH1879" s="138"/>
      <c r="AI1879" s="469"/>
      <c r="AJ1879" s="998">
        <f t="shared" si="174"/>
        <v>1136.9159999999999</v>
      </c>
    </row>
    <row r="1880" spans="2:36" ht="66" x14ac:dyDescent="0.25">
      <c r="B1880" s="408"/>
      <c r="C1880" s="454" t="s">
        <v>1780</v>
      </c>
      <c r="D1880" s="177"/>
      <c r="E1880" s="177">
        <v>1</v>
      </c>
      <c r="F1880" s="79" t="s">
        <v>30</v>
      </c>
      <c r="G1880" s="88" t="s">
        <v>31</v>
      </c>
      <c r="H1880" s="56" t="s">
        <v>32</v>
      </c>
      <c r="I1880" s="55" t="s">
        <v>33</v>
      </c>
      <c r="J1880" s="418">
        <v>108</v>
      </c>
      <c r="K1880" s="779">
        <v>108</v>
      </c>
      <c r="L1880" s="142"/>
      <c r="M1880" s="918">
        <v>0</v>
      </c>
      <c r="N1880" s="142"/>
      <c r="O1880" s="918"/>
      <c r="P1880" s="75">
        <v>0</v>
      </c>
      <c r="Q1880" s="1002">
        <f t="shared" si="171"/>
        <v>0</v>
      </c>
      <c r="R1880" s="138"/>
      <c r="S1880" s="469"/>
      <c r="T1880" s="75">
        <v>0</v>
      </c>
      <c r="U1880" s="1002"/>
      <c r="V1880" s="138"/>
      <c r="W1880" s="469"/>
      <c r="X1880" s="138"/>
      <c r="Y1880" s="469"/>
      <c r="Z1880" s="60">
        <f t="shared" si="172"/>
        <v>1</v>
      </c>
      <c r="AA1880" s="1002">
        <v>108</v>
      </c>
      <c r="AB1880" s="138"/>
      <c r="AC1880" s="469"/>
      <c r="AD1880" s="63">
        <v>0</v>
      </c>
      <c r="AE1880" s="137">
        <f t="shared" si="173"/>
        <v>0</v>
      </c>
      <c r="AF1880" s="945">
        <v>0</v>
      </c>
      <c r="AG1880" s="150">
        <v>0</v>
      </c>
      <c r="AH1880" s="138"/>
      <c r="AI1880" s="469"/>
      <c r="AJ1880" s="998">
        <f t="shared" si="174"/>
        <v>108</v>
      </c>
    </row>
    <row r="1881" spans="2:36" ht="66" x14ac:dyDescent="0.25">
      <c r="B1881" s="408"/>
      <c r="C1881" s="445" t="s">
        <v>1781</v>
      </c>
      <c r="D1881" s="74"/>
      <c r="E1881" s="74">
        <v>19</v>
      </c>
      <c r="F1881" s="79" t="s">
        <v>30</v>
      </c>
      <c r="G1881" s="88" t="s">
        <v>31</v>
      </c>
      <c r="H1881" s="56" t="s">
        <v>32</v>
      </c>
      <c r="I1881" s="55" t="s">
        <v>33</v>
      </c>
      <c r="J1881" s="418">
        <v>682.14959999999985</v>
      </c>
      <c r="K1881" s="766">
        <v>11465.321999999996</v>
      </c>
      <c r="L1881" s="142"/>
      <c r="M1881" s="918">
        <v>0</v>
      </c>
      <c r="N1881" s="142"/>
      <c r="O1881" s="918"/>
      <c r="P1881" s="75">
        <v>0</v>
      </c>
      <c r="Q1881" s="1002">
        <f t="shared" si="171"/>
        <v>0</v>
      </c>
      <c r="R1881" s="138"/>
      <c r="S1881" s="469"/>
      <c r="T1881" s="75">
        <v>0</v>
      </c>
      <c r="U1881" s="1002"/>
      <c r="V1881" s="138"/>
      <c r="W1881" s="469"/>
      <c r="X1881" s="138"/>
      <c r="Y1881" s="469"/>
      <c r="Z1881" s="60">
        <f t="shared" si="172"/>
        <v>19</v>
      </c>
      <c r="AA1881" s="1002">
        <v>11465.321999999996</v>
      </c>
      <c r="AB1881" s="138"/>
      <c r="AC1881" s="469"/>
      <c r="AD1881" s="63">
        <v>0</v>
      </c>
      <c r="AE1881" s="137">
        <f t="shared" si="173"/>
        <v>0</v>
      </c>
      <c r="AF1881" s="945">
        <v>0</v>
      </c>
      <c r="AG1881" s="150">
        <v>0</v>
      </c>
      <c r="AH1881" s="138"/>
      <c r="AI1881" s="469"/>
      <c r="AJ1881" s="998">
        <f t="shared" si="174"/>
        <v>11465.321999999996</v>
      </c>
    </row>
    <row r="1882" spans="2:36" ht="66" x14ac:dyDescent="0.25">
      <c r="B1882" s="408"/>
      <c r="C1882" s="455" t="s">
        <v>1782</v>
      </c>
      <c r="D1882" s="51"/>
      <c r="E1882" s="51">
        <v>1</v>
      </c>
      <c r="F1882" s="79" t="s">
        <v>30</v>
      </c>
      <c r="G1882" s="88" t="s">
        <v>31</v>
      </c>
      <c r="H1882" s="56" t="s">
        <v>32</v>
      </c>
      <c r="I1882" s="55" t="s">
        <v>33</v>
      </c>
      <c r="J1882" s="418">
        <v>528.96</v>
      </c>
      <c r="K1882" s="807">
        <v>528.96</v>
      </c>
      <c r="L1882" s="142"/>
      <c r="M1882" s="918">
        <v>0</v>
      </c>
      <c r="N1882" s="142"/>
      <c r="O1882" s="918"/>
      <c r="P1882" s="75">
        <v>0</v>
      </c>
      <c r="Q1882" s="1002">
        <f t="shared" si="171"/>
        <v>0</v>
      </c>
      <c r="R1882" s="138"/>
      <c r="S1882" s="469"/>
      <c r="T1882" s="75">
        <v>0</v>
      </c>
      <c r="U1882" s="1002"/>
      <c r="V1882" s="138"/>
      <c r="W1882" s="469"/>
      <c r="X1882" s="138"/>
      <c r="Y1882" s="469"/>
      <c r="Z1882" s="60">
        <f t="shared" si="172"/>
        <v>1</v>
      </c>
      <c r="AA1882" s="1002">
        <v>528.96</v>
      </c>
      <c r="AB1882" s="138"/>
      <c r="AC1882" s="469"/>
      <c r="AD1882" s="63">
        <v>0</v>
      </c>
      <c r="AE1882" s="137">
        <f t="shared" si="173"/>
        <v>0</v>
      </c>
      <c r="AF1882" s="945">
        <v>0</v>
      </c>
      <c r="AG1882" s="150">
        <v>0</v>
      </c>
      <c r="AH1882" s="138"/>
      <c r="AI1882" s="469"/>
      <c r="AJ1882" s="998">
        <f t="shared" si="174"/>
        <v>528.96</v>
      </c>
    </row>
    <row r="1883" spans="2:36" ht="66" x14ac:dyDescent="0.25">
      <c r="B1883" s="408"/>
      <c r="C1883" s="456" t="s">
        <v>1783</v>
      </c>
      <c r="D1883" s="74"/>
      <c r="E1883" s="74">
        <v>3</v>
      </c>
      <c r="F1883" s="79" t="s">
        <v>30</v>
      </c>
      <c r="G1883" s="88" t="s">
        <v>31</v>
      </c>
      <c r="H1883" s="56" t="s">
        <v>32</v>
      </c>
      <c r="I1883" s="55" t="s">
        <v>33</v>
      </c>
      <c r="J1883" s="418">
        <v>103.24000000000001</v>
      </c>
      <c r="K1883" s="766">
        <v>309.72000000000003</v>
      </c>
      <c r="L1883" s="142"/>
      <c r="M1883" s="918">
        <v>0</v>
      </c>
      <c r="N1883" s="142"/>
      <c r="O1883" s="918"/>
      <c r="P1883" s="75">
        <v>0</v>
      </c>
      <c r="Q1883" s="1002">
        <f t="shared" si="171"/>
        <v>0</v>
      </c>
      <c r="R1883" s="138"/>
      <c r="S1883" s="469"/>
      <c r="T1883" s="75">
        <v>0</v>
      </c>
      <c r="U1883" s="1002"/>
      <c r="V1883" s="138"/>
      <c r="W1883" s="469"/>
      <c r="X1883" s="138"/>
      <c r="Y1883" s="469"/>
      <c r="Z1883" s="60">
        <f t="shared" si="172"/>
        <v>3</v>
      </c>
      <c r="AA1883" s="1002">
        <v>309.72000000000003</v>
      </c>
      <c r="AB1883" s="138"/>
      <c r="AC1883" s="469"/>
      <c r="AD1883" s="63">
        <v>0</v>
      </c>
      <c r="AE1883" s="137">
        <f t="shared" si="173"/>
        <v>0</v>
      </c>
      <c r="AF1883" s="945">
        <v>0</v>
      </c>
      <c r="AG1883" s="150">
        <v>0</v>
      </c>
      <c r="AH1883" s="138"/>
      <c r="AI1883" s="469"/>
      <c r="AJ1883" s="998">
        <f t="shared" si="174"/>
        <v>309.72000000000003</v>
      </c>
    </row>
    <row r="1884" spans="2:36" ht="66" x14ac:dyDescent="0.25">
      <c r="B1884" s="408"/>
      <c r="C1884" s="456" t="s">
        <v>1784</v>
      </c>
      <c r="D1884" s="74"/>
      <c r="E1884" s="74">
        <v>3</v>
      </c>
      <c r="F1884" s="79" t="s">
        <v>30</v>
      </c>
      <c r="G1884" s="88" t="s">
        <v>31</v>
      </c>
      <c r="H1884" s="56" t="s">
        <v>32</v>
      </c>
      <c r="I1884" s="55" t="s">
        <v>33</v>
      </c>
      <c r="J1884" s="418">
        <v>103.24000000000001</v>
      </c>
      <c r="K1884" s="766">
        <v>309.72000000000003</v>
      </c>
      <c r="L1884" s="142"/>
      <c r="M1884" s="918">
        <v>0</v>
      </c>
      <c r="N1884" s="142"/>
      <c r="O1884" s="918"/>
      <c r="P1884" s="75">
        <v>0</v>
      </c>
      <c r="Q1884" s="1002">
        <f t="shared" si="171"/>
        <v>0</v>
      </c>
      <c r="R1884" s="138"/>
      <c r="S1884" s="469"/>
      <c r="T1884" s="75">
        <v>0</v>
      </c>
      <c r="U1884" s="1002"/>
      <c r="V1884" s="138"/>
      <c r="W1884" s="469"/>
      <c r="X1884" s="138"/>
      <c r="Y1884" s="469"/>
      <c r="Z1884" s="60">
        <f t="shared" si="172"/>
        <v>3</v>
      </c>
      <c r="AA1884" s="1002">
        <v>309.72000000000003</v>
      </c>
      <c r="AB1884" s="138"/>
      <c r="AC1884" s="469"/>
      <c r="AD1884" s="63">
        <v>0</v>
      </c>
      <c r="AE1884" s="137">
        <f t="shared" si="173"/>
        <v>0</v>
      </c>
      <c r="AF1884" s="945">
        <v>0</v>
      </c>
      <c r="AG1884" s="150">
        <v>0</v>
      </c>
      <c r="AH1884" s="138"/>
      <c r="AI1884" s="469"/>
      <c r="AJ1884" s="998">
        <f t="shared" si="174"/>
        <v>309.72000000000003</v>
      </c>
    </row>
    <row r="1885" spans="2:36" ht="66" x14ac:dyDescent="0.25">
      <c r="B1885" s="408"/>
      <c r="C1885" s="457" t="s">
        <v>1785</v>
      </c>
      <c r="D1885" s="74"/>
      <c r="E1885" s="74">
        <v>3</v>
      </c>
      <c r="F1885" s="79" t="s">
        <v>30</v>
      </c>
      <c r="G1885" s="88" t="s">
        <v>31</v>
      </c>
      <c r="H1885" s="56" t="s">
        <v>32</v>
      </c>
      <c r="I1885" s="55" t="s">
        <v>33</v>
      </c>
      <c r="J1885" s="418">
        <v>69.600000000000009</v>
      </c>
      <c r="K1885" s="766">
        <v>208.8</v>
      </c>
      <c r="L1885" s="142"/>
      <c r="M1885" s="918">
        <v>0</v>
      </c>
      <c r="N1885" s="142"/>
      <c r="O1885" s="918"/>
      <c r="P1885" s="75">
        <v>0</v>
      </c>
      <c r="Q1885" s="1002">
        <f t="shared" si="171"/>
        <v>0</v>
      </c>
      <c r="R1885" s="138"/>
      <c r="S1885" s="469"/>
      <c r="T1885" s="75">
        <v>0</v>
      </c>
      <c r="U1885" s="1002">
        <v>174.18</v>
      </c>
      <c r="V1885" s="138"/>
      <c r="W1885" s="469"/>
      <c r="X1885" s="138"/>
      <c r="Y1885" s="469"/>
      <c r="Z1885" s="60">
        <f t="shared" si="172"/>
        <v>3</v>
      </c>
      <c r="AA1885" s="1002">
        <v>34.620000000000005</v>
      </c>
      <c r="AB1885" s="138"/>
      <c r="AC1885" s="469"/>
      <c r="AD1885" s="63">
        <v>0</v>
      </c>
      <c r="AE1885" s="137">
        <f t="shared" si="173"/>
        <v>0</v>
      </c>
      <c r="AF1885" s="945">
        <v>0</v>
      </c>
      <c r="AG1885" s="150">
        <v>0</v>
      </c>
      <c r="AH1885" s="138"/>
      <c r="AI1885" s="469"/>
      <c r="AJ1885" s="998">
        <f t="shared" si="174"/>
        <v>208.8</v>
      </c>
    </row>
    <row r="1886" spans="2:36" ht="36" x14ac:dyDescent="0.25">
      <c r="B1886" s="272">
        <v>293</v>
      </c>
      <c r="C1886" s="273" t="s">
        <v>1786</v>
      </c>
      <c r="D1886" s="272"/>
      <c r="E1886" s="272"/>
      <c r="F1886" s="274"/>
      <c r="G1886" s="313"/>
      <c r="H1886" s="313"/>
      <c r="I1886" s="313"/>
      <c r="J1886" s="277"/>
      <c r="K1886" s="806">
        <v>24253.272400000002</v>
      </c>
      <c r="L1886" s="278"/>
      <c r="M1886" s="919">
        <f>M1887</f>
        <v>0</v>
      </c>
      <c r="N1886" s="278"/>
      <c r="O1886" s="919">
        <f>O1887</f>
        <v>0</v>
      </c>
      <c r="P1886" s="875">
        <v>0</v>
      </c>
      <c r="Q1886" s="919">
        <f>Q1887</f>
        <v>0</v>
      </c>
      <c r="R1886" s="279"/>
      <c r="S1886" s="919">
        <f>S1887</f>
        <v>0</v>
      </c>
      <c r="T1886" s="875">
        <v>0</v>
      </c>
      <c r="U1886" s="919">
        <f>U1887</f>
        <v>473.87</v>
      </c>
      <c r="V1886" s="279"/>
      <c r="W1886" s="919">
        <f>W1887</f>
        <v>14257.062400000001</v>
      </c>
      <c r="X1886" s="279"/>
      <c r="Y1886" s="919">
        <f>Y1887</f>
        <v>0</v>
      </c>
      <c r="Z1886" s="373">
        <f t="shared" si="172"/>
        <v>0</v>
      </c>
      <c r="AA1886" s="919">
        <f>AA1887</f>
        <v>9522.34</v>
      </c>
      <c r="AB1886" s="279"/>
      <c r="AC1886" s="919">
        <f>AC1887</f>
        <v>0</v>
      </c>
      <c r="AD1886" s="930">
        <v>0</v>
      </c>
      <c r="AE1886" s="278">
        <f>AE1887</f>
        <v>0</v>
      </c>
      <c r="AF1886" s="950">
        <f>AF1887</f>
        <v>0</v>
      </c>
      <c r="AG1886" s="278">
        <f>AG1887</f>
        <v>0</v>
      </c>
      <c r="AH1886" s="279"/>
      <c r="AI1886" s="919">
        <f>AI1887</f>
        <v>0</v>
      </c>
      <c r="AJ1886" s="919">
        <f>AJ1887</f>
        <v>24253.272400000002</v>
      </c>
    </row>
    <row r="1887" spans="2:36" ht="24" x14ac:dyDescent="0.25">
      <c r="B1887" s="42">
        <v>29301</v>
      </c>
      <c r="C1887" s="341" t="s">
        <v>1787</v>
      </c>
      <c r="D1887" s="44"/>
      <c r="E1887" s="44"/>
      <c r="F1887" s="45"/>
      <c r="G1887" s="46"/>
      <c r="H1887" s="46"/>
      <c r="I1887" s="46"/>
      <c r="J1887" s="47"/>
      <c r="K1887" s="787">
        <v>24253.272400000002</v>
      </c>
      <c r="L1887" s="264"/>
      <c r="M1887" s="921">
        <f>SUM(M1888:M1906)</f>
        <v>0</v>
      </c>
      <c r="N1887" s="264"/>
      <c r="O1887" s="921">
        <f>SUM(O1888:O1906)</f>
        <v>0</v>
      </c>
      <c r="P1887" s="238">
        <v>0</v>
      </c>
      <c r="Q1887" s="1008">
        <f>SUM(Q1888:Q1906)</f>
        <v>0</v>
      </c>
      <c r="R1887" s="265"/>
      <c r="S1887" s="921">
        <f>SUM(S1888:S1906)</f>
        <v>0</v>
      </c>
      <c r="T1887" s="238">
        <v>0</v>
      </c>
      <c r="U1887" s="1008">
        <f>SUM(U1888:U1906)</f>
        <v>473.87</v>
      </c>
      <c r="V1887" s="265"/>
      <c r="W1887" s="921">
        <f>SUM(W1888:W1906)</f>
        <v>14257.062400000001</v>
      </c>
      <c r="X1887" s="265"/>
      <c r="Y1887" s="921">
        <f>SUM(Y1888:Y1906)</f>
        <v>0</v>
      </c>
      <c r="Z1887" s="376">
        <f t="shared" si="172"/>
        <v>0</v>
      </c>
      <c r="AA1887" s="1008">
        <f>SUM(AA1888:AA1906)</f>
        <v>9522.34</v>
      </c>
      <c r="AB1887" s="265"/>
      <c r="AC1887" s="921">
        <f>SUM(AC1888:AC1906)</f>
        <v>0</v>
      </c>
      <c r="AD1887" s="931">
        <v>0</v>
      </c>
      <c r="AE1887" s="281">
        <f>SUM(AE1888:AE1906)</f>
        <v>0</v>
      </c>
      <c r="AF1887" s="958">
        <f>SUM(AF1888:AF1906)</f>
        <v>0</v>
      </c>
      <c r="AG1887" s="882">
        <f>SUM(AG1888:AG1906)</f>
        <v>0</v>
      </c>
      <c r="AH1887" s="265"/>
      <c r="AI1887" s="921">
        <f>SUM(AI1888:AI1906)</f>
        <v>0</v>
      </c>
      <c r="AJ1887" s="926">
        <f>SUM(AJ1888:AJ1906)</f>
        <v>24253.272400000002</v>
      </c>
    </row>
    <row r="1888" spans="2:36" ht="66" x14ac:dyDescent="0.25">
      <c r="B1888" s="458"/>
      <c r="C1888" s="445" t="s">
        <v>1788</v>
      </c>
      <c r="D1888" s="74"/>
      <c r="E1888" s="79">
        <v>100</v>
      </c>
      <c r="F1888" s="79" t="s">
        <v>30</v>
      </c>
      <c r="G1888" s="55" t="s">
        <v>31</v>
      </c>
      <c r="H1888" s="56" t="s">
        <v>32</v>
      </c>
      <c r="I1888" s="55" t="s">
        <v>33</v>
      </c>
      <c r="J1888" s="57">
        <v>1.6536999999999999</v>
      </c>
      <c r="K1888" s="112">
        <v>165.37</v>
      </c>
      <c r="L1888" s="136"/>
      <c r="M1888" s="469">
        <v>0</v>
      </c>
      <c r="N1888" s="136"/>
      <c r="O1888" s="469"/>
      <c r="P1888" s="75">
        <v>0</v>
      </c>
      <c r="Q1888" s="1002">
        <f t="shared" ref="Q1888:Q1904" si="175">P1888*J1888</f>
        <v>0</v>
      </c>
      <c r="R1888" s="138"/>
      <c r="S1888" s="469"/>
      <c r="T1888" s="75">
        <v>0</v>
      </c>
      <c r="U1888" s="1002"/>
      <c r="V1888" s="138"/>
      <c r="W1888" s="469"/>
      <c r="X1888" s="138"/>
      <c r="Y1888" s="469"/>
      <c r="Z1888" s="60">
        <f t="shared" si="172"/>
        <v>100</v>
      </c>
      <c r="AA1888" s="1002">
        <v>165.37</v>
      </c>
      <c r="AB1888" s="138"/>
      <c r="AC1888" s="469"/>
      <c r="AD1888" s="63">
        <v>0</v>
      </c>
      <c r="AE1888" s="137">
        <f t="shared" ref="AE1888:AE1904" si="176">AD1888*J1888</f>
        <v>0</v>
      </c>
      <c r="AF1888" s="945">
        <v>0</v>
      </c>
      <c r="AG1888" s="150">
        <v>0</v>
      </c>
      <c r="AH1888" s="138"/>
      <c r="AI1888" s="469"/>
      <c r="AJ1888" s="998">
        <f t="shared" ref="AJ1888:AJ1906" si="177">AG1888+AI1888+AE1888+AC1888+AA1888+Y1888+W1888+U1888+S1888+Q1888+O1888+M1888</f>
        <v>165.37</v>
      </c>
    </row>
    <row r="1889" spans="2:36" ht="66" x14ac:dyDescent="0.25">
      <c r="B1889" s="458"/>
      <c r="C1889" s="459" t="s">
        <v>1789</v>
      </c>
      <c r="D1889" s="74"/>
      <c r="E1889" s="74">
        <v>7</v>
      </c>
      <c r="F1889" s="79" t="s">
        <v>30</v>
      </c>
      <c r="G1889" s="55" t="s">
        <v>31</v>
      </c>
      <c r="H1889" s="56" t="s">
        <v>32</v>
      </c>
      <c r="I1889" s="55" t="s">
        <v>33</v>
      </c>
      <c r="J1889" s="57">
        <v>42.98571428571428</v>
      </c>
      <c r="K1889" s="766">
        <v>300.89999999999998</v>
      </c>
      <c r="L1889" s="136"/>
      <c r="M1889" s="469">
        <v>0</v>
      </c>
      <c r="N1889" s="136"/>
      <c r="O1889" s="469"/>
      <c r="P1889" s="75">
        <v>0</v>
      </c>
      <c r="Q1889" s="1002">
        <f t="shared" si="175"/>
        <v>0</v>
      </c>
      <c r="R1889" s="138"/>
      <c r="S1889" s="469"/>
      <c r="T1889" s="75">
        <v>0</v>
      </c>
      <c r="U1889" s="1002"/>
      <c r="V1889" s="138"/>
      <c r="W1889" s="469"/>
      <c r="X1889" s="138"/>
      <c r="Y1889" s="469"/>
      <c r="Z1889" s="60">
        <f t="shared" si="172"/>
        <v>7</v>
      </c>
      <c r="AA1889" s="1002">
        <v>300.89999999999998</v>
      </c>
      <c r="AB1889" s="138"/>
      <c r="AC1889" s="469"/>
      <c r="AD1889" s="63">
        <v>0</v>
      </c>
      <c r="AE1889" s="137">
        <f t="shared" si="176"/>
        <v>0</v>
      </c>
      <c r="AF1889" s="945">
        <v>0</v>
      </c>
      <c r="AG1889" s="150">
        <v>0</v>
      </c>
      <c r="AH1889" s="138"/>
      <c r="AI1889" s="469"/>
      <c r="AJ1889" s="998">
        <f t="shared" si="177"/>
        <v>300.89999999999998</v>
      </c>
    </row>
    <row r="1890" spans="2:36" ht="66" x14ac:dyDescent="0.25">
      <c r="B1890" s="458"/>
      <c r="C1890" s="459" t="s">
        <v>1790</v>
      </c>
      <c r="D1890" s="74"/>
      <c r="E1890" s="74">
        <v>7</v>
      </c>
      <c r="F1890" s="79" t="s">
        <v>30</v>
      </c>
      <c r="G1890" s="55" t="s">
        <v>31</v>
      </c>
      <c r="H1890" s="56" t="s">
        <v>32</v>
      </c>
      <c r="I1890" s="55" t="s">
        <v>33</v>
      </c>
      <c r="J1890" s="57">
        <v>96.638571428571439</v>
      </c>
      <c r="K1890" s="766">
        <v>676.47</v>
      </c>
      <c r="L1890" s="136"/>
      <c r="M1890" s="469">
        <v>0</v>
      </c>
      <c r="N1890" s="136"/>
      <c r="O1890" s="469"/>
      <c r="P1890" s="75">
        <v>0</v>
      </c>
      <c r="Q1890" s="1002">
        <f t="shared" si="175"/>
        <v>0</v>
      </c>
      <c r="R1890" s="138"/>
      <c r="S1890" s="469"/>
      <c r="T1890" s="75">
        <v>0</v>
      </c>
      <c r="U1890" s="1002">
        <v>473.87</v>
      </c>
      <c r="V1890" s="138"/>
      <c r="W1890" s="469"/>
      <c r="X1890" s="138"/>
      <c r="Y1890" s="469"/>
      <c r="Z1890" s="60">
        <f t="shared" si="172"/>
        <v>7</v>
      </c>
      <c r="AA1890" s="1002">
        <v>202.60000000000002</v>
      </c>
      <c r="AB1890" s="138"/>
      <c r="AC1890" s="469"/>
      <c r="AD1890" s="63">
        <v>0</v>
      </c>
      <c r="AE1890" s="137">
        <f t="shared" si="176"/>
        <v>0</v>
      </c>
      <c r="AF1890" s="945">
        <v>0</v>
      </c>
      <c r="AG1890" s="150">
        <v>0</v>
      </c>
      <c r="AH1890" s="138"/>
      <c r="AI1890" s="469"/>
      <c r="AJ1890" s="998">
        <f t="shared" si="177"/>
        <v>676.47</v>
      </c>
    </row>
    <row r="1891" spans="2:36" ht="66" x14ac:dyDescent="0.25">
      <c r="B1891" s="458"/>
      <c r="C1891" s="459" t="s">
        <v>1791</v>
      </c>
      <c r="D1891" s="74"/>
      <c r="E1891" s="74">
        <v>7</v>
      </c>
      <c r="F1891" s="79" t="s">
        <v>30</v>
      </c>
      <c r="G1891" s="55" t="s">
        <v>31</v>
      </c>
      <c r="H1891" s="56" t="s">
        <v>32</v>
      </c>
      <c r="I1891" s="55" t="s">
        <v>33</v>
      </c>
      <c r="J1891" s="57">
        <v>52.624285714285712</v>
      </c>
      <c r="K1891" s="766">
        <v>368.37</v>
      </c>
      <c r="L1891" s="136"/>
      <c r="M1891" s="469">
        <v>0</v>
      </c>
      <c r="N1891" s="136"/>
      <c r="O1891" s="469"/>
      <c r="P1891" s="75">
        <v>0</v>
      </c>
      <c r="Q1891" s="1002">
        <f t="shared" si="175"/>
        <v>0</v>
      </c>
      <c r="R1891" s="138"/>
      <c r="S1891" s="469"/>
      <c r="T1891" s="75">
        <v>0</v>
      </c>
      <c r="U1891" s="1002"/>
      <c r="V1891" s="138"/>
      <c r="W1891" s="469"/>
      <c r="X1891" s="138"/>
      <c r="Y1891" s="469"/>
      <c r="Z1891" s="60">
        <f t="shared" si="172"/>
        <v>7</v>
      </c>
      <c r="AA1891" s="1002">
        <v>368.37</v>
      </c>
      <c r="AB1891" s="138"/>
      <c r="AC1891" s="469"/>
      <c r="AD1891" s="63">
        <v>0</v>
      </c>
      <c r="AE1891" s="137">
        <f t="shared" si="176"/>
        <v>0</v>
      </c>
      <c r="AF1891" s="945">
        <v>0</v>
      </c>
      <c r="AG1891" s="150">
        <v>0</v>
      </c>
      <c r="AH1891" s="138"/>
      <c r="AI1891" s="469"/>
      <c r="AJ1891" s="998">
        <f t="shared" si="177"/>
        <v>368.37</v>
      </c>
    </row>
    <row r="1892" spans="2:36" ht="66" x14ac:dyDescent="0.25">
      <c r="B1892" s="458"/>
      <c r="C1892" s="436" t="s">
        <v>1792</v>
      </c>
      <c r="D1892" s="74"/>
      <c r="E1892" s="74">
        <v>1</v>
      </c>
      <c r="F1892" s="79" t="s">
        <v>30</v>
      </c>
      <c r="G1892" s="55" t="s">
        <v>31</v>
      </c>
      <c r="H1892" s="56" t="s">
        <v>32</v>
      </c>
      <c r="I1892" s="55" t="s">
        <v>33</v>
      </c>
      <c r="J1892" s="57">
        <v>1633.0247999999999</v>
      </c>
      <c r="K1892" s="766">
        <v>1633.0247999999999</v>
      </c>
      <c r="L1892" s="136"/>
      <c r="M1892" s="469">
        <v>0</v>
      </c>
      <c r="N1892" s="136"/>
      <c r="O1892" s="469"/>
      <c r="P1892" s="75">
        <v>0</v>
      </c>
      <c r="Q1892" s="1002">
        <f t="shared" si="175"/>
        <v>0</v>
      </c>
      <c r="R1892" s="138"/>
      <c r="S1892" s="469"/>
      <c r="T1892" s="75">
        <v>0</v>
      </c>
      <c r="U1892" s="1002"/>
      <c r="V1892" s="60">
        <f t="shared" ref="V1892:V1902" si="178">E1892</f>
        <v>1</v>
      </c>
      <c r="W1892" s="1002">
        <v>1633.0247999999999</v>
      </c>
      <c r="X1892" s="138"/>
      <c r="Y1892" s="469"/>
      <c r="Z1892" s="139"/>
      <c r="AA1892" s="1002"/>
      <c r="AB1892" s="138"/>
      <c r="AC1892" s="469"/>
      <c r="AD1892" s="63">
        <v>0</v>
      </c>
      <c r="AE1892" s="137">
        <f t="shared" si="176"/>
        <v>0</v>
      </c>
      <c r="AF1892" s="945">
        <v>0</v>
      </c>
      <c r="AG1892" s="150">
        <v>0</v>
      </c>
      <c r="AH1892" s="138"/>
      <c r="AI1892" s="469"/>
      <c r="AJ1892" s="998">
        <f t="shared" si="177"/>
        <v>1633.0247999999999</v>
      </c>
    </row>
    <row r="1893" spans="2:36" ht="66" x14ac:dyDescent="0.25">
      <c r="B1893" s="458"/>
      <c r="C1893" s="93" t="s">
        <v>1793</v>
      </c>
      <c r="D1893" s="74"/>
      <c r="E1893" s="79">
        <v>1</v>
      </c>
      <c r="F1893" s="79" t="s">
        <v>650</v>
      </c>
      <c r="G1893" s="55" t="s">
        <v>31</v>
      </c>
      <c r="H1893" s="56" t="s">
        <v>32</v>
      </c>
      <c r="I1893" s="55" t="s">
        <v>33</v>
      </c>
      <c r="J1893" s="57">
        <v>179.15</v>
      </c>
      <c r="K1893" s="112">
        <v>179.15</v>
      </c>
      <c r="L1893" s="136"/>
      <c r="M1893" s="469">
        <v>0</v>
      </c>
      <c r="N1893" s="136"/>
      <c r="O1893" s="469"/>
      <c r="P1893" s="75">
        <v>0</v>
      </c>
      <c r="Q1893" s="1002">
        <f t="shared" si="175"/>
        <v>0</v>
      </c>
      <c r="R1893" s="138"/>
      <c r="S1893" s="469"/>
      <c r="T1893" s="75">
        <v>0</v>
      </c>
      <c r="U1893" s="1002"/>
      <c r="V1893" s="60">
        <f t="shared" si="178"/>
        <v>1</v>
      </c>
      <c r="W1893" s="1002">
        <v>179.15</v>
      </c>
      <c r="X1893" s="138"/>
      <c r="Y1893" s="469"/>
      <c r="Z1893" s="139"/>
      <c r="AA1893" s="1002"/>
      <c r="AB1893" s="138"/>
      <c r="AC1893" s="469"/>
      <c r="AD1893" s="63">
        <v>0</v>
      </c>
      <c r="AE1893" s="137">
        <f t="shared" si="176"/>
        <v>0</v>
      </c>
      <c r="AF1893" s="945">
        <v>0</v>
      </c>
      <c r="AG1893" s="150">
        <v>0</v>
      </c>
      <c r="AH1893" s="138"/>
      <c r="AI1893" s="469"/>
      <c r="AJ1893" s="998">
        <f t="shared" si="177"/>
        <v>179.15</v>
      </c>
    </row>
    <row r="1894" spans="2:36" ht="66" x14ac:dyDescent="0.25">
      <c r="B1894" s="458"/>
      <c r="C1894" s="460" t="s">
        <v>1794</v>
      </c>
      <c r="D1894" s="74"/>
      <c r="E1894" s="79">
        <v>1</v>
      </c>
      <c r="F1894" s="79" t="s">
        <v>41</v>
      </c>
      <c r="G1894" s="55" t="s">
        <v>31</v>
      </c>
      <c r="H1894" s="56" t="s">
        <v>32</v>
      </c>
      <c r="I1894" s="55" t="s">
        <v>33</v>
      </c>
      <c r="J1894" s="57">
        <v>110</v>
      </c>
      <c r="K1894" s="112">
        <v>110</v>
      </c>
      <c r="L1894" s="136"/>
      <c r="M1894" s="469">
        <v>0</v>
      </c>
      <c r="N1894" s="136"/>
      <c r="O1894" s="469"/>
      <c r="P1894" s="75">
        <v>0</v>
      </c>
      <c r="Q1894" s="1002">
        <f t="shared" si="175"/>
        <v>0</v>
      </c>
      <c r="R1894" s="138"/>
      <c r="S1894" s="469"/>
      <c r="T1894" s="75">
        <v>0</v>
      </c>
      <c r="U1894" s="1002"/>
      <c r="V1894" s="60">
        <f t="shared" si="178"/>
        <v>1</v>
      </c>
      <c r="W1894" s="1002">
        <v>110</v>
      </c>
      <c r="X1894" s="138"/>
      <c r="Y1894" s="469"/>
      <c r="Z1894" s="139"/>
      <c r="AA1894" s="1002"/>
      <c r="AB1894" s="138"/>
      <c r="AC1894" s="469"/>
      <c r="AD1894" s="63">
        <v>0</v>
      </c>
      <c r="AE1894" s="137">
        <f t="shared" si="176"/>
        <v>0</v>
      </c>
      <c r="AF1894" s="945">
        <v>0</v>
      </c>
      <c r="AG1894" s="150">
        <v>0</v>
      </c>
      <c r="AH1894" s="138"/>
      <c r="AI1894" s="469"/>
      <c r="AJ1894" s="998">
        <f t="shared" si="177"/>
        <v>110</v>
      </c>
    </row>
    <row r="1895" spans="2:36" ht="66" x14ac:dyDescent="0.25">
      <c r="B1895" s="458"/>
      <c r="C1895" s="445" t="s">
        <v>1795</v>
      </c>
      <c r="D1895" s="74"/>
      <c r="E1895" s="74">
        <v>300</v>
      </c>
      <c r="F1895" s="451" t="s">
        <v>30</v>
      </c>
      <c r="G1895" s="55" t="s">
        <v>31</v>
      </c>
      <c r="H1895" s="56" t="s">
        <v>32</v>
      </c>
      <c r="I1895" s="55" t="s">
        <v>33</v>
      </c>
      <c r="J1895" s="57">
        <v>2.0671200000000001</v>
      </c>
      <c r="K1895" s="766">
        <v>620.13599999999997</v>
      </c>
      <c r="L1895" s="136"/>
      <c r="M1895" s="469">
        <v>0</v>
      </c>
      <c r="N1895" s="136"/>
      <c r="O1895" s="469"/>
      <c r="P1895" s="75">
        <v>0</v>
      </c>
      <c r="Q1895" s="1002">
        <f t="shared" si="175"/>
        <v>0</v>
      </c>
      <c r="R1895" s="138"/>
      <c r="S1895" s="469"/>
      <c r="T1895" s="75">
        <v>0</v>
      </c>
      <c r="U1895" s="1002"/>
      <c r="V1895" s="60">
        <f t="shared" si="178"/>
        <v>300</v>
      </c>
      <c r="W1895" s="1002">
        <v>620.13599999999997</v>
      </c>
      <c r="X1895" s="138"/>
      <c r="Y1895" s="469"/>
      <c r="Z1895" s="139"/>
      <c r="AA1895" s="1002"/>
      <c r="AB1895" s="138"/>
      <c r="AC1895" s="469"/>
      <c r="AD1895" s="63">
        <v>0</v>
      </c>
      <c r="AE1895" s="137">
        <f t="shared" si="176"/>
        <v>0</v>
      </c>
      <c r="AF1895" s="945">
        <v>0</v>
      </c>
      <c r="AG1895" s="150">
        <v>0</v>
      </c>
      <c r="AH1895" s="138"/>
      <c r="AI1895" s="469"/>
      <c r="AJ1895" s="998">
        <f t="shared" si="177"/>
        <v>620.13599999999997</v>
      </c>
    </row>
    <row r="1896" spans="2:36" ht="66" x14ac:dyDescent="0.25">
      <c r="B1896" s="458"/>
      <c r="C1896" s="445" t="s">
        <v>1796</v>
      </c>
      <c r="D1896" s="74"/>
      <c r="E1896" s="74">
        <v>2</v>
      </c>
      <c r="F1896" s="451" t="s">
        <v>41</v>
      </c>
      <c r="G1896" s="55" t="s">
        <v>31</v>
      </c>
      <c r="H1896" s="56" t="s">
        <v>32</v>
      </c>
      <c r="I1896" s="55" t="s">
        <v>33</v>
      </c>
      <c r="J1896" s="57">
        <v>110.24639999999999</v>
      </c>
      <c r="K1896" s="766">
        <v>220.49279999999999</v>
      </c>
      <c r="L1896" s="136"/>
      <c r="M1896" s="469">
        <v>0</v>
      </c>
      <c r="N1896" s="136"/>
      <c r="O1896" s="469"/>
      <c r="P1896" s="75">
        <v>0</v>
      </c>
      <c r="Q1896" s="1002">
        <f t="shared" si="175"/>
        <v>0</v>
      </c>
      <c r="R1896" s="138"/>
      <c r="S1896" s="469"/>
      <c r="T1896" s="75">
        <v>0</v>
      </c>
      <c r="U1896" s="1002"/>
      <c r="V1896" s="60">
        <f t="shared" si="178"/>
        <v>2</v>
      </c>
      <c r="W1896" s="1002">
        <v>220.49279999999999</v>
      </c>
      <c r="X1896" s="138"/>
      <c r="Y1896" s="469"/>
      <c r="Z1896" s="139"/>
      <c r="AA1896" s="1002"/>
      <c r="AB1896" s="138"/>
      <c r="AC1896" s="469"/>
      <c r="AD1896" s="63">
        <v>0</v>
      </c>
      <c r="AE1896" s="137">
        <f t="shared" si="176"/>
        <v>0</v>
      </c>
      <c r="AF1896" s="945">
        <v>0</v>
      </c>
      <c r="AG1896" s="150">
        <v>0</v>
      </c>
      <c r="AH1896" s="138"/>
      <c r="AI1896" s="469"/>
      <c r="AJ1896" s="998">
        <f t="shared" si="177"/>
        <v>220.49279999999999</v>
      </c>
    </row>
    <row r="1897" spans="2:36" ht="66" x14ac:dyDescent="0.25">
      <c r="B1897" s="458"/>
      <c r="C1897" s="436" t="s">
        <v>1797</v>
      </c>
      <c r="D1897" s="74"/>
      <c r="E1897" s="74">
        <v>2</v>
      </c>
      <c r="F1897" s="451" t="s">
        <v>41</v>
      </c>
      <c r="G1897" s="55" t="s">
        <v>31</v>
      </c>
      <c r="H1897" s="56" t="s">
        <v>32</v>
      </c>
      <c r="I1897" s="55" t="s">
        <v>33</v>
      </c>
      <c r="J1897" s="57">
        <v>96.465599999999995</v>
      </c>
      <c r="K1897" s="766">
        <v>192.93119999999999</v>
      </c>
      <c r="L1897" s="136"/>
      <c r="M1897" s="469">
        <v>0</v>
      </c>
      <c r="N1897" s="136"/>
      <c r="O1897" s="469"/>
      <c r="P1897" s="75">
        <v>0</v>
      </c>
      <c r="Q1897" s="1002">
        <f t="shared" si="175"/>
        <v>0</v>
      </c>
      <c r="R1897" s="138"/>
      <c r="S1897" s="469"/>
      <c r="T1897" s="75">
        <v>0</v>
      </c>
      <c r="U1897" s="1002"/>
      <c r="V1897" s="60">
        <f t="shared" si="178"/>
        <v>2</v>
      </c>
      <c r="W1897" s="1002">
        <v>192.93119999999999</v>
      </c>
      <c r="X1897" s="138"/>
      <c r="Y1897" s="469"/>
      <c r="Z1897" s="139"/>
      <c r="AA1897" s="1002"/>
      <c r="AB1897" s="138"/>
      <c r="AC1897" s="469"/>
      <c r="AD1897" s="63">
        <v>0</v>
      </c>
      <c r="AE1897" s="137">
        <f t="shared" si="176"/>
        <v>0</v>
      </c>
      <c r="AF1897" s="945">
        <v>0</v>
      </c>
      <c r="AG1897" s="150">
        <v>0</v>
      </c>
      <c r="AH1897" s="138"/>
      <c r="AI1897" s="469"/>
      <c r="AJ1897" s="998">
        <f t="shared" si="177"/>
        <v>192.93119999999999</v>
      </c>
    </row>
    <row r="1898" spans="2:36" ht="66" x14ac:dyDescent="0.25">
      <c r="B1898" s="458"/>
      <c r="C1898" s="436" t="s">
        <v>1798</v>
      </c>
      <c r="D1898" s="74"/>
      <c r="E1898" s="74">
        <v>3</v>
      </c>
      <c r="F1898" s="451" t="s">
        <v>41</v>
      </c>
      <c r="G1898" s="55" t="s">
        <v>31</v>
      </c>
      <c r="H1898" s="56" t="s">
        <v>32</v>
      </c>
      <c r="I1898" s="55" t="s">
        <v>33</v>
      </c>
      <c r="J1898" s="57">
        <v>34.451999999999998</v>
      </c>
      <c r="K1898" s="766">
        <v>103.35599999999999</v>
      </c>
      <c r="L1898" s="136"/>
      <c r="M1898" s="469">
        <v>0</v>
      </c>
      <c r="N1898" s="136"/>
      <c r="O1898" s="469"/>
      <c r="P1898" s="75">
        <v>0</v>
      </c>
      <c r="Q1898" s="1002">
        <f t="shared" si="175"/>
        <v>0</v>
      </c>
      <c r="R1898" s="138"/>
      <c r="S1898" s="469"/>
      <c r="T1898" s="75">
        <v>0</v>
      </c>
      <c r="U1898" s="1002"/>
      <c r="V1898" s="60">
        <f t="shared" si="178"/>
        <v>3</v>
      </c>
      <c r="W1898" s="1002">
        <v>103.35599999999999</v>
      </c>
      <c r="X1898" s="138"/>
      <c r="Y1898" s="469"/>
      <c r="Z1898" s="139"/>
      <c r="AA1898" s="1002"/>
      <c r="AB1898" s="138"/>
      <c r="AC1898" s="469"/>
      <c r="AD1898" s="63">
        <v>0</v>
      </c>
      <c r="AE1898" s="137">
        <f t="shared" si="176"/>
        <v>0</v>
      </c>
      <c r="AF1898" s="945">
        <v>0</v>
      </c>
      <c r="AG1898" s="150">
        <v>0</v>
      </c>
      <c r="AH1898" s="138"/>
      <c r="AI1898" s="469"/>
      <c r="AJ1898" s="998">
        <f t="shared" si="177"/>
        <v>103.35599999999999</v>
      </c>
    </row>
    <row r="1899" spans="2:36" ht="66" x14ac:dyDescent="0.25">
      <c r="B1899" s="458"/>
      <c r="C1899" s="436" t="s">
        <v>1799</v>
      </c>
      <c r="D1899" s="74"/>
      <c r="E1899" s="74">
        <v>30</v>
      </c>
      <c r="F1899" s="451" t="s">
        <v>30</v>
      </c>
      <c r="G1899" s="55" t="s">
        <v>31</v>
      </c>
      <c r="H1899" s="56" t="s">
        <v>32</v>
      </c>
      <c r="I1899" s="55" t="s">
        <v>33</v>
      </c>
      <c r="J1899" s="57">
        <v>41.342399999999998</v>
      </c>
      <c r="K1899" s="766">
        <v>1240.2719999999999</v>
      </c>
      <c r="L1899" s="136"/>
      <c r="M1899" s="469">
        <v>0</v>
      </c>
      <c r="N1899" s="136"/>
      <c r="O1899" s="469"/>
      <c r="P1899" s="75">
        <v>0</v>
      </c>
      <c r="Q1899" s="1002">
        <f t="shared" si="175"/>
        <v>0</v>
      </c>
      <c r="R1899" s="138"/>
      <c r="S1899" s="469"/>
      <c r="T1899" s="75">
        <v>0</v>
      </c>
      <c r="U1899" s="1002"/>
      <c r="V1899" s="60">
        <f t="shared" si="178"/>
        <v>30</v>
      </c>
      <c r="W1899" s="1002">
        <v>1240.2719999999999</v>
      </c>
      <c r="X1899" s="138"/>
      <c r="Y1899" s="469"/>
      <c r="Z1899" s="139"/>
      <c r="AA1899" s="1002"/>
      <c r="AB1899" s="138"/>
      <c r="AC1899" s="469"/>
      <c r="AD1899" s="63">
        <v>0</v>
      </c>
      <c r="AE1899" s="137">
        <f t="shared" si="176"/>
        <v>0</v>
      </c>
      <c r="AF1899" s="945">
        <v>0</v>
      </c>
      <c r="AG1899" s="150">
        <v>0</v>
      </c>
      <c r="AH1899" s="138"/>
      <c r="AI1899" s="469"/>
      <c r="AJ1899" s="998">
        <f t="shared" si="177"/>
        <v>1240.2719999999999</v>
      </c>
    </row>
    <row r="1900" spans="2:36" ht="66" x14ac:dyDescent="0.25">
      <c r="B1900" s="458"/>
      <c r="C1900" s="461" t="s">
        <v>1800</v>
      </c>
      <c r="D1900" s="74"/>
      <c r="E1900" s="74">
        <v>7</v>
      </c>
      <c r="F1900" s="451" t="s">
        <v>30</v>
      </c>
      <c r="G1900" s="55" t="s">
        <v>31</v>
      </c>
      <c r="H1900" s="56" t="s">
        <v>32</v>
      </c>
      <c r="I1900" s="55" t="s">
        <v>33</v>
      </c>
      <c r="J1900" s="57">
        <v>449.72142857142859</v>
      </c>
      <c r="K1900" s="766">
        <v>3148.05</v>
      </c>
      <c r="L1900" s="136"/>
      <c r="M1900" s="469">
        <v>0</v>
      </c>
      <c r="N1900" s="136"/>
      <c r="O1900" s="469"/>
      <c r="P1900" s="75">
        <v>0</v>
      </c>
      <c r="Q1900" s="1002">
        <f t="shared" si="175"/>
        <v>0</v>
      </c>
      <c r="R1900" s="138"/>
      <c r="S1900" s="469"/>
      <c r="T1900" s="75">
        <v>0</v>
      </c>
      <c r="U1900" s="1002"/>
      <c r="V1900" s="60">
        <f t="shared" si="178"/>
        <v>7</v>
      </c>
      <c r="W1900" s="1002">
        <v>3148.05</v>
      </c>
      <c r="X1900" s="138"/>
      <c r="Y1900" s="469"/>
      <c r="Z1900" s="139"/>
      <c r="AA1900" s="1002"/>
      <c r="AB1900" s="138"/>
      <c r="AC1900" s="469"/>
      <c r="AD1900" s="63">
        <v>0</v>
      </c>
      <c r="AE1900" s="137">
        <f t="shared" si="176"/>
        <v>0</v>
      </c>
      <c r="AF1900" s="945">
        <v>0</v>
      </c>
      <c r="AG1900" s="150">
        <v>0</v>
      </c>
      <c r="AH1900" s="138"/>
      <c r="AI1900" s="469"/>
      <c r="AJ1900" s="998">
        <f t="shared" si="177"/>
        <v>3148.05</v>
      </c>
    </row>
    <row r="1901" spans="2:36" ht="66" x14ac:dyDescent="0.25">
      <c r="B1901" s="458"/>
      <c r="C1901" s="449" t="s">
        <v>1801</v>
      </c>
      <c r="D1901" s="74"/>
      <c r="E1901" s="74">
        <v>100</v>
      </c>
      <c r="F1901" s="451" t="s">
        <v>30</v>
      </c>
      <c r="G1901" s="55" t="s">
        <v>31</v>
      </c>
      <c r="H1901" s="56" t="s">
        <v>32</v>
      </c>
      <c r="I1901" s="55" t="s">
        <v>33</v>
      </c>
      <c r="J1901" s="57">
        <v>1.6536959999999998</v>
      </c>
      <c r="K1901" s="766">
        <v>165.36959999999999</v>
      </c>
      <c r="L1901" s="136"/>
      <c r="M1901" s="469">
        <v>0</v>
      </c>
      <c r="N1901" s="136"/>
      <c r="O1901" s="469"/>
      <c r="P1901" s="75">
        <v>0</v>
      </c>
      <c r="Q1901" s="1002">
        <f t="shared" si="175"/>
        <v>0</v>
      </c>
      <c r="R1901" s="138"/>
      <c r="S1901" s="469"/>
      <c r="T1901" s="75">
        <v>0</v>
      </c>
      <c r="U1901" s="1002"/>
      <c r="V1901" s="60">
        <f t="shared" si="178"/>
        <v>100</v>
      </c>
      <c r="W1901" s="1002">
        <v>165.36959999999999</v>
      </c>
      <c r="X1901" s="138"/>
      <c r="Y1901" s="469"/>
      <c r="Z1901" s="139"/>
      <c r="AA1901" s="1002"/>
      <c r="AB1901" s="138"/>
      <c r="AC1901" s="469"/>
      <c r="AD1901" s="63">
        <v>0</v>
      </c>
      <c r="AE1901" s="137">
        <f t="shared" si="176"/>
        <v>0</v>
      </c>
      <c r="AF1901" s="945">
        <v>0</v>
      </c>
      <c r="AG1901" s="150">
        <v>0</v>
      </c>
      <c r="AH1901" s="138"/>
      <c r="AI1901" s="469"/>
      <c r="AJ1901" s="998">
        <f t="shared" si="177"/>
        <v>165.36959999999999</v>
      </c>
    </row>
    <row r="1902" spans="2:36" ht="66" x14ac:dyDescent="0.25">
      <c r="B1902" s="458"/>
      <c r="C1902" s="102" t="s">
        <v>1802</v>
      </c>
      <c r="D1902" s="74"/>
      <c r="E1902" s="74">
        <v>10</v>
      </c>
      <c r="F1902" s="74" t="s">
        <v>30</v>
      </c>
      <c r="G1902" s="55" t="s">
        <v>31</v>
      </c>
      <c r="H1902" s="56" t="s">
        <v>32</v>
      </c>
      <c r="I1902" s="55" t="s">
        <v>33</v>
      </c>
      <c r="J1902" s="57">
        <v>626.4</v>
      </c>
      <c r="K1902" s="766">
        <v>6264</v>
      </c>
      <c r="L1902" s="136"/>
      <c r="M1902" s="469">
        <v>0</v>
      </c>
      <c r="N1902" s="136"/>
      <c r="O1902" s="469"/>
      <c r="P1902" s="75">
        <v>0</v>
      </c>
      <c r="Q1902" s="1002">
        <f t="shared" si="175"/>
        <v>0</v>
      </c>
      <c r="R1902" s="138"/>
      <c r="S1902" s="469"/>
      <c r="T1902" s="75">
        <v>0</v>
      </c>
      <c r="U1902" s="1002"/>
      <c r="V1902" s="60">
        <f t="shared" si="178"/>
        <v>10</v>
      </c>
      <c r="W1902" s="1002">
        <v>6264</v>
      </c>
      <c r="X1902" s="138"/>
      <c r="Y1902" s="469"/>
      <c r="Z1902" s="139"/>
      <c r="AA1902" s="1002"/>
      <c r="AB1902" s="138"/>
      <c r="AC1902" s="469"/>
      <c r="AD1902" s="63">
        <v>0</v>
      </c>
      <c r="AE1902" s="137">
        <f t="shared" si="176"/>
        <v>0</v>
      </c>
      <c r="AF1902" s="945">
        <v>0</v>
      </c>
      <c r="AG1902" s="150">
        <v>0</v>
      </c>
      <c r="AH1902" s="138"/>
      <c r="AI1902" s="469"/>
      <c r="AJ1902" s="998">
        <f t="shared" si="177"/>
        <v>6264</v>
      </c>
    </row>
    <row r="1903" spans="2:36" ht="72.75" x14ac:dyDescent="0.25">
      <c r="B1903" s="458"/>
      <c r="C1903" s="462" t="s">
        <v>1803</v>
      </c>
      <c r="D1903" s="74"/>
      <c r="E1903" s="74">
        <v>1</v>
      </c>
      <c r="F1903" s="74" t="s">
        <v>30</v>
      </c>
      <c r="G1903" s="55" t="s">
        <v>31</v>
      </c>
      <c r="H1903" s="56" t="s">
        <v>32</v>
      </c>
      <c r="I1903" s="55" t="s">
        <v>33</v>
      </c>
      <c r="J1903" s="57">
        <v>2435.44</v>
      </c>
      <c r="K1903" s="766">
        <v>2435.44</v>
      </c>
      <c r="L1903" s="136"/>
      <c r="M1903" s="469">
        <v>0</v>
      </c>
      <c r="N1903" s="136"/>
      <c r="O1903" s="469"/>
      <c r="P1903" s="75">
        <v>0</v>
      </c>
      <c r="Q1903" s="1002">
        <f t="shared" si="175"/>
        <v>0</v>
      </c>
      <c r="R1903" s="138"/>
      <c r="S1903" s="469"/>
      <c r="T1903" s="75">
        <v>0</v>
      </c>
      <c r="U1903" s="1002"/>
      <c r="V1903" s="138"/>
      <c r="W1903" s="469">
        <v>380.28</v>
      </c>
      <c r="X1903" s="138"/>
      <c r="Y1903" s="469"/>
      <c r="Z1903" s="60">
        <f t="shared" si="172"/>
        <v>1</v>
      </c>
      <c r="AA1903" s="1002">
        <f>2435.44-380.28</f>
        <v>2055.16</v>
      </c>
      <c r="AB1903" s="138"/>
      <c r="AC1903" s="469"/>
      <c r="AD1903" s="63">
        <v>0</v>
      </c>
      <c r="AE1903" s="137">
        <f t="shared" si="176"/>
        <v>0</v>
      </c>
      <c r="AF1903" s="945">
        <v>0</v>
      </c>
      <c r="AG1903" s="150">
        <v>0</v>
      </c>
      <c r="AH1903" s="138"/>
      <c r="AI1903" s="469"/>
      <c r="AJ1903" s="998">
        <f t="shared" si="177"/>
        <v>2435.4399999999996</v>
      </c>
    </row>
    <row r="1904" spans="2:36" ht="66" x14ac:dyDescent="0.25">
      <c r="B1904" s="458"/>
      <c r="C1904" s="459" t="s">
        <v>1804</v>
      </c>
      <c r="D1904" s="74"/>
      <c r="E1904" s="74">
        <v>30</v>
      </c>
      <c r="F1904" s="74" t="s">
        <v>41</v>
      </c>
      <c r="G1904" s="55" t="s">
        <v>31</v>
      </c>
      <c r="H1904" s="56" t="s">
        <v>32</v>
      </c>
      <c r="I1904" s="55" t="s">
        <v>33</v>
      </c>
      <c r="J1904" s="57">
        <v>41.342333333333336</v>
      </c>
      <c r="K1904" s="766">
        <v>1240.27</v>
      </c>
      <c r="L1904" s="136"/>
      <c r="M1904" s="469">
        <v>0</v>
      </c>
      <c r="N1904" s="136"/>
      <c r="O1904" s="469"/>
      <c r="P1904" s="75">
        <v>0</v>
      </c>
      <c r="Q1904" s="1002">
        <f t="shared" si="175"/>
        <v>0</v>
      </c>
      <c r="R1904" s="138"/>
      <c r="S1904" s="469"/>
      <c r="T1904" s="75">
        <v>0</v>
      </c>
      <c r="U1904" s="1002"/>
      <c r="V1904" s="138"/>
      <c r="W1904" s="469"/>
      <c r="X1904" s="138"/>
      <c r="Y1904" s="469"/>
      <c r="Z1904" s="60">
        <f t="shared" si="172"/>
        <v>30</v>
      </c>
      <c r="AA1904" s="1002">
        <v>1240.27</v>
      </c>
      <c r="AB1904" s="138"/>
      <c r="AC1904" s="469"/>
      <c r="AD1904" s="63">
        <v>0</v>
      </c>
      <c r="AE1904" s="137">
        <f t="shared" si="176"/>
        <v>0</v>
      </c>
      <c r="AF1904" s="945">
        <v>0</v>
      </c>
      <c r="AG1904" s="150">
        <v>0</v>
      </c>
      <c r="AH1904" s="138"/>
      <c r="AI1904" s="469"/>
      <c r="AJ1904" s="998">
        <f t="shared" si="177"/>
        <v>1240.27</v>
      </c>
    </row>
    <row r="1905" spans="2:36" ht="24.75" x14ac:dyDescent="0.25">
      <c r="B1905" s="458"/>
      <c r="C1905" s="459" t="s">
        <v>1805</v>
      </c>
      <c r="D1905" s="74"/>
      <c r="E1905" s="74">
        <v>1</v>
      </c>
      <c r="F1905" s="74"/>
      <c r="G1905" s="55"/>
      <c r="H1905" s="56"/>
      <c r="I1905" s="55"/>
      <c r="J1905" s="57"/>
      <c r="K1905" s="766">
        <v>3239.67</v>
      </c>
      <c r="L1905" s="136"/>
      <c r="M1905" s="469">
        <v>0</v>
      </c>
      <c r="N1905" s="136"/>
      <c r="O1905" s="469"/>
      <c r="P1905" s="75">
        <v>0</v>
      </c>
      <c r="Q1905" s="1002"/>
      <c r="R1905" s="138"/>
      <c r="S1905" s="469"/>
      <c r="T1905" s="75">
        <v>0</v>
      </c>
      <c r="U1905" s="1002"/>
      <c r="V1905" s="138"/>
      <c r="W1905" s="469"/>
      <c r="X1905" s="138"/>
      <c r="Y1905" s="469"/>
      <c r="Z1905" s="60">
        <f t="shared" si="172"/>
        <v>1</v>
      </c>
      <c r="AA1905" s="1002">
        <v>3239.67</v>
      </c>
      <c r="AB1905" s="138"/>
      <c r="AC1905" s="469"/>
      <c r="AD1905" s="63">
        <v>0</v>
      </c>
      <c r="AE1905" s="137"/>
      <c r="AF1905" s="945"/>
      <c r="AG1905" s="150">
        <v>0</v>
      </c>
      <c r="AH1905" s="138"/>
      <c r="AI1905" s="469"/>
      <c r="AJ1905" s="998">
        <f t="shared" si="177"/>
        <v>3239.67</v>
      </c>
    </row>
    <row r="1906" spans="2:36" x14ac:dyDescent="0.25">
      <c r="B1906" s="458"/>
      <c r="C1906" s="422" t="s">
        <v>1806</v>
      </c>
      <c r="D1906" s="74"/>
      <c r="E1906" s="74">
        <v>1</v>
      </c>
      <c r="F1906" s="446"/>
      <c r="G1906" s="55"/>
      <c r="H1906" s="56"/>
      <c r="I1906" s="55"/>
      <c r="J1906" s="57"/>
      <c r="K1906" s="766">
        <v>1950</v>
      </c>
      <c r="L1906" s="136"/>
      <c r="M1906" s="469">
        <v>0</v>
      </c>
      <c r="N1906" s="136"/>
      <c r="O1906" s="469"/>
      <c r="P1906" s="75">
        <v>0</v>
      </c>
      <c r="Q1906" s="1002"/>
      <c r="R1906" s="138"/>
      <c r="S1906" s="469"/>
      <c r="T1906" s="75">
        <v>0</v>
      </c>
      <c r="U1906" s="1002"/>
      <c r="V1906" s="138"/>
      <c r="W1906" s="469"/>
      <c r="X1906" s="138"/>
      <c r="Y1906" s="469"/>
      <c r="Z1906" s="60">
        <f t="shared" si="172"/>
        <v>1</v>
      </c>
      <c r="AA1906" s="1002">
        <v>1950</v>
      </c>
      <c r="AB1906" s="138"/>
      <c r="AC1906" s="469"/>
      <c r="AD1906" s="63">
        <v>0</v>
      </c>
      <c r="AE1906" s="137"/>
      <c r="AF1906" s="942"/>
      <c r="AG1906" s="150">
        <v>0</v>
      </c>
      <c r="AH1906" s="138"/>
      <c r="AI1906" s="469"/>
      <c r="AJ1906" s="998">
        <f t="shared" si="177"/>
        <v>1950</v>
      </c>
    </row>
    <row r="1907" spans="2:36" ht="24" x14ac:dyDescent="0.25">
      <c r="B1907" s="272">
        <v>294</v>
      </c>
      <c r="C1907" s="273" t="s">
        <v>1807</v>
      </c>
      <c r="D1907" s="272"/>
      <c r="E1907" s="272"/>
      <c r="F1907" s="274"/>
      <c r="G1907" s="313"/>
      <c r="H1907" s="313"/>
      <c r="I1907" s="313"/>
      <c r="J1907" s="277"/>
      <c r="K1907" s="806">
        <v>126031.03886</v>
      </c>
      <c r="L1907" s="278"/>
      <c r="M1907" s="919">
        <f>M1908+M1910+M1911</f>
        <v>0</v>
      </c>
      <c r="N1907" s="278"/>
      <c r="O1907" s="919">
        <f>O1908+O1910+O1911</f>
        <v>0</v>
      </c>
      <c r="P1907" s="875">
        <v>0</v>
      </c>
      <c r="Q1907" s="919">
        <f>Q1908+Q1910+Q1911</f>
        <v>0</v>
      </c>
      <c r="R1907" s="279"/>
      <c r="S1907" s="919">
        <f>S1908+S1910+S1911</f>
        <v>0</v>
      </c>
      <c r="T1907" s="875">
        <v>0</v>
      </c>
      <c r="U1907" s="919">
        <f>U1908+U1910+U1911</f>
        <v>10614</v>
      </c>
      <c r="V1907" s="279"/>
      <c r="W1907" s="919">
        <f>W1908+W1910+W1911</f>
        <v>0</v>
      </c>
      <c r="X1907" s="279"/>
      <c r="Y1907" s="919">
        <f>Y1908+Y1910+Y1911</f>
        <v>0</v>
      </c>
      <c r="Z1907" s="373">
        <f t="shared" si="172"/>
        <v>0</v>
      </c>
      <c r="AA1907" s="919">
        <f t="shared" ref="AA1907:AG1907" si="179">AA1908+AA1910+AA1911</f>
        <v>115417.03886</v>
      </c>
      <c r="AB1907" s="279">
        <f t="shared" si="179"/>
        <v>0</v>
      </c>
      <c r="AC1907" s="919">
        <f t="shared" si="179"/>
        <v>0</v>
      </c>
      <c r="AD1907" s="930">
        <f t="shared" si="179"/>
        <v>0</v>
      </c>
      <c r="AE1907" s="278">
        <f t="shared" si="179"/>
        <v>0</v>
      </c>
      <c r="AF1907" s="950">
        <f t="shared" si="179"/>
        <v>0</v>
      </c>
      <c r="AG1907" s="278">
        <f t="shared" si="179"/>
        <v>0</v>
      </c>
      <c r="AH1907" s="279"/>
      <c r="AI1907" s="919">
        <f>AI1908+AI1910+AI1911</f>
        <v>0</v>
      </c>
      <c r="AJ1907" s="919">
        <f>AJ1908+AJ1910+AJ1911</f>
        <v>126031.03886</v>
      </c>
    </row>
    <row r="1908" spans="2:36" x14ac:dyDescent="0.25">
      <c r="B1908" s="42">
        <v>29401</v>
      </c>
      <c r="C1908" s="341" t="s">
        <v>1808</v>
      </c>
      <c r="D1908" s="44"/>
      <c r="E1908" s="44"/>
      <c r="F1908" s="44"/>
      <c r="G1908" s="239"/>
      <c r="H1908" s="239"/>
      <c r="I1908" s="239"/>
      <c r="J1908" s="47"/>
      <c r="K1908" s="787"/>
      <c r="L1908" s="264"/>
      <c r="M1908" s="921">
        <v>0</v>
      </c>
      <c r="N1908" s="264"/>
      <c r="O1908" s="921">
        <v>0</v>
      </c>
      <c r="P1908" s="238">
        <v>0</v>
      </c>
      <c r="Q1908" s="921">
        <v>0</v>
      </c>
      <c r="R1908" s="265"/>
      <c r="S1908" s="921">
        <v>0</v>
      </c>
      <c r="T1908" s="238">
        <v>0</v>
      </c>
      <c r="U1908" s="921">
        <v>0</v>
      </c>
      <c r="V1908" s="265"/>
      <c r="W1908" s="921">
        <v>0</v>
      </c>
      <c r="X1908" s="265"/>
      <c r="Y1908" s="921">
        <v>0</v>
      </c>
      <c r="Z1908" s="376">
        <f t="shared" si="172"/>
        <v>0</v>
      </c>
      <c r="AA1908" s="921">
        <v>0</v>
      </c>
      <c r="AB1908" s="264">
        <v>0</v>
      </c>
      <c r="AC1908" s="921">
        <v>0</v>
      </c>
      <c r="AD1908" s="921">
        <v>0</v>
      </c>
      <c r="AE1908" s="264">
        <v>0</v>
      </c>
      <c r="AF1908" s="958"/>
      <c r="AG1908" s="264">
        <v>0</v>
      </c>
      <c r="AH1908" s="265"/>
      <c r="AI1908" s="921">
        <v>0</v>
      </c>
      <c r="AJ1908" s="921">
        <v>0</v>
      </c>
    </row>
    <row r="1909" spans="2:36" x14ac:dyDescent="0.25">
      <c r="B1909" s="408"/>
      <c r="C1909" s="84"/>
      <c r="D1909" s="51"/>
      <c r="E1909" s="51"/>
      <c r="F1909" s="74"/>
      <c r="G1909" s="88"/>
      <c r="H1909" s="88"/>
      <c r="I1909" s="88"/>
      <c r="J1909" s="108"/>
      <c r="K1909" s="807"/>
      <c r="L1909" s="142"/>
      <c r="M1909" s="918">
        <v>0</v>
      </c>
      <c r="N1909" s="142"/>
      <c r="O1909" s="918">
        <v>0</v>
      </c>
      <c r="P1909" s="75">
        <v>0</v>
      </c>
      <c r="Q1909" s="918">
        <v>0</v>
      </c>
      <c r="R1909" s="144"/>
      <c r="S1909" s="918">
        <v>0</v>
      </c>
      <c r="T1909" s="75">
        <v>0</v>
      </c>
      <c r="U1909" s="918">
        <v>0</v>
      </c>
      <c r="V1909" s="144"/>
      <c r="W1909" s="918">
        <v>0</v>
      </c>
      <c r="X1909" s="144"/>
      <c r="Y1909" s="918">
        <v>0</v>
      </c>
      <c r="Z1909" s="60">
        <f t="shared" si="172"/>
        <v>0</v>
      </c>
      <c r="AA1909" s="918">
        <v>0</v>
      </c>
      <c r="AB1909" s="142">
        <v>0</v>
      </c>
      <c r="AC1909" s="918">
        <v>0</v>
      </c>
      <c r="AD1909" s="918">
        <v>0</v>
      </c>
      <c r="AE1909" s="142">
        <v>0</v>
      </c>
      <c r="AF1909" s="945"/>
      <c r="AG1909" s="142">
        <v>0</v>
      </c>
      <c r="AH1909" s="144"/>
      <c r="AI1909" s="918">
        <v>0</v>
      </c>
      <c r="AJ1909" s="918">
        <v>0</v>
      </c>
    </row>
    <row r="1910" spans="2:36" x14ac:dyDescent="0.25">
      <c r="B1910" s="42">
        <v>29402</v>
      </c>
      <c r="C1910" s="341" t="s">
        <v>1809</v>
      </c>
      <c r="D1910" s="44"/>
      <c r="E1910" s="44"/>
      <c r="F1910" s="44"/>
      <c r="G1910" s="239"/>
      <c r="H1910" s="239"/>
      <c r="I1910" s="239"/>
      <c r="J1910" s="47"/>
      <c r="K1910" s="787"/>
      <c r="L1910" s="264"/>
      <c r="M1910" s="921">
        <v>0</v>
      </c>
      <c r="N1910" s="264"/>
      <c r="O1910" s="921">
        <v>0</v>
      </c>
      <c r="P1910" s="238">
        <v>0</v>
      </c>
      <c r="Q1910" s="921">
        <v>0</v>
      </c>
      <c r="R1910" s="265"/>
      <c r="S1910" s="921">
        <v>0</v>
      </c>
      <c r="T1910" s="238">
        <v>0</v>
      </c>
      <c r="U1910" s="921">
        <v>0</v>
      </c>
      <c r="V1910" s="265"/>
      <c r="W1910" s="921">
        <v>0</v>
      </c>
      <c r="X1910" s="265"/>
      <c r="Y1910" s="921">
        <v>0</v>
      </c>
      <c r="Z1910" s="376">
        <f t="shared" si="172"/>
        <v>0</v>
      </c>
      <c r="AA1910" s="921">
        <v>0</v>
      </c>
      <c r="AB1910" s="264">
        <v>0</v>
      </c>
      <c r="AC1910" s="921">
        <v>0</v>
      </c>
      <c r="AD1910" s="921">
        <v>0</v>
      </c>
      <c r="AE1910" s="264">
        <v>0</v>
      </c>
      <c r="AF1910" s="958"/>
      <c r="AG1910" s="264">
        <v>0</v>
      </c>
      <c r="AH1910" s="265"/>
      <c r="AI1910" s="921">
        <v>0</v>
      </c>
      <c r="AJ1910" s="921">
        <v>0</v>
      </c>
    </row>
    <row r="1911" spans="2:36" ht="24" x14ac:dyDescent="0.25">
      <c r="B1911" s="42">
        <v>29403</v>
      </c>
      <c r="C1911" s="341" t="s">
        <v>1810</v>
      </c>
      <c r="D1911" s="44"/>
      <c r="E1911" s="736"/>
      <c r="F1911" s="45"/>
      <c r="G1911" s="46"/>
      <c r="H1911" s="46"/>
      <c r="I1911" s="46"/>
      <c r="J1911" s="47"/>
      <c r="K1911" s="763">
        <v>126031.03886</v>
      </c>
      <c r="L1911" s="264"/>
      <c r="M1911" s="921">
        <f>SUM(M1912:M1950)</f>
        <v>0</v>
      </c>
      <c r="N1911" s="264"/>
      <c r="O1911" s="921">
        <f>SUM(O1912:O1950)</f>
        <v>0</v>
      </c>
      <c r="P1911" s="238">
        <v>0</v>
      </c>
      <c r="Q1911" s="921">
        <f>SUM(Q1912:Q1950)</f>
        <v>0</v>
      </c>
      <c r="R1911" s="265"/>
      <c r="S1911" s="921">
        <f>SUM(S1912:S1950)</f>
        <v>0</v>
      </c>
      <c r="T1911" s="238">
        <v>0</v>
      </c>
      <c r="U1911" s="251">
        <f>SUM(U1912:U1950)</f>
        <v>10614</v>
      </c>
      <c r="V1911" s="265"/>
      <c r="W1911" s="921">
        <f>SUM(W1912:W1950)</f>
        <v>0</v>
      </c>
      <c r="X1911" s="265"/>
      <c r="Y1911" s="921">
        <f>SUM(Y1912:Y1950)</f>
        <v>0</v>
      </c>
      <c r="Z1911" s="376">
        <f t="shared" si="172"/>
        <v>0</v>
      </c>
      <c r="AA1911" s="251">
        <f t="shared" ref="AA1911:AG1911" si="180">SUM(AA1912:AA1950)</f>
        <v>115417.03886</v>
      </c>
      <c r="AB1911" s="264">
        <f t="shared" si="180"/>
        <v>0</v>
      </c>
      <c r="AC1911" s="921">
        <f t="shared" si="180"/>
        <v>0</v>
      </c>
      <c r="AD1911" s="921">
        <f t="shared" si="180"/>
        <v>0</v>
      </c>
      <c r="AE1911" s="264">
        <f t="shared" si="180"/>
        <v>0</v>
      </c>
      <c r="AF1911" s="565">
        <f t="shared" si="180"/>
        <v>0</v>
      </c>
      <c r="AG1911" s="264">
        <f t="shared" si="180"/>
        <v>0</v>
      </c>
      <c r="AH1911" s="265"/>
      <c r="AI1911" s="921">
        <f>SUM(AI1912:AI1950)</f>
        <v>0</v>
      </c>
      <c r="AJ1911" s="926">
        <f t="shared" ref="AJ1911:AJ1953" si="181">AG1911+AI1911+AE1911+AC1911+AA1911+Y1911+W1911+U1911+S1911+Q1911+O1911+M1911</f>
        <v>126031.03886</v>
      </c>
    </row>
    <row r="1912" spans="2:36" ht="66" x14ac:dyDescent="0.25">
      <c r="B1912" s="51"/>
      <c r="C1912" s="220" t="s">
        <v>1811</v>
      </c>
      <c r="D1912" s="51"/>
      <c r="E1912" s="51">
        <v>2</v>
      </c>
      <c r="F1912" s="79" t="s">
        <v>30</v>
      </c>
      <c r="G1912" s="55" t="s">
        <v>31</v>
      </c>
      <c r="H1912" s="56" t="s">
        <v>32</v>
      </c>
      <c r="I1912" s="55" t="s">
        <v>33</v>
      </c>
      <c r="J1912" s="57">
        <v>970.83</v>
      </c>
      <c r="K1912" s="807">
        <v>1941.6600000000003</v>
      </c>
      <c r="L1912" s="136"/>
      <c r="M1912" s="469">
        <v>0</v>
      </c>
      <c r="N1912" s="136"/>
      <c r="O1912" s="469"/>
      <c r="P1912" s="75">
        <v>0</v>
      </c>
      <c r="Q1912" s="1002">
        <f t="shared" ref="Q1912:Q1942" si="182">P1912*J1912</f>
        <v>0</v>
      </c>
      <c r="R1912" s="138"/>
      <c r="S1912" s="469"/>
      <c r="T1912" s="75">
        <v>0</v>
      </c>
      <c r="U1912" s="1002"/>
      <c r="V1912" s="138"/>
      <c r="W1912" s="469"/>
      <c r="X1912" s="138"/>
      <c r="Y1912" s="469"/>
      <c r="Z1912" s="60">
        <f t="shared" si="172"/>
        <v>2</v>
      </c>
      <c r="AA1912" s="1002">
        <v>1941.6600000000003</v>
      </c>
      <c r="AB1912" s="138"/>
      <c r="AC1912" s="469"/>
      <c r="AD1912" s="63">
        <v>0</v>
      </c>
      <c r="AE1912" s="137">
        <f t="shared" ref="AE1912:AE1942" si="183">AD1912*J1912</f>
        <v>0</v>
      </c>
      <c r="AF1912" s="945">
        <v>0</v>
      </c>
      <c r="AG1912" s="150">
        <v>0</v>
      </c>
      <c r="AH1912" s="138"/>
      <c r="AI1912" s="469"/>
      <c r="AJ1912" s="998">
        <f t="shared" si="181"/>
        <v>1941.6600000000003</v>
      </c>
    </row>
    <row r="1913" spans="2:36" ht="66" x14ac:dyDescent="0.25">
      <c r="B1913" s="51"/>
      <c r="C1913" s="226" t="s">
        <v>1812</v>
      </c>
      <c r="D1913" s="74"/>
      <c r="E1913" s="74">
        <v>2</v>
      </c>
      <c r="F1913" s="79" t="s">
        <v>30</v>
      </c>
      <c r="G1913" s="55" t="s">
        <v>31</v>
      </c>
      <c r="H1913" s="56" t="s">
        <v>32</v>
      </c>
      <c r="I1913" s="55" t="s">
        <v>33</v>
      </c>
      <c r="J1913" s="57">
        <v>1626.06</v>
      </c>
      <c r="K1913" s="766">
        <v>6658.0599999999995</v>
      </c>
      <c r="L1913" s="136"/>
      <c r="M1913" s="469">
        <v>0</v>
      </c>
      <c r="N1913" s="136"/>
      <c r="O1913" s="469"/>
      <c r="P1913" s="75">
        <v>0</v>
      </c>
      <c r="Q1913" s="1002">
        <f t="shared" si="182"/>
        <v>0</v>
      </c>
      <c r="R1913" s="138"/>
      <c r="S1913" s="469"/>
      <c r="T1913" s="75">
        <v>0</v>
      </c>
      <c r="U1913" s="1002"/>
      <c r="V1913" s="138"/>
      <c r="W1913" s="469"/>
      <c r="X1913" s="138"/>
      <c r="Y1913" s="469"/>
      <c r="Z1913" s="60">
        <f t="shared" si="172"/>
        <v>2</v>
      </c>
      <c r="AA1913" s="1002">
        <v>6658.0599999999995</v>
      </c>
      <c r="AB1913" s="138"/>
      <c r="AC1913" s="469"/>
      <c r="AD1913" s="63">
        <v>0</v>
      </c>
      <c r="AE1913" s="137">
        <f t="shared" si="183"/>
        <v>0</v>
      </c>
      <c r="AF1913" s="945">
        <v>0</v>
      </c>
      <c r="AG1913" s="150">
        <v>0</v>
      </c>
      <c r="AH1913" s="138"/>
      <c r="AI1913" s="469"/>
      <c r="AJ1913" s="998">
        <f t="shared" si="181"/>
        <v>6658.0599999999995</v>
      </c>
    </row>
    <row r="1914" spans="2:36" ht="66" x14ac:dyDescent="0.25">
      <c r="B1914" s="51"/>
      <c r="C1914" s="226" t="s">
        <v>1813</v>
      </c>
      <c r="D1914" s="74"/>
      <c r="E1914" s="74">
        <v>1</v>
      </c>
      <c r="F1914" s="79" t="s">
        <v>30</v>
      </c>
      <c r="G1914" s="55" t="s">
        <v>31</v>
      </c>
      <c r="H1914" s="56" t="s">
        <v>32</v>
      </c>
      <c r="I1914" s="55" t="s">
        <v>33</v>
      </c>
      <c r="J1914" s="57">
        <v>1102</v>
      </c>
      <c r="K1914" s="766">
        <v>1102</v>
      </c>
      <c r="L1914" s="136"/>
      <c r="M1914" s="469">
        <v>0</v>
      </c>
      <c r="N1914" s="136"/>
      <c r="O1914" s="469"/>
      <c r="P1914" s="75">
        <v>0</v>
      </c>
      <c r="Q1914" s="1002">
        <f t="shared" si="182"/>
        <v>0</v>
      </c>
      <c r="R1914" s="138"/>
      <c r="S1914" s="469"/>
      <c r="T1914" s="75">
        <v>0</v>
      </c>
      <c r="U1914" s="1002"/>
      <c r="V1914" s="138"/>
      <c r="W1914" s="469"/>
      <c r="X1914" s="138"/>
      <c r="Y1914" s="469"/>
      <c r="Z1914" s="60">
        <f t="shared" si="172"/>
        <v>1</v>
      </c>
      <c r="AA1914" s="1002">
        <v>1102</v>
      </c>
      <c r="AB1914" s="138"/>
      <c r="AC1914" s="469"/>
      <c r="AD1914" s="63">
        <v>0</v>
      </c>
      <c r="AE1914" s="137">
        <f t="shared" si="183"/>
        <v>0</v>
      </c>
      <c r="AF1914" s="945">
        <v>0</v>
      </c>
      <c r="AG1914" s="150">
        <v>0</v>
      </c>
      <c r="AH1914" s="138"/>
      <c r="AI1914" s="469"/>
      <c r="AJ1914" s="998">
        <f t="shared" si="181"/>
        <v>1102</v>
      </c>
    </row>
    <row r="1915" spans="2:36" ht="66" x14ac:dyDescent="0.25">
      <c r="B1915" s="51"/>
      <c r="C1915" s="226" t="s">
        <v>1814</v>
      </c>
      <c r="D1915" s="74"/>
      <c r="E1915" s="74">
        <v>1</v>
      </c>
      <c r="F1915" s="79" t="s">
        <v>30</v>
      </c>
      <c r="G1915" s="55" t="s">
        <v>31</v>
      </c>
      <c r="H1915" s="56" t="s">
        <v>32</v>
      </c>
      <c r="I1915" s="55" t="s">
        <v>33</v>
      </c>
      <c r="J1915" s="57">
        <v>1102</v>
      </c>
      <c r="K1915" s="766">
        <v>1102</v>
      </c>
      <c r="L1915" s="136"/>
      <c r="M1915" s="469">
        <v>0</v>
      </c>
      <c r="N1915" s="136"/>
      <c r="O1915" s="469"/>
      <c r="P1915" s="75">
        <v>0</v>
      </c>
      <c r="Q1915" s="1002">
        <f t="shared" si="182"/>
        <v>0</v>
      </c>
      <c r="R1915" s="138"/>
      <c r="S1915" s="469"/>
      <c r="T1915" s="75">
        <v>0</v>
      </c>
      <c r="U1915" s="1002"/>
      <c r="V1915" s="138"/>
      <c r="W1915" s="469"/>
      <c r="X1915" s="138"/>
      <c r="Y1915" s="469"/>
      <c r="Z1915" s="60">
        <f t="shared" si="172"/>
        <v>1</v>
      </c>
      <c r="AA1915" s="1002">
        <v>1102</v>
      </c>
      <c r="AB1915" s="138"/>
      <c r="AC1915" s="469"/>
      <c r="AD1915" s="63">
        <v>0</v>
      </c>
      <c r="AE1915" s="137">
        <f t="shared" si="183"/>
        <v>0</v>
      </c>
      <c r="AF1915" s="945">
        <v>0</v>
      </c>
      <c r="AG1915" s="150">
        <v>0</v>
      </c>
      <c r="AH1915" s="138"/>
      <c r="AI1915" s="469"/>
      <c r="AJ1915" s="998">
        <f t="shared" si="181"/>
        <v>1102</v>
      </c>
    </row>
    <row r="1916" spans="2:36" ht="66" x14ac:dyDescent="0.25">
      <c r="B1916" s="83"/>
      <c r="C1916" s="220" t="s">
        <v>1815</v>
      </c>
      <c r="D1916" s="51"/>
      <c r="E1916" s="51">
        <v>3</v>
      </c>
      <c r="F1916" s="435" t="s">
        <v>30</v>
      </c>
      <c r="G1916" s="55" t="s">
        <v>31</v>
      </c>
      <c r="H1916" s="56" t="s">
        <v>32</v>
      </c>
      <c r="I1916" s="55" t="s">
        <v>33</v>
      </c>
      <c r="J1916" s="57">
        <v>3000</v>
      </c>
      <c r="K1916" s="807">
        <v>9000</v>
      </c>
      <c r="L1916" s="136"/>
      <c r="M1916" s="469">
        <v>0</v>
      </c>
      <c r="N1916" s="136"/>
      <c r="O1916" s="469"/>
      <c r="P1916" s="75">
        <v>0</v>
      </c>
      <c r="Q1916" s="1002">
        <f t="shared" si="182"/>
        <v>0</v>
      </c>
      <c r="R1916" s="138"/>
      <c r="S1916" s="469"/>
      <c r="T1916" s="75">
        <v>0</v>
      </c>
      <c r="U1916" s="1002"/>
      <c r="V1916" s="138"/>
      <c r="W1916" s="469"/>
      <c r="X1916" s="138"/>
      <c r="Y1916" s="469"/>
      <c r="Z1916" s="60">
        <f t="shared" si="172"/>
        <v>3</v>
      </c>
      <c r="AA1916" s="1002">
        <v>9000</v>
      </c>
      <c r="AB1916" s="138"/>
      <c r="AC1916" s="469"/>
      <c r="AD1916" s="63">
        <v>0</v>
      </c>
      <c r="AE1916" s="137">
        <f t="shared" si="183"/>
        <v>0</v>
      </c>
      <c r="AF1916" s="945">
        <v>0</v>
      </c>
      <c r="AG1916" s="150">
        <v>0</v>
      </c>
      <c r="AH1916" s="138"/>
      <c r="AI1916" s="469"/>
      <c r="AJ1916" s="998">
        <f t="shared" si="181"/>
        <v>9000</v>
      </c>
    </row>
    <row r="1917" spans="2:36" ht="66" x14ac:dyDescent="0.25">
      <c r="B1917" s="83"/>
      <c r="C1917" s="237" t="s">
        <v>1816</v>
      </c>
      <c r="D1917" s="51"/>
      <c r="E1917" s="51">
        <v>1</v>
      </c>
      <c r="F1917" s="79" t="s">
        <v>30</v>
      </c>
      <c r="G1917" s="55" t="s">
        <v>31</v>
      </c>
      <c r="H1917" s="56" t="s">
        <v>32</v>
      </c>
      <c r="I1917" s="55" t="s">
        <v>33</v>
      </c>
      <c r="J1917" s="57">
        <v>1348</v>
      </c>
      <c r="K1917" s="807">
        <v>1348</v>
      </c>
      <c r="L1917" s="136"/>
      <c r="M1917" s="469">
        <v>0</v>
      </c>
      <c r="N1917" s="136"/>
      <c r="O1917" s="469"/>
      <c r="P1917" s="75">
        <v>0</v>
      </c>
      <c r="Q1917" s="1002">
        <f t="shared" si="182"/>
        <v>0</v>
      </c>
      <c r="R1917" s="138"/>
      <c r="S1917" s="469"/>
      <c r="T1917" s="75">
        <v>0</v>
      </c>
      <c r="U1917" s="1002"/>
      <c r="V1917" s="138"/>
      <c r="W1917" s="469"/>
      <c r="X1917" s="138"/>
      <c r="Y1917" s="469"/>
      <c r="Z1917" s="60">
        <f t="shared" si="172"/>
        <v>1</v>
      </c>
      <c r="AA1917" s="1002">
        <v>1348</v>
      </c>
      <c r="AB1917" s="138"/>
      <c r="AC1917" s="469"/>
      <c r="AD1917" s="63">
        <v>0</v>
      </c>
      <c r="AE1917" s="137">
        <f t="shared" si="183"/>
        <v>0</v>
      </c>
      <c r="AF1917" s="945">
        <v>0</v>
      </c>
      <c r="AG1917" s="150">
        <v>0</v>
      </c>
      <c r="AH1917" s="138"/>
      <c r="AI1917" s="469"/>
      <c r="AJ1917" s="998">
        <f t="shared" si="181"/>
        <v>1348</v>
      </c>
    </row>
    <row r="1918" spans="2:36" ht="66" x14ac:dyDescent="0.25">
      <c r="B1918" s="51"/>
      <c r="C1918" s="84" t="s">
        <v>1817</v>
      </c>
      <c r="D1918" s="51"/>
      <c r="E1918" s="51">
        <v>2</v>
      </c>
      <c r="F1918" s="435" t="s">
        <v>30</v>
      </c>
      <c r="G1918" s="88" t="s">
        <v>31</v>
      </c>
      <c r="H1918" s="56" t="s">
        <v>32</v>
      </c>
      <c r="I1918" s="55" t="s">
        <v>33</v>
      </c>
      <c r="J1918" s="57">
        <v>194.39500000000001</v>
      </c>
      <c r="K1918" s="807">
        <v>388.79</v>
      </c>
      <c r="L1918" s="142"/>
      <c r="M1918" s="918">
        <v>0</v>
      </c>
      <c r="N1918" s="142"/>
      <c r="O1918" s="918"/>
      <c r="P1918" s="75">
        <v>0</v>
      </c>
      <c r="Q1918" s="1002">
        <f t="shared" si="182"/>
        <v>0</v>
      </c>
      <c r="R1918" s="138"/>
      <c r="S1918" s="469"/>
      <c r="T1918" s="75">
        <v>0</v>
      </c>
      <c r="U1918" s="1002"/>
      <c r="V1918" s="138"/>
      <c r="W1918" s="469"/>
      <c r="X1918" s="138"/>
      <c r="Y1918" s="469"/>
      <c r="Z1918" s="60">
        <f t="shared" si="172"/>
        <v>2</v>
      </c>
      <c r="AA1918" s="1002">
        <v>388.79</v>
      </c>
      <c r="AB1918" s="138"/>
      <c r="AC1918" s="469"/>
      <c r="AD1918" s="63">
        <v>0</v>
      </c>
      <c r="AE1918" s="137">
        <f t="shared" si="183"/>
        <v>0</v>
      </c>
      <c r="AF1918" s="945">
        <v>0</v>
      </c>
      <c r="AG1918" s="150">
        <v>0</v>
      </c>
      <c r="AH1918" s="138"/>
      <c r="AI1918" s="469"/>
      <c r="AJ1918" s="998">
        <f t="shared" si="181"/>
        <v>388.79</v>
      </c>
    </row>
    <row r="1919" spans="2:36" ht="66" x14ac:dyDescent="0.25">
      <c r="B1919" s="51"/>
      <c r="C1919" s="102" t="s">
        <v>1818</v>
      </c>
      <c r="D1919" s="51"/>
      <c r="E1919" s="51">
        <v>1</v>
      </c>
      <c r="F1919" s="79" t="s">
        <v>30</v>
      </c>
      <c r="G1919" s="88" t="s">
        <v>31</v>
      </c>
      <c r="H1919" s="56" t="s">
        <v>32</v>
      </c>
      <c r="I1919" s="55" t="s">
        <v>33</v>
      </c>
      <c r="J1919" s="57">
        <v>1453.19</v>
      </c>
      <c r="K1919" s="807">
        <v>1453.19</v>
      </c>
      <c r="L1919" s="142"/>
      <c r="M1919" s="918">
        <v>0</v>
      </c>
      <c r="N1919" s="142"/>
      <c r="O1919" s="918"/>
      <c r="P1919" s="75">
        <v>0</v>
      </c>
      <c r="Q1919" s="1002">
        <f t="shared" si="182"/>
        <v>0</v>
      </c>
      <c r="R1919" s="138"/>
      <c r="S1919" s="469"/>
      <c r="T1919" s="75">
        <v>0</v>
      </c>
      <c r="U1919" s="1002"/>
      <c r="V1919" s="138"/>
      <c r="W1919" s="469"/>
      <c r="X1919" s="138"/>
      <c r="Y1919" s="469"/>
      <c r="Z1919" s="60">
        <f t="shared" si="172"/>
        <v>1</v>
      </c>
      <c r="AA1919" s="1002">
        <v>1453.19</v>
      </c>
      <c r="AB1919" s="138"/>
      <c r="AC1919" s="469"/>
      <c r="AD1919" s="63">
        <v>0</v>
      </c>
      <c r="AE1919" s="137">
        <f t="shared" si="183"/>
        <v>0</v>
      </c>
      <c r="AF1919" s="945">
        <v>0</v>
      </c>
      <c r="AG1919" s="150">
        <v>0</v>
      </c>
      <c r="AH1919" s="138"/>
      <c r="AI1919" s="469"/>
      <c r="AJ1919" s="998">
        <f t="shared" si="181"/>
        <v>1453.19</v>
      </c>
    </row>
    <row r="1920" spans="2:36" ht="66" x14ac:dyDescent="0.25">
      <c r="B1920" s="51"/>
      <c r="C1920" s="93" t="s">
        <v>1819</v>
      </c>
      <c r="D1920" s="51"/>
      <c r="E1920" s="51">
        <v>1</v>
      </c>
      <c r="F1920" s="79" t="s">
        <v>30</v>
      </c>
      <c r="G1920" s="55" t="s">
        <v>31</v>
      </c>
      <c r="H1920" s="56" t="s">
        <v>32</v>
      </c>
      <c r="I1920" s="55" t="s">
        <v>33</v>
      </c>
      <c r="J1920" s="57">
        <v>700</v>
      </c>
      <c r="K1920" s="807">
        <v>782</v>
      </c>
      <c r="L1920" s="142"/>
      <c r="M1920" s="918">
        <v>0</v>
      </c>
      <c r="N1920" s="142"/>
      <c r="O1920" s="918"/>
      <c r="P1920" s="75">
        <v>0</v>
      </c>
      <c r="Q1920" s="1002">
        <f t="shared" si="182"/>
        <v>0</v>
      </c>
      <c r="R1920" s="138"/>
      <c r="S1920" s="469"/>
      <c r="T1920" s="75">
        <v>0</v>
      </c>
      <c r="U1920" s="1002"/>
      <c r="V1920" s="138"/>
      <c r="W1920" s="469"/>
      <c r="X1920" s="138"/>
      <c r="Y1920" s="469"/>
      <c r="Z1920" s="60">
        <f t="shared" si="172"/>
        <v>1</v>
      </c>
      <c r="AA1920" s="1002">
        <v>782</v>
      </c>
      <c r="AB1920" s="138"/>
      <c r="AC1920" s="469"/>
      <c r="AD1920" s="63">
        <v>0</v>
      </c>
      <c r="AE1920" s="137">
        <f t="shared" si="183"/>
        <v>0</v>
      </c>
      <c r="AF1920" s="942">
        <v>0</v>
      </c>
      <c r="AG1920" s="150">
        <v>0</v>
      </c>
      <c r="AH1920" s="138"/>
      <c r="AI1920" s="469"/>
      <c r="AJ1920" s="998">
        <f t="shared" si="181"/>
        <v>782</v>
      </c>
    </row>
    <row r="1921" spans="2:36" ht="66" x14ac:dyDescent="0.25">
      <c r="B1921" s="51"/>
      <c r="C1921" s="102" t="s">
        <v>1820</v>
      </c>
      <c r="D1921" s="51"/>
      <c r="E1921" s="51">
        <v>8</v>
      </c>
      <c r="F1921" s="79" t="s">
        <v>30</v>
      </c>
      <c r="G1921" s="88" t="s">
        <v>31</v>
      </c>
      <c r="H1921" s="56" t="s">
        <v>32</v>
      </c>
      <c r="I1921" s="55" t="s">
        <v>33</v>
      </c>
      <c r="J1921" s="57">
        <v>166.80625000000001</v>
      </c>
      <c r="K1921" s="807">
        <v>1334.45</v>
      </c>
      <c r="L1921" s="142"/>
      <c r="M1921" s="918">
        <v>0</v>
      </c>
      <c r="N1921" s="142"/>
      <c r="O1921" s="918"/>
      <c r="P1921" s="75">
        <v>0</v>
      </c>
      <c r="Q1921" s="1002">
        <f t="shared" si="182"/>
        <v>0</v>
      </c>
      <c r="R1921" s="138"/>
      <c r="S1921" s="469"/>
      <c r="T1921" s="75">
        <v>0</v>
      </c>
      <c r="U1921" s="1002"/>
      <c r="V1921" s="138"/>
      <c r="W1921" s="469"/>
      <c r="X1921" s="138"/>
      <c r="Y1921" s="469"/>
      <c r="Z1921" s="60">
        <f t="shared" si="172"/>
        <v>8</v>
      </c>
      <c r="AA1921" s="1002">
        <v>1334.45</v>
      </c>
      <c r="AB1921" s="138"/>
      <c r="AC1921" s="469"/>
      <c r="AD1921" s="63">
        <v>0</v>
      </c>
      <c r="AE1921" s="137">
        <f t="shared" si="183"/>
        <v>0</v>
      </c>
      <c r="AF1921" s="942">
        <v>0</v>
      </c>
      <c r="AG1921" s="150">
        <v>0</v>
      </c>
      <c r="AH1921" s="138"/>
      <c r="AI1921" s="469"/>
      <c r="AJ1921" s="998">
        <f t="shared" si="181"/>
        <v>1334.45</v>
      </c>
    </row>
    <row r="1922" spans="2:36" ht="66" x14ac:dyDescent="0.25">
      <c r="B1922" s="51"/>
      <c r="C1922" s="113" t="s">
        <v>1821</v>
      </c>
      <c r="D1922" s="463"/>
      <c r="E1922" s="463">
        <v>20</v>
      </c>
      <c r="F1922" s="109" t="s">
        <v>30</v>
      </c>
      <c r="G1922" s="88" t="s">
        <v>31</v>
      </c>
      <c r="H1922" s="56" t="s">
        <v>32</v>
      </c>
      <c r="I1922" s="55" t="s">
        <v>33</v>
      </c>
      <c r="J1922" s="57">
        <v>175.94450000000001</v>
      </c>
      <c r="K1922" s="817">
        <v>3518.8900000000003</v>
      </c>
      <c r="L1922" s="142"/>
      <c r="M1922" s="918">
        <v>0</v>
      </c>
      <c r="N1922" s="142"/>
      <c r="O1922" s="918"/>
      <c r="P1922" s="75">
        <v>0</v>
      </c>
      <c r="Q1922" s="1002">
        <f t="shared" si="182"/>
        <v>0</v>
      </c>
      <c r="R1922" s="138"/>
      <c r="S1922" s="469"/>
      <c r="T1922" s="75">
        <v>0</v>
      </c>
      <c r="U1922" s="1002"/>
      <c r="V1922" s="138"/>
      <c r="W1922" s="469"/>
      <c r="X1922" s="138"/>
      <c r="Y1922" s="469"/>
      <c r="Z1922" s="60">
        <f t="shared" si="172"/>
        <v>20</v>
      </c>
      <c r="AA1922" s="1002">
        <v>3518.8900000000003</v>
      </c>
      <c r="AB1922" s="138"/>
      <c r="AC1922" s="469"/>
      <c r="AD1922" s="63">
        <v>0</v>
      </c>
      <c r="AE1922" s="137">
        <f t="shared" si="183"/>
        <v>0</v>
      </c>
      <c r="AF1922" s="942">
        <v>0</v>
      </c>
      <c r="AG1922" s="150">
        <v>0</v>
      </c>
      <c r="AH1922" s="138"/>
      <c r="AI1922" s="469"/>
      <c r="AJ1922" s="998">
        <f t="shared" si="181"/>
        <v>3518.8900000000003</v>
      </c>
    </row>
    <row r="1923" spans="2:36" ht="66" x14ac:dyDescent="0.25">
      <c r="B1923" s="51"/>
      <c r="C1923" s="102" t="s">
        <v>1822</v>
      </c>
      <c r="D1923" s="51"/>
      <c r="E1923" s="51">
        <v>6</v>
      </c>
      <c r="F1923" s="79" t="s">
        <v>30</v>
      </c>
      <c r="G1923" s="88" t="s">
        <v>31</v>
      </c>
      <c r="H1923" s="56" t="s">
        <v>32</v>
      </c>
      <c r="I1923" s="55" t="s">
        <v>33</v>
      </c>
      <c r="J1923" s="57">
        <v>271.48</v>
      </c>
      <c r="K1923" s="807">
        <v>1628.88</v>
      </c>
      <c r="L1923" s="142"/>
      <c r="M1923" s="918">
        <v>0</v>
      </c>
      <c r="N1923" s="142"/>
      <c r="O1923" s="918"/>
      <c r="P1923" s="75">
        <v>0</v>
      </c>
      <c r="Q1923" s="1002">
        <f t="shared" si="182"/>
        <v>0</v>
      </c>
      <c r="R1923" s="138"/>
      <c r="S1923" s="469"/>
      <c r="T1923" s="75">
        <v>0</v>
      </c>
      <c r="U1923" s="1002"/>
      <c r="V1923" s="138"/>
      <c r="W1923" s="469"/>
      <c r="X1923" s="138"/>
      <c r="Y1923" s="469"/>
      <c r="Z1923" s="60">
        <f t="shared" si="172"/>
        <v>6</v>
      </c>
      <c r="AA1923" s="1002">
        <v>1628.88</v>
      </c>
      <c r="AB1923" s="138"/>
      <c r="AC1923" s="469"/>
      <c r="AD1923" s="63">
        <v>0</v>
      </c>
      <c r="AE1923" s="137">
        <f t="shared" si="183"/>
        <v>0</v>
      </c>
      <c r="AF1923" s="942">
        <v>0</v>
      </c>
      <c r="AG1923" s="150">
        <v>0</v>
      </c>
      <c r="AH1923" s="138"/>
      <c r="AI1923" s="469"/>
      <c r="AJ1923" s="998">
        <f t="shared" si="181"/>
        <v>1628.88</v>
      </c>
    </row>
    <row r="1924" spans="2:36" ht="66" x14ac:dyDescent="0.25">
      <c r="B1924" s="51"/>
      <c r="C1924" s="52" t="s">
        <v>1823</v>
      </c>
      <c r="D1924" s="51"/>
      <c r="E1924" s="51">
        <v>12</v>
      </c>
      <c r="F1924" s="435" t="s">
        <v>30</v>
      </c>
      <c r="G1924" s="88" t="s">
        <v>31</v>
      </c>
      <c r="H1924" s="56" t="s">
        <v>32</v>
      </c>
      <c r="I1924" s="55" t="s">
        <v>33</v>
      </c>
      <c r="J1924" s="57">
        <v>1052.3516666666667</v>
      </c>
      <c r="K1924" s="807">
        <v>12628.22</v>
      </c>
      <c r="L1924" s="142"/>
      <c r="M1924" s="918">
        <v>0</v>
      </c>
      <c r="N1924" s="142"/>
      <c r="O1924" s="918"/>
      <c r="P1924" s="75">
        <v>0</v>
      </c>
      <c r="Q1924" s="1002">
        <f t="shared" si="182"/>
        <v>0</v>
      </c>
      <c r="R1924" s="138"/>
      <c r="S1924" s="469"/>
      <c r="T1924" s="75">
        <v>0</v>
      </c>
      <c r="U1924" s="1002"/>
      <c r="V1924" s="138"/>
      <c r="W1924" s="469"/>
      <c r="X1924" s="138"/>
      <c r="Y1924" s="469"/>
      <c r="Z1924" s="60">
        <f t="shared" si="172"/>
        <v>12</v>
      </c>
      <c r="AA1924" s="1002">
        <v>12628.22</v>
      </c>
      <c r="AB1924" s="138"/>
      <c r="AC1924" s="469"/>
      <c r="AD1924" s="63">
        <v>0</v>
      </c>
      <c r="AE1924" s="137">
        <f t="shared" si="183"/>
        <v>0</v>
      </c>
      <c r="AF1924" s="942">
        <v>0</v>
      </c>
      <c r="AG1924" s="150">
        <v>0</v>
      </c>
      <c r="AH1924" s="138"/>
      <c r="AI1924" s="469"/>
      <c r="AJ1924" s="998">
        <f t="shared" si="181"/>
        <v>12628.22</v>
      </c>
    </row>
    <row r="1925" spans="2:36" ht="66" x14ac:dyDescent="0.25">
      <c r="B1925" s="51"/>
      <c r="C1925" s="52" t="s">
        <v>1824</v>
      </c>
      <c r="D1925" s="51"/>
      <c r="E1925" s="51">
        <v>6</v>
      </c>
      <c r="F1925" s="435" t="s">
        <v>30</v>
      </c>
      <c r="G1925" s="88" t="s">
        <v>31</v>
      </c>
      <c r="H1925" s="56" t="s">
        <v>32</v>
      </c>
      <c r="I1925" s="55" t="s">
        <v>33</v>
      </c>
      <c r="J1925" s="57">
        <v>250</v>
      </c>
      <c r="K1925" s="807">
        <v>1500</v>
      </c>
      <c r="L1925" s="142"/>
      <c r="M1925" s="918">
        <v>0</v>
      </c>
      <c r="N1925" s="142"/>
      <c r="O1925" s="918"/>
      <c r="P1925" s="75">
        <v>0</v>
      </c>
      <c r="Q1925" s="1002">
        <f t="shared" si="182"/>
        <v>0</v>
      </c>
      <c r="R1925" s="138"/>
      <c r="S1925" s="469"/>
      <c r="T1925" s="75">
        <v>0</v>
      </c>
      <c r="U1925" s="1002"/>
      <c r="V1925" s="138"/>
      <c r="W1925" s="469"/>
      <c r="X1925" s="138"/>
      <c r="Y1925" s="469"/>
      <c r="Z1925" s="60">
        <f t="shared" si="172"/>
        <v>6</v>
      </c>
      <c r="AA1925" s="1002">
        <v>1500</v>
      </c>
      <c r="AB1925" s="138"/>
      <c r="AC1925" s="469"/>
      <c r="AD1925" s="63">
        <v>0</v>
      </c>
      <c r="AE1925" s="137">
        <f t="shared" si="183"/>
        <v>0</v>
      </c>
      <c r="AF1925" s="942">
        <v>0</v>
      </c>
      <c r="AG1925" s="150">
        <v>0</v>
      </c>
      <c r="AH1925" s="138"/>
      <c r="AI1925" s="469"/>
      <c r="AJ1925" s="998">
        <f t="shared" si="181"/>
        <v>1500</v>
      </c>
    </row>
    <row r="1926" spans="2:36" ht="66" x14ac:dyDescent="0.25">
      <c r="B1926" s="51"/>
      <c r="C1926" s="287" t="s">
        <v>1825</v>
      </c>
      <c r="D1926" s="51"/>
      <c r="E1926" s="51">
        <v>2</v>
      </c>
      <c r="F1926" s="435" t="s">
        <v>30</v>
      </c>
      <c r="G1926" s="88" t="s">
        <v>31</v>
      </c>
      <c r="H1926" s="56" t="s">
        <v>32</v>
      </c>
      <c r="I1926" s="55" t="s">
        <v>33</v>
      </c>
      <c r="J1926" s="57">
        <v>421.57499999999999</v>
      </c>
      <c r="K1926" s="807">
        <v>843.15</v>
      </c>
      <c r="L1926" s="142"/>
      <c r="M1926" s="918">
        <v>0</v>
      </c>
      <c r="N1926" s="142"/>
      <c r="O1926" s="918"/>
      <c r="P1926" s="75">
        <v>0</v>
      </c>
      <c r="Q1926" s="1002">
        <f t="shared" si="182"/>
        <v>0</v>
      </c>
      <c r="R1926" s="138"/>
      <c r="S1926" s="469"/>
      <c r="T1926" s="75">
        <v>0</v>
      </c>
      <c r="U1926" s="1002"/>
      <c r="V1926" s="138"/>
      <c r="W1926" s="469"/>
      <c r="X1926" s="138"/>
      <c r="Y1926" s="469"/>
      <c r="Z1926" s="60">
        <f t="shared" ref="Z1926:Z1989" si="184">E1926</f>
        <v>2</v>
      </c>
      <c r="AA1926" s="1002">
        <v>843.15</v>
      </c>
      <c r="AB1926" s="138"/>
      <c r="AC1926" s="469"/>
      <c r="AD1926" s="63">
        <v>0</v>
      </c>
      <c r="AE1926" s="137">
        <f t="shared" si="183"/>
        <v>0</v>
      </c>
      <c r="AF1926" s="942">
        <v>0</v>
      </c>
      <c r="AG1926" s="150">
        <v>0</v>
      </c>
      <c r="AH1926" s="138"/>
      <c r="AI1926" s="469"/>
      <c r="AJ1926" s="998">
        <f t="shared" si="181"/>
        <v>843.15</v>
      </c>
    </row>
    <row r="1927" spans="2:36" ht="66" x14ac:dyDescent="0.25">
      <c r="B1927" s="51"/>
      <c r="C1927" s="287" t="s">
        <v>1826</v>
      </c>
      <c r="D1927" s="51"/>
      <c r="E1927" s="51">
        <v>8</v>
      </c>
      <c r="F1927" s="435" t="s">
        <v>30</v>
      </c>
      <c r="G1927" s="55" t="s">
        <v>31</v>
      </c>
      <c r="H1927" s="56" t="s">
        <v>32</v>
      </c>
      <c r="I1927" s="55" t="s">
        <v>33</v>
      </c>
      <c r="J1927" s="57">
        <v>261.03340750000001</v>
      </c>
      <c r="K1927" s="807">
        <v>2088.2672600000001</v>
      </c>
      <c r="L1927" s="142"/>
      <c r="M1927" s="918">
        <v>0</v>
      </c>
      <c r="N1927" s="142"/>
      <c r="O1927" s="918"/>
      <c r="P1927" s="75">
        <v>0</v>
      </c>
      <c r="Q1927" s="1002">
        <f t="shared" si="182"/>
        <v>0</v>
      </c>
      <c r="R1927" s="138"/>
      <c r="S1927" s="469"/>
      <c r="T1927" s="75">
        <v>0</v>
      </c>
      <c r="U1927" s="1002"/>
      <c r="V1927" s="138"/>
      <c r="W1927" s="469"/>
      <c r="X1927" s="138"/>
      <c r="Y1927" s="469"/>
      <c r="Z1927" s="60">
        <f t="shared" si="184"/>
        <v>8</v>
      </c>
      <c r="AA1927" s="1002">
        <v>2088.2672600000001</v>
      </c>
      <c r="AB1927" s="138"/>
      <c r="AC1927" s="469"/>
      <c r="AD1927" s="63">
        <v>0</v>
      </c>
      <c r="AE1927" s="137">
        <f t="shared" si="183"/>
        <v>0</v>
      </c>
      <c r="AF1927" s="942">
        <v>0</v>
      </c>
      <c r="AG1927" s="150">
        <v>0</v>
      </c>
      <c r="AH1927" s="138"/>
      <c r="AI1927" s="469"/>
      <c r="AJ1927" s="998">
        <f t="shared" si="181"/>
        <v>2088.2672600000001</v>
      </c>
    </row>
    <row r="1928" spans="2:36" ht="66" x14ac:dyDescent="0.25">
      <c r="B1928" s="51"/>
      <c r="C1928" s="102" t="s">
        <v>1827</v>
      </c>
      <c r="D1928" s="51"/>
      <c r="E1928" s="51">
        <v>5</v>
      </c>
      <c r="F1928" s="79" t="s">
        <v>30</v>
      </c>
      <c r="G1928" s="88" t="s">
        <v>31</v>
      </c>
      <c r="H1928" s="56" t="s">
        <v>32</v>
      </c>
      <c r="I1928" s="55" t="s">
        <v>33</v>
      </c>
      <c r="J1928" s="57">
        <v>208</v>
      </c>
      <c r="K1928" s="807">
        <v>1040</v>
      </c>
      <c r="L1928" s="142"/>
      <c r="M1928" s="918">
        <v>0</v>
      </c>
      <c r="N1928" s="142"/>
      <c r="O1928" s="918"/>
      <c r="P1928" s="75">
        <v>0</v>
      </c>
      <c r="Q1928" s="1002">
        <f t="shared" si="182"/>
        <v>0</v>
      </c>
      <c r="R1928" s="138"/>
      <c r="S1928" s="469"/>
      <c r="T1928" s="75">
        <v>0</v>
      </c>
      <c r="U1928" s="1002"/>
      <c r="V1928" s="138"/>
      <c r="W1928" s="469"/>
      <c r="X1928" s="138"/>
      <c r="Y1928" s="469"/>
      <c r="Z1928" s="60">
        <f t="shared" si="184"/>
        <v>5</v>
      </c>
      <c r="AA1928" s="1002">
        <v>1040</v>
      </c>
      <c r="AB1928" s="138"/>
      <c r="AC1928" s="469"/>
      <c r="AD1928" s="63">
        <v>0</v>
      </c>
      <c r="AE1928" s="137">
        <f t="shared" si="183"/>
        <v>0</v>
      </c>
      <c r="AF1928" s="942">
        <v>0</v>
      </c>
      <c r="AG1928" s="150">
        <v>0</v>
      </c>
      <c r="AH1928" s="138"/>
      <c r="AI1928" s="469"/>
      <c r="AJ1928" s="998">
        <f t="shared" si="181"/>
        <v>1040</v>
      </c>
    </row>
    <row r="1929" spans="2:36" ht="66" x14ac:dyDescent="0.25">
      <c r="B1929" s="51"/>
      <c r="C1929" s="113" t="s">
        <v>1828</v>
      </c>
      <c r="D1929" s="463"/>
      <c r="E1929" s="463">
        <v>7</v>
      </c>
      <c r="F1929" s="109" t="s">
        <v>30</v>
      </c>
      <c r="G1929" s="88" t="s">
        <v>31</v>
      </c>
      <c r="H1929" s="56" t="s">
        <v>32</v>
      </c>
      <c r="I1929" s="55" t="s">
        <v>33</v>
      </c>
      <c r="J1929" s="57">
        <v>209.48571428571429</v>
      </c>
      <c r="K1929" s="817">
        <v>1466.4</v>
      </c>
      <c r="L1929" s="142"/>
      <c r="M1929" s="918">
        <v>0</v>
      </c>
      <c r="N1929" s="142"/>
      <c r="O1929" s="918"/>
      <c r="P1929" s="75">
        <v>0</v>
      </c>
      <c r="Q1929" s="1002">
        <f t="shared" si="182"/>
        <v>0</v>
      </c>
      <c r="R1929" s="138"/>
      <c r="S1929" s="469"/>
      <c r="T1929" s="75">
        <v>0</v>
      </c>
      <c r="U1929" s="1002"/>
      <c r="V1929" s="138"/>
      <c r="W1929" s="469"/>
      <c r="X1929" s="138"/>
      <c r="Y1929" s="469"/>
      <c r="Z1929" s="60">
        <f t="shared" si="184"/>
        <v>7</v>
      </c>
      <c r="AA1929" s="1002">
        <v>1466.4</v>
      </c>
      <c r="AB1929" s="138"/>
      <c r="AC1929" s="469"/>
      <c r="AD1929" s="63">
        <v>0</v>
      </c>
      <c r="AE1929" s="137">
        <f t="shared" si="183"/>
        <v>0</v>
      </c>
      <c r="AF1929" s="942">
        <v>0</v>
      </c>
      <c r="AG1929" s="150">
        <v>0</v>
      </c>
      <c r="AH1929" s="138"/>
      <c r="AI1929" s="469"/>
      <c r="AJ1929" s="998">
        <f t="shared" si="181"/>
        <v>1466.4</v>
      </c>
    </row>
    <row r="1930" spans="2:36" ht="66" x14ac:dyDescent="0.25">
      <c r="B1930" s="51"/>
      <c r="C1930" s="84" t="s">
        <v>1829</v>
      </c>
      <c r="D1930" s="51"/>
      <c r="E1930" s="51">
        <v>63</v>
      </c>
      <c r="F1930" s="435" t="s">
        <v>30</v>
      </c>
      <c r="G1930" s="88" t="s">
        <v>31</v>
      </c>
      <c r="H1930" s="56" t="s">
        <v>32</v>
      </c>
      <c r="I1930" s="55" t="s">
        <v>33</v>
      </c>
      <c r="J1930" s="57">
        <v>143.94301587301587</v>
      </c>
      <c r="K1930" s="807">
        <v>9068.41</v>
      </c>
      <c r="L1930" s="142"/>
      <c r="M1930" s="918">
        <v>0</v>
      </c>
      <c r="N1930" s="142"/>
      <c r="O1930" s="918"/>
      <c r="P1930" s="75">
        <v>0</v>
      </c>
      <c r="Q1930" s="1002">
        <f t="shared" si="182"/>
        <v>0</v>
      </c>
      <c r="R1930" s="138"/>
      <c r="S1930" s="469"/>
      <c r="T1930" s="75">
        <v>0</v>
      </c>
      <c r="U1930" s="1002"/>
      <c r="V1930" s="138"/>
      <c r="W1930" s="469"/>
      <c r="X1930" s="138"/>
      <c r="Y1930" s="469"/>
      <c r="Z1930" s="60">
        <f t="shared" si="184"/>
        <v>63</v>
      </c>
      <c r="AA1930" s="1002">
        <v>9068.41</v>
      </c>
      <c r="AB1930" s="138"/>
      <c r="AC1930" s="469"/>
      <c r="AD1930" s="63">
        <v>0</v>
      </c>
      <c r="AE1930" s="137">
        <f t="shared" si="183"/>
        <v>0</v>
      </c>
      <c r="AF1930" s="942">
        <v>0</v>
      </c>
      <c r="AG1930" s="150">
        <v>0</v>
      </c>
      <c r="AH1930" s="138"/>
      <c r="AI1930" s="469"/>
      <c r="AJ1930" s="998">
        <f t="shared" si="181"/>
        <v>9068.41</v>
      </c>
    </row>
    <row r="1931" spans="2:36" ht="66" x14ac:dyDescent="0.25">
      <c r="B1931" s="51"/>
      <c r="C1931" s="52" t="s">
        <v>1830</v>
      </c>
      <c r="D1931" s="51"/>
      <c r="E1931" s="51">
        <v>89</v>
      </c>
      <c r="F1931" s="435" t="s">
        <v>30</v>
      </c>
      <c r="G1931" s="88" t="s">
        <v>31</v>
      </c>
      <c r="H1931" s="56" t="s">
        <v>32</v>
      </c>
      <c r="I1931" s="55" t="s">
        <v>33</v>
      </c>
      <c r="J1931" s="57">
        <v>85.398876404494388</v>
      </c>
      <c r="K1931" s="807">
        <v>7600.5</v>
      </c>
      <c r="L1931" s="142"/>
      <c r="M1931" s="918">
        <v>0</v>
      </c>
      <c r="N1931" s="142"/>
      <c r="O1931" s="918"/>
      <c r="P1931" s="75">
        <v>0</v>
      </c>
      <c r="Q1931" s="1002">
        <f t="shared" si="182"/>
        <v>0</v>
      </c>
      <c r="R1931" s="138"/>
      <c r="S1931" s="469"/>
      <c r="T1931" s="75">
        <v>0</v>
      </c>
      <c r="U1931" s="1002"/>
      <c r="V1931" s="138"/>
      <c r="W1931" s="469"/>
      <c r="X1931" s="138"/>
      <c r="Y1931" s="469"/>
      <c r="Z1931" s="60">
        <f t="shared" si="184"/>
        <v>89</v>
      </c>
      <c r="AA1931" s="1002">
        <v>7600.5</v>
      </c>
      <c r="AB1931" s="138"/>
      <c r="AC1931" s="469"/>
      <c r="AD1931" s="63">
        <v>0</v>
      </c>
      <c r="AE1931" s="137">
        <f t="shared" si="183"/>
        <v>0</v>
      </c>
      <c r="AF1931" s="942">
        <v>0</v>
      </c>
      <c r="AG1931" s="150">
        <v>0</v>
      </c>
      <c r="AH1931" s="138"/>
      <c r="AI1931" s="469"/>
      <c r="AJ1931" s="998">
        <f t="shared" si="181"/>
        <v>7600.5</v>
      </c>
    </row>
    <row r="1932" spans="2:36" ht="66" x14ac:dyDescent="0.25">
      <c r="B1932" s="51"/>
      <c r="C1932" s="52" t="s">
        <v>1831</v>
      </c>
      <c r="D1932" s="51"/>
      <c r="E1932" s="51">
        <v>1</v>
      </c>
      <c r="F1932" s="435" t="s">
        <v>30</v>
      </c>
      <c r="G1932" s="88" t="s">
        <v>31</v>
      </c>
      <c r="H1932" s="56" t="s">
        <v>32</v>
      </c>
      <c r="I1932" s="55" t="s">
        <v>33</v>
      </c>
      <c r="J1932" s="57">
        <v>250</v>
      </c>
      <c r="K1932" s="807">
        <v>250</v>
      </c>
      <c r="L1932" s="142"/>
      <c r="M1932" s="918">
        <v>0</v>
      </c>
      <c r="N1932" s="142"/>
      <c r="O1932" s="918"/>
      <c r="P1932" s="75">
        <v>0</v>
      </c>
      <c r="Q1932" s="1002">
        <f t="shared" si="182"/>
        <v>0</v>
      </c>
      <c r="R1932" s="138"/>
      <c r="S1932" s="469"/>
      <c r="T1932" s="75">
        <v>0</v>
      </c>
      <c r="U1932" s="1002"/>
      <c r="V1932" s="138"/>
      <c r="W1932" s="469"/>
      <c r="X1932" s="138"/>
      <c r="Y1932" s="469"/>
      <c r="Z1932" s="60">
        <f t="shared" si="184"/>
        <v>1</v>
      </c>
      <c r="AA1932" s="1002">
        <v>250</v>
      </c>
      <c r="AB1932" s="138"/>
      <c r="AC1932" s="469"/>
      <c r="AD1932" s="63">
        <v>0</v>
      </c>
      <c r="AE1932" s="137">
        <f t="shared" si="183"/>
        <v>0</v>
      </c>
      <c r="AF1932" s="942">
        <v>0</v>
      </c>
      <c r="AG1932" s="150">
        <v>0</v>
      </c>
      <c r="AH1932" s="138"/>
      <c r="AI1932" s="469"/>
      <c r="AJ1932" s="998">
        <f t="shared" si="181"/>
        <v>250</v>
      </c>
    </row>
    <row r="1933" spans="2:36" ht="66" x14ac:dyDescent="0.25">
      <c r="B1933" s="51"/>
      <c r="C1933" s="84" t="s">
        <v>1832</v>
      </c>
      <c r="D1933" s="51"/>
      <c r="E1933" s="51">
        <v>3</v>
      </c>
      <c r="F1933" s="435" t="s">
        <v>30</v>
      </c>
      <c r="G1933" s="88" t="s">
        <v>31</v>
      </c>
      <c r="H1933" s="56" t="s">
        <v>32</v>
      </c>
      <c r="I1933" s="55" t="s">
        <v>33</v>
      </c>
      <c r="J1933" s="57">
        <v>157.35</v>
      </c>
      <c r="K1933" s="807">
        <v>472.05</v>
      </c>
      <c r="L1933" s="142"/>
      <c r="M1933" s="918">
        <v>0</v>
      </c>
      <c r="N1933" s="142"/>
      <c r="O1933" s="918"/>
      <c r="P1933" s="75">
        <v>0</v>
      </c>
      <c r="Q1933" s="1002">
        <f t="shared" si="182"/>
        <v>0</v>
      </c>
      <c r="R1933" s="138"/>
      <c r="S1933" s="469"/>
      <c r="T1933" s="75">
        <v>0</v>
      </c>
      <c r="U1933" s="1002"/>
      <c r="V1933" s="138"/>
      <c r="W1933" s="469"/>
      <c r="X1933" s="138"/>
      <c r="Y1933" s="469"/>
      <c r="Z1933" s="60">
        <f t="shared" si="184"/>
        <v>3</v>
      </c>
      <c r="AA1933" s="1002">
        <v>472.05</v>
      </c>
      <c r="AB1933" s="138"/>
      <c r="AC1933" s="469"/>
      <c r="AD1933" s="63">
        <v>0</v>
      </c>
      <c r="AE1933" s="137">
        <f t="shared" si="183"/>
        <v>0</v>
      </c>
      <c r="AF1933" s="942">
        <v>0</v>
      </c>
      <c r="AG1933" s="150">
        <v>0</v>
      </c>
      <c r="AH1933" s="138"/>
      <c r="AI1933" s="469"/>
      <c r="AJ1933" s="998">
        <f t="shared" si="181"/>
        <v>472.05</v>
      </c>
    </row>
    <row r="1934" spans="2:36" ht="66" x14ac:dyDescent="0.25">
      <c r="B1934" s="51"/>
      <c r="C1934" s="102" t="s">
        <v>1833</v>
      </c>
      <c r="D1934" s="51"/>
      <c r="E1934" s="51">
        <v>3</v>
      </c>
      <c r="F1934" s="435" t="s">
        <v>30</v>
      </c>
      <c r="G1934" s="88" t="s">
        <v>31</v>
      </c>
      <c r="H1934" s="56" t="s">
        <v>32</v>
      </c>
      <c r="I1934" s="55" t="s">
        <v>33</v>
      </c>
      <c r="J1934" s="57">
        <v>859.65</v>
      </c>
      <c r="K1934" s="807">
        <v>1965.3999999999999</v>
      </c>
      <c r="L1934" s="142"/>
      <c r="M1934" s="918">
        <v>0</v>
      </c>
      <c r="N1934" s="142"/>
      <c r="O1934" s="918"/>
      <c r="P1934" s="75">
        <v>0</v>
      </c>
      <c r="Q1934" s="1002">
        <f t="shared" si="182"/>
        <v>0</v>
      </c>
      <c r="R1934" s="138"/>
      <c r="S1934" s="469"/>
      <c r="T1934" s="75">
        <v>0</v>
      </c>
      <c r="U1934" s="1002"/>
      <c r="V1934" s="138"/>
      <c r="W1934" s="469"/>
      <c r="X1934" s="138"/>
      <c r="Y1934" s="469"/>
      <c r="Z1934" s="60">
        <f t="shared" si="184"/>
        <v>3</v>
      </c>
      <c r="AA1934" s="1002">
        <v>1965.3999999999999</v>
      </c>
      <c r="AB1934" s="138"/>
      <c r="AC1934" s="469"/>
      <c r="AD1934" s="63">
        <v>0</v>
      </c>
      <c r="AE1934" s="137">
        <f t="shared" si="183"/>
        <v>0</v>
      </c>
      <c r="AF1934" s="942">
        <v>0</v>
      </c>
      <c r="AG1934" s="150">
        <v>0</v>
      </c>
      <c r="AH1934" s="138"/>
      <c r="AI1934" s="469"/>
      <c r="AJ1934" s="998">
        <f t="shared" si="181"/>
        <v>1965.3999999999999</v>
      </c>
    </row>
    <row r="1935" spans="2:36" ht="66" x14ac:dyDescent="0.25">
      <c r="B1935" s="51"/>
      <c r="C1935" s="52" t="s">
        <v>1834</v>
      </c>
      <c r="D1935" s="51"/>
      <c r="E1935" s="51">
        <v>4</v>
      </c>
      <c r="F1935" s="79" t="s">
        <v>30</v>
      </c>
      <c r="G1935" s="88" t="s">
        <v>31</v>
      </c>
      <c r="H1935" s="56" t="s">
        <v>32</v>
      </c>
      <c r="I1935" s="55" t="s">
        <v>33</v>
      </c>
      <c r="J1935" s="57">
        <v>421.53</v>
      </c>
      <c r="K1935" s="807">
        <v>1686.12</v>
      </c>
      <c r="L1935" s="142"/>
      <c r="M1935" s="918">
        <v>0</v>
      </c>
      <c r="N1935" s="142"/>
      <c r="O1935" s="918"/>
      <c r="P1935" s="75">
        <v>0</v>
      </c>
      <c r="Q1935" s="1002">
        <f t="shared" si="182"/>
        <v>0</v>
      </c>
      <c r="R1935" s="138"/>
      <c r="S1935" s="469"/>
      <c r="T1935" s="75">
        <v>0</v>
      </c>
      <c r="U1935" s="1002"/>
      <c r="V1935" s="138"/>
      <c r="W1935" s="469"/>
      <c r="X1935" s="138"/>
      <c r="Y1935" s="469"/>
      <c r="Z1935" s="60">
        <f t="shared" si="184"/>
        <v>4</v>
      </c>
      <c r="AA1935" s="1002">
        <v>1686.12</v>
      </c>
      <c r="AB1935" s="138"/>
      <c r="AC1935" s="469"/>
      <c r="AD1935" s="63">
        <v>0</v>
      </c>
      <c r="AE1935" s="137">
        <f t="shared" si="183"/>
        <v>0</v>
      </c>
      <c r="AF1935" s="942">
        <v>0</v>
      </c>
      <c r="AG1935" s="150">
        <v>0</v>
      </c>
      <c r="AH1935" s="138"/>
      <c r="AI1935" s="469"/>
      <c r="AJ1935" s="998">
        <f t="shared" si="181"/>
        <v>1686.12</v>
      </c>
    </row>
    <row r="1936" spans="2:36" ht="66" x14ac:dyDescent="0.25">
      <c r="B1936" s="51"/>
      <c r="C1936" s="226" t="s">
        <v>1835</v>
      </c>
      <c r="D1936" s="51"/>
      <c r="E1936" s="51">
        <v>1</v>
      </c>
      <c r="F1936" s="79" t="s">
        <v>30</v>
      </c>
      <c r="G1936" s="88" t="s">
        <v>31</v>
      </c>
      <c r="H1936" s="56" t="s">
        <v>32</v>
      </c>
      <c r="I1936" s="55" t="s">
        <v>33</v>
      </c>
      <c r="J1936" s="57">
        <v>250</v>
      </c>
      <c r="K1936" s="807">
        <v>250</v>
      </c>
      <c r="L1936" s="142"/>
      <c r="M1936" s="918">
        <v>0</v>
      </c>
      <c r="N1936" s="142"/>
      <c r="O1936" s="918"/>
      <c r="P1936" s="75">
        <v>0</v>
      </c>
      <c r="Q1936" s="1002">
        <f t="shared" si="182"/>
        <v>0</v>
      </c>
      <c r="R1936" s="138"/>
      <c r="S1936" s="469"/>
      <c r="T1936" s="75">
        <v>0</v>
      </c>
      <c r="U1936" s="1002"/>
      <c r="V1936" s="138"/>
      <c r="W1936" s="469"/>
      <c r="X1936" s="138"/>
      <c r="Y1936" s="469"/>
      <c r="Z1936" s="60">
        <f t="shared" si="184"/>
        <v>1</v>
      </c>
      <c r="AA1936" s="1002">
        <v>250</v>
      </c>
      <c r="AB1936" s="138"/>
      <c r="AC1936" s="469"/>
      <c r="AD1936" s="63">
        <v>0</v>
      </c>
      <c r="AE1936" s="137">
        <f t="shared" si="183"/>
        <v>0</v>
      </c>
      <c r="AF1936" s="942">
        <v>0</v>
      </c>
      <c r="AG1936" s="150">
        <v>0</v>
      </c>
      <c r="AH1936" s="138"/>
      <c r="AI1936" s="469"/>
      <c r="AJ1936" s="998">
        <f t="shared" si="181"/>
        <v>250</v>
      </c>
    </row>
    <row r="1937" spans="2:36" ht="66" x14ac:dyDescent="0.25">
      <c r="B1937" s="51"/>
      <c r="C1937" s="220" t="s">
        <v>1836</v>
      </c>
      <c r="D1937" s="51"/>
      <c r="E1937" s="51">
        <v>3</v>
      </c>
      <c r="F1937" s="435" t="s">
        <v>30</v>
      </c>
      <c r="G1937" s="88" t="s">
        <v>31</v>
      </c>
      <c r="H1937" s="56" t="s">
        <v>32</v>
      </c>
      <c r="I1937" s="55" t="s">
        <v>33</v>
      </c>
      <c r="J1937" s="57">
        <v>318.94666666666666</v>
      </c>
      <c r="K1937" s="807">
        <v>956.84</v>
      </c>
      <c r="L1937" s="142"/>
      <c r="M1937" s="918">
        <v>0</v>
      </c>
      <c r="N1937" s="142"/>
      <c r="O1937" s="918"/>
      <c r="P1937" s="75">
        <v>0</v>
      </c>
      <c r="Q1937" s="1002">
        <f t="shared" si="182"/>
        <v>0</v>
      </c>
      <c r="R1937" s="138"/>
      <c r="S1937" s="469"/>
      <c r="T1937" s="75">
        <v>0</v>
      </c>
      <c r="U1937" s="1002"/>
      <c r="V1937" s="138"/>
      <c r="W1937" s="469"/>
      <c r="X1937" s="138"/>
      <c r="Y1937" s="469"/>
      <c r="Z1937" s="60">
        <f t="shared" si="184"/>
        <v>3</v>
      </c>
      <c r="AA1937" s="1002">
        <v>956.84</v>
      </c>
      <c r="AB1937" s="138"/>
      <c r="AC1937" s="469"/>
      <c r="AD1937" s="63">
        <v>0</v>
      </c>
      <c r="AE1937" s="137">
        <f t="shared" si="183"/>
        <v>0</v>
      </c>
      <c r="AF1937" s="942">
        <v>0</v>
      </c>
      <c r="AG1937" s="150">
        <v>0</v>
      </c>
      <c r="AH1937" s="138"/>
      <c r="AI1937" s="469"/>
      <c r="AJ1937" s="998">
        <f t="shared" si="181"/>
        <v>956.84</v>
      </c>
    </row>
    <row r="1938" spans="2:36" ht="66" x14ac:dyDescent="0.25">
      <c r="B1938" s="51"/>
      <c r="C1938" s="220" t="s">
        <v>1837</v>
      </c>
      <c r="D1938" s="51"/>
      <c r="E1938" s="51">
        <v>3</v>
      </c>
      <c r="F1938" s="435" t="s">
        <v>30</v>
      </c>
      <c r="G1938" s="88" t="s">
        <v>31</v>
      </c>
      <c r="H1938" s="56" t="s">
        <v>32</v>
      </c>
      <c r="I1938" s="55" t="s">
        <v>33</v>
      </c>
      <c r="J1938" s="57">
        <v>2436.58</v>
      </c>
      <c r="K1938" s="807">
        <v>7309.74</v>
      </c>
      <c r="L1938" s="142"/>
      <c r="M1938" s="918">
        <v>0</v>
      </c>
      <c r="N1938" s="142"/>
      <c r="O1938" s="918"/>
      <c r="P1938" s="75">
        <v>0</v>
      </c>
      <c r="Q1938" s="1002">
        <f t="shared" si="182"/>
        <v>0</v>
      </c>
      <c r="R1938" s="138"/>
      <c r="S1938" s="469"/>
      <c r="T1938" s="75">
        <v>0</v>
      </c>
      <c r="U1938" s="1002"/>
      <c r="V1938" s="138"/>
      <c r="W1938" s="469"/>
      <c r="X1938" s="138"/>
      <c r="Y1938" s="469"/>
      <c r="Z1938" s="60">
        <f t="shared" si="184"/>
        <v>3</v>
      </c>
      <c r="AA1938" s="1002">
        <v>7309.74</v>
      </c>
      <c r="AB1938" s="138"/>
      <c r="AC1938" s="469"/>
      <c r="AD1938" s="63">
        <v>0</v>
      </c>
      <c r="AE1938" s="137">
        <f t="shared" si="183"/>
        <v>0</v>
      </c>
      <c r="AF1938" s="942">
        <v>0</v>
      </c>
      <c r="AG1938" s="150">
        <v>0</v>
      </c>
      <c r="AH1938" s="138"/>
      <c r="AI1938" s="469"/>
      <c r="AJ1938" s="998">
        <f t="shared" si="181"/>
        <v>7309.74</v>
      </c>
    </row>
    <row r="1939" spans="2:36" ht="66" x14ac:dyDescent="0.25">
      <c r="B1939" s="51"/>
      <c r="C1939" s="220" t="s">
        <v>1838</v>
      </c>
      <c r="D1939" s="51"/>
      <c r="E1939" s="51">
        <v>1</v>
      </c>
      <c r="F1939" s="435" t="s">
        <v>30</v>
      </c>
      <c r="G1939" s="88" t="s">
        <v>31</v>
      </c>
      <c r="H1939" s="56" t="s">
        <v>32</v>
      </c>
      <c r="I1939" s="55" t="s">
        <v>33</v>
      </c>
      <c r="J1939" s="57">
        <v>386.38</v>
      </c>
      <c r="K1939" s="807">
        <v>386.38</v>
      </c>
      <c r="L1939" s="142"/>
      <c r="M1939" s="918">
        <v>0</v>
      </c>
      <c r="N1939" s="142"/>
      <c r="O1939" s="918"/>
      <c r="P1939" s="75">
        <v>0</v>
      </c>
      <c r="Q1939" s="1002">
        <f t="shared" si="182"/>
        <v>0</v>
      </c>
      <c r="R1939" s="138"/>
      <c r="S1939" s="469"/>
      <c r="T1939" s="75">
        <v>0</v>
      </c>
      <c r="U1939" s="1002"/>
      <c r="V1939" s="138"/>
      <c r="W1939" s="469"/>
      <c r="X1939" s="138"/>
      <c r="Y1939" s="469"/>
      <c r="Z1939" s="60">
        <f t="shared" si="184"/>
        <v>1</v>
      </c>
      <c r="AA1939" s="1002">
        <v>386.38</v>
      </c>
      <c r="AB1939" s="138"/>
      <c r="AC1939" s="469"/>
      <c r="AD1939" s="63">
        <v>0</v>
      </c>
      <c r="AE1939" s="137">
        <f t="shared" si="183"/>
        <v>0</v>
      </c>
      <c r="AF1939" s="942">
        <v>0</v>
      </c>
      <c r="AG1939" s="150">
        <v>0</v>
      </c>
      <c r="AH1939" s="138"/>
      <c r="AI1939" s="469"/>
      <c r="AJ1939" s="998">
        <f t="shared" si="181"/>
        <v>386.38</v>
      </c>
    </row>
    <row r="1940" spans="2:36" ht="66" x14ac:dyDescent="0.25">
      <c r="B1940" s="51"/>
      <c r="C1940" s="87" t="s">
        <v>1839</v>
      </c>
      <c r="D1940" s="51"/>
      <c r="E1940" s="51">
        <v>2</v>
      </c>
      <c r="F1940" s="435" t="s">
        <v>30</v>
      </c>
      <c r="G1940" s="88" t="s">
        <v>31</v>
      </c>
      <c r="H1940" s="56" t="s">
        <v>32</v>
      </c>
      <c r="I1940" s="55" t="s">
        <v>33</v>
      </c>
      <c r="J1940" s="57">
        <v>410.41</v>
      </c>
      <c r="K1940" s="807">
        <v>820.82</v>
      </c>
      <c r="L1940" s="142"/>
      <c r="M1940" s="918">
        <v>0</v>
      </c>
      <c r="N1940" s="142"/>
      <c r="O1940" s="918"/>
      <c r="P1940" s="75">
        <v>0</v>
      </c>
      <c r="Q1940" s="1002">
        <f t="shared" si="182"/>
        <v>0</v>
      </c>
      <c r="R1940" s="138"/>
      <c r="S1940" s="469"/>
      <c r="T1940" s="75">
        <v>0</v>
      </c>
      <c r="U1940" s="1002"/>
      <c r="V1940" s="138"/>
      <c r="W1940" s="469"/>
      <c r="X1940" s="138"/>
      <c r="Y1940" s="469"/>
      <c r="Z1940" s="60">
        <f t="shared" si="184"/>
        <v>2</v>
      </c>
      <c r="AA1940" s="1002">
        <v>820.82</v>
      </c>
      <c r="AB1940" s="138"/>
      <c r="AC1940" s="469"/>
      <c r="AD1940" s="63">
        <v>0</v>
      </c>
      <c r="AE1940" s="137">
        <f t="shared" si="183"/>
        <v>0</v>
      </c>
      <c r="AF1940" s="942">
        <v>0</v>
      </c>
      <c r="AG1940" s="150">
        <v>0</v>
      </c>
      <c r="AH1940" s="138"/>
      <c r="AI1940" s="469"/>
      <c r="AJ1940" s="998">
        <f t="shared" si="181"/>
        <v>820.82</v>
      </c>
    </row>
    <row r="1941" spans="2:36" ht="66" x14ac:dyDescent="0.25">
      <c r="B1941" s="51"/>
      <c r="C1941" s="52" t="s">
        <v>1840</v>
      </c>
      <c r="D1941" s="51"/>
      <c r="E1941" s="51">
        <v>2</v>
      </c>
      <c r="F1941" s="435" t="s">
        <v>30</v>
      </c>
      <c r="G1941" s="88" t="s">
        <v>31</v>
      </c>
      <c r="H1941" s="56" t="s">
        <v>32</v>
      </c>
      <c r="I1941" s="55" t="s">
        <v>33</v>
      </c>
      <c r="J1941" s="57">
        <v>561.6</v>
      </c>
      <c r="K1941" s="807">
        <v>1123.2</v>
      </c>
      <c r="L1941" s="142"/>
      <c r="M1941" s="918">
        <v>0</v>
      </c>
      <c r="N1941" s="142"/>
      <c r="O1941" s="918"/>
      <c r="P1941" s="75">
        <v>0</v>
      </c>
      <c r="Q1941" s="1002">
        <f t="shared" si="182"/>
        <v>0</v>
      </c>
      <c r="R1941" s="138"/>
      <c r="S1941" s="469"/>
      <c r="T1941" s="75">
        <v>0</v>
      </c>
      <c r="U1941" s="1002"/>
      <c r="V1941" s="138"/>
      <c r="W1941" s="469"/>
      <c r="X1941" s="138"/>
      <c r="Y1941" s="469"/>
      <c r="Z1941" s="60">
        <f t="shared" si="184"/>
        <v>2</v>
      </c>
      <c r="AA1941" s="1002">
        <v>1123.2</v>
      </c>
      <c r="AB1941" s="138"/>
      <c r="AC1941" s="469"/>
      <c r="AD1941" s="63">
        <v>0</v>
      </c>
      <c r="AE1941" s="137">
        <f t="shared" si="183"/>
        <v>0</v>
      </c>
      <c r="AF1941" s="942">
        <v>0</v>
      </c>
      <c r="AG1941" s="150">
        <v>0</v>
      </c>
      <c r="AH1941" s="138"/>
      <c r="AI1941" s="469"/>
      <c r="AJ1941" s="998">
        <f t="shared" si="181"/>
        <v>1123.2</v>
      </c>
    </row>
    <row r="1942" spans="2:36" ht="66" x14ac:dyDescent="0.25">
      <c r="B1942" s="51"/>
      <c r="C1942" s="52" t="s">
        <v>1841</v>
      </c>
      <c r="D1942" s="51"/>
      <c r="E1942" s="51">
        <v>1</v>
      </c>
      <c r="F1942" s="79" t="s">
        <v>30</v>
      </c>
      <c r="G1942" s="88" t="s">
        <v>31</v>
      </c>
      <c r="H1942" s="56" t="s">
        <v>32</v>
      </c>
      <c r="I1942" s="55" t="s">
        <v>33</v>
      </c>
      <c r="J1942" s="57">
        <v>676.16</v>
      </c>
      <c r="K1942" s="807">
        <v>676.16</v>
      </c>
      <c r="L1942" s="142"/>
      <c r="M1942" s="918">
        <v>0</v>
      </c>
      <c r="N1942" s="142"/>
      <c r="O1942" s="918"/>
      <c r="P1942" s="75">
        <v>0</v>
      </c>
      <c r="Q1942" s="1002">
        <f t="shared" si="182"/>
        <v>0</v>
      </c>
      <c r="R1942" s="138"/>
      <c r="S1942" s="469"/>
      <c r="T1942" s="75">
        <v>0</v>
      </c>
      <c r="U1942" s="1002"/>
      <c r="V1942" s="138"/>
      <c r="W1942" s="469"/>
      <c r="X1942" s="138"/>
      <c r="Y1942" s="469"/>
      <c r="Z1942" s="60">
        <f t="shared" si="184"/>
        <v>1</v>
      </c>
      <c r="AA1942" s="1002">
        <v>676.16</v>
      </c>
      <c r="AB1942" s="138"/>
      <c r="AC1942" s="469"/>
      <c r="AD1942" s="63">
        <v>0</v>
      </c>
      <c r="AE1942" s="137">
        <f t="shared" si="183"/>
        <v>0</v>
      </c>
      <c r="AF1942" s="942">
        <v>0</v>
      </c>
      <c r="AG1942" s="150">
        <v>0</v>
      </c>
      <c r="AH1942" s="138"/>
      <c r="AI1942" s="469"/>
      <c r="AJ1942" s="998">
        <f t="shared" si="181"/>
        <v>676.16</v>
      </c>
    </row>
    <row r="1943" spans="2:36" x14ac:dyDescent="0.25">
      <c r="B1943" s="74"/>
      <c r="C1943" s="226" t="s">
        <v>1068</v>
      </c>
      <c r="D1943" s="51"/>
      <c r="E1943" s="51">
        <v>1</v>
      </c>
      <c r="F1943" s="79"/>
      <c r="G1943" s="133"/>
      <c r="H1943" s="133"/>
      <c r="I1943" s="133"/>
      <c r="J1943" s="108"/>
      <c r="K1943" s="807">
        <v>15361.06</v>
      </c>
      <c r="L1943" s="142"/>
      <c r="M1943" s="918">
        <v>0</v>
      </c>
      <c r="N1943" s="142"/>
      <c r="O1943" s="918"/>
      <c r="P1943" s="75">
        <v>0</v>
      </c>
      <c r="Q1943" s="134"/>
      <c r="R1943" s="144"/>
      <c r="S1943" s="918"/>
      <c r="T1943" s="75">
        <v>0</v>
      </c>
      <c r="U1943" s="134"/>
      <c r="V1943" s="144"/>
      <c r="W1943" s="918"/>
      <c r="X1943" s="144"/>
      <c r="Y1943" s="918"/>
      <c r="Z1943" s="60">
        <f t="shared" si="184"/>
        <v>1</v>
      </c>
      <c r="AA1943" s="134">
        <v>15361.06</v>
      </c>
      <c r="AB1943" s="144"/>
      <c r="AC1943" s="918"/>
      <c r="AD1943" s="63">
        <v>0</v>
      </c>
      <c r="AE1943" s="134"/>
      <c r="AF1943" s="945"/>
      <c r="AG1943" s="150">
        <v>0</v>
      </c>
      <c r="AH1943" s="144"/>
      <c r="AI1943" s="918"/>
      <c r="AJ1943" s="998">
        <f t="shared" si="181"/>
        <v>15361.06</v>
      </c>
    </row>
    <row r="1944" spans="2:36" ht="66" x14ac:dyDescent="0.25">
      <c r="B1944" s="51"/>
      <c r="C1944" s="84" t="s">
        <v>1842</v>
      </c>
      <c r="D1944" s="51"/>
      <c r="E1944" s="51">
        <v>1</v>
      </c>
      <c r="F1944" s="435" t="s">
        <v>30</v>
      </c>
      <c r="G1944" s="88" t="s">
        <v>31</v>
      </c>
      <c r="H1944" s="56" t="s">
        <v>32</v>
      </c>
      <c r="I1944" s="55" t="s">
        <v>33</v>
      </c>
      <c r="J1944" s="57">
        <v>1148.4000000000001</v>
      </c>
      <c r="K1944" s="807">
        <v>1148.4000000000001</v>
      </c>
      <c r="L1944" s="142"/>
      <c r="M1944" s="918">
        <v>0</v>
      </c>
      <c r="N1944" s="142"/>
      <c r="O1944" s="918"/>
      <c r="P1944" s="75">
        <v>0</v>
      </c>
      <c r="Q1944" s="1002">
        <f t="shared" ref="Q1944:Q1950" si="185">P1944*J1944</f>
        <v>0</v>
      </c>
      <c r="R1944" s="138"/>
      <c r="S1944" s="469"/>
      <c r="T1944" s="75">
        <v>0</v>
      </c>
      <c r="U1944" s="1002"/>
      <c r="V1944" s="138"/>
      <c r="W1944" s="469"/>
      <c r="X1944" s="138"/>
      <c r="Y1944" s="469"/>
      <c r="Z1944" s="60">
        <f t="shared" si="184"/>
        <v>1</v>
      </c>
      <c r="AA1944" s="1002">
        <v>1148.4000000000001</v>
      </c>
      <c r="AB1944" s="138"/>
      <c r="AC1944" s="469"/>
      <c r="AD1944" s="63">
        <v>0</v>
      </c>
      <c r="AE1944" s="137">
        <f t="shared" ref="AE1944:AE1950" si="186">AD1944*J1944</f>
        <v>0</v>
      </c>
      <c r="AF1944" s="942">
        <v>0</v>
      </c>
      <c r="AG1944" s="150">
        <v>0</v>
      </c>
      <c r="AH1944" s="138"/>
      <c r="AI1944" s="469"/>
      <c r="AJ1944" s="998">
        <f t="shared" si="181"/>
        <v>1148.4000000000001</v>
      </c>
    </row>
    <row r="1945" spans="2:36" ht="66" x14ac:dyDescent="0.25">
      <c r="B1945" s="51"/>
      <c r="C1945" s="228" t="s">
        <v>1843</v>
      </c>
      <c r="D1945" s="51"/>
      <c r="E1945" s="51">
        <v>5</v>
      </c>
      <c r="F1945" s="435" t="s">
        <v>30</v>
      </c>
      <c r="G1945" s="55" t="s">
        <v>31</v>
      </c>
      <c r="H1945" s="56" t="s">
        <v>32</v>
      </c>
      <c r="I1945" s="55" t="s">
        <v>33</v>
      </c>
      <c r="J1945" s="57">
        <v>1502.2</v>
      </c>
      <c r="K1945" s="807">
        <v>7482</v>
      </c>
      <c r="L1945" s="142"/>
      <c r="M1945" s="918">
        <v>0</v>
      </c>
      <c r="N1945" s="142"/>
      <c r="O1945" s="918"/>
      <c r="P1945" s="75">
        <v>0</v>
      </c>
      <c r="Q1945" s="1002">
        <f t="shared" si="185"/>
        <v>0</v>
      </c>
      <c r="R1945" s="138"/>
      <c r="S1945" s="469"/>
      <c r="T1945" s="75">
        <v>0</v>
      </c>
      <c r="U1945" s="1002">
        <v>7482</v>
      </c>
      <c r="V1945" s="138"/>
      <c r="W1945" s="469"/>
      <c r="X1945" s="138"/>
      <c r="Y1945" s="469"/>
      <c r="Z1945" s="60">
        <f t="shared" si="184"/>
        <v>5</v>
      </c>
      <c r="AA1945" s="1002">
        <v>0</v>
      </c>
      <c r="AB1945" s="138"/>
      <c r="AC1945" s="469"/>
      <c r="AD1945" s="63">
        <v>0</v>
      </c>
      <c r="AE1945" s="137">
        <f t="shared" si="186"/>
        <v>0</v>
      </c>
      <c r="AF1945" s="942">
        <v>0</v>
      </c>
      <c r="AG1945" s="150">
        <v>0</v>
      </c>
      <c r="AH1945" s="138"/>
      <c r="AI1945" s="469"/>
      <c r="AJ1945" s="998">
        <f t="shared" si="181"/>
        <v>7482</v>
      </c>
    </row>
    <row r="1946" spans="2:36" ht="66" x14ac:dyDescent="0.25">
      <c r="B1946" s="51"/>
      <c r="C1946" s="84" t="s">
        <v>1844</v>
      </c>
      <c r="D1946" s="51"/>
      <c r="E1946" s="51">
        <v>1</v>
      </c>
      <c r="F1946" s="79" t="s">
        <v>30</v>
      </c>
      <c r="G1946" s="88" t="s">
        <v>31</v>
      </c>
      <c r="H1946" s="56" t="s">
        <v>32</v>
      </c>
      <c r="I1946" s="55" t="s">
        <v>33</v>
      </c>
      <c r="J1946" s="57">
        <v>200</v>
      </c>
      <c r="K1946" s="807">
        <v>200</v>
      </c>
      <c r="L1946" s="142"/>
      <c r="M1946" s="918">
        <v>0</v>
      </c>
      <c r="N1946" s="142"/>
      <c r="O1946" s="918"/>
      <c r="P1946" s="75">
        <v>0</v>
      </c>
      <c r="Q1946" s="1002">
        <f t="shared" si="185"/>
        <v>0</v>
      </c>
      <c r="R1946" s="138"/>
      <c r="S1946" s="469"/>
      <c r="T1946" s="75">
        <v>0</v>
      </c>
      <c r="U1946" s="1002"/>
      <c r="V1946" s="138"/>
      <c r="W1946" s="469"/>
      <c r="X1946" s="138"/>
      <c r="Y1946" s="469"/>
      <c r="Z1946" s="60">
        <f t="shared" si="184"/>
        <v>1</v>
      </c>
      <c r="AA1946" s="1002">
        <v>200</v>
      </c>
      <c r="AB1946" s="138"/>
      <c r="AC1946" s="469"/>
      <c r="AD1946" s="63">
        <v>0</v>
      </c>
      <c r="AE1946" s="137">
        <f t="shared" si="186"/>
        <v>0</v>
      </c>
      <c r="AF1946" s="942">
        <v>0</v>
      </c>
      <c r="AG1946" s="150">
        <v>0</v>
      </c>
      <c r="AH1946" s="138"/>
      <c r="AI1946" s="469"/>
      <c r="AJ1946" s="998">
        <f t="shared" si="181"/>
        <v>200</v>
      </c>
    </row>
    <row r="1947" spans="2:36" ht="66" x14ac:dyDescent="0.25">
      <c r="B1947" s="51"/>
      <c r="C1947" s="226" t="s">
        <v>1845</v>
      </c>
      <c r="D1947" s="51"/>
      <c r="E1947" s="51">
        <v>13</v>
      </c>
      <c r="F1947" s="79" t="s">
        <v>30</v>
      </c>
      <c r="G1947" s="88" t="s">
        <v>31</v>
      </c>
      <c r="H1947" s="56" t="s">
        <v>32</v>
      </c>
      <c r="I1947" s="55" t="s">
        <v>33</v>
      </c>
      <c r="J1947" s="57">
        <v>356.45319999999998</v>
      </c>
      <c r="K1947" s="807">
        <v>4633.8915999999999</v>
      </c>
      <c r="L1947" s="142"/>
      <c r="M1947" s="918">
        <v>0</v>
      </c>
      <c r="N1947" s="142"/>
      <c r="O1947" s="918"/>
      <c r="P1947" s="75">
        <v>0</v>
      </c>
      <c r="Q1947" s="1002">
        <f t="shared" si="185"/>
        <v>0</v>
      </c>
      <c r="R1947" s="138"/>
      <c r="S1947" s="469"/>
      <c r="T1947" s="75">
        <v>0</v>
      </c>
      <c r="U1947" s="1002"/>
      <c r="V1947" s="138"/>
      <c r="W1947" s="469"/>
      <c r="X1947" s="138"/>
      <c r="Y1947" s="469"/>
      <c r="Z1947" s="60">
        <f t="shared" si="184"/>
        <v>13</v>
      </c>
      <c r="AA1947" s="1002">
        <v>4633.8915999999999</v>
      </c>
      <c r="AB1947" s="138"/>
      <c r="AC1947" s="469"/>
      <c r="AD1947" s="63">
        <v>0</v>
      </c>
      <c r="AE1947" s="137">
        <f t="shared" si="186"/>
        <v>0</v>
      </c>
      <c r="AF1947" s="942">
        <v>0</v>
      </c>
      <c r="AG1947" s="150">
        <v>0</v>
      </c>
      <c r="AH1947" s="138"/>
      <c r="AI1947" s="469"/>
      <c r="AJ1947" s="998">
        <f t="shared" si="181"/>
        <v>4633.8915999999999</v>
      </c>
    </row>
    <row r="1948" spans="2:36" ht="66" x14ac:dyDescent="0.25">
      <c r="B1948" s="51"/>
      <c r="C1948" s="220" t="s">
        <v>1846</v>
      </c>
      <c r="D1948" s="51"/>
      <c r="E1948" s="51">
        <v>2</v>
      </c>
      <c r="F1948" s="79" t="s">
        <v>30</v>
      </c>
      <c r="G1948" s="88" t="s">
        <v>31</v>
      </c>
      <c r="H1948" s="56" t="s">
        <v>32</v>
      </c>
      <c r="I1948" s="55" t="s">
        <v>33</v>
      </c>
      <c r="J1948" s="57">
        <v>980.07</v>
      </c>
      <c r="K1948" s="807">
        <v>1960.14</v>
      </c>
      <c r="L1948" s="142"/>
      <c r="M1948" s="918">
        <v>0</v>
      </c>
      <c r="N1948" s="142"/>
      <c r="O1948" s="918"/>
      <c r="P1948" s="75">
        <v>0</v>
      </c>
      <c r="Q1948" s="1002">
        <f t="shared" si="185"/>
        <v>0</v>
      </c>
      <c r="R1948" s="138"/>
      <c r="S1948" s="469"/>
      <c r="T1948" s="75">
        <v>0</v>
      </c>
      <c r="U1948" s="1002"/>
      <c r="V1948" s="138"/>
      <c r="W1948" s="469"/>
      <c r="X1948" s="138"/>
      <c r="Y1948" s="469"/>
      <c r="Z1948" s="60">
        <f t="shared" si="184"/>
        <v>2</v>
      </c>
      <c r="AA1948" s="1002">
        <v>1960.14</v>
      </c>
      <c r="AB1948" s="138"/>
      <c r="AC1948" s="469"/>
      <c r="AD1948" s="63">
        <v>0</v>
      </c>
      <c r="AE1948" s="137">
        <f t="shared" si="186"/>
        <v>0</v>
      </c>
      <c r="AF1948" s="945">
        <v>0</v>
      </c>
      <c r="AG1948" s="150">
        <v>0</v>
      </c>
      <c r="AH1948" s="138"/>
      <c r="AI1948" s="469"/>
      <c r="AJ1948" s="998">
        <f t="shared" si="181"/>
        <v>1960.14</v>
      </c>
    </row>
    <row r="1949" spans="2:36" ht="66" x14ac:dyDescent="0.25">
      <c r="B1949" s="51"/>
      <c r="C1949" s="455" t="s">
        <v>1847</v>
      </c>
      <c r="D1949" s="51"/>
      <c r="E1949" s="51">
        <v>2</v>
      </c>
      <c r="F1949" s="435" t="s">
        <v>30</v>
      </c>
      <c r="G1949" s="88" t="s">
        <v>31</v>
      </c>
      <c r="H1949" s="56" t="s">
        <v>32</v>
      </c>
      <c r="I1949" s="55" t="s">
        <v>33</v>
      </c>
      <c r="J1949" s="57">
        <v>1010</v>
      </c>
      <c r="K1949" s="807">
        <v>2020</v>
      </c>
      <c r="L1949" s="142"/>
      <c r="M1949" s="918">
        <v>0</v>
      </c>
      <c r="N1949" s="142"/>
      <c r="O1949" s="918"/>
      <c r="P1949" s="75">
        <v>0</v>
      </c>
      <c r="Q1949" s="1002">
        <f t="shared" si="185"/>
        <v>0</v>
      </c>
      <c r="R1949" s="138"/>
      <c r="S1949" s="469"/>
      <c r="T1949" s="75">
        <v>0</v>
      </c>
      <c r="U1949" s="1002"/>
      <c r="V1949" s="138"/>
      <c r="W1949" s="469"/>
      <c r="X1949" s="138"/>
      <c r="Y1949" s="469"/>
      <c r="Z1949" s="60">
        <f t="shared" si="184"/>
        <v>2</v>
      </c>
      <c r="AA1949" s="1002">
        <v>2020</v>
      </c>
      <c r="AB1949" s="138"/>
      <c r="AC1949" s="469"/>
      <c r="AD1949" s="63">
        <v>0</v>
      </c>
      <c r="AE1949" s="137">
        <f t="shared" si="186"/>
        <v>0</v>
      </c>
      <c r="AF1949" s="945">
        <v>0</v>
      </c>
      <c r="AG1949" s="150">
        <v>0</v>
      </c>
      <c r="AH1949" s="138"/>
      <c r="AI1949" s="469"/>
      <c r="AJ1949" s="998">
        <f t="shared" si="181"/>
        <v>2020</v>
      </c>
    </row>
    <row r="1950" spans="2:36" ht="66" x14ac:dyDescent="0.25">
      <c r="B1950" s="51"/>
      <c r="C1950" s="84" t="s">
        <v>1848</v>
      </c>
      <c r="D1950" s="51"/>
      <c r="E1950" s="51">
        <v>5</v>
      </c>
      <c r="F1950" s="435" t="s">
        <v>30</v>
      </c>
      <c r="G1950" s="88" t="s">
        <v>31</v>
      </c>
      <c r="H1950" s="56" t="s">
        <v>32</v>
      </c>
      <c r="I1950" s="55" t="s">
        <v>33</v>
      </c>
      <c r="J1950" s="57">
        <v>2167.1940000000004</v>
      </c>
      <c r="K1950" s="807">
        <v>10835.970000000001</v>
      </c>
      <c r="L1950" s="142"/>
      <c r="M1950" s="918">
        <v>0</v>
      </c>
      <c r="N1950" s="142"/>
      <c r="O1950" s="918"/>
      <c r="P1950" s="75">
        <v>0</v>
      </c>
      <c r="Q1950" s="1002">
        <f t="shared" si="185"/>
        <v>0</v>
      </c>
      <c r="R1950" s="138"/>
      <c r="S1950" s="469"/>
      <c r="T1950" s="75">
        <v>0</v>
      </c>
      <c r="U1950" s="1002">
        <v>3132</v>
      </c>
      <c r="V1950" s="138"/>
      <c r="W1950" s="469"/>
      <c r="X1950" s="138"/>
      <c r="Y1950" s="469"/>
      <c r="Z1950" s="60">
        <f t="shared" si="184"/>
        <v>5</v>
      </c>
      <c r="AA1950" s="1002">
        <v>7703.9700000000012</v>
      </c>
      <c r="AB1950" s="138"/>
      <c r="AC1950" s="469"/>
      <c r="AD1950" s="63">
        <v>0</v>
      </c>
      <c r="AE1950" s="137">
        <f t="shared" si="186"/>
        <v>0</v>
      </c>
      <c r="AF1950" s="945">
        <v>0</v>
      </c>
      <c r="AG1950" s="150">
        <v>0</v>
      </c>
      <c r="AH1950" s="138"/>
      <c r="AI1950" s="469"/>
      <c r="AJ1950" s="998">
        <f t="shared" si="181"/>
        <v>10835.970000000001</v>
      </c>
    </row>
    <row r="1951" spans="2:36" ht="24" x14ac:dyDescent="0.25">
      <c r="B1951" s="272">
        <v>295</v>
      </c>
      <c r="C1951" s="273" t="s">
        <v>1849</v>
      </c>
      <c r="D1951" s="272"/>
      <c r="E1951" s="272"/>
      <c r="F1951" s="274"/>
      <c r="G1951" s="313"/>
      <c r="H1951" s="313"/>
      <c r="I1951" s="313"/>
      <c r="J1951" s="277"/>
      <c r="K1951" s="806">
        <v>0</v>
      </c>
      <c r="L1951" s="278"/>
      <c r="M1951" s="919">
        <v>0</v>
      </c>
      <c r="N1951" s="278"/>
      <c r="O1951" s="919"/>
      <c r="P1951" s="875">
        <v>0</v>
      </c>
      <c r="Q1951" s="919">
        <f>Q1952</f>
        <v>0</v>
      </c>
      <c r="R1951" s="279"/>
      <c r="S1951" s="919"/>
      <c r="T1951" s="875">
        <v>0</v>
      </c>
      <c r="U1951" s="919">
        <v>0</v>
      </c>
      <c r="V1951" s="279"/>
      <c r="W1951" s="919"/>
      <c r="X1951" s="279"/>
      <c r="Y1951" s="919"/>
      <c r="Z1951" s="373">
        <f t="shared" si="184"/>
        <v>0</v>
      </c>
      <c r="AA1951" s="919">
        <v>0</v>
      </c>
      <c r="AB1951" s="279"/>
      <c r="AC1951" s="919"/>
      <c r="AD1951" s="930">
        <v>0</v>
      </c>
      <c r="AE1951" s="278">
        <f>AE1952</f>
        <v>0</v>
      </c>
      <c r="AF1951" s="950"/>
      <c r="AG1951" s="278">
        <v>0</v>
      </c>
      <c r="AH1951" s="279"/>
      <c r="AI1951" s="919"/>
      <c r="AJ1951" s="919">
        <f t="shared" si="181"/>
        <v>0</v>
      </c>
    </row>
    <row r="1952" spans="2:36" ht="24" x14ac:dyDescent="0.25">
      <c r="B1952" s="42">
        <v>29501</v>
      </c>
      <c r="C1952" s="341" t="s">
        <v>1849</v>
      </c>
      <c r="D1952" s="44"/>
      <c r="E1952" s="44"/>
      <c r="F1952" s="45"/>
      <c r="G1952" s="46"/>
      <c r="H1952" s="46"/>
      <c r="I1952" s="46"/>
      <c r="J1952" s="47"/>
      <c r="K1952" s="787">
        <v>0</v>
      </c>
      <c r="L1952" s="264"/>
      <c r="M1952" s="921">
        <v>0</v>
      </c>
      <c r="N1952" s="264"/>
      <c r="O1952" s="921"/>
      <c r="P1952" s="238">
        <v>0</v>
      </c>
      <c r="Q1952" s="326"/>
      <c r="R1952" s="265"/>
      <c r="S1952" s="921"/>
      <c r="T1952" s="238">
        <v>0</v>
      </c>
      <c r="U1952" s="326">
        <v>0</v>
      </c>
      <c r="V1952" s="265"/>
      <c r="W1952" s="921"/>
      <c r="X1952" s="265"/>
      <c r="Y1952" s="921"/>
      <c r="Z1952" s="376">
        <f t="shared" si="184"/>
        <v>0</v>
      </c>
      <c r="AA1952" s="326">
        <v>0</v>
      </c>
      <c r="AB1952" s="265"/>
      <c r="AC1952" s="921"/>
      <c r="AD1952" s="931">
        <v>0</v>
      </c>
      <c r="AE1952" s="326"/>
      <c r="AF1952" s="958"/>
      <c r="AG1952" s="882">
        <v>0</v>
      </c>
      <c r="AH1952" s="265"/>
      <c r="AI1952" s="921"/>
      <c r="AJ1952" s="926">
        <f t="shared" si="181"/>
        <v>0</v>
      </c>
    </row>
    <row r="1953" spans="2:36" x14ac:dyDescent="0.25">
      <c r="B1953" s="408"/>
      <c r="C1953" s="226"/>
      <c r="D1953" s="51"/>
      <c r="E1953" s="51"/>
      <c r="F1953" s="79"/>
      <c r="G1953" s="133"/>
      <c r="H1953" s="133"/>
      <c r="I1953" s="133"/>
      <c r="J1953" s="108"/>
      <c r="K1953" s="807"/>
      <c r="L1953" s="142"/>
      <c r="M1953" s="918">
        <v>0</v>
      </c>
      <c r="N1953" s="142"/>
      <c r="O1953" s="918"/>
      <c r="P1953" s="75">
        <v>0</v>
      </c>
      <c r="Q1953" s="1007"/>
      <c r="R1953" s="144"/>
      <c r="S1953" s="918"/>
      <c r="T1953" s="75">
        <v>0</v>
      </c>
      <c r="U1953" s="1007"/>
      <c r="V1953" s="144"/>
      <c r="W1953" s="918"/>
      <c r="X1953" s="144"/>
      <c r="Y1953" s="918"/>
      <c r="Z1953" s="60">
        <f t="shared" si="184"/>
        <v>0</v>
      </c>
      <c r="AA1953" s="1007"/>
      <c r="AB1953" s="144"/>
      <c r="AC1953" s="918"/>
      <c r="AD1953" s="63">
        <v>0</v>
      </c>
      <c r="AE1953" s="135"/>
      <c r="AF1953" s="945"/>
      <c r="AG1953" s="150">
        <v>0</v>
      </c>
      <c r="AH1953" s="144"/>
      <c r="AI1953" s="918"/>
      <c r="AJ1953" s="998">
        <f t="shared" si="181"/>
        <v>0</v>
      </c>
    </row>
    <row r="1954" spans="2:36" ht="24" x14ac:dyDescent="0.25">
      <c r="B1954" s="272">
        <v>296</v>
      </c>
      <c r="C1954" s="273" t="s">
        <v>1850</v>
      </c>
      <c r="D1954" s="272"/>
      <c r="E1954" s="272"/>
      <c r="F1954" s="274"/>
      <c r="G1954" s="313"/>
      <c r="H1954" s="313"/>
      <c r="I1954" s="313"/>
      <c r="J1954" s="277"/>
      <c r="K1954" s="806">
        <v>541557.76399999997</v>
      </c>
      <c r="L1954" s="278"/>
      <c r="M1954" s="919">
        <f>M1955+M1958+M1960+M1962+M1964+M1967+M1969+M1971+M1973</f>
        <v>0</v>
      </c>
      <c r="N1954" s="278"/>
      <c r="O1954" s="919">
        <f>O1955+O1958+O1960+O1962+O1964+O1967+O1969+O1971+O1973</f>
        <v>0</v>
      </c>
      <c r="P1954" s="875">
        <v>0</v>
      </c>
      <c r="Q1954" s="919">
        <f>Q1955+Q1958+Q1960+Q1962+Q1964+Q1967+Q1969+Q1971+Q1973</f>
        <v>0</v>
      </c>
      <c r="R1954" s="279"/>
      <c r="S1954" s="919">
        <f>S1955+S1958+S1960+S1962+S1964+S1967+S1969+S1971+S1973</f>
        <v>0</v>
      </c>
      <c r="T1954" s="875">
        <v>0</v>
      </c>
      <c r="U1954" s="919">
        <f>U1955+U1958+U1960+U1962+U1964+U1967+U1969+U1971+U1973</f>
        <v>76820</v>
      </c>
      <c r="V1954" s="279"/>
      <c r="W1954" s="919">
        <f>W1955+W1958+W1960+W1962+W1964+W1967+W1969+W1971+W1973</f>
        <v>0</v>
      </c>
      <c r="X1954" s="279"/>
      <c r="Y1954" s="919">
        <f>Y1955+Y1958+Y1960+Y1962+Y1964+Y1967+Y1969+Y1971+Y1973</f>
        <v>0</v>
      </c>
      <c r="Z1954" s="373">
        <f t="shared" si="184"/>
        <v>0</v>
      </c>
      <c r="AA1954" s="919">
        <f>AA1955+AA1958+AA1960+AA1962+AA1964+AA1967+AA1969+AA1971+AA1973</f>
        <v>286462.16399999999</v>
      </c>
      <c r="AB1954" s="279"/>
      <c r="AC1954" s="919">
        <f>AC1955+AC1958+AC1960+AC1962+AC1964+AC1967+AC1969+AC1971+AC1973</f>
        <v>0</v>
      </c>
      <c r="AD1954" s="930">
        <v>0</v>
      </c>
      <c r="AE1954" s="278">
        <f>AE1955+AE1958+AE1960+AE1962+AE1964+AE1967+AE1969+AE1971+AE1973</f>
        <v>0</v>
      </c>
      <c r="AF1954" s="950">
        <f>AF1955+AF1958+AF1960+AF1962+AF1964+AF1967+AF1969+AF1971+AF1973</f>
        <v>0</v>
      </c>
      <c r="AG1954" s="278">
        <f>AG1955+AG1958+AG1960+AG1962+AG1964+AG1967+AG1969+AG1971+AG1973</f>
        <v>0</v>
      </c>
      <c r="AH1954" s="279"/>
      <c r="AI1954" s="919">
        <f>AI1955+AI1958+AI1960+AI1962+AI1964+AI1967+AI1969+AI1971+AI1973</f>
        <v>0</v>
      </c>
      <c r="AJ1954" s="919">
        <f>AJ1955+AJ1958+AJ1960+AJ1962+AJ1964+AJ1967+AJ1969+AJ1971+AJ1973</f>
        <v>541557.76399999997</v>
      </c>
    </row>
    <row r="1955" spans="2:36" ht="24" x14ac:dyDescent="0.25">
      <c r="B1955" s="42">
        <v>29601</v>
      </c>
      <c r="C1955" s="341" t="s">
        <v>1851</v>
      </c>
      <c r="D1955" s="44"/>
      <c r="E1955" s="44"/>
      <c r="F1955" s="45"/>
      <c r="G1955" s="46"/>
      <c r="H1955" s="46"/>
      <c r="I1955" s="46"/>
      <c r="J1955" s="47"/>
      <c r="K1955" s="787">
        <v>109380</v>
      </c>
      <c r="L1955" s="264"/>
      <c r="M1955" s="921">
        <f>SUM(M1956:M1957)</f>
        <v>0</v>
      </c>
      <c r="N1955" s="264"/>
      <c r="O1955" s="921">
        <f>SUM(O1956:O1957)</f>
        <v>0</v>
      </c>
      <c r="P1955" s="238">
        <v>0</v>
      </c>
      <c r="Q1955" s="921">
        <f>SUM(Q1956:Q1957)</f>
        <v>0</v>
      </c>
      <c r="R1955" s="265"/>
      <c r="S1955" s="921">
        <f>SUM(S1956:S1957)</f>
        <v>0</v>
      </c>
      <c r="T1955" s="238">
        <v>0</v>
      </c>
      <c r="U1955" s="921">
        <f>SUM(U1956:U1957)</f>
        <v>76820</v>
      </c>
      <c r="V1955" s="265"/>
      <c r="W1955" s="921">
        <f>SUM(W1956:W1957)</f>
        <v>0</v>
      </c>
      <c r="X1955" s="265"/>
      <c r="Y1955" s="921">
        <f>SUM(Y1956:Y1957)</f>
        <v>0</v>
      </c>
      <c r="Z1955" s="376">
        <f t="shared" si="184"/>
        <v>0</v>
      </c>
      <c r="AA1955" s="921">
        <f>SUM(AA1956:AA1957)</f>
        <v>32560</v>
      </c>
      <c r="AB1955" s="265"/>
      <c r="AC1955" s="921">
        <f>SUM(AC1956:AC1957)</f>
        <v>0</v>
      </c>
      <c r="AD1955" s="931">
        <v>0</v>
      </c>
      <c r="AE1955" s="264">
        <f>SUM(AE1956:AE1957)</f>
        <v>0</v>
      </c>
      <c r="AF1955" s="965">
        <f>AF1956</f>
        <v>0</v>
      </c>
      <c r="AG1955" s="264">
        <f>SUM(AG1956:AG1957)</f>
        <v>0</v>
      </c>
      <c r="AH1955" s="265"/>
      <c r="AI1955" s="921">
        <f>SUM(AI1956:AI1957)</f>
        <v>0</v>
      </c>
      <c r="AJ1955" s="921">
        <f>SUM(AJ1956:AJ1957)</f>
        <v>109380</v>
      </c>
    </row>
    <row r="1956" spans="2:36" ht="66" x14ac:dyDescent="0.25">
      <c r="B1956" s="464"/>
      <c r="C1956" s="428" t="s">
        <v>1852</v>
      </c>
      <c r="D1956" s="465"/>
      <c r="E1956" s="465">
        <v>31</v>
      </c>
      <c r="F1956" s="172" t="s">
        <v>30</v>
      </c>
      <c r="G1956" s="302" t="s">
        <v>31</v>
      </c>
      <c r="H1956" s="56" t="s">
        <v>32</v>
      </c>
      <c r="I1956" s="55" t="s">
        <v>33</v>
      </c>
      <c r="J1956" s="466">
        <v>2560.6666666666665</v>
      </c>
      <c r="K1956" s="818">
        <v>109380</v>
      </c>
      <c r="L1956" s="136"/>
      <c r="M1956" s="469">
        <v>0</v>
      </c>
      <c r="N1956" s="136"/>
      <c r="O1956" s="469"/>
      <c r="P1956" s="75">
        <v>0</v>
      </c>
      <c r="Q1956" s="1002">
        <f>P1956*J1956</f>
        <v>0</v>
      </c>
      <c r="R1956" s="138"/>
      <c r="S1956" s="469"/>
      <c r="T1956" s="75">
        <v>0</v>
      </c>
      <c r="U1956" s="1002">
        <v>76820</v>
      </c>
      <c r="V1956" s="138"/>
      <c r="W1956" s="469"/>
      <c r="X1956" s="138"/>
      <c r="Y1956" s="469"/>
      <c r="Z1956" s="60">
        <f t="shared" si="184"/>
        <v>31</v>
      </c>
      <c r="AA1956" s="1002">
        <v>32560</v>
      </c>
      <c r="AB1956" s="138"/>
      <c r="AC1956" s="469"/>
      <c r="AD1956" s="63">
        <v>0</v>
      </c>
      <c r="AE1956" s="137">
        <f>AD1956*J1956</f>
        <v>0</v>
      </c>
      <c r="AF1956" s="942">
        <v>0</v>
      </c>
      <c r="AG1956" s="150">
        <v>0</v>
      </c>
      <c r="AH1956" s="138"/>
      <c r="AI1956" s="469"/>
      <c r="AJ1956" s="998">
        <f>AG1956+AI1956+AE1956+AC1956+AA1956+Y1956+W1956+U1956+S1956+Q1956+O1956+M1956</f>
        <v>109380</v>
      </c>
    </row>
    <row r="1957" spans="2:36" x14ac:dyDescent="0.25">
      <c r="B1957" s="464"/>
      <c r="C1957" s="84"/>
      <c r="D1957" s="465">
        <v>0</v>
      </c>
      <c r="E1957" s="465">
        <v>0</v>
      </c>
      <c r="F1957" s="172"/>
      <c r="G1957" s="302"/>
      <c r="H1957" s="56"/>
      <c r="I1957" s="55"/>
      <c r="J1957" s="466">
        <v>0</v>
      </c>
      <c r="K1957" s="818">
        <v>0</v>
      </c>
      <c r="L1957" s="136"/>
      <c r="M1957" s="469">
        <v>0</v>
      </c>
      <c r="N1957" s="136"/>
      <c r="O1957" s="469"/>
      <c r="P1957" s="75">
        <v>0</v>
      </c>
      <c r="Q1957" s="1002"/>
      <c r="R1957" s="138"/>
      <c r="S1957" s="469"/>
      <c r="T1957" s="75">
        <v>0</v>
      </c>
      <c r="U1957" s="1002"/>
      <c r="V1957" s="138"/>
      <c r="W1957" s="469"/>
      <c r="X1957" s="138"/>
      <c r="Y1957" s="469"/>
      <c r="Z1957" s="60">
        <f t="shared" si="184"/>
        <v>0</v>
      </c>
      <c r="AA1957" s="1002">
        <v>0</v>
      </c>
      <c r="AB1957" s="138"/>
      <c r="AC1957" s="469"/>
      <c r="AD1957" s="63">
        <v>0</v>
      </c>
      <c r="AE1957" s="137"/>
      <c r="AF1957" s="942"/>
      <c r="AG1957" s="150">
        <v>0</v>
      </c>
      <c r="AH1957" s="138"/>
      <c r="AI1957" s="469"/>
      <c r="AJ1957" s="998">
        <f>AG1957+AI1957+AE1957+AC1957+AA1957+Y1957+W1957+U1957+S1957+Q1957+O1957+M1957</f>
        <v>0</v>
      </c>
    </row>
    <row r="1958" spans="2:36" x14ac:dyDescent="0.25">
      <c r="B1958" s="42">
        <v>29602</v>
      </c>
      <c r="C1958" s="341" t="s">
        <v>1853</v>
      </c>
      <c r="D1958" s="44"/>
      <c r="E1958" s="44"/>
      <c r="F1958" s="45"/>
      <c r="G1958" s="46"/>
      <c r="H1958" s="46"/>
      <c r="I1958" s="46"/>
      <c r="J1958" s="47"/>
      <c r="K1958" s="787">
        <v>10929.6</v>
      </c>
      <c r="L1958" s="264"/>
      <c r="M1958" s="921">
        <v>0</v>
      </c>
      <c r="N1958" s="264"/>
      <c r="O1958" s="921"/>
      <c r="P1958" s="238">
        <v>0</v>
      </c>
      <c r="Q1958" s="326">
        <f>Q1959</f>
        <v>0</v>
      </c>
      <c r="R1958" s="265"/>
      <c r="S1958" s="921"/>
      <c r="T1958" s="238">
        <v>0</v>
      </c>
      <c r="U1958" s="326">
        <v>0</v>
      </c>
      <c r="V1958" s="265"/>
      <c r="W1958" s="921"/>
      <c r="X1958" s="265"/>
      <c r="Y1958" s="921"/>
      <c r="Z1958" s="376">
        <f t="shared" si="184"/>
        <v>0</v>
      </c>
      <c r="AA1958" s="326">
        <f>SUM(AA1959)</f>
        <v>10929.6</v>
      </c>
      <c r="AB1958" s="265"/>
      <c r="AC1958" s="921"/>
      <c r="AD1958" s="931">
        <v>0</v>
      </c>
      <c r="AE1958" s="326">
        <f>AE1959</f>
        <v>0</v>
      </c>
      <c r="AF1958" s="965">
        <f>AF1959</f>
        <v>0</v>
      </c>
      <c r="AG1958" s="882">
        <v>0</v>
      </c>
      <c r="AH1958" s="265"/>
      <c r="AI1958" s="921"/>
      <c r="AJ1958" s="926">
        <f>SUM(AJ1959)</f>
        <v>10929.6</v>
      </c>
    </row>
    <row r="1959" spans="2:36" ht="66" x14ac:dyDescent="0.25">
      <c r="B1959" s="408"/>
      <c r="C1959" s="102" t="s">
        <v>1854</v>
      </c>
      <c r="D1959" s="51"/>
      <c r="E1959" s="51">
        <v>10</v>
      </c>
      <c r="F1959" s="172" t="s">
        <v>30</v>
      </c>
      <c r="G1959" s="302" t="s">
        <v>31</v>
      </c>
      <c r="H1959" s="56" t="s">
        <v>32</v>
      </c>
      <c r="I1959" s="55" t="s">
        <v>33</v>
      </c>
      <c r="J1959" s="466">
        <v>1092.96</v>
      </c>
      <c r="K1959" s="807">
        <v>10929.6</v>
      </c>
      <c r="L1959" s="142"/>
      <c r="M1959" s="918">
        <v>0</v>
      </c>
      <c r="N1959" s="142"/>
      <c r="O1959" s="918"/>
      <c r="P1959" s="75">
        <v>0</v>
      </c>
      <c r="Q1959" s="1002">
        <f>P1959*J1959</f>
        <v>0</v>
      </c>
      <c r="R1959" s="138"/>
      <c r="S1959" s="469"/>
      <c r="T1959" s="75">
        <v>0</v>
      </c>
      <c r="U1959" s="1002"/>
      <c r="V1959" s="138"/>
      <c r="W1959" s="469"/>
      <c r="X1959" s="138"/>
      <c r="Y1959" s="469"/>
      <c r="Z1959" s="60">
        <f t="shared" si="184"/>
        <v>10</v>
      </c>
      <c r="AA1959" s="1002">
        <v>10929.6</v>
      </c>
      <c r="AB1959" s="138"/>
      <c r="AC1959" s="469"/>
      <c r="AD1959" s="63">
        <v>0</v>
      </c>
      <c r="AE1959" s="137">
        <f>AD1959*J1959</f>
        <v>0</v>
      </c>
      <c r="AF1959" s="942">
        <v>0</v>
      </c>
      <c r="AG1959" s="150">
        <v>0</v>
      </c>
      <c r="AH1959" s="138"/>
      <c r="AI1959" s="469"/>
      <c r="AJ1959" s="998">
        <f t="shared" ref="AJ1959:AJ1970" si="187">AG1959+AI1959+AE1959+AC1959+AA1959+Y1959+W1959+U1959+S1959+Q1959+O1959+M1959</f>
        <v>10929.6</v>
      </c>
    </row>
    <row r="1960" spans="2:36" ht="24" x14ac:dyDescent="0.25">
      <c r="B1960" s="42">
        <v>29603</v>
      </c>
      <c r="C1960" s="341" t="s">
        <v>1855</v>
      </c>
      <c r="D1960" s="44"/>
      <c r="E1960" s="44"/>
      <c r="F1960" s="45"/>
      <c r="G1960" s="46"/>
      <c r="H1960" s="46"/>
      <c r="I1960" s="46"/>
      <c r="J1960" s="47"/>
      <c r="K1960" s="787">
        <v>0</v>
      </c>
      <c r="L1960" s="264"/>
      <c r="M1960" s="921">
        <v>0</v>
      </c>
      <c r="N1960" s="264"/>
      <c r="O1960" s="921"/>
      <c r="P1960" s="238">
        <v>0</v>
      </c>
      <c r="Q1960" s="1008"/>
      <c r="R1960" s="265"/>
      <c r="S1960" s="921"/>
      <c r="T1960" s="238">
        <v>0</v>
      </c>
      <c r="U1960" s="1008">
        <v>0</v>
      </c>
      <c r="V1960" s="265"/>
      <c r="W1960" s="921"/>
      <c r="X1960" s="265"/>
      <c r="Y1960" s="921"/>
      <c r="Z1960" s="376">
        <f t="shared" si="184"/>
        <v>0</v>
      </c>
      <c r="AA1960" s="1008">
        <v>0</v>
      </c>
      <c r="AB1960" s="265"/>
      <c r="AC1960" s="921"/>
      <c r="AD1960" s="931">
        <v>0</v>
      </c>
      <c r="AE1960" s="281"/>
      <c r="AF1960" s="958"/>
      <c r="AG1960" s="882">
        <v>0</v>
      </c>
      <c r="AH1960" s="265"/>
      <c r="AI1960" s="921"/>
      <c r="AJ1960" s="926">
        <f t="shared" si="187"/>
        <v>0</v>
      </c>
    </row>
    <row r="1961" spans="2:36" x14ac:dyDescent="0.25">
      <c r="B1961" s="408"/>
      <c r="C1961" s="226"/>
      <c r="D1961" s="51"/>
      <c r="E1961" s="51"/>
      <c r="F1961" s="79"/>
      <c r="G1961" s="133"/>
      <c r="H1961" s="133"/>
      <c r="I1961" s="133"/>
      <c r="J1961" s="108"/>
      <c r="K1961" s="807"/>
      <c r="L1961" s="142"/>
      <c r="M1961" s="918">
        <v>0</v>
      </c>
      <c r="N1961" s="142"/>
      <c r="O1961" s="918"/>
      <c r="P1961" s="75">
        <v>0</v>
      </c>
      <c r="Q1961" s="1007"/>
      <c r="R1961" s="144"/>
      <c r="S1961" s="918"/>
      <c r="T1961" s="75">
        <v>0</v>
      </c>
      <c r="U1961" s="1007"/>
      <c r="V1961" s="144"/>
      <c r="W1961" s="918"/>
      <c r="X1961" s="144"/>
      <c r="Y1961" s="918"/>
      <c r="Z1961" s="60">
        <f t="shared" si="184"/>
        <v>0</v>
      </c>
      <c r="AA1961" s="1007"/>
      <c r="AB1961" s="144"/>
      <c r="AC1961" s="918"/>
      <c r="AD1961" s="63">
        <v>0</v>
      </c>
      <c r="AE1961" s="135"/>
      <c r="AF1961" s="945"/>
      <c r="AG1961" s="150">
        <v>0</v>
      </c>
      <c r="AH1961" s="144"/>
      <c r="AI1961" s="918"/>
      <c r="AJ1961" s="998">
        <f t="shared" si="187"/>
        <v>0</v>
      </c>
    </row>
    <row r="1962" spans="2:36" ht="24" x14ac:dyDescent="0.25">
      <c r="B1962" s="42">
        <v>29604</v>
      </c>
      <c r="C1962" s="341" t="s">
        <v>1856</v>
      </c>
      <c r="D1962" s="44"/>
      <c r="E1962" s="44"/>
      <c r="F1962" s="45"/>
      <c r="G1962" s="46"/>
      <c r="H1962" s="46"/>
      <c r="I1962" s="46"/>
      <c r="J1962" s="47"/>
      <c r="K1962" s="787">
        <v>0</v>
      </c>
      <c r="L1962" s="264"/>
      <c r="M1962" s="921">
        <v>0</v>
      </c>
      <c r="N1962" s="264"/>
      <c r="O1962" s="921"/>
      <c r="P1962" s="238">
        <v>0</v>
      </c>
      <c r="Q1962" s="326">
        <f>Q1963</f>
        <v>0</v>
      </c>
      <c r="R1962" s="265"/>
      <c r="S1962" s="921"/>
      <c r="T1962" s="238">
        <v>0</v>
      </c>
      <c r="U1962" s="1008">
        <v>0</v>
      </c>
      <c r="V1962" s="265"/>
      <c r="W1962" s="921"/>
      <c r="X1962" s="265"/>
      <c r="Y1962" s="921"/>
      <c r="Z1962" s="376">
        <f t="shared" si="184"/>
        <v>0</v>
      </c>
      <c r="AA1962" s="1008">
        <v>0</v>
      </c>
      <c r="AB1962" s="265"/>
      <c r="AC1962" s="921"/>
      <c r="AD1962" s="931">
        <v>0</v>
      </c>
      <c r="AE1962" s="281"/>
      <c r="AF1962" s="958"/>
      <c r="AG1962" s="882">
        <v>0</v>
      </c>
      <c r="AH1962" s="265"/>
      <c r="AI1962" s="921"/>
      <c r="AJ1962" s="926">
        <f t="shared" si="187"/>
        <v>0</v>
      </c>
    </row>
    <row r="1963" spans="2:36" x14ac:dyDescent="0.25">
      <c r="B1963" s="408"/>
      <c r="C1963" s="226"/>
      <c r="D1963" s="51"/>
      <c r="E1963" s="51"/>
      <c r="F1963" s="79"/>
      <c r="G1963" s="133"/>
      <c r="H1963" s="133"/>
      <c r="I1963" s="133"/>
      <c r="J1963" s="108"/>
      <c r="K1963" s="807"/>
      <c r="L1963" s="142"/>
      <c r="M1963" s="918">
        <v>0</v>
      </c>
      <c r="N1963" s="142"/>
      <c r="O1963" s="918"/>
      <c r="P1963" s="75">
        <v>0</v>
      </c>
      <c r="Q1963" s="1007"/>
      <c r="R1963" s="144"/>
      <c r="S1963" s="918"/>
      <c r="T1963" s="75">
        <v>0</v>
      </c>
      <c r="U1963" s="1007"/>
      <c r="V1963" s="144"/>
      <c r="W1963" s="918"/>
      <c r="X1963" s="144"/>
      <c r="Y1963" s="918"/>
      <c r="Z1963" s="60">
        <f t="shared" si="184"/>
        <v>0</v>
      </c>
      <c r="AA1963" s="1007"/>
      <c r="AB1963" s="144"/>
      <c r="AC1963" s="918"/>
      <c r="AD1963" s="63">
        <v>0</v>
      </c>
      <c r="AE1963" s="135"/>
      <c r="AF1963" s="945"/>
      <c r="AG1963" s="150">
        <v>0</v>
      </c>
      <c r="AH1963" s="144"/>
      <c r="AI1963" s="918"/>
      <c r="AJ1963" s="998">
        <f t="shared" si="187"/>
        <v>0</v>
      </c>
    </row>
    <row r="1964" spans="2:36" ht="24" x14ac:dyDescent="0.25">
      <c r="B1964" s="42">
        <v>29605</v>
      </c>
      <c r="C1964" s="341" t="s">
        <v>1857</v>
      </c>
      <c r="D1964" s="44"/>
      <c r="E1964" s="44"/>
      <c r="F1964" s="45"/>
      <c r="G1964" s="46"/>
      <c r="H1964" s="46"/>
      <c r="I1964" s="46"/>
      <c r="J1964" s="47"/>
      <c r="K1964" s="787">
        <v>0</v>
      </c>
      <c r="L1964" s="264"/>
      <c r="M1964" s="921">
        <v>0</v>
      </c>
      <c r="N1964" s="264"/>
      <c r="O1964" s="921"/>
      <c r="P1964" s="238">
        <v>0</v>
      </c>
      <c r="Q1964" s="326">
        <f>Q1965</f>
        <v>0</v>
      </c>
      <c r="R1964" s="265"/>
      <c r="S1964" s="921"/>
      <c r="T1964" s="238">
        <v>0</v>
      </c>
      <c r="U1964" s="326">
        <v>0</v>
      </c>
      <c r="V1964" s="265"/>
      <c r="W1964" s="921"/>
      <c r="X1964" s="265"/>
      <c r="Y1964" s="921"/>
      <c r="Z1964" s="376">
        <f t="shared" si="184"/>
        <v>0</v>
      </c>
      <c r="AA1964" s="326">
        <v>0</v>
      </c>
      <c r="AB1964" s="265"/>
      <c r="AC1964" s="921"/>
      <c r="AD1964" s="931">
        <v>0</v>
      </c>
      <c r="AE1964" s="326">
        <f>AE1965</f>
        <v>0</v>
      </c>
      <c r="AF1964" s="959">
        <f>AF1965</f>
        <v>0</v>
      </c>
      <c r="AG1964" s="882">
        <v>0</v>
      </c>
      <c r="AH1964" s="265"/>
      <c r="AI1964" s="921"/>
      <c r="AJ1964" s="926">
        <f t="shared" si="187"/>
        <v>0</v>
      </c>
    </row>
    <row r="1965" spans="2:36" ht="66" x14ac:dyDescent="0.25">
      <c r="B1965" s="408"/>
      <c r="C1965" s="102" t="s">
        <v>1858</v>
      </c>
      <c r="D1965" s="51"/>
      <c r="E1965" s="51">
        <v>0</v>
      </c>
      <c r="F1965" s="79" t="s">
        <v>30</v>
      </c>
      <c r="G1965" s="302" t="s">
        <v>31</v>
      </c>
      <c r="H1965" s="56" t="s">
        <v>32</v>
      </c>
      <c r="I1965" s="55" t="s">
        <v>33</v>
      </c>
      <c r="J1965" s="466">
        <v>1856</v>
      </c>
      <c r="K1965" s="807">
        <v>0</v>
      </c>
      <c r="L1965" s="142"/>
      <c r="M1965" s="918">
        <v>0</v>
      </c>
      <c r="N1965" s="142"/>
      <c r="O1965" s="918"/>
      <c r="P1965" s="75">
        <v>0</v>
      </c>
      <c r="Q1965" s="1002">
        <f>P1965*J1965</f>
        <v>0</v>
      </c>
      <c r="R1965" s="138"/>
      <c r="S1965" s="469"/>
      <c r="T1965" s="75">
        <v>0</v>
      </c>
      <c r="U1965" s="1002"/>
      <c r="V1965" s="138"/>
      <c r="W1965" s="469"/>
      <c r="X1965" s="138"/>
      <c r="Y1965" s="469"/>
      <c r="Z1965" s="60">
        <f t="shared" si="184"/>
        <v>0</v>
      </c>
      <c r="AA1965" s="1002">
        <v>0</v>
      </c>
      <c r="AB1965" s="138"/>
      <c r="AC1965" s="469"/>
      <c r="AD1965" s="63">
        <v>0</v>
      </c>
      <c r="AE1965" s="137">
        <f>AD1965*J1965</f>
        <v>0</v>
      </c>
      <c r="AF1965" s="942">
        <v>0</v>
      </c>
      <c r="AG1965" s="150">
        <v>0</v>
      </c>
      <c r="AH1965" s="138"/>
      <c r="AI1965" s="469"/>
      <c r="AJ1965" s="998">
        <f t="shared" si="187"/>
        <v>0</v>
      </c>
    </row>
    <row r="1966" spans="2:36" x14ac:dyDescent="0.25">
      <c r="B1966" s="408"/>
      <c r="C1966" s="102"/>
      <c r="D1966" s="51"/>
      <c r="E1966" s="51"/>
      <c r="F1966" s="79"/>
      <c r="G1966" s="133"/>
      <c r="H1966" s="133"/>
      <c r="I1966" s="133"/>
      <c r="J1966" s="108"/>
      <c r="K1966" s="807"/>
      <c r="L1966" s="142"/>
      <c r="M1966" s="918">
        <v>0</v>
      </c>
      <c r="N1966" s="142"/>
      <c r="O1966" s="918"/>
      <c r="P1966" s="75">
        <v>0</v>
      </c>
      <c r="Q1966" s="1007"/>
      <c r="R1966" s="144"/>
      <c r="S1966" s="918"/>
      <c r="T1966" s="75">
        <v>0</v>
      </c>
      <c r="U1966" s="1007"/>
      <c r="V1966" s="144"/>
      <c r="W1966" s="918"/>
      <c r="X1966" s="144"/>
      <c r="Y1966" s="918"/>
      <c r="Z1966" s="60">
        <f t="shared" si="184"/>
        <v>0</v>
      </c>
      <c r="AA1966" s="1007">
        <v>0</v>
      </c>
      <c r="AB1966" s="144"/>
      <c r="AC1966" s="918"/>
      <c r="AD1966" s="63">
        <v>0</v>
      </c>
      <c r="AE1966" s="135"/>
      <c r="AF1966" s="945"/>
      <c r="AG1966" s="150">
        <v>0</v>
      </c>
      <c r="AH1966" s="144"/>
      <c r="AI1966" s="918"/>
      <c r="AJ1966" s="998">
        <f t="shared" si="187"/>
        <v>0</v>
      </c>
    </row>
    <row r="1967" spans="2:36" ht="24" x14ac:dyDescent="0.25">
      <c r="B1967" s="42">
        <v>29606</v>
      </c>
      <c r="C1967" s="341" t="s">
        <v>1859</v>
      </c>
      <c r="D1967" s="44"/>
      <c r="E1967" s="44"/>
      <c r="F1967" s="45"/>
      <c r="G1967" s="46"/>
      <c r="H1967" s="46"/>
      <c r="I1967" s="46"/>
      <c r="J1967" s="47"/>
      <c r="K1967" s="787">
        <v>0</v>
      </c>
      <c r="L1967" s="264"/>
      <c r="M1967" s="921">
        <v>0</v>
      </c>
      <c r="N1967" s="264"/>
      <c r="O1967" s="921"/>
      <c r="P1967" s="238">
        <v>0</v>
      </c>
      <c r="Q1967" s="1008"/>
      <c r="R1967" s="265"/>
      <c r="S1967" s="921"/>
      <c r="T1967" s="238">
        <v>0</v>
      </c>
      <c r="U1967" s="1008">
        <v>0</v>
      </c>
      <c r="V1967" s="265"/>
      <c r="W1967" s="921"/>
      <c r="X1967" s="265"/>
      <c r="Y1967" s="921"/>
      <c r="Z1967" s="376">
        <f t="shared" si="184"/>
        <v>0</v>
      </c>
      <c r="AA1967" s="1008">
        <v>0</v>
      </c>
      <c r="AB1967" s="265"/>
      <c r="AC1967" s="921"/>
      <c r="AD1967" s="931">
        <v>0</v>
      </c>
      <c r="AE1967" s="281"/>
      <c r="AF1967" s="958"/>
      <c r="AG1967" s="882">
        <v>0</v>
      </c>
      <c r="AH1967" s="265"/>
      <c r="AI1967" s="921"/>
      <c r="AJ1967" s="926">
        <f t="shared" si="187"/>
        <v>0</v>
      </c>
    </row>
    <row r="1968" spans="2:36" x14ac:dyDescent="0.25">
      <c r="B1968" s="408"/>
      <c r="C1968" s="226"/>
      <c r="D1968" s="51"/>
      <c r="E1968" s="51"/>
      <c r="F1968" s="79"/>
      <c r="G1968" s="133"/>
      <c r="H1968" s="133"/>
      <c r="I1968" s="133"/>
      <c r="J1968" s="108"/>
      <c r="K1968" s="807"/>
      <c r="L1968" s="142"/>
      <c r="M1968" s="918">
        <v>0</v>
      </c>
      <c r="N1968" s="142"/>
      <c r="O1968" s="918"/>
      <c r="P1968" s="75">
        <v>0</v>
      </c>
      <c r="Q1968" s="1007"/>
      <c r="R1968" s="144"/>
      <c r="S1968" s="918"/>
      <c r="T1968" s="75">
        <v>0</v>
      </c>
      <c r="U1968" s="1007"/>
      <c r="V1968" s="144"/>
      <c r="W1968" s="918"/>
      <c r="X1968" s="144"/>
      <c r="Y1968" s="918"/>
      <c r="Z1968" s="60">
        <f t="shared" si="184"/>
        <v>0</v>
      </c>
      <c r="AA1968" s="1007"/>
      <c r="AB1968" s="144"/>
      <c r="AC1968" s="918"/>
      <c r="AD1968" s="63">
        <v>0</v>
      </c>
      <c r="AE1968" s="135"/>
      <c r="AF1968" s="945"/>
      <c r="AG1968" s="150">
        <v>0</v>
      </c>
      <c r="AH1968" s="144"/>
      <c r="AI1968" s="918"/>
      <c r="AJ1968" s="998">
        <f t="shared" si="187"/>
        <v>0</v>
      </c>
    </row>
    <row r="1969" spans="2:36" ht="24" x14ac:dyDescent="0.25">
      <c r="B1969" s="42">
        <v>29607</v>
      </c>
      <c r="C1969" s="341" t="s">
        <v>1860</v>
      </c>
      <c r="D1969" s="44"/>
      <c r="E1969" s="44"/>
      <c r="F1969" s="45"/>
      <c r="G1969" s="46"/>
      <c r="H1969" s="46"/>
      <c r="I1969" s="46"/>
      <c r="J1969" s="47"/>
      <c r="K1969" s="787">
        <v>0</v>
      </c>
      <c r="L1969" s="264"/>
      <c r="M1969" s="921">
        <v>0</v>
      </c>
      <c r="N1969" s="264"/>
      <c r="O1969" s="921"/>
      <c r="P1969" s="238">
        <v>0</v>
      </c>
      <c r="Q1969" s="1008"/>
      <c r="R1969" s="265"/>
      <c r="S1969" s="921"/>
      <c r="T1969" s="238">
        <v>0</v>
      </c>
      <c r="U1969" s="1008">
        <v>0</v>
      </c>
      <c r="V1969" s="265"/>
      <c r="W1969" s="921"/>
      <c r="X1969" s="265"/>
      <c r="Y1969" s="921"/>
      <c r="Z1969" s="376">
        <f t="shared" si="184"/>
        <v>0</v>
      </c>
      <c r="AA1969" s="1008">
        <v>0</v>
      </c>
      <c r="AB1969" s="265"/>
      <c r="AC1969" s="921"/>
      <c r="AD1969" s="931">
        <v>0</v>
      </c>
      <c r="AE1969" s="281"/>
      <c r="AF1969" s="958"/>
      <c r="AG1969" s="882">
        <v>0</v>
      </c>
      <c r="AH1969" s="265"/>
      <c r="AI1969" s="921"/>
      <c r="AJ1969" s="926">
        <f t="shared" si="187"/>
        <v>0</v>
      </c>
    </row>
    <row r="1970" spans="2:36" ht="66" x14ac:dyDescent="0.25">
      <c r="B1970" s="467"/>
      <c r="C1970" s="102" t="s">
        <v>1861</v>
      </c>
      <c r="D1970" s="468"/>
      <c r="E1970" s="468">
        <v>0</v>
      </c>
      <c r="F1970" s="79" t="s">
        <v>30</v>
      </c>
      <c r="G1970" s="55" t="s">
        <v>31</v>
      </c>
      <c r="H1970" s="56" t="s">
        <v>32</v>
      </c>
      <c r="I1970" s="55" t="s">
        <v>33</v>
      </c>
      <c r="J1970" s="57">
        <v>642.54</v>
      </c>
      <c r="K1970" s="819">
        <v>0</v>
      </c>
      <c r="L1970" s="136"/>
      <c r="M1970" s="469">
        <v>0</v>
      </c>
      <c r="N1970" s="136"/>
      <c r="O1970" s="469"/>
      <c r="P1970" s="75">
        <v>0</v>
      </c>
      <c r="Q1970" s="999">
        <f>P1970*J1970</f>
        <v>0</v>
      </c>
      <c r="R1970" s="91"/>
      <c r="S1970" s="644"/>
      <c r="T1970" s="75">
        <v>0</v>
      </c>
      <c r="U1970" s="999"/>
      <c r="V1970" s="91"/>
      <c r="W1970" s="644"/>
      <c r="X1970" s="91"/>
      <c r="Y1970" s="644"/>
      <c r="Z1970" s="60">
        <f t="shared" si="184"/>
        <v>0</v>
      </c>
      <c r="AA1970" s="999">
        <v>0</v>
      </c>
      <c r="AB1970" s="91"/>
      <c r="AC1970" s="644"/>
      <c r="AD1970" s="63">
        <v>0</v>
      </c>
      <c r="AE1970" s="78">
        <f>AD1970*J1970</f>
        <v>0</v>
      </c>
      <c r="AF1970" s="940">
        <v>0</v>
      </c>
      <c r="AG1970" s="150">
        <v>0</v>
      </c>
      <c r="AH1970" s="91"/>
      <c r="AI1970" s="644"/>
      <c r="AJ1970" s="998">
        <f t="shared" si="187"/>
        <v>0</v>
      </c>
    </row>
    <row r="1971" spans="2:36" ht="24" x14ac:dyDescent="0.25">
      <c r="B1971" s="42">
        <v>29608</v>
      </c>
      <c r="C1971" s="341" t="s">
        <v>1862</v>
      </c>
      <c r="D1971" s="44"/>
      <c r="E1971" s="44"/>
      <c r="F1971" s="45"/>
      <c r="G1971" s="46"/>
      <c r="H1971" s="46"/>
      <c r="I1971" s="46"/>
      <c r="J1971" s="47"/>
      <c r="K1971" s="787">
        <v>4289</v>
      </c>
      <c r="L1971" s="264"/>
      <c r="M1971" s="921">
        <v>0</v>
      </c>
      <c r="N1971" s="264"/>
      <c r="O1971" s="921"/>
      <c r="P1971" s="238">
        <v>0</v>
      </c>
      <c r="Q1971" s="326">
        <f>Q1972</f>
        <v>0</v>
      </c>
      <c r="R1971" s="265"/>
      <c r="S1971" s="921"/>
      <c r="T1971" s="238">
        <v>0</v>
      </c>
      <c r="U1971" s="326">
        <v>0</v>
      </c>
      <c r="V1971" s="265"/>
      <c r="W1971" s="921"/>
      <c r="X1971" s="265"/>
      <c r="Y1971" s="921"/>
      <c r="Z1971" s="376">
        <f t="shared" si="184"/>
        <v>0</v>
      </c>
      <c r="AA1971" s="326">
        <f>SUM(AA1972)</f>
        <v>4289</v>
      </c>
      <c r="AB1971" s="265"/>
      <c r="AC1971" s="921"/>
      <c r="AD1971" s="931">
        <v>0</v>
      </c>
      <c r="AE1971" s="326">
        <f>AE1972</f>
        <v>0</v>
      </c>
      <c r="AF1971" s="965">
        <f>AF1972</f>
        <v>0</v>
      </c>
      <c r="AG1971" s="882">
        <v>0</v>
      </c>
      <c r="AH1971" s="265"/>
      <c r="AI1971" s="921"/>
      <c r="AJ1971" s="326">
        <f>SUM(AJ1972)</f>
        <v>4289</v>
      </c>
    </row>
    <row r="1972" spans="2:36" ht="66" x14ac:dyDescent="0.25">
      <c r="B1972" s="427"/>
      <c r="C1972" s="237" t="s">
        <v>1863</v>
      </c>
      <c r="D1972" s="74"/>
      <c r="E1972" s="74">
        <v>1</v>
      </c>
      <c r="F1972" s="79" t="s">
        <v>30</v>
      </c>
      <c r="G1972" s="302" t="s">
        <v>31</v>
      </c>
      <c r="H1972" s="56" t="s">
        <v>32</v>
      </c>
      <c r="I1972" s="55" t="s">
        <v>33</v>
      </c>
      <c r="J1972" s="57">
        <v>4289</v>
      </c>
      <c r="K1972" s="766">
        <v>4289</v>
      </c>
      <c r="L1972" s="136"/>
      <c r="M1972" s="469">
        <v>0</v>
      </c>
      <c r="N1972" s="136"/>
      <c r="O1972" s="469"/>
      <c r="P1972" s="75">
        <v>0</v>
      </c>
      <c r="Q1972" s="1002">
        <f>P1972*J1972</f>
        <v>0</v>
      </c>
      <c r="R1972" s="138"/>
      <c r="S1972" s="469"/>
      <c r="T1972" s="75">
        <v>0</v>
      </c>
      <c r="U1972" s="1002"/>
      <c r="V1972" s="138"/>
      <c r="W1972" s="469"/>
      <c r="X1972" s="138"/>
      <c r="Y1972" s="469"/>
      <c r="Z1972" s="60">
        <f t="shared" si="184"/>
        <v>1</v>
      </c>
      <c r="AA1972" s="1002">
        <v>4289</v>
      </c>
      <c r="AB1972" s="138"/>
      <c r="AC1972" s="469"/>
      <c r="AD1972" s="63">
        <v>0</v>
      </c>
      <c r="AE1972" s="137">
        <f>AD1972*J1972</f>
        <v>0</v>
      </c>
      <c r="AF1972" s="942"/>
      <c r="AG1972" s="150">
        <v>0</v>
      </c>
      <c r="AH1972" s="138"/>
      <c r="AI1972" s="469"/>
      <c r="AJ1972" s="998">
        <f>AG1972+AI1972+AE1972+AC1972+AA1972+Y1972+W1972+U1972+S1972+Q1972+O1972+M1972</f>
        <v>4289</v>
      </c>
    </row>
    <row r="1973" spans="2:36" ht="24" x14ac:dyDescent="0.25">
      <c r="B1973" s="42">
        <v>29609</v>
      </c>
      <c r="C1973" s="341" t="s">
        <v>1864</v>
      </c>
      <c r="D1973" s="44"/>
      <c r="E1973" s="736"/>
      <c r="F1973" s="45"/>
      <c r="G1973" s="46"/>
      <c r="H1973" s="46"/>
      <c r="I1973" s="46"/>
      <c r="J1973" s="47"/>
      <c r="K1973" s="763">
        <v>416959.16399999999</v>
      </c>
      <c r="L1973" s="264"/>
      <c r="M1973" s="921">
        <v>0</v>
      </c>
      <c r="N1973" s="264"/>
      <c r="O1973" s="921"/>
      <c r="P1973" s="238">
        <v>0</v>
      </c>
      <c r="Q1973" s="251">
        <f>Q1974+Q1975+Q1976+Q1977</f>
        <v>0</v>
      </c>
      <c r="R1973" s="265"/>
      <c r="S1973" s="921"/>
      <c r="T1973" s="238">
        <v>0</v>
      </c>
      <c r="U1973" s="251">
        <v>0</v>
      </c>
      <c r="V1973" s="265"/>
      <c r="W1973" s="921"/>
      <c r="X1973" s="265"/>
      <c r="Y1973" s="921"/>
      <c r="Z1973" s="376">
        <f t="shared" si="184"/>
        <v>0</v>
      </c>
      <c r="AA1973" s="251">
        <f>SUM(AA1974:AA1977)</f>
        <v>238683.56399999998</v>
      </c>
      <c r="AB1973" s="265"/>
      <c r="AC1973" s="921"/>
      <c r="AD1973" s="931">
        <v>0</v>
      </c>
      <c r="AE1973" s="251">
        <f>AE1974+AE1975+AE1976+AE1977</f>
        <v>0</v>
      </c>
      <c r="AF1973" s="565">
        <f>AF1974+AF1975+AF1976+AF1977</f>
        <v>0</v>
      </c>
      <c r="AG1973" s="882">
        <v>0</v>
      </c>
      <c r="AH1973" s="265"/>
      <c r="AI1973" s="921"/>
      <c r="AJ1973" s="251">
        <f>SUM(AJ1974:AJ1977)</f>
        <v>416959.16399999999</v>
      </c>
    </row>
    <row r="1974" spans="2:36" ht="66" x14ac:dyDescent="0.25">
      <c r="B1974" s="51"/>
      <c r="C1974" s="130" t="s">
        <v>1865</v>
      </c>
      <c r="D1974" s="74"/>
      <c r="E1974" s="74">
        <v>10</v>
      </c>
      <c r="F1974" s="74" t="s">
        <v>30</v>
      </c>
      <c r="G1974" s="302" t="s">
        <v>31</v>
      </c>
      <c r="H1974" s="56" t="s">
        <v>32</v>
      </c>
      <c r="I1974" s="55" t="s">
        <v>33</v>
      </c>
      <c r="J1974" s="57">
        <v>241.16399999999999</v>
      </c>
      <c r="K1974" s="766">
        <v>2411.64</v>
      </c>
      <c r="L1974" s="136"/>
      <c r="M1974" s="469">
        <v>0</v>
      </c>
      <c r="N1974" s="136"/>
      <c r="O1974" s="469"/>
      <c r="P1974" s="75">
        <v>0</v>
      </c>
      <c r="Q1974" s="1002">
        <f>P1974*J1974</f>
        <v>0</v>
      </c>
      <c r="R1974" s="138"/>
      <c r="S1974" s="469"/>
      <c r="T1974" s="75">
        <v>0</v>
      </c>
      <c r="U1974" s="1002"/>
      <c r="V1974" s="138"/>
      <c r="W1974" s="469"/>
      <c r="X1974" s="138"/>
      <c r="Y1974" s="469"/>
      <c r="Z1974" s="60">
        <f t="shared" si="184"/>
        <v>10</v>
      </c>
      <c r="AA1974" s="1002">
        <v>2411.64</v>
      </c>
      <c r="AB1974" s="138"/>
      <c r="AC1974" s="469"/>
      <c r="AD1974" s="63">
        <v>0</v>
      </c>
      <c r="AE1974" s="137">
        <f>AD1974*J1974</f>
        <v>0</v>
      </c>
      <c r="AF1974" s="945">
        <v>0</v>
      </c>
      <c r="AG1974" s="150">
        <v>0</v>
      </c>
      <c r="AH1974" s="138"/>
      <c r="AI1974" s="469"/>
      <c r="AJ1974" s="998">
        <f t="shared" ref="AJ1974:AJ1985" si="188">AG1974+AI1974+AE1974+AC1974+AA1974+Y1974+W1974+U1974+S1974+Q1974+O1974+M1974</f>
        <v>2411.64</v>
      </c>
    </row>
    <row r="1975" spans="2:36" ht="66" x14ac:dyDescent="0.25">
      <c r="B1975" s="51"/>
      <c r="C1975" s="130" t="s">
        <v>1866</v>
      </c>
      <c r="D1975" s="74"/>
      <c r="E1975" s="74">
        <v>4</v>
      </c>
      <c r="F1975" s="74" t="s">
        <v>30</v>
      </c>
      <c r="G1975" s="302" t="s">
        <v>31</v>
      </c>
      <c r="H1975" s="56" t="s">
        <v>32</v>
      </c>
      <c r="I1975" s="55" t="s">
        <v>33</v>
      </c>
      <c r="J1975" s="57">
        <v>68.902999999999992</v>
      </c>
      <c r="K1975" s="766">
        <v>275.61199999999997</v>
      </c>
      <c r="L1975" s="136"/>
      <c r="M1975" s="469">
        <v>0</v>
      </c>
      <c r="N1975" s="136"/>
      <c r="O1975" s="469"/>
      <c r="P1975" s="75">
        <v>0</v>
      </c>
      <c r="Q1975" s="1002">
        <f>P1975*J1975</f>
        <v>0</v>
      </c>
      <c r="R1975" s="138"/>
      <c r="S1975" s="469"/>
      <c r="T1975" s="75">
        <v>0</v>
      </c>
      <c r="U1975" s="1002"/>
      <c r="V1975" s="138"/>
      <c r="W1975" s="469"/>
      <c r="X1975" s="138"/>
      <c r="Y1975" s="469"/>
      <c r="Z1975" s="60">
        <f t="shared" si="184"/>
        <v>4</v>
      </c>
      <c r="AA1975" s="1002">
        <v>275.61199999999997</v>
      </c>
      <c r="AB1975" s="138"/>
      <c r="AC1975" s="469"/>
      <c r="AD1975" s="63">
        <v>0</v>
      </c>
      <c r="AE1975" s="137">
        <f>AD1975*J1975</f>
        <v>0</v>
      </c>
      <c r="AF1975" s="945">
        <v>0</v>
      </c>
      <c r="AG1975" s="150">
        <v>0</v>
      </c>
      <c r="AH1975" s="138"/>
      <c r="AI1975" s="469"/>
      <c r="AJ1975" s="998">
        <f t="shared" si="188"/>
        <v>275.61199999999997</v>
      </c>
    </row>
    <row r="1976" spans="2:36" ht="66" x14ac:dyDescent="0.25">
      <c r="B1976" s="51"/>
      <c r="C1976" s="130" t="s">
        <v>1867</v>
      </c>
      <c r="D1976" s="74"/>
      <c r="E1976" s="74">
        <v>5</v>
      </c>
      <c r="F1976" s="74" t="s">
        <v>30</v>
      </c>
      <c r="G1976" s="302" t="s">
        <v>31</v>
      </c>
      <c r="H1976" s="56" t="s">
        <v>32</v>
      </c>
      <c r="I1976" s="55" t="s">
        <v>33</v>
      </c>
      <c r="J1976" s="57">
        <v>730.38239999999996</v>
      </c>
      <c r="K1976" s="766">
        <v>3651.9119999999998</v>
      </c>
      <c r="L1976" s="136"/>
      <c r="M1976" s="469">
        <v>0</v>
      </c>
      <c r="N1976" s="136"/>
      <c r="O1976" s="469"/>
      <c r="P1976" s="75">
        <v>0</v>
      </c>
      <c r="Q1976" s="1002">
        <f>P1976*J1976</f>
        <v>0</v>
      </c>
      <c r="R1976" s="138"/>
      <c r="S1976" s="469"/>
      <c r="T1976" s="75">
        <v>0</v>
      </c>
      <c r="U1976" s="1002"/>
      <c r="V1976" s="138"/>
      <c r="W1976" s="469"/>
      <c r="X1976" s="138"/>
      <c r="Y1976" s="469"/>
      <c r="Z1976" s="60">
        <f t="shared" si="184"/>
        <v>5</v>
      </c>
      <c r="AA1976" s="1002">
        <v>3651.9119999999998</v>
      </c>
      <c r="AB1976" s="138"/>
      <c r="AC1976" s="469"/>
      <c r="AD1976" s="63">
        <v>0</v>
      </c>
      <c r="AE1976" s="137">
        <f>AD1976*J1976</f>
        <v>0</v>
      </c>
      <c r="AF1976" s="945">
        <v>0</v>
      </c>
      <c r="AG1976" s="150">
        <v>0</v>
      </c>
      <c r="AH1976" s="138"/>
      <c r="AI1976" s="469"/>
      <c r="AJ1976" s="998">
        <f t="shared" si="188"/>
        <v>3651.9119999999998</v>
      </c>
    </row>
    <row r="1977" spans="2:36" ht="66" x14ac:dyDescent="0.25">
      <c r="B1977" s="51"/>
      <c r="C1977" s="73" t="s">
        <v>1868</v>
      </c>
      <c r="D1977" s="74"/>
      <c r="E1977" s="79">
        <v>37</v>
      </c>
      <c r="F1977" s="79" t="s">
        <v>30</v>
      </c>
      <c r="G1977" s="302" t="s">
        <v>31</v>
      </c>
      <c r="H1977" s="56" t="s">
        <v>32</v>
      </c>
      <c r="I1977" s="55" t="s">
        <v>33</v>
      </c>
      <c r="J1977" s="57">
        <v>11662.631578947368</v>
      </c>
      <c r="K1977" s="112">
        <v>410620</v>
      </c>
      <c r="L1977" s="136"/>
      <c r="M1977" s="469">
        <v>0</v>
      </c>
      <c r="N1977" s="136"/>
      <c r="O1977" s="469"/>
      <c r="P1977" s="75">
        <v>0</v>
      </c>
      <c r="Q1977" s="1002">
        <f>P1977*J1977</f>
        <v>0</v>
      </c>
      <c r="R1977" s="138"/>
      <c r="S1977" s="469"/>
      <c r="T1977" s="75">
        <v>19</v>
      </c>
      <c r="U1977" s="1002">
        <v>178275.6</v>
      </c>
      <c r="V1977" s="138"/>
      <c r="W1977" s="469"/>
      <c r="X1977" s="138"/>
      <c r="Y1977" s="469"/>
      <c r="Z1977" s="60">
        <f t="shared" si="184"/>
        <v>37</v>
      </c>
      <c r="AA1977" s="1002">
        <f>410620-178275.6</f>
        <v>232344.4</v>
      </c>
      <c r="AB1977" s="138"/>
      <c r="AC1977" s="469"/>
      <c r="AD1977" s="63">
        <v>0</v>
      </c>
      <c r="AE1977" s="137">
        <f>AD1977*J1977</f>
        <v>0</v>
      </c>
      <c r="AF1977" s="945">
        <v>0</v>
      </c>
      <c r="AG1977" s="150">
        <v>0</v>
      </c>
      <c r="AH1977" s="138"/>
      <c r="AI1977" s="469"/>
      <c r="AJ1977" s="998">
        <f t="shared" si="188"/>
        <v>410620</v>
      </c>
    </row>
    <row r="1978" spans="2:36" ht="24" x14ac:dyDescent="0.25">
      <c r="B1978" s="272">
        <v>297</v>
      </c>
      <c r="C1978" s="315" t="s">
        <v>1869</v>
      </c>
      <c r="D1978" s="272"/>
      <c r="E1978" s="272"/>
      <c r="F1978" s="282"/>
      <c r="G1978" s="283"/>
      <c r="H1978" s="283"/>
      <c r="I1978" s="283"/>
      <c r="J1978" s="277"/>
      <c r="K1978" s="806">
        <v>0</v>
      </c>
      <c r="L1978" s="278"/>
      <c r="M1978" s="919">
        <v>0</v>
      </c>
      <c r="N1978" s="278"/>
      <c r="O1978" s="919"/>
      <c r="P1978" s="875">
        <v>0</v>
      </c>
      <c r="Q1978" s="928"/>
      <c r="R1978" s="279"/>
      <c r="S1978" s="919"/>
      <c r="T1978" s="875">
        <v>0</v>
      </c>
      <c r="U1978" s="928">
        <v>0</v>
      </c>
      <c r="V1978" s="279"/>
      <c r="W1978" s="919"/>
      <c r="X1978" s="279"/>
      <c r="Y1978" s="919"/>
      <c r="Z1978" s="373">
        <f t="shared" si="184"/>
        <v>0</v>
      </c>
      <c r="AA1978" s="928">
        <v>0</v>
      </c>
      <c r="AB1978" s="279"/>
      <c r="AC1978" s="919"/>
      <c r="AD1978" s="930">
        <v>0</v>
      </c>
      <c r="AE1978" s="316"/>
      <c r="AF1978" s="944"/>
      <c r="AG1978" s="876">
        <v>0</v>
      </c>
      <c r="AH1978" s="279"/>
      <c r="AI1978" s="919"/>
      <c r="AJ1978" s="1027">
        <f t="shared" si="188"/>
        <v>0</v>
      </c>
    </row>
    <row r="1979" spans="2:36" ht="24" x14ac:dyDescent="0.25">
      <c r="B1979" s="42">
        <v>29701</v>
      </c>
      <c r="C1979" s="341" t="s">
        <v>1869</v>
      </c>
      <c r="D1979" s="44"/>
      <c r="E1979" s="44"/>
      <c r="F1979" s="45"/>
      <c r="G1979" s="46"/>
      <c r="H1979" s="46"/>
      <c r="I1979" s="46"/>
      <c r="J1979" s="47"/>
      <c r="K1979" s="787">
        <v>0</v>
      </c>
      <c r="L1979" s="264"/>
      <c r="M1979" s="921">
        <v>0</v>
      </c>
      <c r="N1979" s="264"/>
      <c r="O1979" s="921"/>
      <c r="P1979" s="238">
        <v>0</v>
      </c>
      <c r="Q1979" s="1008"/>
      <c r="R1979" s="265"/>
      <c r="S1979" s="921"/>
      <c r="T1979" s="238">
        <v>0</v>
      </c>
      <c r="U1979" s="1008">
        <v>0</v>
      </c>
      <c r="V1979" s="265"/>
      <c r="W1979" s="921"/>
      <c r="X1979" s="265"/>
      <c r="Y1979" s="921"/>
      <c r="Z1979" s="376">
        <f t="shared" si="184"/>
        <v>0</v>
      </c>
      <c r="AA1979" s="1008">
        <v>0</v>
      </c>
      <c r="AB1979" s="265"/>
      <c r="AC1979" s="921"/>
      <c r="AD1979" s="931">
        <v>0</v>
      </c>
      <c r="AE1979" s="281"/>
      <c r="AF1979" s="958"/>
      <c r="AG1979" s="882">
        <v>0</v>
      </c>
      <c r="AH1979" s="265"/>
      <c r="AI1979" s="921"/>
      <c r="AJ1979" s="926">
        <f t="shared" si="188"/>
        <v>0</v>
      </c>
    </row>
    <row r="1980" spans="2:36" x14ac:dyDescent="0.25">
      <c r="B1980" s="408"/>
      <c r="C1980" s="226"/>
      <c r="D1980" s="51"/>
      <c r="E1980" s="97"/>
      <c r="F1980" s="79"/>
      <c r="G1980" s="133"/>
      <c r="H1980" s="133"/>
      <c r="I1980" s="133"/>
      <c r="J1980" s="108"/>
      <c r="K1980" s="809"/>
      <c r="L1980" s="142"/>
      <c r="M1980" s="918">
        <v>0</v>
      </c>
      <c r="N1980" s="142"/>
      <c r="O1980" s="918"/>
      <c r="P1980" s="75">
        <v>0</v>
      </c>
      <c r="Q1980" s="1007"/>
      <c r="R1980" s="144"/>
      <c r="S1980" s="918"/>
      <c r="T1980" s="75">
        <v>0</v>
      </c>
      <c r="U1980" s="1007"/>
      <c r="V1980" s="144"/>
      <c r="W1980" s="918"/>
      <c r="X1980" s="144"/>
      <c r="Y1980" s="918"/>
      <c r="Z1980" s="60">
        <f t="shared" si="184"/>
        <v>0</v>
      </c>
      <c r="AA1980" s="1007"/>
      <c r="AB1980" s="144"/>
      <c r="AC1980" s="918"/>
      <c r="AD1980" s="63">
        <v>0</v>
      </c>
      <c r="AE1980" s="135"/>
      <c r="AF1980" s="945"/>
      <c r="AG1980" s="150">
        <v>0</v>
      </c>
      <c r="AH1980" s="144"/>
      <c r="AI1980" s="918"/>
      <c r="AJ1980" s="998">
        <f t="shared" si="188"/>
        <v>0</v>
      </c>
    </row>
    <row r="1981" spans="2:36" ht="24" x14ac:dyDescent="0.25">
      <c r="B1981" s="272">
        <v>298</v>
      </c>
      <c r="C1981" s="315" t="s">
        <v>1870</v>
      </c>
      <c r="D1981" s="272"/>
      <c r="E1981" s="272"/>
      <c r="F1981" s="282"/>
      <c r="G1981" s="283"/>
      <c r="H1981" s="283"/>
      <c r="I1981" s="283"/>
      <c r="J1981" s="277"/>
      <c r="K1981" s="806">
        <v>2626</v>
      </c>
      <c r="L1981" s="278"/>
      <c r="M1981" s="919">
        <v>0</v>
      </c>
      <c r="N1981" s="278"/>
      <c r="O1981" s="919"/>
      <c r="P1981" s="875">
        <v>0</v>
      </c>
      <c r="Q1981" s="928"/>
      <c r="R1981" s="279"/>
      <c r="S1981" s="919"/>
      <c r="T1981" s="875">
        <v>0</v>
      </c>
      <c r="U1981" s="928">
        <v>0</v>
      </c>
      <c r="V1981" s="279"/>
      <c r="W1981" s="919"/>
      <c r="X1981" s="279"/>
      <c r="Y1981" s="919"/>
      <c r="Z1981" s="373">
        <f t="shared" si="184"/>
        <v>0</v>
      </c>
      <c r="AA1981" s="928">
        <v>2626</v>
      </c>
      <c r="AB1981" s="279"/>
      <c r="AC1981" s="919"/>
      <c r="AD1981" s="930">
        <v>0</v>
      </c>
      <c r="AE1981" s="316"/>
      <c r="AF1981" s="944"/>
      <c r="AG1981" s="876">
        <v>0</v>
      </c>
      <c r="AH1981" s="279"/>
      <c r="AI1981" s="919"/>
      <c r="AJ1981" s="1027">
        <f t="shared" si="188"/>
        <v>2626</v>
      </c>
    </row>
    <row r="1982" spans="2:36" ht="24" x14ac:dyDescent="0.25">
      <c r="B1982" s="42">
        <v>29801</v>
      </c>
      <c r="C1982" s="341" t="s">
        <v>1871</v>
      </c>
      <c r="D1982" s="44"/>
      <c r="E1982" s="44"/>
      <c r="F1982" s="45"/>
      <c r="G1982" s="46"/>
      <c r="H1982" s="46"/>
      <c r="I1982" s="46"/>
      <c r="J1982" s="47"/>
      <c r="K1982" s="787">
        <v>0</v>
      </c>
      <c r="L1982" s="264"/>
      <c r="M1982" s="921">
        <v>0</v>
      </c>
      <c r="N1982" s="264"/>
      <c r="O1982" s="921"/>
      <c r="P1982" s="238">
        <v>0</v>
      </c>
      <c r="Q1982" s="1008"/>
      <c r="R1982" s="265"/>
      <c r="S1982" s="921"/>
      <c r="T1982" s="238">
        <v>0</v>
      </c>
      <c r="U1982" s="1008">
        <v>0</v>
      </c>
      <c r="V1982" s="265"/>
      <c r="W1982" s="921"/>
      <c r="X1982" s="265"/>
      <c r="Y1982" s="921"/>
      <c r="Z1982" s="376">
        <f t="shared" si="184"/>
        <v>0</v>
      </c>
      <c r="AA1982" s="1008">
        <v>0</v>
      </c>
      <c r="AB1982" s="265"/>
      <c r="AC1982" s="921"/>
      <c r="AD1982" s="931">
        <v>0</v>
      </c>
      <c r="AE1982" s="281"/>
      <c r="AF1982" s="958"/>
      <c r="AG1982" s="882">
        <v>0</v>
      </c>
      <c r="AH1982" s="265"/>
      <c r="AI1982" s="921"/>
      <c r="AJ1982" s="926">
        <f t="shared" si="188"/>
        <v>0</v>
      </c>
    </row>
    <row r="1983" spans="2:36" x14ac:dyDescent="0.25">
      <c r="B1983" s="51"/>
      <c r="C1983" s="407"/>
      <c r="D1983" s="51"/>
      <c r="E1983" s="51"/>
      <c r="F1983" s="79"/>
      <c r="G1983" s="133"/>
      <c r="H1983" s="133"/>
      <c r="I1983" s="133"/>
      <c r="J1983" s="108"/>
      <c r="K1983" s="807"/>
      <c r="L1983" s="142"/>
      <c r="M1983" s="918">
        <v>0</v>
      </c>
      <c r="N1983" s="142"/>
      <c r="O1983" s="918"/>
      <c r="P1983" s="75">
        <v>0</v>
      </c>
      <c r="Q1983" s="1007"/>
      <c r="R1983" s="144"/>
      <c r="S1983" s="918"/>
      <c r="T1983" s="75">
        <v>0</v>
      </c>
      <c r="U1983" s="1007"/>
      <c r="V1983" s="144"/>
      <c r="W1983" s="918"/>
      <c r="X1983" s="144"/>
      <c r="Y1983" s="918"/>
      <c r="Z1983" s="60">
        <f t="shared" si="184"/>
        <v>0</v>
      </c>
      <c r="AA1983" s="1007"/>
      <c r="AB1983" s="144"/>
      <c r="AC1983" s="918"/>
      <c r="AD1983" s="63">
        <v>0</v>
      </c>
      <c r="AE1983" s="135"/>
      <c r="AF1983" s="945"/>
      <c r="AG1983" s="150">
        <v>0</v>
      </c>
      <c r="AH1983" s="144"/>
      <c r="AI1983" s="918"/>
      <c r="AJ1983" s="998">
        <f t="shared" si="188"/>
        <v>0</v>
      </c>
    </row>
    <row r="1984" spans="2:36" ht="24" x14ac:dyDescent="0.25">
      <c r="B1984" s="42">
        <v>29802</v>
      </c>
      <c r="C1984" s="341" t="s">
        <v>1872</v>
      </c>
      <c r="D1984" s="44"/>
      <c r="E1984" s="44"/>
      <c r="F1984" s="45"/>
      <c r="G1984" s="46"/>
      <c r="H1984" s="46"/>
      <c r="I1984" s="46"/>
      <c r="J1984" s="47"/>
      <c r="K1984" s="787">
        <v>0</v>
      </c>
      <c r="L1984" s="264"/>
      <c r="M1984" s="921">
        <v>0</v>
      </c>
      <c r="N1984" s="264"/>
      <c r="O1984" s="921"/>
      <c r="P1984" s="238">
        <v>0</v>
      </c>
      <c r="Q1984" s="1008"/>
      <c r="R1984" s="265"/>
      <c r="S1984" s="921"/>
      <c r="T1984" s="238">
        <v>0</v>
      </c>
      <c r="U1984" s="1008">
        <v>0</v>
      </c>
      <c r="V1984" s="265"/>
      <c r="W1984" s="921"/>
      <c r="X1984" s="265"/>
      <c r="Y1984" s="921"/>
      <c r="Z1984" s="376">
        <f t="shared" si="184"/>
        <v>0</v>
      </c>
      <c r="AA1984" s="1008">
        <v>0</v>
      </c>
      <c r="AB1984" s="265"/>
      <c r="AC1984" s="921"/>
      <c r="AD1984" s="931">
        <v>0</v>
      </c>
      <c r="AE1984" s="281"/>
      <c r="AF1984" s="958"/>
      <c r="AG1984" s="882">
        <v>0</v>
      </c>
      <c r="AH1984" s="265"/>
      <c r="AI1984" s="921"/>
      <c r="AJ1984" s="926">
        <f t="shared" si="188"/>
        <v>0</v>
      </c>
    </row>
    <row r="1985" spans="2:36" x14ac:dyDescent="0.25">
      <c r="B1985" s="408"/>
      <c r="C1985" s="226"/>
      <c r="D1985" s="51"/>
      <c r="E1985" s="51"/>
      <c r="F1985" s="79"/>
      <c r="G1985" s="133"/>
      <c r="H1985" s="133"/>
      <c r="I1985" s="133"/>
      <c r="J1985" s="108"/>
      <c r="K1985" s="807"/>
      <c r="L1985" s="142"/>
      <c r="M1985" s="918">
        <v>0</v>
      </c>
      <c r="N1985" s="142"/>
      <c r="O1985" s="918"/>
      <c r="P1985" s="75">
        <v>0</v>
      </c>
      <c r="Q1985" s="1007"/>
      <c r="R1985" s="144"/>
      <c r="S1985" s="918"/>
      <c r="T1985" s="75">
        <v>0</v>
      </c>
      <c r="U1985" s="1007"/>
      <c r="V1985" s="144"/>
      <c r="W1985" s="918"/>
      <c r="X1985" s="144"/>
      <c r="Y1985" s="918"/>
      <c r="Z1985" s="60">
        <f t="shared" si="184"/>
        <v>0</v>
      </c>
      <c r="AA1985" s="1007"/>
      <c r="AB1985" s="144"/>
      <c r="AC1985" s="918"/>
      <c r="AD1985" s="63">
        <v>0</v>
      </c>
      <c r="AE1985" s="135"/>
      <c r="AF1985" s="945"/>
      <c r="AG1985" s="150">
        <v>0</v>
      </c>
      <c r="AH1985" s="144"/>
      <c r="AI1985" s="918"/>
      <c r="AJ1985" s="998">
        <f t="shared" si="188"/>
        <v>0</v>
      </c>
    </row>
    <row r="1986" spans="2:36" ht="24" x14ac:dyDescent="0.25">
      <c r="B1986" s="42">
        <v>29803</v>
      </c>
      <c r="C1986" s="341" t="s">
        <v>1873</v>
      </c>
      <c r="D1986" s="44"/>
      <c r="E1986" s="44"/>
      <c r="F1986" s="45"/>
      <c r="G1986" s="46"/>
      <c r="H1986" s="46"/>
      <c r="I1986" s="46"/>
      <c r="J1986" s="47"/>
      <c r="K1986" s="787">
        <v>2626</v>
      </c>
      <c r="L1986" s="264"/>
      <c r="M1986" s="921">
        <v>0</v>
      </c>
      <c r="N1986" s="264"/>
      <c r="O1986" s="921"/>
      <c r="P1986" s="238">
        <v>0</v>
      </c>
      <c r="Q1986" s="1008"/>
      <c r="R1986" s="265"/>
      <c r="S1986" s="921"/>
      <c r="T1986" s="238">
        <v>0</v>
      </c>
      <c r="U1986" s="1008">
        <v>0</v>
      </c>
      <c r="V1986" s="265"/>
      <c r="W1986" s="921"/>
      <c r="X1986" s="265"/>
      <c r="Y1986" s="921"/>
      <c r="Z1986" s="376">
        <f t="shared" si="184"/>
        <v>0</v>
      </c>
      <c r="AA1986" s="1008">
        <f>SUM(AA1987:AA1990)</f>
        <v>2626</v>
      </c>
      <c r="AB1986" s="265"/>
      <c r="AC1986" s="921"/>
      <c r="AD1986" s="931">
        <v>0</v>
      </c>
      <c r="AE1986" s="281"/>
      <c r="AF1986" s="958"/>
      <c r="AG1986" s="882">
        <v>0</v>
      </c>
      <c r="AH1986" s="265"/>
      <c r="AI1986" s="921"/>
      <c r="AJ1986" s="1008">
        <f>SUM(AJ1987:AJ1990)</f>
        <v>2626</v>
      </c>
    </row>
    <row r="1987" spans="2:36" x14ac:dyDescent="0.25">
      <c r="B1987" s="92"/>
      <c r="C1987" s="329" t="s">
        <v>1164</v>
      </c>
      <c r="D1987" s="74"/>
      <c r="E1987" s="74">
        <v>2</v>
      </c>
      <c r="F1987" s="79"/>
      <c r="G1987" s="133"/>
      <c r="H1987" s="324"/>
      <c r="I1987" s="325"/>
      <c r="J1987" s="57"/>
      <c r="K1987" s="766">
        <v>656</v>
      </c>
      <c r="L1987" s="80"/>
      <c r="M1987" s="150">
        <v>0</v>
      </c>
      <c r="N1987" s="80"/>
      <c r="O1987" s="150"/>
      <c r="P1987" s="75">
        <v>0</v>
      </c>
      <c r="Q1987" s="999"/>
      <c r="R1987" s="81"/>
      <c r="S1987" s="150"/>
      <c r="T1987" s="75">
        <v>0</v>
      </c>
      <c r="U1987" s="999"/>
      <c r="V1987" s="81"/>
      <c r="W1987" s="150"/>
      <c r="X1987" s="81"/>
      <c r="Y1987" s="150"/>
      <c r="Z1987" s="60">
        <f t="shared" si="184"/>
        <v>2</v>
      </c>
      <c r="AA1987" s="999">
        <v>656</v>
      </c>
      <c r="AB1987" s="81"/>
      <c r="AC1987" s="150"/>
      <c r="AD1987" s="63">
        <v>0</v>
      </c>
      <c r="AE1987" s="78"/>
      <c r="AF1987" s="63"/>
      <c r="AG1987" s="150">
        <v>0</v>
      </c>
      <c r="AH1987" s="81"/>
      <c r="AI1987" s="150"/>
      <c r="AJ1987" s="998">
        <f t="shared" ref="AJ1987:AJ1992" si="189">AG1987+AI1987+AE1987+AC1987+AA1987+Y1987+W1987+U1987+S1987+Q1987+O1987+M1987</f>
        <v>656</v>
      </c>
    </row>
    <row r="1988" spans="2:36" x14ac:dyDescent="0.25">
      <c r="B1988" s="92"/>
      <c r="C1988" s="329" t="s">
        <v>1164</v>
      </c>
      <c r="D1988" s="74"/>
      <c r="E1988" s="74">
        <v>4</v>
      </c>
      <c r="F1988" s="79"/>
      <c r="G1988" s="133"/>
      <c r="H1988" s="324"/>
      <c r="I1988" s="325"/>
      <c r="J1988" s="57"/>
      <c r="K1988" s="766">
        <v>1320</v>
      </c>
      <c r="L1988" s="80"/>
      <c r="M1988" s="150">
        <v>0</v>
      </c>
      <c r="N1988" s="80"/>
      <c r="O1988" s="150"/>
      <c r="P1988" s="75">
        <v>0</v>
      </c>
      <c r="Q1988" s="999"/>
      <c r="R1988" s="81"/>
      <c r="S1988" s="150"/>
      <c r="T1988" s="75">
        <v>0</v>
      </c>
      <c r="U1988" s="999"/>
      <c r="V1988" s="81"/>
      <c r="W1988" s="150"/>
      <c r="X1988" s="81"/>
      <c r="Y1988" s="150"/>
      <c r="Z1988" s="60">
        <f t="shared" si="184"/>
        <v>4</v>
      </c>
      <c r="AA1988" s="999">
        <v>1320</v>
      </c>
      <c r="AB1988" s="81"/>
      <c r="AC1988" s="150"/>
      <c r="AD1988" s="63">
        <v>0</v>
      </c>
      <c r="AE1988" s="78"/>
      <c r="AF1988" s="63"/>
      <c r="AG1988" s="150">
        <v>0</v>
      </c>
      <c r="AH1988" s="81"/>
      <c r="AI1988" s="150"/>
      <c r="AJ1988" s="998">
        <f t="shared" si="189"/>
        <v>1320</v>
      </c>
    </row>
    <row r="1989" spans="2:36" x14ac:dyDescent="0.25">
      <c r="B1989" s="92"/>
      <c r="C1989" s="329" t="s">
        <v>1163</v>
      </c>
      <c r="D1989" s="74"/>
      <c r="E1989" s="74">
        <v>2</v>
      </c>
      <c r="F1989" s="79"/>
      <c r="G1989" s="133"/>
      <c r="H1989" s="324"/>
      <c r="I1989" s="325"/>
      <c r="J1989" s="57"/>
      <c r="K1989" s="766">
        <v>350</v>
      </c>
      <c r="L1989" s="80"/>
      <c r="M1989" s="150">
        <v>0</v>
      </c>
      <c r="N1989" s="80"/>
      <c r="O1989" s="150"/>
      <c r="P1989" s="75">
        <v>0</v>
      </c>
      <c r="Q1989" s="999"/>
      <c r="R1989" s="81"/>
      <c r="S1989" s="150"/>
      <c r="T1989" s="75">
        <v>0</v>
      </c>
      <c r="U1989" s="999"/>
      <c r="V1989" s="81"/>
      <c r="W1989" s="150"/>
      <c r="X1989" s="81"/>
      <c r="Y1989" s="150"/>
      <c r="Z1989" s="60">
        <f t="shared" si="184"/>
        <v>2</v>
      </c>
      <c r="AA1989" s="999">
        <v>350</v>
      </c>
      <c r="AB1989" s="81"/>
      <c r="AC1989" s="150"/>
      <c r="AD1989" s="63">
        <v>0</v>
      </c>
      <c r="AE1989" s="78"/>
      <c r="AF1989" s="63"/>
      <c r="AG1989" s="150">
        <v>0</v>
      </c>
      <c r="AH1989" s="81"/>
      <c r="AI1989" s="150"/>
      <c r="AJ1989" s="998">
        <f t="shared" si="189"/>
        <v>350</v>
      </c>
    </row>
    <row r="1990" spans="2:36" x14ac:dyDescent="0.25">
      <c r="B1990" s="92"/>
      <c r="C1990" s="329" t="s">
        <v>1874</v>
      </c>
      <c r="D1990" s="74"/>
      <c r="E1990" s="74">
        <v>20</v>
      </c>
      <c r="F1990" s="79"/>
      <c r="G1990" s="133"/>
      <c r="H1990" s="324"/>
      <c r="I1990" s="325"/>
      <c r="J1990" s="57"/>
      <c r="K1990" s="766">
        <v>300</v>
      </c>
      <c r="L1990" s="80"/>
      <c r="M1990" s="150">
        <v>0</v>
      </c>
      <c r="N1990" s="80"/>
      <c r="O1990" s="150"/>
      <c r="P1990" s="75">
        <v>0</v>
      </c>
      <c r="Q1990" s="999"/>
      <c r="R1990" s="81"/>
      <c r="S1990" s="150"/>
      <c r="T1990" s="75">
        <v>0</v>
      </c>
      <c r="U1990" s="999"/>
      <c r="V1990" s="81"/>
      <c r="W1990" s="150"/>
      <c r="X1990" s="81"/>
      <c r="Y1990" s="150"/>
      <c r="Z1990" s="60">
        <f t="shared" ref="Z1990:Z2053" si="190">E1990</f>
        <v>20</v>
      </c>
      <c r="AA1990" s="999">
        <v>300</v>
      </c>
      <c r="AB1990" s="81"/>
      <c r="AC1990" s="150"/>
      <c r="AD1990" s="63">
        <v>0</v>
      </c>
      <c r="AE1990" s="78"/>
      <c r="AF1990" s="63"/>
      <c r="AG1990" s="150">
        <v>0</v>
      </c>
      <c r="AH1990" s="81"/>
      <c r="AI1990" s="150"/>
      <c r="AJ1990" s="998">
        <f t="shared" si="189"/>
        <v>300</v>
      </c>
    </row>
    <row r="1991" spans="2:36" ht="24" x14ac:dyDescent="0.25">
      <c r="B1991" s="42">
        <v>29804</v>
      </c>
      <c r="C1991" s="341" t="s">
        <v>1875</v>
      </c>
      <c r="D1991" s="44"/>
      <c r="E1991" s="44"/>
      <c r="F1991" s="45"/>
      <c r="G1991" s="46"/>
      <c r="H1991" s="46"/>
      <c r="I1991" s="46"/>
      <c r="J1991" s="47"/>
      <c r="K1991" s="787">
        <v>0</v>
      </c>
      <c r="L1991" s="264"/>
      <c r="M1991" s="921">
        <v>0</v>
      </c>
      <c r="N1991" s="264"/>
      <c r="O1991" s="921"/>
      <c r="P1991" s="238">
        <v>0</v>
      </c>
      <c r="Q1991" s="1008"/>
      <c r="R1991" s="265"/>
      <c r="S1991" s="921"/>
      <c r="T1991" s="238">
        <v>0</v>
      </c>
      <c r="U1991" s="1008">
        <v>0</v>
      </c>
      <c r="V1991" s="265"/>
      <c r="W1991" s="921"/>
      <c r="X1991" s="265"/>
      <c r="Y1991" s="921"/>
      <c r="Z1991" s="376">
        <f t="shared" si="190"/>
        <v>0</v>
      </c>
      <c r="AA1991" s="1008">
        <v>0</v>
      </c>
      <c r="AB1991" s="265"/>
      <c r="AC1991" s="921"/>
      <c r="AD1991" s="931">
        <v>0</v>
      </c>
      <c r="AE1991" s="281"/>
      <c r="AF1991" s="958"/>
      <c r="AG1991" s="882">
        <v>0</v>
      </c>
      <c r="AH1991" s="265"/>
      <c r="AI1991" s="921"/>
      <c r="AJ1991" s="926">
        <f t="shared" si="189"/>
        <v>0</v>
      </c>
    </row>
    <row r="1992" spans="2:36" x14ac:dyDescent="0.25">
      <c r="B1992" s="408"/>
      <c r="C1992" s="226"/>
      <c r="D1992" s="51"/>
      <c r="E1992" s="97"/>
      <c r="F1992" s="79"/>
      <c r="G1992" s="133"/>
      <c r="H1992" s="133"/>
      <c r="I1992" s="133"/>
      <c r="J1992" s="108"/>
      <c r="K1992" s="809"/>
      <c r="L1992" s="142"/>
      <c r="M1992" s="918">
        <v>0</v>
      </c>
      <c r="N1992" s="142"/>
      <c r="O1992" s="918"/>
      <c r="P1992" s="75">
        <v>0</v>
      </c>
      <c r="Q1992" s="1007"/>
      <c r="R1992" s="144"/>
      <c r="S1992" s="918"/>
      <c r="T1992" s="75">
        <v>0</v>
      </c>
      <c r="U1992" s="1007"/>
      <c r="V1992" s="144"/>
      <c r="W1992" s="918"/>
      <c r="X1992" s="144"/>
      <c r="Y1992" s="918"/>
      <c r="Z1992" s="60">
        <f t="shared" si="190"/>
        <v>0</v>
      </c>
      <c r="AA1992" s="1007"/>
      <c r="AB1992" s="144"/>
      <c r="AC1992" s="918"/>
      <c r="AD1992" s="63">
        <v>0</v>
      </c>
      <c r="AE1992" s="135"/>
      <c r="AF1992" s="945"/>
      <c r="AG1992" s="150">
        <v>0</v>
      </c>
      <c r="AH1992" s="144"/>
      <c r="AI1992" s="918"/>
      <c r="AJ1992" s="998">
        <f t="shared" si="189"/>
        <v>0</v>
      </c>
    </row>
    <row r="1993" spans="2:36" ht="24" x14ac:dyDescent="0.25">
      <c r="B1993" s="272">
        <v>299</v>
      </c>
      <c r="C1993" s="273" t="s">
        <v>1876</v>
      </c>
      <c r="D1993" s="272"/>
      <c r="E1993" s="272"/>
      <c r="F1993" s="274"/>
      <c r="G1993" s="313"/>
      <c r="H1993" s="313"/>
      <c r="I1993" s="313"/>
      <c r="J1993" s="277"/>
      <c r="K1993" s="806">
        <v>42691.92</v>
      </c>
      <c r="L1993" s="278"/>
      <c r="M1993" s="919">
        <f>M1994+M1996+M2003+M2005+M2007+M2009+M2011+M2013</f>
        <v>0</v>
      </c>
      <c r="N1993" s="278"/>
      <c r="O1993" s="919">
        <f>O1994+O1996+O2003+O2005+O2007+O2009+O2011+O2013</f>
        <v>0</v>
      </c>
      <c r="P1993" s="875">
        <v>0</v>
      </c>
      <c r="Q1993" s="919">
        <f>Q1994+Q1996+Q2003+Q2005+Q2007+Q2009+Q2011+Q2013</f>
        <v>0</v>
      </c>
      <c r="R1993" s="279"/>
      <c r="S1993" s="919">
        <f>S1994+S1996+S2003+S2005+S2007+S2009+S2011+S2013</f>
        <v>0</v>
      </c>
      <c r="T1993" s="875">
        <v>0</v>
      </c>
      <c r="U1993" s="919">
        <f>U1994+U1996+U2003+U2005+U2007+U2009+U2011+U2013</f>
        <v>0</v>
      </c>
      <c r="V1993" s="279"/>
      <c r="W1993" s="919">
        <f>W1994+W1996+W2003+W2005+W2007+W2009+W2011+W2013</f>
        <v>0</v>
      </c>
      <c r="X1993" s="279"/>
      <c r="Y1993" s="919">
        <f>Y1994+Y1996+Y2003+Y2005+Y2007+Y2009+Y2011+Y2013</f>
        <v>0</v>
      </c>
      <c r="Z1993" s="373">
        <f t="shared" si="190"/>
        <v>0</v>
      </c>
      <c r="AA1993" s="919">
        <f>AA1994+AA1996+AA2003+AA2005+AA2007+AA2009+AA2011+AA2013</f>
        <v>42691.92</v>
      </c>
      <c r="AB1993" s="279"/>
      <c r="AC1993" s="919">
        <f>AC1994+AC1996+AC2003+AC2005+AC2007+AC2009+AC2011+AC2013</f>
        <v>0</v>
      </c>
      <c r="AD1993" s="930">
        <v>0</v>
      </c>
      <c r="AE1993" s="278">
        <f>AE1994+AE1996+AE2003+AE2005+AE2007+AE2009+AE2011+AE2013</f>
        <v>0</v>
      </c>
      <c r="AF1993" s="950">
        <f>AF1994+AF1996+AF2011+AF2013+AF2009+AF2007+AF2005+AF2003</f>
        <v>60</v>
      </c>
      <c r="AG1993" s="278">
        <f>AG1994+AG1996+AG2003+AG2005+AG2007+AG2009+AG2011+AG2013</f>
        <v>0</v>
      </c>
      <c r="AH1993" s="279"/>
      <c r="AI1993" s="919">
        <f>AI1994+AI1996+AI2003+AI2005+AI2007+AI2009+AI2011+AI2013</f>
        <v>0</v>
      </c>
      <c r="AJ1993" s="919">
        <f>AJ1994+AJ1996+AJ2003+AJ2005+AJ2007+AJ2009+AJ2011+AJ2013</f>
        <v>42691.92</v>
      </c>
    </row>
    <row r="1994" spans="2:36" ht="24" x14ac:dyDescent="0.25">
      <c r="B1994" s="42">
        <v>29901</v>
      </c>
      <c r="C1994" s="341" t="s">
        <v>1877</v>
      </c>
      <c r="D1994" s="44"/>
      <c r="E1994" s="44"/>
      <c r="F1994" s="45"/>
      <c r="G1994" s="46"/>
      <c r="H1994" s="46"/>
      <c r="I1994" s="46"/>
      <c r="J1994" s="47"/>
      <c r="K1994" s="787">
        <v>0</v>
      </c>
      <c r="L1994" s="264"/>
      <c r="M1994" s="921">
        <v>0</v>
      </c>
      <c r="N1994" s="264"/>
      <c r="O1994" s="921">
        <v>0</v>
      </c>
      <c r="P1994" s="238">
        <v>0</v>
      </c>
      <c r="Q1994" s="921">
        <v>0</v>
      </c>
      <c r="R1994" s="265"/>
      <c r="S1994" s="921">
        <v>0</v>
      </c>
      <c r="T1994" s="238">
        <v>0</v>
      </c>
      <c r="U1994" s="921">
        <v>0</v>
      </c>
      <c r="V1994" s="265"/>
      <c r="W1994" s="921">
        <v>0</v>
      </c>
      <c r="X1994" s="265"/>
      <c r="Y1994" s="921">
        <v>0</v>
      </c>
      <c r="Z1994" s="376">
        <f t="shared" si="190"/>
        <v>0</v>
      </c>
      <c r="AA1994" s="921">
        <v>0</v>
      </c>
      <c r="AB1994" s="265"/>
      <c r="AC1994" s="921">
        <v>0</v>
      </c>
      <c r="AD1994" s="931">
        <v>0</v>
      </c>
      <c r="AE1994" s="264">
        <v>0</v>
      </c>
      <c r="AF1994" s="958"/>
      <c r="AG1994" s="264">
        <v>0</v>
      </c>
      <c r="AH1994" s="265"/>
      <c r="AI1994" s="921">
        <v>0</v>
      </c>
      <c r="AJ1994" s="921">
        <v>0</v>
      </c>
    </row>
    <row r="1995" spans="2:36" x14ac:dyDescent="0.25">
      <c r="B1995" s="408"/>
      <c r="C1995" s="226"/>
      <c r="D1995" s="51"/>
      <c r="E1995" s="583"/>
      <c r="F1995" s="204"/>
      <c r="G1995" s="205"/>
      <c r="H1995" s="205"/>
      <c r="I1995" s="205"/>
      <c r="J1995" s="108"/>
      <c r="K1995" s="811"/>
      <c r="L1995" s="142"/>
      <c r="M1995" s="918">
        <v>0</v>
      </c>
      <c r="N1995" s="142"/>
      <c r="O1995" s="918"/>
      <c r="P1995" s="75">
        <v>0</v>
      </c>
      <c r="Q1995" s="1007"/>
      <c r="R1995" s="144"/>
      <c r="S1995" s="918"/>
      <c r="T1995" s="75">
        <v>0</v>
      </c>
      <c r="U1995" s="1007"/>
      <c r="V1995" s="144"/>
      <c r="W1995" s="918"/>
      <c r="X1995" s="144"/>
      <c r="Y1995" s="918"/>
      <c r="Z1995" s="60">
        <f t="shared" si="190"/>
        <v>0</v>
      </c>
      <c r="AA1995" s="1007"/>
      <c r="AB1995" s="144"/>
      <c r="AC1995" s="918"/>
      <c r="AD1995" s="63">
        <v>0</v>
      </c>
      <c r="AE1995" s="135"/>
      <c r="AF1995" s="945"/>
      <c r="AG1995" s="150">
        <v>0</v>
      </c>
      <c r="AH1995" s="144"/>
      <c r="AI1995" s="918"/>
      <c r="AJ1995" s="998">
        <f>AG1995+AI1995+AE1995+AC1995+AA1995+Y1995+W1995+U1995+S1995+Q1995+O1995+M1995</f>
        <v>0</v>
      </c>
    </row>
    <row r="1996" spans="2:36" ht="24" x14ac:dyDescent="0.25">
      <c r="B1996" s="42">
        <v>29902</v>
      </c>
      <c r="C1996" s="341" t="s">
        <v>1878</v>
      </c>
      <c r="D1996" s="44"/>
      <c r="E1996" s="736"/>
      <c r="F1996" s="45"/>
      <c r="G1996" s="46"/>
      <c r="H1996" s="46"/>
      <c r="I1996" s="46"/>
      <c r="J1996" s="47"/>
      <c r="K1996" s="763">
        <v>40996</v>
      </c>
      <c r="L1996" s="264"/>
      <c r="M1996" s="921">
        <f>SUM(M1997:M2002)</f>
        <v>0</v>
      </c>
      <c r="N1996" s="264"/>
      <c r="O1996" s="921">
        <f>SUM(O1997:O2002)</f>
        <v>0</v>
      </c>
      <c r="P1996" s="238">
        <v>0</v>
      </c>
      <c r="Q1996" s="921">
        <f>SUM(Q1997:Q2002)</f>
        <v>0</v>
      </c>
      <c r="R1996" s="265"/>
      <c r="S1996" s="921">
        <f>SUM(S1997:S2002)</f>
        <v>0</v>
      </c>
      <c r="T1996" s="238">
        <v>0</v>
      </c>
      <c r="U1996" s="921">
        <f>SUM(U1997:U2002)</f>
        <v>0</v>
      </c>
      <c r="V1996" s="265"/>
      <c r="W1996" s="921">
        <f>SUM(W1997:W2002)</f>
        <v>0</v>
      </c>
      <c r="X1996" s="265"/>
      <c r="Y1996" s="921">
        <f>SUM(Y1997:Y2002)</f>
        <v>0</v>
      </c>
      <c r="Z1996" s="376">
        <f t="shared" si="190"/>
        <v>0</v>
      </c>
      <c r="AA1996" s="921">
        <f>SUM(AA1997:AA2002)</f>
        <v>40996</v>
      </c>
      <c r="AB1996" s="265"/>
      <c r="AC1996" s="921">
        <f>SUM(AC1997:AC2002)</f>
        <v>0</v>
      </c>
      <c r="AD1996" s="931">
        <v>0</v>
      </c>
      <c r="AE1996" s="264">
        <f>SUM(AE1997:AE2002)</f>
        <v>0</v>
      </c>
      <c r="AF1996" s="565">
        <f>AF1997+AF1998+AF1999+AF2000+AF2001+AF2002</f>
        <v>60</v>
      </c>
      <c r="AG1996" s="264">
        <f>SUM(AG1997:AG2002)</f>
        <v>0</v>
      </c>
      <c r="AH1996" s="265"/>
      <c r="AI1996" s="921">
        <f>SUM(AI1997:AI2002)</f>
        <v>0</v>
      </c>
      <c r="AJ1996" s="921">
        <f>SUM(AJ1997:AJ2002)</f>
        <v>40996</v>
      </c>
    </row>
    <row r="1997" spans="2:36" ht="66" x14ac:dyDescent="0.25">
      <c r="B1997" s="51"/>
      <c r="C1997" s="237" t="s">
        <v>1879</v>
      </c>
      <c r="D1997" s="51"/>
      <c r="E1997" s="51">
        <v>50</v>
      </c>
      <c r="F1997" s="79" t="s">
        <v>30</v>
      </c>
      <c r="G1997" s="55" t="s">
        <v>31</v>
      </c>
      <c r="H1997" s="56" t="s">
        <v>32</v>
      </c>
      <c r="I1997" s="55" t="s">
        <v>33</v>
      </c>
      <c r="J1997" s="57">
        <v>650</v>
      </c>
      <c r="K1997" s="807">
        <v>32500</v>
      </c>
      <c r="L1997" s="136"/>
      <c r="M1997" s="469">
        <v>0</v>
      </c>
      <c r="N1997" s="136"/>
      <c r="O1997" s="469"/>
      <c r="P1997" s="75">
        <v>0</v>
      </c>
      <c r="Q1997" s="1002">
        <f t="shared" ref="Q1997:Q2002" si="191">P1997*J1997</f>
        <v>0</v>
      </c>
      <c r="R1997" s="138"/>
      <c r="S1997" s="469"/>
      <c r="T1997" s="75">
        <v>0</v>
      </c>
      <c r="U1997" s="1002"/>
      <c r="V1997" s="138"/>
      <c r="W1997" s="469"/>
      <c r="X1997" s="138"/>
      <c r="Y1997" s="469"/>
      <c r="Z1997" s="60">
        <f t="shared" si="190"/>
        <v>50</v>
      </c>
      <c r="AA1997" s="1002">
        <v>32500</v>
      </c>
      <c r="AB1997" s="138"/>
      <c r="AC1997" s="469"/>
      <c r="AD1997" s="63">
        <v>0</v>
      </c>
      <c r="AE1997" s="137">
        <f t="shared" ref="AE1997:AE2002" si="192">AD1997*J1997</f>
        <v>0</v>
      </c>
      <c r="AF1997" s="942">
        <v>0</v>
      </c>
      <c r="AG1997" s="150">
        <v>0</v>
      </c>
      <c r="AH1997" s="138"/>
      <c r="AI1997" s="469"/>
      <c r="AJ1997" s="998">
        <f t="shared" ref="AJ1997:AJ2012" si="193">AG1997+AI1997+AE1997+AC1997+AA1997+Y1997+W1997+U1997+S1997+Q1997+O1997+M1997</f>
        <v>32500</v>
      </c>
    </row>
    <row r="1998" spans="2:36" ht="66" x14ac:dyDescent="0.25">
      <c r="B1998" s="51"/>
      <c r="C1998" s="226" t="s">
        <v>1880</v>
      </c>
      <c r="D1998" s="74"/>
      <c r="E1998" s="74">
        <v>5</v>
      </c>
      <c r="F1998" s="79" t="s">
        <v>30</v>
      </c>
      <c r="G1998" s="302" t="s">
        <v>31</v>
      </c>
      <c r="H1998" s="56" t="s">
        <v>32</v>
      </c>
      <c r="I1998" s="55" t="s">
        <v>33</v>
      </c>
      <c r="J1998" s="57">
        <v>58</v>
      </c>
      <c r="K1998" s="766">
        <v>290</v>
      </c>
      <c r="L1998" s="136"/>
      <c r="M1998" s="469">
        <v>0</v>
      </c>
      <c r="N1998" s="136"/>
      <c r="O1998" s="469"/>
      <c r="P1998" s="75">
        <v>0</v>
      </c>
      <c r="Q1998" s="1002">
        <f t="shared" si="191"/>
        <v>0</v>
      </c>
      <c r="R1998" s="138"/>
      <c r="S1998" s="469"/>
      <c r="T1998" s="75">
        <v>0</v>
      </c>
      <c r="U1998" s="1002"/>
      <c r="V1998" s="138"/>
      <c r="W1998" s="469"/>
      <c r="X1998" s="138"/>
      <c r="Y1998" s="469"/>
      <c r="Z1998" s="60">
        <f t="shared" si="190"/>
        <v>5</v>
      </c>
      <c r="AA1998" s="1002">
        <v>290</v>
      </c>
      <c r="AB1998" s="138"/>
      <c r="AC1998" s="469"/>
      <c r="AD1998" s="63">
        <v>0</v>
      </c>
      <c r="AE1998" s="137">
        <f t="shared" si="192"/>
        <v>0</v>
      </c>
      <c r="AF1998" s="942">
        <v>0</v>
      </c>
      <c r="AG1998" s="150">
        <v>0</v>
      </c>
      <c r="AH1998" s="138"/>
      <c r="AI1998" s="469"/>
      <c r="AJ1998" s="998">
        <f t="shared" si="193"/>
        <v>290</v>
      </c>
    </row>
    <row r="1999" spans="2:36" ht="66" x14ac:dyDescent="0.25">
      <c r="B1999" s="51"/>
      <c r="C1999" s="237" t="s">
        <v>1881</v>
      </c>
      <c r="D1999" s="51"/>
      <c r="E1999" s="51">
        <v>3</v>
      </c>
      <c r="F1999" s="79" t="s">
        <v>30</v>
      </c>
      <c r="G1999" s="302" t="s">
        <v>31</v>
      </c>
      <c r="H1999" s="56" t="s">
        <v>32</v>
      </c>
      <c r="I1999" s="55" t="s">
        <v>33</v>
      </c>
      <c r="J1999" s="57">
        <v>500</v>
      </c>
      <c r="K1999" s="807">
        <v>1500</v>
      </c>
      <c r="L1999" s="136"/>
      <c r="M1999" s="469">
        <v>0</v>
      </c>
      <c r="N1999" s="136"/>
      <c r="O1999" s="469"/>
      <c r="P1999" s="75">
        <v>0</v>
      </c>
      <c r="Q1999" s="1002">
        <f t="shared" si="191"/>
        <v>0</v>
      </c>
      <c r="R1999" s="138"/>
      <c r="S1999" s="469"/>
      <c r="T1999" s="75">
        <v>0</v>
      </c>
      <c r="U1999" s="1002"/>
      <c r="V1999" s="138"/>
      <c r="W1999" s="469"/>
      <c r="X1999" s="138"/>
      <c r="Y1999" s="469"/>
      <c r="Z1999" s="60">
        <f t="shared" si="190"/>
        <v>3</v>
      </c>
      <c r="AA1999" s="1002">
        <v>1500</v>
      </c>
      <c r="AB1999" s="138"/>
      <c r="AC1999" s="469"/>
      <c r="AD1999" s="63">
        <v>0</v>
      </c>
      <c r="AE1999" s="137">
        <f t="shared" si="192"/>
        <v>0</v>
      </c>
      <c r="AF1999" s="942">
        <v>0</v>
      </c>
      <c r="AG1999" s="150">
        <v>0</v>
      </c>
      <c r="AH1999" s="138"/>
      <c r="AI1999" s="469"/>
      <c r="AJ1999" s="998">
        <f t="shared" si="193"/>
        <v>1500</v>
      </c>
    </row>
    <row r="2000" spans="2:36" ht="66" x14ac:dyDescent="0.25">
      <c r="B2000" s="406"/>
      <c r="C2000" s="226" t="s">
        <v>1882</v>
      </c>
      <c r="D2000" s="74"/>
      <c r="E2000" s="74">
        <v>20</v>
      </c>
      <c r="F2000" s="79" t="s">
        <v>30</v>
      </c>
      <c r="G2000" s="302" t="s">
        <v>31</v>
      </c>
      <c r="H2000" s="56" t="s">
        <v>32</v>
      </c>
      <c r="I2000" s="55" t="s">
        <v>33</v>
      </c>
      <c r="J2000" s="57">
        <v>116</v>
      </c>
      <c r="K2000" s="766">
        <v>2320</v>
      </c>
      <c r="L2000" s="136"/>
      <c r="M2000" s="469">
        <v>0</v>
      </c>
      <c r="N2000" s="136"/>
      <c r="O2000" s="469"/>
      <c r="P2000" s="75">
        <v>0</v>
      </c>
      <c r="Q2000" s="1002">
        <f t="shared" si="191"/>
        <v>0</v>
      </c>
      <c r="R2000" s="138"/>
      <c r="S2000" s="469"/>
      <c r="T2000" s="75">
        <v>0</v>
      </c>
      <c r="U2000" s="1002"/>
      <c r="V2000" s="138"/>
      <c r="W2000" s="469"/>
      <c r="X2000" s="138"/>
      <c r="Y2000" s="469"/>
      <c r="Z2000" s="60">
        <f t="shared" si="190"/>
        <v>20</v>
      </c>
      <c r="AA2000" s="1002">
        <v>2320</v>
      </c>
      <c r="AB2000" s="138"/>
      <c r="AC2000" s="469"/>
      <c r="AD2000" s="63">
        <v>0</v>
      </c>
      <c r="AE2000" s="137">
        <f t="shared" si="192"/>
        <v>0</v>
      </c>
      <c r="AF2000" s="942">
        <v>0</v>
      </c>
      <c r="AG2000" s="150">
        <v>0</v>
      </c>
      <c r="AH2000" s="138"/>
      <c r="AI2000" s="469"/>
      <c r="AJ2000" s="998">
        <f t="shared" si="193"/>
        <v>2320</v>
      </c>
    </row>
    <row r="2001" spans="2:36" ht="66" x14ac:dyDescent="0.25">
      <c r="B2001" s="406"/>
      <c r="C2001" s="237" t="s">
        <v>1883</v>
      </c>
      <c r="D2001" s="74"/>
      <c r="E2001" s="74">
        <v>60</v>
      </c>
      <c r="F2001" s="79" t="s">
        <v>30</v>
      </c>
      <c r="G2001" s="302" t="s">
        <v>31</v>
      </c>
      <c r="H2001" s="56" t="s">
        <v>32</v>
      </c>
      <c r="I2001" s="55" t="s">
        <v>33</v>
      </c>
      <c r="J2001" s="57">
        <v>44.1</v>
      </c>
      <c r="K2001" s="766">
        <v>2646</v>
      </c>
      <c r="L2001" s="136"/>
      <c r="M2001" s="469">
        <v>0</v>
      </c>
      <c r="N2001" s="136"/>
      <c r="O2001" s="469"/>
      <c r="P2001" s="75">
        <v>0</v>
      </c>
      <c r="Q2001" s="1002">
        <f t="shared" si="191"/>
        <v>0</v>
      </c>
      <c r="R2001" s="138"/>
      <c r="S2001" s="469"/>
      <c r="T2001" s="75">
        <v>0</v>
      </c>
      <c r="U2001" s="1002"/>
      <c r="V2001" s="138"/>
      <c r="W2001" s="469"/>
      <c r="X2001" s="138"/>
      <c r="Y2001" s="469"/>
      <c r="Z2001" s="60">
        <f t="shared" si="190"/>
        <v>60</v>
      </c>
      <c r="AA2001" s="1002">
        <v>2646</v>
      </c>
      <c r="AB2001" s="138"/>
      <c r="AC2001" s="469"/>
      <c r="AD2001" s="63">
        <v>0</v>
      </c>
      <c r="AE2001" s="137">
        <f t="shared" si="192"/>
        <v>0</v>
      </c>
      <c r="AF2001" s="942">
        <v>60</v>
      </c>
      <c r="AG2001" s="150">
        <v>0</v>
      </c>
      <c r="AH2001" s="138"/>
      <c r="AI2001" s="469"/>
      <c r="AJ2001" s="998">
        <f t="shared" si="193"/>
        <v>2646</v>
      </c>
    </row>
    <row r="2002" spans="2:36" ht="66" x14ac:dyDescent="0.25">
      <c r="B2002" s="406"/>
      <c r="C2002" s="237" t="s">
        <v>1884</v>
      </c>
      <c r="D2002" s="51"/>
      <c r="E2002" s="51">
        <v>10</v>
      </c>
      <c r="F2002" s="79" t="s">
        <v>30</v>
      </c>
      <c r="G2002" s="302" t="s">
        <v>31</v>
      </c>
      <c r="H2002" s="56" t="s">
        <v>32</v>
      </c>
      <c r="I2002" s="55" t="s">
        <v>33</v>
      </c>
      <c r="J2002" s="57">
        <v>174</v>
      </c>
      <c r="K2002" s="807">
        <v>1740</v>
      </c>
      <c r="L2002" s="136"/>
      <c r="M2002" s="469">
        <v>0</v>
      </c>
      <c r="N2002" s="136"/>
      <c r="O2002" s="469"/>
      <c r="P2002" s="75">
        <v>0</v>
      </c>
      <c r="Q2002" s="1002">
        <f t="shared" si="191"/>
        <v>0</v>
      </c>
      <c r="R2002" s="138"/>
      <c r="S2002" s="469"/>
      <c r="T2002" s="75">
        <v>0</v>
      </c>
      <c r="U2002" s="1002"/>
      <c r="V2002" s="138"/>
      <c r="W2002" s="469"/>
      <c r="X2002" s="138"/>
      <c r="Y2002" s="469"/>
      <c r="Z2002" s="60">
        <f t="shared" si="190"/>
        <v>10</v>
      </c>
      <c r="AA2002" s="1002">
        <v>1740</v>
      </c>
      <c r="AB2002" s="138"/>
      <c r="AC2002" s="469"/>
      <c r="AD2002" s="63">
        <v>0</v>
      </c>
      <c r="AE2002" s="137">
        <f t="shared" si="192"/>
        <v>0</v>
      </c>
      <c r="AF2002" s="942">
        <v>0</v>
      </c>
      <c r="AG2002" s="150">
        <v>0</v>
      </c>
      <c r="AH2002" s="138"/>
      <c r="AI2002" s="469"/>
      <c r="AJ2002" s="998">
        <f t="shared" si="193"/>
        <v>1740</v>
      </c>
    </row>
    <row r="2003" spans="2:36" ht="24" x14ac:dyDescent="0.25">
      <c r="B2003" s="42">
        <v>29903</v>
      </c>
      <c r="C2003" s="341" t="s">
        <v>1885</v>
      </c>
      <c r="D2003" s="44"/>
      <c r="E2003" s="44"/>
      <c r="F2003" s="45"/>
      <c r="G2003" s="46"/>
      <c r="H2003" s="46"/>
      <c r="I2003" s="46"/>
      <c r="J2003" s="47"/>
      <c r="K2003" s="787"/>
      <c r="L2003" s="264"/>
      <c r="M2003" s="921">
        <v>0</v>
      </c>
      <c r="N2003" s="264"/>
      <c r="O2003" s="921"/>
      <c r="P2003" s="238">
        <v>0</v>
      </c>
      <c r="Q2003" s="1008"/>
      <c r="R2003" s="265"/>
      <c r="S2003" s="921"/>
      <c r="T2003" s="238">
        <v>0</v>
      </c>
      <c r="U2003" s="1008"/>
      <c r="V2003" s="265"/>
      <c r="W2003" s="921"/>
      <c r="X2003" s="265"/>
      <c r="Y2003" s="921"/>
      <c r="Z2003" s="376">
        <f t="shared" si="190"/>
        <v>0</v>
      </c>
      <c r="AA2003" s="1008"/>
      <c r="AB2003" s="265"/>
      <c r="AC2003" s="921"/>
      <c r="AD2003" s="931">
        <v>0</v>
      </c>
      <c r="AE2003" s="281"/>
      <c r="AF2003" s="958"/>
      <c r="AG2003" s="882">
        <v>0</v>
      </c>
      <c r="AH2003" s="265"/>
      <c r="AI2003" s="921"/>
      <c r="AJ2003" s="926">
        <f t="shared" si="193"/>
        <v>0</v>
      </c>
    </row>
    <row r="2004" spans="2:36" x14ac:dyDescent="0.25">
      <c r="B2004" s="408"/>
      <c r="C2004" s="409"/>
      <c r="D2004" s="51"/>
      <c r="E2004" s="51"/>
      <c r="F2004" s="79"/>
      <c r="G2004" s="133"/>
      <c r="H2004" s="133"/>
      <c r="I2004" s="133"/>
      <c r="J2004" s="57"/>
      <c r="K2004" s="807"/>
      <c r="L2004" s="136"/>
      <c r="M2004" s="469">
        <v>0</v>
      </c>
      <c r="N2004" s="136"/>
      <c r="O2004" s="469"/>
      <c r="P2004" s="75">
        <v>0</v>
      </c>
      <c r="Q2004" s="1002"/>
      <c r="R2004" s="138"/>
      <c r="S2004" s="469"/>
      <c r="T2004" s="75">
        <v>0</v>
      </c>
      <c r="U2004" s="1002"/>
      <c r="V2004" s="138"/>
      <c r="W2004" s="469"/>
      <c r="X2004" s="138"/>
      <c r="Y2004" s="469"/>
      <c r="Z2004" s="60">
        <f t="shared" si="190"/>
        <v>0</v>
      </c>
      <c r="AA2004" s="1002"/>
      <c r="AB2004" s="138"/>
      <c r="AC2004" s="469"/>
      <c r="AD2004" s="63">
        <v>0</v>
      </c>
      <c r="AE2004" s="137"/>
      <c r="AF2004" s="942"/>
      <c r="AG2004" s="150">
        <v>0</v>
      </c>
      <c r="AH2004" s="138"/>
      <c r="AI2004" s="469"/>
      <c r="AJ2004" s="998">
        <f t="shared" si="193"/>
        <v>0</v>
      </c>
    </row>
    <row r="2005" spans="2:36" ht="24" x14ac:dyDescent="0.25">
      <c r="B2005" s="42">
        <v>29904</v>
      </c>
      <c r="C2005" s="341" t="s">
        <v>1886</v>
      </c>
      <c r="D2005" s="44"/>
      <c r="E2005" s="44"/>
      <c r="F2005" s="45"/>
      <c r="G2005" s="46"/>
      <c r="H2005" s="46"/>
      <c r="I2005" s="46"/>
      <c r="J2005" s="47"/>
      <c r="K2005" s="787"/>
      <c r="L2005" s="264"/>
      <c r="M2005" s="921">
        <v>0</v>
      </c>
      <c r="N2005" s="264"/>
      <c r="O2005" s="921"/>
      <c r="P2005" s="238">
        <v>0</v>
      </c>
      <c r="Q2005" s="1008"/>
      <c r="R2005" s="265"/>
      <c r="S2005" s="921"/>
      <c r="T2005" s="238">
        <v>0</v>
      </c>
      <c r="U2005" s="1008"/>
      <c r="V2005" s="265"/>
      <c r="W2005" s="921"/>
      <c r="X2005" s="265"/>
      <c r="Y2005" s="921"/>
      <c r="Z2005" s="376">
        <f t="shared" si="190"/>
        <v>0</v>
      </c>
      <c r="AA2005" s="1008"/>
      <c r="AB2005" s="265"/>
      <c r="AC2005" s="921"/>
      <c r="AD2005" s="931">
        <v>0</v>
      </c>
      <c r="AE2005" s="281"/>
      <c r="AF2005" s="958"/>
      <c r="AG2005" s="882">
        <v>0</v>
      </c>
      <c r="AH2005" s="265"/>
      <c r="AI2005" s="921"/>
      <c r="AJ2005" s="926">
        <f t="shared" si="193"/>
        <v>0</v>
      </c>
    </row>
    <row r="2006" spans="2:36" x14ac:dyDescent="0.25">
      <c r="B2006" s="408"/>
      <c r="C2006" s="226"/>
      <c r="D2006" s="51"/>
      <c r="E2006" s="51"/>
      <c r="F2006" s="79"/>
      <c r="G2006" s="133"/>
      <c r="H2006" s="133"/>
      <c r="I2006" s="133"/>
      <c r="J2006" s="108"/>
      <c r="K2006" s="807"/>
      <c r="L2006" s="142"/>
      <c r="M2006" s="918">
        <v>0</v>
      </c>
      <c r="N2006" s="142"/>
      <c r="O2006" s="918"/>
      <c r="P2006" s="75">
        <v>0</v>
      </c>
      <c r="Q2006" s="1007"/>
      <c r="R2006" s="144"/>
      <c r="S2006" s="918"/>
      <c r="T2006" s="75">
        <v>0</v>
      </c>
      <c r="U2006" s="1007"/>
      <c r="V2006" s="144"/>
      <c r="W2006" s="918"/>
      <c r="X2006" s="144"/>
      <c r="Y2006" s="918"/>
      <c r="Z2006" s="60">
        <f t="shared" si="190"/>
        <v>0</v>
      </c>
      <c r="AA2006" s="1007"/>
      <c r="AB2006" s="144"/>
      <c r="AC2006" s="918"/>
      <c r="AD2006" s="63">
        <v>0</v>
      </c>
      <c r="AE2006" s="135"/>
      <c r="AF2006" s="945"/>
      <c r="AG2006" s="150">
        <v>0</v>
      </c>
      <c r="AH2006" s="144"/>
      <c r="AI2006" s="918"/>
      <c r="AJ2006" s="998">
        <f t="shared" si="193"/>
        <v>0</v>
      </c>
    </row>
    <row r="2007" spans="2:36" ht="24" x14ac:dyDescent="0.25">
      <c r="B2007" s="42">
        <v>29905</v>
      </c>
      <c r="C2007" s="341" t="s">
        <v>1887</v>
      </c>
      <c r="D2007" s="44"/>
      <c r="E2007" s="44"/>
      <c r="F2007" s="45"/>
      <c r="G2007" s="46"/>
      <c r="H2007" s="46"/>
      <c r="I2007" s="46"/>
      <c r="J2007" s="47"/>
      <c r="K2007" s="787"/>
      <c r="L2007" s="264"/>
      <c r="M2007" s="921">
        <v>0</v>
      </c>
      <c r="N2007" s="264"/>
      <c r="O2007" s="921"/>
      <c r="P2007" s="238">
        <v>0</v>
      </c>
      <c r="Q2007" s="1008"/>
      <c r="R2007" s="265"/>
      <c r="S2007" s="921"/>
      <c r="T2007" s="238">
        <v>0</v>
      </c>
      <c r="U2007" s="1008"/>
      <c r="V2007" s="265"/>
      <c r="W2007" s="921"/>
      <c r="X2007" s="265"/>
      <c r="Y2007" s="921"/>
      <c r="Z2007" s="376">
        <f t="shared" si="190"/>
        <v>0</v>
      </c>
      <c r="AA2007" s="1008"/>
      <c r="AB2007" s="265"/>
      <c r="AC2007" s="921"/>
      <c r="AD2007" s="931">
        <v>0</v>
      </c>
      <c r="AE2007" s="281"/>
      <c r="AF2007" s="958"/>
      <c r="AG2007" s="882">
        <v>0</v>
      </c>
      <c r="AH2007" s="265"/>
      <c r="AI2007" s="921"/>
      <c r="AJ2007" s="926">
        <f t="shared" si="193"/>
        <v>0</v>
      </c>
    </row>
    <row r="2008" spans="2:36" x14ac:dyDescent="0.25">
      <c r="B2008" s="408"/>
      <c r="C2008" s="226"/>
      <c r="D2008" s="51"/>
      <c r="E2008" s="51"/>
      <c r="F2008" s="79"/>
      <c r="G2008" s="133"/>
      <c r="H2008" s="133"/>
      <c r="I2008" s="133"/>
      <c r="J2008" s="108"/>
      <c r="K2008" s="807"/>
      <c r="L2008" s="142"/>
      <c r="M2008" s="918">
        <v>0</v>
      </c>
      <c r="N2008" s="142"/>
      <c r="O2008" s="918"/>
      <c r="P2008" s="75">
        <v>0</v>
      </c>
      <c r="Q2008" s="1007"/>
      <c r="R2008" s="144"/>
      <c r="S2008" s="918"/>
      <c r="T2008" s="75">
        <v>0</v>
      </c>
      <c r="U2008" s="1007"/>
      <c r="V2008" s="144"/>
      <c r="W2008" s="918"/>
      <c r="X2008" s="144"/>
      <c r="Y2008" s="918"/>
      <c r="Z2008" s="60">
        <f t="shared" si="190"/>
        <v>0</v>
      </c>
      <c r="AA2008" s="1007"/>
      <c r="AB2008" s="144"/>
      <c r="AC2008" s="918"/>
      <c r="AD2008" s="63">
        <v>0</v>
      </c>
      <c r="AE2008" s="135"/>
      <c r="AF2008" s="945"/>
      <c r="AG2008" s="150">
        <v>0</v>
      </c>
      <c r="AH2008" s="144"/>
      <c r="AI2008" s="918"/>
      <c r="AJ2008" s="998">
        <f t="shared" si="193"/>
        <v>0</v>
      </c>
    </row>
    <row r="2009" spans="2:36" ht="24" x14ac:dyDescent="0.25">
      <c r="B2009" s="42">
        <v>29906</v>
      </c>
      <c r="C2009" s="341" t="s">
        <v>1888</v>
      </c>
      <c r="D2009" s="44"/>
      <c r="E2009" s="44"/>
      <c r="F2009" s="45"/>
      <c r="G2009" s="46"/>
      <c r="H2009" s="46"/>
      <c r="I2009" s="46"/>
      <c r="J2009" s="47"/>
      <c r="K2009" s="787"/>
      <c r="L2009" s="264"/>
      <c r="M2009" s="921">
        <v>0</v>
      </c>
      <c r="N2009" s="264"/>
      <c r="O2009" s="921"/>
      <c r="P2009" s="238">
        <v>0</v>
      </c>
      <c r="Q2009" s="1008"/>
      <c r="R2009" s="265"/>
      <c r="S2009" s="921"/>
      <c r="T2009" s="238">
        <v>0</v>
      </c>
      <c r="U2009" s="1008"/>
      <c r="V2009" s="265"/>
      <c r="W2009" s="921"/>
      <c r="X2009" s="265"/>
      <c r="Y2009" s="921"/>
      <c r="Z2009" s="376">
        <f t="shared" si="190"/>
        <v>0</v>
      </c>
      <c r="AA2009" s="1008"/>
      <c r="AB2009" s="265"/>
      <c r="AC2009" s="921"/>
      <c r="AD2009" s="931">
        <v>0</v>
      </c>
      <c r="AE2009" s="281"/>
      <c r="AF2009" s="958"/>
      <c r="AG2009" s="882">
        <v>0</v>
      </c>
      <c r="AH2009" s="265"/>
      <c r="AI2009" s="921"/>
      <c r="AJ2009" s="926">
        <f t="shared" si="193"/>
        <v>0</v>
      </c>
    </row>
    <row r="2010" spans="2:36" x14ac:dyDescent="0.25">
      <c r="B2010" s="408"/>
      <c r="C2010" s="226"/>
      <c r="D2010" s="51"/>
      <c r="E2010" s="51"/>
      <c r="F2010" s="79"/>
      <c r="G2010" s="133"/>
      <c r="H2010" s="133"/>
      <c r="I2010" s="133"/>
      <c r="J2010" s="108"/>
      <c r="K2010" s="807"/>
      <c r="L2010" s="142"/>
      <c r="M2010" s="918">
        <v>0</v>
      </c>
      <c r="N2010" s="142"/>
      <c r="O2010" s="918"/>
      <c r="P2010" s="75">
        <v>0</v>
      </c>
      <c r="Q2010" s="1007"/>
      <c r="R2010" s="144"/>
      <c r="S2010" s="918"/>
      <c r="T2010" s="75">
        <v>0</v>
      </c>
      <c r="U2010" s="1007"/>
      <c r="V2010" s="144"/>
      <c r="W2010" s="918"/>
      <c r="X2010" s="144"/>
      <c r="Y2010" s="918"/>
      <c r="Z2010" s="60">
        <f t="shared" si="190"/>
        <v>0</v>
      </c>
      <c r="AA2010" s="1007"/>
      <c r="AB2010" s="144"/>
      <c r="AC2010" s="918"/>
      <c r="AD2010" s="63">
        <v>0</v>
      </c>
      <c r="AE2010" s="135"/>
      <c r="AF2010" s="945"/>
      <c r="AG2010" s="150">
        <v>0</v>
      </c>
      <c r="AH2010" s="144"/>
      <c r="AI2010" s="918"/>
      <c r="AJ2010" s="998">
        <f t="shared" si="193"/>
        <v>0</v>
      </c>
    </row>
    <row r="2011" spans="2:36" ht="24" x14ac:dyDescent="0.25">
      <c r="B2011" s="42">
        <v>29907</v>
      </c>
      <c r="C2011" s="341" t="s">
        <v>1889</v>
      </c>
      <c r="D2011" s="44"/>
      <c r="E2011" s="44"/>
      <c r="F2011" s="45"/>
      <c r="G2011" s="46"/>
      <c r="H2011" s="46"/>
      <c r="I2011" s="46"/>
      <c r="J2011" s="47"/>
      <c r="K2011" s="787"/>
      <c r="L2011" s="264"/>
      <c r="M2011" s="921">
        <v>0</v>
      </c>
      <c r="N2011" s="264"/>
      <c r="O2011" s="921"/>
      <c r="P2011" s="238">
        <v>0</v>
      </c>
      <c r="Q2011" s="1008"/>
      <c r="R2011" s="265"/>
      <c r="S2011" s="921"/>
      <c r="T2011" s="238">
        <v>0</v>
      </c>
      <c r="U2011" s="1008"/>
      <c r="V2011" s="265"/>
      <c r="W2011" s="921"/>
      <c r="X2011" s="265"/>
      <c r="Y2011" s="921"/>
      <c r="Z2011" s="376">
        <f t="shared" si="190"/>
        <v>0</v>
      </c>
      <c r="AA2011" s="1008"/>
      <c r="AB2011" s="265"/>
      <c r="AC2011" s="921"/>
      <c r="AD2011" s="931">
        <v>0</v>
      </c>
      <c r="AE2011" s="281"/>
      <c r="AF2011" s="958"/>
      <c r="AG2011" s="882">
        <v>0</v>
      </c>
      <c r="AH2011" s="265"/>
      <c r="AI2011" s="921"/>
      <c r="AJ2011" s="926">
        <f t="shared" si="193"/>
        <v>0</v>
      </c>
    </row>
    <row r="2012" spans="2:36" x14ac:dyDescent="0.25">
      <c r="B2012" s="408"/>
      <c r="C2012" s="226"/>
      <c r="D2012" s="51"/>
      <c r="E2012" s="583"/>
      <c r="F2012" s="204"/>
      <c r="G2012" s="205"/>
      <c r="H2012" s="205"/>
      <c r="I2012" s="205"/>
      <c r="J2012" s="108"/>
      <c r="K2012" s="811"/>
      <c r="L2012" s="142"/>
      <c r="M2012" s="918">
        <v>0</v>
      </c>
      <c r="N2012" s="142"/>
      <c r="O2012" s="918"/>
      <c r="P2012" s="75">
        <v>0</v>
      </c>
      <c r="Q2012" s="1007"/>
      <c r="R2012" s="144"/>
      <c r="S2012" s="918"/>
      <c r="T2012" s="75">
        <v>0</v>
      </c>
      <c r="U2012" s="1007"/>
      <c r="V2012" s="144"/>
      <c r="W2012" s="918"/>
      <c r="X2012" s="144"/>
      <c r="Y2012" s="918"/>
      <c r="Z2012" s="60">
        <f t="shared" si="190"/>
        <v>0</v>
      </c>
      <c r="AA2012" s="1007"/>
      <c r="AB2012" s="144"/>
      <c r="AC2012" s="918"/>
      <c r="AD2012" s="63">
        <v>0</v>
      </c>
      <c r="AE2012" s="135"/>
      <c r="AF2012" s="945"/>
      <c r="AG2012" s="150">
        <v>0</v>
      </c>
      <c r="AH2012" s="144"/>
      <c r="AI2012" s="918"/>
      <c r="AJ2012" s="998">
        <f t="shared" si="193"/>
        <v>0</v>
      </c>
    </row>
    <row r="2013" spans="2:36" ht="24" x14ac:dyDescent="0.25">
      <c r="B2013" s="42">
        <v>29908</v>
      </c>
      <c r="C2013" s="341" t="s">
        <v>1890</v>
      </c>
      <c r="D2013" s="44"/>
      <c r="E2013" s="44"/>
      <c r="F2013" s="45"/>
      <c r="G2013" s="46"/>
      <c r="H2013" s="46"/>
      <c r="I2013" s="46"/>
      <c r="J2013" s="47"/>
      <c r="K2013" s="787">
        <v>1695.92</v>
      </c>
      <c r="L2013" s="264"/>
      <c r="M2013" s="921">
        <v>0</v>
      </c>
      <c r="N2013" s="264"/>
      <c r="O2013" s="921"/>
      <c r="P2013" s="238">
        <v>0</v>
      </c>
      <c r="Q2013" s="326">
        <f>Q2014</f>
        <v>0</v>
      </c>
      <c r="R2013" s="265"/>
      <c r="S2013" s="921"/>
      <c r="T2013" s="238">
        <v>0</v>
      </c>
      <c r="U2013" s="326">
        <v>0</v>
      </c>
      <c r="V2013" s="265"/>
      <c r="W2013" s="921"/>
      <c r="X2013" s="265"/>
      <c r="Y2013" s="921"/>
      <c r="Z2013" s="376">
        <f t="shared" si="190"/>
        <v>0</v>
      </c>
      <c r="AA2013" s="326">
        <f>SUM(AA2014:AA2015)</f>
        <v>1695.92</v>
      </c>
      <c r="AB2013" s="265"/>
      <c r="AC2013" s="326">
        <f>SUM(AC2014:AC2015)</f>
        <v>0</v>
      </c>
      <c r="AD2013" s="931">
        <v>0</v>
      </c>
      <c r="AE2013" s="326">
        <f>SUM(AE2014:AE2015)</f>
        <v>0</v>
      </c>
      <c r="AF2013" s="965">
        <f>AF2014</f>
        <v>0</v>
      </c>
      <c r="AG2013" s="326">
        <f>SUM(AG2014:AG2015)</f>
        <v>0</v>
      </c>
      <c r="AH2013" s="265"/>
      <c r="AI2013" s="326">
        <f>SUM(AI2014:AI2015)</f>
        <v>0</v>
      </c>
      <c r="AJ2013" s="326">
        <f>SUM(AJ2014:AJ2015)</f>
        <v>1695.92</v>
      </c>
    </row>
    <row r="2014" spans="2:36" ht="66" x14ac:dyDescent="0.25">
      <c r="B2014" s="83"/>
      <c r="C2014" s="228" t="s">
        <v>1891</v>
      </c>
      <c r="D2014" s="171"/>
      <c r="E2014" s="171">
        <v>1</v>
      </c>
      <c r="F2014" s="109" t="s">
        <v>30</v>
      </c>
      <c r="G2014" s="55" t="s">
        <v>31</v>
      </c>
      <c r="H2014" s="56" t="s">
        <v>32</v>
      </c>
      <c r="I2014" s="55" t="s">
        <v>33</v>
      </c>
      <c r="J2014" s="57">
        <v>1695.92</v>
      </c>
      <c r="K2014" s="446">
        <v>1695.92</v>
      </c>
      <c r="L2014" s="80"/>
      <c r="M2014" s="150">
        <v>0</v>
      </c>
      <c r="N2014" s="80"/>
      <c r="O2014" s="150"/>
      <c r="P2014" s="75">
        <v>0</v>
      </c>
      <c r="Q2014" s="999">
        <v>0</v>
      </c>
      <c r="R2014" s="81"/>
      <c r="S2014" s="150"/>
      <c r="T2014" s="75">
        <v>0</v>
      </c>
      <c r="U2014" s="999"/>
      <c r="V2014" s="81"/>
      <c r="W2014" s="150"/>
      <c r="X2014" s="81"/>
      <c r="Y2014" s="150"/>
      <c r="Z2014" s="60">
        <f t="shared" si="190"/>
        <v>1</v>
      </c>
      <c r="AA2014" s="999">
        <v>1695.92</v>
      </c>
      <c r="AB2014" s="81"/>
      <c r="AC2014" s="150"/>
      <c r="AD2014" s="63">
        <v>0</v>
      </c>
      <c r="AE2014" s="78">
        <f>AD2014*J2014</f>
        <v>0</v>
      </c>
      <c r="AF2014" s="63">
        <v>0</v>
      </c>
      <c r="AG2014" s="150">
        <v>0</v>
      </c>
      <c r="AH2014" s="81"/>
      <c r="AI2014" s="150"/>
      <c r="AJ2014" s="998">
        <f>AG2014+AI2014+AE2014+AC2014+AA2014+Y2014+W2014+U2014+S2014+Q2014+O2014+M2014</f>
        <v>1695.92</v>
      </c>
    </row>
    <row r="2015" spans="2:36" x14ac:dyDescent="0.25">
      <c r="B2015" s="51"/>
      <c r="C2015" s="226"/>
      <c r="D2015" s="51"/>
      <c r="E2015" s="583"/>
      <c r="F2015" s="470"/>
      <c r="G2015" s="471"/>
      <c r="H2015" s="471"/>
      <c r="I2015" s="471"/>
      <c r="J2015" s="108"/>
      <c r="K2015" s="811"/>
      <c r="L2015" s="142"/>
      <c r="M2015" s="918">
        <v>0</v>
      </c>
      <c r="N2015" s="142"/>
      <c r="O2015" s="918"/>
      <c r="P2015" s="75">
        <v>0</v>
      </c>
      <c r="Q2015" s="1007"/>
      <c r="R2015" s="144"/>
      <c r="S2015" s="918"/>
      <c r="T2015" s="75">
        <v>0</v>
      </c>
      <c r="U2015" s="1007"/>
      <c r="V2015" s="144"/>
      <c r="W2015" s="918"/>
      <c r="X2015" s="144"/>
      <c r="Y2015" s="918"/>
      <c r="Z2015" s="60">
        <f t="shared" si="190"/>
        <v>0</v>
      </c>
      <c r="AA2015" s="1007">
        <v>0</v>
      </c>
      <c r="AB2015" s="144"/>
      <c r="AC2015" s="918"/>
      <c r="AD2015" s="63">
        <v>0</v>
      </c>
      <c r="AE2015" s="135"/>
      <c r="AF2015" s="945"/>
      <c r="AG2015" s="150">
        <v>0</v>
      </c>
      <c r="AH2015" s="144"/>
      <c r="AI2015" s="918"/>
      <c r="AJ2015" s="998">
        <f>AG2015+AI2015+AE2015+AC2015+AA2015+Y2015+W2015+U2015+S2015+Q2015+O2015+M2015</f>
        <v>0</v>
      </c>
    </row>
    <row r="2016" spans="2:36" x14ac:dyDescent="0.25">
      <c r="B2016" s="16">
        <v>3000</v>
      </c>
      <c r="C2016" s="17" t="s">
        <v>1892</v>
      </c>
      <c r="D2016" s="16"/>
      <c r="E2016" s="733"/>
      <c r="F2016" s="18"/>
      <c r="G2016" s="19"/>
      <c r="H2016" s="19"/>
      <c r="I2016" s="19"/>
      <c r="J2016" s="20"/>
      <c r="K2016" s="760">
        <v>6084050.0099999998</v>
      </c>
      <c r="L2016" s="473"/>
      <c r="M2016" s="925">
        <f>M2017+M2060+M2095+M2177+M2222+M2311+M2343+M2381+M2417</f>
        <v>0</v>
      </c>
      <c r="N2016" s="473"/>
      <c r="O2016" s="925">
        <f>O2017+O2060+O2095+O2177+O2222+O2311+O2343+O2381+O2417</f>
        <v>0</v>
      </c>
      <c r="P2016" s="865">
        <v>0</v>
      </c>
      <c r="Q2016" s="925">
        <f>Q2017+Q2060+Q2095+Q2177+Q2222+Q2311+Q2343+Q2381+Q2417</f>
        <v>0</v>
      </c>
      <c r="R2016" s="474"/>
      <c r="S2016" s="925"/>
      <c r="T2016" s="865">
        <v>0</v>
      </c>
      <c r="U2016" s="925">
        <f>U2017+U2060+U2095+U2177+U2222+U2311+U2343+U2381+U2417</f>
        <v>1253777.1399999999</v>
      </c>
      <c r="V2016" s="474"/>
      <c r="W2016" s="925">
        <f>W2017+W2060+W2095+W2177+W2222+W2311+W2343+W2381+W2417</f>
        <v>0</v>
      </c>
      <c r="X2016" s="474"/>
      <c r="Y2016" s="925">
        <f>Y2017+Y2060+Y2095+Y2177+Y2222+Y2311+Y2343+Y2381+Y2417</f>
        <v>0</v>
      </c>
      <c r="Z2016" s="866">
        <f t="shared" si="190"/>
        <v>0</v>
      </c>
      <c r="AA2016" s="925">
        <f>AA2017+AA2060+AA2095+AA2177+AA2222+AA2311+AA2343+AA2381+AA2417</f>
        <v>4830272.8699999992</v>
      </c>
      <c r="AB2016" s="474"/>
      <c r="AC2016" s="925">
        <f>AC2017+AC2060+AC2095+AC2177+AC2222+AC2311+AC2343+AC2381+AC2417</f>
        <v>0</v>
      </c>
      <c r="AD2016" s="995">
        <v>0</v>
      </c>
      <c r="AE2016" s="473">
        <f>AE2017+AE2060+AE2095+AE2177+AE2222+AE2311+AE2343+AE2381+AE2417</f>
        <v>0</v>
      </c>
      <c r="AF2016" s="970">
        <f>AF2017+AF2060+AF2095+AF2177+AF2222+AF2311+AF2343+AF2381+AF2417</f>
        <v>0</v>
      </c>
      <c r="AG2016" s="473">
        <f>AG2017+AG2060+AG2095+AG2177+AG2222+AG2311+AG2343+AG2381+AG2417</f>
        <v>0</v>
      </c>
      <c r="AH2016" s="474"/>
      <c r="AI2016" s="925">
        <f>AI2017+AI2060+AI2095+AI2177+AI2222+AI2311+AI2343+AI2381+AI2417</f>
        <v>0</v>
      </c>
      <c r="AJ2016" s="925">
        <f>AJ2017+AJ2060+AJ2095+AJ2177+AJ2222+AJ2311+AJ2343+AJ2381+AJ2417</f>
        <v>6084050.0099999998</v>
      </c>
    </row>
    <row r="2017" spans="2:36" x14ac:dyDescent="0.25">
      <c r="B2017" s="25">
        <v>3100</v>
      </c>
      <c r="C2017" s="26" t="s">
        <v>1893</v>
      </c>
      <c r="D2017" s="25"/>
      <c r="E2017" s="25"/>
      <c r="F2017" s="27"/>
      <c r="G2017" s="246"/>
      <c r="H2017" s="246"/>
      <c r="I2017" s="246"/>
      <c r="J2017" s="30"/>
      <c r="K2017" s="812">
        <v>0</v>
      </c>
      <c r="L2017" s="249"/>
      <c r="M2017" s="922">
        <f>M2018+M2022+M2026+M2030+M2034+M2038+M2043+M2047+M2053</f>
        <v>0</v>
      </c>
      <c r="N2017" s="249"/>
      <c r="O2017" s="922">
        <f>O2018+O2022+O2026+O2030+O2034+O2038+O2043+O2047+O2053</f>
        <v>0</v>
      </c>
      <c r="P2017" s="885">
        <v>0</v>
      </c>
      <c r="Q2017" s="922">
        <f>Q2018+Q2022+Q2026+Q2030+Q2034+Q2038+Q2043+Q2047+Q2053</f>
        <v>0</v>
      </c>
      <c r="R2017" s="250"/>
      <c r="S2017" s="922"/>
      <c r="T2017" s="885">
        <v>0</v>
      </c>
      <c r="U2017" s="922">
        <f>U2018+U2022+U2026+U2030+U2034+U2038+U2043+U2047+U2053</f>
        <v>0</v>
      </c>
      <c r="V2017" s="250"/>
      <c r="W2017" s="922">
        <f>W2018+W2022+W2026+W2030+W2034+W2038+W2043+W2047+W2053</f>
        <v>0</v>
      </c>
      <c r="X2017" s="250"/>
      <c r="Y2017" s="922">
        <f>Y2018+Y2022+Y2026+Y2030+Y2034+Y2038+Y2043+Y2047+Y2053</f>
        <v>0</v>
      </c>
      <c r="Z2017" s="368">
        <f t="shared" si="190"/>
        <v>0</v>
      </c>
      <c r="AA2017" s="922">
        <f>AA2018+AA2022+AA2026+AA2030+AA2034+AA2038+AA2043+AA2047+AA2053</f>
        <v>0</v>
      </c>
      <c r="AB2017" s="250"/>
      <c r="AC2017" s="922">
        <f>AC2018+AC2022+AC2026+AC2030+AC2034+AC2038+AC2043+AC2047+AC2053</f>
        <v>0</v>
      </c>
      <c r="AD2017" s="929">
        <v>0</v>
      </c>
      <c r="AE2017" s="249">
        <f>AE2018+AE2022+AE2026+AE2030+AE2034+AE2038+AE2043+AE2047+AE2053</f>
        <v>0</v>
      </c>
      <c r="AF2017" s="554">
        <f>AF2018+AF2022+AF2026+AF2030+AF2034+AF2038+AF2043+AF2047+AF2053</f>
        <v>0</v>
      </c>
      <c r="AG2017" s="249">
        <f>AG2018+AG2022+AG2026+AG2030+AG2034+AG2038+AG2043+AG2047+AG2053</f>
        <v>0</v>
      </c>
      <c r="AH2017" s="250"/>
      <c r="AI2017" s="922">
        <f>AI2018+AI2022+AI2026+AI2030+AI2034+AI2038+AI2043+AI2047+AI2053</f>
        <v>0</v>
      </c>
      <c r="AJ2017" s="922">
        <f>AJ2018+AJ2022+AJ2026+AJ2030+AJ2034+AJ2038+AJ2043+AJ2047+AJ2053</f>
        <v>0</v>
      </c>
    </row>
    <row r="2018" spans="2:36" x14ac:dyDescent="0.25">
      <c r="B2018" s="272">
        <v>311</v>
      </c>
      <c r="C2018" s="273" t="s">
        <v>1894</v>
      </c>
      <c r="D2018" s="272"/>
      <c r="E2018" s="272"/>
      <c r="F2018" s="274"/>
      <c r="G2018" s="313"/>
      <c r="H2018" s="313"/>
      <c r="I2018" s="313"/>
      <c r="J2018" s="277"/>
      <c r="K2018" s="806">
        <v>0</v>
      </c>
      <c r="L2018" s="278"/>
      <c r="M2018" s="919">
        <f>M2019</f>
        <v>0</v>
      </c>
      <c r="N2018" s="278"/>
      <c r="O2018" s="919">
        <f>O2019</f>
        <v>0</v>
      </c>
      <c r="P2018" s="875">
        <v>0</v>
      </c>
      <c r="Q2018" s="919">
        <f>Q2019</f>
        <v>0</v>
      </c>
      <c r="R2018" s="279"/>
      <c r="S2018" s="919">
        <f>S2019</f>
        <v>0</v>
      </c>
      <c r="T2018" s="875">
        <v>0</v>
      </c>
      <c r="U2018" s="919">
        <f>U2019</f>
        <v>0</v>
      </c>
      <c r="V2018" s="279"/>
      <c r="W2018" s="919">
        <f>W2019</f>
        <v>0</v>
      </c>
      <c r="X2018" s="279"/>
      <c r="Y2018" s="919">
        <f>Y2019</f>
        <v>0</v>
      </c>
      <c r="Z2018" s="373">
        <f t="shared" si="190"/>
        <v>0</v>
      </c>
      <c r="AA2018" s="919">
        <f>AA2019</f>
        <v>0</v>
      </c>
      <c r="AB2018" s="279"/>
      <c r="AC2018" s="919">
        <f>AC2019</f>
        <v>0</v>
      </c>
      <c r="AD2018" s="930">
        <v>0</v>
      </c>
      <c r="AE2018" s="278">
        <f>AE2019</f>
        <v>0</v>
      </c>
      <c r="AF2018" s="950">
        <f t="shared" ref="AF2018:AF2019" si="194">AF2019</f>
        <v>0</v>
      </c>
      <c r="AG2018" s="278">
        <f>AG2019</f>
        <v>0</v>
      </c>
      <c r="AH2018" s="279"/>
      <c r="AI2018" s="919">
        <f>AI2019</f>
        <v>0</v>
      </c>
      <c r="AJ2018" s="919">
        <f>AJ2019</f>
        <v>0</v>
      </c>
    </row>
    <row r="2019" spans="2:36" x14ac:dyDescent="0.25">
      <c r="B2019" s="42">
        <v>31101</v>
      </c>
      <c r="C2019" s="341" t="s">
        <v>1894</v>
      </c>
      <c r="D2019" s="42"/>
      <c r="E2019" s="745"/>
      <c r="F2019" s="45"/>
      <c r="G2019" s="46"/>
      <c r="H2019" s="46"/>
      <c r="I2019" s="46"/>
      <c r="J2019" s="47"/>
      <c r="K2019" s="820">
        <v>0</v>
      </c>
      <c r="L2019" s="264"/>
      <c r="M2019" s="921">
        <f>SUM(M2020:M2021)</f>
        <v>0</v>
      </c>
      <c r="N2019" s="264"/>
      <c r="O2019" s="921">
        <f>SUM(O2020:O2021)</f>
        <v>0</v>
      </c>
      <c r="P2019" s="238">
        <v>0</v>
      </c>
      <c r="Q2019" s="921">
        <f>SUM(Q2020:Q2021)</f>
        <v>0</v>
      </c>
      <c r="R2019" s="265"/>
      <c r="S2019" s="921">
        <f>SUM(S2020:S2021)</f>
        <v>0</v>
      </c>
      <c r="T2019" s="238">
        <v>0</v>
      </c>
      <c r="U2019" s="921">
        <f>SUM(U2020:U2021)</f>
        <v>0</v>
      </c>
      <c r="V2019" s="265"/>
      <c r="W2019" s="921">
        <f>SUM(W2020:W2021)</f>
        <v>0</v>
      </c>
      <c r="X2019" s="265"/>
      <c r="Y2019" s="921">
        <f>SUM(Y2020:Y2021)</f>
        <v>0</v>
      </c>
      <c r="Z2019" s="376">
        <f t="shared" si="190"/>
        <v>0</v>
      </c>
      <c r="AA2019" s="921">
        <f>SUM(AA2020:AA2021)</f>
        <v>0</v>
      </c>
      <c r="AB2019" s="265"/>
      <c r="AC2019" s="921">
        <f>SUM(AC2020:AC2021)</f>
        <v>0</v>
      </c>
      <c r="AD2019" s="931">
        <v>0</v>
      </c>
      <c r="AE2019" s="264">
        <f>SUM(AE2020:AE2021)</f>
        <v>0</v>
      </c>
      <c r="AF2019" s="971">
        <f t="shared" si="194"/>
        <v>0</v>
      </c>
      <c r="AG2019" s="264">
        <f>SUM(AG2020:AG2021)</f>
        <v>0</v>
      </c>
      <c r="AH2019" s="265"/>
      <c r="AI2019" s="921">
        <f>SUM(AI2020:AI2021)</f>
        <v>0</v>
      </c>
      <c r="AJ2019" s="921">
        <f>SUM(AJ2020:AJ2021)</f>
        <v>0</v>
      </c>
    </row>
    <row r="2020" spans="2:36" x14ac:dyDescent="0.25">
      <c r="B2020" s="406"/>
      <c r="C2020" s="424"/>
      <c r="D2020" s="51"/>
      <c r="E2020" s="97"/>
      <c r="F2020" s="79"/>
      <c r="G2020" s="302"/>
      <c r="H2020" s="56"/>
      <c r="I2020" s="55"/>
      <c r="J2020" s="57"/>
      <c r="K2020" s="809"/>
      <c r="L2020" s="136"/>
      <c r="M2020" s="469">
        <v>0</v>
      </c>
      <c r="N2020" s="136"/>
      <c r="O2020" s="469"/>
      <c r="P2020" s="75">
        <v>0</v>
      </c>
      <c r="Q2020" s="1002"/>
      <c r="R2020" s="138"/>
      <c r="S2020" s="469"/>
      <c r="T2020" s="75">
        <v>0</v>
      </c>
      <c r="U2020" s="1002"/>
      <c r="V2020" s="138"/>
      <c r="W2020" s="469"/>
      <c r="X2020" s="138"/>
      <c r="Y2020" s="469"/>
      <c r="Z2020" s="60">
        <f t="shared" si="190"/>
        <v>0</v>
      </c>
      <c r="AA2020" s="1002"/>
      <c r="AB2020" s="138"/>
      <c r="AC2020" s="469"/>
      <c r="AD2020" s="63">
        <v>0</v>
      </c>
      <c r="AE2020" s="137"/>
      <c r="AF2020" s="942"/>
      <c r="AG2020" s="150">
        <v>0</v>
      </c>
      <c r="AH2020" s="138"/>
      <c r="AI2020" s="469"/>
      <c r="AJ2020" s="998">
        <f t="shared" ref="AJ2020:AJ2059" si="195">AG2020+AI2020+AE2020+AC2020+AA2020+Y2020+W2020+U2020+S2020+Q2020+O2020+M2020</f>
        <v>0</v>
      </c>
    </row>
    <row r="2021" spans="2:36" x14ac:dyDescent="0.25">
      <c r="B2021" s="406"/>
      <c r="C2021" s="476"/>
      <c r="D2021" s="51"/>
      <c r="E2021" s="583"/>
      <c r="F2021" s="470"/>
      <c r="G2021" s="471"/>
      <c r="H2021" s="471"/>
      <c r="I2021" s="471"/>
      <c r="J2021" s="57"/>
      <c r="K2021" s="811"/>
      <c r="L2021" s="136"/>
      <c r="M2021" s="469">
        <v>0</v>
      </c>
      <c r="N2021" s="136"/>
      <c r="O2021" s="469"/>
      <c r="P2021" s="75">
        <v>0</v>
      </c>
      <c r="Q2021" s="1002"/>
      <c r="R2021" s="138"/>
      <c r="S2021" s="469"/>
      <c r="T2021" s="75">
        <v>0</v>
      </c>
      <c r="U2021" s="1002"/>
      <c r="V2021" s="138"/>
      <c r="W2021" s="469"/>
      <c r="X2021" s="138"/>
      <c r="Y2021" s="469"/>
      <c r="Z2021" s="60">
        <f t="shared" si="190"/>
        <v>0</v>
      </c>
      <c r="AA2021" s="1002"/>
      <c r="AB2021" s="138"/>
      <c r="AC2021" s="469"/>
      <c r="AD2021" s="63">
        <v>0</v>
      </c>
      <c r="AE2021" s="137"/>
      <c r="AF2021" s="942"/>
      <c r="AG2021" s="150">
        <v>0</v>
      </c>
      <c r="AH2021" s="138"/>
      <c r="AI2021" s="469"/>
      <c r="AJ2021" s="998">
        <f t="shared" si="195"/>
        <v>0</v>
      </c>
    </row>
    <row r="2022" spans="2:36" x14ac:dyDescent="0.25">
      <c r="B2022" s="272">
        <v>312</v>
      </c>
      <c r="C2022" s="273" t="s">
        <v>1895</v>
      </c>
      <c r="D2022" s="272"/>
      <c r="E2022" s="272"/>
      <c r="F2022" s="274"/>
      <c r="G2022" s="283"/>
      <c r="H2022" s="283"/>
      <c r="I2022" s="283"/>
      <c r="J2022" s="277"/>
      <c r="K2022" s="806">
        <v>0</v>
      </c>
      <c r="L2022" s="278"/>
      <c r="M2022" s="919">
        <v>0</v>
      </c>
      <c r="N2022" s="278"/>
      <c r="O2022" s="919"/>
      <c r="P2022" s="875">
        <v>0</v>
      </c>
      <c r="Q2022" s="437">
        <f>Q2023</f>
        <v>0</v>
      </c>
      <c r="R2022" s="279"/>
      <c r="S2022" s="919"/>
      <c r="T2022" s="875">
        <v>0</v>
      </c>
      <c r="U2022" s="437">
        <v>0</v>
      </c>
      <c r="V2022" s="279"/>
      <c r="W2022" s="919"/>
      <c r="X2022" s="279"/>
      <c r="Y2022" s="919"/>
      <c r="Z2022" s="373">
        <f t="shared" si="190"/>
        <v>0</v>
      </c>
      <c r="AA2022" s="437">
        <v>0</v>
      </c>
      <c r="AB2022" s="279"/>
      <c r="AC2022" s="919"/>
      <c r="AD2022" s="930">
        <v>0</v>
      </c>
      <c r="AE2022" s="437">
        <f>AE2023</f>
        <v>0</v>
      </c>
      <c r="AF2022" s="950">
        <f>AF2023</f>
        <v>0</v>
      </c>
      <c r="AG2022" s="876">
        <v>0</v>
      </c>
      <c r="AH2022" s="279"/>
      <c r="AI2022" s="919"/>
      <c r="AJ2022" s="1027">
        <f t="shared" si="195"/>
        <v>0</v>
      </c>
    </row>
    <row r="2023" spans="2:36" x14ac:dyDescent="0.25">
      <c r="B2023" s="42">
        <v>31201</v>
      </c>
      <c r="C2023" s="341" t="s">
        <v>1895</v>
      </c>
      <c r="D2023" s="42"/>
      <c r="E2023" s="42"/>
      <c r="F2023" s="44"/>
      <c r="G2023" s="46"/>
      <c r="H2023" s="46"/>
      <c r="I2023" s="46"/>
      <c r="J2023" s="47"/>
      <c r="K2023" s="821">
        <v>0</v>
      </c>
      <c r="L2023" s="264"/>
      <c r="M2023" s="921">
        <f>SUM(M2024)</f>
        <v>0</v>
      </c>
      <c r="N2023" s="264"/>
      <c r="O2023" s="921"/>
      <c r="P2023" s="238">
        <v>0</v>
      </c>
      <c r="Q2023" s="326">
        <f>Q2024+Q2025</f>
        <v>0</v>
      </c>
      <c r="R2023" s="265"/>
      <c r="S2023" s="921"/>
      <c r="T2023" s="238">
        <v>0</v>
      </c>
      <c r="U2023" s="326">
        <v>0</v>
      </c>
      <c r="V2023" s="265"/>
      <c r="W2023" s="921"/>
      <c r="X2023" s="265"/>
      <c r="Y2023" s="921"/>
      <c r="Z2023" s="376">
        <f t="shared" si="190"/>
        <v>0</v>
      </c>
      <c r="AA2023" s="326">
        <v>0</v>
      </c>
      <c r="AB2023" s="265"/>
      <c r="AC2023" s="921"/>
      <c r="AD2023" s="931">
        <v>0</v>
      </c>
      <c r="AE2023" s="326">
        <f>AE2024+AE2025</f>
        <v>0</v>
      </c>
      <c r="AF2023" s="565">
        <f>AF2024+AF2025</f>
        <v>0</v>
      </c>
      <c r="AG2023" s="882">
        <v>0</v>
      </c>
      <c r="AH2023" s="265"/>
      <c r="AI2023" s="921"/>
      <c r="AJ2023" s="926">
        <f t="shared" si="195"/>
        <v>0</v>
      </c>
    </row>
    <row r="2024" spans="2:36" x14ac:dyDescent="0.25">
      <c r="B2024" s="51"/>
      <c r="C2024" s="101"/>
      <c r="D2024" s="440"/>
      <c r="E2024" s="710"/>
      <c r="F2024" s="79"/>
      <c r="G2024" s="302"/>
      <c r="H2024" s="56"/>
      <c r="I2024" s="55"/>
      <c r="J2024" s="57"/>
      <c r="K2024" s="815"/>
      <c r="L2024" s="136"/>
      <c r="M2024" s="469">
        <v>0</v>
      </c>
      <c r="N2024" s="136"/>
      <c r="O2024" s="469"/>
      <c r="P2024" s="75">
        <v>0</v>
      </c>
      <c r="Q2024" s="1002"/>
      <c r="R2024" s="138"/>
      <c r="S2024" s="469"/>
      <c r="T2024" s="75">
        <v>0</v>
      </c>
      <c r="U2024" s="1002"/>
      <c r="V2024" s="138"/>
      <c r="W2024" s="469"/>
      <c r="X2024" s="138"/>
      <c r="Y2024" s="469"/>
      <c r="Z2024" s="60">
        <f t="shared" si="190"/>
        <v>0</v>
      </c>
      <c r="AA2024" s="1002"/>
      <c r="AB2024" s="138"/>
      <c r="AC2024" s="469"/>
      <c r="AD2024" s="63">
        <v>0</v>
      </c>
      <c r="AE2024" s="137"/>
      <c r="AF2024" s="942"/>
      <c r="AG2024" s="150">
        <v>0</v>
      </c>
      <c r="AH2024" s="138"/>
      <c r="AI2024" s="469"/>
      <c r="AJ2024" s="998">
        <f t="shared" si="195"/>
        <v>0</v>
      </c>
    </row>
    <row r="2025" spans="2:36" x14ac:dyDescent="0.25">
      <c r="B2025" s="51"/>
      <c r="C2025" s="101"/>
      <c r="D2025" s="440"/>
      <c r="E2025" s="710"/>
      <c r="F2025" s="79"/>
      <c r="G2025" s="55"/>
      <c r="H2025" s="56"/>
      <c r="I2025" s="55"/>
      <c r="J2025" s="57"/>
      <c r="K2025" s="815"/>
      <c r="L2025" s="136"/>
      <c r="M2025" s="469">
        <v>0</v>
      </c>
      <c r="N2025" s="136"/>
      <c r="O2025" s="469"/>
      <c r="P2025" s="75">
        <v>0</v>
      </c>
      <c r="Q2025" s="1002"/>
      <c r="R2025" s="138"/>
      <c r="S2025" s="469"/>
      <c r="T2025" s="75">
        <v>0</v>
      </c>
      <c r="U2025" s="1002"/>
      <c r="V2025" s="138"/>
      <c r="W2025" s="469"/>
      <c r="X2025" s="138"/>
      <c r="Y2025" s="469"/>
      <c r="Z2025" s="60">
        <f t="shared" si="190"/>
        <v>0</v>
      </c>
      <c r="AA2025" s="1002"/>
      <c r="AB2025" s="138"/>
      <c r="AC2025" s="469"/>
      <c r="AD2025" s="63">
        <v>0</v>
      </c>
      <c r="AE2025" s="137"/>
      <c r="AF2025" s="942"/>
      <c r="AG2025" s="150">
        <v>0</v>
      </c>
      <c r="AH2025" s="138"/>
      <c r="AI2025" s="469"/>
      <c r="AJ2025" s="998">
        <f t="shared" si="195"/>
        <v>0</v>
      </c>
    </row>
    <row r="2026" spans="2:36" x14ac:dyDescent="0.25">
      <c r="B2026" s="272">
        <v>313</v>
      </c>
      <c r="C2026" s="273" t="s">
        <v>1896</v>
      </c>
      <c r="D2026" s="272"/>
      <c r="E2026" s="272"/>
      <c r="F2026" s="274"/>
      <c r="G2026" s="313"/>
      <c r="H2026" s="313"/>
      <c r="I2026" s="313"/>
      <c r="J2026" s="277"/>
      <c r="K2026" s="806">
        <v>0</v>
      </c>
      <c r="L2026" s="278"/>
      <c r="M2026" s="919">
        <v>0</v>
      </c>
      <c r="N2026" s="278"/>
      <c r="O2026" s="919"/>
      <c r="P2026" s="875">
        <v>0</v>
      </c>
      <c r="Q2026" s="284">
        <f>Q2027</f>
        <v>0</v>
      </c>
      <c r="R2026" s="279"/>
      <c r="S2026" s="919"/>
      <c r="T2026" s="875">
        <v>0</v>
      </c>
      <c r="U2026" s="284">
        <v>0</v>
      </c>
      <c r="V2026" s="279"/>
      <c r="W2026" s="919"/>
      <c r="X2026" s="279"/>
      <c r="Y2026" s="919"/>
      <c r="Z2026" s="373">
        <f t="shared" si="190"/>
        <v>0</v>
      </c>
      <c r="AA2026" s="284">
        <v>0</v>
      </c>
      <c r="AB2026" s="279"/>
      <c r="AC2026" s="919"/>
      <c r="AD2026" s="930">
        <v>0</v>
      </c>
      <c r="AE2026" s="284">
        <f t="shared" ref="AE2026:AF2027" si="196">AE2027</f>
        <v>0</v>
      </c>
      <c r="AF2026" s="950">
        <f t="shared" si="196"/>
        <v>0</v>
      </c>
      <c r="AG2026" s="876">
        <v>0</v>
      </c>
      <c r="AH2026" s="279"/>
      <c r="AI2026" s="919"/>
      <c r="AJ2026" s="1027">
        <f t="shared" si="195"/>
        <v>0</v>
      </c>
    </row>
    <row r="2027" spans="2:36" x14ac:dyDescent="0.25">
      <c r="B2027" s="42">
        <v>31301</v>
      </c>
      <c r="C2027" s="341" t="s">
        <v>1896</v>
      </c>
      <c r="D2027" s="42"/>
      <c r="E2027" s="42"/>
      <c r="F2027" s="44"/>
      <c r="G2027" s="239"/>
      <c r="H2027" s="239"/>
      <c r="I2027" s="239"/>
      <c r="J2027" s="47"/>
      <c r="K2027" s="821">
        <v>0</v>
      </c>
      <c r="L2027" s="264"/>
      <c r="M2027" s="921">
        <v>0</v>
      </c>
      <c r="N2027" s="264"/>
      <c r="O2027" s="921"/>
      <c r="P2027" s="238">
        <v>0</v>
      </c>
      <c r="Q2027" s="251">
        <f>Q2028</f>
        <v>0</v>
      </c>
      <c r="R2027" s="265"/>
      <c r="S2027" s="921"/>
      <c r="T2027" s="238">
        <v>0</v>
      </c>
      <c r="U2027" s="251">
        <v>0</v>
      </c>
      <c r="V2027" s="265"/>
      <c r="W2027" s="921"/>
      <c r="X2027" s="265"/>
      <c r="Y2027" s="921"/>
      <c r="Z2027" s="376">
        <f t="shared" si="190"/>
        <v>0</v>
      </c>
      <c r="AA2027" s="251">
        <v>0</v>
      </c>
      <c r="AB2027" s="265"/>
      <c r="AC2027" s="921"/>
      <c r="AD2027" s="931">
        <v>0</v>
      </c>
      <c r="AE2027" s="251">
        <f t="shared" si="196"/>
        <v>0</v>
      </c>
      <c r="AF2027" s="565">
        <f t="shared" si="196"/>
        <v>0</v>
      </c>
      <c r="AG2027" s="882">
        <v>0</v>
      </c>
      <c r="AH2027" s="265"/>
      <c r="AI2027" s="921"/>
      <c r="AJ2027" s="926">
        <f t="shared" si="195"/>
        <v>0</v>
      </c>
    </row>
    <row r="2028" spans="2:36" x14ac:dyDescent="0.25">
      <c r="B2028" s="74"/>
      <c r="C2028" s="102"/>
      <c r="D2028" s="74"/>
      <c r="E2028" s="74"/>
      <c r="F2028" s="74"/>
      <c r="G2028" s="478"/>
      <c r="H2028" s="56"/>
      <c r="I2028" s="55"/>
      <c r="J2028" s="57"/>
      <c r="K2028" s="766"/>
      <c r="L2028" s="136"/>
      <c r="M2028" s="469">
        <v>0</v>
      </c>
      <c r="N2028" s="136"/>
      <c r="O2028" s="469"/>
      <c r="P2028" s="75">
        <v>0</v>
      </c>
      <c r="Q2028" s="1002"/>
      <c r="R2028" s="138"/>
      <c r="S2028" s="469"/>
      <c r="T2028" s="75">
        <v>0</v>
      </c>
      <c r="U2028" s="1002"/>
      <c r="V2028" s="138"/>
      <c r="W2028" s="469"/>
      <c r="X2028" s="138"/>
      <c r="Y2028" s="469"/>
      <c r="Z2028" s="60">
        <f t="shared" si="190"/>
        <v>0</v>
      </c>
      <c r="AA2028" s="1002"/>
      <c r="AB2028" s="138"/>
      <c r="AC2028" s="469"/>
      <c r="AD2028" s="63">
        <v>0</v>
      </c>
      <c r="AE2028" s="137"/>
      <c r="AF2028" s="942"/>
      <c r="AG2028" s="150">
        <v>0</v>
      </c>
      <c r="AH2028" s="138"/>
      <c r="AI2028" s="469"/>
      <c r="AJ2028" s="998">
        <f t="shared" si="195"/>
        <v>0</v>
      </c>
    </row>
    <row r="2029" spans="2:36" x14ac:dyDescent="0.25">
      <c r="B2029" s="408"/>
      <c r="C2029" s="476"/>
      <c r="D2029" s="479"/>
      <c r="E2029" s="479"/>
      <c r="F2029" s="480"/>
      <c r="G2029" s="481"/>
      <c r="H2029" s="481"/>
      <c r="I2029" s="481"/>
      <c r="J2029" s="57"/>
      <c r="K2029" s="822"/>
      <c r="L2029" s="136"/>
      <c r="M2029" s="469">
        <v>0</v>
      </c>
      <c r="N2029" s="136"/>
      <c r="O2029" s="469"/>
      <c r="P2029" s="75">
        <v>0</v>
      </c>
      <c r="Q2029" s="1002"/>
      <c r="R2029" s="138"/>
      <c r="S2029" s="469"/>
      <c r="T2029" s="75">
        <v>0</v>
      </c>
      <c r="U2029" s="1002"/>
      <c r="V2029" s="138"/>
      <c r="W2029" s="469"/>
      <c r="X2029" s="138"/>
      <c r="Y2029" s="469"/>
      <c r="Z2029" s="60">
        <f t="shared" si="190"/>
        <v>0</v>
      </c>
      <c r="AA2029" s="1002"/>
      <c r="AB2029" s="138"/>
      <c r="AC2029" s="469"/>
      <c r="AD2029" s="63">
        <v>0</v>
      </c>
      <c r="AE2029" s="137"/>
      <c r="AF2029" s="942"/>
      <c r="AG2029" s="150">
        <v>0</v>
      </c>
      <c r="AH2029" s="138"/>
      <c r="AI2029" s="469"/>
      <c r="AJ2029" s="998">
        <f t="shared" si="195"/>
        <v>0</v>
      </c>
    </row>
    <row r="2030" spans="2:36" x14ac:dyDescent="0.25">
      <c r="B2030" s="272">
        <v>314</v>
      </c>
      <c r="C2030" s="273" t="s">
        <v>1897</v>
      </c>
      <c r="D2030" s="272"/>
      <c r="E2030" s="272"/>
      <c r="F2030" s="274"/>
      <c r="G2030" s="313"/>
      <c r="H2030" s="313"/>
      <c r="I2030" s="313"/>
      <c r="J2030" s="277"/>
      <c r="K2030" s="806">
        <v>0</v>
      </c>
      <c r="L2030" s="278"/>
      <c r="M2030" s="919">
        <v>0</v>
      </c>
      <c r="N2030" s="278"/>
      <c r="O2030" s="919"/>
      <c r="P2030" s="875">
        <v>0</v>
      </c>
      <c r="Q2030" s="284">
        <f>Q2031</f>
        <v>0</v>
      </c>
      <c r="R2030" s="279"/>
      <c r="S2030" s="919"/>
      <c r="T2030" s="875">
        <v>0</v>
      </c>
      <c r="U2030" s="284">
        <v>0</v>
      </c>
      <c r="V2030" s="279"/>
      <c r="W2030" s="919"/>
      <c r="X2030" s="279"/>
      <c r="Y2030" s="919"/>
      <c r="Z2030" s="373">
        <f t="shared" si="190"/>
        <v>0</v>
      </c>
      <c r="AA2030" s="284">
        <v>0</v>
      </c>
      <c r="AB2030" s="279"/>
      <c r="AC2030" s="919"/>
      <c r="AD2030" s="930">
        <v>0</v>
      </c>
      <c r="AE2030" s="284">
        <f>AE2031</f>
        <v>0</v>
      </c>
      <c r="AF2030" s="950">
        <f>AF2031</f>
        <v>0</v>
      </c>
      <c r="AG2030" s="876">
        <v>0</v>
      </c>
      <c r="AH2030" s="279"/>
      <c r="AI2030" s="919"/>
      <c r="AJ2030" s="1027">
        <f t="shared" si="195"/>
        <v>0</v>
      </c>
    </row>
    <row r="2031" spans="2:36" x14ac:dyDescent="0.25">
      <c r="B2031" s="42">
        <v>31401</v>
      </c>
      <c r="C2031" s="341" t="s">
        <v>1897</v>
      </c>
      <c r="D2031" s="42"/>
      <c r="E2031" s="42"/>
      <c r="F2031" s="44"/>
      <c r="G2031" s="239"/>
      <c r="H2031" s="239"/>
      <c r="I2031" s="239"/>
      <c r="J2031" s="47"/>
      <c r="K2031" s="821">
        <v>0</v>
      </c>
      <c r="L2031" s="264"/>
      <c r="M2031" s="921">
        <v>0</v>
      </c>
      <c r="N2031" s="264"/>
      <c r="O2031" s="921"/>
      <c r="P2031" s="238">
        <v>0</v>
      </c>
      <c r="Q2031" s="251">
        <f>Q2032+Q2033</f>
        <v>0</v>
      </c>
      <c r="R2031" s="265"/>
      <c r="S2031" s="921"/>
      <c r="T2031" s="238">
        <v>0</v>
      </c>
      <c r="U2031" s="251">
        <v>0</v>
      </c>
      <c r="V2031" s="265"/>
      <c r="W2031" s="921"/>
      <c r="X2031" s="265"/>
      <c r="Y2031" s="921"/>
      <c r="Z2031" s="376">
        <f t="shared" si="190"/>
        <v>0</v>
      </c>
      <c r="AA2031" s="251">
        <v>0</v>
      </c>
      <c r="AB2031" s="265"/>
      <c r="AC2031" s="921"/>
      <c r="AD2031" s="931">
        <v>0</v>
      </c>
      <c r="AE2031" s="251">
        <f>AE2032+AE2033</f>
        <v>0</v>
      </c>
      <c r="AF2031" s="565">
        <f>AF2032+AF2033</f>
        <v>0</v>
      </c>
      <c r="AG2031" s="882">
        <v>0</v>
      </c>
      <c r="AH2031" s="265"/>
      <c r="AI2031" s="921"/>
      <c r="AJ2031" s="926">
        <f t="shared" si="195"/>
        <v>0</v>
      </c>
    </row>
    <row r="2032" spans="2:36" x14ac:dyDescent="0.25">
      <c r="B2032" s="408"/>
      <c r="C2032" s="424"/>
      <c r="D2032" s="51"/>
      <c r="E2032" s="51"/>
      <c r="F2032" s="79"/>
      <c r="G2032" s="302"/>
      <c r="H2032" s="56"/>
      <c r="I2032" s="55"/>
      <c r="J2032" s="57"/>
      <c r="K2032" s="807"/>
      <c r="L2032" s="136"/>
      <c r="M2032" s="469">
        <v>0</v>
      </c>
      <c r="N2032" s="136"/>
      <c r="O2032" s="469"/>
      <c r="P2032" s="75">
        <v>0</v>
      </c>
      <c r="Q2032" s="1002"/>
      <c r="R2032" s="138"/>
      <c r="S2032" s="469"/>
      <c r="T2032" s="75">
        <v>0</v>
      </c>
      <c r="U2032" s="1002"/>
      <c r="V2032" s="138"/>
      <c r="W2032" s="469"/>
      <c r="X2032" s="138"/>
      <c r="Y2032" s="469"/>
      <c r="Z2032" s="60">
        <f t="shared" si="190"/>
        <v>0</v>
      </c>
      <c r="AA2032" s="1002"/>
      <c r="AB2032" s="138"/>
      <c r="AC2032" s="469"/>
      <c r="AD2032" s="63">
        <v>0</v>
      </c>
      <c r="AE2032" s="137"/>
      <c r="AF2032" s="942"/>
      <c r="AG2032" s="150">
        <v>0</v>
      </c>
      <c r="AH2032" s="138"/>
      <c r="AI2032" s="469"/>
      <c r="AJ2032" s="998">
        <f t="shared" si="195"/>
        <v>0</v>
      </c>
    </row>
    <row r="2033" spans="2:36" x14ac:dyDescent="0.25">
      <c r="B2033" s="408"/>
      <c r="C2033" s="476"/>
      <c r="D2033" s="51"/>
      <c r="E2033" s="97"/>
      <c r="F2033" s="79"/>
      <c r="G2033" s="133"/>
      <c r="H2033" s="133"/>
      <c r="I2033" s="133"/>
      <c r="J2033" s="57"/>
      <c r="K2033" s="809"/>
      <c r="L2033" s="136"/>
      <c r="M2033" s="469">
        <v>0</v>
      </c>
      <c r="N2033" s="136"/>
      <c r="O2033" s="469"/>
      <c r="P2033" s="75">
        <v>0</v>
      </c>
      <c r="Q2033" s="1002"/>
      <c r="R2033" s="138"/>
      <c r="S2033" s="469"/>
      <c r="T2033" s="75">
        <v>0</v>
      </c>
      <c r="U2033" s="1002"/>
      <c r="V2033" s="138"/>
      <c r="W2033" s="469"/>
      <c r="X2033" s="138"/>
      <c r="Y2033" s="469"/>
      <c r="Z2033" s="60">
        <f t="shared" si="190"/>
        <v>0</v>
      </c>
      <c r="AA2033" s="1002"/>
      <c r="AB2033" s="138"/>
      <c r="AC2033" s="469"/>
      <c r="AD2033" s="63">
        <v>0</v>
      </c>
      <c r="AE2033" s="137"/>
      <c r="AF2033" s="942"/>
      <c r="AG2033" s="150">
        <v>0</v>
      </c>
      <c r="AH2033" s="138"/>
      <c r="AI2033" s="469"/>
      <c r="AJ2033" s="998">
        <f t="shared" si="195"/>
        <v>0</v>
      </c>
    </row>
    <row r="2034" spans="2:36" x14ac:dyDescent="0.25">
      <c r="B2034" s="272">
        <v>315</v>
      </c>
      <c r="C2034" s="273" t="s">
        <v>1898</v>
      </c>
      <c r="D2034" s="272"/>
      <c r="E2034" s="272"/>
      <c r="F2034" s="274"/>
      <c r="G2034" s="313"/>
      <c r="H2034" s="313"/>
      <c r="I2034" s="313"/>
      <c r="J2034" s="277"/>
      <c r="K2034" s="806">
        <v>0</v>
      </c>
      <c r="L2034" s="278"/>
      <c r="M2034" s="919">
        <v>0</v>
      </c>
      <c r="N2034" s="278"/>
      <c r="O2034" s="919"/>
      <c r="P2034" s="875">
        <v>0</v>
      </c>
      <c r="Q2034" s="284">
        <f>Q2035</f>
        <v>0</v>
      </c>
      <c r="R2034" s="279"/>
      <c r="S2034" s="919"/>
      <c r="T2034" s="875">
        <v>0</v>
      </c>
      <c r="U2034" s="284">
        <v>0</v>
      </c>
      <c r="V2034" s="279"/>
      <c r="W2034" s="919"/>
      <c r="X2034" s="279"/>
      <c r="Y2034" s="919"/>
      <c r="Z2034" s="373">
        <f t="shared" si="190"/>
        <v>0</v>
      </c>
      <c r="AA2034" s="284">
        <v>0</v>
      </c>
      <c r="AB2034" s="279"/>
      <c r="AC2034" s="919"/>
      <c r="AD2034" s="930">
        <v>0</v>
      </c>
      <c r="AE2034" s="284">
        <f t="shared" ref="AE2034:AF2035" si="197">AE2035</f>
        <v>0</v>
      </c>
      <c r="AF2034" s="950">
        <f t="shared" si="197"/>
        <v>0</v>
      </c>
      <c r="AG2034" s="876">
        <v>0</v>
      </c>
      <c r="AH2034" s="279"/>
      <c r="AI2034" s="919"/>
      <c r="AJ2034" s="1027">
        <f t="shared" si="195"/>
        <v>0</v>
      </c>
    </row>
    <row r="2035" spans="2:36" x14ac:dyDescent="0.25">
      <c r="B2035" s="42">
        <v>31501</v>
      </c>
      <c r="C2035" s="341" t="s">
        <v>1898</v>
      </c>
      <c r="D2035" s="44"/>
      <c r="E2035" s="44"/>
      <c r="F2035" s="44"/>
      <c r="G2035" s="239"/>
      <c r="H2035" s="239"/>
      <c r="I2035" s="239"/>
      <c r="J2035" s="47"/>
      <c r="K2035" s="787">
        <v>0</v>
      </c>
      <c r="L2035" s="264"/>
      <c r="M2035" s="921">
        <v>0</v>
      </c>
      <c r="N2035" s="264"/>
      <c r="O2035" s="921"/>
      <c r="P2035" s="238">
        <v>0</v>
      </c>
      <c r="Q2035" s="251">
        <f>Q2036</f>
        <v>0</v>
      </c>
      <c r="R2035" s="265"/>
      <c r="S2035" s="921"/>
      <c r="T2035" s="238">
        <v>0</v>
      </c>
      <c r="U2035" s="251">
        <v>0</v>
      </c>
      <c r="V2035" s="265"/>
      <c r="W2035" s="921"/>
      <c r="X2035" s="265"/>
      <c r="Y2035" s="921"/>
      <c r="Z2035" s="376">
        <f t="shared" si="190"/>
        <v>0</v>
      </c>
      <c r="AA2035" s="251">
        <v>0</v>
      </c>
      <c r="AB2035" s="265"/>
      <c r="AC2035" s="921"/>
      <c r="AD2035" s="931">
        <v>0</v>
      </c>
      <c r="AE2035" s="251">
        <f t="shared" si="197"/>
        <v>0</v>
      </c>
      <c r="AF2035" s="565">
        <f t="shared" si="197"/>
        <v>0</v>
      </c>
      <c r="AG2035" s="882">
        <v>0</v>
      </c>
      <c r="AH2035" s="265"/>
      <c r="AI2035" s="921"/>
      <c r="AJ2035" s="926">
        <f t="shared" si="195"/>
        <v>0</v>
      </c>
    </row>
    <row r="2036" spans="2:36" x14ac:dyDescent="0.25">
      <c r="B2036" s="482"/>
      <c r="C2036" s="86"/>
      <c r="D2036" s="171"/>
      <c r="E2036" s="171"/>
      <c r="F2036" s="171"/>
      <c r="G2036" s="478"/>
      <c r="H2036" s="56"/>
      <c r="I2036" s="55"/>
      <c r="J2036" s="57"/>
      <c r="K2036" s="446"/>
      <c r="L2036" s="136"/>
      <c r="M2036" s="469">
        <v>0</v>
      </c>
      <c r="N2036" s="136"/>
      <c r="O2036" s="469"/>
      <c r="P2036" s="75">
        <v>0</v>
      </c>
      <c r="Q2036" s="1002"/>
      <c r="R2036" s="138"/>
      <c r="S2036" s="469"/>
      <c r="T2036" s="75">
        <v>0</v>
      </c>
      <c r="U2036" s="1002"/>
      <c r="V2036" s="138"/>
      <c r="W2036" s="469"/>
      <c r="X2036" s="138"/>
      <c r="Y2036" s="469"/>
      <c r="Z2036" s="60">
        <f t="shared" si="190"/>
        <v>0</v>
      </c>
      <c r="AA2036" s="1002"/>
      <c r="AB2036" s="138"/>
      <c r="AC2036" s="469"/>
      <c r="AD2036" s="63">
        <v>0</v>
      </c>
      <c r="AE2036" s="137"/>
      <c r="AF2036" s="942"/>
      <c r="AG2036" s="150">
        <v>0</v>
      </c>
      <c r="AH2036" s="138"/>
      <c r="AI2036" s="469"/>
      <c r="AJ2036" s="998">
        <f t="shared" si="195"/>
        <v>0</v>
      </c>
    </row>
    <row r="2037" spans="2:36" x14ac:dyDescent="0.25">
      <c r="B2037" s="482"/>
      <c r="C2037" s="484"/>
      <c r="D2037" s="51"/>
      <c r="E2037" s="51"/>
      <c r="F2037" s="109"/>
      <c r="G2037" s="302"/>
      <c r="H2037" s="302"/>
      <c r="I2037" s="302"/>
      <c r="J2037" s="57"/>
      <c r="K2037" s="807"/>
      <c r="L2037" s="136"/>
      <c r="M2037" s="469">
        <v>0</v>
      </c>
      <c r="N2037" s="136"/>
      <c r="O2037" s="469"/>
      <c r="P2037" s="75">
        <v>0</v>
      </c>
      <c r="Q2037" s="1002"/>
      <c r="R2037" s="138"/>
      <c r="S2037" s="469"/>
      <c r="T2037" s="75">
        <v>0</v>
      </c>
      <c r="U2037" s="1002"/>
      <c r="V2037" s="138"/>
      <c r="W2037" s="469"/>
      <c r="X2037" s="138"/>
      <c r="Y2037" s="469"/>
      <c r="Z2037" s="60">
        <f t="shared" si="190"/>
        <v>0</v>
      </c>
      <c r="AA2037" s="1002"/>
      <c r="AB2037" s="138"/>
      <c r="AC2037" s="469"/>
      <c r="AD2037" s="63">
        <v>0</v>
      </c>
      <c r="AE2037" s="137"/>
      <c r="AF2037" s="942"/>
      <c r="AG2037" s="150">
        <v>0</v>
      </c>
      <c r="AH2037" s="138"/>
      <c r="AI2037" s="469"/>
      <c r="AJ2037" s="998">
        <f t="shared" si="195"/>
        <v>0</v>
      </c>
    </row>
    <row r="2038" spans="2:36" x14ac:dyDescent="0.25">
      <c r="B2038" s="272">
        <v>316</v>
      </c>
      <c r="C2038" s="315" t="s">
        <v>1899</v>
      </c>
      <c r="D2038" s="272"/>
      <c r="E2038" s="701"/>
      <c r="F2038" s="282"/>
      <c r="G2038" s="283"/>
      <c r="H2038" s="283"/>
      <c r="I2038" s="283"/>
      <c r="J2038" s="277"/>
      <c r="K2038" s="816">
        <v>0</v>
      </c>
      <c r="L2038" s="278"/>
      <c r="M2038" s="919">
        <v>0</v>
      </c>
      <c r="N2038" s="278"/>
      <c r="O2038" s="919"/>
      <c r="P2038" s="875">
        <v>0</v>
      </c>
      <c r="Q2038" s="928"/>
      <c r="R2038" s="279"/>
      <c r="S2038" s="919"/>
      <c r="T2038" s="875">
        <v>0</v>
      </c>
      <c r="U2038" s="928">
        <v>0</v>
      </c>
      <c r="V2038" s="279"/>
      <c r="W2038" s="919"/>
      <c r="X2038" s="279"/>
      <c r="Y2038" s="919"/>
      <c r="Z2038" s="373">
        <f t="shared" si="190"/>
        <v>0</v>
      </c>
      <c r="AA2038" s="928">
        <v>0</v>
      </c>
      <c r="AB2038" s="279"/>
      <c r="AC2038" s="919"/>
      <c r="AD2038" s="930">
        <v>0</v>
      </c>
      <c r="AE2038" s="316"/>
      <c r="AF2038" s="944"/>
      <c r="AG2038" s="876">
        <v>0</v>
      </c>
      <c r="AH2038" s="279"/>
      <c r="AI2038" s="919"/>
      <c r="AJ2038" s="1027">
        <f t="shared" si="195"/>
        <v>0</v>
      </c>
    </row>
    <row r="2039" spans="2:36" x14ac:dyDescent="0.25">
      <c r="B2039" s="42">
        <v>31601</v>
      </c>
      <c r="C2039" s="341" t="s">
        <v>1900</v>
      </c>
      <c r="D2039" s="44"/>
      <c r="E2039" s="44"/>
      <c r="F2039" s="45"/>
      <c r="G2039" s="46"/>
      <c r="H2039" s="46"/>
      <c r="I2039" s="46"/>
      <c r="J2039" s="47"/>
      <c r="K2039" s="787">
        <v>0</v>
      </c>
      <c r="L2039" s="264"/>
      <c r="M2039" s="921">
        <v>0</v>
      </c>
      <c r="N2039" s="264"/>
      <c r="O2039" s="921"/>
      <c r="P2039" s="238">
        <v>0</v>
      </c>
      <c r="Q2039" s="1008"/>
      <c r="R2039" s="265"/>
      <c r="S2039" s="921"/>
      <c r="T2039" s="238">
        <v>0</v>
      </c>
      <c r="U2039" s="1008">
        <v>0</v>
      </c>
      <c r="V2039" s="265"/>
      <c r="W2039" s="921"/>
      <c r="X2039" s="265"/>
      <c r="Y2039" s="921"/>
      <c r="Z2039" s="376">
        <f t="shared" si="190"/>
        <v>0</v>
      </c>
      <c r="AA2039" s="1008">
        <v>0</v>
      </c>
      <c r="AB2039" s="265"/>
      <c r="AC2039" s="921"/>
      <c r="AD2039" s="931">
        <v>0</v>
      </c>
      <c r="AE2039" s="281"/>
      <c r="AF2039" s="958"/>
      <c r="AG2039" s="882">
        <v>0</v>
      </c>
      <c r="AH2039" s="265"/>
      <c r="AI2039" s="921"/>
      <c r="AJ2039" s="926">
        <f t="shared" si="195"/>
        <v>0</v>
      </c>
    </row>
    <row r="2040" spans="2:36" x14ac:dyDescent="0.25">
      <c r="B2040" s="408"/>
      <c r="C2040" s="484"/>
      <c r="D2040" s="51"/>
      <c r="E2040" s="51"/>
      <c r="F2040" s="109"/>
      <c r="G2040" s="302"/>
      <c r="H2040" s="302"/>
      <c r="I2040" s="302"/>
      <c r="J2040" s="57"/>
      <c r="K2040" s="807"/>
      <c r="L2040" s="136"/>
      <c r="M2040" s="469">
        <v>0</v>
      </c>
      <c r="N2040" s="136"/>
      <c r="O2040" s="469"/>
      <c r="P2040" s="75">
        <v>0</v>
      </c>
      <c r="Q2040" s="1002"/>
      <c r="R2040" s="138"/>
      <c r="S2040" s="469"/>
      <c r="T2040" s="75">
        <v>0</v>
      </c>
      <c r="U2040" s="1002"/>
      <c r="V2040" s="138"/>
      <c r="W2040" s="469"/>
      <c r="X2040" s="138"/>
      <c r="Y2040" s="469"/>
      <c r="Z2040" s="60">
        <f t="shared" si="190"/>
        <v>0</v>
      </c>
      <c r="AA2040" s="1002"/>
      <c r="AB2040" s="138"/>
      <c r="AC2040" s="469"/>
      <c r="AD2040" s="63">
        <v>0</v>
      </c>
      <c r="AE2040" s="137"/>
      <c r="AF2040" s="942"/>
      <c r="AG2040" s="150">
        <v>0</v>
      </c>
      <c r="AH2040" s="138"/>
      <c r="AI2040" s="469"/>
      <c r="AJ2040" s="998">
        <f t="shared" si="195"/>
        <v>0</v>
      </c>
    </row>
    <row r="2041" spans="2:36" x14ac:dyDescent="0.25">
      <c r="B2041" s="42">
        <v>31602</v>
      </c>
      <c r="C2041" s="341" t="s">
        <v>1901</v>
      </c>
      <c r="D2041" s="44"/>
      <c r="E2041" s="44"/>
      <c r="F2041" s="45"/>
      <c r="G2041" s="46"/>
      <c r="H2041" s="46"/>
      <c r="I2041" s="46"/>
      <c r="J2041" s="47"/>
      <c r="K2041" s="787">
        <v>0</v>
      </c>
      <c r="L2041" s="264"/>
      <c r="M2041" s="921">
        <v>0</v>
      </c>
      <c r="N2041" s="264"/>
      <c r="O2041" s="921"/>
      <c r="P2041" s="238">
        <v>0</v>
      </c>
      <c r="Q2041" s="1008"/>
      <c r="R2041" s="265"/>
      <c r="S2041" s="921"/>
      <c r="T2041" s="238">
        <v>0</v>
      </c>
      <c r="U2041" s="1008">
        <v>0</v>
      </c>
      <c r="V2041" s="265"/>
      <c r="W2041" s="921"/>
      <c r="X2041" s="265"/>
      <c r="Y2041" s="921"/>
      <c r="Z2041" s="376">
        <f t="shared" si="190"/>
        <v>0</v>
      </c>
      <c r="AA2041" s="1008">
        <v>0</v>
      </c>
      <c r="AB2041" s="265"/>
      <c r="AC2041" s="921"/>
      <c r="AD2041" s="931">
        <v>0</v>
      </c>
      <c r="AE2041" s="281"/>
      <c r="AF2041" s="958"/>
      <c r="AG2041" s="882">
        <v>0</v>
      </c>
      <c r="AH2041" s="265"/>
      <c r="AI2041" s="921"/>
      <c r="AJ2041" s="926">
        <f t="shared" si="195"/>
        <v>0</v>
      </c>
    </row>
    <row r="2042" spans="2:36" x14ac:dyDescent="0.25">
      <c r="B2042" s="408"/>
      <c r="C2042" s="484"/>
      <c r="D2042" s="51"/>
      <c r="E2042" s="51"/>
      <c r="F2042" s="109"/>
      <c r="G2042" s="302"/>
      <c r="H2042" s="302"/>
      <c r="I2042" s="302"/>
      <c r="J2042" s="57"/>
      <c r="K2042" s="807"/>
      <c r="L2042" s="136"/>
      <c r="M2042" s="469">
        <v>0</v>
      </c>
      <c r="N2042" s="136"/>
      <c r="O2042" s="469"/>
      <c r="P2042" s="75">
        <v>0</v>
      </c>
      <c r="Q2042" s="1002"/>
      <c r="R2042" s="138"/>
      <c r="S2042" s="469"/>
      <c r="T2042" s="75">
        <v>0</v>
      </c>
      <c r="U2042" s="1002"/>
      <c r="V2042" s="138"/>
      <c r="W2042" s="469"/>
      <c r="X2042" s="138"/>
      <c r="Y2042" s="469"/>
      <c r="Z2042" s="60">
        <f t="shared" si="190"/>
        <v>0</v>
      </c>
      <c r="AA2042" s="1002"/>
      <c r="AB2042" s="138"/>
      <c r="AC2042" s="469"/>
      <c r="AD2042" s="63">
        <v>0</v>
      </c>
      <c r="AE2042" s="137"/>
      <c r="AF2042" s="942"/>
      <c r="AG2042" s="150">
        <v>0</v>
      </c>
      <c r="AH2042" s="138"/>
      <c r="AI2042" s="469"/>
      <c r="AJ2042" s="998">
        <f t="shared" si="195"/>
        <v>0</v>
      </c>
    </row>
    <row r="2043" spans="2:36" ht="24" x14ac:dyDescent="0.25">
      <c r="B2043" s="272">
        <v>317</v>
      </c>
      <c r="C2043" s="273" t="s">
        <v>1902</v>
      </c>
      <c r="D2043" s="272"/>
      <c r="E2043" s="272"/>
      <c r="F2043" s="282"/>
      <c r="G2043" s="283"/>
      <c r="H2043" s="283"/>
      <c r="I2043" s="283"/>
      <c r="J2043" s="277"/>
      <c r="K2043" s="806">
        <v>0</v>
      </c>
      <c r="L2043" s="278"/>
      <c r="M2043" s="919">
        <v>0</v>
      </c>
      <c r="N2043" s="278"/>
      <c r="O2043" s="919"/>
      <c r="P2043" s="875">
        <v>0</v>
      </c>
      <c r="Q2043" s="437">
        <f>Q2044</f>
        <v>0</v>
      </c>
      <c r="R2043" s="279"/>
      <c r="S2043" s="919"/>
      <c r="T2043" s="875">
        <v>0</v>
      </c>
      <c r="U2043" s="437">
        <v>0</v>
      </c>
      <c r="V2043" s="279"/>
      <c r="W2043" s="919"/>
      <c r="X2043" s="279"/>
      <c r="Y2043" s="919"/>
      <c r="Z2043" s="373">
        <f t="shared" si="190"/>
        <v>0</v>
      </c>
      <c r="AA2043" s="437">
        <v>0</v>
      </c>
      <c r="AB2043" s="279"/>
      <c r="AC2043" s="919"/>
      <c r="AD2043" s="930">
        <v>0</v>
      </c>
      <c r="AE2043" s="437">
        <f>AE2044</f>
        <v>0</v>
      </c>
      <c r="AF2043" s="950">
        <f>AF2044</f>
        <v>0</v>
      </c>
      <c r="AG2043" s="876">
        <v>0</v>
      </c>
      <c r="AH2043" s="279"/>
      <c r="AI2043" s="919"/>
      <c r="AJ2043" s="1027">
        <f t="shared" si="195"/>
        <v>0</v>
      </c>
    </row>
    <row r="2044" spans="2:36" ht="24" x14ac:dyDescent="0.25">
      <c r="B2044" s="42">
        <v>31701</v>
      </c>
      <c r="C2044" s="341" t="s">
        <v>1902</v>
      </c>
      <c r="D2044" s="44"/>
      <c r="E2044" s="44"/>
      <c r="F2044" s="45"/>
      <c r="G2044" s="46"/>
      <c r="H2044" s="46"/>
      <c r="I2044" s="46"/>
      <c r="J2044" s="47"/>
      <c r="K2044" s="787">
        <v>0</v>
      </c>
      <c r="L2044" s="264"/>
      <c r="M2044" s="921">
        <v>0</v>
      </c>
      <c r="N2044" s="264"/>
      <c r="O2044" s="921"/>
      <c r="P2044" s="238">
        <v>0</v>
      </c>
      <c r="Q2044" s="326">
        <f>Q2045+Q2046</f>
        <v>0</v>
      </c>
      <c r="R2044" s="265"/>
      <c r="S2044" s="921"/>
      <c r="T2044" s="238">
        <v>0</v>
      </c>
      <c r="U2044" s="326">
        <v>0</v>
      </c>
      <c r="V2044" s="265"/>
      <c r="W2044" s="921"/>
      <c r="X2044" s="265"/>
      <c r="Y2044" s="921"/>
      <c r="Z2044" s="376">
        <f t="shared" si="190"/>
        <v>0</v>
      </c>
      <c r="AA2044" s="326">
        <v>0</v>
      </c>
      <c r="AB2044" s="265"/>
      <c r="AC2044" s="921"/>
      <c r="AD2044" s="931">
        <v>0</v>
      </c>
      <c r="AE2044" s="326">
        <f>AE2045+AE2046</f>
        <v>0</v>
      </c>
      <c r="AF2044" s="565">
        <f>AF2045+AF2046</f>
        <v>0</v>
      </c>
      <c r="AG2044" s="882">
        <v>0</v>
      </c>
      <c r="AH2044" s="265"/>
      <c r="AI2044" s="921"/>
      <c r="AJ2044" s="926">
        <f t="shared" si="195"/>
        <v>0</v>
      </c>
    </row>
    <row r="2045" spans="2:36" x14ac:dyDescent="0.25">
      <c r="B2045" s="51"/>
      <c r="C2045" s="102"/>
      <c r="D2045" s="74"/>
      <c r="E2045" s="74"/>
      <c r="F2045" s="79"/>
      <c r="G2045" s="302"/>
      <c r="H2045" s="56"/>
      <c r="I2045" s="55"/>
      <c r="J2045" s="57"/>
      <c r="K2045" s="766"/>
      <c r="L2045" s="136"/>
      <c r="M2045" s="469">
        <v>0</v>
      </c>
      <c r="N2045" s="136"/>
      <c r="O2045" s="469"/>
      <c r="P2045" s="75">
        <v>0</v>
      </c>
      <c r="Q2045" s="1002"/>
      <c r="R2045" s="138"/>
      <c r="S2045" s="469"/>
      <c r="T2045" s="75">
        <v>0</v>
      </c>
      <c r="U2045" s="1002"/>
      <c r="V2045" s="138"/>
      <c r="W2045" s="469"/>
      <c r="X2045" s="138"/>
      <c r="Y2045" s="469"/>
      <c r="Z2045" s="60">
        <f t="shared" si="190"/>
        <v>0</v>
      </c>
      <c r="AA2045" s="1002"/>
      <c r="AB2045" s="138"/>
      <c r="AC2045" s="469"/>
      <c r="AD2045" s="63">
        <v>0</v>
      </c>
      <c r="AE2045" s="137"/>
      <c r="AF2045" s="942"/>
      <c r="AG2045" s="150">
        <v>0</v>
      </c>
      <c r="AH2045" s="138"/>
      <c r="AI2045" s="469"/>
      <c r="AJ2045" s="998">
        <f t="shared" si="195"/>
        <v>0</v>
      </c>
    </row>
    <row r="2046" spans="2:36" x14ac:dyDescent="0.25">
      <c r="B2046" s="51"/>
      <c r="C2046" s="82"/>
      <c r="D2046" s="74"/>
      <c r="E2046" s="74"/>
      <c r="F2046" s="79"/>
      <c r="G2046" s="55"/>
      <c r="H2046" s="56"/>
      <c r="I2046" s="55"/>
      <c r="J2046" s="57"/>
      <c r="K2046" s="766"/>
      <c r="L2046" s="136"/>
      <c r="M2046" s="469">
        <v>0</v>
      </c>
      <c r="N2046" s="136"/>
      <c r="O2046" s="469"/>
      <c r="P2046" s="75">
        <v>0</v>
      </c>
      <c r="Q2046" s="1002"/>
      <c r="R2046" s="138"/>
      <c r="S2046" s="469"/>
      <c r="T2046" s="75">
        <v>0</v>
      </c>
      <c r="U2046" s="1002"/>
      <c r="V2046" s="138"/>
      <c r="W2046" s="469"/>
      <c r="X2046" s="138"/>
      <c r="Y2046" s="469"/>
      <c r="Z2046" s="60">
        <f t="shared" si="190"/>
        <v>0</v>
      </c>
      <c r="AA2046" s="1002"/>
      <c r="AB2046" s="138"/>
      <c r="AC2046" s="469"/>
      <c r="AD2046" s="63">
        <v>0</v>
      </c>
      <c r="AE2046" s="137"/>
      <c r="AF2046" s="942"/>
      <c r="AG2046" s="150">
        <v>0</v>
      </c>
      <c r="AH2046" s="138"/>
      <c r="AI2046" s="469"/>
      <c r="AJ2046" s="998">
        <f t="shared" si="195"/>
        <v>0</v>
      </c>
    </row>
    <row r="2047" spans="2:36" x14ac:dyDescent="0.25">
      <c r="B2047" s="272">
        <v>318</v>
      </c>
      <c r="C2047" s="273" t="s">
        <v>1903</v>
      </c>
      <c r="D2047" s="272"/>
      <c r="E2047" s="272"/>
      <c r="F2047" s="274"/>
      <c r="G2047" s="313"/>
      <c r="H2047" s="313"/>
      <c r="I2047" s="313"/>
      <c r="J2047" s="277"/>
      <c r="K2047" s="806">
        <v>0</v>
      </c>
      <c r="L2047" s="278"/>
      <c r="M2047" s="919">
        <v>0</v>
      </c>
      <c r="N2047" s="278"/>
      <c r="O2047" s="919"/>
      <c r="P2047" s="875">
        <v>0</v>
      </c>
      <c r="Q2047" s="284">
        <f>Q2048+Q2051</f>
        <v>0</v>
      </c>
      <c r="R2047" s="279"/>
      <c r="S2047" s="919"/>
      <c r="T2047" s="875">
        <v>0</v>
      </c>
      <c r="U2047" s="284">
        <v>0</v>
      </c>
      <c r="V2047" s="279"/>
      <c r="W2047" s="919"/>
      <c r="X2047" s="279"/>
      <c r="Y2047" s="919"/>
      <c r="Z2047" s="373">
        <f t="shared" si="190"/>
        <v>0</v>
      </c>
      <c r="AA2047" s="284">
        <v>0</v>
      </c>
      <c r="AB2047" s="279"/>
      <c r="AC2047" s="919"/>
      <c r="AD2047" s="930">
        <v>0</v>
      </c>
      <c r="AE2047" s="284">
        <f>AE2048+AE2051</f>
        <v>0</v>
      </c>
      <c r="AF2047" s="950">
        <f>AF2048+AF2051</f>
        <v>0</v>
      </c>
      <c r="AG2047" s="876">
        <v>0</v>
      </c>
      <c r="AH2047" s="279"/>
      <c r="AI2047" s="919"/>
      <c r="AJ2047" s="1027">
        <f t="shared" si="195"/>
        <v>0</v>
      </c>
    </row>
    <row r="2048" spans="2:36" x14ac:dyDescent="0.25">
      <c r="B2048" s="42">
        <v>31801</v>
      </c>
      <c r="C2048" s="341" t="s">
        <v>1904</v>
      </c>
      <c r="D2048" s="44"/>
      <c r="E2048" s="44"/>
      <c r="F2048" s="44"/>
      <c r="G2048" s="239"/>
      <c r="H2048" s="239"/>
      <c r="I2048" s="239"/>
      <c r="J2048" s="47"/>
      <c r="K2048" s="787">
        <v>0</v>
      </c>
      <c r="L2048" s="264"/>
      <c r="M2048" s="921">
        <v>0</v>
      </c>
      <c r="N2048" s="264"/>
      <c r="O2048" s="921"/>
      <c r="P2048" s="238">
        <v>0</v>
      </c>
      <c r="Q2048" s="251">
        <f>Q2049+Q2050</f>
        <v>0</v>
      </c>
      <c r="R2048" s="265"/>
      <c r="S2048" s="921"/>
      <c r="T2048" s="238">
        <v>0</v>
      </c>
      <c r="U2048" s="251">
        <v>0</v>
      </c>
      <c r="V2048" s="265"/>
      <c r="W2048" s="921"/>
      <c r="X2048" s="265"/>
      <c r="Y2048" s="921"/>
      <c r="Z2048" s="376">
        <f t="shared" si="190"/>
        <v>0</v>
      </c>
      <c r="AA2048" s="251">
        <v>0</v>
      </c>
      <c r="AB2048" s="265"/>
      <c r="AC2048" s="921"/>
      <c r="AD2048" s="931">
        <v>0</v>
      </c>
      <c r="AE2048" s="251">
        <f>AE2049+AE2050</f>
        <v>0</v>
      </c>
      <c r="AF2048" s="565">
        <f>AF2049+AF2050</f>
        <v>0</v>
      </c>
      <c r="AG2048" s="882">
        <v>0</v>
      </c>
      <c r="AH2048" s="265"/>
      <c r="AI2048" s="921"/>
      <c r="AJ2048" s="926">
        <f t="shared" si="195"/>
        <v>0</v>
      </c>
    </row>
    <row r="2049" spans="2:36" ht="66" x14ac:dyDescent="0.25">
      <c r="B2049" s="51"/>
      <c r="C2049" s="82" t="s">
        <v>1905</v>
      </c>
      <c r="D2049" s="74"/>
      <c r="E2049" s="74"/>
      <c r="F2049" s="74" t="s">
        <v>734</v>
      </c>
      <c r="G2049" s="478" t="s">
        <v>31</v>
      </c>
      <c r="H2049" s="56" t="s">
        <v>32</v>
      </c>
      <c r="I2049" s="55" t="s">
        <v>33</v>
      </c>
      <c r="J2049" s="57"/>
      <c r="K2049" s="766"/>
      <c r="L2049" s="80"/>
      <c r="M2049" s="150">
        <v>0</v>
      </c>
      <c r="N2049" s="80"/>
      <c r="O2049" s="150"/>
      <c r="P2049" s="75">
        <v>0</v>
      </c>
      <c r="Q2049" s="999">
        <f>P2049*J2049</f>
        <v>0</v>
      </c>
      <c r="R2049" s="81"/>
      <c r="S2049" s="150"/>
      <c r="T2049" s="75">
        <v>0</v>
      </c>
      <c r="U2049" s="999"/>
      <c r="V2049" s="81"/>
      <c r="W2049" s="150"/>
      <c r="X2049" s="81"/>
      <c r="Y2049" s="150"/>
      <c r="Z2049" s="60">
        <f t="shared" si="190"/>
        <v>0</v>
      </c>
      <c r="AA2049" s="999"/>
      <c r="AB2049" s="81"/>
      <c r="AC2049" s="150"/>
      <c r="AD2049" s="63">
        <v>0</v>
      </c>
      <c r="AE2049" s="78">
        <f>AD2049*J2049</f>
        <v>0</v>
      </c>
      <c r="AF2049" s="63">
        <v>0</v>
      </c>
      <c r="AG2049" s="150">
        <v>0</v>
      </c>
      <c r="AH2049" s="81"/>
      <c r="AI2049" s="150"/>
      <c r="AJ2049" s="998">
        <f t="shared" si="195"/>
        <v>0</v>
      </c>
    </row>
    <row r="2050" spans="2:36" x14ac:dyDescent="0.25">
      <c r="B2050" s="406"/>
      <c r="C2050" s="82"/>
      <c r="D2050" s="51"/>
      <c r="E2050" s="51"/>
      <c r="F2050" s="79"/>
      <c r="G2050" s="55"/>
      <c r="H2050" s="56"/>
      <c r="I2050" s="55"/>
      <c r="J2050" s="57"/>
      <c r="K2050" s="807"/>
      <c r="L2050" s="136"/>
      <c r="M2050" s="469">
        <v>0</v>
      </c>
      <c r="N2050" s="136"/>
      <c r="O2050" s="469"/>
      <c r="P2050" s="75">
        <v>0</v>
      </c>
      <c r="Q2050" s="1002"/>
      <c r="R2050" s="138"/>
      <c r="S2050" s="469"/>
      <c r="T2050" s="75">
        <v>0</v>
      </c>
      <c r="U2050" s="1002"/>
      <c r="V2050" s="138"/>
      <c r="W2050" s="469"/>
      <c r="X2050" s="138"/>
      <c r="Y2050" s="469"/>
      <c r="Z2050" s="60">
        <f t="shared" si="190"/>
        <v>0</v>
      </c>
      <c r="AA2050" s="1002"/>
      <c r="AB2050" s="138"/>
      <c r="AC2050" s="469"/>
      <c r="AD2050" s="63">
        <v>0</v>
      </c>
      <c r="AE2050" s="137"/>
      <c r="AF2050" s="942"/>
      <c r="AG2050" s="150">
        <v>0</v>
      </c>
      <c r="AH2050" s="138"/>
      <c r="AI2050" s="469"/>
      <c r="AJ2050" s="998">
        <f t="shared" si="195"/>
        <v>0</v>
      </c>
    </row>
    <row r="2051" spans="2:36" x14ac:dyDescent="0.25">
      <c r="B2051" s="42">
        <v>31802</v>
      </c>
      <c r="C2051" s="341" t="s">
        <v>1906</v>
      </c>
      <c r="D2051" s="44"/>
      <c r="E2051" s="44"/>
      <c r="F2051" s="45"/>
      <c r="G2051" s="46"/>
      <c r="H2051" s="46"/>
      <c r="I2051" s="46"/>
      <c r="J2051" s="47"/>
      <c r="K2051" s="787">
        <v>0</v>
      </c>
      <c r="L2051" s="264"/>
      <c r="M2051" s="921">
        <v>0</v>
      </c>
      <c r="N2051" s="264"/>
      <c r="O2051" s="921"/>
      <c r="P2051" s="238">
        <v>0</v>
      </c>
      <c r="Q2051" s="1008"/>
      <c r="R2051" s="265"/>
      <c r="S2051" s="921"/>
      <c r="T2051" s="238">
        <v>0</v>
      </c>
      <c r="U2051" s="1008">
        <v>0</v>
      </c>
      <c r="V2051" s="265"/>
      <c r="W2051" s="921"/>
      <c r="X2051" s="265"/>
      <c r="Y2051" s="921"/>
      <c r="Z2051" s="376">
        <f t="shared" si="190"/>
        <v>0</v>
      </c>
      <c r="AA2051" s="1008">
        <v>0</v>
      </c>
      <c r="AB2051" s="265"/>
      <c r="AC2051" s="921"/>
      <c r="AD2051" s="931">
        <v>0</v>
      </c>
      <c r="AE2051" s="281"/>
      <c r="AF2051" s="958"/>
      <c r="AG2051" s="882">
        <v>0</v>
      </c>
      <c r="AH2051" s="265"/>
      <c r="AI2051" s="921"/>
      <c r="AJ2051" s="926">
        <f t="shared" si="195"/>
        <v>0</v>
      </c>
    </row>
    <row r="2052" spans="2:36" x14ac:dyDescent="0.25">
      <c r="B2052" s="408"/>
      <c r="C2052" s="484"/>
      <c r="D2052" s="51"/>
      <c r="E2052" s="583"/>
      <c r="F2052" s="470"/>
      <c r="G2052" s="471"/>
      <c r="H2052" s="471"/>
      <c r="I2052" s="471"/>
      <c r="J2052" s="57"/>
      <c r="K2052" s="811"/>
      <c r="L2052" s="136"/>
      <c r="M2052" s="469">
        <v>0</v>
      </c>
      <c r="N2052" s="136"/>
      <c r="O2052" s="469"/>
      <c r="P2052" s="75">
        <v>0</v>
      </c>
      <c r="Q2052" s="1002"/>
      <c r="R2052" s="138"/>
      <c r="S2052" s="469"/>
      <c r="T2052" s="75">
        <v>0</v>
      </c>
      <c r="U2052" s="1002"/>
      <c r="V2052" s="138"/>
      <c r="W2052" s="469"/>
      <c r="X2052" s="138"/>
      <c r="Y2052" s="469"/>
      <c r="Z2052" s="60">
        <f t="shared" si="190"/>
        <v>0</v>
      </c>
      <c r="AA2052" s="1002"/>
      <c r="AB2052" s="138"/>
      <c r="AC2052" s="469"/>
      <c r="AD2052" s="63">
        <v>0</v>
      </c>
      <c r="AE2052" s="137"/>
      <c r="AF2052" s="942"/>
      <c r="AG2052" s="150">
        <v>0</v>
      </c>
      <c r="AH2052" s="138"/>
      <c r="AI2052" s="469"/>
      <c r="AJ2052" s="998">
        <f t="shared" si="195"/>
        <v>0</v>
      </c>
    </row>
    <row r="2053" spans="2:36" x14ac:dyDescent="0.25">
      <c r="B2053" s="272">
        <v>319</v>
      </c>
      <c r="C2053" s="315" t="s">
        <v>1907</v>
      </c>
      <c r="D2053" s="272"/>
      <c r="E2053" s="701"/>
      <c r="F2053" s="282"/>
      <c r="G2053" s="283"/>
      <c r="H2053" s="283"/>
      <c r="I2053" s="283"/>
      <c r="J2053" s="277"/>
      <c r="K2053" s="816">
        <v>0</v>
      </c>
      <c r="L2053" s="278"/>
      <c r="M2053" s="919">
        <v>0</v>
      </c>
      <c r="N2053" s="278"/>
      <c r="O2053" s="919"/>
      <c r="P2053" s="875">
        <v>0</v>
      </c>
      <c r="Q2053" s="928"/>
      <c r="R2053" s="279"/>
      <c r="S2053" s="919"/>
      <c r="T2053" s="875">
        <v>0</v>
      </c>
      <c r="U2053" s="928">
        <v>0</v>
      </c>
      <c r="V2053" s="279"/>
      <c r="W2053" s="919"/>
      <c r="X2053" s="279"/>
      <c r="Y2053" s="919"/>
      <c r="Z2053" s="373">
        <f t="shared" si="190"/>
        <v>0</v>
      </c>
      <c r="AA2053" s="928">
        <v>0</v>
      </c>
      <c r="AB2053" s="279"/>
      <c r="AC2053" s="919"/>
      <c r="AD2053" s="930">
        <v>0</v>
      </c>
      <c r="AE2053" s="316"/>
      <c r="AF2053" s="944"/>
      <c r="AG2053" s="876">
        <v>0</v>
      </c>
      <c r="AH2053" s="279"/>
      <c r="AI2053" s="919"/>
      <c r="AJ2053" s="1027">
        <f t="shared" si="195"/>
        <v>0</v>
      </c>
    </row>
    <row r="2054" spans="2:36" x14ac:dyDescent="0.25">
      <c r="B2054" s="42">
        <v>31901</v>
      </c>
      <c r="C2054" s="341" t="s">
        <v>1908</v>
      </c>
      <c r="D2054" s="44"/>
      <c r="E2054" s="44"/>
      <c r="F2054" s="45"/>
      <c r="G2054" s="46"/>
      <c r="H2054" s="46"/>
      <c r="I2054" s="46"/>
      <c r="J2054" s="47"/>
      <c r="K2054" s="787">
        <v>0</v>
      </c>
      <c r="L2054" s="264"/>
      <c r="M2054" s="921">
        <v>0</v>
      </c>
      <c r="N2054" s="264"/>
      <c r="O2054" s="921"/>
      <c r="P2054" s="238">
        <v>0</v>
      </c>
      <c r="Q2054" s="1008"/>
      <c r="R2054" s="265"/>
      <c r="S2054" s="921"/>
      <c r="T2054" s="238">
        <v>0</v>
      </c>
      <c r="U2054" s="1008">
        <v>0</v>
      </c>
      <c r="V2054" s="265"/>
      <c r="W2054" s="921"/>
      <c r="X2054" s="265"/>
      <c r="Y2054" s="921"/>
      <c r="Z2054" s="376">
        <f t="shared" ref="Z2054:Z2117" si="198">E2054</f>
        <v>0</v>
      </c>
      <c r="AA2054" s="1008">
        <v>0</v>
      </c>
      <c r="AB2054" s="265"/>
      <c r="AC2054" s="921"/>
      <c r="AD2054" s="931">
        <v>0</v>
      </c>
      <c r="AE2054" s="281"/>
      <c r="AF2054" s="958"/>
      <c r="AG2054" s="882">
        <v>0</v>
      </c>
      <c r="AH2054" s="265"/>
      <c r="AI2054" s="921"/>
      <c r="AJ2054" s="926">
        <f t="shared" si="195"/>
        <v>0</v>
      </c>
    </row>
    <row r="2055" spans="2:36" x14ac:dyDescent="0.25">
      <c r="B2055" s="408"/>
      <c r="C2055" s="484"/>
      <c r="D2055" s="51"/>
      <c r="E2055" s="51"/>
      <c r="F2055" s="109"/>
      <c r="G2055" s="302"/>
      <c r="H2055" s="302"/>
      <c r="I2055" s="302"/>
      <c r="J2055" s="57"/>
      <c r="K2055" s="807"/>
      <c r="L2055" s="136"/>
      <c r="M2055" s="469">
        <v>0</v>
      </c>
      <c r="N2055" s="136"/>
      <c r="O2055" s="469"/>
      <c r="P2055" s="75">
        <v>0</v>
      </c>
      <c r="Q2055" s="1002"/>
      <c r="R2055" s="138"/>
      <c r="S2055" s="469"/>
      <c r="T2055" s="75">
        <v>0</v>
      </c>
      <c r="U2055" s="1002"/>
      <c r="V2055" s="138"/>
      <c r="W2055" s="469"/>
      <c r="X2055" s="138"/>
      <c r="Y2055" s="469"/>
      <c r="Z2055" s="60">
        <f t="shared" si="198"/>
        <v>0</v>
      </c>
      <c r="AA2055" s="1002"/>
      <c r="AB2055" s="138"/>
      <c r="AC2055" s="469"/>
      <c r="AD2055" s="63">
        <v>0</v>
      </c>
      <c r="AE2055" s="137"/>
      <c r="AF2055" s="942"/>
      <c r="AG2055" s="150">
        <v>0</v>
      </c>
      <c r="AH2055" s="138"/>
      <c r="AI2055" s="469"/>
      <c r="AJ2055" s="998">
        <f t="shared" si="195"/>
        <v>0</v>
      </c>
    </row>
    <row r="2056" spans="2:36" x14ac:dyDescent="0.25">
      <c r="B2056" s="42">
        <v>31902</v>
      </c>
      <c r="C2056" s="341" t="s">
        <v>1909</v>
      </c>
      <c r="D2056" s="44"/>
      <c r="E2056" s="44"/>
      <c r="F2056" s="45"/>
      <c r="G2056" s="46"/>
      <c r="H2056" s="46"/>
      <c r="I2056" s="46"/>
      <c r="J2056" s="47"/>
      <c r="K2056" s="787">
        <v>0</v>
      </c>
      <c r="L2056" s="264"/>
      <c r="M2056" s="921">
        <v>0</v>
      </c>
      <c r="N2056" s="264"/>
      <c r="O2056" s="921"/>
      <c r="P2056" s="238">
        <v>0</v>
      </c>
      <c r="Q2056" s="1008"/>
      <c r="R2056" s="265"/>
      <c r="S2056" s="921"/>
      <c r="T2056" s="238">
        <v>0</v>
      </c>
      <c r="U2056" s="1008">
        <v>0</v>
      </c>
      <c r="V2056" s="265"/>
      <c r="W2056" s="921"/>
      <c r="X2056" s="265"/>
      <c r="Y2056" s="921"/>
      <c r="Z2056" s="376">
        <f t="shared" si="198"/>
        <v>0</v>
      </c>
      <c r="AA2056" s="1008">
        <v>0</v>
      </c>
      <c r="AB2056" s="265"/>
      <c r="AC2056" s="921"/>
      <c r="AD2056" s="931">
        <v>0</v>
      </c>
      <c r="AE2056" s="281"/>
      <c r="AF2056" s="958"/>
      <c r="AG2056" s="882">
        <v>0</v>
      </c>
      <c r="AH2056" s="265"/>
      <c r="AI2056" s="921"/>
      <c r="AJ2056" s="926">
        <f t="shared" si="195"/>
        <v>0</v>
      </c>
    </row>
    <row r="2057" spans="2:36" x14ac:dyDescent="0.25">
      <c r="B2057" s="408"/>
      <c r="C2057" s="484"/>
      <c r="D2057" s="51"/>
      <c r="E2057" s="51"/>
      <c r="F2057" s="109"/>
      <c r="G2057" s="302"/>
      <c r="H2057" s="302"/>
      <c r="I2057" s="302"/>
      <c r="J2057" s="57"/>
      <c r="K2057" s="807"/>
      <c r="L2057" s="136"/>
      <c r="M2057" s="469">
        <v>0</v>
      </c>
      <c r="N2057" s="136"/>
      <c r="O2057" s="469"/>
      <c r="P2057" s="75">
        <v>0</v>
      </c>
      <c r="Q2057" s="1002"/>
      <c r="R2057" s="138"/>
      <c r="S2057" s="469"/>
      <c r="T2057" s="75">
        <v>0</v>
      </c>
      <c r="U2057" s="1002"/>
      <c r="V2057" s="138"/>
      <c r="W2057" s="469"/>
      <c r="X2057" s="138"/>
      <c r="Y2057" s="469"/>
      <c r="Z2057" s="60">
        <f t="shared" si="198"/>
        <v>0</v>
      </c>
      <c r="AA2057" s="1002"/>
      <c r="AB2057" s="138"/>
      <c r="AC2057" s="469"/>
      <c r="AD2057" s="63">
        <v>0</v>
      </c>
      <c r="AE2057" s="137"/>
      <c r="AF2057" s="942"/>
      <c r="AG2057" s="150">
        <v>0</v>
      </c>
      <c r="AH2057" s="138"/>
      <c r="AI2057" s="469"/>
      <c r="AJ2057" s="998">
        <f t="shared" si="195"/>
        <v>0</v>
      </c>
    </row>
    <row r="2058" spans="2:36" ht="24" x14ac:dyDescent="0.25">
      <c r="B2058" s="42">
        <v>31903</v>
      </c>
      <c r="C2058" s="341" t="s">
        <v>1910</v>
      </c>
      <c r="D2058" s="44"/>
      <c r="E2058" s="44"/>
      <c r="F2058" s="45"/>
      <c r="G2058" s="46"/>
      <c r="H2058" s="46"/>
      <c r="I2058" s="46"/>
      <c r="J2058" s="47"/>
      <c r="K2058" s="787">
        <v>0</v>
      </c>
      <c r="L2058" s="264"/>
      <c r="M2058" s="921">
        <v>0</v>
      </c>
      <c r="N2058" s="264"/>
      <c r="O2058" s="921"/>
      <c r="P2058" s="238">
        <v>0</v>
      </c>
      <c r="Q2058" s="1008"/>
      <c r="R2058" s="265"/>
      <c r="S2058" s="921"/>
      <c r="T2058" s="238">
        <v>0</v>
      </c>
      <c r="U2058" s="1008">
        <v>0</v>
      </c>
      <c r="V2058" s="265"/>
      <c r="W2058" s="921"/>
      <c r="X2058" s="265"/>
      <c r="Y2058" s="921"/>
      <c r="Z2058" s="376">
        <f t="shared" si="198"/>
        <v>0</v>
      </c>
      <c r="AA2058" s="1008">
        <v>0</v>
      </c>
      <c r="AB2058" s="265"/>
      <c r="AC2058" s="921"/>
      <c r="AD2058" s="931">
        <v>0</v>
      </c>
      <c r="AE2058" s="281"/>
      <c r="AF2058" s="958"/>
      <c r="AG2058" s="882">
        <v>0</v>
      </c>
      <c r="AH2058" s="265"/>
      <c r="AI2058" s="921"/>
      <c r="AJ2058" s="926">
        <f t="shared" si="195"/>
        <v>0</v>
      </c>
    </row>
    <row r="2059" spans="2:36" x14ac:dyDescent="0.25">
      <c r="B2059" s="408"/>
      <c r="C2059" s="484"/>
      <c r="D2059" s="51"/>
      <c r="E2059" s="51"/>
      <c r="F2059" s="109"/>
      <c r="G2059" s="302"/>
      <c r="H2059" s="302"/>
      <c r="I2059" s="302"/>
      <c r="J2059" s="57"/>
      <c r="K2059" s="807"/>
      <c r="L2059" s="136"/>
      <c r="M2059" s="469">
        <v>0</v>
      </c>
      <c r="N2059" s="136"/>
      <c r="O2059" s="469"/>
      <c r="P2059" s="75">
        <v>0</v>
      </c>
      <c r="Q2059" s="1002"/>
      <c r="R2059" s="138"/>
      <c r="S2059" s="469"/>
      <c r="T2059" s="75">
        <v>0</v>
      </c>
      <c r="U2059" s="1002"/>
      <c r="V2059" s="138"/>
      <c r="W2059" s="469"/>
      <c r="X2059" s="138"/>
      <c r="Y2059" s="469"/>
      <c r="Z2059" s="60">
        <f t="shared" si="198"/>
        <v>0</v>
      </c>
      <c r="AA2059" s="1002"/>
      <c r="AB2059" s="138"/>
      <c r="AC2059" s="469"/>
      <c r="AD2059" s="63">
        <v>0</v>
      </c>
      <c r="AE2059" s="137"/>
      <c r="AF2059" s="942"/>
      <c r="AG2059" s="150">
        <v>0</v>
      </c>
      <c r="AH2059" s="138"/>
      <c r="AI2059" s="469"/>
      <c r="AJ2059" s="998">
        <f t="shared" si="195"/>
        <v>0</v>
      </c>
    </row>
    <row r="2060" spans="2:36" x14ac:dyDescent="0.25">
      <c r="B2060" s="25">
        <v>320</v>
      </c>
      <c r="C2060" s="26" t="s">
        <v>1911</v>
      </c>
      <c r="D2060" s="25"/>
      <c r="E2060" s="746"/>
      <c r="F2060" s="28"/>
      <c r="G2060" s="29"/>
      <c r="H2060" s="29"/>
      <c r="I2060" s="29"/>
      <c r="J2060" s="30"/>
      <c r="K2060" s="824">
        <v>572326.26</v>
      </c>
      <c r="L2060" s="249"/>
      <c r="M2060" s="922">
        <f>M2061+M2064+M2068+M2074+M2077+M2080+M2083+M2088+M2091</f>
        <v>0</v>
      </c>
      <c r="N2060" s="249"/>
      <c r="O2060" s="922">
        <f>O2061+O2064+O2068+O2074+O2077+O2080+O2083+O2088+O2091</f>
        <v>0</v>
      </c>
      <c r="P2060" s="885">
        <v>0</v>
      </c>
      <c r="Q2060" s="922">
        <f>Q2061+Q2064+Q2068+Q2074+Q2077+Q2080+Q2083+Q2088+Q2091</f>
        <v>0</v>
      </c>
      <c r="R2060" s="250"/>
      <c r="S2060" s="922">
        <f>S2061+S2064+S2068+S2074+S2077+S2080+S2083+S2088+S2091</f>
        <v>0</v>
      </c>
      <c r="T2060" s="885">
        <v>0</v>
      </c>
      <c r="U2060" s="922">
        <f>U2061+U2064+U2068+U2074+U2077+U2080+U2083+U2088+U2091</f>
        <v>381141.83</v>
      </c>
      <c r="V2060" s="250"/>
      <c r="W2060" s="922">
        <f>W2061+W2064+W2068+W2074+W2077+W2080+W2083+W2088+W2091</f>
        <v>0</v>
      </c>
      <c r="X2060" s="250"/>
      <c r="Y2060" s="922">
        <f>Y2061+Y2064+Y2068+Y2074+Y2077+Y2080+Y2083+Y2088+Y2091</f>
        <v>0</v>
      </c>
      <c r="Z2060" s="368">
        <f t="shared" si="198"/>
        <v>0</v>
      </c>
      <c r="AA2060" s="922">
        <f>AA2061+AA2064+AA2068+AA2074+AA2077+AA2080+AA2083+AA2088+AA2091</f>
        <v>191184.43000000002</v>
      </c>
      <c r="AB2060" s="250"/>
      <c r="AC2060" s="922">
        <f>AC2061+AC2064+AC2068+AC2074+AC2077+AC2080+AC2083+AC2088+AC2091</f>
        <v>0</v>
      </c>
      <c r="AD2060" s="929">
        <v>0</v>
      </c>
      <c r="AE2060" s="249">
        <f>AE2061+AE2064+AE2068+AE2074+AE2077+AE2080+AE2083+AE2088+AE2091</f>
        <v>0</v>
      </c>
      <c r="AF2060" s="554">
        <f>AF2061+AF2064+AF2068+AF2074+AF2077+AF2080+AF2083+AF2088+AF2091</f>
        <v>0</v>
      </c>
      <c r="AG2060" s="249">
        <f>AG2061+AG2064+AG2068+AG2074+AG2077+AG2080+AG2083+AG2088+AG2091</f>
        <v>0</v>
      </c>
      <c r="AH2060" s="250"/>
      <c r="AI2060" s="922">
        <f>AI2061+AI2064+AI2068+AI2074+AI2077+AI2080+AI2083+AI2088+AI2091</f>
        <v>0</v>
      </c>
      <c r="AJ2060" s="922">
        <f>AJ2061+AJ2064+AJ2068+AJ2074+AJ2077+AJ2080+AJ2083+AJ2088+AJ2091</f>
        <v>572326.26</v>
      </c>
    </row>
    <row r="2061" spans="2:36" x14ac:dyDescent="0.25">
      <c r="B2061" s="272">
        <v>321</v>
      </c>
      <c r="C2061" s="315" t="s">
        <v>1912</v>
      </c>
      <c r="D2061" s="272"/>
      <c r="E2061" s="701"/>
      <c r="F2061" s="282"/>
      <c r="G2061" s="283"/>
      <c r="H2061" s="283"/>
      <c r="I2061" s="283"/>
      <c r="J2061" s="277"/>
      <c r="K2061" s="816">
        <v>0</v>
      </c>
      <c r="L2061" s="278"/>
      <c r="M2061" s="919">
        <f>M2062</f>
        <v>0</v>
      </c>
      <c r="N2061" s="278"/>
      <c r="O2061" s="919">
        <f>O2062</f>
        <v>0</v>
      </c>
      <c r="P2061" s="875">
        <v>0</v>
      </c>
      <c r="Q2061" s="919">
        <f>Q2062</f>
        <v>0</v>
      </c>
      <c r="R2061" s="279"/>
      <c r="S2061" s="919">
        <f>S2062</f>
        <v>0</v>
      </c>
      <c r="T2061" s="875">
        <v>0</v>
      </c>
      <c r="U2061" s="919">
        <f>U2062</f>
        <v>0</v>
      </c>
      <c r="V2061" s="279"/>
      <c r="W2061" s="919">
        <f>W2062</f>
        <v>0</v>
      </c>
      <c r="X2061" s="279"/>
      <c r="Y2061" s="919">
        <f>Y2062</f>
        <v>0</v>
      </c>
      <c r="Z2061" s="373">
        <f t="shared" si="198"/>
        <v>0</v>
      </c>
      <c r="AA2061" s="919">
        <f>AA2062</f>
        <v>0</v>
      </c>
      <c r="AB2061" s="279"/>
      <c r="AC2061" s="919">
        <f>AC2062</f>
        <v>0</v>
      </c>
      <c r="AD2061" s="930">
        <v>0</v>
      </c>
      <c r="AE2061" s="278">
        <f>AE2062</f>
        <v>0</v>
      </c>
      <c r="AF2061" s="944"/>
      <c r="AG2061" s="278">
        <f>AG2062</f>
        <v>0</v>
      </c>
      <c r="AH2061" s="279"/>
      <c r="AI2061" s="919">
        <f>AI2062</f>
        <v>0</v>
      </c>
      <c r="AJ2061" s="919">
        <f>AJ2062</f>
        <v>0</v>
      </c>
    </row>
    <row r="2062" spans="2:36" x14ac:dyDescent="0.25">
      <c r="B2062" s="42">
        <v>32101</v>
      </c>
      <c r="C2062" s="341" t="s">
        <v>1912</v>
      </c>
      <c r="D2062" s="42"/>
      <c r="E2062" s="42"/>
      <c r="F2062" s="45"/>
      <c r="G2062" s="46"/>
      <c r="H2062" s="46"/>
      <c r="I2062" s="46"/>
      <c r="J2062" s="47"/>
      <c r="K2062" s="821">
        <v>0</v>
      </c>
      <c r="L2062" s="264"/>
      <c r="M2062" s="921">
        <f>M2063</f>
        <v>0</v>
      </c>
      <c r="N2062" s="264"/>
      <c r="O2062" s="921">
        <f>O2063</f>
        <v>0</v>
      </c>
      <c r="P2062" s="238">
        <v>0</v>
      </c>
      <c r="Q2062" s="921">
        <f>Q2063</f>
        <v>0</v>
      </c>
      <c r="R2062" s="265"/>
      <c r="S2062" s="921">
        <f>S2063</f>
        <v>0</v>
      </c>
      <c r="T2062" s="238">
        <v>0</v>
      </c>
      <c r="U2062" s="921">
        <f>U2063</f>
        <v>0</v>
      </c>
      <c r="V2062" s="265"/>
      <c r="W2062" s="921">
        <f>W2063</f>
        <v>0</v>
      </c>
      <c r="X2062" s="265"/>
      <c r="Y2062" s="921">
        <f>Y2063</f>
        <v>0</v>
      </c>
      <c r="Z2062" s="376">
        <f t="shared" si="198"/>
        <v>0</v>
      </c>
      <c r="AA2062" s="921">
        <f>AA2063</f>
        <v>0</v>
      </c>
      <c r="AB2062" s="265"/>
      <c r="AC2062" s="921">
        <f>AC2063</f>
        <v>0</v>
      </c>
      <c r="AD2062" s="931">
        <v>0</v>
      </c>
      <c r="AE2062" s="264">
        <f>AE2063</f>
        <v>0</v>
      </c>
      <c r="AF2062" s="958"/>
      <c r="AG2062" s="264">
        <f>AG2063</f>
        <v>0</v>
      </c>
      <c r="AH2062" s="265"/>
      <c r="AI2062" s="921">
        <f>AI2063</f>
        <v>0</v>
      </c>
      <c r="AJ2062" s="921">
        <f>AJ2063</f>
        <v>0</v>
      </c>
    </row>
    <row r="2063" spans="2:36" x14ac:dyDescent="0.25">
      <c r="B2063" s="51"/>
      <c r="C2063" s="476"/>
      <c r="D2063" s="51"/>
      <c r="E2063" s="51"/>
      <c r="F2063" s="79"/>
      <c r="G2063" s="133"/>
      <c r="H2063" s="133"/>
      <c r="I2063" s="133"/>
      <c r="J2063" s="57"/>
      <c r="K2063" s="807"/>
      <c r="L2063" s="136"/>
      <c r="M2063" s="469">
        <v>0</v>
      </c>
      <c r="N2063" s="136"/>
      <c r="O2063" s="469"/>
      <c r="P2063" s="75">
        <v>0</v>
      </c>
      <c r="Q2063" s="1002"/>
      <c r="R2063" s="138"/>
      <c r="S2063" s="469"/>
      <c r="T2063" s="75">
        <v>0</v>
      </c>
      <c r="U2063" s="1002"/>
      <c r="V2063" s="138"/>
      <c r="W2063" s="469"/>
      <c r="X2063" s="138"/>
      <c r="Y2063" s="469"/>
      <c r="Z2063" s="60">
        <f t="shared" si="198"/>
        <v>0</v>
      </c>
      <c r="AA2063" s="1002">
        <v>0</v>
      </c>
      <c r="AB2063" s="138"/>
      <c r="AC2063" s="469"/>
      <c r="AD2063" s="63">
        <v>0</v>
      </c>
      <c r="AE2063" s="137"/>
      <c r="AF2063" s="942"/>
      <c r="AG2063" s="150">
        <v>0</v>
      </c>
      <c r="AH2063" s="138"/>
      <c r="AI2063" s="469"/>
      <c r="AJ2063" s="998">
        <f>AG2063+AI2063+AE2063+AC2063+AA2063+Y2063+W2063+U2063+S2063+Q2063+O2063+M2063</f>
        <v>0</v>
      </c>
    </row>
    <row r="2064" spans="2:36" x14ac:dyDescent="0.25">
      <c r="B2064" s="272">
        <v>322</v>
      </c>
      <c r="C2064" s="315" t="s">
        <v>1913</v>
      </c>
      <c r="D2064" s="272"/>
      <c r="E2064" s="747"/>
      <c r="F2064" s="282"/>
      <c r="G2064" s="283"/>
      <c r="H2064" s="283"/>
      <c r="I2064" s="283"/>
      <c r="J2064" s="277"/>
      <c r="K2064" s="825">
        <v>0</v>
      </c>
      <c r="L2064" s="278"/>
      <c r="M2064" s="919">
        <v>0</v>
      </c>
      <c r="N2064" s="278"/>
      <c r="O2064" s="919"/>
      <c r="P2064" s="875">
        <v>0</v>
      </c>
      <c r="Q2064" s="284">
        <f>Q2065</f>
        <v>0</v>
      </c>
      <c r="R2064" s="279"/>
      <c r="S2064" s="919"/>
      <c r="T2064" s="875">
        <v>0</v>
      </c>
      <c r="U2064" s="284">
        <v>0</v>
      </c>
      <c r="V2064" s="279"/>
      <c r="W2064" s="919"/>
      <c r="X2064" s="279"/>
      <c r="Y2064" s="919"/>
      <c r="Z2064" s="373">
        <f t="shared" si="198"/>
        <v>0</v>
      </c>
      <c r="AA2064" s="284">
        <v>0</v>
      </c>
      <c r="AB2064" s="279"/>
      <c r="AC2064" s="919"/>
      <c r="AD2064" s="930">
        <v>0</v>
      </c>
      <c r="AE2064" s="284">
        <f t="shared" ref="AE2064:AF2065" si="199">AE2065</f>
        <v>0</v>
      </c>
      <c r="AF2064" s="950">
        <f t="shared" si="199"/>
        <v>0</v>
      </c>
      <c r="AG2064" s="876">
        <v>0</v>
      </c>
      <c r="AH2064" s="279"/>
      <c r="AI2064" s="919"/>
      <c r="AJ2064" s="1027">
        <f>AG2064+AI2064+AE2064+AC2064+AA2064+Y2064+W2064+U2064+S2064+Q2064+O2064+M2064</f>
        <v>0</v>
      </c>
    </row>
    <row r="2065" spans="2:36" x14ac:dyDescent="0.25">
      <c r="B2065" s="42">
        <v>32201</v>
      </c>
      <c r="C2065" s="341" t="s">
        <v>1914</v>
      </c>
      <c r="D2065" s="44"/>
      <c r="E2065" s="736"/>
      <c r="F2065" s="45"/>
      <c r="G2065" s="46"/>
      <c r="H2065" s="46"/>
      <c r="I2065" s="46"/>
      <c r="J2065" s="47"/>
      <c r="K2065" s="763">
        <v>0</v>
      </c>
      <c r="L2065" s="264"/>
      <c r="M2065" s="921">
        <v>0</v>
      </c>
      <c r="N2065" s="264"/>
      <c r="O2065" s="921"/>
      <c r="P2065" s="238">
        <v>0</v>
      </c>
      <c r="Q2065" s="251">
        <f>Q2066</f>
        <v>0</v>
      </c>
      <c r="R2065" s="265"/>
      <c r="S2065" s="921"/>
      <c r="T2065" s="238">
        <v>0</v>
      </c>
      <c r="U2065" s="251">
        <v>0</v>
      </c>
      <c r="V2065" s="265"/>
      <c r="W2065" s="921"/>
      <c r="X2065" s="265"/>
      <c r="Y2065" s="921"/>
      <c r="Z2065" s="376">
        <f t="shared" si="198"/>
        <v>0</v>
      </c>
      <c r="AA2065" s="251">
        <v>0</v>
      </c>
      <c r="AB2065" s="265"/>
      <c r="AC2065" s="921"/>
      <c r="AD2065" s="931">
        <v>0</v>
      </c>
      <c r="AE2065" s="251">
        <f t="shared" si="199"/>
        <v>0</v>
      </c>
      <c r="AF2065" s="565">
        <f t="shared" si="199"/>
        <v>0</v>
      </c>
      <c r="AG2065" s="882">
        <v>0</v>
      </c>
      <c r="AH2065" s="265"/>
      <c r="AI2065" s="921"/>
      <c r="AJ2065" s="926">
        <f>AG2065+AI2065+AE2065+AC2065+AA2065+Y2065+W2065+U2065+S2065+Q2065+O2065+M2065</f>
        <v>0</v>
      </c>
    </row>
    <row r="2066" spans="2:36" x14ac:dyDescent="0.25">
      <c r="B2066" s="74"/>
      <c r="C2066" s="102"/>
      <c r="D2066" s="74"/>
      <c r="E2066" s="74"/>
      <c r="F2066" s="74"/>
      <c r="G2066" s="478"/>
      <c r="H2066" s="56"/>
      <c r="I2066" s="55"/>
      <c r="J2066" s="57"/>
      <c r="K2066" s="766"/>
      <c r="L2066" s="80"/>
      <c r="M2066" s="150">
        <v>0</v>
      </c>
      <c r="N2066" s="80"/>
      <c r="O2066" s="150"/>
      <c r="P2066" s="75">
        <v>0</v>
      </c>
      <c r="Q2066" s="999"/>
      <c r="R2066" s="81"/>
      <c r="S2066" s="150"/>
      <c r="T2066" s="75">
        <v>0</v>
      </c>
      <c r="U2066" s="999"/>
      <c r="V2066" s="81"/>
      <c r="W2066" s="150"/>
      <c r="X2066" s="81"/>
      <c r="Y2066" s="150"/>
      <c r="Z2066" s="60">
        <f t="shared" si="198"/>
        <v>0</v>
      </c>
      <c r="AA2066" s="999">
        <v>0</v>
      </c>
      <c r="AB2066" s="81"/>
      <c r="AC2066" s="150"/>
      <c r="AD2066" s="63">
        <v>0</v>
      </c>
      <c r="AE2066" s="78"/>
      <c r="AF2066" s="63"/>
      <c r="AG2066" s="150">
        <v>0</v>
      </c>
      <c r="AH2066" s="81"/>
      <c r="AI2066" s="150"/>
      <c r="AJ2066" s="998">
        <f>AG2066+AI2066+AE2066+AC2066+AA2066+Y2066+W2066+U2066+S2066+Q2066+O2066+M2066</f>
        <v>0</v>
      </c>
    </row>
    <row r="2067" spans="2:36" x14ac:dyDescent="0.25">
      <c r="B2067" s="406"/>
      <c r="C2067" s="86"/>
      <c r="D2067" s="51"/>
      <c r="E2067" s="51"/>
      <c r="F2067" s="485"/>
      <c r="G2067" s="486"/>
      <c r="H2067" s="486"/>
      <c r="I2067" s="486"/>
      <c r="J2067" s="57"/>
      <c r="K2067" s="807"/>
      <c r="L2067" s="136"/>
      <c r="M2067" s="469">
        <v>0</v>
      </c>
      <c r="N2067" s="136"/>
      <c r="O2067" s="469"/>
      <c r="P2067" s="75">
        <v>0</v>
      </c>
      <c r="Q2067" s="1002"/>
      <c r="R2067" s="138"/>
      <c r="S2067" s="469"/>
      <c r="T2067" s="75">
        <v>0</v>
      </c>
      <c r="U2067" s="1002"/>
      <c r="V2067" s="138"/>
      <c r="W2067" s="469"/>
      <c r="X2067" s="138"/>
      <c r="Y2067" s="469"/>
      <c r="Z2067" s="60">
        <f t="shared" si="198"/>
        <v>0</v>
      </c>
      <c r="AA2067" s="1002">
        <v>0</v>
      </c>
      <c r="AB2067" s="138"/>
      <c r="AC2067" s="469"/>
      <c r="AD2067" s="63">
        <v>0</v>
      </c>
      <c r="AE2067" s="137"/>
      <c r="AF2067" s="942"/>
      <c r="AG2067" s="150">
        <v>0</v>
      </c>
      <c r="AH2067" s="138"/>
      <c r="AI2067" s="469"/>
      <c r="AJ2067" s="998">
        <f>AG2067+AI2067+AE2067+AC2067+AA2067+Y2067+W2067+U2067+S2067+Q2067+O2067+M2067</f>
        <v>0</v>
      </c>
    </row>
    <row r="2068" spans="2:36" ht="24" x14ac:dyDescent="0.25">
      <c r="B2068" s="272">
        <v>323</v>
      </c>
      <c r="C2068" s="273" t="s">
        <v>1915</v>
      </c>
      <c r="D2068" s="272"/>
      <c r="E2068" s="272"/>
      <c r="F2068" s="282"/>
      <c r="G2068" s="283"/>
      <c r="H2068" s="283"/>
      <c r="I2068" s="283"/>
      <c r="J2068" s="277"/>
      <c r="K2068" s="806">
        <f>K2069</f>
        <v>518104.43</v>
      </c>
      <c r="L2068" s="806">
        <f t="shared" ref="L2068:AJ2068" si="200">L2069</f>
        <v>0</v>
      </c>
      <c r="M2068" s="806">
        <f t="shared" si="200"/>
        <v>0</v>
      </c>
      <c r="N2068" s="806">
        <f t="shared" si="200"/>
        <v>0</v>
      </c>
      <c r="O2068" s="806">
        <f t="shared" si="200"/>
        <v>0</v>
      </c>
      <c r="P2068" s="806">
        <f t="shared" si="200"/>
        <v>0</v>
      </c>
      <c r="Q2068" s="806">
        <f t="shared" si="200"/>
        <v>0</v>
      </c>
      <c r="R2068" s="806">
        <f t="shared" si="200"/>
        <v>0</v>
      </c>
      <c r="S2068" s="806">
        <f t="shared" si="200"/>
        <v>0</v>
      </c>
      <c r="T2068" s="806">
        <f t="shared" si="200"/>
        <v>0</v>
      </c>
      <c r="U2068" s="806">
        <f t="shared" si="200"/>
        <v>326920</v>
      </c>
      <c r="V2068" s="806">
        <f t="shared" si="200"/>
        <v>0</v>
      </c>
      <c r="W2068" s="806">
        <f t="shared" si="200"/>
        <v>0</v>
      </c>
      <c r="X2068" s="806">
        <f t="shared" si="200"/>
        <v>0</v>
      </c>
      <c r="Y2068" s="806">
        <f t="shared" si="200"/>
        <v>0</v>
      </c>
      <c r="Z2068" s="806">
        <f t="shared" si="200"/>
        <v>21</v>
      </c>
      <c r="AA2068" s="806">
        <f t="shared" si="200"/>
        <v>191184.43000000002</v>
      </c>
      <c r="AB2068" s="806">
        <f t="shared" si="200"/>
        <v>0</v>
      </c>
      <c r="AC2068" s="806">
        <f t="shared" si="200"/>
        <v>0</v>
      </c>
      <c r="AD2068" s="806">
        <f t="shared" si="200"/>
        <v>0</v>
      </c>
      <c r="AE2068" s="806">
        <f t="shared" si="200"/>
        <v>0</v>
      </c>
      <c r="AF2068" s="806">
        <f t="shared" si="200"/>
        <v>0</v>
      </c>
      <c r="AG2068" s="806">
        <f t="shared" si="200"/>
        <v>0</v>
      </c>
      <c r="AH2068" s="806">
        <f t="shared" si="200"/>
        <v>0</v>
      </c>
      <c r="AI2068" s="806">
        <f t="shared" si="200"/>
        <v>0</v>
      </c>
      <c r="AJ2068" s="806">
        <f t="shared" si="200"/>
        <v>518104.43000000005</v>
      </c>
    </row>
    <row r="2069" spans="2:36" ht="24" x14ac:dyDescent="0.25">
      <c r="B2069" s="42">
        <v>32301</v>
      </c>
      <c r="C2069" s="341" t="s">
        <v>1916</v>
      </c>
      <c r="D2069" s="44"/>
      <c r="E2069" s="44"/>
      <c r="F2069" s="45"/>
      <c r="G2069" s="46"/>
      <c r="H2069" s="46"/>
      <c r="I2069" s="46"/>
      <c r="J2069" s="47"/>
      <c r="K2069" s="787">
        <f>SUM(K2070:K2071)</f>
        <v>518104.43</v>
      </c>
      <c r="L2069" s="787">
        <f t="shared" ref="L2069:AJ2069" si="201">SUM(L2070:L2071)</f>
        <v>0</v>
      </c>
      <c r="M2069" s="787">
        <f t="shared" si="201"/>
        <v>0</v>
      </c>
      <c r="N2069" s="787">
        <f t="shared" si="201"/>
        <v>0</v>
      </c>
      <c r="O2069" s="787">
        <f t="shared" si="201"/>
        <v>0</v>
      </c>
      <c r="P2069" s="787">
        <f t="shared" si="201"/>
        <v>0</v>
      </c>
      <c r="Q2069" s="787">
        <f t="shared" si="201"/>
        <v>0</v>
      </c>
      <c r="R2069" s="787">
        <f t="shared" si="201"/>
        <v>0</v>
      </c>
      <c r="S2069" s="787">
        <f t="shared" si="201"/>
        <v>0</v>
      </c>
      <c r="T2069" s="787">
        <f t="shared" si="201"/>
        <v>0</v>
      </c>
      <c r="U2069" s="787">
        <f t="shared" si="201"/>
        <v>326920</v>
      </c>
      <c r="V2069" s="787">
        <f t="shared" si="201"/>
        <v>0</v>
      </c>
      <c r="W2069" s="787">
        <f t="shared" si="201"/>
        <v>0</v>
      </c>
      <c r="X2069" s="787">
        <f t="shared" si="201"/>
        <v>0</v>
      </c>
      <c r="Y2069" s="787">
        <f t="shared" si="201"/>
        <v>0</v>
      </c>
      <c r="Z2069" s="787">
        <f t="shared" si="201"/>
        <v>21</v>
      </c>
      <c r="AA2069" s="787">
        <f t="shared" si="201"/>
        <v>191184.43000000002</v>
      </c>
      <c r="AB2069" s="787">
        <f t="shared" si="201"/>
        <v>0</v>
      </c>
      <c r="AC2069" s="787">
        <f t="shared" si="201"/>
        <v>0</v>
      </c>
      <c r="AD2069" s="787">
        <f t="shared" si="201"/>
        <v>0</v>
      </c>
      <c r="AE2069" s="787">
        <f t="shared" si="201"/>
        <v>0</v>
      </c>
      <c r="AF2069" s="787">
        <f t="shared" si="201"/>
        <v>0</v>
      </c>
      <c r="AG2069" s="787">
        <f t="shared" si="201"/>
        <v>0</v>
      </c>
      <c r="AH2069" s="787">
        <f t="shared" si="201"/>
        <v>0</v>
      </c>
      <c r="AI2069" s="787">
        <f t="shared" si="201"/>
        <v>0</v>
      </c>
      <c r="AJ2069" s="787">
        <f t="shared" si="201"/>
        <v>518104.43000000005</v>
      </c>
    </row>
    <row r="2070" spans="2:36" ht="66" x14ac:dyDescent="0.25">
      <c r="B2070" s="51"/>
      <c r="C2070" s="130" t="s">
        <v>1917</v>
      </c>
      <c r="D2070" s="74"/>
      <c r="E2070" s="74">
        <v>9</v>
      </c>
      <c r="F2070" s="225" t="s">
        <v>734</v>
      </c>
      <c r="G2070" s="302" t="s">
        <v>31</v>
      </c>
      <c r="H2070" s="56" t="s">
        <v>32</v>
      </c>
      <c r="I2070" s="55" t="s">
        <v>33</v>
      </c>
      <c r="J2070" s="57">
        <v>2903.1428571428573</v>
      </c>
      <c r="K2070" s="766">
        <v>18806.259999999998</v>
      </c>
      <c r="L2070" s="136"/>
      <c r="M2070" s="469">
        <v>0</v>
      </c>
      <c r="N2070" s="136"/>
      <c r="O2070" s="469"/>
      <c r="P2070" s="75">
        <v>0</v>
      </c>
      <c r="Q2070" s="1002">
        <f>P2070*J2070</f>
        <v>0</v>
      </c>
      <c r="R2070" s="138"/>
      <c r="S2070" s="469"/>
      <c r="T2070" s="75">
        <v>0</v>
      </c>
      <c r="U2070" s="1002"/>
      <c r="V2070" s="138"/>
      <c r="W2070" s="469"/>
      <c r="X2070" s="138"/>
      <c r="Y2070" s="469"/>
      <c r="Z2070" s="60">
        <f t="shared" si="198"/>
        <v>9</v>
      </c>
      <c r="AA2070" s="1002">
        <v>18806.259999999998</v>
      </c>
      <c r="AB2070" s="138"/>
      <c r="AC2070" s="469"/>
      <c r="AD2070" s="63">
        <v>0</v>
      </c>
      <c r="AE2070" s="137">
        <f>AD2070*J2070</f>
        <v>0</v>
      </c>
      <c r="AF2070" s="942">
        <v>0</v>
      </c>
      <c r="AG2070" s="150">
        <v>0</v>
      </c>
      <c r="AH2070" s="138"/>
      <c r="AI2070" s="469"/>
      <c r="AJ2070" s="998">
        <f>AG2070+AI2070+AE2070+AC2070+AA2070+Y2070+W2070+U2070+S2070+Q2070+O2070+M2070</f>
        <v>18806.259999999998</v>
      </c>
    </row>
    <row r="2071" spans="2:36" ht="66" x14ac:dyDescent="0.25">
      <c r="B2071" s="51"/>
      <c r="C2071" s="130" t="s">
        <v>1918</v>
      </c>
      <c r="D2071" s="74"/>
      <c r="E2071" s="748">
        <v>12</v>
      </c>
      <c r="F2071" s="74" t="s">
        <v>1919</v>
      </c>
      <c r="G2071" s="302" t="s">
        <v>31</v>
      </c>
      <c r="H2071" s="56" t="s">
        <v>32</v>
      </c>
      <c r="I2071" s="55" t="s">
        <v>33</v>
      </c>
      <c r="J2071" s="57">
        <v>41760</v>
      </c>
      <c r="K2071" s="826">
        <f>501120-1821.83</f>
        <v>499298.17</v>
      </c>
      <c r="L2071" s="136"/>
      <c r="M2071" s="469">
        <v>0</v>
      </c>
      <c r="N2071" s="136"/>
      <c r="O2071" s="469"/>
      <c r="P2071" s="75">
        <v>0</v>
      </c>
      <c r="Q2071" s="1002">
        <f>P2071*J2071</f>
        <v>0</v>
      </c>
      <c r="R2071" s="138"/>
      <c r="S2071" s="469"/>
      <c r="T2071" s="75">
        <v>0</v>
      </c>
      <c r="U2071" s="1002">
        <v>326920</v>
      </c>
      <c r="V2071" s="138"/>
      <c r="W2071" s="469"/>
      <c r="X2071" s="138"/>
      <c r="Y2071" s="469"/>
      <c r="Z2071" s="60">
        <f t="shared" si="198"/>
        <v>12</v>
      </c>
      <c r="AA2071" s="1002">
        <f>174200-1821.83</f>
        <v>172378.17</v>
      </c>
      <c r="AB2071" s="138"/>
      <c r="AC2071" s="469"/>
      <c r="AD2071" s="63">
        <v>0</v>
      </c>
      <c r="AE2071" s="137">
        <f>AD2071*J2071</f>
        <v>0</v>
      </c>
      <c r="AF2071" s="942">
        <v>0</v>
      </c>
      <c r="AG2071" s="150">
        <v>0</v>
      </c>
      <c r="AH2071" s="138"/>
      <c r="AI2071" s="469"/>
      <c r="AJ2071" s="998">
        <f>AG2071+AI2071+AE2071+AC2071+AA2071+Y2071+W2071+U2071+S2071+Q2071+O2071+M2071</f>
        <v>499298.17000000004</v>
      </c>
    </row>
    <row r="2072" spans="2:36" x14ac:dyDescent="0.25">
      <c r="B2072" s="42">
        <v>32302</v>
      </c>
      <c r="C2072" s="341" t="s">
        <v>1920</v>
      </c>
      <c r="D2072" s="44"/>
      <c r="E2072" s="44"/>
      <c r="F2072" s="45"/>
      <c r="G2072" s="46"/>
      <c r="H2072" s="46"/>
      <c r="I2072" s="46"/>
      <c r="J2072" s="47"/>
      <c r="K2072" s="787">
        <v>0</v>
      </c>
      <c r="L2072" s="264"/>
      <c r="M2072" s="921">
        <f>M2073</f>
        <v>0</v>
      </c>
      <c r="N2072" s="264"/>
      <c r="O2072" s="921"/>
      <c r="P2072" s="238">
        <v>0</v>
      </c>
      <c r="Q2072" s="1008"/>
      <c r="R2072" s="265"/>
      <c r="S2072" s="921"/>
      <c r="T2072" s="238">
        <v>0</v>
      </c>
      <c r="U2072" s="1008">
        <v>0</v>
      </c>
      <c r="V2072" s="265"/>
      <c r="W2072" s="921"/>
      <c r="X2072" s="265"/>
      <c r="Y2072" s="921"/>
      <c r="Z2072" s="376">
        <f t="shared" si="198"/>
        <v>0</v>
      </c>
      <c r="AA2072" s="1008">
        <v>0</v>
      </c>
      <c r="AB2072" s="265"/>
      <c r="AC2072" s="921"/>
      <c r="AD2072" s="931">
        <v>0</v>
      </c>
      <c r="AE2072" s="281"/>
      <c r="AF2072" s="958"/>
      <c r="AG2072" s="882">
        <v>0</v>
      </c>
      <c r="AH2072" s="265"/>
      <c r="AI2072" s="921">
        <f>AI2073</f>
        <v>0</v>
      </c>
      <c r="AJ2072" s="921">
        <f>AJ2073</f>
        <v>0</v>
      </c>
    </row>
    <row r="2073" spans="2:36" x14ac:dyDescent="0.25">
      <c r="B2073" s="408"/>
      <c r="C2073" s="484"/>
      <c r="D2073" s="51"/>
      <c r="E2073" s="51"/>
      <c r="F2073" s="109"/>
      <c r="G2073" s="302"/>
      <c r="H2073" s="302"/>
      <c r="I2073" s="302"/>
      <c r="J2073" s="57"/>
      <c r="K2073" s="807"/>
      <c r="L2073" s="136"/>
      <c r="M2073" s="469">
        <v>0</v>
      </c>
      <c r="N2073" s="136"/>
      <c r="O2073" s="469"/>
      <c r="P2073" s="75">
        <v>0</v>
      </c>
      <c r="Q2073" s="1002"/>
      <c r="R2073" s="138"/>
      <c r="S2073" s="469"/>
      <c r="T2073" s="75">
        <v>0</v>
      </c>
      <c r="U2073" s="1002"/>
      <c r="V2073" s="138"/>
      <c r="W2073" s="469"/>
      <c r="X2073" s="138"/>
      <c r="Y2073" s="469"/>
      <c r="Z2073" s="60">
        <f t="shared" si="198"/>
        <v>0</v>
      </c>
      <c r="AA2073" s="1002"/>
      <c r="AB2073" s="138"/>
      <c r="AC2073" s="469"/>
      <c r="AD2073" s="63">
        <v>0</v>
      </c>
      <c r="AE2073" s="137"/>
      <c r="AF2073" s="942"/>
      <c r="AG2073" s="150">
        <v>0</v>
      </c>
      <c r="AH2073" s="138"/>
      <c r="AI2073" s="469"/>
      <c r="AJ2073" s="998">
        <f t="shared" ref="AJ2073:AJ2082" si="202">AG2073+AI2073+AE2073+AC2073+AA2073+Y2073+W2073+U2073+S2073+Q2073+O2073+M2073</f>
        <v>0</v>
      </c>
    </row>
    <row r="2074" spans="2:36" ht="24" x14ac:dyDescent="0.25">
      <c r="B2074" s="272">
        <v>324</v>
      </c>
      <c r="C2074" s="315" t="s">
        <v>1921</v>
      </c>
      <c r="D2074" s="272"/>
      <c r="E2074" s="701"/>
      <c r="F2074" s="282"/>
      <c r="G2074" s="283"/>
      <c r="H2074" s="283"/>
      <c r="I2074" s="283"/>
      <c r="J2074" s="277"/>
      <c r="K2074" s="816">
        <v>0</v>
      </c>
      <c r="L2074" s="278"/>
      <c r="M2074" s="919">
        <v>0</v>
      </c>
      <c r="N2074" s="278"/>
      <c r="O2074" s="919"/>
      <c r="P2074" s="875">
        <v>0</v>
      </c>
      <c r="Q2074" s="928"/>
      <c r="R2074" s="279"/>
      <c r="S2074" s="919"/>
      <c r="T2074" s="875">
        <v>0</v>
      </c>
      <c r="U2074" s="928">
        <v>0</v>
      </c>
      <c r="V2074" s="279"/>
      <c r="W2074" s="919"/>
      <c r="X2074" s="279"/>
      <c r="Y2074" s="919"/>
      <c r="Z2074" s="373">
        <f t="shared" si="198"/>
        <v>0</v>
      </c>
      <c r="AA2074" s="928">
        <v>0</v>
      </c>
      <c r="AB2074" s="279"/>
      <c r="AC2074" s="919"/>
      <c r="AD2074" s="930">
        <v>0</v>
      </c>
      <c r="AE2074" s="316"/>
      <c r="AF2074" s="944"/>
      <c r="AG2074" s="876">
        <v>0</v>
      </c>
      <c r="AH2074" s="279"/>
      <c r="AI2074" s="919"/>
      <c r="AJ2074" s="1027">
        <f t="shared" si="202"/>
        <v>0</v>
      </c>
    </row>
    <row r="2075" spans="2:36" ht="24" x14ac:dyDescent="0.25">
      <c r="B2075" s="42">
        <v>32401</v>
      </c>
      <c r="C2075" s="341" t="s">
        <v>1922</v>
      </c>
      <c r="D2075" s="44"/>
      <c r="E2075" s="44"/>
      <c r="F2075" s="45"/>
      <c r="G2075" s="46"/>
      <c r="H2075" s="46"/>
      <c r="I2075" s="46"/>
      <c r="J2075" s="47"/>
      <c r="K2075" s="787">
        <v>0</v>
      </c>
      <c r="L2075" s="264"/>
      <c r="M2075" s="921">
        <v>0</v>
      </c>
      <c r="N2075" s="264"/>
      <c r="O2075" s="921"/>
      <c r="P2075" s="238">
        <v>0</v>
      </c>
      <c r="Q2075" s="1008"/>
      <c r="R2075" s="265"/>
      <c r="S2075" s="921"/>
      <c r="T2075" s="238">
        <v>0</v>
      </c>
      <c r="U2075" s="1008">
        <v>0</v>
      </c>
      <c r="V2075" s="265"/>
      <c r="W2075" s="921"/>
      <c r="X2075" s="265"/>
      <c r="Y2075" s="921"/>
      <c r="Z2075" s="376">
        <f t="shared" si="198"/>
        <v>0</v>
      </c>
      <c r="AA2075" s="1008">
        <v>0</v>
      </c>
      <c r="AB2075" s="265"/>
      <c r="AC2075" s="921"/>
      <c r="AD2075" s="931">
        <v>0</v>
      </c>
      <c r="AE2075" s="281"/>
      <c r="AF2075" s="958"/>
      <c r="AG2075" s="882">
        <v>0</v>
      </c>
      <c r="AH2075" s="265"/>
      <c r="AI2075" s="921"/>
      <c r="AJ2075" s="926">
        <f t="shared" si="202"/>
        <v>0</v>
      </c>
    </row>
    <row r="2076" spans="2:36" x14ac:dyDescent="0.25">
      <c r="B2076" s="408"/>
      <c r="C2076" s="484"/>
      <c r="D2076" s="51"/>
      <c r="E2076" s="51"/>
      <c r="F2076" s="109"/>
      <c r="G2076" s="302"/>
      <c r="H2076" s="302"/>
      <c r="I2076" s="302"/>
      <c r="J2076" s="57"/>
      <c r="K2076" s="807"/>
      <c r="L2076" s="136"/>
      <c r="M2076" s="469">
        <v>0</v>
      </c>
      <c r="N2076" s="136"/>
      <c r="O2076" s="469"/>
      <c r="P2076" s="75">
        <v>0</v>
      </c>
      <c r="Q2076" s="1002"/>
      <c r="R2076" s="138"/>
      <c r="S2076" s="469"/>
      <c r="T2076" s="75">
        <v>0</v>
      </c>
      <c r="U2076" s="1002"/>
      <c r="V2076" s="138"/>
      <c r="W2076" s="469"/>
      <c r="X2076" s="138"/>
      <c r="Y2076" s="469"/>
      <c r="Z2076" s="60">
        <f t="shared" si="198"/>
        <v>0</v>
      </c>
      <c r="AA2076" s="1002"/>
      <c r="AB2076" s="138"/>
      <c r="AC2076" s="469"/>
      <c r="AD2076" s="63">
        <v>0</v>
      </c>
      <c r="AE2076" s="137"/>
      <c r="AF2076" s="942"/>
      <c r="AG2076" s="150">
        <v>0</v>
      </c>
      <c r="AH2076" s="138"/>
      <c r="AI2076" s="469"/>
      <c r="AJ2076" s="998">
        <f t="shared" si="202"/>
        <v>0</v>
      </c>
    </row>
    <row r="2077" spans="2:36" x14ac:dyDescent="0.25">
      <c r="B2077" s="272">
        <v>325</v>
      </c>
      <c r="C2077" s="315" t="s">
        <v>1923</v>
      </c>
      <c r="D2077" s="272"/>
      <c r="E2077" s="701"/>
      <c r="F2077" s="282"/>
      <c r="G2077" s="283"/>
      <c r="H2077" s="283"/>
      <c r="I2077" s="283"/>
      <c r="J2077" s="277"/>
      <c r="K2077" s="816">
        <v>0</v>
      </c>
      <c r="L2077" s="278"/>
      <c r="M2077" s="919">
        <v>0</v>
      </c>
      <c r="N2077" s="278"/>
      <c r="O2077" s="919"/>
      <c r="P2077" s="875">
        <v>0</v>
      </c>
      <c r="Q2077" s="928"/>
      <c r="R2077" s="279"/>
      <c r="S2077" s="919"/>
      <c r="T2077" s="875">
        <v>0</v>
      </c>
      <c r="U2077" s="928">
        <v>0</v>
      </c>
      <c r="V2077" s="279"/>
      <c r="W2077" s="919"/>
      <c r="X2077" s="279"/>
      <c r="Y2077" s="919"/>
      <c r="Z2077" s="373">
        <f t="shared" si="198"/>
        <v>0</v>
      </c>
      <c r="AA2077" s="928">
        <v>0</v>
      </c>
      <c r="AB2077" s="279"/>
      <c r="AC2077" s="919"/>
      <c r="AD2077" s="930">
        <v>0</v>
      </c>
      <c r="AE2077" s="316"/>
      <c r="AF2077" s="944"/>
      <c r="AG2077" s="876">
        <v>0</v>
      </c>
      <c r="AH2077" s="279"/>
      <c r="AI2077" s="919"/>
      <c r="AJ2077" s="1027">
        <f t="shared" si="202"/>
        <v>0</v>
      </c>
    </row>
    <row r="2078" spans="2:36" x14ac:dyDescent="0.25">
      <c r="B2078" s="42">
        <v>32501</v>
      </c>
      <c r="C2078" s="341" t="s">
        <v>1923</v>
      </c>
      <c r="D2078" s="44"/>
      <c r="E2078" s="44"/>
      <c r="F2078" s="45"/>
      <c r="G2078" s="46"/>
      <c r="H2078" s="46"/>
      <c r="I2078" s="46"/>
      <c r="J2078" s="47"/>
      <c r="K2078" s="787">
        <v>0</v>
      </c>
      <c r="L2078" s="264"/>
      <c r="M2078" s="921">
        <v>0</v>
      </c>
      <c r="N2078" s="264"/>
      <c r="O2078" s="921"/>
      <c r="P2078" s="238">
        <v>0</v>
      </c>
      <c r="Q2078" s="1008"/>
      <c r="R2078" s="265"/>
      <c r="S2078" s="921"/>
      <c r="T2078" s="238">
        <v>0</v>
      </c>
      <c r="U2078" s="1008">
        <v>0</v>
      </c>
      <c r="V2078" s="265"/>
      <c r="W2078" s="921"/>
      <c r="X2078" s="265"/>
      <c r="Y2078" s="921"/>
      <c r="Z2078" s="376">
        <f t="shared" si="198"/>
        <v>0</v>
      </c>
      <c r="AA2078" s="1008">
        <v>0</v>
      </c>
      <c r="AB2078" s="265"/>
      <c r="AC2078" s="921"/>
      <c r="AD2078" s="931">
        <v>0</v>
      </c>
      <c r="AE2078" s="281"/>
      <c r="AF2078" s="958"/>
      <c r="AG2078" s="882">
        <v>0</v>
      </c>
      <c r="AH2078" s="265"/>
      <c r="AI2078" s="921"/>
      <c r="AJ2078" s="926">
        <f t="shared" si="202"/>
        <v>0</v>
      </c>
    </row>
    <row r="2079" spans="2:36" x14ac:dyDescent="0.25">
      <c r="B2079" s="408"/>
      <c r="C2079" s="484"/>
      <c r="D2079" s="51"/>
      <c r="E2079" s="51"/>
      <c r="F2079" s="109"/>
      <c r="G2079" s="302"/>
      <c r="H2079" s="302"/>
      <c r="I2079" s="302"/>
      <c r="J2079" s="57"/>
      <c r="K2079" s="807"/>
      <c r="L2079" s="136"/>
      <c r="M2079" s="469">
        <v>0</v>
      </c>
      <c r="N2079" s="136"/>
      <c r="O2079" s="469"/>
      <c r="P2079" s="75">
        <v>0</v>
      </c>
      <c r="Q2079" s="1002"/>
      <c r="R2079" s="138"/>
      <c r="S2079" s="469"/>
      <c r="T2079" s="75">
        <v>0</v>
      </c>
      <c r="U2079" s="1002"/>
      <c r="V2079" s="138"/>
      <c r="W2079" s="469"/>
      <c r="X2079" s="138"/>
      <c r="Y2079" s="469"/>
      <c r="Z2079" s="60">
        <f t="shared" si="198"/>
        <v>0</v>
      </c>
      <c r="AA2079" s="1002"/>
      <c r="AB2079" s="138"/>
      <c r="AC2079" s="469"/>
      <c r="AD2079" s="63">
        <v>0</v>
      </c>
      <c r="AE2079" s="137"/>
      <c r="AF2079" s="942"/>
      <c r="AG2079" s="150">
        <v>0</v>
      </c>
      <c r="AH2079" s="138"/>
      <c r="AI2079" s="469"/>
      <c r="AJ2079" s="998">
        <f t="shared" si="202"/>
        <v>0</v>
      </c>
    </row>
    <row r="2080" spans="2:36" ht="24" x14ac:dyDescent="0.25">
      <c r="B2080" s="272">
        <v>326</v>
      </c>
      <c r="C2080" s="315" t="s">
        <v>1924</v>
      </c>
      <c r="D2080" s="272"/>
      <c r="E2080" s="701"/>
      <c r="F2080" s="282"/>
      <c r="G2080" s="283"/>
      <c r="H2080" s="283"/>
      <c r="I2080" s="283"/>
      <c r="J2080" s="277"/>
      <c r="K2080" s="816">
        <v>0</v>
      </c>
      <c r="L2080" s="278"/>
      <c r="M2080" s="919">
        <v>0</v>
      </c>
      <c r="N2080" s="278"/>
      <c r="O2080" s="919"/>
      <c r="P2080" s="875">
        <v>0</v>
      </c>
      <c r="Q2080" s="928"/>
      <c r="R2080" s="279"/>
      <c r="S2080" s="919"/>
      <c r="T2080" s="875">
        <v>0</v>
      </c>
      <c r="U2080" s="928">
        <v>0</v>
      </c>
      <c r="V2080" s="279"/>
      <c r="W2080" s="919"/>
      <c r="X2080" s="279"/>
      <c r="Y2080" s="919"/>
      <c r="Z2080" s="373">
        <f t="shared" si="198"/>
        <v>0</v>
      </c>
      <c r="AA2080" s="928">
        <v>0</v>
      </c>
      <c r="AB2080" s="279"/>
      <c r="AC2080" s="919"/>
      <c r="AD2080" s="930">
        <v>0</v>
      </c>
      <c r="AE2080" s="316"/>
      <c r="AF2080" s="944"/>
      <c r="AG2080" s="876">
        <v>0</v>
      </c>
      <c r="AH2080" s="279"/>
      <c r="AI2080" s="919"/>
      <c r="AJ2080" s="1027">
        <f t="shared" si="202"/>
        <v>0</v>
      </c>
    </row>
    <row r="2081" spans="2:36" ht="24" x14ac:dyDescent="0.25">
      <c r="B2081" s="42">
        <v>32601</v>
      </c>
      <c r="C2081" s="341" t="s">
        <v>1924</v>
      </c>
      <c r="D2081" s="44"/>
      <c r="E2081" s="44"/>
      <c r="F2081" s="45"/>
      <c r="G2081" s="46"/>
      <c r="H2081" s="46"/>
      <c r="I2081" s="46"/>
      <c r="J2081" s="47"/>
      <c r="K2081" s="787">
        <v>0</v>
      </c>
      <c r="L2081" s="264"/>
      <c r="M2081" s="921">
        <v>0</v>
      </c>
      <c r="N2081" s="264"/>
      <c r="O2081" s="921"/>
      <c r="P2081" s="238">
        <v>0</v>
      </c>
      <c r="Q2081" s="1008"/>
      <c r="R2081" s="265"/>
      <c r="S2081" s="921"/>
      <c r="T2081" s="238">
        <v>0</v>
      </c>
      <c r="U2081" s="1008">
        <v>0</v>
      </c>
      <c r="V2081" s="265"/>
      <c r="W2081" s="921"/>
      <c r="X2081" s="265"/>
      <c r="Y2081" s="921"/>
      <c r="Z2081" s="376">
        <f t="shared" si="198"/>
        <v>0</v>
      </c>
      <c r="AA2081" s="1008">
        <v>0</v>
      </c>
      <c r="AB2081" s="265"/>
      <c r="AC2081" s="921"/>
      <c r="AD2081" s="931">
        <v>0</v>
      </c>
      <c r="AE2081" s="281"/>
      <c r="AF2081" s="958"/>
      <c r="AG2081" s="882">
        <v>0</v>
      </c>
      <c r="AH2081" s="265"/>
      <c r="AI2081" s="921"/>
      <c r="AJ2081" s="926">
        <f t="shared" si="202"/>
        <v>0</v>
      </c>
    </row>
    <row r="2082" spans="2:36" x14ac:dyDescent="0.25">
      <c r="B2082" s="408"/>
      <c r="C2082" s="484"/>
      <c r="D2082" s="51"/>
      <c r="E2082" s="51"/>
      <c r="F2082" s="109"/>
      <c r="G2082" s="302"/>
      <c r="H2082" s="302"/>
      <c r="I2082" s="302"/>
      <c r="J2082" s="57"/>
      <c r="K2082" s="807"/>
      <c r="L2082" s="136"/>
      <c r="M2082" s="469">
        <v>0</v>
      </c>
      <c r="N2082" s="136"/>
      <c r="O2082" s="469"/>
      <c r="P2082" s="75">
        <v>0</v>
      </c>
      <c r="Q2082" s="1002"/>
      <c r="R2082" s="138"/>
      <c r="S2082" s="469"/>
      <c r="T2082" s="75">
        <v>0</v>
      </c>
      <c r="U2082" s="1002"/>
      <c r="V2082" s="138"/>
      <c r="W2082" s="469"/>
      <c r="X2082" s="138"/>
      <c r="Y2082" s="469"/>
      <c r="Z2082" s="60">
        <f t="shared" si="198"/>
        <v>0</v>
      </c>
      <c r="AA2082" s="1002"/>
      <c r="AB2082" s="138"/>
      <c r="AC2082" s="469"/>
      <c r="AD2082" s="63">
        <v>0</v>
      </c>
      <c r="AE2082" s="137"/>
      <c r="AF2082" s="942"/>
      <c r="AG2082" s="150">
        <v>0</v>
      </c>
      <c r="AH2082" s="138"/>
      <c r="AI2082" s="469"/>
      <c r="AJ2082" s="998">
        <f t="shared" si="202"/>
        <v>0</v>
      </c>
    </row>
    <row r="2083" spans="2:36" x14ac:dyDescent="0.25">
      <c r="B2083" s="272">
        <v>327</v>
      </c>
      <c r="C2083" s="273" t="s">
        <v>1925</v>
      </c>
      <c r="D2083" s="272"/>
      <c r="E2083" s="272"/>
      <c r="F2083" s="274"/>
      <c r="G2083" s="313"/>
      <c r="H2083" s="313"/>
      <c r="I2083" s="313"/>
      <c r="J2083" s="277"/>
      <c r="K2083" s="806">
        <f>K2084</f>
        <v>54221.83</v>
      </c>
      <c r="L2083" s="278"/>
      <c r="M2083" s="919">
        <f>M2084</f>
        <v>0</v>
      </c>
      <c r="N2083" s="278"/>
      <c r="O2083" s="919">
        <f>O2084</f>
        <v>0</v>
      </c>
      <c r="P2083" s="875">
        <v>0</v>
      </c>
      <c r="Q2083" s="919">
        <f>Q2084</f>
        <v>0</v>
      </c>
      <c r="R2083" s="279"/>
      <c r="S2083" s="919">
        <f>S2084</f>
        <v>0</v>
      </c>
      <c r="T2083" s="875">
        <v>0</v>
      </c>
      <c r="U2083" s="919">
        <f>U2084</f>
        <v>54221.83</v>
      </c>
      <c r="V2083" s="279"/>
      <c r="W2083" s="919">
        <f>W2084</f>
        <v>0</v>
      </c>
      <c r="X2083" s="279"/>
      <c r="Y2083" s="919">
        <f>Y2084</f>
        <v>0</v>
      </c>
      <c r="Z2083" s="373">
        <f t="shared" si="198"/>
        <v>0</v>
      </c>
      <c r="AA2083" s="919">
        <f>AA2084</f>
        <v>0</v>
      </c>
      <c r="AB2083" s="279"/>
      <c r="AC2083" s="919">
        <f>AC2084</f>
        <v>0</v>
      </c>
      <c r="AD2083" s="930">
        <v>0</v>
      </c>
      <c r="AE2083" s="278">
        <f>AE2084</f>
        <v>0</v>
      </c>
      <c r="AF2083" s="950">
        <f>AF2084</f>
        <v>0</v>
      </c>
      <c r="AG2083" s="278">
        <f>AG2084</f>
        <v>0</v>
      </c>
      <c r="AH2083" s="279"/>
      <c r="AI2083" s="919">
        <f>AI2084</f>
        <v>0</v>
      </c>
      <c r="AJ2083" s="919">
        <f>AJ2084</f>
        <v>54221.83</v>
      </c>
    </row>
    <row r="2084" spans="2:36" x14ac:dyDescent="0.25">
      <c r="B2084" s="42">
        <v>32701</v>
      </c>
      <c r="C2084" s="341" t="s">
        <v>1925</v>
      </c>
      <c r="D2084" s="44"/>
      <c r="E2084" s="44"/>
      <c r="F2084" s="44"/>
      <c r="G2084" s="239"/>
      <c r="H2084" s="239"/>
      <c r="I2084" s="239"/>
      <c r="J2084" s="47"/>
      <c r="K2084" s="787">
        <f>SUM(K2085:K2086)</f>
        <v>54221.83</v>
      </c>
      <c r="L2084" s="264"/>
      <c r="M2084" s="921">
        <f>SUM(M2085:M2087)</f>
        <v>0</v>
      </c>
      <c r="N2084" s="264"/>
      <c r="O2084" s="921">
        <f>SUM(O2085:O2087)</f>
        <v>0</v>
      </c>
      <c r="P2084" s="238">
        <v>0</v>
      </c>
      <c r="Q2084" s="921">
        <f>SUM(Q2085:Q2087)</f>
        <v>0</v>
      </c>
      <c r="R2084" s="265"/>
      <c r="S2084" s="921">
        <f>SUM(S2085:S2087)</f>
        <v>0</v>
      </c>
      <c r="T2084" s="238">
        <v>0</v>
      </c>
      <c r="U2084" s="921">
        <f>SUM(U2085:U2087)</f>
        <v>54221.83</v>
      </c>
      <c r="V2084" s="265"/>
      <c r="W2084" s="921">
        <f>SUM(W2085:W2087)</f>
        <v>0</v>
      </c>
      <c r="X2084" s="265"/>
      <c r="Y2084" s="921">
        <f>SUM(Y2085:Y2087)</f>
        <v>0</v>
      </c>
      <c r="Z2084" s="376">
        <f t="shared" si="198"/>
        <v>0</v>
      </c>
      <c r="AA2084" s="921">
        <f>SUM(AA2085:AA2087)</f>
        <v>0</v>
      </c>
      <c r="AB2084" s="265"/>
      <c r="AC2084" s="921">
        <f>SUM(AC2085:AC2087)</f>
        <v>0</v>
      </c>
      <c r="AD2084" s="931">
        <v>0</v>
      </c>
      <c r="AE2084" s="264">
        <f>SUM(AE2085:AE2087)</f>
        <v>0</v>
      </c>
      <c r="AF2084" s="565">
        <f>AF2085+AF2086+AF2087</f>
        <v>0</v>
      </c>
      <c r="AG2084" s="264">
        <f>SUM(AG2085:AG2087)</f>
        <v>0</v>
      </c>
      <c r="AH2084" s="265"/>
      <c r="AI2084" s="921">
        <f>SUM(AI2085:AI2087)</f>
        <v>0</v>
      </c>
      <c r="AJ2084" s="921">
        <f>SUM(AJ2085:AJ2087)</f>
        <v>54221.83</v>
      </c>
    </row>
    <row r="2085" spans="2:36" ht="66" x14ac:dyDescent="0.25">
      <c r="B2085" s="406"/>
      <c r="C2085" s="82" t="s">
        <v>1926</v>
      </c>
      <c r="D2085" s="74"/>
      <c r="E2085" s="74">
        <v>12</v>
      </c>
      <c r="F2085" s="171" t="s">
        <v>734</v>
      </c>
      <c r="G2085" s="478" t="s">
        <v>31</v>
      </c>
      <c r="H2085" s="56" t="s">
        <v>32</v>
      </c>
      <c r="I2085" s="55" t="s">
        <v>33</v>
      </c>
      <c r="J2085" s="57">
        <v>200</v>
      </c>
      <c r="K2085" s="766">
        <v>2400</v>
      </c>
      <c r="L2085" s="136"/>
      <c r="M2085" s="469">
        <v>0</v>
      </c>
      <c r="N2085" s="136"/>
      <c r="O2085" s="469"/>
      <c r="P2085" s="75">
        <v>0</v>
      </c>
      <c r="Q2085" s="1002">
        <f>P2085*J2085</f>
        <v>0</v>
      </c>
      <c r="R2085" s="138"/>
      <c r="S2085" s="469"/>
      <c r="T2085" s="75">
        <v>2</v>
      </c>
      <c r="U2085" s="1002">
        <v>2352.48</v>
      </c>
      <c r="V2085" s="138"/>
      <c r="W2085" s="469"/>
      <c r="X2085" s="138"/>
      <c r="Y2085" s="469"/>
      <c r="Z2085" s="60"/>
      <c r="AA2085" s="1002"/>
      <c r="AB2085" s="138"/>
      <c r="AC2085" s="469"/>
      <c r="AD2085" s="63">
        <v>0</v>
      </c>
      <c r="AE2085" s="137">
        <f>AD2085*J2085</f>
        <v>0</v>
      </c>
      <c r="AF2085" s="942">
        <v>0</v>
      </c>
      <c r="AG2085" s="150">
        <v>0</v>
      </c>
      <c r="AH2085" s="138"/>
      <c r="AI2085" s="469"/>
      <c r="AJ2085" s="998">
        <f t="shared" ref="AJ2085:AJ2094" si="203">AG2085+AI2085+AE2085+AC2085+AA2085+Y2085+W2085+U2085+S2085+Q2085+O2085+M2085</f>
        <v>2352.48</v>
      </c>
    </row>
    <row r="2086" spans="2:36" ht="66" x14ac:dyDescent="0.25">
      <c r="B2086" s="406"/>
      <c r="C2086" s="487" t="s">
        <v>1927</v>
      </c>
      <c r="D2086" s="74"/>
      <c r="E2086" s="74">
        <v>5</v>
      </c>
      <c r="F2086" s="109" t="s">
        <v>734</v>
      </c>
      <c r="G2086" s="302" t="s">
        <v>31</v>
      </c>
      <c r="H2086" s="56" t="s">
        <v>32</v>
      </c>
      <c r="I2086" s="55" t="s">
        <v>33</v>
      </c>
      <c r="J2086" s="57">
        <f>K2086/E2086</f>
        <v>10364.366</v>
      </c>
      <c r="K2086" s="766">
        <f>50000+1821.83</f>
        <v>51821.83</v>
      </c>
      <c r="L2086" s="136"/>
      <c r="M2086" s="469">
        <v>0</v>
      </c>
      <c r="N2086" s="136"/>
      <c r="O2086" s="469"/>
      <c r="P2086" s="75">
        <v>0</v>
      </c>
      <c r="Q2086" s="1002">
        <f>P2086*J2086</f>
        <v>0</v>
      </c>
      <c r="R2086" s="138"/>
      <c r="S2086" s="469"/>
      <c r="T2086" s="75">
        <v>0</v>
      </c>
      <c r="U2086" s="1002">
        <f>52460-590.65</f>
        <v>51869.35</v>
      </c>
      <c r="V2086" s="138"/>
      <c r="W2086" s="469"/>
      <c r="X2086" s="138"/>
      <c r="Y2086" s="469"/>
      <c r="Z2086" s="60"/>
      <c r="AA2086" s="1002"/>
      <c r="AB2086" s="138"/>
      <c r="AC2086" s="469"/>
      <c r="AD2086" s="63">
        <v>0</v>
      </c>
      <c r="AE2086" s="137">
        <f>AD2086*J2086</f>
        <v>0</v>
      </c>
      <c r="AF2086" s="942">
        <v>0</v>
      </c>
      <c r="AG2086" s="150">
        <v>0</v>
      </c>
      <c r="AH2086" s="138"/>
      <c r="AI2086" s="469"/>
      <c r="AJ2086" s="998">
        <f t="shared" si="203"/>
        <v>51869.35</v>
      </c>
    </row>
    <row r="2087" spans="2:36" x14ac:dyDescent="0.25">
      <c r="B2087" s="406"/>
      <c r="C2087" s="484"/>
      <c r="D2087" s="171"/>
      <c r="E2087" s="171"/>
      <c r="F2087" s="109"/>
      <c r="G2087" s="302"/>
      <c r="H2087" s="56"/>
      <c r="I2087" s="55"/>
      <c r="J2087" s="57"/>
      <c r="K2087" s="446"/>
      <c r="L2087" s="136"/>
      <c r="M2087" s="469">
        <v>0</v>
      </c>
      <c r="N2087" s="136"/>
      <c r="O2087" s="469"/>
      <c r="P2087" s="75">
        <v>0</v>
      </c>
      <c r="Q2087" s="1002"/>
      <c r="R2087" s="138"/>
      <c r="S2087" s="469"/>
      <c r="T2087" s="75">
        <v>0</v>
      </c>
      <c r="U2087" s="1002"/>
      <c r="V2087" s="138"/>
      <c r="W2087" s="469"/>
      <c r="X2087" s="138"/>
      <c r="Y2087" s="469"/>
      <c r="Z2087" s="60">
        <f t="shared" si="198"/>
        <v>0</v>
      </c>
      <c r="AA2087" s="1002">
        <v>0</v>
      </c>
      <c r="AB2087" s="138"/>
      <c r="AC2087" s="469"/>
      <c r="AD2087" s="63">
        <v>0</v>
      </c>
      <c r="AE2087" s="137"/>
      <c r="AF2087" s="942"/>
      <c r="AG2087" s="150">
        <v>0</v>
      </c>
      <c r="AH2087" s="138"/>
      <c r="AI2087" s="469"/>
      <c r="AJ2087" s="998">
        <f t="shared" si="203"/>
        <v>0</v>
      </c>
    </row>
    <row r="2088" spans="2:36" x14ac:dyDescent="0.25">
      <c r="B2088" s="272">
        <v>328</v>
      </c>
      <c r="C2088" s="315" t="s">
        <v>1928</v>
      </c>
      <c r="D2088" s="272"/>
      <c r="E2088" s="701"/>
      <c r="F2088" s="282"/>
      <c r="G2088" s="283"/>
      <c r="H2088" s="283"/>
      <c r="I2088" s="283"/>
      <c r="J2088" s="277"/>
      <c r="K2088" s="816">
        <v>0</v>
      </c>
      <c r="L2088" s="278"/>
      <c r="M2088" s="919">
        <v>0</v>
      </c>
      <c r="N2088" s="278"/>
      <c r="O2088" s="919"/>
      <c r="P2088" s="875">
        <v>0</v>
      </c>
      <c r="Q2088" s="928"/>
      <c r="R2088" s="279"/>
      <c r="S2088" s="919"/>
      <c r="T2088" s="875">
        <v>0</v>
      </c>
      <c r="U2088" s="928">
        <v>0</v>
      </c>
      <c r="V2088" s="279"/>
      <c r="W2088" s="919"/>
      <c r="X2088" s="279"/>
      <c r="Y2088" s="919"/>
      <c r="Z2088" s="373">
        <f t="shared" si="198"/>
        <v>0</v>
      </c>
      <c r="AA2088" s="928">
        <v>0</v>
      </c>
      <c r="AB2088" s="279"/>
      <c r="AC2088" s="919"/>
      <c r="AD2088" s="930">
        <v>0</v>
      </c>
      <c r="AE2088" s="316"/>
      <c r="AF2088" s="944"/>
      <c r="AG2088" s="876">
        <v>0</v>
      </c>
      <c r="AH2088" s="279"/>
      <c r="AI2088" s="919"/>
      <c r="AJ2088" s="1027">
        <f t="shared" si="203"/>
        <v>0</v>
      </c>
    </row>
    <row r="2089" spans="2:36" x14ac:dyDescent="0.25">
      <c r="B2089" s="42">
        <v>32801</v>
      </c>
      <c r="C2089" s="341" t="s">
        <v>1928</v>
      </c>
      <c r="D2089" s="44"/>
      <c r="E2089" s="44"/>
      <c r="F2089" s="45"/>
      <c r="G2089" s="46"/>
      <c r="H2089" s="46"/>
      <c r="I2089" s="46"/>
      <c r="J2089" s="47"/>
      <c r="K2089" s="787">
        <v>0</v>
      </c>
      <c r="L2089" s="264"/>
      <c r="M2089" s="921">
        <v>0</v>
      </c>
      <c r="N2089" s="264"/>
      <c r="O2089" s="921"/>
      <c r="P2089" s="238">
        <v>0</v>
      </c>
      <c r="Q2089" s="1008"/>
      <c r="R2089" s="265"/>
      <c r="S2089" s="921"/>
      <c r="T2089" s="238">
        <v>0</v>
      </c>
      <c r="U2089" s="1008">
        <v>0</v>
      </c>
      <c r="V2089" s="265"/>
      <c r="W2089" s="921"/>
      <c r="X2089" s="265"/>
      <c r="Y2089" s="921"/>
      <c r="Z2089" s="376">
        <f t="shared" si="198"/>
        <v>0</v>
      </c>
      <c r="AA2089" s="1008">
        <v>0</v>
      </c>
      <c r="AB2089" s="265"/>
      <c r="AC2089" s="921"/>
      <c r="AD2089" s="931">
        <v>0</v>
      </c>
      <c r="AE2089" s="281"/>
      <c r="AF2089" s="958"/>
      <c r="AG2089" s="882">
        <v>0</v>
      </c>
      <c r="AH2089" s="265"/>
      <c r="AI2089" s="921"/>
      <c r="AJ2089" s="926">
        <f t="shared" si="203"/>
        <v>0</v>
      </c>
    </row>
    <row r="2090" spans="2:36" x14ac:dyDescent="0.25">
      <c r="B2090" s="408"/>
      <c r="C2090" s="484"/>
      <c r="D2090" s="51"/>
      <c r="E2090" s="51"/>
      <c r="F2090" s="109"/>
      <c r="G2090" s="302"/>
      <c r="H2090" s="302"/>
      <c r="I2090" s="302"/>
      <c r="J2090" s="57"/>
      <c r="K2090" s="807"/>
      <c r="L2090" s="136"/>
      <c r="M2090" s="469">
        <v>0</v>
      </c>
      <c r="N2090" s="136"/>
      <c r="O2090" s="469"/>
      <c r="P2090" s="75">
        <v>0</v>
      </c>
      <c r="Q2090" s="1002"/>
      <c r="R2090" s="138"/>
      <c r="S2090" s="469"/>
      <c r="T2090" s="75">
        <v>0</v>
      </c>
      <c r="U2090" s="1002"/>
      <c r="V2090" s="138"/>
      <c r="W2090" s="469"/>
      <c r="X2090" s="138"/>
      <c r="Y2090" s="469"/>
      <c r="Z2090" s="60">
        <f t="shared" si="198"/>
        <v>0</v>
      </c>
      <c r="AA2090" s="1002"/>
      <c r="AB2090" s="138"/>
      <c r="AC2090" s="469"/>
      <c r="AD2090" s="63">
        <v>0</v>
      </c>
      <c r="AE2090" s="137"/>
      <c r="AF2090" s="942"/>
      <c r="AG2090" s="150">
        <v>0</v>
      </c>
      <c r="AH2090" s="138"/>
      <c r="AI2090" s="469"/>
      <c r="AJ2090" s="998">
        <f t="shared" si="203"/>
        <v>0</v>
      </c>
    </row>
    <row r="2091" spans="2:36" x14ac:dyDescent="0.25">
      <c r="B2091" s="272">
        <v>329</v>
      </c>
      <c r="C2091" s="273" t="s">
        <v>1929</v>
      </c>
      <c r="D2091" s="272"/>
      <c r="E2091" s="272"/>
      <c r="F2091" s="274"/>
      <c r="G2091" s="313"/>
      <c r="H2091" s="313"/>
      <c r="I2091" s="313"/>
      <c r="J2091" s="277"/>
      <c r="K2091" s="806">
        <v>0</v>
      </c>
      <c r="L2091" s="278"/>
      <c r="M2091" s="919">
        <v>0</v>
      </c>
      <c r="N2091" s="278"/>
      <c r="O2091" s="919"/>
      <c r="P2091" s="875">
        <v>0</v>
      </c>
      <c r="Q2091" s="284">
        <f>Q2092</f>
        <v>0</v>
      </c>
      <c r="R2091" s="279"/>
      <c r="S2091" s="919"/>
      <c r="T2091" s="875">
        <v>0</v>
      </c>
      <c r="U2091" s="284">
        <v>0</v>
      </c>
      <c r="V2091" s="279"/>
      <c r="W2091" s="919"/>
      <c r="X2091" s="279"/>
      <c r="Y2091" s="919"/>
      <c r="Z2091" s="373">
        <f t="shared" si="198"/>
        <v>0</v>
      </c>
      <c r="AA2091" s="284">
        <v>0</v>
      </c>
      <c r="AB2091" s="279"/>
      <c r="AC2091" s="919"/>
      <c r="AD2091" s="930">
        <v>0</v>
      </c>
      <c r="AE2091" s="284">
        <f>AE2092</f>
        <v>0</v>
      </c>
      <c r="AF2091" s="950">
        <f>AF2092</f>
        <v>0</v>
      </c>
      <c r="AG2091" s="876">
        <v>0</v>
      </c>
      <c r="AH2091" s="279"/>
      <c r="AI2091" s="919"/>
      <c r="AJ2091" s="1027">
        <f t="shared" si="203"/>
        <v>0</v>
      </c>
    </row>
    <row r="2092" spans="2:36" x14ac:dyDescent="0.25">
      <c r="B2092" s="42">
        <v>32901</v>
      </c>
      <c r="C2092" s="341" t="s">
        <v>1929</v>
      </c>
      <c r="D2092" s="44"/>
      <c r="E2092" s="44"/>
      <c r="F2092" s="44"/>
      <c r="G2092" s="239"/>
      <c r="H2092" s="239"/>
      <c r="I2092" s="239"/>
      <c r="J2092" s="47"/>
      <c r="K2092" s="787">
        <v>0</v>
      </c>
      <c r="L2092" s="264"/>
      <c r="M2092" s="921">
        <v>0</v>
      </c>
      <c r="N2092" s="264"/>
      <c r="O2092" s="921"/>
      <c r="P2092" s="238">
        <v>0</v>
      </c>
      <c r="Q2092" s="251">
        <f>Q2093+Q2094</f>
        <v>0</v>
      </c>
      <c r="R2092" s="265"/>
      <c r="S2092" s="921"/>
      <c r="T2092" s="238">
        <v>0</v>
      </c>
      <c r="U2092" s="251">
        <v>0</v>
      </c>
      <c r="V2092" s="265"/>
      <c r="W2092" s="921"/>
      <c r="X2092" s="265"/>
      <c r="Y2092" s="921"/>
      <c r="Z2092" s="376">
        <f t="shared" si="198"/>
        <v>0</v>
      </c>
      <c r="AA2092" s="251">
        <v>0</v>
      </c>
      <c r="AB2092" s="265"/>
      <c r="AC2092" s="921"/>
      <c r="AD2092" s="931">
        <v>0</v>
      </c>
      <c r="AE2092" s="251">
        <f>AE2093+AE2094</f>
        <v>0</v>
      </c>
      <c r="AF2092" s="565">
        <f>AF2093+AF2094</f>
        <v>0</v>
      </c>
      <c r="AG2092" s="882">
        <v>0</v>
      </c>
      <c r="AH2092" s="265"/>
      <c r="AI2092" s="921"/>
      <c r="AJ2092" s="926">
        <f t="shared" si="203"/>
        <v>0</v>
      </c>
    </row>
    <row r="2093" spans="2:36" ht="66" x14ac:dyDescent="0.25">
      <c r="B2093" s="427"/>
      <c r="C2093" s="102" t="s">
        <v>1687</v>
      </c>
      <c r="D2093" s="74"/>
      <c r="E2093" s="74">
        <v>0</v>
      </c>
      <c r="F2093" s="74" t="s">
        <v>30</v>
      </c>
      <c r="G2093" s="478" t="s">
        <v>31</v>
      </c>
      <c r="H2093" s="56" t="s">
        <v>32</v>
      </c>
      <c r="I2093" s="55" t="s">
        <v>33</v>
      </c>
      <c r="J2093" s="57">
        <v>55</v>
      </c>
      <c r="K2093" s="766">
        <v>0</v>
      </c>
      <c r="L2093" s="136"/>
      <c r="M2093" s="469">
        <v>0</v>
      </c>
      <c r="N2093" s="136"/>
      <c r="O2093" s="469"/>
      <c r="P2093" s="75">
        <v>0</v>
      </c>
      <c r="Q2093" s="999">
        <f>P2093*J2093</f>
        <v>0</v>
      </c>
      <c r="R2093" s="81"/>
      <c r="S2093" s="150"/>
      <c r="T2093" s="75">
        <v>0</v>
      </c>
      <c r="U2093" s="999"/>
      <c r="V2093" s="81"/>
      <c r="W2093" s="150"/>
      <c r="X2093" s="81"/>
      <c r="Y2093" s="150"/>
      <c r="Z2093" s="60">
        <f t="shared" si="198"/>
        <v>0</v>
      </c>
      <c r="AA2093" s="999">
        <v>0</v>
      </c>
      <c r="AB2093" s="81"/>
      <c r="AC2093" s="150"/>
      <c r="AD2093" s="63">
        <v>0</v>
      </c>
      <c r="AE2093" s="78">
        <f>AD2093*J2093</f>
        <v>0</v>
      </c>
      <c r="AF2093" s="63">
        <v>0</v>
      </c>
      <c r="AG2093" s="150">
        <v>0</v>
      </c>
      <c r="AH2093" s="81"/>
      <c r="AI2093" s="150"/>
      <c r="AJ2093" s="998">
        <f t="shared" si="203"/>
        <v>0</v>
      </c>
    </row>
    <row r="2094" spans="2:36" ht="66" x14ac:dyDescent="0.25">
      <c r="B2094" s="427"/>
      <c r="C2094" s="102" t="s">
        <v>1930</v>
      </c>
      <c r="D2094" s="74"/>
      <c r="E2094" s="74">
        <v>0</v>
      </c>
      <c r="F2094" s="74" t="s">
        <v>30</v>
      </c>
      <c r="G2094" s="478" t="s">
        <v>31</v>
      </c>
      <c r="H2094" s="56" t="s">
        <v>32</v>
      </c>
      <c r="I2094" s="55" t="s">
        <v>33</v>
      </c>
      <c r="J2094" s="57">
        <v>55</v>
      </c>
      <c r="K2094" s="766">
        <v>0</v>
      </c>
      <c r="L2094" s="136"/>
      <c r="M2094" s="469">
        <v>0</v>
      </c>
      <c r="N2094" s="136"/>
      <c r="O2094" s="469"/>
      <c r="P2094" s="75">
        <v>0</v>
      </c>
      <c r="Q2094" s="999">
        <f>P2094*J2094</f>
        <v>0</v>
      </c>
      <c r="R2094" s="81"/>
      <c r="S2094" s="150"/>
      <c r="T2094" s="75">
        <v>0</v>
      </c>
      <c r="U2094" s="999"/>
      <c r="V2094" s="81"/>
      <c r="W2094" s="150"/>
      <c r="X2094" s="81"/>
      <c r="Y2094" s="150"/>
      <c r="Z2094" s="60">
        <f t="shared" si="198"/>
        <v>0</v>
      </c>
      <c r="AA2094" s="999">
        <v>0</v>
      </c>
      <c r="AB2094" s="81"/>
      <c r="AC2094" s="150"/>
      <c r="AD2094" s="63">
        <v>0</v>
      </c>
      <c r="AE2094" s="78">
        <f>AD2094*J2094</f>
        <v>0</v>
      </c>
      <c r="AF2094" s="63">
        <v>0</v>
      </c>
      <c r="AG2094" s="150">
        <v>0</v>
      </c>
      <c r="AH2094" s="81"/>
      <c r="AI2094" s="150"/>
      <c r="AJ2094" s="998">
        <f t="shared" si="203"/>
        <v>0</v>
      </c>
    </row>
    <row r="2095" spans="2:36" ht="24" x14ac:dyDescent="0.25">
      <c r="B2095" s="25">
        <v>3300</v>
      </c>
      <c r="C2095" s="26" t="s">
        <v>1931</v>
      </c>
      <c r="D2095" s="25"/>
      <c r="E2095" s="25"/>
      <c r="F2095" s="28"/>
      <c r="G2095" s="29"/>
      <c r="H2095" s="29"/>
      <c r="I2095" s="29"/>
      <c r="J2095" s="30"/>
      <c r="K2095" s="812">
        <v>2364230.36</v>
      </c>
      <c r="L2095" s="249"/>
      <c r="M2095" s="922">
        <f>M2096+M2108+M2111+M2120+M2126+M2129+M2164+M2167+M2170</f>
        <v>0</v>
      </c>
      <c r="N2095" s="249"/>
      <c r="O2095" s="922">
        <f>O2096+O2108+O2111+O2120+O2126+O2129+O2164+O2167+O2170</f>
        <v>0</v>
      </c>
      <c r="P2095" s="885">
        <v>0</v>
      </c>
      <c r="Q2095" s="922">
        <f>Q2096+Q2108+Q2111+Q2120+Q2126+Q2129+Q2164+Q2167+Q2170</f>
        <v>0</v>
      </c>
      <c r="R2095" s="250"/>
      <c r="S2095" s="922">
        <f>S2096+S2108+S2111+S2120+S2126+S2129+S2164+S2167+S2170</f>
        <v>0</v>
      </c>
      <c r="T2095" s="885">
        <v>0</v>
      </c>
      <c r="U2095" s="922">
        <f>U2096+U2108+U2111+U2120+U2126+U2129+U2164+U2167+U2170</f>
        <v>2463.27</v>
      </c>
      <c r="V2095" s="250"/>
      <c r="W2095" s="922">
        <f>W2096+W2108+W2111+W2120+W2126+W2129+W2164+W2167+W2170</f>
        <v>0</v>
      </c>
      <c r="X2095" s="250"/>
      <c r="Y2095" s="922">
        <f>Y2096+Y2108+Y2111+Y2120+Y2126+Y2129+Y2164+Y2167+Y2170</f>
        <v>0</v>
      </c>
      <c r="Z2095" s="368">
        <f t="shared" si="198"/>
        <v>0</v>
      </c>
      <c r="AA2095" s="922">
        <f>AA2096+AA2108+AA2111+AA2120+AA2126+AA2129+AA2164+AA2167+AA2170</f>
        <v>2361767.09</v>
      </c>
      <c r="AB2095" s="250"/>
      <c r="AC2095" s="922">
        <f>AC2096+AC2108+AC2111+AC2120+AC2126+AC2129+AC2164+AC2167+AC2170</f>
        <v>0</v>
      </c>
      <c r="AD2095" s="929">
        <v>0</v>
      </c>
      <c r="AE2095" s="249">
        <f>AE2096+AE2108+AE2111+AE2120+AE2126+AE2129+AE2164+AE2167+AE2170</f>
        <v>0</v>
      </c>
      <c r="AF2095" s="973">
        <f>AF2096+AF2108+AF2111+AF2120+AF2126+AF2129+AF2164+AF2167+AF2170</f>
        <v>0</v>
      </c>
      <c r="AG2095" s="249">
        <f>AG2096+AG2108+AG2111+AG2120+AG2126+AG2129+AG2164+AG2167+AG2170</f>
        <v>0</v>
      </c>
      <c r="AH2095" s="250"/>
      <c r="AI2095" s="922">
        <f>AI2096+AI2108+AI2111+AI2120+AI2126+AI2129+AI2164+AI2167+AI2170</f>
        <v>0</v>
      </c>
      <c r="AJ2095" s="922">
        <f>AJ2096+AJ2108+AJ2111+AJ2120+AJ2126+AJ2129+AJ2164+AJ2167+AJ2170</f>
        <v>2364230.36</v>
      </c>
    </row>
    <row r="2096" spans="2:36" ht="24" x14ac:dyDescent="0.25">
      <c r="B2096" s="272">
        <v>331</v>
      </c>
      <c r="C2096" s="273" t="s">
        <v>1932</v>
      </c>
      <c r="D2096" s="272"/>
      <c r="E2096" s="272"/>
      <c r="F2096" s="282"/>
      <c r="G2096" s="283"/>
      <c r="H2096" s="283"/>
      <c r="I2096" s="283"/>
      <c r="J2096" s="277"/>
      <c r="K2096" s="806">
        <v>1159150.44</v>
      </c>
      <c r="L2096" s="278"/>
      <c r="M2096" s="919">
        <f>M2097+M2100+M2105</f>
        <v>0</v>
      </c>
      <c r="N2096" s="278"/>
      <c r="O2096" s="919">
        <f>O2097+O2100+O2105</f>
        <v>0</v>
      </c>
      <c r="P2096" s="875">
        <v>0</v>
      </c>
      <c r="Q2096" s="919">
        <f>Q2097+Q2100+Q2105</f>
        <v>0</v>
      </c>
      <c r="R2096" s="279"/>
      <c r="S2096" s="919">
        <f>S2097+S2100+S2105</f>
        <v>0</v>
      </c>
      <c r="T2096" s="875">
        <v>0</v>
      </c>
      <c r="U2096" s="919">
        <f>U2097+U2100+U2105</f>
        <v>0</v>
      </c>
      <c r="V2096" s="279"/>
      <c r="W2096" s="919">
        <f>W2097+W2100+W2105</f>
        <v>0</v>
      </c>
      <c r="X2096" s="279"/>
      <c r="Y2096" s="919">
        <f>Y2097+Y2100+Y2105</f>
        <v>0</v>
      </c>
      <c r="Z2096" s="373">
        <f t="shared" si="198"/>
        <v>0</v>
      </c>
      <c r="AA2096" s="919">
        <f>AA2097+AA2100+AA2105</f>
        <v>1159150.44</v>
      </c>
      <c r="AB2096" s="279"/>
      <c r="AC2096" s="919">
        <f>AC2097+AC2100+AC2105</f>
        <v>0</v>
      </c>
      <c r="AD2096" s="930">
        <v>0</v>
      </c>
      <c r="AE2096" s="278">
        <f>AE2097+AE2100+AE2105</f>
        <v>0</v>
      </c>
      <c r="AF2096" s="974">
        <f>AF2097+AF2100+AF2105</f>
        <v>0</v>
      </c>
      <c r="AG2096" s="278">
        <f>AG2097+AG2100+AG2105</f>
        <v>0</v>
      </c>
      <c r="AH2096" s="279"/>
      <c r="AI2096" s="919">
        <f>AI2097+AI2100+AI2105</f>
        <v>0</v>
      </c>
      <c r="AJ2096" s="919">
        <f>AJ2097+AJ2100+AJ2105</f>
        <v>1159150.44</v>
      </c>
    </row>
    <row r="2097" spans="2:36" ht="24" x14ac:dyDescent="0.25">
      <c r="B2097" s="42">
        <v>33101</v>
      </c>
      <c r="C2097" s="341" t="s">
        <v>1933</v>
      </c>
      <c r="D2097" s="44"/>
      <c r="E2097" s="44"/>
      <c r="F2097" s="45"/>
      <c r="G2097" s="46"/>
      <c r="H2097" s="46"/>
      <c r="I2097" s="46"/>
      <c r="J2097" s="47"/>
      <c r="K2097" s="787">
        <v>14800</v>
      </c>
      <c r="L2097" s="264"/>
      <c r="M2097" s="921">
        <f>SUM(M2098:M2099)</f>
        <v>0</v>
      </c>
      <c r="N2097" s="264"/>
      <c r="O2097" s="921">
        <f>SUM(O2098:O2099)</f>
        <v>0</v>
      </c>
      <c r="P2097" s="238">
        <v>0</v>
      </c>
      <c r="Q2097" s="921">
        <f>SUM(Q2098:Q2099)</f>
        <v>0</v>
      </c>
      <c r="R2097" s="265"/>
      <c r="S2097" s="921">
        <f>SUM(S2098:S2099)</f>
        <v>0</v>
      </c>
      <c r="T2097" s="238">
        <v>0</v>
      </c>
      <c r="U2097" s="921">
        <f>SUM(U2098:U2099)</f>
        <v>0</v>
      </c>
      <c r="V2097" s="265"/>
      <c r="W2097" s="921">
        <f>SUM(W2098:W2099)</f>
        <v>0</v>
      </c>
      <c r="X2097" s="265"/>
      <c r="Y2097" s="921">
        <f>SUM(Y2098:Y2099)</f>
        <v>0</v>
      </c>
      <c r="Z2097" s="376">
        <f t="shared" si="198"/>
        <v>0</v>
      </c>
      <c r="AA2097" s="921">
        <f>SUM(AA2098:AA2099)</f>
        <v>14800</v>
      </c>
      <c r="AB2097" s="265"/>
      <c r="AC2097" s="921">
        <f>SUM(AC2098:AC2099)</f>
        <v>0</v>
      </c>
      <c r="AD2097" s="931">
        <v>0</v>
      </c>
      <c r="AE2097" s="264">
        <f>SUM(AE2098:AE2099)</f>
        <v>0</v>
      </c>
      <c r="AF2097" s="972">
        <f>AF2098+AF2099</f>
        <v>0</v>
      </c>
      <c r="AG2097" s="264">
        <f>SUM(AG2098:AG2099)</f>
        <v>0</v>
      </c>
      <c r="AH2097" s="265"/>
      <c r="AI2097" s="921">
        <f>SUM(AI2098:AI2099)</f>
        <v>0</v>
      </c>
      <c r="AJ2097" s="921">
        <f>SUM(AJ2098:AJ2099)</f>
        <v>14800</v>
      </c>
    </row>
    <row r="2098" spans="2:36" ht="66" x14ac:dyDescent="0.25">
      <c r="B2098" s="408"/>
      <c r="C2098" s="99" t="s">
        <v>1934</v>
      </c>
      <c r="D2098" s="51"/>
      <c r="E2098" s="51">
        <v>1</v>
      </c>
      <c r="F2098" s="109" t="s">
        <v>734</v>
      </c>
      <c r="G2098" s="302" t="s">
        <v>31</v>
      </c>
      <c r="H2098" s="56" t="s">
        <v>32</v>
      </c>
      <c r="I2098" s="55" t="s">
        <v>33</v>
      </c>
      <c r="J2098" s="57">
        <v>12000</v>
      </c>
      <c r="K2098" s="807">
        <v>12000</v>
      </c>
      <c r="L2098" s="136"/>
      <c r="M2098" s="469">
        <v>0</v>
      </c>
      <c r="N2098" s="136"/>
      <c r="O2098" s="469"/>
      <c r="P2098" s="75">
        <v>0</v>
      </c>
      <c r="Q2098" s="999">
        <f>P2098*J2098</f>
        <v>0</v>
      </c>
      <c r="R2098" s="81"/>
      <c r="S2098" s="150"/>
      <c r="T2098" s="75">
        <v>0</v>
      </c>
      <c r="U2098" s="999"/>
      <c r="V2098" s="81"/>
      <c r="W2098" s="150"/>
      <c r="X2098" s="81"/>
      <c r="Y2098" s="150"/>
      <c r="Z2098" s="60">
        <f t="shared" si="198"/>
        <v>1</v>
      </c>
      <c r="AA2098" s="999">
        <v>12000</v>
      </c>
      <c r="AB2098" s="81"/>
      <c r="AC2098" s="150"/>
      <c r="AD2098" s="63">
        <v>0</v>
      </c>
      <c r="AE2098" s="78">
        <f>AD2098*J2098</f>
        <v>0</v>
      </c>
      <c r="AF2098" s="63">
        <v>0</v>
      </c>
      <c r="AG2098" s="150">
        <v>0</v>
      </c>
      <c r="AH2098" s="81"/>
      <c r="AI2098" s="150"/>
      <c r="AJ2098" s="998">
        <f>AG2098+AI2098+AE2098+AC2098+AA2098+Y2098+W2098+U2098+S2098+Q2098+O2098+M2098</f>
        <v>12000</v>
      </c>
    </row>
    <row r="2099" spans="2:36" ht="66" x14ac:dyDescent="0.25">
      <c r="B2099" s="408"/>
      <c r="C2099" s="99" t="s">
        <v>1935</v>
      </c>
      <c r="D2099" s="51"/>
      <c r="E2099" s="51">
        <v>2</v>
      </c>
      <c r="F2099" s="109" t="s">
        <v>734</v>
      </c>
      <c r="G2099" s="302" t="s">
        <v>31</v>
      </c>
      <c r="H2099" s="56" t="s">
        <v>32</v>
      </c>
      <c r="I2099" s="55" t="s">
        <v>33</v>
      </c>
      <c r="J2099" s="57">
        <v>1400</v>
      </c>
      <c r="K2099" s="807">
        <v>2800</v>
      </c>
      <c r="L2099" s="136"/>
      <c r="M2099" s="469">
        <v>0</v>
      </c>
      <c r="N2099" s="136"/>
      <c r="O2099" s="469"/>
      <c r="P2099" s="75">
        <v>0</v>
      </c>
      <c r="Q2099" s="999">
        <f>P2099*J2099</f>
        <v>0</v>
      </c>
      <c r="R2099" s="81"/>
      <c r="S2099" s="150"/>
      <c r="T2099" s="75">
        <v>0</v>
      </c>
      <c r="U2099" s="999"/>
      <c r="V2099" s="81"/>
      <c r="W2099" s="150"/>
      <c r="X2099" s="81"/>
      <c r="Y2099" s="150"/>
      <c r="Z2099" s="60">
        <f t="shared" si="198"/>
        <v>2</v>
      </c>
      <c r="AA2099" s="999">
        <v>2800</v>
      </c>
      <c r="AB2099" s="81"/>
      <c r="AC2099" s="150"/>
      <c r="AD2099" s="63">
        <v>0</v>
      </c>
      <c r="AE2099" s="78">
        <f>AD2099*J2099</f>
        <v>0</v>
      </c>
      <c r="AF2099" s="63"/>
      <c r="AG2099" s="150">
        <v>0</v>
      </c>
      <c r="AH2099" s="81"/>
      <c r="AI2099" s="150"/>
      <c r="AJ2099" s="998">
        <f>AG2099+AI2099+AE2099+AC2099+AA2099+Y2099+W2099+U2099+S2099+Q2099+O2099+M2099</f>
        <v>2800</v>
      </c>
    </row>
    <row r="2100" spans="2:36" ht="24" x14ac:dyDescent="0.25">
      <c r="B2100" s="42">
        <v>33102</v>
      </c>
      <c r="C2100" s="341" t="s">
        <v>1936</v>
      </c>
      <c r="D2100" s="44"/>
      <c r="E2100" s="44"/>
      <c r="F2100" s="45"/>
      <c r="G2100" s="46"/>
      <c r="H2100" s="46"/>
      <c r="I2100" s="46"/>
      <c r="J2100" s="488"/>
      <c r="K2100" s="787">
        <v>981950.44000000006</v>
      </c>
      <c r="L2100" s="374"/>
      <c r="M2100" s="926">
        <f>SUM(M2101:M2104)</f>
        <v>0</v>
      </c>
      <c r="N2100" s="374"/>
      <c r="O2100" s="926">
        <f>SUM(O2101:O2104)</f>
        <v>0</v>
      </c>
      <c r="P2100" s="238">
        <v>0</v>
      </c>
      <c r="Q2100" s="926">
        <f>SUM(Q2101:Q2104)</f>
        <v>0</v>
      </c>
      <c r="R2100" s="375"/>
      <c r="S2100" s="926">
        <f>SUM(S2101:S2104)</f>
        <v>0</v>
      </c>
      <c r="T2100" s="238">
        <v>0</v>
      </c>
      <c r="U2100" s="926">
        <f>SUM(U2101:U2104)</f>
        <v>0</v>
      </c>
      <c r="V2100" s="375"/>
      <c r="W2100" s="926">
        <f>SUM(W2101:W2104)</f>
        <v>0</v>
      </c>
      <c r="X2100" s="375"/>
      <c r="Y2100" s="926">
        <f>SUM(Y2101:Y2104)</f>
        <v>0</v>
      </c>
      <c r="Z2100" s="376">
        <f t="shared" si="198"/>
        <v>0</v>
      </c>
      <c r="AA2100" s="926">
        <f>SUM(AA2101:AA2104)</f>
        <v>981950.44000000006</v>
      </c>
      <c r="AB2100" s="375"/>
      <c r="AC2100" s="926">
        <f>SUM(AC2101:AC2104)</f>
        <v>0</v>
      </c>
      <c r="AD2100" s="931">
        <v>0</v>
      </c>
      <c r="AE2100" s="883">
        <f>SUM(AE2101:AE2104)</f>
        <v>0</v>
      </c>
      <c r="AF2100" s="971">
        <f>AF2101+AF2102+AF2103+AF2104</f>
        <v>0</v>
      </c>
      <c r="AG2100" s="883">
        <f>SUM(AG2101:AG2104)</f>
        <v>0</v>
      </c>
      <c r="AH2100" s="375"/>
      <c r="AI2100" s="926">
        <f>SUM(AI2101:AI2104)</f>
        <v>0</v>
      </c>
      <c r="AJ2100" s="926">
        <f>SUM(AJ2101:AJ2104)</f>
        <v>981950.44000000006</v>
      </c>
    </row>
    <row r="2101" spans="2:36" ht="66" x14ac:dyDescent="0.25">
      <c r="B2101" s="427"/>
      <c r="C2101" s="241" t="s">
        <v>1937</v>
      </c>
      <c r="D2101" s="74"/>
      <c r="E2101" s="74">
        <v>1</v>
      </c>
      <c r="F2101" s="79" t="s">
        <v>734</v>
      </c>
      <c r="G2101" s="88" t="s">
        <v>31</v>
      </c>
      <c r="H2101" s="56" t="s">
        <v>32</v>
      </c>
      <c r="I2101" s="55" t="s">
        <v>33</v>
      </c>
      <c r="J2101" s="57">
        <v>242000</v>
      </c>
      <c r="K2101" s="766">
        <v>242000</v>
      </c>
      <c r="L2101" s="80"/>
      <c r="M2101" s="150">
        <v>0</v>
      </c>
      <c r="N2101" s="80"/>
      <c r="O2101" s="150"/>
      <c r="P2101" s="75">
        <v>0</v>
      </c>
      <c r="Q2101" s="999">
        <f>P2101*J2101</f>
        <v>0</v>
      </c>
      <c r="R2101" s="81"/>
      <c r="S2101" s="150"/>
      <c r="T2101" s="75">
        <v>0</v>
      </c>
      <c r="U2101" s="999"/>
      <c r="V2101" s="81"/>
      <c r="W2101" s="150"/>
      <c r="X2101" s="81"/>
      <c r="Y2101" s="150"/>
      <c r="Z2101" s="60">
        <f t="shared" si="198"/>
        <v>1</v>
      </c>
      <c r="AA2101" s="999">
        <v>242000</v>
      </c>
      <c r="AB2101" s="81"/>
      <c r="AC2101" s="150"/>
      <c r="AD2101" s="63">
        <v>0</v>
      </c>
      <c r="AE2101" s="78">
        <f>AD2101*J2101</f>
        <v>0</v>
      </c>
      <c r="AF2101" s="63">
        <v>0</v>
      </c>
      <c r="AG2101" s="150">
        <v>0</v>
      </c>
      <c r="AH2101" s="81"/>
      <c r="AI2101" s="150"/>
      <c r="AJ2101" s="998">
        <f>AG2101+AI2101+AE2101+AC2101+AA2101+Y2101+W2101+U2101+S2101+Q2101+O2101+M2101</f>
        <v>242000</v>
      </c>
    </row>
    <row r="2102" spans="2:36" ht="66" x14ac:dyDescent="0.25">
      <c r="B2102" s="427"/>
      <c r="C2102" s="102" t="s">
        <v>1938</v>
      </c>
      <c r="D2102" s="74"/>
      <c r="E2102" s="74">
        <v>1</v>
      </c>
      <c r="F2102" s="79" t="s">
        <v>734</v>
      </c>
      <c r="G2102" s="88" t="s">
        <v>31</v>
      </c>
      <c r="H2102" s="56" t="s">
        <v>32</v>
      </c>
      <c r="I2102" s="55" t="s">
        <v>33</v>
      </c>
      <c r="J2102" s="57">
        <v>13600</v>
      </c>
      <c r="K2102" s="766">
        <v>13600</v>
      </c>
      <c r="L2102" s="80"/>
      <c r="M2102" s="150">
        <v>0</v>
      </c>
      <c r="N2102" s="80"/>
      <c r="O2102" s="150"/>
      <c r="P2102" s="75">
        <v>0</v>
      </c>
      <c r="Q2102" s="999">
        <f>P2102*J2102</f>
        <v>0</v>
      </c>
      <c r="R2102" s="81"/>
      <c r="S2102" s="150"/>
      <c r="T2102" s="75">
        <v>0</v>
      </c>
      <c r="U2102" s="999"/>
      <c r="V2102" s="81"/>
      <c r="W2102" s="150"/>
      <c r="X2102" s="81"/>
      <c r="Y2102" s="150"/>
      <c r="Z2102" s="60">
        <f t="shared" si="198"/>
        <v>1</v>
      </c>
      <c r="AA2102" s="999">
        <v>13600</v>
      </c>
      <c r="AB2102" s="81"/>
      <c r="AC2102" s="150"/>
      <c r="AD2102" s="63">
        <v>0</v>
      </c>
      <c r="AE2102" s="78">
        <f>AD2102*J2102</f>
        <v>0</v>
      </c>
      <c r="AF2102" s="63">
        <v>0</v>
      </c>
      <c r="AG2102" s="150">
        <v>0</v>
      </c>
      <c r="AH2102" s="81"/>
      <c r="AI2102" s="150"/>
      <c r="AJ2102" s="998">
        <f>AG2102+AI2102+AE2102+AC2102+AA2102+Y2102+W2102+U2102+S2102+Q2102+O2102+M2102</f>
        <v>13600</v>
      </c>
    </row>
    <row r="2103" spans="2:36" ht="66" x14ac:dyDescent="0.25">
      <c r="B2103" s="427"/>
      <c r="C2103" s="82" t="s">
        <v>1939</v>
      </c>
      <c r="D2103" s="74"/>
      <c r="E2103" s="74">
        <v>1</v>
      </c>
      <c r="F2103" s="79" t="s">
        <v>734</v>
      </c>
      <c r="G2103" s="88" t="s">
        <v>31</v>
      </c>
      <c r="H2103" s="56" t="s">
        <v>32</v>
      </c>
      <c r="I2103" s="55" t="s">
        <v>33</v>
      </c>
      <c r="J2103" s="57">
        <v>32207.13</v>
      </c>
      <c r="K2103" s="766">
        <v>32207.13</v>
      </c>
      <c r="L2103" s="80"/>
      <c r="M2103" s="150">
        <v>0</v>
      </c>
      <c r="N2103" s="80"/>
      <c r="O2103" s="150"/>
      <c r="P2103" s="75">
        <v>0</v>
      </c>
      <c r="Q2103" s="999">
        <f>P2103*J2103</f>
        <v>0</v>
      </c>
      <c r="R2103" s="81"/>
      <c r="S2103" s="150"/>
      <c r="T2103" s="75">
        <v>0</v>
      </c>
      <c r="U2103" s="999"/>
      <c r="V2103" s="81"/>
      <c r="W2103" s="150"/>
      <c r="X2103" s="81"/>
      <c r="Y2103" s="150"/>
      <c r="Z2103" s="60">
        <f t="shared" si="198"/>
        <v>1</v>
      </c>
      <c r="AA2103" s="999">
        <v>32207.13</v>
      </c>
      <c r="AB2103" s="81"/>
      <c r="AC2103" s="150"/>
      <c r="AD2103" s="63">
        <v>0</v>
      </c>
      <c r="AE2103" s="78">
        <f>AD2103*J2103</f>
        <v>0</v>
      </c>
      <c r="AF2103" s="63">
        <v>0</v>
      </c>
      <c r="AG2103" s="150">
        <v>0</v>
      </c>
      <c r="AH2103" s="81"/>
      <c r="AI2103" s="150"/>
      <c r="AJ2103" s="998">
        <f>AG2103+AI2103+AE2103+AC2103+AA2103+Y2103+W2103+U2103+S2103+Q2103+O2103+M2103</f>
        <v>32207.13</v>
      </c>
    </row>
    <row r="2104" spans="2:36" ht="66" x14ac:dyDescent="0.25">
      <c r="B2104" s="408"/>
      <c r="C2104" s="484" t="s">
        <v>1940</v>
      </c>
      <c r="D2104" s="51"/>
      <c r="E2104" s="51">
        <v>83</v>
      </c>
      <c r="F2104" s="109" t="s">
        <v>734</v>
      </c>
      <c r="G2104" s="88" t="s">
        <v>31</v>
      </c>
      <c r="H2104" s="56" t="s">
        <v>32</v>
      </c>
      <c r="I2104" s="55" t="s">
        <v>33</v>
      </c>
      <c r="J2104" s="57">
        <v>8363.1724096385551</v>
      </c>
      <c r="K2104" s="807">
        <v>694143.31</v>
      </c>
      <c r="L2104" s="80"/>
      <c r="M2104" s="150">
        <v>0</v>
      </c>
      <c r="N2104" s="80"/>
      <c r="O2104" s="150"/>
      <c r="P2104" s="75">
        <v>0</v>
      </c>
      <c r="Q2104" s="999">
        <f>P2104*J2104</f>
        <v>0</v>
      </c>
      <c r="R2104" s="81"/>
      <c r="S2104" s="150"/>
      <c r="T2104" s="75">
        <v>0</v>
      </c>
      <c r="U2104" s="999"/>
      <c r="V2104" s="81"/>
      <c r="W2104" s="150"/>
      <c r="X2104" s="81"/>
      <c r="Y2104" s="150"/>
      <c r="Z2104" s="60">
        <f t="shared" si="198"/>
        <v>83</v>
      </c>
      <c r="AA2104" s="999">
        <v>694143.31</v>
      </c>
      <c r="AB2104" s="81"/>
      <c r="AC2104" s="150"/>
      <c r="AD2104" s="63">
        <v>0</v>
      </c>
      <c r="AE2104" s="78">
        <f>AD2104*J2104</f>
        <v>0</v>
      </c>
      <c r="AF2104" s="63">
        <v>0</v>
      </c>
      <c r="AG2104" s="150">
        <v>0</v>
      </c>
      <c r="AH2104" s="81"/>
      <c r="AI2104" s="150"/>
      <c r="AJ2104" s="998">
        <f>AG2104+AI2104+AE2104+AC2104+AA2104+Y2104+W2104+U2104+S2104+Q2104+O2104+M2104</f>
        <v>694143.31</v>
      </c>
    </row>
    <row r="2105" spans="2:36" ht="24" x14ac:dyDescent="0.25">
      <c r="B2105" s="42">
        <v>33103</v>
      </c>
      <c r="C2105" s="341" t="s">
        <v>1941</v>
      </c>
      <c r="D2105" s="44"/>
      <c r="E2105" s="736"/>
      <c r="F2105" s="45"/>
      <c r="G2105" s="46"/>
      <c r="H2105" s="46"/>
      <c r="I2105" s="46"/>
      <c r="J2105" s="47"/>
      <c r="K2105" s="763">
        <v>162400</v>
      </c>
      <c r="L2105" s="264"/>
      <c r="M2105" s="921">
        <f>SUM(M2106:M2107)</f>
        <v>0</v>
      </c>
      <c r="N2105" s="264"/>
      <c r="O2105" s="921">
        <f>SUM(O2106:O2107)</f>
        <v>0</v>
      </c>
      <c r="P2105" s="238">
        <v>0</v>
      </c>
      <c r="Q2105" s="921">
        <f>SUM(Q2106:Q2107)</f>
        <v>0</v>
      </c>
      <c r="R2105" s="265"/>
      <c r="S2105" s="921">
        <f>SUM(S2106:S2107)</f>
        <v>0</v>
      </c>
      <c r="T2105" s="238">
        <v>0</v>
      </c>
      <c r="U2105" s="921">
        <f>SUM(U2106:U2107)</f>
        <v>0</v>
      </c>
      <c r="V2105" s="265"/>
      <c r="W2105" s="921">
        <f>SUM(W2106:W2107)</f>
        <v>0</v>
      </c>
      <c r="X2105" s="265"/>
      <c r="Y2105" s="921">
        <f>SUM(Y2106:Y2107)</f>
        <v>0</v>
      </c>
      <c r="Z2105" s="376">
        <f t="shared" si="198"/>
        <v>0</v>
      </c>
      <c r="AA2105" s="921">
        <f>SUM(AA2106:AA2107)</f>
        <v>162400</v>
      </c>
      <c r="AB2105" s="265"/>
      <c r="AC2105" s="921">
        <f>SUM(AC2106:AC2107)</f>
        <v>0</v>
      </c>
      <c r="AD2105" s="931">
        <v>0</v>
      </c>
      <c r="AE2105" s="264">
        <f>SUM(AE2106:AE2107)</f>
        <v>0</v>
      </c>
      <c r="AF2105" s="565">
        <f>AF2106</f>
        <v>0</v>
      </c>
      <c r="AG2105" s="264">
        <f>SUM(AG2106:AG2107)</f>
        <v>0</v>
      </c>
      <c r="AH2105" s="265"/>
      <c r="AI2105" s="921">
        <f>SUM(AI2106:AI2107)</f>
        <v>0</v>
      </c>
      <c r="AJ2105" s="921">
        <f>SUM(AJ2106:AJ2107)</f>
        <v>162400</v>
      </c>
    </row>
    <row r="2106" spans="2:36" ht="66" x14ac:dyDescent="0.25">
      <c r="B2106" s="51"/>
      <c r="C2106" s="362" t="s">
        <v>1942</v>
      </c>
      <c r="D2106" s="74"/>
      <c r="E2106" s="74">
        <v>1</v>
      </c>
      <c r="F2106" s="109" t="s">
        <v>734</v>
      </c>
      <c r="G2106" s="88" t="s">
        <v>31</v>
      </c>
      <c r="H2106" s="56" t="s">
        <v>32</v>
      </c>
      <c r="I2106" s="55" t="s">
        <v>33</v>
      </c>
      <c r="J2106" s="57">
        <v>162400</v>
      </c>
      <c r="K2106" s="766">
        <v>162400</v>
      </c>
      <c r="L2106" s="80"/>
      <c r="M2106" s="150">
        <v>0</v>
      </c>
      <c r="N2106" s="80"/>
      <c r="O2106" s="150"/>
      <c r="P2106" s="75">
        <v>0</v>
      </c>
      <c r="Q2106" s="999">
        <f>P2106*J2106</f>
        <v>0</v>
      </c>
      <c r="R2106" s="81"/>
      <c r="S2106" s="150"/>
      <c r="T2106" s="75">
        <v>0</v>
      </c>
      <c r="U2106" s="999"/>
      <c r="V2106" s="81"/>
      <c r="W2106" s="150"/>
      <c r="X2106" s="81"/>
      <c r="Y2106" s="150"/>
      <c r="Z2106" s="60">
        <f t="shared" si="198"/>
        <v>1</v>
      </c>
      <c r="AA2106" s="999">
        <v>162400</v>
      </c>
      <c r="AB2106" s="81"/>
      <c r="AC2106" s="150"/>
      <c r="AD2106" s="63">
        <v>0</v>
      </c>
      <c r="AE2106" s="78">
        <f>AD2106*J2106</f>
        <v>0</v>
      </c>
      <c r="AF2106" s="63">
        <v>0</v>
      </c>
      <c r="AG2106" s="150">
        <v>0</v>
      </c>
      <c r="AH2106" s="81"/>
      <c r="AI2106" s="150"/>
      <c r="AJ2106" s="998">
        <f>AG2106+AI2106+AE2106+AC2106+AA2106+Y2106+W2106+U2106+S2106+Q2106+O2106+M2106</f>
        <v>162400</v>
      </c>
    </row>
    <row r="2107" spans="2:36" x14ac:dyDescent="0.25">
      <c r="B2107" s="408"/>
      <c r="C2107" s="484"/>
      <c r="D2107" s="51"/>
      <c r="E2107" s="97"/>
      <c r="F2107" s="79"/>
      <c r="G2107" s="133"/>
      <c r="H2107" s="133"/>
      <c r="I2107" s="133"/>
      <c r="J2107" s="57"/>
      <c r="K2107" s="809"/>
      <c r="L2107" s="136"/>
      <c r="M2107" s="469">
        <v>0</v>
      </c>
      <c r="N2107" s="136"/>
      <c r="O2107" s="469"/>
      <c r="P2107" s="75">
        <v>0</v>
      </c>
      <c r="Q2107" s="1002"/>
      <c r="R2107" s="138"/>
      <c r="S2107" s="469"/>
      <c r="T2107" s="75">
        <v>0</v>
      </c>
      <c r="U2107" s="1002"/>
      <c r="V2107" s="138"/>
      <c r="W2107" s="469"/>
      <c r="X2107" s="138"/>
      <c r="Y2107" s="469"/>
      <c r="Z2107" s="60">
        <f t="shared" si="198"/>
        <v>0</v>
      </c>
      <c r="AA2107" s="1002">
        <v>0</v>
      </c>
      <c r="AB2107" s="138"/>
      <c r="AC2107" s="469"/>
      <c r="AD2107" s="63">
        <v>0</v>
      </c>
      <c r="AE2107" s="137"/>
      <c r="AF2107" s="942"/>
      <c r="AG2107" s="150">
        <v>0</v>
      </c>
      <c r="AH2107" s="138"/>
      <c r="AI2107" s="469"/>
      <c r="AJ2107" s="998">
        <f>AG2107+AI2107+AE2107+AC2107+AA2107+Y2107+W2107+U2107+S2107+Q2107+O2107+M2107</f>
        <v>0</v>
      </c>
    </row>
    <row r="2108" spans="2:36" ht="24" x14ac:dyDescent="0.25">
      <c r="B2108" s="272">
        <v>332</v>
      </c>
      <c r="C2108" s="315" t="s">
        <v>1943</v>
      </c>
      <c r="D2108" s="272"/>
      <c r="E2108" s="701"/>
      <c r="F2108" s="282"/>
      <c r="G2108" s="283"/>
      <c r="H2108" s="283"/>
      <c r="I2108" s="283"/>
      <c r="J2108" s="277"/>
      <c r="K2108" s="816">
        <v>0</v>
      </c>
      <c r="L2108" s="278"/>
      <c r="M2108" s="919">
        <v>0</v>
      </c>
      <c r="N2108" s="278"/>
      <c r="O2108" s="919"/>
      <c r="P2108" s="875">
        <v>0</v>
      </c>
      <c r="Q2108" s="928"/>
      <c r="R2108" s="279"/>
      <c r="S2108" s="919"/>
      <c r="T2108" s="875">
        <v>0</v>
      </c>
      <c r="U2108" s="928"/>
      <c r="V2108" s="279"/>
      <c r="W2108" s="919"/>
      <c r="X2108" s="279"/>
      <c r="Y2108" s="919"/>
      <c r="Z2108" s="373">
        <f t="shared" si="198"/>
        <v>0</v>
      </c>
      <c r="AA2108" s="928">
        <v>0</v>
      </c>
      <c r="AB2108" s="279"/>
      <c r="AC2108" s="919"/>
      <c r="AD2108" s="930">
        <v>0</v>
      </c>
      <c r="AE2108" s="316"/>
      <c r="AF2108" s="944"/>
      <c r="AG2108" s="876">
        <v>0</v>
      </c>
      <c r="AH2108" s="279"/>
      <c r="AI2108" s="919"/>
      <c r="AJ2108" s="1027">
        <f>AG2108+AI2108+AE2108+AC2108+AA2108+Y2108+W2108+U2108+S2108+Q2108+O2108+M2108</f>
        <v>0</v>
      </c>
    </row>
    <row r="2109" spans="2:36" ht="24" x14ac:dyDescent="0.25">
      <c r="B2109" s="42">
        <v>33201</v>
      </c>
      <c r="C2109" s="341" t="s">
        <v>1943</v>
      </c>
      <c r="D2109" s="44"/>
      <c r="E2109" s="44"/>
      <c r="F2109" s="45"/>
      <c r="G2109" s="46"/>
      <c r="H2109" s="46"/>
      <c r="I2109" s="46"/>
      <c r="J2109" s="47"/>
      <c r="K2109" s="787">
        <v>0</v>
      </c>
      <c r="L2109" s="264"/>
      <c r="M2109" s="921">
        <v>0</v>
      </c>
      <c r="N2109" s="264"/>
      <c r="O2109" s="921"/>
      <c r="P2109" s="238">
        <v>0</v>
      </c>
      <c r="Q2109" s="1008"/>
      <c r="R2109" s="265"/>
      <c r="S2109" s="921"/>
      <c r="T2109" s="238">
        <v>0</v>
      </c>
      <c r="U2109" s="1008"/>
      <c r="V2109" s="265"/>
      <c r="W2109" s="921"/>
      <c r="X2109" s="265"/>
      <c r="Y2109" s="921"/>
      <c r="Z2109" s="376">
        <f t="shared" si="198"/>
        <v>0</v>
      </c>
      <c r="AA2109" s="1008">
        <v>0</v>
      </c>
      <c r="AB2109" s="265"/>
      <c r="AC2109" s="921"/>
      <c r="AD2109" s="931">
        <v>0</v>
      </c>
      <c r="AE2109" s="281"/>
      <c r="AF2109" s="958"/>
      <c r="AG2109" s="882">
        <v>0</v>
      </c>
      <c r="AH2109" s="265"/>
      <c r="AI2109" s="921"/>
      <c r="AJ2109" s="926">
        <f>AG2109+AI2109+AE2109+AC2109+AA2109+Y2109+W2109+U2109+S2109+Q2109+O2109+M2109</f>
        <v>0</v>
      </c>
    </row>
    <row r="2110" spans="2:36" x14ac:dyDescent="0.25">
      <c r="B2110" s="408"/>
      <c r="C2110" s="484"/>
      <c r="D2110" s="51"/>
      <c r="E2110" s="51"/>
      <c r="F2110" s="109"/>
      <c r="G2110" s="302"/>
      <c r="H2110" s="302"/>
      <c r="I2110" s="302"/>
      <c r="J2110" s="57"/>
      <c r="K2110" s="807"/>
      <c r="L2110" s="136"/>
      <c r="M2110" s="469">
        <v>0</v>
      </c>
      <c r="N2110" s="136"/>
      <c r="O2110" s="469"/>
      <c r="P2110" s="75">
        <v>0</v>
      </c>
      <c r="Q2110" s="1002"/>
      <c r="R2110" s="138"/>
      <c r="S2110" s="469"/>
      <c r="T2110" s="75">
        <v>0</v>
      </c>
      <c r="U2110" s="1002"/>
      <c r="V2110" s="138"/>
      <c r="W2110" s="469"/>
      <c r="X2110" s="138"/>
      <c r="Y2110" s="469"/>
      <c r="Z2110" s="60">
        <f t="shared" si="198"/>
        <v>0</v>
      </c>
      <c r="AA2110" s="1002"/>
      <c r="AB2110" s="138"/>
      <c r="AC2110" s="469"/>
      <c r="AD2110" s="63">
        <v>0</v>
      </c>
      <c r="AE2110" s="137"/>
      <c r="AF2110" s="942"/>
      <c r="AG2110" s="150">
        <v>0</v>
      </c>
      <c r="AH2110" s="138"/>
      <c r="AI2110" s="469"/>
      <c r="AJ2110" s="998">
        <f>AG2110+AI2110+AE2110+AC2110+AA2110+Y2110+W2110+U2110+S2110+Q2110+O2110+M2110</f>
        <v>0</v>
      </c>
    </row>
    <row r="2111" spans="2:36" ht="36" x14ac:dyDescent="0.25">
      <c r="B2111" s="505">
        <v>333</v>
      </c>
      <c r="C2111" s="273" t="s">
        <v>1944</v>
      </c>
      <c r="D2111" s="272"/>
      <c r="E2111" s="272"/>
      <c r="F2111" s="274"/>
      <c r="G2111" s="508"/>
      <c r="H2111" s="508"/>
      <c r="I2111" s="508"/>
      <c r="J2111" s="509"/>
      <c r="K2111" s="806">
        <v>24560</v>
      </c>
      <c r="L2111" s="278"/>
      <c r="M2111" s="284">
        <f>M2112+M2116+M2118</f>
        <v>0</v>
      </c>
      <c r="N2111" s="278"/>
      <c r="O2111" s="284">
        <f>O2112+O2116+O2118</f>
        <v>0</v>
      </c>
      <c r="P2111" s="875">
        <v>0</v>
      </c>
      <c r="Q2111" s="284">
        <f>Q2112+Q2116+Q2118</f>
        <v>0</v>
      </c>
      <c r="R2111" s="279"/>
      <c r="S2111" s="284">
        <f>S2112+S2116+S2118</f>
        <v>0</v>
      </c>
      <c r="T2111" s="875">
        <v>0</v>
      </c>
      <c r="U2111" s="284">
        <f>U2112+U2116+U2118</f>
        <v>0</v>
      </c>
      <c r="V2111" s="279"/>
      <c r="W2111" s="284">
        <f>W2112+W2116+W2118</f>
        <v>0</v>
      </c>
      <c r="X2111" s="279"/>
      <c r="Y2111" s="284">
        <f>Y2112+Y2116+Y2118</f>
        <v>0</v>
      </c>
      <c r="Z2111" s="373">
        <f t="shared" si="198"/>
        <v>0</v>
      </c>
      <c r="AA2111" s="284">
        <f>AA2112+AA2116+AA2118</f>
        <v>24560</v>
      </c>
      <c r="AB2111" s="279"/>
      <c r="AC2111" s="284">
        <f>AC2112+AC2116+AC2118</f>
        <v>0</v>
      </c>
      <c r="AD2111" s="930">
        <v>0</v>
      </c>
      <c r="AE2111" s="284">
        <f>AE2112+AE2116+AE2118</f>
        <v>0</v>
      </c>
      <c r="AF2111" s="975">
        <f>AF2112+AF2116+AF2118</f>
        <v>0</v>
      </c>
      <c r="AG2111" s="284">
        <f>AG2112+AG2116+AG2118</f>
        <v>0</v>
      </c>
      <c r="AH2111" s="279"/>
      <c r="AI2111" s="919"/>
      <c r="AJ2111" s="284">
        <f>AJ2112+AJ2116+AJ2118</f>
        <v>24560</v>
      </c>
    </row>
    <row r="2112" spans="2:36" x14ac:dyDescent="0.25">
      <c r="B2112" s="42">
        <v>33301</v>
      </c>
      <c r="C2112" s="341" t="s">
        <v>1945</v>
      </c>
      <c r="D2112" s="44"/>
      <c r="E2112" s="44"/>
      <c r="F2112" s="44"/>
      <c r="G2112" s="239"/>
      <c r="H2112" s="239"/>
      <c r="I2112" s="239"/>
      <c r="J2112" s="489"/>
      <c r="K2112" s="787">
        <v>24560</v>
      </c>
      <c r="L2112" s="490"/>
      <c r="M2112" s="251">
        <f>SUM(M2113:M2115)</f>
        <v>0</v>
      </c>
      <c r="N2112" s="490"/>
      <c r="O2112" s="251">
        <f>SUM(O2113:O2115)</f>
        <v>0</v>
      </c>
      <c r="P2112" s="238">
        <v>0</v>
      </c>
      <c r="Q2112" s="251">
        <f>SUM(Q2113:Q2115)</f>
        <v>0</v>
      </c>
      <c r="R2112" s="491"/>
      <c r="S2112" s="251">
        <f>SUM(S2113:S2115)</f>
        <v>0</v>
      </c>
      <c r="T2112" s="238">
        <v>0</v>
      </c>
      <c r="U2112" s="251">
        <f>SUM(U2113:U2115)</f>
        <v>0</v>
      </c>
      <c r="V2112" s="491"/>
      <c r="W2112" s="251">
        <f>SUM(W2113:W2115)</f>
        <v>0</v>
      </c>
      <c r="X2112" s="491"/>
      <c r="Y2112" s="251">
        <f>SUM(Y2113:Y2115)</f>
        <v>0</v>
      </c>
      <c r="Z2112" s="376">
        <f t="shared" si="198"/>
        <v>0</v>
      </c>
      <c r="AA2112" s="251">
        <f>SUM(AA2113:AA2115)</f>
        <v>24560</v>
      </c>
      <c r="AB2112" s="491"/>
      <c r="AC2112" s="251">
        <f>SUM(AC2113:AC2115)</f>
        <v>0</v>
      </c>
      <c r="AD2112" s="931">
        <v>0</v>
      </c>
      <c r="AE2112" s="251">
        <f>SUM(AE2113:AE2115)</f>
        <v>0</v>
      </c>
      <c r="AF2112" s="955">
        <f>AF2113+AF2114+AF2115</f>
        <v>0</v>
      </c>
      <c r="AG2112" s="251">
        <f>SUM(AG2113:AG2115)</f>
        <v>0</v>
      </c>
      <c r="AH2112" s="491"/>
      <c r="AI2112" s="927"/>
      <c r="AJ2112" s="251">
        <f>SUM(AJ2113:AJ2115)</f>
        <v>24560</v>
      </c>
    </row>
    <row r="2113" spans="2:36" ht="66" x14ac:dyDescent="0.25">
      <c r="B2113" s="492"/>
      <c r="C2113" s="101" t="s">
        <v>1946</v>
      </c>
      <c r="D2113" s="74"/>
      <c r="E2113" s="74">
        <v>1</v>
      </c>
      <c r="F2113" s="172" t="s">
        <v>734</v>
      </c>
      <c r="G2113" s="88" t="s">
        <v>31</v>
      </c>
      <c r="H2113" s="56" t="s">
        <v>32</v>
      </c>
      <c r="I2113" s="55" t="s">
        <v>33</v>
      </c>
      <c r="J2113" s="57">
        <v>5800</v>
      </c>
      <c r="K2113" s="766">
        <v>5800</v>
      </c>
      <c r="L2113" s="80"/>
      <c r="M2113" s="150">
        <v>0</v>
      </c>
      <c r="N2113" s="80"/>
      <c r="O2113" s="150"/>
      <c r="P2113" s="75">
        <v>0</v>
      </c>
      <c r="Q2113" s="999">
        <f>P2113*J2113</f>
        <v>0</v>
      </c>
      <c r="R2113" s="81"/>
      <c r="S2113" s="150"/>
      <c r="T2113" s="75">
        <v>0</v>
      </c>
      <c r="U2113" s="999"/>
      <c r="V2113" s="81"/>
      <c r="W2113" s="150"/>
      <c r="X2113" s="81"/>
      <c r="Y2113" s="150"/>
      <c r="Z2113" s="60">
        <f t="shared" si="198"/>
        <v>1</v>
      </c>
      <c r="AA2113" s="999">
        <v>5800</v>
      </c>
      <c r="AB2113" s="81"/>
      <c r="AC2113" s="150"/>
      <c r="AD2113" s="63">
        <v>0</v>
      </c>
      <c r="AE2113" s="78">
        <f>AD2113*J2113</f>
        <v>0</v>
      </c>
      <c r="AF2113" s="63">
        <v>0</v>
      </c>
      <c r="AG2113" s="150">
        <v>0</v>
      </c>
      <c r="AH2113" s="81"/>
      <c r="AI2113" s="150"/>
      <c r="AJ2113" s="998">
        <f t="shared" ref="AJ2113:AJ2119" si="204">AG2113+AI2113+AE2113+AC2113+AA2113+Y2113+W2113+U2113+S2113+Q2113+O2113+M2113</f>
        <v>5800</v>
      </c>
    </row>
    <row r="2114" spans="2:36" ht="66" x14ac:dyDescent="0.25">
      <c r="B2114" s="493"/>
      <c r="C2114" s="101" t="s">
        <v>1947</v>
      </c>
      <c r="D2114" s="74"/>
      <c r="E2114" s="74">
        <v>1</v>
      </c>
      <c r="F2114" s="172" t="s">
        <v>734</v>
      </c>
      <c r="G2114" s="88" t="s">
        <v>31</v>
      </c>
      <c r="H2114" s="56" t="s">
        <v>32</v>
      </c>
      <c r="I2114" s="55" t="s">
        <v>33</v>
      </c>
      <c r="J2114" s="57">
        <v>5800</v>
      </c>
      <c r="K2114" s="766">
        <v>5800</v>
      </c>
      <c r="L2114" s="80"/>
      <c r="M2114" s="150">
        <v>0</v>
      </c>
      <c r="N2114" s="80"/>
      <c r="O2114" s="150"/>
      <c r="P2114" s="75">
        <v>0</v>
      </c>
      <c r="Q2114" s="999">
        <f>P2114*J2114</f>
        <v>0</v>
      </c>
      <c r="R2114" s="81"/>
      <c r="S2114" s="150"/>
      <c r="T2114" s="75">
        <v>0</v>
      </c>
      <c r="U2114" s="999"/>
      <c r="V2114" s="81"/>
      <c r="W2114" s="150"/>
      <c r="X2114" s="81"/>
      <c r="Y2114" s="150"/>
      <c r="Z2114" s="60">
        <f t="shared" si="198"/>
        <v>1</v>
      </c>
      <c r="AA2114" s="999">
        <v>5800</v>
      </c>
      <c r="AB2114" s="81"/>
      <c r="AC2114" s="150"/>
      <c r="AD2114" s="63">
        <v>0</v>
      </c>
      <c r="AE2114" s="78">
        <f>AD2114*J2114</f>
        <v>0</v>
      </c>
      <c r="AF2114" s="63">
        <v>0</v>
      </c>
      <c r="AG2114" s="150">
        <v>0</v>
      </c>
      <c r="AH2114" s="81"/>
      <c r="AI2114" s="150"/>
      <c r="AJ2114" s="998">
        <f t="shared" si="204"/>
        <v>5800</v>
      </c>
    </row>
    <row r="2115" spans="2:36" ht="66" x14ac:dyDescent="0.25">
      <c r="B2115" s="494"/>
      <c r="C2115" s="87" t="s">
        <v>1948</v>
      </c>
      <c r="D2115" s="51"/>
      <c r="E2115" s="51">
        <v>1</v>
      </c>
      <c r="F2115" s="172" t="s">
        <v>734</v>
      </c>
      <c r="G2115" s="88" t="s">
        <v>31</v>
      </c>
      <c r="H2115" s="56" t="s">
        <v>32</v>
      </c>
      <c r="I2115" s="55" t="s">
        <v>33</v>
      </c>
      <c r="J2115" s="57">
        <v>12960</v>
      </c>
      <c r="K2115" s="807">
        <v>12960</v>
      </c>
      <c r="L2115" s="80"/>
      <c r="M2115" s="150">
        <v>0</v>
      </c>
      <c r="N2115" s="80"/>
      <c r="O2115" s="150"/>
      <c r="P2115" s="75">
        <v>0</v>
      </c>
      <c r="Q2115" s="999">
        <f>P2115*J2115</f>
        <v>0</v>
      </c>
      <c r="R2115" s="81"/>
      <c r="S2115" s="150"/>
      <c r="T2115" s="75">
        <v>0</v>
      </c>
      <c r="U2115" s="999"/>
      <c r="V2115" s="81"/>
      <c r="W2115" s="150"/>
      <c r="X2115" s="81"/>
      <c r="Y2115" s="150"/>
      <c r="Z2115" s="60">
        <f t="shared" si="198"/>
        <v>1</v>
      </c>
      <c r="AA2115" s="999">
        <v>12960</v>
      </c>
      <c r="AB2115" s="81"/>
      <c r="AC2115" s="150"/>
      <c r="AD2115" s="63">
        <v>0</v>
      </c>
      <c r="AE2115" s="78">
        <f>AD2115*J2115</f>
        <v>0</v>
      </c>
      <c r="AF2115" s="63">
        <v>0</v>
      </c>
      <c r="AG2115" s="150">
        <v>0</v>
      </c>
      <c r="AH2115" s="81"/>
      <c r="AI2115" s="150"/>
      <c r="AJ2115" s="998">
        <f t="shared" si="204"/>
        <v>12960</v>
      </c>
    </row>
    <row r="2116" spans="2:36" x14ac:dyDescent="0.25">
      <c r="B2116" s="42">
        <v>33302</v>
      </c>
      <c r="C2116" s="341" t="s">
        <v>1949</v>
      </c>
      <c r="D2116" s="495"/>
      <c r="E2116" s="495"/>
      <c r="F2116" s="44"/>
      <c r="G2116" s="239"/>
      <c r="H2116" s="239"/>
      <c r="I2116" s="239"/>
      <c r="J2116" s="489"/>
      <c r="K2116" s="827">
        <v>0</v>
      </c>
      <c r="L2116" s="490"/>
      <c r="M2116" s="927">
        <v>0</v>
      </c>
      <c r="N2116" s="490"/>
      <c r="O2116" s="927"/>
      <c r="P2116" s="238">
        <v>0</v>
      </c>
      <c r="Q2116" s="1010"/>
      <c r="R2116" s="491"/>
      <c r="S2116" s="927"/>
      <c r="T2116" s="238">
        <v>0</v>
      </c>
      <c r="U2116" s="1010"/>
      <c r="V2116" s="491"/>
      <c r="W2116" s="927"/>
      <c r="X2116" s="491"/>
      <c r="Y2116" s="927"/>
      <c r="Z2116" s="376">
        <f t="shared" si="198"/>
        <v>0</v>
      </c>
      <c r="AA2116" s="1010">
        <v>0</v>
      </c>
      <c r="AB2116" s="491"/>
      <c r="AC2116" s="927"/>
      <c r="AD2116" s="931">
        <v>0</v>
      </c>
      <c r="AE2116" s="496"/>
      <c r="AF2116" s="976"/>
      <c r="AG2116" s="882">
        <v>0</v>
      </c>
      <c r="AH2116" s="491"/>
      <c r="AI2116" s="927"/>
      <c r="AJ2116" s="926">
        <f t="shared" si="204"/>
        <v>0</v>
      </c>
    </row>
    <row r="2117" spans="2:36" x14ac:dyDescent="0.25">
      <c r="B2117" s="497"/>
      <c r="C2117" s="498"/>
      <c r="D2117" s="499"/>
      <c r="E2117" s="583"/>
      <c r="F2117" s="500"/>
      <c r="G2117" s="501"/>
      <c r="H2117" s="501"/>
      <c r="I2117" s="501"/>
      <c r="J2117" s="502"/>
      <c r="K2117" s="811"/>
      <c r="L2117" s="136"/>
      <c r="M2117" s="469">
        <v>0</v>
      </c>
      <c r="N2117" s="136"/>
      <c r="O2117" s="469"/>
      <c r="P2117" s="75">
        <v>0</v>
      </c>
      <c r="Q2117" s="1002"/>
      <c r="R2117" s="138"/>
      <c r="S2117" s="469"/>
      <c r="T2117" s="75">
        <v>0</v>
      </c>
      <c r="U2117" s="1002"/>
      <c r="V2117" s="138"/>
      <c r="W2117" s="469"/>
      <c r="X2117" s="138"/>
      <c r="Y2117" s="469"/>
      <c r="Z2117" s="60">
        <f t="shared" si="198"/>
        <v>0</v>
      </c>
      <c r="AA2117" s="1002"/>
      <c r="AB2117" s="138"/>
      <c r="AC2117" s="469"/>
      <c r="AD2117" s="63">
        <v>0</v>
      </c>
      <c r="AE2117" s="137"/>
      <c r="AF2117" s="942"/>
      <c r="AG2117" s="150">
        <v>0</v>
      </c>
      <c r="AH2117" s="138"/>
      <c r="AI2117" s="469"/>
      <c r="AJ2117" s="998">
        <f t="shared" si="204"/>
        <v>0</v>
      </c>
    </row>
    <row r="2118" spans="2:36" ht="24" x14ac:dyDescent="0.25">
      <c r="B2118" s="42">
        <v>33303</v>
      </c>
      <c r="C2118" s="341" t="s">
        <v>1950</v>
      </c>
      <c r="D2118" s="495"/>
      <c r="E2118" s="495"/>
      <c r="F2118" s="44"/>
      <c r="G2118" s="239"/>
      <c r="H2118" s="239"/>
      <c r="I2118" s="239"/>
      <c r="J2118" s="489"/>
      <c r="K2118" s="827">
        <v>0</v>
      </c>
      <c r="L2118" s="490"/>
      <c r="M2118" s="927">
        <v>0</v>
      </c>
      <c r="N2118" s="490"/>
      <c r="O2118" s="927"/>
      <c r="P2118" s="238">
        <v>0</v>
      </c>
      <c r="Q2118" s="1010"/>
      <c r="R2118" s="491"/>
      <c r="S2118" s="927"/>
      <c r="T2118" s="238">
        <v>0</v>
      </c>
      <c r="U2118" s="1010"/>
      <c r="V2118" s="491"/>
      <c r="W2118" s="927"/>
      <c r="X2118" s="491"/>
      <c r="Y2118" s="927"/>
      <c r="Z2118" s="376">
        <f t="shared" ref="Z2118:Z2181" si="205">E2118</f>
        <v>0</v>
      </c>
      <c r="AA2118" s="1010">
        <v>0</v>
      </c>
      <c r="AB2118" s="491"/>
      <c r="AC2118" s="927"/>
      <c r="AD2118" s="931">
        <v>0</v>
      </c>
      <c r="AE2118" s="496"/>
      <c r="AF2118" s="976"/>
      <c r="AG2118" s="882">
        <v>0</v>
      </c>
      <c r="AH2118" s="491"/>
      <c r="AI2118" s="927"/>
      <c r="AJ2118" s="926">
        <f t="shared" si="204"/>
        <v>0</v>
      </c>
    </row>
    <row r="2119" spans="2:36" x14ac:dyDescent="0.25">
      <c r="B2119" s="575"/>
      <c r="C2119" s="585"/>
      <c r="D2119" s="51"/>
      <c r="E2119" s="51"/>
      <c r="F2119" s="451"/>
      <c r="G2119" s="614"/>
      <c r="H2119" s="614"/>
      <c r="I2119" s="614"/>
      <c r="J2119" s="57"/>
      <c r="K2119" s="807"/>
      <c r="L2119" s="136"/>
      <c r="M2119" s="469">
        <v>0</v>
      </c>
      <c r="N2119" s="136"/>
      <c r="O2119" s="469"/>
      <c r="P2119" s="75">
        <v>0</v>
      </c>
      <c r="Q2119" s="1002"/>
      <c r="R2119" s="138"/>
      <c r="S2119" s="469"/>
      <c r="T2119" s="75">
        <v>0</v>
      </c>
      <c r="U2119" s="1002"/>
      <c r="V2119" s="138"/>
      <c r="W2119" s="469"/>
      <c r="X2119" s="138"/>
      <c r="Y2119" s="469"/>
      <c r="Z2119" s="60">
        <f t="shared" si="205"/>
        <v>0</v>
      </c>
      <c r="AA2119" s="1002"/>
      <c r="AB2119" s="138"/>
      <c r="AC2119" s="469"/>
      <c r="AD2119" s="63">
        <v>0</v>
      </c>
      <c r="AE2119" s="137"/>
      <c r="AF2119" s="942"/>
      <c r="AG2119" s="150">
        <v>0</v>
      </c>
      <c r="AH2119" s="138"/>
      <c r="AI2119" s="469"/>
      <c r="AJ2119" s="998">
        <f t="shared" si="204"/>
        <v>0</v>
      </c>
    </row>
    <row r="2120" spans="2:36" x14ac:dyDescent="0.25">
      <c r="B2120" s="272">
        <v>334</v>
      </c>
      <c r="C2120" s="273" t="s">
        <v>1951</v>
      </c>
      <c r="D2120" s="272"/>
      <c r="E2120" s="272"/>
      <c r="F2120" s="274"/>
      <c r="G2120" s="313"/>
      <c r="H2120" s="313"/>
      <c r="I2120" s="313"/>
      <c r="J2120" s="277"/>
      <c r="K2120" s="806">
        <v>238906.41</v>
      </c>
      <c r="L2120" s="278"/>
      <c r="M2120" s="919">
        <f>M2121</f>
        <v>0</v>
      </c>
      <c r="N2120" s="278"/>
      <c r="O2120" s="919">
        <f>O2121</f>
        <v>0</v>
      </c>
      <c r="P2120" s="875">
        <v>0</v>
      </c>
      <c r="Q2120" s="919">
        <f>Q2121</f>
        <v>0</v>
      </c>
      <c r="R2120" s="279"/>
      <c r="S2120" s="919">
        <f>S2121</f>
        <v>0</v>
      </c>
      <c r="T2120" s="875">
        <v>0</v>
      </c>
      <c r="U2120" s="919">
        <f>U2121</f>
        <v>0</v>
      </c>
      <c r="V2120" s="279"/>
      <c r="W2120" s="919">
        <f>W2121</f>
        <v>0</v>
      </c>
      <c r="X2120" s="279"/>
      <c r="Y2120" s="919">
        <f>Y2121</f>
        <v>0</v>
      </c>
      <c r="Z2120" s="373">
        <f t="shared" si="205"/>
        <v>0</v>
      </c>
      <c r="AA2120" s="919">
        <f>AA2121</f>
        <v>238906.41</v>
      </c>
      <c r="AB2120" s="279"/>
      <c r="AC2120" s="919">
        <f>AC2121</f>
        <v>0</v>
      </c>
      <c r="AD2120" s="930">
        <v>0</v>
      </c>
      <c r="AE2120" s="278">
        <f>AE2121</f>
        <v>0</v>
      </c>
      <c r="AF2120" s="977">
        <f>AF2121</f>
        <v>0</v>
      </c>
      <c r="AG2120" s="278">
        <f>AG2121</f>
        <v>0</v>
      </c>
      <c r="AH2120" s="279"/>
      <c r="AI2120" s="919">
        <f>AI2121</f>
        <v>0</v>
      </c>
      <c r="AJ2120" s="919">
        <f>AJ2121</f>
        <v>238906.41</v>
      </c>
    </row>
    <row r="2121" spans="2:36" x14ac:dyDescent="0.25">
      <c r="B2121" s="42">
        <v>33401</v>
      </c>
      <c r="C2121" s="341" t="s">
        <v>1951</v>
      </c>
      <c r="D2121" s="495"/>
      <c r="E2121" s="495"/>
      <c r="F2121" s="44"/>
      <c r="G2121" s="239"/>
      <c r="H2121" s="239"/>
      <c r="I2121" s="239"/>
      <c r="J2121" s="489"/>
      <c r="K2121" s="827">
        <v>238906.41</v>
      </c>
      <c r="L2121" s="490"/>
      <c r="M2121" s="927">
        <f>SUM(M2122:M2125)</f>
        <v>0</v>
      </c>
      <c r="N2121" s="490"/>
      <c r="O2121" s="927">
        <f>SUM(O2122:O2125)</f>
        <v>0</v>
      </c>
      <c r="P2121" s="238">
        <v>0</v>
      </c>
      <c r="Q2121" s="1010">
        <f>SUM(Q2122:Q2125)</f>
        <v>0</v>
      </c>
      <c r="R2121" s="491"/>
      <c r="S2121" s="927">
        <f>SUM(S2122:S2125)</f>
        <v>0</v>
      </c>
      <c r="T2121" s="238">
        <v>0</v>
      </c>
      <c r="U2121" s="1010">
        <f>SUM(U2122:U2125)</f>
        <v>0</v>
      </c>
      <c r="V2121" s="491"/>
      <c r="W2121" s="927">
        <f>SUM(W2122:W2125)</f>
        <v>0</v>
      </c>
      <c r="X2121" s="491"/>
      <c r="Y2121" s="927">
        <f>SUM(Y2122:Y2125)</f>
        <v>0</v>
      </c>
      <c r="Z2121" s="376">
        <f t="shared" si="205"/>
        <v>0</v>
      </c>
      <c r="AA2121" s="1010">
        <f>SUM(AA2122:AA2125)</f>
        <v>238906.41</v>
      </c>
      <c r="AB2121" s="491"/>
      <c r="AC2121" s="927">
        <f>SUM(AC2122:AC2125)</f>
        <v>0</v>
      </c>
      <c r="AD2121" s="931">
        <v>0</v>
      </c>
      <c r="AE2121" s="496">
        <f>SUM(AE2122:AE2125)</f>
        <v>0</v>
      </c>
      <c r="AF2121" s="976">
        <f>AF2122+AF2123+AF2124+AF2125</f>
        <v>0</v>
      </c>
      <c r="AG2121" s="882">
        <f>SUM(AG2122:AG2125)</f>
        <v>0</v>
      </c>
      <c r="AH2121" s="491"/>
      <c r="AI2121" s="927">
        <f>SUM(AI2122:AI2125)</f>
        <v>0</v>
      </c>
      <c r="AJ2121" s="926">
        <f>SUM(AJ2122:AJ2125)</f>
        <v>238906.41</v>
      </c>
    </row>
    <row r="2122" spans="2:36" ht="66" x14ac:dyDescent="0.25">
      <c r="B2122" s="51"/>
      <c r="C2122" s="87" t="s">
        <v>1952</v>
      </c>
      <c r="D2122" s="74"/>
      <c r="E2122" s="74">
        <v>2</v>
      </c>
      <c r="F2122" s="74" t="s">
        <v>1953</v>
      </c>
      <c r="G2122" s="88" t="s">
        <v>31</v>
      </c>
      <c r="H2122" s="56" t="s">
        <v>32</v>
      </c>
      <c r="I2122" s="55" t="s">
        <v>33</v>
      </c>
      <c r="J2122" s="57">
        <v>27191.72</v>
      </c>
      <c r="K2122" s="766">
        <v>40060.720000000001</v>
      </c>
      <c r="L2122" s="80"/>
      <c r="M2122" s="150">
        <v>0</v>
      </c>
      <c r="N2122" s="80"/>
      <c r="O2122" s="150"/>
      <c r="P2122" s="75">
        <v>0</v>
      </c>
      <c r="Q2122" s="999">
        <f>P2122*J2122</f>
        <v>0</v>
      </c>
      <c r="R2122" s="81"/>
      <c r="S2122" s="150"/>
      <c r="T2122" s="75">
        <v>0</v>
      </c>
      <c r="U2122" s="999"/>
      <c r="V2122" s="81"/>
      <c r="W2122" s="150"/>
      <c r="X2122" s="81"/>
      <c r="Y2122" s="150"/>
      <c r="Z2122" s="60">
        <f t="shared" si="205"/>
        <v>2</v>
      </c>
      <c r="AA2122" s="999">
        <v>40060.720000000001</v>
      </c>
      <c r="AB2122" s="81"/>
      <c r="AC2122" s="150"/>
      <c r="AD2122" s="63">
        <v>0</v>
      </c>
      <c r="AE2122" s="78">
        <f>AD2122*J2122</f>
        <v>0</v>
      </c>
      <c r="AF2122" s="63">
        <v>0</v>
      </c>
      <c r="AG2122" s="150">
        <v>0</v>
      </c>
      <c r="AH2122" s="81"/>
      <c r="AI2122" s="150"/>
      <c r="AJ2122" s="998">
        <f t="shared" ref="AJ2122:AJ2128" si="206">AG2122+AI2122+AE2122+AC2122+AA2122+Y2122+W2122+U2122+S2122+Q2122+O2122+M2122</f>
        <v>40060.720000000001</v>
      </c>
    </row>
    <row r="2123" spans="2:36" ht="66" x14ac:dyDescent="0.25">
      <c r="B2123" s="51"/>
      <c r="C2123" s="87" t="s">
        <v>1954</v>
      </c>
      <c r="D2123" s="74"/>
      <c r="E2123" s="74">
        <v>8</v>
      </c>
      <c r="F2123" s="74" t="s">
        <v>1953</v>
      </c>
      <c r="G2123" s="88" t="s">
        <v>31</v>
      </c>
      <c r="H2123" s="56" t="s">
        <v>32</v>
      </c>
      <c r="I2123" s="55" t="s">
        <v>33</v>
      </c>
      <c r="J2123" s="57">
        <v>7000</v>
      </c>
      <c r="K2123" s="766">
        <v>53654.520000000004</v>
      </c>
      <c r="L2123" s="80"/>
      <c r="M2123" s="150">
        <v>0</v>
      </c>
      <c r="N2123" s="80"/>
      <c r="O2123" s="150"/>
      <c r="P2123" s="75">
        <v>0</v>
      </c>
      <c r="Q2123" s="999">
        <f>P2123*J2123</f>
        <v>0</v>
      </c>
      <c r="R2123" s="81"/>
      <c r="S2123" s="150"/>
      <c r="T2123" s="75">
        <v>0</v>
      </c>
      <c r="U2123" s="999"/>
      <c r="V2123" s="81"/>
      <c r="W2123" s="150"/>
      <c r="X2123" s="81"/>
      <c r="Y2123" s="150"/>
      <c r="Z2123" s="60">
        <f t="shared" si="205"/>
        <v>8</v>
      </c>
      <c r="AA2123" s="999">
        <v>53654.520000000004</v>
      </c>
      <c r="AB2123" s="81"/>
      <c r="AC2123" s="150"/>
      <c r="AD2123" s="63">
        <v>0</v>
      </c>
      <c r="AE2123" s="78">
        <f>AD2123*J2123</f>
        <v>0</v>
      </c>
      <c r="AF2123" s="63">
        <v>0</v>
      </c>
      <c r="AG2123" s="150">
        <v>0</v>
      </c>
      <c r="AH2123" s="81"/>
      <c r="AI2123" s="150"/>
      <c r="AJ2123" s="998">
        <f t="shared" si="206"/>
        <v>53654.520000000004</v>
      </c>
    </row>
    <row r="2124" spans="2:36" ht="66" x14ac:dyDescent="0.25">
      <c r="B2124" s="51"/>
      <c r="C2124" s="82" t="s">
        <v>1955</v>
      </c>
      <c r="D2124" s="74"/>
      <c r="E2124" s="74">
        <v>16</v>
      </c>
      <c r="F2124" s="74" t="s">
        <v>1953</v>
      </c>
      <c r="G2124" s="88" t="s">
        <v>31</v>
      </c>
      <c r="H2124" s="56" t="s">
        <v>32</v>
      </c>
      <c r="I2124" s="55" t="s">
        <v>33</v>
      </c>
      <c r="J2124" s="57">
        <v>8094.5631249999997</v>
      </c>
      <c r="K2124" s="766">
        <v>129513.01</v>
      </c>
      <c r="L2124" s="80"/>
      <c r="M2124" s="150">
        <v>0</v>
      </c>
      <c r="N2124" s="80"/>
      <c r="O2124" s="150"/>
      <c r="P2124" s="75">
        <v>0</v>
      </c>
      <c r="Q2124" s="999">
        <f>P2124*J2124</f>
        <v>0</v>
      </c>
      <c r="R2124" s="81"/>
      <c r="S2124" s="150"/>
      <c r="T2124" s="75">
        <v>0</v>
      </c>
      <c r="U2124" s="999"/>
      <c r="V2124" s="81"/>
      <c r="W2124" s="150"/>
      <c r="X2124" s="81"/>
      <c r="Y2124" s="150"/>
      <c r="Z2124" s="60">
        <f t="shared" si="205"/>
        <v>16</v>
      </c>
      <c r="AA2124" s="999">
        <v>129513.01</v>
      </c>
      <c r="AB2124" s="81"/>
      <c r="AC2124" s="150"/>
      <c r="AD2124" s="63">
        <v>0</v>
      </c>
      <c r="AE2124" s="78">
        <f>AD2124*J2124</f>
        <v>0</v>
      </c>
      <c r="AF2124" s="63">
        <v>0</v>
      </c>
      <c r="AG2124" s="150">
        <v>0</v>
      </c>
      <c r="AH2124" s="81"/>
      <c r="AI2124" s="150"/>
      <c r="AJ2124" s="998">
        <f t="shared" si="206"/>
        <v>129513.01</v>
      </c>
    </row>
    <row r="2125" spans="2:36" ht="66" x14ac:dyDescent="0.25">
      <c r="B2125" s="406"/>
      <c r="C2125" s="102" t="s">
        <v>1956</v>
      </c>
      <c r="D2125" s="74"/>
      <c r="E2125" s="74">
        <v>1</v>
      </c>
      <c r="F2125" s="74" t="s">
        <v>1953</v>
      </c>
      <c r="G2125" s="88" t="s">
        <v>31</v>
      </c>
      <c r="H2125" s="56" t="s">
        <v>32</v>
      </c>
      <c r="I2125" s="55" t="s">
        <v>33</v>
      </c>
      <c r="J2125" s="57">
        <v>15678.16</v>
      </c>
      <c r="K2125" s="766">
        <v>15678.16</v>
      </c>
      <c r="L2125" s="80"/>
      <c r="M2125" s="150">
        <v>0</v>
      </c>
      <c r="N2125" s="80"/>
      <c r="O2125" s="150"/>
      <c r="P2125" s="75">
        <v>0</v>
      </c>
      <c r="Q2125" s="999">
        <f>P2125*J2125</f>
        <v>0</v>
      </c>
      <c r="R2125" s="81"/>
      <c r="S2125" s="150"/>
      <c r="T2125" s="75">
        <v>0</v>
      </c>
      <c r="U2125" s="999"/>
      <c r="V2125" s="81"/>
      <c r="W2125" s="150"/>
      <c r="X2125" s="81"/>
      <c r="Y2125" s="150"/>
      <c r="Z2125" s="60">
        <f t="shared" si="205"/>
        <v>1</v>
      </c>
      <c r="AA2125" s="999">
        <v>15678.16</v>
      </c>
      <c r="AB2125" s="81"/>
      <c r="AC2125" s="150"/>
      <c r="AD2125" s="63">
        <v>0</v>
      </c>
      <c r="AE2125" s="78">
        <f>AD2125*J2125</f>
        <v>0</v>
      </c>
      <c r="AF2125" s="63">
        <v>0</v>
      </c>
      <c r="AG2125" s="150">
        <v>0</v>
      </c>
      <c r="AH2125" s="81"/>
      <c r="AI2125" s="150"/>
      <c r="AJ2125" s="998">
        <f t="shared" si="206"/>
        <v>15678.16</v>
      </c>
    </row>
    <row r="2126" spans="2:36" ht="24" x14ac:dyDescent="0.25">
      <c r="B2126" s="272">
        <v>335</v>
      </c>
      <c r="C2126" s="273" t="s">
        <v>1957</v>
      </c>
      <c r="D2126" s="272"/>
      <c r="E2126" s="272"/>
      <c r="F2126" s="274"/>
      <c r="G2126" s="313"/>
      <c r="H2126" s="313"/>
      <c r="I2126" s="313"/>
      <c r="J2126" s="277"/>
      <c r="K2126" s="806">
        <v>0</v>
      </c>
      <c r="L2126" s="278"/>
      <c r="M2126" s="919">
        <v>0</v>
      </c>
      <c r="N2126" s="278"/>
      <c r="O2126" s="919"/>
      <c r="P2126" s="875">
        <v>0</v>
      </c>
      <c r="Q2126" s="928"/>
      <c r="R2126" s="279"/>
      <c r="S2126" s="919"/>
      <c r="T2126" s="875">
        <v>0</v>
      </c>
      <c r="U2126" s="928"/>
      <c r="V2126" s="279"/>
      <c r="W2126" s="919"/>
      <c r="X2126" s="279"/>
      <c r="Y2126" s="919"/>
      <c r="Z2126" s="373">
        <f t="shared" si="205"/>
        <v>0</v>
      </c>
      <c r="AA2126" s="928">
        <v>0</v>
      </c>
      <c r="AB2126" s="279"/>
      <c r="AC2126" s="919"/>
      <c r="AD2126" s="930">
        <v>0</v>
      </c>
      <c r="AE2126" s="316"/>
      <c r="AF2126" s="944"/>
      <c r="AG2126" s="876">
        <v>0</v>
      </c>
      <c r="AH2126" s="279"/>
      <c r="AI2126" s="919"/>
      <c r="AJ2126" s="1027">
        <f t="shared" si="206"/>
        <v>0</v>
      </c>
    </row>
    <row r="2127" spans="2:36" ht="24" x14ac:dyDescent="0.25">
      <c r="B2127" s="42">
        <v>33501</v>
      </c>
      <c r="C2127" s="341" t="s">
        <v>1958</v>
      </c>
      <c r="D2127" s="44"/>
      <c r="E2127" s="44"/>
      <c r="F2127" s="44"/>
      <c r="G2127" s="239"/>
      <c r="H2127" s="239"/>
      <c r="I2127" s="239"/>
      <c r="J2127" s="47"/>
      <c r="K2127" s="787">
        <v>0</v>
      </c>
      <c r="L2127" s="264"/>
      <c r="M2127" s="921">
        <v>0</v>
      </c>
      <c r="N2127" s="264"/>
      <c r="O2127" s="921"/>
      <c r="P2127" s="238">
        <v>0</v>
      </c>
      <c r="Q2127" s="1008"/>
      <c r="R2127" s="265"/>
      <c r="S2127" s="921"/>
      <c r="T2127" s="238">
        <v>0</v>
      </c>
      <c r="U2127" s="1008"/>
      <c r="V2127" s="265"/>
      <c r="W2127" s="921"/>
      <c r="X2127" s="265"/>
      <c r="Y2127" s="921"/>
      <c r="Z2127" s="376">
        <f t="shared" si="205"/>
        <v>0</v>
      </c>
      <c r="AA2127" s="1008">
        <v>0</v>
      </c>
      <c r="AB2127" s="265"/>
      <c r="AC2127" s="921"/>
      <c r="AD2127" s="931">
        <v>0</v>
      </c>
      <c r="AE2127" s="281"/>
      <c r="AF2127" s="958"/>
      <c r="AG2127" s="882">
        <v>0</v>
      </c>
      <c r="AH2127" s="265"/>
      <c r="AI2127" s="921"/>
      <c r="AJ2127" s="926">
        <f t="shared" si="206"/>
        <v>0</v>
      </c>
    </row>
    <row r="2128" spans="2:36" x14ac:dyDescent="0.25">
      <c r="B2128" s="575"/>
      <c r="C2128" s="52"/>
      <c r="D2128" s="51"/>
      <c r="E2128" s="51"/>
      <c r="F2128" s="451"/>
      <c r="G2128" s="88"/>
      <c r="H2128" s="56"/>
      <c r="I2128" s="55"/>
      <c r="J2128" s="108"/>
      <c r="K2128" s="807"/>
      <c r="L2128" s="142"/>
      <c r="M2128" s="918">
        <v>0</v>
      </c>
      <c r="N2128" s="142"/>
      <c r="O2128" s="918"/>
      <c r="P2128" s="75">
        <v>0</v>
      </c>
      <c r="Q2128" s="1007"/>
      <c r="R2128" s="144"/>
      <c r="S2128" s="918"/>
      <c r="T2128" s="75">
        <v>0</v>
      </c>
      <c r="U2128" s="1007"/>
      <c r="V2128" s="144"/>
      <c r="W2128" s="918"/>
      <c r="X2128" s="144"/>
      <c r="Y2128" s="918"/>
      <c r="Z2128" s="60">
        <f t="shared" si="205"/>
        <v>0</v>
      </c>
      <c r="AA2128" s="1007"/>
      <c r="AB2128" s="144"/>
      <c r="AC2128" s="918"/>
      <c r="AD2128" s="63">
        <v>0</v>
      </c>
      <c r="AE2128" s="135"/>
      <c r="AF2128" s="945"/>
      <c r="AG2128" s="150">
        <v>0</v>
      </c>
      <c r="AH2128" s="144"/>
      <c r="AI2128" s="918"/>
      <c r="AJ2128" s="998">
        <f t="shared" si="206"/>
        <v>0</v>
      </c>
    </row>
    <row r="2129" spans="2:36" ht="24" x14ac:dyDescent="0.25">
      <c r="B2129" s="272">
        <v>336</v>
      </c>
      <c r="C2129" s="273" t="s">
        <v>1959</v>
      </c>
      <c r="D2129" s="272"/>
      <c r="E2129" s="272"/>
      <c r="F2129" s="274"/>
      <c r="G2129" s="313"/>
      <c r="H2129" s="313"/>
      <c r="I2129" s="313"/>
      <c r="J2129" s="277"/>
      <c r="K2129" s="806">
        <v>933493.51</v>
      </c>
      <c r="L2129" s="278"/>
      <c r="M2129" s="919">
        <f>M2130+M2132+M2138</f>
        <v>0</v>
      </c>
      <c r="N2129" s="278"/>
      <c r="O2129" s="919">
        <f>O2130+O2132+O2138</f>
        <v>0</v>
      </c>
      <c r="P2129" s="875">
        <v>0</v>
      </c>
      <c r="Q2129" s="919">
        <f>Q2130+Q2132+Q2138</f>
        <v>0</v>
      </c>
      <c r="R2129" s="279"/>
      <c r="S2129" s="919">
        <f>S2130+S2132+S2138+S2140</f>
        <v>0</v>
      </c>
      <c r="T2129" s="875">
        <v>0</v>
      </c>
      <c r="U2129" s="919">
        <f>U2130+U2132+U2138+U2140</f>
        <v>2463.27</v>
      </c>
      <c r="V2129" s="279"/>
      <c r="W2129" s="919">
        <f>W2130+W2132+W2138+W2140</f>
        <v>0</v>
      </c>
      <c r="X2129" s="279"/>
      <c r="Y2129" s="919">
        <f>Y2130+Y2132+Y2138+Y2140</f>
        <v>0</v>
      </c>
      <c r="Z2129" s="373">
        <f t="shared" si="205"/>
        <v>0</v>
      </c>
      <c r="AA2129" s="919">
        <f>AA2130+AA2132+AA2138+AA2140</f>
        <v>931030.24</v>
      </c>
      <c r="AB2129" s="279"/>
      <c r="AC2129" s="919">
        <f>AC2130+AC2132+AC2138+AC2140</f>
        <v>0</v>
      </c>
      <c r="AD2129" s="930">
        <v>0</v>
      </c>
      <c r="AE2129" s="278">
        <f>AE2130+AE2132+AE2138+AE2140</f>
        <v>0</v>
      </c>
      <c r="AF2129" s="950">
        <f>AF2130+AF2132+AF2138+AF2140</f>
        <v>0</v>
      </c>
      <c r="AG2129" s="278">
        <f>AG2130+AG2132+AG2138+AG2140</f>
        <v>0</v>
      </c>
      <c r="AH2129" s="279"/>
      <c r="AI2129" s="919">
        <f>AI2130+AI2132+AI2138+AI2140</f>
        <v>0</v>
      </c>
      <c r="AJ2129" s="919">
        <f>AJ2130+AJ2132+AJ2138+AJ2140</f>
        <v>933493.51</v>
      </c>
    </row>
    <row r="2130" spans="2:36" x14ac:dyDescent="0.25">
      <c r="B2130" s="42">
        <v>33601</v>
      </c>
      <c r="C2130" s="341" t="s">
        <v>1960</v>
      </c>
      <c r="D2130" s="44"/>
      <c r="E2130" s="44"/>
      <c r="F2130" s="44"/>
      <c r="G2130" s="239"/>
      <c r="H2130" s="239"/>
      <c r="I2130" s="239"/>
      <c r="J2130" s="47"/>
      <c r="K2130" s="787">
        <v>0</v>
      </c>
      <c r="L2130" s="264"/>
      <c r="M2130" s="921">
        <v>0</v>
      </c>
      <c r="N2130" s="264"/>
      <c r="O2130" s="921"/>
      <c r="P2130" s="238">
        <v>0</v>
      </c>
      <c r="Q2130" s="1008"/>
      <c r="R2130" s="265"/>
      <c r="S2130" s="921"/>
      <c r="T2130" s="238">
        <v>0</v>
      </c>
      <c r="U2130" s="1008"/>
      <c r="V2130" s="265"/>
      <c r="W2130" s="921"/>
      <c r="X2130" s="265"/>
      <c r="Y2130" s="921"/>
      <c r="Z2130" s="376">
        <f t="shared" si="205"/>
        <v>0</v>
      </c>
      <c r="AA2130" s="1008">
        <v>0</v>
      </c>
      <c r="AB2130" s="265"/>
      <c r="AC2130" s="921"/>
      <c r="AD2130" s="931">
        <v>0</v>
      </c>
      <c r="AE2130" s="281"/>
      <c r="AF2130" s="958"/>
      <c r="AG2130" s="882">
        <v>0</v>
      </c>
      <c r="AH2130" s="265"/>
      <c r="AI2130" s="921"/>
      <c r="AJ2130" s="926">
        <f>AG2130+AI2130+AE2130+AC2130+AA2130+Y2130+W2130+U2130+S2130+Q2130+O2130+M2130</f>
        <v>0</v>
      </c>
    </row>
    <row r="2131" spans="2:36" x14ac:dyDescent="0.25">
      <c r="B2131" s="575"/>
      <c r="C2131" s="82"/>
      <c r="D2131" s="51"/>
      <c r="E2131" s="51"/>
      <c r="F2131" s="485"/>
      <c r="G2131" s="486"/>
      <c r="H2131" s="486"/>
      <c r="I2131" s="486"/>
      <c r="J2131" s="108"/>
      <c r="K2131" s="807"/>
      <c r="L2131" s="142"/>
      <c r="M2131" s="918">
        <v>0</v>
      </c>
      <c r="N2131" s="142"/>
      <c r="O2131" s="918"/>
      <c r="P2131" s="75">
        <v>0</v>
      </c>
      <c r="Q2131" s="1007"/>
      <c r="R2131" s="144"/>
      <c r="S2131" s="918"/>
      <c r="T2131" s="75">
        <v>0</v>
      </c>
      <c r="U2131" s="1007"/>
      <c r="V2131" s="144"/>
      <c r="W2131" s="918"/>
      <c r="X2131" s="144"/>
      <c r="Y2131" s="918"/>
      <c r="Z2131" s="60">
        <f t="shared" si="205"/>
        <v>0</v>
      </c>
      <c r="AA2131" s="1007"/>
      <c r="AB2131" s="144"/>
      <c r="AC2131" s="918"/>
      <c r="AD2131" s="63">
        <v>0</v>
      </c>
      <c r="AE2131" s="135"/>
      <c r="AF2131" s="945"/>
      <c r="AG2131" s="150">
        <v>0</v>
      </c>
      <c r="AH2131" s="144"/>
      <c r="AI2131" s="918"/>
      <c r="AJ2131" s="998">
        <f>AG2131+AI2131+AE2131+AC2131+AA2131+Y2131+W2131+U2131+S2131+Q2131+O2131+M2131</f>
        <v>0</v>
      </c>
    </row>
    <row r="2132" spans="2:36" x14ac:dyDescent="0.25">
      <c r="B2132" s="42">
        <v>33602</v>
      </c>
      <c r="C2132" s="341" t="s">
        <v>1961</v>
      </c>
      <c r="D2132" s="44"/>
      <c r="E2132" s="44"/>
      <c r="F2132" s="44"/>
      <c r="G2132" s="239"/>
      <c r="H2132" s="239"/>
      <c r="I2132" s="239"/>
      <c r="J2132" s="47"/>
      <c r="K2132" s="787">
        <v>74334.399999999994</v>
      </c>
      <c r="L2132" s="264"/>
      <c r="M2132" s="921">
        <f>SUM(M2133:M2137)</f>
        <v>0</v>
      </c>
      <c r="N2132" s="264"/>
      <c r="O2132" s="921">
        <f>SUM(O2133:O2137)</f>
        <v>0</v>
      </c>
      <c r="P2132" s="238">
        <v>0</v>
      </c>
      <c r="Q2132" s="921">
        <f>SUM(Q2133:Q2137)</f>
        <v>0</v>
      </c>
      <c r="R2132" s="265"/>
      <c r="S2132" s="921">
        <f>SUM(S2133:S2137)</f>
        <v>0</v>
      </c>
      <c r="T2132" s="238">
        <v>0</v>
      </c>
      <c r="U2132" s="921">
        <f>SUM(U2133:U2137)</f>
        <v>0</v>
      </c>
      <c r="V2132" s="265"/>
      <c r="W2132" s="921">
        <f>SUM(W2133:W2137)</f>
        <v>0</v>
      </c>
      <c r="X2132" s="265"/>
      <c r="Y2132" s="921">
        <f>SUM(Y2133:Y2137)</f>
        <v>0</v>
      </c>
      <c r="Z2132" s="376">
        <f t="shared" si="205"/>
        <v>0</v>
      </c>
      <c r="AA2132" s="921">
        <f>SUM(AA2133:AA2137)</f>
        <v>74334.399999999994</v>
      </c>
      <c r="AB2132" s="265"/>
      <c r="AC2132" s="921">
        <f>SUM(AC2133:AC2137)</f>
        <v>0</v>
      </c>
      <c r="AD2132" s="931">
        <v>0</v>
      </c>
      <c r="AE2132" s="264">
        <f>SUM(AE2133:AE2137)</f>
        <v>0</v>
      </c>
      <c r="AF2132" s="955">
        <f>AF2133+AF2134+AF2135+AF2136+AF2137</f>
        <v>0</v>
      </c>
      <c r="AG2132" s="264">
        <f>SUM(AG2133:AG2137)</f>
        <v>0</v>
      </c>
      <c r="AH2132" s="265"/>
      <c r="AI2132" s="921">
        <f>SUM(AI2133:AI2137)</f>
        <v>0</v>
      </c>
      <c r="AJ2132" s="921">
        <f>SUM(AJ2133:AJ2137)</f>
        <v>74334.399999999994</v>
      </c>
    </row>
    <row r="2133" spans="2:36" ht="66" x14ac:dyDescent="0.25">
      <c r="B2133" s="74"/>
      <c r="C2133" s="102" t="s">
        <v>1962</v>
      </c>
      <c r="D2133" s="74"/>
      <c r="E2133" s="74">
        <v>2</v>
      </c>
      <c r="F2133" s="172" t="s">
        <v>1963</v>
      </c>
      <c r="G2133" s="88" t="s">
        <v>31</v>
      </c>
      <c r="H2133" s="56" t="s">
        <v>32</v>
      </c>
      <c r="I2133" s="55" t="s">
        <v>33</v>
      </c>
      <c r="J2133" s="57">
        <v>1782.2</v>
      </c>
      <c r="K2133" s="766">
        <v>3564.4</v>
      </c>
      <c r="L2133" s="80"/>
      <c r="M2133" s="150">
        <v>0</v>
      </c>
      <c r="N2133" s="80"/>
      <c r="O2133" s="150"/>
      <c r="P2133" s="75">
        <v>0</v>
      </c>
      <c r="Q2133" s="999">
        <f>P2133*J2133</f>
        <v>0</v>
      </c>
      <c r="R2133" s="81"/>
      <c r="S2133" s="150"/>
      <c r="T2133" s="75">
        <v>0</v>
      </c>
      <c r="U2133" s="999"/>
      <c r="V2133" s="81"/>
      <c r="W2133" s="150"/>
      <c r="X2133" s="81"/>
      <c r="Y2133" s="150"/>
      <c r="Z2133" s="60">
        <f t="shared" si="205"/>
        <v>2</v>
      </c>
      <c r="AA2133" s="999">
        <v>3564.4</v>
      </c>
      <c r="AB2133" s="81"/>
      <c r="AC2133" s="150"/>
      <c r="AD2133" s="63">
        <v>0</v>
      </c>
      <c r="AE2133" s="78">
        <f>AD2133*J2133</f>
        <v>0</v>
      </c>
      <c r="AF2133" s="63">
        <v>0</v>
      </c>
      <c r="AG2133" s="150">
        <v>0</v>
      </c>
      <c r="AH2133" s="81"/>
      <c r="AI2133" s="150"/>
      <c r="AJ2133" s="998">
        <f t="shared" ref="AJ2133:AJ2169" si="207">AG2133+AI2133+AE2133+AC2133+AA2133+Y2133+W2133+U2133+S2133+Q2133+O2133+M2133</f>
        <v>3564.4</v>
      </c>
    </row>
    <row r="2134" spans="2:36" ht="66" x14ac:dyDescent="0.25">
      <c r="B2134" s="74"/>
      <c r="C2134" s="82" t="s">
        <v>1964</v>
      </c>
      <c r="D2134" s="74"/>
      <c r="E2134" s="74">
        <v>6</v>
      </c>
      <c r="F2134" s="172" t="s">
        <v>1963</v>
      </c>
      <c r="G2134" s="88" t="s">
        <v>31</v>
      </c>
      <c r="H2134" s="56" t="s">
        <v>32</v>
      </c>
      <c r="I2134" s="55" t="s">
        <v>33</v>
      </c>
      <c r="J2134" s="57">
        <v>580</v>
      </c>
      <c r="K2134" s="766">
        <v>3480</v>
      </c>
      <c r="L2134" s="80"/>
      <c r="M2134" s="150">
        <v>0</v>
      </c>
      <c r="N2134" s="80"/>
      <c r="O2134" s="150"/>
      <c r="P2134" s="75">
        <v>0</v>
      </c>
      <c r="Q2134" s="999">
        <f>P2134*J2134</f>
        <v>0</v>
      </c>
      <c r="R2134" s="81"/>
      <c r="S2134" s="150"/>
      <c r="T2134" s="75">
        <v>0</v>
      </c>
      <c r="U2134" s="999"/>
      <c r="V2134" s="81"/>
      <c r="W2134" s="150"/>
      <c r="X2134" s="81"/>
      <c r="Y2134" s="150"/>
      <c r="Z2134" s="60">
        <f t="shared" si="205"/>
        <v>6</v>
      </c>
      <c r="AA2134" s="999">
        <v>3480</v>
      </c>
      <c r="AB2134" s="81"/>
      <c r="AC2134" s="150"/>
      <c r="AD2134" s="63">
        <v>0</v>
      </c>
      <c r="AE2134" s="78">
        <f>AD2134*J2134</f>
        <v>0</v>
      </c>
      <c r="AF2134" s="63">
        <v>0</v>
      </c>
      <c r="AG2134" s="150">
        <v>0</v>
      </c>
      <c r="AH2134" s="81"/>
      <c r="AI2134" s="150"/>
      <c r="AJ2134" s="998">
        <f t="shared" si="207"/>
        <v>3480</v>
      </c>
    </row>
    <row r="2135" spans="2:36" ht="66" x14ac:dyDescent="0.25">
      <c r="B2135" s="74"/>
      <c r="C2135" s="82" t="s">
        <v>1965</v>
      </c>
      <c r="D2135" s="51"/>
      <c r="E2135" s="51">
        <v>34</v>
      </c>
      <c r="F2135" s="172" t="s">
        <v>1963</v>
      </c>
      <c r="G2135" s="88" t="s">
        <v>31</v>
      </c>
      <c r="H2135" s="56" t="s">
        <v>32</v>
      </c>
      <c r="I2135" s="55" t="s">
        <v>33</v>
      </c>
      <c r="J2135" s="57">
        <v>395</v>
      </c>
      <c r="K2135" s="807">
        <v>13430</v>
      </c>
      <c r="L2135" s="80"/>
      <c r="M2135" s="150">
        <v>0</v>
      </c>
      <c r="N2135" s="80"/>
      <c r="O2135" s="150"/>
      <c r="P2135" s="75">
        <v>0</v>
      </c>
      <c r="Q2135" s="999">
        <f>P2135*J2135</f>
        <v>0</v>
      </c>
      <c r="R2135" s="81"/>
      <c r="S2135" s="150"/>
      <c r="T2135" s="75">
        <v>0</v>
      </c>
      <c r="U2135" s="999"/>
      <c r="V2135" s="81"/>
      <c r="W2135" s="150"/>
      <c r="X2135" s="81"/>
      <c r="Y2135" s="150"/>
      <c r="Z2135" s="60">
        <f t="shared" si="205"/>
        <v>34</v>
      </c>
      <c r="AA2135" s="999">
        <v>13430</v>
      </c>
      <c r="AB2135" s="81"/>
      <c r="AC2135" s="150"/>
      <c r="AD2135" s="63">
        <v>0</v>
      </c>
      <c r="AE2135" s="78">
        <f>AD2135*J2135</f>
        <v>0</v>
      </c>
      <c r="AF2135" s="63">
        <v>0</v>
      </c>
      <c r="AG2135" s="150">
        <v>0</v>
      </c>
      <c r="AH2135" s="81"/>
      <c r="AI2135" s="150"/>
      <c r="AJ2135" s="998">
        <f t="shared" si="207"/>
        <v>13430</v>
      </c>
    </row>
    <row r="2136" spans="2:36" ht="66" x14ac:dyDescent="0.25">
      <c r="B2136" s="74"/>
      <c r="C2136" s="102" t="s">
        <v>1966</v>
      </c>
      <c r="D2136" s="74"/>
      <c r="E2136" s="74">
        <v>2</v>
      </c>
      <c r="F2136" s="172" t="s">
        <v>1963</v>
      </c>
      <c r="G2136" s="88" t="s">
        <v>31</v>
      </c>
      <c r="H2136" s="56" t="s">
        <v>32</v>
      </c>
      <c r="I2136" s="55" t="s">
        <v>33</v>
      </c>
      <c r="J2136" s="57">
        <v>540</v>
      </c>
      <c r="K2136" s="766">
        <v>1080</v>
      </c>
      <c r="L2136" s="80"/>
      <c r="M2136" s="150">
        <v>0</v>
      </c>
      <c r="N2136" s="80"/>
      <c r="O2136" s="150"/>
      <c r="P2136" s="75">
        <v>0</v>
      </c>
      <c r="Q2136" s="999">
        <f>P2136*J2136</f>
        <v>0</v>
      </c>
      <c r="R2136" s="81"/>
      <c r="S2136" s="150"/>
      <c r="T2136" s="75">
        <v>0</v>
      </c>
      <c r="U2136" s="999"/>
      <c r="V2136" s="81"/>
      <c r="W2136" s="150"/>
      <c r="X2136" s="81"/>
      <c r="Y2136" s="150"/>
      <c r="Z2136" s="60">
        <f t="shared" si="205"/>
        <v>2</v>
      </c>
      <c r="AA2136" s="999">
        <v>1080</v>
      </c>
      <c r="AB2136" s="81"/>
      <c r="AC2136" s="150"/>
      <c r="AD2136" s="63">
        <v>0</v>
      </c>
      <c r="AE2136" s="78">
        <f>AD2136*J2136</f>
        <v>0</v>
      </c>
      <c r="AF2136" s="63">
        <v>0</v>
      </c>
      <c r="AG2136" s="150">
        <v>0</v>
      </c>
      <c r="AH2136" s="81"/>
      <c r="AI2136" s="150"/>
      <c r="AJ2136" s="998">
        <f t="shared" si="207"/>
        <v>1080</v>
      </c>
    </row>
    <row r="2137" spans="2:36" ht="66" x14ac:dyDescent="0.25">
      <c r="B2137" s="575"/>
      <c r="C2137" s="86" t="s">
        <v>1967</v>
      </c>
      <c r="D2137" s="74"/>
      <c r="E2137" s="74">
        <v>700</v>
      </c>
      <c r="F2137" s="575" t="s">
        <v>1963</v>
      </c>
      <c r="G2137" s="88" t="s">
        <v>31</v>
      </c>
      <c r="H2137" s="56" t="s">
        <v>32</v>
      </c>
      <c r="I2137" s="55" t="s">
        <v>33</v>
      </c>
      <c r="J2137" s="57">
        <v>75.400000000000006</v>
      </c>
      <c r="K2137" s="766">
        <v>52780</v>
      </c>
      <c r="L2137" s="89"/>
      <c r="M2137" s="644">
        <v>0</v>
      </c>
      <c r="N2137" s="89"/>
      <c r="O2137" s="644"/>
      <c r="P2137" s="75">
        <v>0</v>
      </c>
      <c r="Q2137" s="999">
        <f>P2137*J2137</f>
        <v>0</v>
      </c>
      <c r="R2137" s="81"/>
      <c r="S2137" s="150"/>
      <c r="T2137" s="75">
        <v>0</v>
      </c>
      <c r="U2137" s="999"/>
      <c r="V2137" s="81"/>
      <c r="W2137" s="150"/>
      <c r="X2137" s="81"/>
      <c r="Y2137" s="150"/>
      <c r="Z2137" s="60">
        <f t="shared" si="205"/>
        <v>700</v>
      </c>
      <c r="AA2137" s="999">
        <v>52780</v>
      </c>
      <c r="AB2137" s="81"/>
      <c r="AC2137" s="150"/>
      <c r="AD2137" s="63">
        <v>0</v>
      </c>
      <c r="AE2137" s="78">
        <f>AD2137*J2137</f>
        <v>0</v>
      </c>
      <c r="AF2137" s="63">
        <v>0</v>
      </c>
      <c r="AG2137" s="150">
        <v>0</v>
      </c>
      <c r="AH2137" s="81"/>
      <c r="AI2137" s="150"/>
      <c r="AJ2137" s="998">
        <f t="shared" si="207"/>
        <v>52780</v>
      </c>
    </row>
    <row r="2138" spans="2:36" ht="36" x14ac:dyDescent="0.25">
      <c r="B2138" s="42">
        <v>33603</v>
      </c>
      <c r="C2138" s="341" t="s">
        <v>1968</v>
      </c>
      <c r="D2138" s="44"/>
      <c r="E2138" s="44"/>
      <c r="F2138" s="44"/>
      <c r="G2138" s="239"/>
      <c r="H2138" s="239"/>
      <c r="I2138" s="239"/>
      <c r="J2138" s="47"/>
      <c r="K2138" s="787">
        <v>16735</v>
      </c>
      <c r="L2138" s="264"/>
      <c r="M2138" s="921">
        <v>0</v>
      </c>
      <c r="N2138" s="264"/>
      <c r="O2138" s="921"/>
      <c r="P2138" s="238">
        <v>0</v>
      </c>
      <c r="Q2138" s="251">
        <f>Q2139</f>
        <v>0</v>
      </c>
      <c r="R2138" s="265"/>
      <c r="S2138" s="921"/>
      <c r="T2138" s="238">
        <v>0</v>
      </c>
      <c r="U2138" s="251"/>
      <c r="V2138" s="265"/>
      <c r="W2138" s="921"/>
      <c r="X2138" s="265"/>
      <c r="Y2138" s="921"/>
      <c r="Z2138" s="376">
        <f t="shared" si="205"/>
        <v>0</v>
      </c>
      <c r="AA2138" s="251">
        <f>SUM(AA2139)</f>
        <v>16735</v>
      </c>
      <c r="AB2138" s="265"/>
      <c r="AC2138" s="251">
        <f>SUM(AC2139)</f>
        <v>0</v>
      </c>
      <c r="AD2138" s="931">
        <v>0</v>
      </c>
      <c r="AE2138" s="240">
        <f>SUM(AE2139)</f>
        <v>0</v>
      </c>
      <c r="AF2138" s="955">
        <f>AF2139</f>
        <v>0</v>
      </c>
      <c r="AG2138" s="240">
        <f>SUM(AG2139)</f>
        <v>0</v>
      </c>
      <c r="AH2138" s="265"/>
      <c r="AI2138" s="921"/>
      <c r="AJ2138" s="926">
        <f t="shared" si="207"/>
        <v>16735</v>
      </c>
    </row>
    <row r="2139" spans="2:36" ht="66" x14ac:dyDescent="0.25">
      <c r="B2139" s="406"/>
      <c r="C2139" s="84" t="s">
        <v>1969</v>
      </c>
      <c r="D2139" s="51"/>
      <c r="E2139" s="51">
        <v>5</v>
      </c>
      <c r="F2139" s="172" t="s">
        <v>1963</v>
      </c>
      <c r="G2139" s="88" t="s">
        <v>31</v>
      </c>
      <c r="H2139" s="56" t="s">
        <v>32</v>
      </c>
      <c r="I2139" s="55" t="s">
        <v>33</v>
      </c>
      <c r="J2139" s="57">
        <v>3347</v>
      </c>
      <c r="K2139" s="807">
        <v>16735</v>
      </c>
      <c r="L2139" s="89"/>
      <c r="M2139" s="644">
        <v>0</v>
      </c>
      <c r="N2139" s="89"/>
      <c r="O2139" s="644"/>
      <c r="P2139" s="75">
        <v>0</v>
      </c>
      <c r="Q2139" s="999">
        <f>P2139*J2139</f>
        <v>0</v>
      </c>
      <c r="R2139" s="81"/>
      <c r="S2139" s="150"/>
      <c r="T2139" s="75">
        <v>0</v>
      </c>
      <c r="U2139" s="999"/>
      <c r="V2139" s="81"/>
      <c r="W2139" s="150"/>
      <c r="X2139" s="81"/>
      <c r="Y2139" s="150"/>
      <c r="Z2139" s="60">
        <f t="shared" si="205"/>
        <v>5</v>
      </c>
      <c r="AA2139" s="999">
        <v>16735</v>
      </c>
      <c r="AB2139" s="81"/>
      <c r="AC2139" s="150"/>
      <c r="AD2139" s="63">
        <v>0</v>
      </c>
      <c r="AE2139" s="78">
        <f>AD2139*J2139</f>
        <v>0</v>
      </c>
      <c r="AF2139" s="63"/>
      <c r="AG2139" s="150">
        <v>0</v>
      </c>
      <c r="AH2139" s="81"/>
      <c r="AI2139" s="150"/>
      <c r="AJ2139" s="998">
        <f t="shared" si="207"/>
        <v>16735</v>
      </c>
    </row>
    <row r="2140" spans="2:36" ht="36" x14ac:dyDescent="0.25">
      <c r="B2140" s="42">
        <v>33604</v>
      </c>
      <c r="C2140" s="341" t="s">
        <v>1970</v>
      </c>
      <c r="D2140" s="44"/>
      <c r="E2140" s="44"/>
      <c r="F2140" s="44"/>
      <c r="G2140" s="239"/>
      <c r="H2140" s="239"/>
      <c r="I2140" s="239"/>
      <c r="J2140" s="47"/>
      <c r="K2140" s="787">
        <v>842424.11</v>
      </c>
      <c r="L2140" s="264"/>
      <c r="M2140" s="921">
        <v>0</v>
      </c>
      <c r="N2140" s="264"/>
      <c r="O2140" s="921"/>
      <c r="P2140" s="238">
        <v>0</v>
      </c>
      <c r="Q2140" s="251">
        <f>SUM(Q2141:Q2160)</f>
        <v>0</v>
      </c>
      <c r="R2140" s="265"/>
      <c r="S2140" s="921"/>
      <c r="T2140" s="238">
        <v>0</v>
      </c>
      <c r="U2140" s="251">
        <v>2463.27</v>
      </c>
      <c r="V2140" s="265"/>
      <c r="W2140" s="921"/>
      <c r="X2140" s="265"/>
      <c r="Y2140" s="921"/>
      <c r="Z2140" s="376">
        <f t="shared" si="205"/>
        <v>0</v>
      </c>
      <c r="AA2140" s="251">
        <f>SUM(AA2141:AA2163)</f>
        <v>839960.84</v>
      </c>
      <c r="AB2140" s="265"/>
      <c r="AC2140" s="251">
        <f>SUM(AC2141:AC2163)</f>
        <v>0</v>
      </c>
      <c r="AD2140" s="931">
        <v>0</v>
      </c>
      <c r="AE2140" s="240">
        <f>SUM(AE2141:AE2163)</f>
        <v>0</v>
      </c>
      <c r="AF2140" s="955">
        <f>SUM(AF2141:AF2160)</f>
        <v>0</v>
      </c>
      <c r="AG2140" s="240">
        <f>SUM(AG2141:AG2163)</f>
        <v>0</v>
      </c>
      <c r="AH2140" s="265"/>
      <c r="AI2140" s="240">
        <f>SUM(AI2141:AI2163)</f>
        <v>0</v>
      </c>
      <c r="AJ2140" s="926">
        <f t="shared" si="207"/>
        <v>842424.11</v>
      </c>
    </row>
    <row r="2141" spans="2:36" ht="66" x14ac:dyDescent="0.25">
      <c r="B2141" s="51"/>
      <c r="C2141" s="101" t="s">
        <v>1971</v>
      </c>
      <c r="D2141" s="74"/>
      <c r="E2141" s="74">
        <v>1000</v>
      </c>
      <c r="F2141" s="396" t="s">
        <v>24</v>
      </c>
      <c r="G2141" s="88" t="s">
        <v>31</v>
      </c>
      <c r="H2141" s="56" t="s">
        <v>32</v>
      </c>
      <c r="I2141" s="55" t="s">
        <v>33</v>
      </c>
      <c r="J2141" s="57">
        <v>8</v>
      </c>
      <c r="K2141" s="766">
        <v>8000</v>
      </c>
      <c r="L2141" s="80"/>
      <c r="M2141" s="150">
        <v>0</v>
      </c>
      <c r="N2141" s="80"/>
      <c r="O2141" s="150"/>
      <c r="P2141" s="75">
        <v>0</v>
      </c>
      <c r="Q2141" s="999">
        <f t="shared" ref="Q2141:Q2159" si="208">P2141*J2141</f>
        <v>0</v>
      </c>
      <c r="R2141" s="81"/>
      <c r="S2141" s="150"/>
      <c r="T2141" s="75">
        <v>0</v>
      </c>
      <c r="U2141" s="999"/>
      <c r="V2141" s="81"/>
      <c r="W2141" s="150"/>
      <c r="X2141" s="81"/>
      <c r="Y2141" s="150"/>
      <c r="Z2141" s="60">
        <f t="shared" si="205"/>
        <v>1000</v>
      </c>
      <c r="AA2141" s="999">
        <v>8000</v>
      </c>
      <c r="AB2141" s="81"/>
      <c r="AC2141" s="150"/>
      <c r="AD2141" s="63">
        <v>0</v>
      </c>
      <c r="AE2141" s="78">
        <f t="shared" ref="AE2141:AE2159" si="209">AD2141*J2141</f>
        <v>0</v>
      </c>
      <c r="AF2141" s="63">
        <v>0</v>
      </c>
      <c r="AG2141" s="150">
        <v>0</v>
      </c>
      <c r="AH2141" s="81"/>
      <c r="AI2141" s="150"/>
      <c r="AJ2141" s="998">
        <f t="shared" si="207"/>
        <v>8000</v>
      </c>
    </row>
    <row r="2142" spans="2:36" ht="66" x14ac:dyDescent="0.25">
      <c r="B2142" s="51"/>
      <c r="C2142" s="101" t="s">
        <v>1972</v>
      </c>
      <c r="D2142" s="74"/>
      <c r="E2142" s="74">
        <v>1</v>
      </c>
      <c r="F2142" s="396" t="s">
        <v>24</v>
      </c>
      <c r="G2142" s="88" t="s">
        <v>31</v>
      </c>
      <c r="H2142" s="56" t="s">
        <v>32</v>
      </c>
      <c r="I2142" s="55" t="s">
        <v>33</v>
      </c>
      <c r="J2142" s="57">
        <v>600</v>
      </c>
      <c r="K2142" s="766">
        <v>600</v>
      </c>
      <c r="L2142" s="80"/>
      <c r="M2142" s="150">
        <v>0</v>
      </c>
      <c r="N2142" s="80"/>
      <c r="O2142" s="150"/>
      <c r="P2142" s="75">
        <v>0</v>
      </c>
      <c r="Q2142" s="999">
        <f t="shared" si="208"/>
        <v>0</v>
      </c>
      <c r="R2142" s="81"/>
      <c r="S2142" s="150"/>
      <c r="T2142" s="75">
        <v>0</v>
      </c>
      <c r="U2142" s="999"/>
      <c r="V2142" s="81"/>
      <c r="W2142" s="150"/>
      <c r="X2142" s="81"/>
      <c r="Y2142" s="150"/>
      <c r="Z2142" s="60">
        <f t="shared" si="205"/>
        <v>1</v>
      </c>
      <c r="AA2142" s="999">
        <v>600</v>
      </c>
      <c r="AB2142" s="81"/>
      <c r="AC2142" s="150"/>
      <c r="AD2142" s="63">
        <v>0</v>
      </c>
      <c r="AE2142" s="78">
        <f t="shared" si="209"/>
        <v>0</v>
      </c>
      <c r="AF2142" s="63">
        <v>0</v>
      </c>
      <c r="AG2142" s="150">
        <v>0</v>
      </c>
      <c r="AH2142" s="81"/>
      <c r="AI2142" s="150"/>
      <c r="AJ2142" s="998">
        <f t="shared" si="207"/>
        <v>600</v>
      </c>
    </row>
    <row r="2143" spans="2:36" ht="66" x14ac:dyDescent="0.25">
      <c r="B2143" s="51"/>
      <c r="C2143" s="102" t="s">
        <v>1973</v>
      </c>
      <c r="D2143" s="74"/>
      <c r="E2143" s="74">
        <v>120</v>
      </c>
      <c r="F2143" s="171" t="s">
        <v>30</v>
      </c>
      <c r="G2143" s="88" t="s">
        <v>31</v>
      </c>
      <c r="H2143" s="56" t="s">
        <v>32</v>
      </c>
      <c r="I2143" s="55" t="s">
        <v>33</v>
      </c>
      <c r="J2143" s="57">
        <v>54</v>
      </c>
      <c r="K2143" s="766">
        <v>6480</v>
      </c>
      <c r="L2143" s="80"/>
      <c r="M2143" s="150">
        <v>0</v>
      </c>
      <c r="N2143" s="80"/>
      <c r="O2143" s="150"/>
      <c r="P2143" s="75">
        <v>0</v>
      </c>
      <c r="Q2143" s="999">
        <f t="shared" si="208"/>
        <v>0</v>
      </c>
      <c r="R2143" s="81"/>
      <c r="S2143" s="150"/>
      <c r="T2143" s="75">
        <v>0</v>
      </c>
      <c r="U2143" s="999"/>
      <c r="V2143" s="81"/>
      <c r="W2143" s="150"/>
      <c r="X2143" s="81"/>
      <c r="Y2143" s="150"/>
      <c r="Z2143" s="60">
        <f t="shared" si="205"/>
        <v>120</v>
      </c>
      <c r="AA2143" s="999">
        <v>6480</v>
      </c>
      <c r="AB2143" s="81"/>
      <c r="AC2143" s="150"/>
      <c r="AD2143" s="63">
        <v>0</v>
      </c>
      <c r="AE2143" s="78">
        <f t="shared" si="209"/>
        <v>0</v>
      </c>
      <c r="AF2143" s="63">
        <v>0</v>
      </c>
      <c r="AG2143" s="150">
        <v>0</v>
      </c>
      <c r="AH2143" s="81"/>
      <c r="AI2143" s="150"/>
      <c r="AJ2143" s="998">
        <f t="shared" si="207"/>
        <v>6480</v>
      </c>
    </row>
    <row r="2144" spans="2:36" ht="66" x14ac:dyDescent="0.25">
      <c r="B2144" s="51"/>
      <c r="C2144" s="101" t="s">
        <v>1974</v>
      </c>
      <c r="D2144" s="74"/>
      <c r="E2144" s="74">
        <v>1</v>
      </c>
      <c r="F2144" s="74" t="s">
        <v>190</v>
      </c>
      <c r="G2144" s="88" t="s">
        <v>31</v>
      </c>
      <c r="H2144" s="56" t="s">
        <v>32</v>
      </c>
      <c r="I2144" s="55" t="s">
        <v>33</v>
      </c>
      <c r="J2144" s="57">
        <v>6000</v>
      </c>
      <c r="K2144" s="766">
        <v>6000</v>
      </c>
      <c r="L2144" s="80"/>
      <c r="M2144" s="150">
        <v>0</v>
      </c>
      <c r="N2144" s="80"/>
      <c r="O2144" s="150"/>
      <c r="P2144" s="75">
        <v>0</v>
      </c>
      <c r="Q2144" s="999">
        <f t="shared" si="208"/>
        <v>0</v>
      </c>
      <c r="R2144" s="81"/>
      <c r="S2144" s="150"/>
      <c r="T2144" s="75">
        <v>0</v>
      </c>
      <c r="U2144" s="999"/>
      <c r="V2144" s="81"/>
      <c r="W2144" s="150"/>
      <c r="X2144" s="81"/>
      <c r="Y2144" s="150"/>
      <c r="Z2144" s="60">
        <f t="shared" si="205"/>
        <v>1</v>
      </c>
      <c r="AA2144" s="999">
        <v>6000</v>
      </c>
      <c r="AB2144" s="81"/>
      <c r="AC2144" s="150"/>
      <c r="AD2144" s="63">
        <v>0</v>
      </c>
      <c r="AE2144" s="78">
        <f t="shared" si="209"/>
        <v>0</v>
      </c>
      <c r="AF2144" s="63">
        <v>0</v>
      </c>
      <c r="AG2144" s="150">
        <v>0</v>
      </c>
      <c r="AH2144" s="81"/>
      <c r="AI2144" s="150"/>
      <c r="AJ2144" s="998">
        <f t="shared" si="207"/>
        <v>6000</v>
      </c>
    </row>
    <row r="2145" spans="2:36" ht="66" x14ac:dyDescent="0.25">
      <c r="B2145" s="51"/>
      <c r="C2145" s="102" t="s">
        <v>1975</v>
      </c>
      <c r="D2145" s="74"/>
      <c r="E2145" s="74">
        <v>1</v>
      </c>
      <c r="F2145" s="171" t="s">
        <v>734</v>
      </c>
      <c r="G2145" s="55" t="s">
        <v>31</v>
      </c>
      <c r="H2145" s="56" t="s">
        <v>32</v>
      </c>
      <c r="I2145" s="55" t="s">
        <v>33</v>
      </c>
      <c r="J2145" s="57">
        <v>10801</v>
      </c>
      <c r="K2145" s="766">
        <v>10801</v>
      </c>
      <c r="L2145" s="80"/>
      <c r="M2145" s="150">
        <v>0</v>
      </c>
      <c r="N2145" s="80"/>
      <c r="O2145" s="150"/>
      <c r="P2145" s="75">
        <v>0</v>
      </c>
      <c r="Q2145" s="999">
        <f t="shared" si="208"/>
        <v>0</v>
      </c>
      <c r="R2145" s="81"/>
      <c r="S2145" s="150"/>
      <c r="T2145" s="75">
        <v>0</v>
      </c>
      <c r="U2145" s="999"/>
      <c r="V2145" s="81"/>
      <c r="W2145" s="150"/>
      <c r="X2145" s="81"/>
      <c r="Y2145" s="150"/>
      <c r="Z2145" s="60">
        <f t="shared" si="205"/>
        <v>1</v>
      </c>
      <c r="AA2145" s="999">
        <v>10801</v>
      </c>
      <c r="AB2145" s="81"/>
      <c r="AC2145" s="150"/>
      <c r="AD2145" s="63">
        <v>0</v>
      </c>
      <c r="AE2145" s="78">
        <f t="shared" si="209"/>
        <v>0</v>
      </c>
      <c r="AF2145" s="63">
        <v>0</v>
      </c>
      <c r="AG2145" s="150">
        <v>0</v>
      </c>
      <c r="AH2145" s="81"/>
      <c r="AI2145" s="150"/>
      <c r="AJ2145" s="998">
        <f t="shared" si="207"/>
        <v>10801</v>
      </c>
    </row>
    <row r="2146" spans="2:36" ht="66" x14ac:dyDescent="0.25">
      <c r="B2146" s="51"/>
      <c r="C2146" s="86" t="s">
        <v>1976</v>
      </c>
      <c r="D2146" s="74"/>
      <c r="E2146" s="74">
        <v>50</v>
      </c>
      <c r="F2146" s="74" t="s">
        <v>734</v>
      </c>
      <c r="G2146" s="55" t="s">
        <v>31</v>
      </c>
      <c r="H2146" s="56" t="s">
        <v>32</v>
      </c>
      <c r="I2146" s="55" t="s">
        <v>33</v>
      </c>
      <c r="J2146" s="57">
        <v>281.88</v>
      </c>
      <c r="K2146" s="766">
        <v>14094</v>
      </c>
      <c r="L2146" s="80"/>
      <c r="M2146" s="150">
        <v>0</v>
      </c>
      <c r="N2146" s="80"/>
      <c r="O2146" s="150"/>
      <c r="P2146" s="75">
        <v>0</v>
      </c>
      <c r="Q2146" s="999">
        <f t="shared" si="208"/>
        <v>0</v>
      </c>
      <c r="R2146" s="81"/>
      <c r="S2146" s="150"/>
      <c r="T2146" s="75">
        <v>0</v>
      </c>
      <c r="U2146" s="999"/>
      <c r="V2146" s="81"/>
      <c r="W2146" s="150"/>
      <c r="X2146" s="81"/>
      <c r="Y2146" s="150"/>
      <c r="Z2146" s="60">
        <f t="shared" si="205"/>
        <v>50</v>
      </c>
      <c r="AA2146" s="999">
        <v>14094</v>
      </c>
      <c r="AB2146" s="81"/>
      <c r="AC2146" s="150"/>
      <c r="AD2146" s="63">
        <v>0</v>
      </c>
      <c r="AE2146" s="78">
        <f t="shared" si="209"/>
        <v>0</v>
      </c>
      <c r="AF2146" s="63">
        <v>0</v>
      </c>
      <c r="AG2146" s="150">
        <v>0</v>
      </c>
      <c r="AH2146" s="81"/>
      <c r="AI2146" s="150"/>
      <c r="AJ2146" s="998">
        <f t="shared" si="207"/>
        <v>14094</v>
      </c>
    </row>
    <row r="2147" spans="2:36" ht="66" x14ac:dyDescent="0.25">
      <c r="B2147" s="51"/>
      <c r="C2147" s="52" t="s">
        <v>1977</v>
      </c>
      <c r="D2147" s="74"/>
      <c r="E2147" s="74">
        <v>1</v>
      </c>
      <c r="F2147" s="74" t="s">
        <v>734</v>
      </c>
      <c r="G2147" s="55" t="s">
        <v>31</v>
      </c>
      <c r="H2147" s="56" t="s">
        <v>32</v>
      </c>
      <c r="I2147" s="55" t="s">
        <v>33</v>
      </c>
      <c r="J2147" s="57">
        <v>207979.31</v>
      </c>
      <c r="K2147" s="766">
        <v>399478.62</v>
      </c>
      <c r="L2147" s="80"/>
      <c r="M2147" s="150">
        <v>0</v>
      </c>
      <c r="N2147" s="80"/>
      <c r="O2147" s="150"/>
      <c r="P2147" s="75">
        <v>0</v>
      </c>
      <c r="Q2147" s="999">
        <f t="shared" si="208"/>
        <v>0</v>
      </c>
      <c r="R2147" s="81"/>
      <c r="S2147" s="150"/>
      <c r="T2147" s="75">
        <v>0</v>
      </c>
      <c r="U2147" s="999"/>
      <c r="V2147" s="81"/>
      <c r="W2147" s="150"/>
      <c r="X2147" s="81"/>
      <c r="Y2147" s="150"/>
      <c r="Z2147" s="60">
        <f t="shared" si="205"/>
        <v>1</v>
      </c>
      <c r="AA2147" s="999">
        <v>399478.62</v>
      </c>
      <c r="AB2147" s="81"/>
      <c r="AC2147" s="150"/>
      <c r="AD2147" s="63">
        <v>0</v>
      </c>
      <c r="AE2147" s="78">
        <f t="shared" si="209"/>
        <v>0</v>
      </c>
      <c r="AF2147" s="63">
        <v>0</v>
      </c>
      <c r="AG2147" s="150">
        <v>0</v>
      </c>
      <c r="AH2147" s="81"/>
      <c r="AI2147" s="150"/>
      <c r="AJ2147" s="998">
        <f t="shared" si="207"/>
        <v>399478.62</v>
      </c>
    </row>
    <row r="2148" spans="2:36" ht="66" x14ac:dyDescent="0.25">
      <c r="B2148" s="51"/>
      <c r="C2148" s="86" t="s">
        <v>1978</v>
      </c>
      <c r="D2148" s="74"/>
      <c r="E2148" s="74">
        <v>20</v>
      </c>
      <c r="F2148" s="74" t="s">
        <v>41</v>
      </c>
      <c r="G2148" s="55" t="s">
        <v>31</v>
      </c>
      <c r="H2148" s="56" t="s">
        <v>32</v>
      </c>
      <c r="I2148" s="55" t="s">
        <v>33</v>
      </c>
      <c r="J2148" s="57">
        <v>580</v>
      </c>
      <c r="K2148" s="766">
        <v>11600</v>
      </c>
      <c r="L2148" s="80"/>
      <c r="M2148" s="150">
        <v>0</v>
      </c>
      <c r="N2148" s="80"/>
      <c r="O2148" s="150"/>
      <c r="P2148" s="75">
        <v>0</v>
      </c>
      <c r="Q2148" s="999">
        <f t="shared" si="208"/>
        <v>0</v>
      </c>
      <c r="R2148" s="81"/>
      <c r="S2148" s="150"/>
      <c r="T2148" s="75">
        <v>0</v>
      </c>
      <c r="U2148" s="999">
        <v>863.27</v>
      </c>
      <c r="V2148" s="81"/>
      <c r="W2148" s="150"/>
      <c r="X2148" s="81"/>
      <c r="Y2148" s="150"/>
      <c r="Z2148" s="60">
        <f t="shared" si="205"/>
        <v>20</v>
      </c>
      <c r="AA2148" s="999">
        <v>10736.73</v>
      </c>
      <c r="AB2148" s="81"/>
      <c r="AC2148" s="150"/>
      <c r="AD2148" s="63">
        <v>0</v>
      </c>
      <c r="AE2148" s="78">
        <f t="shared" si="209"/>
        <v>0</v>
      </c>
      <c r="AF2148" s="63">
        <v>0</v>
      </c>
      <c r="AG2148" s="150">
        <v>0</v>
      </c>
      <c r="AH2148" s="81"/>
      <c r="AI2148" s="150"/>
      <c r="AJ2148" s="998">
        <f t="shared" si="207"/>
        <v>11600</v>
      </c>
    </row>
    <row r="2149" spans="2:36" ht="66" x14ac:dyDescent="0.25">
      <c r="B2149" s="51"/>
      <c r="C2149" s="524" t="s">
        <v>1979</v>
      </c>
      <c r="D2149" s="74"/>
      <c r="E2149" s="74">
        <v>4</v>
      </c>
      <c r="F2149" s="74" t="s">
        <v>30</v>
      </c>
      <c r="G2149" s="55" t="s">
        <v>31</v>
      </c>
      <c r="H2149" s="56" t="s">
        <v>32</v>
      </c>
      <c r="I2149" s="55" t="s">
        <v>33</v>
      </c>
      <c r="J2149" s="57">
        <v>1740</v>
      </c>
      <c r="K2149" s="766">
        <v>6960</v>
      </c>
      <c r="L2149" s="80"/>
      <c r="M2149" s="150">
        <v>0</v>
      </c>
      <c r="N2149" s="80"/>
      <c r="O2149" s="150"/>
      <c r="P2149" s="75">
        <v>0</v>
      </c>
      <c r="Q2149" s="999">
        <f t="shared" si="208"/>
        <v>0</v>
      </c>
      <c r="R2149" s="81"/>
      <c r="S2149" s="150"/>
      <c r="T2149" s="75">
        <v>0</v>
      </c>
      <c r="U2149" s="999"/>
      <c r="V2149" s="81"/>
      <c r="W2149" s="150"/>
      <c r="X2149" s="81"/>
      <c r="Y2149" s="150"/>
      <c r="Z2149" s="60">
        <f t="shared" si="205"/>
        <v>4</v>
      </c>
      <c r="AA2149" s="999">
        <v>6960</v>
      </c>
      <c r="AB2149" s="81"/>
      <c r="AC2149" s="150"/>
      <c r="AD2149" s="63">
        <v>0</v>
      </c>
      <c r="AE2149" s="78">
        <f t="shared" si="209"/>
        <v>0</v>
      </c>
      <c r="AF2149" s="63">
        <v>0</v>
      </c>
      <c r="AG2149" s="150">
        <v>0</v>
      </c>
      <c r="AH2149" s="81"/>
      <c r="AI2149" s="150"/>
      <c r="AJ2149" s="998">
        <f t="shared" si="207"/>
        <v>6960</v>
      </c>
    </row>
    <row r="2150" spans="2:36" ht="66" x14ac:dyDescent="0.25">
      <c r="B2150" s="51"/>
      <c r="C2150" s="73" t="s">
        <v>1980</v>
      </c>
      <c r="D2150" s="74"/>
      <c r="E2150" s="74">
        <v>3</v>
      </c>
      <c r="F2150" s="171" t="s">
        <v>24</v>
      </c>
      <c r="G2150" s="55" t="s">
        <v>31</v>
      </c>
      <c r="H2150" s="56" t="s">
        <v>32</v>
      </c>
      <c r="I2150" s="55" t="s">
        <v>33</v>
      </c>
      <c r="J2150" s="57">
        <v>1500</v>
      </c>
      <c r="K2150" s="766">
        <v>4500</v>
      </c>
      <c r="L2150" s="80"/>
      <c r="M2150" s="150">
        <v>0</v>
      </c>
      <c r="N2150" s="80"/>
      <c r="O2150" s="150"/>
      <c r="P2150" s="75">
        <v>0</v>
      </c>
      <c r="Q2150" s="999">
        <f t="shared" si="208"/>
        <v>0</v>
      </c>
      <c r="R2150" s="81"/>
      <c r="S2150" s="150"/>
      <c r="T2150" s="75">
        <v>0</v>
      </c>
      <c r="U2150" s="999">
        <v>1600</v>
      </c>
      <c r="V2150" s="81"/>
      <c r="W2150" s="150"/>
      <c r="X2150" s="81"/>
      <c r="Y2150" s="150"/>
      <c r="Z2150" s="60">
        <f t="shared" si="205"/>
        <v>3</v>
      </c>
      <c r="AA2150" s="999">
        <v>2900</v>
      </c>
      <c r="AB2150" s="81"/>
      <c r="AC2150" s="150"/>
      <c r="AD2150" s="63">
        <v>0</v>
      </c>
      <c r="AE2150" s="78">
        <f t="shared" si="209"/>
        <v>0</v>
      </c>
      <c r="AF2150" s="63">
        <v>0</v>
      </c>
      <c r="AG2150" s="150">
        <v>0</v>
      </c>
      <c r="AH2150" s="81"/>
      <c r="AI2150" s="150"/>
      <c r="AJ2150" s="998">
        <f t="shared" si="207"/>
        <v>4500</v>
      </c>
    </row>
    <row r="2151" spans="2:36" ht="66" x14ac:dyDescent="0.25">
      <c r="B2151" s="51"/>
      <c r="C2151" s="102" t="s">
        <v>1981</v>
      </c>
      <c r="D2151" s="74"/>
      <c r="E2151" s="74">
        <v>10</v>
      </c>
      <c r="F2151" s="74" t="s">
        <v>1135</v>
      </c>
      <c r="G2151" s="55" t="s">
        <v>31</v>
      </c>
      <c r="H2151" s="56" t="s">
        <v>32</v>
      </c>
      <c r="I2151" s="55" t="s">
        <v>33</v>
      </c>
      <c r="J2151" s="57">
        <v>1000</v>
      </c>
      <c r="K2151" s="766">
        <v>10000</v>
      </c>
      <c r="L2151" s="80"/>
      <c r="M2151" s="150">
        <v>0</v>
      </c>
      <c r="N2151" s="80"/>
      <c r="O2151" s="150"/>
      <c r="P2151" s="75">
        <v>0</v>
      </c>
      <c r="Q2151" s="999">
        <f t="shared" si="208"/>
        <v>0</v>
      </c>
      <c r="R2151" s="81"/>
      <c r="S2151" s="150"/>
      <c r="T2151" s="75">
        <v>0</v>
      </c>
      <c r="U2151" s="999"/>
      <c r="V2151" s="81"/>
      <c r="W2151" s="150"/>
      <c r="X2151" s="81"/>
      <c r="Y2151" s="150"/>
      <c r="Z2151" s="60">
        <f t="shared" si="205"/>
        <v>10</v>
      </c>
      <c r="AA2151" s="999">
        <v>10000</v>
      </c>
      <c r="AB2151" s="81"/>
      <c r="AC2151" s="150"/>
      <c r="AD2151" s="63">
        <v>0</v>
      </c>
      <c r="AE2151" s="78">
        <f t="shared" si="209"/>
        <v>0</v>
      </c>
      <c r="AF2151" s="63">
        <v>0</v>
      </c>
      <c r="AG2151" s="150">
        <v>0</v>
      </c>
      <c r="AH2151" s="81"/>
      <c r="AI2151" s="150"/>
      <c r="AJ2151" s="998">
        <f t="shared" si="207"/>
        <v>10000</v>
      </c>
    </row>
    <row r="2152" spans="2:36" ht="66" x14ac:dyDescent="0.25">
      <c r="B2152" s="51"/>
      <c r="C2152" s="101" t="s">
        <v>1982</v>
      </c>
      <c r="D2152" s="74"/>
      <c r="E2152" s="74">
        <v>1</v>
      </c>
      <c r="F2152" s="74" t="s">
        <v>190</v>
      </c>
      <c r="G2152" s="55" t="s">
        <v>31</v>
      </c>
      <c r="H2152" s="56" t="s">
        <v>32</v>
      </c>
      <c r="I2152" s="55" t="s">
        <v>33</v>
      </c>
      <c r="J2152" s="57">
        <v>10000</v>
      </c>
      <c r="K2152" s="766">
        <v>10514</v>
      </c>
      <c r="L2152" s="80"/>
      <c r="M2152" s="150">
        <v>0</v>
      </c>
      <c r="N2152" s="80"/>
      <c r="O2152" s="150"/>
      <c r="P2152" s="75">
        <v>0</v>
      </c>
      <c r="Q2152" s="999">
        <f t="shared" si="208"/>
        <v>0</v>
      </c>
      <c r="R2152" s="81"/>
      <c r="S2152" s="150"/>
      <c r="T2152" s="75">
        <v>0</v>
      </c>
      <c r="U2152" s="999"/>
      <c r="V2152" s="81"/>
      <c r="W2152" s="150"/>
      <c r="X2152" s="81"/>
      <c r="Y2152" s="150"/>
      <c r="Z2152" s="60">
        <f t="shared" si="205"/>
        <v>1</v>
      </c>
      <c r="AA2152" s="999">
        <v>10514</v>
      </c>
      <c r="AB2152" s="81"/>
      <c r="AC2152" s="150"/>
      <c r="AD2152" s="63">
        <v>0</v>
      </c>
      <c r="AE2152" s="78">
        <f t="shared" si="209"/>
        <v>0</v>
      </c>
      <c r="AF2152" s="63">
        <v>0</v>
      </c>
      <c r="AG2152" s="150">
        <v>0</v>
      </c>
      <c r="AH2152" s="81"/>
      <c r="AI2152" s="150"/>
      <c r="AJ2152" s="998">
        <f t="shared" si="207"/>
        <v>10514</v>
      </c>
    </row>
    <row r="2153" spans="2:36" ht="66" x14ac:dyDescent="0.25">
      <c r="B2153" s="51"/>
      <c r="C2153" s="260" t="s">
        <v>1983</v>
      </c>
      <c r="D2153" s="74"/>
      <c r="E2153" s="74">
        <v>2</v>
      </c>
      <c r="F2153" s="171" t="s">
        <v>734</v>
      </c>
      <c r="G2153" s="55" t="s">
        <v>31</v>
      </c>
      <c r="H2153" s="56" t="s">
        <v>32</v>
      </c>
      <c r="I2153" s="55" t="s">
        <v>33</v>
      </c>
      <c r="J2153" s="57">
        <v>450</v>
      </c>
      <c r="K2153" s="766">
        <v>900</v>
      </c>
      <c r="L2153" s="80"/>
      <c r="M2153" s="150">
        <v>0</v>
      </c>
      <c r="N2153" s="80"/>
      <c r="O2153" s="150"/>
      <c r="P2153" s="75">
        <v>0</v>
      </c>
      <c r="Q2153" s="999">
        <f t="shared" si="208"/>
        <v>0</v>
      </c>
      <c r="R2153" s="81"/>
      <c r="S2153" s="150"/>
      <c r="T2153" s="75">
        <v>0</v>
      </c>
      <c r="U2153" s="999"/>
      <c r="V2153" s="81"/>
      <c r="W2153" s="150"/>
      <c r="X2153" s="81"/>
      <c r="Y2153" s="150"/>
      <c r="Z2153" s="60">
        <f t="shared" si="205"/>
        <v>2</v>
      </c>
      <c r="AA2153" s="999">
        <v>900</v>
      </c>
      <c r="AB2153" s="81"/>
      <c r="AC2153" s="150"/>
      <c r="AD2153" s="63">
        <v>0</v>
      </c>
      <c r="AE2153" s="78">
        <f t="shared" si="209"/>
        <v>0</v>
      </c>
      <c r="AF2153" s="63">
        <v>0</v>
      </c>
      <c r="AG2153" s="150">
        <v>0</v>
      </c>
      <c r="AH2153" s="81"/>
      <c r="AI2153" s="150"/>
      <c r="AJ2153" s="998">
        <f t="shared" si="207"/>
        <v>900</v>
      </c>
    </row>
    <row r="2154" spans="2:36" ht="66" x14ac:dyDescent="0.25">
      <c r="B2154" s="51"/>
      <c r="C2154" s="524" t="s">
        <v>1984</v>
      </c>
      <c r="D2154" s="74"/>
      <c r="E2154" s="74">
        <v>7</v>
      </c>
      <c r="F2154" s="74" t="s">
        <v>30</v>
      </c>
      <c r="G2154" s="55" t="s">
        <v>31</v>
      </c>
      <c r="H2154" s="56" t="s">
        <v>32</v>
      </c>
      <c r="I2154" s="55" t="s">
        <v>33</v>
      </c>
      <c r="J2154" s="57">
        <v>927.42857142857144</v>
      </c>
      <c r="K2154" s="766">
        <v>6492</v>
      </c>
      <c r="L2154" s="80"/>
      <c r="M2154" s="150">
        <v>0</v>
      </c>
      <c r="N2154" s="80"/>
      <c r="O2154" s="150"/>
      <c r="P2154" s="75">
        <v>0</v>
      </c>
      <c r="Q2154" s="999">
        <f t="shared" si="208"/>
        <v>0</v>
      </c>
      <c r="R2154" s="81"/>
      <c r="S2154" s="150"/>
      <c r="T2154" s="75">
        <v>0</v>
      </c>
      <c r="U2154" s="999"/>
      <c r="V2154" s="81"/>
      <c r="W2154" s="150"/>
      <c r="X2154" s="81"/>
      <c r="Y2154" s="150"/>
      <c r="Z2154" s="60">
        <f t="shared" si="205"/>
        <v>7</v>
      </c>
      <c r="AA2154" s="999">
        <v>6492</v>
      </c>
      <c r="AB2154" s="81"/>
      <c r="AC2154" s="150"/>
      <c r="AD2154" s="63">
        <v>0</v>
      </c>
      <c r="AE2154" s="78">
        <f t="shared" si="209"/>
        <v>0</v>
      </c>
      <c r="AF2154" s="63">
        <v>0</v>
      </c>
      <c r="AG2154" s="150">
        <v>0</v>
      </c>
      <c r="AH2154" s="81"/>
      <c r="AI2154" s="150"/>
      <c r="AJ2154" s="998">
        <f t="shared" si="207"/>
        <v>6492</v>
      </c>
    </row>
    <row r="2155" spans="2:36" ht="66" x14ac:dyDescent="0.25">
      <c r="B2155" s="51"/>
      <c r="C2155" s="101" t="s">
        <v>1985</v>
      </c>
      <c r="D2155" s="74"/>
      <c r="E2155" s="74">
        <v>2</v>
      </c>
      <c r="F2155" s="74" t="s">
        <v>190</v>
      </c>
      <c r="G2155" s="55" t="s">
        <v>31</v>
      </c>
      <c r="H2155" s="56" t="s">
        <v>32</v>
      </c>
      <c r="I2155" s="55" t="s">
        <v>33</v>
      </c>
      <c r="J2155" s="57">
        <v>210.6</v>
      </c>
      <c r="K2155" s="766">
        <v>421.2</v>
      </c>
      <c r="L2155" s="80"/>
      <c r="M2155" s="150">
        <v>0</v>
      </c>
      <c r="N2155" s="80"/>
      <c r="O2155" s="150"/>
      <c r="P2155" s="75">
        <v>0</v>
      </c>
      <c r="Q2155" s="999">
        <f t="shared" si="208"/>
        <v>0</v>
      </c>
      <c r="R2155" s="81"/>
      <c r="S2155" s="150"/>
      <c r="T2155" s="75">
        <v>0</v>
      </c>
      <c r="U2155" s="999"/>
      <c r="V2155" s="81"/>
      <c r="W2155" s="150"/>
      <c r="X2155" s="81"/>
      <c r="Y2155" s="150"/>
      <c r="Z2155" s="60">
        <f t="shared" si="205"/>
        <v>2</v>
      </c>
      <c r="AA2155" s="999">
        <v>421.2</v>
      </c>
      <c r="AB2155" s="81"/>
      <c r="AC2155" s="150"/>
      <c r="AD2155" s="63">
        <v>0</v>
      </c>
      <c r="AE2155" s="78">
        <f t="shared" si="209"/>
        <v>0</v>
      </c>
      <c r="AF2155" s="63">
        <v>0</v>
      </c>
      <c r="AG2155" s="150">
        <v>0</v>
      </c>
      <c r="AH2155" s="81"/>
      <c r="AI2155" s="150"/>
      <c r="AJ2155" s="998">
        <f t="shared" si="207"/>
        <v>421.2</v>
      </c>
    </row>
    <row r="2156" spans="2:36" ht="66" x14ac:dyDescent="0.25">
      <c r="B2156" s="51"/>
      <c r="C2156" s="86" t="s">
        <v>1986</v>
      </c>
      <c r="D2156" s="74"/>
      <c r="E2156" s="74">
        <v>1</v>
      </c>
      <c r="F2156" s="74" t="s">
        <v>30</v>
      </c>
      <c r="G2156" s="55" t="s">
        <v>31</v>
      </c>
      <c r="H2156" s="56" t="s">
        <v>32</v>
      </c>
      <c r="I2156" s="55" t="s">
        <v>33</v>
      </c>
      <c r="J2156" s="57">
        <v>2450.5300000000002</v>
      </c>
      <c r="K2156" s="766">
        <v>2450.5300000000002</v>
      </c>
      <c r="L2156" s="80"/>
      <c r="M2156" s="150">
        <v>0</v>
      </c>
      <c r="N2156" s="80"/>
      <c r="O2156" s="150"/>
      <c r="P2156" s="75">
        <v>0</v>
      </c>
      <c r="Q2156" s="999">
        <f t="shared" si="208"/>
        <v>0</v>
      </c>
      <c r="R2156" s="81"/>
      <c r="S2156" s="150"/>
      <c r="T2156" s="75">
        <v>0</v>
      </c>
      <c r="U2156" s="999"/>
      <c r="V2156" s="81"/>
      <c r="W2156" s="150"/>
      <c r="X2156" s="81"/>
      <c r="Y2156" s="150"/>
      <c r="Z2156" s="60">
        <f t="shared" si="205"/>
        <v>1</v>
      </c>
      <c r="AA2156" s="999">
        <v>2450.5300000000002</v>
      </c>
      <c r="AB2156" s="81"/>
      <c r="AC2156" s="150"/>
      <c r="AD2156" s="63">
        <v>0</v>
      </c>
      <c r="AE2156" s="78">
        <f t="shared" si="209"/>
        <v>0</v>
      </c>
      <c r="AF2156" s="63">
        <v>0</v>
      </c>
      <c r="AG2156" s="150">
        <v>0</v>
      </c>
      <c r="AH2156" s="81"/>
      <c r="AI2156" s="150"/>
      <c r="AJ2156" s="998">
        <f t="shared" si="207"/>
        <v>2450.5300000000002</v>
      </c>
    </row>
    <row r="2157" spans="2:36" ht="66" x14ac:dyDescent="0.25">
      <c r="B2157" s="51"/>
      <c r="C2157" s="236" t="s">
        <v>1987</v>
      </c>
      <c r="D2157" s="74"/>
      <c r="E2157" s="74">
        <v>2</v>
      </c>
      <c r="F2157" s="171" t="s">
        <v>734</v>
      </c>
      <c r="G2157" s="55" t="s">
        <v>31</v>
      </c>
      <c r="H2157" s="56" t="s">
        <v>32</v>
      </c>
      <c r="I2157" s="55" t="s">
        <v>33</v>
      </c>
      <c r="J2157" s="57">
        <v>180</v>
      </c>
      <c r="K2157" s="766">
        <v>360</v>
      </c>
      <c r="L2157" s="80"/>
      <c r="M2157" s="150">
        <v>0</v>
      </c>
      <c r="N2157" s="80"/>
      <c r="O2157" s="150"/>
      <c r="P2157" s="75">
        <v>0</v>
      </c>
      <c r="Q2157" s="999">
        <f t="shared" si="208"/>
        <v>0</v>
      </c>
      <c r="R2157" s="81"/>
      <c r="S2157" s="150"/>
      <c r="T2157" s="75">
        <v>0</v>
      </c>
      <c r="U2157" s="999"/>
      <c r="V2157" s="81"/>
      <c r="W2157" s="150"/>
      <c r="X2157" s="81"/>
      <c r="Y2157" s="150"/>
      <c r="Z2157" s="60">
        <f t="shared" si="205"/>
        <v>2</v>
      </c>
      <c r="AA2157" s="999">
        <v>360</v>
      </c>
      <c r="AB2157" s="81"/>
      <c r="AC2157" s="150"/>
      <c r="AD2157" s="63">
        <v>0</v>
      </c>
      <c r="AE2157" s="78">
        <f t="shared" si="209"/>
        <v>0</v>
      </c>
      <c r="AF2157" s="63">
        <v>0</v>
      </c>
      <c r="AG2157" s="150">
        <v>0</v>
      </c>
      <c r="AH2157" s="81"/>
      <c r="AI2157" s="150"/>
      <c r="AJ2157" s="998">
        <f t="shared" si="207"/>
        <v>360</v>
      </c>
    </row>
    <row r="2158" spans="2:36" ht="66" x14ac:dyDescent="0.25">
      <c r="B2158" s="51"/>
      <c r="C2158" s="524" t="s">
        <v>1988</v>
      </c>
      <c r="D2158" s="74"/>
      <c r="E2158" s="74">
        <v>1</v>
      </c>
      <c r="F2158" s="74" t="s">
        <v>30</v>
      </c>
      <c r="G2158" s="55" t="s">
        <v>31</v>
      </c>
      <c r="H2158" s="56" t="s">
        <v>32</v>
      </c>
      <c r="I2158" s="55" t="s">
        <v>33</v>
      </c>
      <c r="J2158" s="57">
        <v>32733.46</v>
      </c>
      <c r="K2158" s="766">
        <v>47466.92</v>
      </c>
      <c r="L2158" s="80"/>
      <c r="M2158" s="150">
        <v>0</v>
      </c>
      <c r="N2158" s="80"/>
      <c r="O2158" s="150"/>
      <c r="P2158" s="75">
        <v>0</v>
      </c>
      <c r="Q2158" s="999">
        <f t="shared" si="208"/>
        <v>0</v>
      </c>
      <c r="R2158" s="81"/>
      <c r="S2158" s="150"/>
      <c r="T2158" s="75">
        <v>0</v>
      </c>
      <c r="U2158" s="999"/>
      <c r="V2158" s="81"/>
      <c r="W2158" s="150"/>
      <c r="X2158" s="81"/>
      <c r="Y2158" s="150"/>
      <c r="Z2158" s="60">
        <f t="shared" si="205"/>
        <v>1</v>
      </c>
      <c r="AA2158" s="999">
        <v>47466.92</v>
      </c>
      <c r="AB2158" s="81"/>
      <c r="AC2158" s="150"/>
      <c r="AD2158" s="63">
        <v>0</v>
      </c>
      <c r="AE2158" s="78">
        <f t="shared" si="209"/>
        <v>0</v>
      </c>
      <c r="AF2158" s="63">
        <v>0</v>
      </c>
      <c r="AG2158" s="150">
        <v>0</v>
      </c>
      <c r="AH2158" s="81"/>
      <c r="AI2158" s="150"/>
      <c r="AJ2158" s="998">
        <f t="shared" si="207"/>
        <v>47466.92</v>
      </c>
    </row>
    <row r="2159" spans="2:36" ht="66" x14ac:dyDescent="0.25">
      <c r="B2159" s="51"/>
      <c r="C2159" s="101" t="s">
        <v>1989</v>
      </c>
      <c r="D2159" s="74"/>
      <c r="E2159" s="74">
        <v>1000</v>
      </c>
      <c r="F2159" s="396" t="s">
        <v>24</v>
      </c>
      <c r="G2159" s="55" t="s">
        <v>31</v>
      </c>
      <c r="H2159" s="56" t="s">
        <v>32</v>
      </c>
      <c r="I2159" s="55" t="s">
        <v>33</v>
      </c>
      <c r="J2159" s="57">
        <v>8</v>
      </c>
      <c r="K2159" s="766">
        <v>8000</v>
      </c>
      <c r="L2159" s="80"/>
      <c r="M2159" s="150">
        <v>0</v>
      </c>
      <c r="N2159" s="80"/>
      <c r="O2159" s="150"/>
      <c r="P2159" s="75">
        <v>0</v>
      </c>
      <c r="Q2159" s="999">
        <f t="shared" si="208"/>
        <v>0</v>
      </c>
      <c r="R2159" s="81"/>
      <c r="S2159" s="150"/>
      <c r="T2159" s="75">
        <v>0</v>
      </c>
      <c r="U2159" s="999"/>
      <c r="V2159" s="81"/>
      <c r="W2159" s="150"/>
      <c r="X2159" s="81"/>
      <c r="Y2159" s="150"/>
      <c r="Z2159" s="60">
        <f t="shared" si="205"/>
        <v>1000</v>
      </c>
      <c r="AA2159" s="999">
        <v>8000</v>
      </c>
      <c r="AB2159" s="81"/>
      <c r="AC2159" s="150"/>
      <c r="AD2159" s="63">
        <v>0</v>
      </c>
      <c r="AE2159" s="78">
        <f t="shared" si="209"/>
        <v>0</v>
      </c>
      <c r="AF2159" s="63">
        <v>0</v>
      </c>
      <c r="AG2159" s="150">
        <v>0</v>
      </c>
      <c r="AH2159" s="81"/>
      <c r="AI2159" s="150"/>
      <c r="AJ2159" s="998">
        <f t="shared" si="207"/>
        <v>8000</v>
      </c>
    </row>
    <row r="2160" spans="2:36" ht="24" x14ac:dyDescent="0.25">
      <c r="B2160" s="51"/>
      <c r="C2160" s="102" t="s">
        <v>1990</v>
      </c>
      <c r="D2160" s="74"/>
      <c r="E2160" s="74">
        <v>1</v>
      </c>
      <c r="F2160" s="171"/>
      <c r="G2160" s="55"/>
      <c r="H2160" s="56"/>
      <c r="I2160" s="55"/>
      <c r="J2160" s="57"/>
      <c r="K2160" s="766">
        <v>25000</v>
      </c>
      <c r="L2160" s="136"/>
      <c r="M2160" s="469">
        <v>0</v>
      </c>
      <c r="N2160" s="136"/>
      <c r="O2160" s="469"/>
      <c r="P2160" s="75">
        <v>0</v>
      </c>
      <c r="Q2160" s="1002"/>
      <c r="R2160" s="138"/>
      <c r="S2160" s="469"/>
      <c r="T2160" s="75">
        <v>0</v>
      </c>
      <c r="U2160" s="1002"/>
      <c r="V2160" s="138"/>
      <c r="W2160" s="469"/>
      <c r="X2160" s="138"/>
      <c r="Y2160" s="469"/>
      <c r="Z2160" s="60">
        <f t="shared" si="205"/>
        <v>1</v>
      </c>
      <c r="AA2160" s="1002">
        <v>25000</v>
      </c>
      <c r="AB2160" s="138"/>
      <c r="AC2160" s="469"/>
      <c r="AD2160" s="63">
        <v>0</v>
      </c>
      <c r="AE2160" s="137"/>
      <c r="AF2160" s="942"/>
      <c r="AG2160" s="150">
        <v>0</v>
      </c>
      <c r="AH2160" s="138"/>
      <c r="AI2160" s="469"/>
      <c r="AJ2160" s="998">
        <f t="shared" si="207"/>
        <v>25000</v>
      </c>
    </row>
    <row r="2161" spans="2:36" ht="24" x14ac:dyDescent="0.25">
      <c r="B2161" s="51"/>
      <c r="C2161" s="102" t="s">
        <v>1990</v>
      </c>
      <c r="D2161" s="74"/>
      <c r="E2161" s="74">
        <v>1</v>
      </c>
      <c r="F2161" s="171"/>
      <c r="G2161" s="55"/>
      <c r="H2161" s="56"/>
      <c r="I2161" s="55"/>
      <c r="J2161" s="57"/>
      <c r="K2161" s="766">
        <v>28000</v>
      </c>
      <c r="L2161" s="136"/>
      <c r="M2161" s="469">
        <v>0</v>
      </c>
      <c r="N2161" s="136"/>
      <c r="O2161" s="469"/>
      <c r="P2161" s="75">
        <v>0</v>
      </c>
      <c r="Q2161" s="1002"/>
      <c r="R2161" s="138"/>
      <c r="S2161" s="469"/>
      <c r="T2161" s="75">
        <v>0</v>
      </c>
      <c r="U2161" s="1002"/>
      <c r="V2161" s="138"/>
      <c r="W2161" s="469"/>
      <c r="X2161" s="138"/>
      <c r="Y2161" s="469"/>
      <c r="Z2161" s="60">
        <f t="shared" si="205"/>
        <v>1</v>
      </c>
      <c r="AA2161" s="1002">
        <v>28000</v>
      </c>
      <c r="AB2161" s="138"/>
      <c r="AC2161" s="469"/>
      <c r="AD2161" s="63">
        <v>0</v>
      </c>
      <c r="AE2161" s="137"/>
      <c r="AF2161" s="942"/>
      <c r="AG2161" s="150">
        <v>0</v>
      </c>
      <c r="AH2161" s="138"/>
      <c r="AI2161" s="469"/>
      <c r="AJ2161" s="998">
        <f t="shared" si="207"/>
        <v>28000</v>
      </c>
    </row>
    <row r="2162" spans="2:36" x14ac:dyDescent="0.25">
      <c r="B2162" s="51"/>
      <c r="C2162" s="102" t="s">
        <v>1991</v>
      </c>
      <c r="D2162" s="74"/>
      <c r="E2162" s="74">
        <v>1</v>
      </c>
      <c r="F2162" s="171"/>
      <c r="G2162" s="55"/>
      <c r="H2162" s="56"/>
      <c r="I2162" s="55"/>
      <c r="J2162" s="57"/>
      <c r="K2162" s="766">
        <v>15370</v>
      </c>
      <c r="L2162" s="136"/>
      <c r="M2162" s="469">
        <v>0</v>
      </c>
      <c r="N2162" s="136"/>
      <c r="O2162" s="469"/>
      <c r="P2162" s="75">
        <v>0</v>
      </c>
      <c r="Q2162" s="1002"/>
      <c r="R2162" s="138"/>
      <c r="S2162" s="469"/>
      <c r="T2162" s="75">
        <v>0</v>
      </c>
      <c r="U2162" s="1002"/>
      <c r="V2162" s="138"/>
      <c r="W2162" s="469"/>
      <c r="X2162" s="138"/>
      <c r="Y2162" s="469"/>
      <c r="Z2162" s="60">
        <f t="shared" si="205"/>
        <v>1</v>
      </c>
      <c r="AA2162" s="1002">
        <v>15370</v>
      </c>
      <c r="AB2162" s="138"/>
      <c r="AC2162" s="469"/>
      <c r="AD2162" s="63">
        <v>0</v>
      </c>
      <c r="AE2162" s="137"/>
      <c r="AF2162" s="942"/>
      <c r="AG2162" s="150">
        <v>0</v>
      </c>
      <c r="AH2162" s="138"/>
      <c r="AI2162" s="469"/>
      <c r="AJ2162" s="998">
        <f t="shared" si="207"/>
        <v>15370</v>
      </c>
    </row>
    <row r="2163" spans="2:36" x14ac:dyDescent="0.25">
      <c r="B2163" s="51"/>
      <c r="C2163" s="102" t="s">
        <v>1992</v>
      </c>
      <c r="D2163" s="74"/>
      <c r="E2163" s="74">
        <v>1</v>
      </c>
      <c r="F2163" s="171"/>
      <c r="G2163" s="55"/>
      <c r="H2163" s="56"/>
      <c r="I2163" s="55"/>
      <c r="J2163" s="57"/>
      <c r="K2163" s="766">
        <v>218935.84</v>
      </c>
      <c r="L2163" s="136"/>
      <c r="M2163" s="469">
        <v>0</v>
      </c>
      <c r="N2163" s="136"/>
      <c r="O2163" s="469"/>
      <c r="P2163" s="75">
        <v>0</v>
      </c>
      <c r="Q2163" s="1002"/>
      <c r="R2163" s="138"/>
      <c r="S2163" s="469"/>
      <c r="T2163" s="75">
        <v>0</v>
      </c>
      <c r="U2163" s="1002"/>
      <c r="V2163" s="138"/>
      <c r="W2163" s="469"/>
      <c r="X2163" s="138"/>
      <c r="Y2163" s="469"/>
      <c r="Z2163" s="60">
        <f t="shared" si="205"/>
        <v>1</v>
      </c>
      <c r="AA2163" s="1002">
        <v>218935.84</v>
      </c>
      <c r="AB2163" s="138"/>
      <c r="AC2163" s="469"/>
      <c r="AD2163" s="63">
        <v>0</v>
      </c>
      <c r="AE2163" s="137"/>
      <c r="AF2163" s="942"/>
      <c r="AG2163" s="150">
        <v>0</v>
      </c>
      <c r="AH2163" s="138"/>
      <c r="AI2163" s="469"/>
      <c r="AJ2163" s="998">
        <f t="shared" si="207"/>
        <v>218935.84</v>
      </c>
    </row>
    <row r="2164" spans="2:36" x14ac:dyDescent="0.25">
      <c r="B2164" s="272">
        <v>337</v>
      </c>
      <c r="C2164" s="273" t="s">
        <v>1993</v>
      </c>
      <c r="D2164" s="272"/>
      <c r="E2164" s="272"/>
      <c r="F2164" s="274"/>
      <c r="G2164" s="313"/>
      <c r="H2164" s="313"/>
      <c r="I2164" s="313"/>
      <c r="J2164" s="277"/>
      <c r="K2164" s="806">
        <v>0</v>
      </c>
      <c r="L2164" s="278"/>
      <c r="M2164" s="919">
        <v>0</v>
      </c>
      <c r="N2164" s="278"/>
      <c r="O2164" s="919"/>
      <c r="P2164" s="875">
        <v>0</v>
      </c>
      <c r="Q2164" s="928"/>
      <c r="R2164" s="279"/>
      <c r="S2164" s="919"/>
      <c r="T2164" s="875">
        <v>0</v>
      </c>
      <c r="U2164" s="928">
        <v>0</v>
      </c>
      <c r="V2164" s="279"/>
      <c r="W2164" s="919"/>
      <c r="X2164" s="279"/>
      <c r="Y2164" s="919"/>
      <c r="Z2164" s="373">
        <f t="shared" si="205"/>
        <v>0</v>
      </c>
      <c r="AA2164" s="928">
        <v>0</v>
      </c>
      <c r="AB2164" s="279"/>
      <c r="AC2164" s="919"/>
      <c r="AD2164" s="930">
        <v>0</v>
      </c>
      <c r="AE2164" s="316"/>
      <c r="AF2164" s="944"/>
      <c r="AG2164" s="876">
        <v>0</v>
      </c>
      <c r="AH2164" s="279"/>
      <c r="AI2164" s="919"/>
      <c r="AJ2164" s="1027">
        <f t="shared" si="207"/>
        <v>0</v>
      </c>
    </row>
    <row r="2165" spans="2:36" x14ac:dyDescent="0.25">
      <c r="B2165" s="42">
        <v>33701</v>
      </c>
      <c r="C2165" s="341" t="s">
        <v>1994</v>
      </c>
      <c r="D2165" s="44"/>
      <c r="E2165" s="44"/>
      <c r="F2165" s="44"/>
      <c r="G2165" s="239"/>
      <c r="H2165" s="239"/>
      <c r="I2165" s="239"/>
      <c r="J2165" s="47"/>
      <c r="K2165" s="787">
        <v>0</v>
      </c>
      <c r="L2165" s="264"/>
      <c r="M2165" s="921">
        <v>0</v>
      </c>
      <c r="N2165" s="264"/>
      <c r="O2165" s="921"/>
      <c r="P2165" s="238">
        <v>0</v>
      </c>
      <c r="Q2165" s="1008"/>
      <c r="R2165" s="265"/>
      <c r="S2165" s="921"/>
      <c r="T2165" s="238">
        <v>0</v>
      </c>
      <c r="U2165" s="1008">
        <v>0</v>
      </c>
      <c r="V2165" s="265"/>
      <c r="W2165" s="921"/>
      <c r="X2165" s="265"/>
      <c r="Y2165" s="921"/>
      <c r="Z2165" s="376">
        <f t="shared" si="205"/>
        <v>0</v>
      </c>
      <c r="AA2165" s="1008">
        <v>0</v>
      </c>
      <c r="AB2165" s="265"/>
      <c r="AC2165" s="921"/>
      <c r="AD2165" s="931">
        <v>0</v>
      </c>
      <c r="AE2165" s="281"/>
      <c r="AF2165" s="958"/>
      <c r="AG2165" s="882">
        <v>0</v>
      </c>
      <c r="AH2165" s="265"/>
      <c r="AI2165" s="921"/>
      <c r="AJ2165" s="926">
        <f t="shared" si="207"/>
        <v>0</v>
      </c>
    </row>
    <row r="2166" spans="2:36" x14ac:dyDescent="0.25">
      <c r="B2166" s="406"/>
      <c r="C2166" s="86"/>
      <c r="D2166" s="51"/>
      <c r="E2166" s="51"/>
      <c r="F2166" s="171"/>
      <c r="G2166" s="478"/>
      <c r="H2166" s="478"/>
      <c r="I2166" s="478"/>
      <c r="J2166" s="57"/>
      <c r="K2166" s="807"/>
      <c r="L2166" s="136"/>
      <c r="M2166" s="469">
        <v>0</v>
      </c>
      <c r="N2166" s="136"/>
      <c r="O2166" s="469"/>
      <c r="P2166" s="75">
        <v>0</v>
      </c>
      <c r="Q2166" s="1002"/>
      <c r="R2166" s="138"/>
      <c r="S2166" s="469"/>
      <c r="T2166" s="75">
        <v>0</v>
      </c>
      <c r="U2166" s="1002"/>
      <c r="V2166" s="138"/>
      <c r="W2166" s="469"/>
      <c r="X2166" s="138"/>
      <c r="Y2166" s="469"/>
      <c r="Z2166" s="60">
        <f t="shared" si="205"/>
        <v>0</v>
      </c>
      <c r="AA2166" s="1002"/>
      <c r="AB2166" s="138"/>
      <c r="AC2166" s="469"/>
      <c r="AD2166" s="63">
        <v>0</v>
      </c>
      <c r="AE2166" s="137"/>
      <c r="AF2166" s="942"/>
      <c r="AG2166" s="150">
        <v>0</v>
      </c>
      <c r="AH2166" s="138"/>
      <c r="AI2166" s="469"/>
      <c r="AJ2166" s="998">
        <f t="shared" si="207"/>
        <v>0</v>
      </c>
    </row>
    <row r="2167" spans="2:36" x14ac:dyDescent="0.25">
      <c r="B2167" s="272">
        <v>338</v>
      </c>
      <c r="C2167" s="273" t="s">
        <v>1995</v>
      </c>
      <c r="D2167" s="272"/>
      <c r="E2167" s="272"/>
      <c r="F2167" s="274"/>
      <c r="G2167" s="313"/>
      <c r="H2167" s="313"/>
      <c r="I2167" s="313"/>
      <c r="J2167" s="277"/>
      <c r="K2167" s="806">
        <v>0</v>
      </c>
      <c r="L2167" s="278"/>
      <c r="M2167" s="919">
        <v>0</v>
      </c>
      <c r="N2167" s="278"/>
      <c r="O2167" s="919"/>
      <c r="P2167" s="875">
        <v>0</v>
      </c>
      <c r="Q2167" s="928"/>
      <c r="R2167" s="279"/>
      <c r="S2167" s="919"/>
      <c r="T2167" s="875">
        <v>0</v>
      </c>
      <c r="U2167" s="928">
        <v>0</v>
      </c>
      <c r="V2167" s="279"/>
      <c r="W2167" s="919"/>
      <c r="X2167" s="279"/>
      <c r="Y2167" s="919"/>
      <c r="Z2167" s="373">
        <f t="shared" si="205"/>
        <v>0</v>
      </c>
      <c r="AA2167" s="928">
        <v>0</v>
      </c>
      <c r="AB2167" s="279"/>
      <c r="AC2167" s="919"/>
      <c r="AD2167" s="930">
        <v>0</v>
      </c>
      <c r="AE2167" s="316"/>
      <c r="AF2167" s="944"/>
      <c r="AG2167" s="876">
        <v>0</v>
      </c>
      <c r="AH2167" s="279"/>
      <c r="AI2167" s="919"/>
      <c r="AJ2167" s="1027">
        <f t="shared" si="207"/>
        <v>0</v>
      </c>
    </row>
    <row r="2168" spans="2:36" x14ac:dyDescent="0.25">
      <c r="B2168" s="42">
        <v>33801</v>
      </c>
      <c r="C2168" s="341" t="s">
        <v>1995</v>
      </c>
      <c r="D2168" s="44"/>
      <c r="E2168" s="44"/>
      <c r="F2168" s="44"/>
      <c r="G2168" s="239"/>
      <c r="H2168" s="239"/>
      <c r="I2168" s="239"/>
      <c r="J2168" s="47"/>
      <c r="K2168" s="787">
        <v>0</v>
      </c>
      <c r="L2168" s="264"/>
      <c r="M2168" s="921">
        <v>0</v>
      </c>
      <c r="N2168" s="264"/>
      <c r="O2168" s="921"/>
      <c r="P2168" s="238">
        <v>0</v>
      </c>
      <c r="Q2168" s="1008"/>
      <c r="R2168" s="265"/>
      <c r="S2168" s="921"/>
      <c r="T2168" s="238">
        <v>0</v>
      </c>
      <c r="U2168" s="1008">
        <v>0</v>
      </c>
      <c r="V2168" s="265"/>
      <c r="W2168" s="921"/>
      <c r="X2168" s="265"/>
      <c r="Y2168" s="921"/>
      <c r="Z2168" s="376">
        <f t="shared" si="205"/>
        <v>0</v>
      </c>
      <c r="AA2168" s="1008">
        <v>0</v>
      </c>
      <c r="AB2168" s="265"/>
      <c r="AC2168" s="921"/>
      <c r="AD2168" s="931">
        <v>0</v>
      </c>
      <c r="AE2168" s="281"/>
      <c r="AF2168" s="958"/>
      <c r="AG2168" s="882">
        <v>0</v>
      </c>
      <c r="AH2168" s="265"/>
      <c r="AI2168" s="921"/>
      <c r="AJ2168" s="926">
        <f t="shared" si="207"/>
        <v>0</v>
      </c>
    </row>
    <row r="2169" spans="2:36" x14ac:dyDescent="0.25">
      <c r="B2169" s="406"/>
      <c r="C2169" s="86"/>
      <c r="D2169" s="51"/>
      <c r="E2169" s="51"/>
      <c r="F2169" s="171"/>
      <c r="G2169" s="478"/>
      <c r="H2169" s="478"/>
      <c r="I2169" s="478"/>
      <c r="J2169" s="57"/>
      <c r="K2169" s="807"/>
      <c r="L2169" s="136"/>
      <c r="M2169" s="469">
        <v>0</v>
      </c>
      <c r="N2169" s="136"/>
      <c r="O2169" s="469"/>
      <c r="P2169" s="75">
        <v>0</v>
      </c>
      <c r="Q2169" s="1002"/>
      <c r="R2169" s="138"/>
      <c r="S2169" s="469"/>
      <c r="T2169" s="75">
        <v>0</v>
      </c>
      <c r="U2169" s="1002"/>
      <c r="V2169" s="138"/>
      <c r="W2169" s="469"/>
      <c r="X2169" s="138"/>
      <c r="Y2169" s="469"/>
      <c r="Z2169" s="60">
        <f t="shared" si="205"/>
        <v>0</v>
      </c>
      <c r="AA2169" s="1002"/>
      <c r="AB2169" s="138"/>
      <c r="AC2169" s="469"/>
      <c r="AD2169" s="63">
        <v>0</v>
      </c>
      <c r="AE2169" s="137"/>
      <c r="AF2169" s="942"/>
      <c r="AG2169" s="150">
        <v>0</v>
      </c>
      <c r="AH2169" s="138"/>
      <c r="AI2169" s="469"/>
      <c r="AJ2169" s="998">
        <f t="shared" si="207"/>
        <v>0</v>
      </c>
    </row>
    <row r="2170" spans="2:36" ht="24" x14ac:dyDescent="0.25">
      <c r="B2170" s="272">
        <v>339</v>
      </c>
      <c r="C2170" s="273" t="s">
        <v>1996</v>
      </c>
      <c r="D2170" s="272"/>
      <c r="E2170" s="272"/>
      <c r="F2170" s="274"/>
      <c r="G2170" s="313"/>
      <c r="H2170" s="313"/>
      <c r="I2170" s="313"/>
      <c r="J2170" s="277"/>
      <c r="K2170" s="806">
        <v>8120</v>
      </c>
      <c r="L2170" s="278"/>
      <c r="M2170" s="919">
        <v>0</v>
      </c>
      <c r="N2170" s="278"/>
      <c r="O2170" s="919"/>
      <c r="P2170" s="875">
        <v>0</v>
      </c>
      <c r="Q2170" s="928"/>
      <c r="R2170" s="279"/>
      <c r="S2170" s="919"/>
      <c r="T2170" s="875">
        <v>0</v>
      </c>
      <c r="U2170" s="928">
        <v>0</v>
      </c>
      <c r="V2170" s="279"/>
      <c r="W2170" s="919"/>
      <c r="X2170" s="279"/>
      <c r="Y2170" s="919"/>
      <c r="Z2170" s="373">
        <f t="shared" si="205"/>
        <v>0</v>
      </c>
      <c r="AA2170" s="928">
        <f>AA2171+AA2173+AA2175</f>
        <v>8120</v>
      </c>
      <c r="AB2170" s="279"/>
      <c r="AC2170" s="928">
        <f>AC2171+AC2173+AC2175</f>
        <v>0</v>
      </c>
      <c r="AD2170" s="930">
        <v>0</v>
      </c>
      <c r="AE2170" s="316">
        <f>AE2171+AE2173+AE2175</f>
        <v>0</v>
      </c>
      <c r="AF2170" s="944"/>
      <c r="AG2170" s="316">
        <f>AG2171+AG2173+AG2175</f>
        <v>0</v>
      </c>
      <c r="AH2170" s="279"/>
      <c r="AI2170" s="928">
        <f>AI2171+AI2173+AI2175</f>
        <v>0</v>
      </c>
      <c r="AJ2170" s="928">
        <f>AJ2171+AJ2173+AJ2175</f>
        <v>8120</v>
      </c>
    </row>
    <row r="2171" spans="2:36" x14ac:dyDescent="0.25">
      <c r="B2171" s="42">
        <v>33901</v>
      </c>
      <c r="C2171" s="341" t="s">
        <v>1997</v>
      </c>
      <c r="D2171" s="44"/>
      <c r="E2171" s="44"/>
      <c r="F2171" s="44"/>
      <c r="G2171" s="239"/>
      <c r="H2171" s="239"/>
      <c r="I2171" s="239"/>
      <c r="J2171" s="47"/>
      <c r="K2171" s="787">
        <v>8120</v>
      </c>
      <c r="L2171" s="264"/>
      <c r="M2171" s="921">
        <v>0</v>
      </c>
      <c r="N2171" s="264"/>
      <c r="O2171" s="921"/>
      <c r="P2171" s="238">
        <v>0</v>
      </c>
      <c r="Q2171" s="1008"/>
      <c r="R2171" s="265"/>
      <c r="S2171" s="921"/>
      <c r="T2171" s="238">
        <v>0</v>
      </c>
      <c r="U2171" s="1008">
        <v>0</v>
      </c>
      <c r="V2171" s="265"/>
      <c r="W2171" s="921"/>
      <c r="X2171" s="265"/>
      <c r="Y2171" s="921"/>
      <c r="Z2171" s="376">
        <f t="shared" si="205"/>
        <v>0</v>
      </c>
      <c r="AA2171" s="1008">
        <f>AA2172</f>
        <v>8120</v>
      </c>
      <c r="AB2171" s="265"/>
      <c r="AC2171" s="921"/>
      <c r="AD2171" s="931">
        <v>0</v>
      </c>
      <c r="AE2171" s="281"/>
      <c r="AF2171" s="958"/>
      <c r="AG2171" s="882">
        <v>0</v>
      </c>
      <c r="AH2171" s="265"/>
      <c r="AI2171" s="921"/>
      <c r="AJ2171" s="926">
        <f t="shared" ref="AJ2171:AJ2222" si="210">AG2171+AI2171+AE2171+AC2171+AA2171+Y2171+W2171+U2171+S2171+Q2171+O2171+M2171</f>
        <v>8120</v>
      </c>
    </row>
    <row r="2172" spans="2:36" x14ac:dyDescent="0.25">
      <c r="B2172" s="406"/>
      <c r="C2172" s="86" t="s">
        <v>1998</v>
      </c>
      <c r="D2172" s="51"/>
      <c r="E2172" s="51">
        <v>1</v>
      </c>
      <c r="F2172" s="485"/>
      <c r="G2172" s="486"/>
      <c r="H2172" s="486"/>
      <c r="I2172" s="486"/>
      <c r="J2172" s="57"/>
      <c r="K2172" s="807">
        <v>8120</v>
      </c>
      <c r="L2172" s="136"/>
      <c r="M2172" s="469">
        <v>0</v>
      </c>
      <c r="N2172" s="136"/>
      <c r="O2172" s="469"/>
      <c r="P2172" s="75">
        <v>0</v>
      </c>
      <c r="Q2172" s="1002"/>
      <c r="R2172" s="138"/>
      <c r="S2172" s="469"/>
      <c r="T2172" s="75">
        <v>0</v>
      </c>
      <c r="U2172" s="1002"/>
      <c r="V2172" s="138"/>
      <c r="W2172" s="469"/>
      <c r="X2172" s="138"/>
      <c r="Y2172" s="469"/>
      <c r="Z2172" s="60">
        <f t="shared" si="205"/>
        <v>1</v>
      </c>
      <c r="AA2172" s="1002">
        <v>8120</v>
      </c>
      <c r="AB2172" s="138"/>
      <c r="AC2172" s="469"/>
      <c r="AD2172" s="63">
        <v>0</v>
      </c>
      <c r="AE2172" s="137"/>
      <c r="AF2172" s="942"/>
      <c r="AG2172" s="150">
        <v>0</v>
      </c>
      <c r="AH2172" s="138"/>
      <c r="AI2172" s="469"/>
      <c r="AJ2172" s="998">
        <f t="shared" si="210"/>
        <v>8120</v>
      </c>
    </row>
    <row r="2173" spans="2:36" x14ac:dyDescent="0.25">
      <c r="B2173" s="42">
        <v>33902</v>
      </c>
      <c r="C2173" s="341" t="s">
        <v>1999</v>
      </c>
      <c r="D2173" s="44"/>
      <c r="E2173" s="44"/>
      <c r="F2173" s="44"/>
      <c r="G2173" s="239"/>
      <c r="H2173" s="239"/>
      <c r="I2173" s="239"/>
      <c r="J2173" s="47"/>
      <c r="K2173" s="787">
        <v>0</v>
      </c>
      <c r="L2173" s="264"/>
      <c r="M2173" s="921">
        <v>0</v>
      </c>
      <c r="N2173" s="264"/>
      <c r="O2173" s="921"/>
      <c r="P2173" s="238">
        <v>0</v>
      </c>
      <c r="Q2173" s="1008"/>
      <c r="R2173" s="265"/>
      <c r="S2173" s="921"/>
      <c r="T2173" s="238">
        <v>0</v>
      </c>
      <c r="U2173" s="1008">
        <v>0</v>
      </c>
      <c r="V2173" s="265"/>
      <c r="W2173" s="921"/>
      <c r="X2173" s="265"/>
      <c r="Y2173" s="921"/>
      <c r="Z2173" s="376">
        <f t="shared" si="205"/>
        <v>0</v>
      </c>
      <c r="AA2173" s="1008">
        <v>0</v>
      </c>
      <c r="AB2173" s="265"/>
      <c r="AC2173" s="921"/>
      <c r="AD2173" s="931">
        <v>0</v>
      </c>
      <c r="AE2173" s="281"/>
      <c r="AF2173" s="958"/>
      <c r="AG2173" s="882">
        <v>0</v>
      </c>
      <c r="AH2173" s="265"/>
      <c r="AI2173" s="921"/>
      <c r="AJ2173" s="926">
        <f t="shared" si="210"/>
        <v>0</v>
      </c>
    </row>
    <row r="2174" spans="2:36" x14ac:dyDescent="0.25">
      <c r="B2174" s="406"/>
      <c r="C2174" s="86"/>
      <c r="D2174" s="51"/>
      <c r="E2174" s="51"/>
      <c r="F2174" s="171"/>
      <c r="G2174" s="478"/>
      <c r="H2174" s="478"/>
      <c r="I2174" s="478">
        <v>2</v>
      </c>
      <c r="J2174" s="57"/>
      <c r="K2174" s="807"/>
      <c r="L2174" s="136"/>
      <c r="M2174" s="469">
        <v>0</v>
      </c>
      <c r="N2174" s="136"/>
      <c r="O2174" s="469"/>
      <c r="P2174" s="75">
        <v>0</v>
      </c>
      <c r="Q2174" s="1002"/>
      <c r="R2174" s="138"/>
      <c r="S2174" s="469"/>
      <c r="T2174" s="75">
        <v>0</v>
      </c>
      <c r="U2174" s="1002"/>
      <c r="V2174" s="138"/>
      <c r="W2174" s="469"/>
      <c r="X2174" s="138"/>
      <c r="Y2174" s="469"/>
      <c r="Z2174" s="60">
        <f t="shared" si="205"/>
        <v>0</v>
      </c>
      <c r="AA2174" s="1002"/>
      <c r="AB2174" s="138"/>
      <c r="AC2174" s="469"/>
      <c r="AD2174" s="63">
        <v>0</v>
      </c>
      <c r="AE2174" s="137"/>
      <c r="AF2174" s="942"/>
      <c r="AG2174" s="150">
        <v>0</v>
      </c>
      <c r="AH2174" s="138"/>
      <c r="AI2174" s="469"/>
      <c r="AJ2174" s="998">
        <f t="shared" si="210"/>
        <v>0</v>
      </c>
    </row>
    <row r="2175" spans="2:36" x14ac:dyDescent="0.25">
      <c r="B2175" s="42">
        <v>33903</v>
      </c>
      <c r="C2175" s="341" t="s">
        <v>2000</v>
      </c>
      <c r="D2175" s="44"/>
      <c r="E2175" s="44"/>
      <c r="F2175" s="44"/>
      <c r="G2175" s="239"/>
      <c r="H2175" s="239"/>
      <c r="I2175" s="239"/>
      <c r="J2175" s="47"/>
      <c r="K2175" s="787">
        <v>0</v>
      </c>
      <c r="L2175" s="264"/>
      <c r="M2175" s="921">
        <v>0</v>
      </c>
      <c r="N2175" s="264"/>
      <c r="O2175" s="921"/>
      <c r="P2175" s="238">
        <v>0</v>
      </c>
      <c r="Q2175" s="1008"/>
      <c r="R2175" s="265"/>
      <c r="S2175" s="921"/>
      <c r="T2175" s="238">
        <v>0</v>
      </c>
      <c r="U2175" s="1008">
        <v>0</v>
      </c>
      <c r="V2175" s="265"/>
      <c r="W2175" s="921"/>
      <c r="X2175" s="265"/>
      <c r="Y2175" s="921"/>
      <c r="Z2175" s="376">
        <f t="shared" si="205"/>
        <v>0</v>
      </c>
      <c r="AA2175" s="1008">
        <v>0</v>
      </c>
      <c r="AB2175" s="265"/>
      <c r="AC2175" s="921"/>
      <c r="AD2175" s="931">
        <v>0</v>
      </c>
      <c r="AE2175" s="281"/>
      <c r="AF2175" s="958"/>
      <c r="AG2175" s="882">
        <v>0</v>
      </c>
      <c r="AH2175" s="265"/>
      <c r="AI2175" s="921"/>
      <c r="AJ2175" s="926">
        <f t="shared" si="210"/>
        <v>0</v>
      </c>
    </row>
    <row r="2176" spans="2:36" x14ac:dyDescent="0.25">
      <c r="B2176" s="406"/>
      <c r="C2176" s="86"/>
      <c r="D2176" s="51"/>
      <c r="E2176" s="51"/>
      <c r="F2176" s="171"/>
      <c r="G2176" s="478"/>
      <c r="H2176" s="478"/>
      <c r="I2176" s="478"/>
      <c r="J2176" s="57"/>
      <c r="K2176" s="807"/>
      <c r="L2176" s="136"/>
      <c r="M2176" s="469">
        <v>0</v>
      </c>
      <c r="N2176" s="136"/>
      <c r="O2176" s="469"/>
      <c r="P2176" s="75">
        <v>0</v>
      </c>
      <c r="Q2176" s="1002"/>
      <c r="R2176" s="138"/>
      <c r="S2176" s="469"/>
      <c r="T2176" s="75">
        <v>0</v>
      </c>
      <c r="U2176" s="1002"/>
      <c r="V2176" s="138"/>
      <c r="W2176" s="469"/>
      <c r="X2176" s="138"/>
      <c r="Y2176" s="469"/>
      <c r="Z2176" s="60">
        <f t="shared" si="205"/>
        <v>0</v>
      </c>
      <c r="AA2176" s="1002"/>
      <c r="AB2176" s="138"/>
      <c r="AC2176" s="469"/>
      <c r="AD2176" s="63">
        <v>0</v>
      </c>
      <c r="AE2176" s="137"/>
      <c r="AF2176" s="942"/>
      <c r="AG2176" s="150">
        <v>0</v>
      </c>
      <c r="AH2176" s="138"/>
      <c r="AI2176" s="469"/>
      <c r="AJ2176" s="998">
        <f t="shared" si="210"/>
        <v>0</v>
      </c>
    </row>
    <row r="2177" spans="2:36" ht="24" x14ac:dyDescent="0.25">
      <c r="B2177" s="25">
        <v>3400</v>
      </c>
      <c r="C2177" s="26" t="s">
        <v>2001</v>
      </c>
      <c r="D2177" s="25"/>
      <c r="E2177" s="746"/>
      <c r="F2177" s="28"/>
      <c r="G2177" s="29"/>
      <c r="H2177" s="29"/>
      <c r="I2177" s="29"/>
      <c r="J2177" s="30"/>
      <c r="K2177" s="824">
        <v>803160</v>
      </c>
      <c r="L2177" s="249"/>
      <c r="M2177" s="922">
        <v>0</v>
      </c>
      <c r="N2177" s="249"/>
      <c r="O2177" s="922"/>
      <c r="P2177" s="885">
        <v>0</v>
      </c>
      <c r="Q2177" s="248">
        <f>Q2178+Q2196+Q2199+Q2202+Q2205+Q2210+Q2213+Q2216+Q2219</f>
        <v>0</v>
      </c>
      <c r="R2177" s="250"/>
      <c r="S2177" s="922"/>
      <c r="T2177" s="885">
        <v>0</v>
      </c>
      <c r="U2177" s="248">
        <v>645861.35</v>
      </c>
      <c r="V2177" s="250"/>
      <c r="W2177" s="922"/>
      <c r="X2177" s="250"/>
      <c r="Y2177" s="922"/>
      <c r="Z2177" s="368">
        <f t="shared" si="205"/>
        <v>0</v>
      </c>
      <c r="AA2177" s="248">
        <v>157298.65000000005</v>
      </c>
      <c r="AB2177" s="250"/>
      <c r="AC2177" s="922"/>
      <c r="AD2177" s="929">
        <v>0</v>
      </c>
      <c r="AE2177" s="248">
        <f>AE2178+AE2196+AE2199+AE2202+AE2205+AE2210+AE2213+AE2216+AE2219</f>
        <v>0</v>
      </c>
      <c r="AF2177" s="554">
        <f>AF2178+AF2196+AF2199+AF2202+AF2205+AF2210+AF2213+AF2216+AF2219</f>
        <v>0</v>
      </c>
      <c r="AG2177" s="886">
        <v>0</v>
      </c>
      <c r="AH2177" s="250"/>
      <c r="AI2177" s="922"/>
      <c r="AJ2177" s="1028">
        <f t="shared" si="210"/>
        <v>803160</v>
      </c>
    </row>
    <row r="2178" spans="2:36" x14ac:dyDescent="0.25">
      <c r="B2178" s="272">
        <v>341</v>
      </c>
      <c r="C2178" s="273" t="s">
        <v>2002</v>
      </c>
      <c r="D2178" s="272"/>
      <c r="E2178" s="747"/>
      <c r="F2178" s="282"/>
      <c r="G2178" s="283"/>
      <c r="H2178" s="283"/>
      <c r="I2178" s="283"/>
      <c r="J2178" s="277"/>
      <c r="K2178" s="825">
        <v>0</v>
      </c>
      <c r="L2178" s="278"/>
      <c r="M2178" s="919">
        <v>0</v>
      </c>
      <c r="N2178" s="278"/>
      <c r="O2178" s="919"/>
      <c r="P2178" s="875">
        <v>0</v>
      </c>
      <c r="Q2178" s="284">
        <f>Q2179+Q2182+Q2184+Q2186+Q2188+Q2190+Q2192+Q2194</f>
        <v>0</v>
      </c>
      <c r="R2178" s="279"/>
      <c r="S2178" s="919"/>
      <c r="T2178" s="875">
        <v>0</v>
      </c>
      <c r="U2178" s="284">
        <v>0</v>
      </c>
      <c r="V2178" s="279"/>
      <c r="W2178" s="919"/>
      <c r="X2178" s="279"/>
      <c r="Y2178" s="919"/>
      <c r="Z2178" s="373">
        <f t="shared" si="205"/>
        <v>0</v>
      </c>
      <c r="AA2178" s="284">
        <v>0</v>
      </c>
      <c r="AB2178" s="279"/>
      <c r="AC2178" s="919"/>
      <c r="AD2178" s="930">
        <v>0</v>
      </c>
      <c r="AE2178" s="284">
        <f>AE2179+AE2182+AE2184+AE2186+AE2188+AE2190+AE2192+AE2194</f>
        <v>0</v>
      </c>
      <c r="AF2178" s="950">
        <f>AF2179+AF2182+AF2184+AF2186+AF2188+AF2190+AF2192+AF2194</f>
        <v>0</v>
      </c>
      <c r="AG2178" s="876">
        <v>0</v>
      </c>
      <c r="AH2178" s="279"/>
      <c r="AI2178" s="919"/>
      <c r="AJ2178" s="1027">
        <f t="shared" si="210"/>
        <v>0</v>
      </c>
    </row>
    <row r="2179" spans="2:36" x14ac:dyDescent="0.25">
      <c r="B2179" s="544">
        <v>34101</v>
      </c>
      <c r="C2179" s="340" t="s">
        <v>2003</v>
      </c>
      <c r="D2179" s="540"/>
      <c r="E2179" s="540"/>
      <c r="F2179" s="545"/>
      <c r="G2179" s="546"/>
      <c r="H2179" s="546"/>
      <c r="I2179" s="546"/>
      <c r="J2179" s="1067"/>
      <c r="K2179" s="832">
        <v>0</v>
      </c>
      <c r="L2179" s="264"/>
      <c r="M2179" s="921">
        <v>0</v>
      </c>
      <c r="N2179" s="264"/>
      <c r="O2179" s="921"/>
      <c r="P2179" s="238">
        <v>0</v>
      </c>
      <c r="Q2179" s="251">
        <f>Q2180</f>
        <v>0</v>
      </c>
      <c r="R2179" s="265"/>
      <c r="S2179" s="921"/>
      <c r="T2179" s="238">
        <v>0</v>
      </c>
      <c r="U2179" s="251">
        <v>0</v>
      </c>
      <c r="V2179" s="265"/>
      <c r="W2179" s="921"/>
      <c r="X2179" s="265"/>
      <c r="Y2179" s="921"/>
      <c r="Z2179" s="376">
        <f t="shared" si="205"/>
        <v>0</v>
      </c>
      <c r="AA2179" s="251">
        <v>0</v>
      </c>
      <c r="AB2179" s="265"/>
      <c r="AC2179" s="921"/>
      <c r="AD2179" s="931">
        <v>0</v>
      </c>
      <c r="AE2179" s="251">
        <f>AE2180</f>
        <v>0</v>
      </c>
      <c r="AF2179" s="565">
        <f>AF2180</f>
        <v>0</v>
      </c>
      <c r="AG2179" s="882">
        <v>0</v>
      </c>
      <c r="AH2179" s="265"/>
      <c r="AI2179" s="921"/>
      <c r="AJ2179" s="926">
        <f t="shared" si="210"/>
        <v>0</v>
      </c>
    </row>
    <row r="2180" spans="2:36" ht="66" x14ac:dyDescent="0.25">
      <c r="B2180" s="51"/>
      <c r="C2180" s="102" t="s">
        <v>2003</v>
      </c>
      <c r="D2180" s="74"/>
      <c r="E2180" s="74">
        <v>0</v>
      </c>
      <c r="F2180" s="74" t="s">
        <v>734</v>
      </c>
      <c r="G2180" s="55" t="s">
        <v>31</v>
      </c>
      <c r="H2180" s="56" t="s">
        <v>32</v>
      </c>
      <c r="I2180" s="55" t="s">
        <v>33</v>
      </c>
      <c r="J2180" s="57"/>
      <c r="K2180" s="766">
        <v>0</v>
      </c>
      <c r="L2180" s="80"/>
      <c r="M2180" s="150">
        <v>0</v>
      </c>
      <c r="N2180" s="80"/>
      <c r="O2180" s="150"/>
      <c r="P2180" s="75">
        <v>0</v>
      </c>
      <c r="Q2180" s="999">
        <f>P2180*J2180</f>
        <v>0</v>
      </c>
      <c r="R2180" s="81"/>
      <c r="S2180" s="150"/>
      <c r="T2180" s="75">
        <v>0</v>
      </c>
      <c r="U2180" s="999"/>
      <c r="V2180" s="81"/>
      <c r="W2180" s="150"/>
      <c r="X2180" s="81"/>
      <c r="Y2180" s="150"/>
      <c r="Z2180" s="60">
        <f t="shared" si="205"/>
        <v>0</v>
      </c>
      <c r="AA2180" s="999">
        <v>0</v>
      </c>
      <c r="AB2180" s="81"/>
      <c r="AC2180" s="150"/>
      <c r="AD2180" s="63">
        <v>0</v>
      </c>
      <c r="AE2180" s="78">
        <f>AD2180*J2180</f>
        <v>0</v>
      </c>
      <c r="AF2180" s="63">
        <v>0</v>
      </c>
      <c r="AG2180" s="150">
        <v>0</v>
      </c>
      <c r="AH2180" s="81"/>
      <c r="AI2180" s="150"/>
      <c r="AJ2180" s="998">
        <f t="shared" si="210"/>
        <v>0</v>
      </c>
    </row>
    <row r="2181" spans="2:36" x14ac:dyDescent="0.25">
      <c r="B2181" s="406"/>
      <c r="C2181" s="86"/>
      <c r="D2181" s="51"/>
      <c r="E2181" s="51"/>
      <c r="F2181" s="171"/>
      <c r="G2181" s="478"/>
      <c r="H2181" s="478"/>
      <c r="I2181" s="478"/>
      <c r="J2181" s="57"/>
      <c r="K2181" s="807"/>
      <c r="L2181" s="136"/>
      <c r="M2181" s="469">
        <v>0</v>
      </c>
      <c r="N2181" s="136"/>
      <c r="O2181" s="469"/>
      <c r="P2181" s="75">
        <v>0</v>
      </c>
      <c r="Q2181" s="1002"/>
      <c r="R2181" s="138"/>
      <c r="S2181" s="469"/>
      <c r="T2181" s="75">
        <v>0</v>
      </c>
      <c r="U2181" s="1002"/>
      <c r="V2181" s="138"/>
      <c r="W2181" s="469"/>
      <c r="X2181" s="138"/>
      <c r="Y2181" s="469"/>
      <c r="Z2181" s="60">
        <f t="shared" si="205"/>
        <v>0</v>
      </c>
      <c r="AA2181" s="1002">
        <v>0</v>
      </c>
      <c r="AB2181" s="138"/>
      <c r="AC2181" s="469"/>
      <c r="AD2181" s="63">
        <v>0</v>
      </c>
      <c r="AE2181" s="137"/>
      <c r="AF2181" s="942"/>
      <c r="AG2181" s="150">
        <v>0</v>
      </c>
      <c r="AH2181" s="138"/>
      <c r="AI2181" s="469"/>
      <c r="AJ2181" s="998">
        <f t="shared" si="210"/>
        <v>0</v>
      </c>
    </row>
    <row r="2182" spans="2:36" x14ac:dyDescent="0.25">
      <c r="B2182" s="42">
        <v>34102</v>
      </c>
      <c r="C2182" s="341" t="s">
        <v>2004</v>
      </c>
      <c r="D2182" s="44"/>
      <c r="E2182" s="44"/>
      <c r="F2182" s="44"/>
      <c r="G2182" s="239"/>
      <c r="H2182" s="239"/>
      <c r="I2182" s="239"/>
      <c r="J2182" s="47"/>
      <c r="K2182" s="787">
        <v>0</v>
      </c>
      <c r="L2182" s="264"/>
      <c r="M2182" s="921">
        <v>0</v>
      </c>
      <c r="N2182" s="264"/>
      <c r="O2182" s="921"/>
      <c r="P2182" s="238">
        <v>0</v>
      </c>
      <c r="Q2182" s="1008"/>
      <c r="R2182" s="265"/>
      <c r="S2182" s="921"/>
      <c r="T2182" s="238">
        <v>0</v>
      </c>
      <c r="U2182" s="1008">
        <v>0</v>
      </c>
      <c r="V2182" s="265"/>
      <c r="W2182" s="921"/>
      <c r="X2182" s="265"/>
      <c r="Y2182" s="921"/>
      <c r="Z2182" s="376">
        <f t="shared" ref="Z2182:Z2245" si="211">E2182</f>
        <v>0</v>
      </c>
      <c r="AA2182" s="1008">
        <v>0</v>
      </c>
      <c r="AB2182" s="265"/>
      <c r="AC2182" s="921"/>
      <c r="AD2182" s="931">
        <v>0</v>
      </c>
      <c r="AE2182" s="281"/>
      <c r="AF2182" s="958"/>
      <c r="AG2182" s="882">
        <v>0</v>
      </c>
      <c r="AH2182" s="265"/>
      <c r="AI2182" s="921"/>
      <c r="AJ2182" s="926">
        <f t="shared" si="210"/>
        <v>0</v>
      </c>
    </row>
    <row r="2183" spans="2:36" x14ac:dyDescent="0.25">
      <c r="B2183" s="406"/>
      <c r="C2183" s="86"/>
      <c r="D2183" s="51"/>
      <c r="E2183" s="51"/>
      <c r="F2183" s="171"/>
      <c r="G2183" s="55"/>
      <c r="H2183" s="56"/>
      <c r="I2183" s="55"/>
      <c r="J2183" s="57"/>
      <c r="K2183" s="807"/>
      <c r="L2183" s="136"/>
      <c r="M2183" s="469">
        <v>0</v>
      </c>
      <c r="N2183" s="136"/>
      <c r="O2183" s="469"/>
      <c r="P2183" s="75">
        <v>0</v>
      </c>
      <c r="Q2183" s="1002"/>
      <c r="R2183" s="138"/>
      <c r="S2183" s="469"/>
      <c r="T2183" s="75">
        <v>0</v>
      </c>
      <c r="U2183" s="1002"/>
      <c r="V2183" s="138"/>
      <c r="W2183" s="469"/>
      <c r="X2183" s="138"/>
      <c r="Y2183" s="469"/>
      <c r="Z2183" s="60">
        <f t="shared" si="211"/>
        <v>0</v>
      </c>
      <c r="AA2183" s="1002"/>
      <c r="AB2183" s="138"/>
      <c r="AC2183" s="469"/>
      <c r="AD2183" s="63">
        <v>0</v>
      </c>
      <c r="AE2183" s="137"/>
      <c r="AF2183" s="942"/>
      <c r="AG2183" s="150">
        <v>0</v>
      </c>
      <c r="AH2183" s="138"/>
      <c r="AI2183" s="469"/>
      <c r="AJ2183" s="998">
        <f t="shared" si="210"/>
        <v>0</v>
      </c>
    </row>
    <row r="2184" spans="2:36" x14ac:dyDescent="0.25">
      <c r="B2184" s="42">
        <v>34103</v>
      </c>
      <c r="C2184" s="341" t="s">
        <v>2005</v>
      </c>
      <c r="D2184" s="44"/>
      <c r="E2184" s="44"/>
      <c r="F2184" s="44"/>
      <c r="G2184" s="239"/>
      <c r="H2184" s="239"/>
      <c r="I2184" s="239"/>
      <c r="J2184" s="47"/>
      <c r="K2184" s="787">
        <v>0</v>
      </c>
      <c r="L2184" s="264"/>
      <c r="M2184" s="921">
        <v>0</v>
      </c>
      <c r="N2184" s="264"/>
      <c r="O2184" s="921"/>
      <c r="P2184" s="238">
        <v>0</v>
      </c>
      <c r="Q2184" s="1008"/>
      <c r="R2184" s="265"/>
      <c r="S2184" s="921"/>
      <c r="T2184" s="238">
        <v>0</v>
      </c>
      <c r="U2184" s="1008">
        <v>0</v>
      </c>
      <c r="V2184" s="265"/>
      <c r="W2184" s="921"/>
      <c r="X2184" s="265"/>
      <c r="Y2184" s="921"/>
      <c r="Z2184" s="376">
        <f t="shared" si="211"/>
        <v>0</v>
      </c>
      <c r="AA2184" s="1008">
        <v>0</v>
      </c>
      <c r="AB2184" s="265"/>
      <c r="AC2184" s="921"/>
      <c r="AD2184" s="931">
        <v>0</v>
      </c>
      <c r="AE2184" s="281"/>
      <c r="AF2184" s="958"/>
      <c r="AG2184" s="882">
        <v>0</v>
      </c>
      <c r="AH2184" s="265"/>
      <c r="AI2184" s="921"/>
      <c r="AJ2184" s="926">
        <f t="shared" si="210"/>
        <v>0</v>
      </c>
    </row>
    <row r="2185" spans="2:36" x14ac:dyDescent="0.25">
      <c r="B2185" s="406"/>
      <c r="C2185" s="82"/>
      <c r="D2185" s="51"/>
      <c r="E2185" s="51"/>
      <c r="F2185" s="74"/>
      <c r="G2185" s="88"/>
      <c r="H2185" s="88"/>
      <c r="I2185" s="88"/>
      <c r="J2185" s="108"/>
      <c r="K2185" s="807"/>
      <c r="L2185" s="142"/>
      <c r="M2185" s="918">
        <v>0</v>
      </c>
      <c r="N2185" s="142"/>
      <c r="O2185" s="918"/>
      <c r="P2185" s="75">
        <v>0</v>
      </c>
      <c r="Q2185" s="1007"/>
      <c r="R2185" s="144"/>
      <c r="S2185" s="918"/>
      <c r="T2185" s="75">
        <v>0</v>
      </c>
      <c r="U2185" s="1007"/>
      <c r="V2185" s="144"/>
      <c r="W2185" s="918"/>
      <c r="X2185" s="144"/>
      <c r="Y2185" s="918"/>
      <c r="Z2185" s="60">
        <f t="shared" si="211"/>
        <v>0</v>
      </c>
      <c r="AA2185" s="1007"/>
      <c r="AB2185" s="144"/>
      <c r="AC2185" s="918"/>
      <c r="AD2185" s="63">
        <v>0</v>
      </c>
      <c r="AE2185" s="135"/>
      <c r="AF2185" s="945"/>
      <c r="AG2185" s="150">
        <v>0</v>
      </c>
      <c r="AH2185" s="144"/>
      <c r="AI2185" s="918"/>
      <c r="AJ2185" s="998">
        <f t="shared" si="210"/>
        <v>0</v>
      </c>
    </row>
    <row r="2186" spans="2:36" x14ac:dyDescent="0.25">
      <c r="B2186" s="42">
        <v>34104</v>
      </c>
      <c r="C2186" s="341" t="s">
        <v>2006</v>
      </c>
      <c r="D2186" s="44"/>
      <c r="E2186" s="44"/>
      <c r="F2186" s="44"/>
      <c r="G2186" s="239"/>
      <c r="H2186" s="239"/>
      <c r="I2186" s="239"/>
      <c r="J2186" s="47"/>
      <c r="K2186" s="787">
        <v>0</v>
      </c>
      <c r="L2186" s="264"/>
      <c r="M2186" s="921">
        <v>0</v>
      </c>
      <c r="N2186" s="264"/>
      <c r="O2186" s="921"/>
      <c r="P2186" s="238">
        <v>0</v>
      </c>
      <c r="Q2186" s="1008"/>
      <c r="R2186" s="265"/>
      <c r="S2186" s="921"/>
      <c r="T2186" s="238">
        <v>0</v>
      </c>
      <c r="U2186" s="1008">
        <v>0</v>
      </c>
      <c r="V2186" s="265"/>
      <c r="W2186" s="921"/>
      <c r="X2186" s="265"/>
      <c r="Y2186" s="921"/>
      <c r="Z2186" s="376">
        <f t="shared" si="211"/>
        <v>0</v>
      </c>
      <c r="AA2186" s="1008">
        <v>0</v>
      </c>
      <c r="AB2186" s="265"/>
      <c r="AC2186" s="921"/>
      <c r="AD2186" s="931">
        <v>0</v>
      </c>
      <c r="AE2186" s="281"/>
      <c r="AF2186" s="958"/>
      <c r="AG2186" s="882">
        <v>0</v>
      </c>
      <c r="AH2186" s="265"/>
      <c r="AI2186" s="921"/>
      <c r="AJ2186" s="926">
        <f t="shared" si="210"/>
        <v>0</v>
      </c>
    </row>
    <row r="2187" spans="2:36" x14ac:dyDescent="0.25">
      <c r="B2187" s="406"/>
      <c r="C2187" s="82"/>
      <c r="D2187" s="51"/>
      <c r="E2187" s="51"/>
      <c r="F2187" s="74"/>
      <c r="G2187" s="88"/>
      <c r="H2187" s="88"/>
      <c r="I2187" s="88"/>
      <c r="J2187" s="108"/>
      <c r="K2187" s="807"/>
      <c r="L2187" s="142"/>
      <c r="M2187" s="918">
        <v>0</v>
      </c>
      <c r="N2187" s="142"/>
      <c r="O2187" s="918"/>
      <c r="P2187" s="75">
        <v>0</v>
      </c>
      <c r="Q2187" s="1007"/>
      <c r="R2187" s="144"/>
      <c r="S2187" s="918"/>
      <c r="T2187" s="75">
        <v>0</v>
      </c>
      <c r="U2187" s="1007"/>
      <c r="V2187" s="144"/>
      <c r="W2187" s="918"/>
      <c r="X2187" s="144"/>
      <c r="Y2187" s="918"/>
      <c r="Z2187" s="60">
        <f t="shared" si="211"/>
        <v>0</v>
      </c>
      <c r="AA2187" s="1007"/>
      <c r="AB2187" s="144"/>
      <c r="AC2187" s="918"/>
      <c r="AD2187" s="63">
        <v>0</v>
      </c>
      <c r="AE2187" s="135"/>
      <c r="AF2187" s="945"/>
      <c r="AG2187" s="150">
        <v>0</v>
      </c>
      <c r="AH2187" s="144"/>
      <c r="AI2187" s="918"/>
      <c r="AJ2187" s="998">
        <f t="shared" si="210"/>
        <v>0</v>
      </c>
    </row>
    <row r="2188" spans="2:36" x14ac:dyDescent="0.25">
      <c r="B2188" s="42">
        <v>34105</v>
      </c>
      <c r="C2188" s="341" t="s">
        <v>2007</v>
      </c>
      <c r="D2188" s="44"/>
      <c r="E2188" s="44"/>
      <c r="F2188" s="44"/>
      <c r="G2188" s="239"/>
      <c r="H2188" s="239"/>
      <c r="I2188" s="239"/>
      <c r="J2188" s="47"/>
      <c r="K2188" s="787">
        <v>0</v>
      </c>
      <c r="L2188" s="264"/>
      <c r="M2188" s="921">
        <v>0</v>
      </c>
      <c r="N2188" s="264"/>
      <c r="O2188" s="921"/>
      <c r="P2188" s="238">
        <v>0</v>
      </c>
      <c r="Q2188" s="1008"/>
      <c r="R2188" s="265"/>
      <c r="S2188" s="921"/>
      <c r="T2188" s="238">
        <v>0</v>
      </c>
      <c r="U2188" s="1008">
        <v>0</v>
      </c>
      <c r="V2188" s="265"/>
      <c r="W2188" s="921"/>
      <c r="X2188" s="265"/>
      <c r="Y2188" s="921"/>
      <c r="Z2188" s="376">
        <f t="shared" si="211"/>
        <v>0</v>
      </c>
      <c r="AA2188" s="1008">
        <v>0</v>
      </c>
      <c r="AB2188" s="265"/>
      <c r="AC2188" s="921"/>
      <c r="AD2188" s="931">
        <v>0</v>
      </c>
      <c r="AE2188" s="281"/>
      <c r="AF2188" s="958"/>
      <c r="AG2188" s="882">
        <v>0</v>
      </c>
      <c r="AH2188" s="265"/>
      <c r="AI2188" s="921"/>
      <c r="AJ2188" s="926">
        <f t="shared" si="210"/>
        <v>0</v>
      </c>
    </row>
    <row r="2189" spans="2:36" x14ac:dyDescent="0.25">
      <c r="B2189" s="406"/>
      <c r="C2189" s="82"/>
      <c r="D2189" s="51"/>
      <c r="E2189" s="51"/>
      <c r="F2189" s="74"/>
      <c r="G2189" s="88"/>
      <c r="H2189" s="88"/>
      <c r="I2189" s="88"/>
      <c r="J2189" s="108"/>
      <c r="K2189" s="807"/>
      <c r="L2189" s="142"/>
      <c r="M2189" s="918">
        <v>0</v>
      </c>
      <c r="N2189" s="142"/>
      <c r="O2189" s="918"/>
      <c r="P2189" s="75">
        <v>0</v>
      </c>
      <c r="Q2189" s="1007"/>
      <c r="R2189" s="144"/>
      <c r="S2189" s="918"/>
      <c r="T2189" s="75">
        <v>0</v>
      </c>
      <c r="U2189" s="1007"/>
      <c r="V2189" s="144"/>
      <c r="W2189" s="918"/>
      <c r="X2189" s="144"/>
      <c r="Y2189" s="918"/>
      <c r="Z2189" s="60">
        <f t="shared" si="211"/>
        <v>0</v>
      </c>
      <c r="AA2189" s="1007"/>
      <c r="AB2189" s="144"/>
      <c r="AC2189" s="918"/>
      <c r="AD2189" s="63">
        <v>0</v>
      </c>
      <c r="AE2189" s="135"/>
      <c r="AF2189" s="945"/>
      <c r="AG2189" s="150">
        <v>0</v>
      </c>
      <c r="AH2189" s="144"/>
      <c r="AI2189" s="918"/>
      <c r="AJ2189" s="998">
        <f t="shared" si="210"/>
        <v>0</v>
      </c>
    </row>
    <row r="2190" spans="2:36" x14ac:dyDescent="0.25">
      <c r="B2190" s="42">
        <v>34106</v>
      </c>
      <c r="C2190" s="341" t="s">
        <v>2008</v>
      </c>
      <c r="D2190" s="44"/>
      <c r="E2190" s="44"/>
      <c r="F2190" s="44"/>
      <c r="G2190" s="239"/>
      <c r="H2190" s="239"/>
      <c r="I2190" s="239"/>
      <c r="J2190" s="47"/>
      <c r="K2190" s="787">
        <v>0</v>
      </c>
      <c r="L2190" s="264"/>
      <c r="M2190" s="921">
        <v>0</v>
      </c>
      <c r="N2190" s="264"/>
      <c r="O2190" s="921"/>
      <c r="P2190" s="238">
        <v>0</v>
      </c>
      <c r="Q2190" s="1008"/>
      <c r="R2190" s="265"/>
      <c r="S2190" s="921"/>
      <c r="T2190" s="238">
        <v>0</v>
      </c>
      <c r="U2190" s="1008">
        <v>0</v>
      </c>
      <c r="V2190" s="265"/>
      <c r="W2190" s="921"/>
      <c r="X2190" s="265"/>
      <c r="Y2190" s="921"/>
      <c r="Z2190" s="376">
        <f t="shared" si="211"/>
        <v>0</v>
      </c>
      <c r="AA2190" s="1008">
        <v>0</v>
      </c>
      <c r="AB2190" s="265"/>
      <c r="AC2190" s="921"/>
      <c r="AD2190" s="931">
        <v>0</v>
      </c>
      <c r="AE2190" s="281"/>
      <c r="AF2190" s="958"/>
      <c r="AG2190" s="882">
        <v>0</v>
      </c>
      <c r="AH2190" s="265"/>
      <c r="AI2190" s="921"/>
      <c r="AJ2190" s="926">
        <f t="shared" si="210"/>
        <v>0</v>
      </c>
    </row>
    <row r="2191" spans="2:36" x14ac:dyDescent="0.25">
      <c r="B2191" s="406"/>
      <c r="C2191" s="82"/>
      <c r="D2191" s="51"/>
      <c r="E2191" s="51"/>
      <c r="F2191" s="74"/>
      <c r="G2191" s="88"/>
      <c r="H2191" s="88"/>
      <c r="I2191" s="88"/>
      <c r="J2191" s="108"/>
      <c r="K2191" s="807"/>
      <c r="L2191" s="142"/>
      <c r="M2191" s="918">
        <v>0</v>
      </c>
      <c r="N2191" s="142"/>
      <c r="O2191" s="918"/>
      <c r="P2191" s="75">
        <v>0</v>
      </c>
      <c r="Q2191" s="1007"/>
      <c r="R2191" s="144"/>
      <c r="S2191" s="918"/>
      <c r="T2191" s="75">
        <v>0</v>
      </c>
      <c r="U2191" s="1007"/>
      <c r="V2191" s="144"/>
      <c r="W2191" s="918"/>
      <c r="X2191" s="144"/>
      <c r="Y2191" s="918"/>
      <c r="Z2191" s="60">
        <f t="shared" si="211"/>
        <v>0</v>
      </c>
      <c r="AA2191" s="1007"/>
      <c r="AB2191" s="144"/>
      <c r="AC2191" s="918"/>
      <c r="AD2191" s="63">
        <v>0</v>
      </c>
      <c r="AE2191" s="135"/>
      <c r="AF2191" s="945"/>
      <c r="AG2191" s="150">
        <v>0</v>
      </c>
      <c r="AH2191" s="144"/>
      <c r="AI2191" s="918"/>
      <c r="AJ2191" s="998">
        <f t="shared" si="210"/>
        <v>0</v>
      </c>
    </row>
    <row r="2192" spans="2:36" x14ac:dyDescent="0.25">
      <c r="B2192" s="42">
        <v>34107</v>
      </c>
      <c r="C2192" s="341" t="s">
        <v>2009</v>
      </c>
      <c r="D2192" s="44"/>
      <c r="E2192" s="44"/>
      <c r="F2192" s="44"/>
      <c r="G2192" s="239"/>
      <c r="H2192" s="239"/>
      <c r="I2192" s="239"/>
      <c r="J2192" s="47"/>
      <c r="K2192" s="787">
        <v>0</v>
      </c>
      <c r="L2192" s="264"/>
      <c r="M2192" s="921">
        <v>0</v>
      </c>
      <c r="N2192" s="264"/>
      <c r="O2192" s="921"/>
      <c r="P2192" s="238">
        <v>0</v>
      </c>
      <c r="Q2192" s="1008"/>
      <c r="R2192" s="265"/>
      <c r="S2192" s="921"/>
      <c r="T2192" s="238">
        <v>0</v>
      </c>
      <c r="U2192" s="1008">
        <v>0</v>
      </c>
      <c r="V2192" s="265"/>
      <c r="W2192" s="921"/>
      <c r="X2192" s="265"/>
      <c r="Y2192" s="921"/>
      <c r="Z2192" s="376">
        <f t="shared" si="211"/>
        <v>0</v>
      </c>
      <c r="AA2192" s="1008">
        <v>0</v>
      </c>
      <c r="AB2192" s="265"/>
      <c r="AC2192" s="921"/>
      <c r="AD2192" s="931">
        <v>0</v>
      </c>
      <c r="AE2192" s="281"/>
      <c r="AF2192" s="958"/>
      <c r="AG2192" s="882">
        <v>0</v>
      </c>
      <c r="AH2192" s="265"/>
      <c r="AI2192" s="921"/>
      <c r="AJ2192" s="926">
        <f t="shared" si="210"/>
        <v>0</v>
      </c>
    </row>
    <row r="2193" spans="2:36" x14ac:dyDescent="0.25">
      <c r="B2193" s="406"/>
      <c r="C2193" s="82"/>
      <c r="D2193" s="51"/>
      <c r="E2193" s="51"/>
      <c r="F2193" s="74"/>
      <c r="G2193" s="88"/>
      <c r="H2193" s="88"/>
      <c r="I2193" s="88"/>
      <c r="J2193" s="108"/>
      <c r="K2193" s="807"/>
      <c r="L2193" s="142"/>
      <c r="M2193" s="918">
        <v>0</v>
      </c>
      <c r="N2193" s="142"/>
      <c r="O2193" s="918"/>
      <c r="P2193" s="75">
        <v>0</v>
      </c>
      <c r="Q2193" s="1007"/>
      <c r="R2193" s="144"/>
      <c r="S2193" s="918"/>
      <c r="T2193" s="75">
        <v>0</v>
      </c>
      <c r="U2193" s="1007"/>
      <c r="V2193" s="144"/>
      <c r="W2193" s="918"/>
      <c r="X2193" s="144"/>
      <c r="Y2193" s="918"/>
      <c r="Z2193" s="60">
        <f t="shared" si="211"/>
        <v>0</v>
      </c>
      <c r="AA2193" s="1007"/>
      <c r="AB2193" s="144"/>
      <c r="AC2193" s="918"/>
      <c r="AD2193" s="63">
        <v>0</v>
      </c>
      <c r="AE2193" s="135"/>
      <c r="AF2193" s="945"/>
      <c r="AG2193" s="150">
        <v>0</v>
      </c>
      <c r="AH2193" s="144"/>
      <c r="AI2193" s="918"/>
      <c r="AJ2193" s="998">
        <f t="shared" si="210"/>
        <v>0</v>
      </c>
    </row>
    <row r="2194" spans="2:36" x14ac:dyDescent="0.25">
      <c r="B2194" s="42">
        <v>34108</v>
      </c>
      <c r="C2194" s="341" t="s">
        <v>2010</v>
      </c>
      <c r="D2194" s="44"/>
      <c r="E2194" s="44"/>
      <c r="F2194" s="44"/>
      <c r="G2194" s="239"/>
      <c r="H2194" s="239"/>
      <c r="I2194" s="239"/>
      <c r="J2194" s="47"/>
      <c r="K2194" s="787">
        <v>0</v>
      </c>
      <c r="L2194" s="264"/>
      <c r="M2194" s="921">
        <v>0</v>
      </c>
      <c r="N2194" s="264"/>
      <c r="O2194" s="921"/>
      <c r="P2194" s="238">
        <v>0</v>
      </c>
      <c r="Q2194" s="1008"/>
      <c r="R2194" s="265"/>
      <c r="S2194" s="921"/>
      <c r="T2194" s="238">
        <v>0</v>
      </c>
      <c r="U2194" s="1008">
        <v>0</v>
      </c>
      <c r="V2194" s="265"/>
      <c r="W2194" s="921"/>
      <c r="X2194" s="265"/>
      <c r="Y2194" s="921"/>
      <c r="Z2194" s="376">
        <f t="shared" si="211"/>
        <v>0</v>
      </c>
      <c r="AA2194" s="1008">
        <v>0</v>
      </c>
      <c r="AB2194" s="265"/>
      <c r="AC2194" s="921"/>
      <c r="AD2194" s="931">
        <v>0</v>
      </c>
      <c r="AE2194" s="281"/>
      <c r="AF2194" s="958"/>
      <c r="AG2194" s="882">
        <v>0</v>
      </c>
      <c r="AH2194" s="265"/>
      <c r="AI2194" s="921"/>
      <c r="AJ2194" s="926">
        <f t="shared" si="210"/>
        <v>0</v>
      </c>
    </row>
    <row r="2195" spans="2:36" x14ac:dyDescent="0.25">
      <c r="B2195" s="406"/>
      <c r="C2195" s="82"/>
      <c r="D2195" s="51"/>
      <c r="E2195" s="51"/>
      <c r="F2195" s="74"/>
      <c r="G2195" s="88"/>
      <c r="H2195" s="88"/>
      <c r="I2195" s="88"/>
      <c r="J2195" s="108"/>
      <c r="K2195" s="807"/>
      <c r="L2195" s="142"/>
      <c r="M2195" s="918">
        <v>0</v>
      </c>
      <c r="N2195" s="142"/>
      <c r="O2195" s="918"/>
      <c r="P2195" s="75">
        <v>0</v>
      </c>
      <c r="Q2195" s="1007"/>
      <c r="R2195" s="144"/>
      <c r="S2195" s="918"/>
      <c r="T2195" s="75">
        <v>0</v>
      </c>
      <c r="U2195" s="1007"/>
      <c r="V2195" s="144"/>
      <c r="W2195" s="918"/>
      <c r="X2195" s="144"/>
      <c r="Y2195" s="918"/>
      <c r="Z2195" s="60">
        <f t="shared" si="211"/>
        <v>0</v>
      </c>
      <c r="AA2195" s="1007"/>
      <c r="AB2195" s="144"/>
      <c r="AC2195" s="918"/>
      <c r="AD2195" s="63">
        <v>0</v>
      </c>
      <c r="AE2195" s="135"/>
      <c r="AF2195" s="945"/>
      <c r="AG2195" s="150">
        <v>0</v>
      </c>
      <c r="AH2195" s="144"/>
      <c r="AI2195" s="918"/>
      <c r="AJ2195" s="998">
        <f t="shared" si="210"/>
        <v>0</v>
      </c>
    </row>
    <row r="2196" spans="2:36" ht="24" x14ac:dyDescent="0.25">
      <c r="B2196" s="272">
        <v>342</v>
      </c>
      <c r="C2196" s="273" t="s">
        <v>2011</v>
      </c>
      <c r="D2196" s="272"/>
      <c r="E2196" s="272"/>
      <c r="F2196" s="274"/>
      <c r="G2196" s="313"/>
      <c r="H2196" s="313"/>
      <c r="I2196" s="313"/>
      <c r="J2196" s="277"/>
      <c r="K2196" s="806">
        <v>0</v>
      </c>
      <c r="L2196" s="278"/>
      <c r="M2196" s="919">
        <v>0</v>
      </c>
      <c r="N2196" s="278"/>
      <c r="O2196" s="919"/>
      <c r="P2196" s="875">
        <v>0</v>
      </c>
      <c r="Q2196" s="928"/>
      <c r="R2196" s="279"/>
      <c r="S2196" s="919"/>
      <c r="T2196" s="875">
        <v>0</v>
      </c>
      <c r="U2196" s="928">
        <v>0</v>
      </c>
      <c r="V2196" s="279"/>
      <c r="W2196" s="919"/>
      <c r="X2196" s="279"/>
      <c r="Y2196" s="919"/>
      <c r="Z2196" s="373">
        <f t="shared" si="211"/>
        <v>0</v>
      </c>
      <c r="AA2196" s="928">
        <v>0</v>
      </c>
      <c r="AB2196" s="279"/>
      <c r="AC2196" s="919"/>
      <c r="AD2196" s="930">
        <v>0</v>
      </c>
      <c r="AE2196" s="316"/>
      <c r="AF2196" s="944"/>
      <c r="AG2196" s="876">
        <v>0</v>
      </c>
      <c r="AH2196" s="279"/>
      <c r="AI2196" s="919"/>
      <c r="AJ2196" s="1027">
        <f t="shared" si="210"/>
        <v>0</v>
      </c>
    </row>
    <row r="2197" spans="2:36" ht="24" x14ac:dyDescent="0.25">
      <c r="B2197" s="42">
        <v>34201</v>
      </c>
      <c r="C2197" s="341" t="s">
        <v>2011</v>
      </c>
      <c r="D2197" s="44"/>
      <c r="E2197" s="44"/>
      <c r="F2197" s="44"/>
      <c r="G2197" s="239"/>
      <c r="H2197" s="239"/>
      <c r="I2197" s="239"/>
      <c r="J2197" s="47"/>
      <c r="K2197" s="787">
        <v>0</v>
      </c>
      <c r="L2197" s="264"/>
      <c r="M2197" s="921">
        <v>0</v>
      </c>
      <c r="N2197" s="264"/>
      <c r="O2197" s="921"/>
      <c r="P2197" s="238">
        <v>0</v>
      </c>
      <c r="Q2197" s="1008"/>
      <c r="R2197" s="265"/>
      <c r="S2197" s="921"/>
      <c r="T2197" s="238">
        <v>0</v>
      </c>
      <c r="U2197" s="1008">
        <v>0</v>
      </c>
      <c r="V2197" s="265"/>
      <c r="W2197" s="921"/>
      <c r="X2197" s="265"/>
      <c r="Y2197" s="921"/>
      <c r="Z2197" s="376">
        <f t="shared" si="211"/>
        <v>0</v>
      </c>
      <c r="AA2197" s="1008">
        <v>0</v>
      </c>
      <c r="AB2197" s="265"/>
      <c r="AC2197" s="921"/>
      <c r="AD2197" s="931">
        <v>0</v>
      </c>
      <c r="AE2197" s="281"/>
      <c r="AF2197" s="958"/>
      <c r="AG2197" s="882">
        <v>0</v>
      </c>
      <c r="AH2197" s="265"/>
      <c r="AI2197" s="921"/>
      <c r="AJ2197" s="926">
        <f t="shared" si="210"/>
        <v>0</v>
      </c>
    </row>
    <row r="2198" spans="2:36" x14ac:dyDescent="0.25">
      <c r="B2198" s="406"/>
      <c r="C2198" s="82"/>
      <c r="D2198" s="51"/>
      <c r="E2198" s="51"/>
      <c r="F2198" s="485"/>
      <c r="G2198" s="486"/>
      <c r="H2198" s="486"/>
      <c r="I2198" s="486"/>
      <c r="J2198" s="108"/>
      <c r="K2198" s="807"/>
      <c r="L2198" s="142"/>
      <c r="M2198" s="918">
        <v>0</v>
      </c>
      <c r="N2198" s="142"/>
      <c r="O2198" s="918"/>
      <c r="P2198" s="75">
        <v>0</v>
      </c>
      <c r="Q2198" s="1007"/>
      <c r="R2198" s="144"/>
      <c r="S2198" s="918"/>
      <c r="T2198" s="75">
        <v>0</v>
      </c>
      <c r="U2198" s="1007"/>
      <c r="V2198" s="144"/>
      <c r="W2198" s="918"/>
      <c r="X2198" s="144"/>
      <c r="Y2198" s="918"/>
      <c r="Z2198" s="60">
        <f t="shared" si="211"/>
        <v>0</v>
      </c>
      <c r="AA2198" s="1007"/>
      <c r="AB2198" s="144"/>
      <c r="AC2198" s="918"/>
      <c r="AD2198" s="63">
        <v>0</v>
      </c>
      <c r="AE2198" s="135"/>
      <c r="AF2198" s="945"/>
      <c r="AG2198" s="150">
        <v>0</v>
      </c>
      <c r="AH2198" s="144"/>
      <c r="AI2198" s="918"/>
      <c r="AJ2198" s="998">
        <f t="shared" si="210"/>
        <v>0</v>
      </c>
    </row>
    <row r="2199" spans="2:36" ht="24" x14ac:dyDescent="0.25">
      <c r="B2199" s="272">
        <v>343</v>
      </c>
      <c r="C2199" s="273" t="s">
        <v>2012</v>
      </c>
      <c r="D2199" s="272"/>
      <c r="E2199" s="272"/>
      <c r="F2199" s="274"/>
      <c r="G2199" s="313"/>
      <c r="H2199" s="313"/>
      <c r="I2199" s="313"/>
      <c r="J2199" s="277"/>
      <c r="K2199" s="806">
        <v>0</v>
      </c>
      <c r="L2199" s="278"/>
      <c r="M2199" s="919">
        <v>0</v>
      </c>
      <c r="N2199" s="278"/>
      <c r="O2199" s="919"/>
      <c r="P2199" s="875">
        <v>0</v>
      </c>
      <c r="Q2199" s="928"/>
      <c r="R2199" s="279"/>
      <c r="S2199" s="919"/>
      <c r="T2199" s="875">
        <v>0</v>
      </c>
      <c r="U2199" s="928">
        <v>0</v>
      </c>
      <c r="V2199" s="279"/>
      <c r="W2199" s="919"/>
      <c r="X2199" s="279"/>
      <c r="Y2199" s="919"/>
      <c r="Z2199" s="373">
        <f t="shared" si="211"/>
        <v>0</v>
      </c>
      <c r="AA2199" s="928">
        <v>0</v>
      </c>
      <c r="AB2199" s="279"/>
      <c r="AC2199" s="919"/>
      <c r="AD2199" s="930">
        <v>0</v>
      </c>
      <c r="AE2199" s="316"/>
      <c r="AF2199" s="944"/>
      <c r="AG2199" s="876">
        <v>0</v>
      </c>
      <c r="AH2199" s="279"/>
      <c r="AI2199" s="919"/>
      <c r="AJ2199" s="1027">
        <f t="shared" si="210"/>
        <v>0</v>
      </c>
    </row>
    <row r="2200" spans="2:36" x14ac:dyDescent="0.25">
      <c r="B2200" s="42">
        <v>34301</v>
      </c>
      <c r="C2200" s="341" t="s">
        <v>2013</v>
      </c>
      <c r="D2200" s="44"/>
      <c r="E2200" s="44"/>
      <c r="F2200" s="44"/>
      <c r="G2200" s="239"/>
      <c r="H2200" s="239"/>
      <c r="I2200" s="239"/>
      <c r="J2200" s="47"/>
      <c r="K2200" s="787">
        <v>0</v>
      </c>
      <c r="L2200" s="264"/>
      <c r="M2200" s="921">
        <v>0</v>
      </c>
      <c r="N2200" s="264"/>
      <c r="O2200" s="921"/>
      <c r="P2200" s="238">
        <v>0</v>
      </c>
      <c r="Q2200" s="1008"/>
      <c r="R2200" s="265"/>
      <c r="S2200" s="921"/>
      <c r="T2200" s="238">
        <v>0</v>
      </c>
      <c r="U2200" s="1008">
        <v>0</v>
      </c>
      <c r="V2200" s="265"/>
      <c r="W2200" s="921"/>
      <c r="X2200" s="265"/>
      <c r="Y2200" s="921"/>
      <c r="Z2200" s="376">
        <f t="shared" si="211"/>
        <v>0</v>
      </c>
      <c r="AA2200" s="1008">
        <v>0</v>
      </c>
      <c r="AB2200" s="265"/>
      <c r="AC2200" s="921"/>
      <c r="AD2200" s="931">
        <v>0</v>
      </c>
      <c r="AE2200" s="281"/>
      <c r="AF2200" s="958"/>
      <c r="AG2200" s="882">
        <v>0</v>
      </c>
      <c r="AH2200" s="265"/>
      <c r="AI2200" s="921"/>
      <c r="AJ2200" s="926">
        <f t="shared" si="210"/>
        <v>0</v>
      </c>
    </row>
    <row r="2201" spans="2:36" x14ac:dyDescent="0.25">
      <c r="B2201" s="406"/>
      <c r="C2201" s="82"/>
      <c r="D2201" s="51"/>
      <c r="E2201" s="51"/>
      <c r="F2201" s="74"/>
      <c r="G2201" s="88"/>
      <c r="H2201" s="88"/>
      <c r="I2201" s="88"/>
      <c r="J2201" s="108"/>
      <c r="K2201" s="807"/>
      <c r="L2201" s="142"/>
      <c r="M2201" s="918">
        <v>0</v>
      </c>
      <c r="N2201" s="142"/>
      <c r="O2201" s="918"/>
      <c r="P2201" s="75">
        <v>0</v>
      </c>
      <c r="Q2201" s="1007"/>
      <c r="R2201" s="144"/>
      <c r="S2201" s="918"/>
      <c r="T2201" s="75">
        <v>0</v>
      </c>
      <c r="U2201" s="1007"/>
      <c r="V2201" s="144"/>
      <c r="W2201" s="918"/>
      <c r="X2201" s="144"/>
      <c r="Y2201" s="918"/>
      <c r="Z2201" s="60">
        <f t="shared" si="211"/>
        <v>0</v>
      </c>
      <c r="AA2201" s="1007"/>
      <c r="AB2201" s="144"/>
      <c r="AC2201" s="918"/>
      <c r="AD2201" s="63">
        <v>0</v>
      </c>
      <c r="AE2201" s="135"/>
      <c r="AF2201" s="945"/>
      <c r="AG2201" s="150">
        <v>0</v>
      </c>
      <c r="AH2201" s="144"/>
      <c r="AI2201" s="918"/>
      <c r="AJ2201" s="998">
        <f t="shared" si="210"/>
        <v>0</v>
      </c>
    </row>
    <row r="2202" spans="2:36" ht="24" x14ac:dyDescent="0.25">
      <c r="B2202" s="272">
        <v>344</v>
      </c>
      <c r="C2202" s="273" t="s">
        <v>2014</v>
      </c>
      <c r="D2202" s="272"/>
      <c r="E2202" s="272"/>
      <c r="F2202" s="274"/>
      <c r="G2202" s="313"/>
      <c r="H2202" s="313"/>
      <c r="I2202" s="313"/>
      <c r="J2202" s="277"/>
      <c r="K2202" s="806">
        <v>0</v>
      </c>
      <c r="L2202" s="278"/>
      <c r="M2202" s="919">
        <v>0</v>
      </c>
      <c r="N2202" s="278"/>
      <c r="O2202" s="919"/>
      <c r="P2202" s="875">
        <v>0</v>
      </c>
      <c r="Q2202" s="928"/>
      <c r="R2202" s="279"/>
      <c r="S2202" s="919"/>
      <c r="T2202" s="875">
        <v>0</v>
      </c>
      <c r="U2202" s="928">
        <v>0</v>
      </c>
      <c r="V2202" s="279"/>
      <c r="W2202" s="919"/>
      <c r="X2202" s="279"/>
      <c r="Y2202" s="919"/>
      <c r="Z2202" s="373">
        <f t="shared" si="211"/>
        <v>0</v>
      </c>
      <c r="AA2202" s="928">
        <v>0</v>
      </c>
      <c r="AB2202" s="279"/>
      <c r="AC2202" s="919"/>
      <c r="AD2202" s="930">
        <v>0</v>
      </c>
      <c r="AE2202" s="316"/>
      <c r="AF2202" s="944"/>
      <c r="AG2202" s="876">
        <v>0</v>
      </c>
      <c r="AH2202" s="279"/>
      <c r="AI2202" s="919"/>
      <c r="AJ2202" s="1027">
        <f t="shared" si="210"/>
        <v>0</v>
      </c>
    </row>
    <row r="2203" spans="2:36" ht="24" x14ac:dyDescent="0.25">
      <c r="B2203" s="42">
        <v>34401</v>
      </c>
      <c r="C2203" s="341" t="s">
        <v>2015</v>
      </c>
      <c r="D2203" s="44"/>
      <c r="E2203" s="44"/>
      <c r="F2203" s="44"/>
      <c r="G2203" s="239"/>
      <c r="H2203" s="239"/>
      <c r="I2203" s="239"/>
      <c r="J2203" s="47"/>
      <c r="K2203" s="787">
        <v>0</v>
      </c>
      <c r="L2203" s="264"/>
      <c r="M2203" s="921">
        <v>0</v>
      </c>
      <c r="N2203" s="264"/>
      <c r="O2203" s="921"/>
      <c r="P2203" s="238">
        <v>0</v>
      </c>
      <c r="Q2203" s="1008"/>
      <c r="R2203" s="265"/>
      <c r="S2203" s="921"/>
      <c r="T2203" s="238">
        <v>0</v>
      </c>
      <c r="U2203" s="1008">
        <v>0</v>
      </c>
      <c r="V2203" s="265"/>
      <c r="W2203" s="921"/>
      <c r="X2203" s="265"/>
      <c r="Y2203" s="921"/>
      <c r="Z2203" s="376">
        <f t="shared" si="211"/>
        <v>0</v>
      </c>
      <c r="AA2203" s="1008">
        <v>0</v>
      </c>
      <c r="AB2203" s="265"/>
      <c r="AC2203" s="921"/>
      <c r="AD2203" s="931">
        <v>0</v>
      </c>
      <c r="AE2203" s="281"/>
      <c r="AF2203" s="958"/>
      <c r="AG2203" s="882">
        <v>0</v>
      </c>
      <c r="AH2203" s="265"/>
      <c r="AI2203" s="921"/>
      <c r="AJ2203" s="926">
        <f t="shared" si="210"/>
        <v>0</v>
      </c>
    </row>
    <row r="2204" spans="2:36" x14ac:dyDescent="0.25">
      <c r="B2204" s="406"/>
      <c r="C2204" s="82"/>
      <c r="D2204" s="51"/>
      <c r="E2204" s="51"/>
      <c r="F2204" s="74"/>
      <c r="G2204" s="88"/>
      <c r="H2204" s="88"/>
      <c r="I2204" s="88"/>
      <c r="J2204" s="108"/>
      <c r="K2204" s="807"/>
      <c r="L2204" s="142"/>
      <c r="M2204" s="918">
        <v>0</v>
      </c>
      <c r="N2204" s="142"/>
      <c r="O2204" s="918"/>
      <c r="P2204" s="75">
        <v>0</v>
      </c>
      <c r="Q2204" s="1007"/>
      <c r="R2204" s="144"/>
      <c r="S2204" s="918"/>
      <c r="T2204" s="75">
        <v>0</v>
      </c>
      <c r="U2204" s="1007"/>
      <c r="V2204" s="144"/>
      <c r="W2204" s="918"/>
      <c r="X2204" s="144"/>
      <c r="Y2204" s="918"/>
      <c r="Z2204" s="60">
        <f t="shared" si="211"/>
        <v>0</v>
      </c>
      <c r="AA2204" s="1007"/>
      <c r="AB2204" s="144"/>
      <c r="AC2204" s="918"/>
      <c r="AD2204" s="63">
        <v>0</v>
      </c>
      <c r="AE2204" s="135"/>
      <c r="AF2204" s="945"/>
      <c r="AG2204" s="150">
        <v>0</v>
      </c>
      <c r="AH2204" s="144"/>
      <c r="AI2204" s="918"/>
      <c r="AJ2204" s="998">
        <f t="shared" si="210"/>
        <v>0</v>
      </c>
    </row>
    <row r="2205" spans="2:36" x14ac:dyDescent="0.25">
      <c r="B2205" s="272">
        <v>345</v>
      </c>
      <c r="C2205" s="273" t="s">
        <v>2016</v>
      </c>
      <c r="D2205" s="272"/>
      <c r="E2205" s="272"/>
      <c r="F2205" s="274"/>
      <c r="G2205" s="313"/>
      <c r="H2205" s="313"/>
      <c r="I2205" s="313"/>
      <c r="J2205" s="277"/>
      <c r="K2205" s="806">
        <v>803160</v>
      </c>
      <c r="L2205" s="278"/>
      <c r="M2205" s="919">
        <v>0</v>
      </c>
      <c r="N2205" s="278"/>
      <c r="O2205" s="919"/>
      <c r="P2205" s="875">
        <v>0</v>
      </c>
      <c r="Q2205" s="928">
        <f>Q2206</f>
        <v>0</v>
      </c>
      <c r="R2205" s="279"/>
      <c r="S2205" s="919"/>
      <c r="T2205" s="875">
        <v>0</v>
      </c>
      <c r="U2205" s="928">
        <v>645861.35</v>
      </c>
      <c r="V2205" s="279"/>
      <c r="W2205" s="919"/>
      <c r="X2205" s="279"/>
      <c r="Y2205" s="919"/>
      <c r="Z2205" s="373">
        <f t="shared" si="211"/>
        <v>0</v>
      </c>
      <c r="AA2205" s="928">
        <f>AA2206</f>
        <v>111554.71899999998</v>
      </c>
      <c r="AB2205" s="279"/>
      <c r="AC2205" s="919"/>
      <c r="AD2205" s="930">
        <v>0</v>
      </c>
      <c r="AE2205" s="316">
        <f>AE2206</f>
        <v>0</v>
      </c>
      <c r="AF2205" s="944">
        <f>AF2206</f>
        <v>0</v>
      </c>
      <c r="AG2205" s="876">
        <v>0</v>
      </c>
      <c r="AH2205" s="279"/>
      <c r="AI2205" s="919"/>
      <c r="AJ2205" s="1027">
        <f t="shared" si="210"/>
        <v>757416.0689999999</v>
      </c>
    </row>
    <row r="2206" spans="2:36" x14ac:dyDescent="0.25">
      <c r="B2206" s="42">
        <v>34501</v>
      </c>
      <c r="C2206" s="341" t="s">
        <v>2017</v>
      </c>
      <c r="D2206" s="44"/>
      <c r="E2206" s="44"/>
      <c r="F2206" s="44"/>
      <c r="G2206" s="239"/>
      <c r="H2206" s="239"/>
      <c r="I2206" s="239"/>
      <c r="J2206" s="47"/>
      <c r="K2206" s="787">
        <v>803160</v>
      </c>
      <c r="L2206" s="264"/>
      <c r="M2206" s="921">
        <v>0</v>
      </c>
      <c r="N2206" s="264"/>
      <c r="O2206" s="921"/>
      <c r="P2206" s="238">
        <v>0</v>
      </c>
      <c r="Q2206" s="251">
        <f>Q2207+Q2208+Q2209</f>
        <v>0</v>
      </c>
      <c r="R2206" s="265"/>
      <c r="S2206" s="921"/>
      <c r="T2206" s="238">
        <v>0</v>
      </c>
      <c r="U2206" s="251">
        <f>SUM(U2207:U2209)</f>
        <v>645861.35</v>
      </c>
      <c r="V2206" s="265"/>
      <c r="W2206" s="921"/>
      <c r="X2206" s="265"/>
      <c r="Y2206" s="921"/>
      <c r="Z2206" s="376">
        <f t="shared" si="211"/>
        <v>0</v>
      </c>
      <c r="AA2206" s="251">
        <f>SUM(AA2207:AA2209)</f>
        <v>111554.71899999998</v>
      </c>
      <c r="AB2206" s="265"/>
      <c r="AC2206" s="921"/>
      <c r="AD2206" s="931">
        <v>0</v>
      </c>
      <c r="AE2206" s="251">
        <f>AE2207+AE2208+AE2209</f>
        <v>0</v>
      </c>
      <c r="AF2206" s="565">
        <f>AF2207+AF2208+AF2209</f>
        <v>0</v>
      </c>
      <c r="AG2206" s="882">
        <v>0</v>
      </c>
      <c r="AH2206" s="265"/>
      <c r="AI2206" s="921"/>
      <c r="AJ2206" s="926">
        <f t="shared" si="210"/>
        <v>757416.0689999999</v>
      </c>
    </row>
    <row r="2207" spans="2:36" ht="66" x14ac:dyDescent="0.25">
      <c r="B2207" s="406"/>
      <c r="C2207" s="52" t="s">
        <v>2018</v>
      </c>
      <c r="D2207" s="51"/>
      <c r="E2207" s="51">
        <v>1</v>
      </c>
      <c r="F2207" s="74" t="s">
        <v>734</v>
      </c>
      <c r="G2207" s="55" t="s">
        <v>31</v>
      </c>
      <c r="H2207" s="56" t="s">
        <v>32</v>
      </c>
      <c r="I2207" s="55" t="s">
        <v>33</v>
      </c>
      <c r="J2207" s="57">
        <v>29000</v>
      </c>
      <c r="K2207" s="807">
        <v>29000</v>
      </c>
      <c r="L2207" s="89"/>
      <c r="M2207" s="644">
        <v>0</v>
      </c>
      <c r="N2207" s="89"/>
      <c r="O2207" s="644"/>
      <c r="P2207" s="75">
        <v>0</v>
      </c>
      <c r="Q2207" s="999">
        <f>P2207*J2207</f>
        <v>0</v>
      </c>
      <c r="R2207" s="81"/>
      <c r="S2207" s="150"/>
      <c r="T2207" s="75">
        <v>0</v>
      </c>
      <c r="U2207" s="999">
        <v>18119.16</v>
      </c>
      <c r="V2207" s="81"/>
      <c r="W2207" s="150"/>
      <c r="X2207" s="81"/>
      <c r="Y2207" s="150"/>
      <c r="Z2207" s="60">
        <f t="shared" si="211"/>
        <v>1</v>
      </c>
      <c r="AA2207" s="999">
        <v>10880.84</v>
      </c>
      <c r="AB2207" s="81"/>
      <c r="AC2207" s="150"/>
      <c r="AD2207" s="63">
        <v>0</v>
      </c>
      <c r="AE2207" s="78">
        <f>AD2207*J2207</f>
        <v>0</v>
      </c>
      <c r="AF2207" s="63">
        <v>0</v>
      </c>
      <c r="AG2207" s="150">
        <v>0</v>
      </c>
      <c r="AH2207" s="81"/>
      <c r="AI2207" s="150"/>
      <c r="AJ2207" s="998">
        <f t="shared" si="210"/>
        <v>29000</v>
      </c>
    </row>
    <row r="2208" spans="2:36" ht="66" x14ac:dyDescent="0.25">
      <c r="B2208" s="406"/>
      <c r="C2208" s="52" t="s">
        <v>2017</v>
      </c>
      <c r="D2208" s="51"/>
      <c r="E2208" s="51">
        <v>8</v>
      </c>
      <c r="F2208" s="74" t="s">
        <v>734</v>
      </c>
      <c r="G2208" s="55" t="s">
        <v>31</v>
      </c>
      <c r="H2208" s="56" t="s">
        <v>32</v>
      </c>
      <c r="I2208" s="55" t="s">
        <v>33</v>
      </c>
      <c r="J2208" s="57">
        <v>774160</v>
      </c>
      <c r="K2208" s="807">
        <v>774160</v>
      </c>
      <c r="L2208" s="89"/>
      <c r="M2208" s="644">
        <v>0</v>
      </c>
      <c r="N2208" s="89"/>
      <c r="O2208" s="644"/>
      <c r="P2208" s="75">
        <v>0</v>
      </c>
      <c r="Q2208" s="999">
        <f>P2208*J2208</f>
        <v>0</v>
      </c>
      <c r="R2208" s="81"/>
      <c r="S2208" s="150"/>
      <c r="T2208" s="75">
        <v>0</v>
      </c>
      <c r="U2208" s="999">
        <v>627742.18999999994</v>
      </c>
      <c r="V2208" s="91">
        <v>3</v>
      </c>
      <c r="W2208" s="81">
        <f>10203.86+10203.86+25336.21</f>
        <v>45743.93</v>
      </c>
      <c r="X2208" s="81"/>
      <c r="Y2208" s="150"/>
      <c r="Z2208" s="60">
        <f t="shared" si="211"/>
        <v>8</v>
      </c>
      <c r="AA2208" s="999">
        <f>146417.81-20407.72+25336.21-50672.421</f>
        <v>100673.87899999999</v>
      </c>
      <c r="AB2208" s="81"/>
      <c r="AC2208" s="150"/>
      <c r="AD2208" s="63">
        <v>0</v>
      </c>
      <c r="AE2208" s="78">
        <f>AD2208*J2208</f>
        <v>0</v>
      </c>
      <c r="AF2208" s="63">
        <v>0</v>
      </c>
      <c r="AG2208" s="150">
        <v>0</v>
      </c>
      <c r="AH2208" s="81"/>
      <c r="AI2208" s="150"/>
      <c r="AJ2208" s="998">
        <f t="shared" si="210"/>
        <v>774159.99899999995</v>
      </c>
    </row>
    <row r="2209" spans="2:36" x14ac:dyDescent="0.25">
      <c r="B2209" s="406"/>
      <c r="C2209" s="445"/>
      <c r="D2209" s="51"/>
      <c r="E2209" s="51"/>
      <c r="F2209" s="74"/>
      <c r="G2209" s="55"/>
      <c r="H2209" s="56"/>
      <c r="I2209" s="55"/>
      <c r="J2209" s="108"/>
      <c r="K2209" s="807"/>
      <c r="L2209" s="142"/>
      <c r="M2209" s="918">
        <v>0</v>
      </c>
      <c r="N2209" s="142"/>
      <c r="O2209" s="918"/>
      <c r="P2209" s="75">
        <v>0</v>
      </c>
      <c r="Q2209" s="1007"/>
      <c r="R2209" s="144"/>
      <c r="S2209" s="918"/>
      <c r="T2209" s="75">
        <v>0</v>
      </c>
      <c r="U2209" s="1007"/>
      <c r="V2209" s="144"/>
      <c r="W2209" s="918"/>
      <c r="X2209" s="144"/>
      <c r="Y2209" s="918"/>
      <c r="Z2209" s="60">
        <f t="shared" si="211"/>
        <v>0</v>
      </c>
      <c r="AA2209" s="1007">
        <v>0</v>
      </c>
      <c r="AB2209" s="144"/>
      <c r="AC2209" s="918"/>
      <c r="AD2209" s="63">
        <v>0</v>
      </c>
      <c r="AE2209" s="135"/>
      <c r="AF2209" s="945"/>
      <c r="AG2209" s="150">
        <v>0</v>
      </c>
      <c r="AH2209" s="144"/>
      <c r="AI2209" s="918"/>
      <c r="AJ2209" s="998">
        <f t="shared" si="210"/>
        <v>0</v>
      </c>
    </row>
    <row r="2210" spans="2:36" x14ac:dyDescent="0.25">
      <c r="B2210" s="272">
        <v>346</v>
      </c>
      <c r="C2210" s="273" t="s">
        <v>2019</v>
      </c>
      <c r="D2210" s="272"/>
      <c r="E2210" s="272"/>
      <c r="F2210" s="274"/>
      <c r="G2210" s="313"/>
      <c r="H2210" s="313"/>
      <c r="I2210" s="313"/>
      <c r="J2210" s="277"/>
      <c r="K2210" s="806">
        <v>0</v>
      </c>
      <c r="L2210" s="278"/>
      <c r="M2210" s="919">
        <v>0</v>
      </c>
      <c r="N2210" s="278"/>
      <c r="O2210" s="919"/>
      <c r="P2210" s="875">
        <v>0</v>
      </c>
      <c r="Q2210" s="928"/>
      <c r="R2210" s="279"/>
      <c r="S2210" s="919"/>
      <c r="T2210" s="875">
        <v>0</v>
      </c>
      <c r="U2210" s="928">
        <v>0</v>
      </c>
      <c r="V2210" s="279"/>
      <c r="W2210" s="919"/>
      <c r="X2210" s="279"/>
      <c r="Y2210" s="919"/>
      <c r="Z2210" s="373">
        <f t="shared" si="211"/>
        <v>0</v>
      </c>
      <c r="AA2210" s="928">
        <v>0</v>
      </c>
      <c r="AB2210" s="279"/>
      <c r="AC2210" s="919"/>
      <c r="AD2210" s="930">
        <v>0</v>
      </c>
      <c r="AE2210" s="316"/>
      <c r="AF2210" s="944"/>
      <c r="AG2210" s="876">
        <v>0</v>
      </c>
      <c r="AH2210" s="279"/>
      <c r="AI2210" s="919"/>
      <c r="AJ2210" s="1027">
        <f t="shared" si="210"/>
        <v>0</v>
      </c>
    </row>
    <row r="2211" spans="2:36" x14ac:dyDescent="0.25">
      <c r="B2211" s="42">
        <v>34601</v>
      </c>
      <c r="C2211" s="341" t="s">
        <v>2020</v>
      </c>
      <c r="D2211" s="44"/>
      <c r="E2211" s="44"/>
      <c r="F2211" s="44"/>
      <c r="G2211" s="239"/>
      <c r="H2211" s="239"/>
      <c r="I2211" s="239"/>
      <c r="J2211" s="47"/>
      <c r="K2211" s="787">
        <v>0</v>
      </c>
      <c r="L2211" s="264"/>
      <c r="M2211" s="921">
        <v>0</v>
      </c>
      <c r="N2211" s="264"/>
      <c r="O2211" s="921"/>
      <c r="P2211" s="238">
        <v>0</v>
      </c>
      <c r="Q2211" s="1008"/>
      <c r="R2211" s="265"/>
      <c r="S2211" s="921"/>
      <c r="T2211" s="238">
        <v>0</v>
      </c>
      <c r="U2211" s="1008">
        <v>0</v>
      </c>
      <c r="V2211" s="265"/>
      <c r="W2211" s="921"/>
      <c r="X2211" s="265"/>
      <c r="Y2211" s="921"/>
      <c r="Z2211" s="376">
        <f t="shared" si="211"/>
        <v>0</v>
      </c>
      <c r="AA2211" s="1008">
        <v>0</v>
      </c>
      <c r="AB2211" s="265"/>
      <c r="AC2211" s="921"/>
      <c r="AD2211" s="931">
        <v>0</v>
      </c>
      <c r="AE2211" s="281"/>
      <c r="AF2211" s="958"/>
      <c r="AG2211" s="882">
        <v>0</v>
      </c>
      <c r="AH2211" s="265"/>
      <c r="AI2211" s="921"/>
      <c r="AJ2211" s="926">
        <f t="shared" si="210"/>
        <v>0</v>
      </c>
    </row>
    <row r="2212" spans="2:36" x14ac:dyDescent="0.25">
      <c r="B2212" s="406"/>
      <c r="C2212" s="82"/>
      <c r="D2212" s="51"/>
      <c r="E2212" s="51"/>
      <c r="F2212" s="74"/>
      <c r="G2212" s="88"/>
      <c r="H2212" s="88"/>
      <c r="I2212" s="88"/>
      <c r="J2212" s="108"/>
      <c r="K2212" s="807"/>
      <c r="L2212" s="142"/>
      <c r="M2212" s="918">
        <v>0</v>
      </c>
      <c r="N2212" s="142"/>
      <c r="O2212" s="918"/>
      <c r="P2212" s="75">
        <v>0</v>
      </c>
      <c r="Q2212" s="1007"/>
      <c r="R2212" s="144"/>
      <c r="S2212" s="918"/>
      <c r="T2212" s="75">
        <v>0</v>
      </c>
      <c r="U2212" s="1007"/>
      <c r="V2212" s="144"/>
      <c r="W2212" s="918"/>
      <c r="X2212" s="144"/>
      <c r="Y2212" s="918"/>
      <c r="Z2212" s="60">
        <f t="shared" si="211"/>
        <v>0</v>
      </c>
      <c r="AA2212" s="1007"/>
      <c r="AB2212" s="144"/>
      <c r="AC2212" s="918"/>
      <c r="AD2212" s="63">
        <v>0</v>
      </c>
      <c r="AE2212" s="135"/>
      <c r="AF2212" s="945"/>
      <c r="AG2212" s="150">
        <v>0</v>
      </c>
      <c r="AH2212" s="144"/>
      <c r="AI2212" s="918"/>
      <c r="AJ2212" s="998">
        <f t="shared" si="210"/>
        <v>0</v>
      </c>
    </row>
    <row r="2213" spans="2:36" x14ac:dyDescent="0.25">
      <c r="B2213" s="272">
        <v>347</v>
      </c>
      <c r="C2213" s="273" t="s">
        <v>2021</v>
      </c>
      <c r="D2213" s="272"/>
      <c r="E2213" s="272"/>
      <c r="F2213" s="274"/>
      <c r="G2213" s="313"/>
      <c r="H2213" s="313"/>
      <c r="I2213" s="313"/>
      <c r="J2213" s="277"/>
      <c r="K2213" s="806">
        <v>0</v>
      </c>
      <c r="L2213" s="278"/>
      <c r="M2213" s="919">
        <v>0</v>
      </c>
      <c r="N2213" s="278"/>
      <c r="O2213" s="919"/>
      <c r="P2213" s="875">
        <v>0</v>
      </c>
      <c r="Q2213" s="928"/>
      <c r="R2213" s="279"/>
      <c r="S2213" s="919"/>
      <c r="T2213" s="875">
        <v>0</v>
      </c>
      <c r="U2213" s="928">
        <v>0</v>
      </c>
      <c r="V2213" s="279"/>
      <c r="W2213" s="919"/>
      <c r="X2213" s="279"/>
      <c r="Y2213" s="919"/>
      <c r="Z2213" s="373">
        <f t="shared" si="211"/>
        <v>0</v>
      </c>
      <c r="AA2213" s="928">
        <v>0</v>
      </c>
      <c r="AB2213" s="279"/>
      <c r="AC2213" s="919"/>
      <c r="AD2213" s="930">
        <v>0</v>
      </c>
      <c r="AE2213" s="316"/>
      <c r="AF2213" s="944"/>
      <c r="AG2213" s="876">
        <v>0</v>
      </c>
      <c r="AH2213" s="279"/>
      <c r="AI2213" s="919"/>
      <c r="AJ2213" s="1027">
        <f t="shared" si="210"/>
        <v>0</v>
      </c>
    </row>
    <row r="2214" spans="2:36" x14ac:dyDescent="0.25">
      <c r="B2214" s="42">
        <v>34701</v>
      </c>
      <c r="C2214" s="341" t="s">
        <v>2021</v>
      </c>
      <c r="D2214" s="44"/>
      <c r="E2214" s="44"/>
      <c r="F2214" s="44"/>
      <c r="G2214" s="239"/>
      <c r="H2214" s="239"/>
      <c r="I2214" s="239"/>
      <c r="J2214" s="47"/>
      <c r="K2214" s="787">
        <v>0</v>
      </c>
      <c r="L2214" s="264"/>
      <c r="M2214" s="921">
        <v>0</v>
      </c>
      <c r="N2214" s="264"/>
      <c r="O2214" s="921"/>
      <c r="P2214" s="238">
        <v>0</v>
      </c>
      <c r="Q2214" s="1008"/>
      <c r="R2214" s="265"/>
      <c r="S2214" s="921"/>
      <c r="T2214" s="238">
        <v>0</v>
      </c>
      <c r="U2214" s="1008">
        <v>0</v>
      </c>
      <c r="V2214" s="265"/>
      <c r="W2214" s="921"/>
      <c r="X2214" s="265"/>
      <c r="Y2214" s="921"/>
      <c r="Z2214" s="376">
        <f t="shared" si="211"/>
        <v>0</v>
      </c>
      <c r="AA2214" s="1008">
        <v>0</v>
      </c>
      <c r="AB2214" s="265"/>
      <c r="AC2214" s="921"/>
      <c r="AD2214" s="931">
        <v>0</v>
      </c>
      <c r="AE2214" s="281"/>
      <c r="AF2214" s="958"/>
      <c r="AG2214" s="882">
        <v>0</v>
      </c>
      <c r="AH2214" s="265"/>
      <c r="AI2214" s="921"/>
      <c r="AJ2214" s="926">
        <f t="shared" si="210"/>
        <v>0</v>
      </c>
    </row>
    <row r="2215" spans="2:36" x14ac:dyDescent="0.25">
      <c r="B2215" s="406"/>
      <c r="C2215" s="82"/>
      <c r="D2215" s="51"/>
      <c r="E2215" s="51"/>
      <c r="F2215" s="74"/>
      <c r="G2215" s="88"/>
      <c r="H2215" s="88"/>
      <c r="I2215" s="88"/>
      <c r="J2215" s="108"/>
      <c r="K2215" s="807"/>
      <c r="L2215" s="142"/>
      <c r="M2215" s="918">
        <v>0</v>
      </c>
      <c r="N2215" s="142"/>
      <c r="O2215" s="918"/>
      <c r="P2215" s="75">
        <v>0</v>
      </c>
      <c r="Q2215" s="1007"/>
      <c r="R2215" s="144"/>
      <c r="S2215" s="918"/>
      <c r="T2215" s="75">
        <v>0</v>
      </c>
      <c r="U2215" s="1007"/>
      <c r="V2215" s="144"/>
      <c r="W2215" s="918"/>
      <c r="X2215" s="144"/>
      <c r="Y2215" s="918"/>
      <c r="Z2215" s="60">
        <f t="shared" si="211"/>
        <v>0</v>
      </c>
      <c r="AA2215" s="1007"/>
      <c r="AB2215" s="144"/>
      <c r="AC2215" s="918"/>
      <c r="AD2215" s="63">
        <v>0</v>
      </c>
      <c r="AE2215" s="135"/>
      <c r="AF2215" s="945"/>
      <c r="AG2215" s="150">
        <v>0</v>
      </c>
      <c r="AH2215" s="144"/>
      <c r="AI2215" s="918"/>
      <c r="AJ2215" s="998">
        <f t="shared" si="210"/>
        <v>0</v>
      </c>
    </row>
    <row r="2216" spans="2:36" x14ac:dyDescent="0.25">
      <c r="B2216" s="272">
        <v>348</v>
      </c>
      <c r="C2216" s="273" t="s">
        <v>2022</v>
      </c>
      <c r="D2216" s="272"/>
      <c r="E2216" s="272"/>
      <c r="F2216" s="274"/>
      <c r="G2216" s="313"/>
      <c r="H2216" s="313"/>
      <c r="I2216" s="313"/>
      <c r="J2216" s="277"/>
      <c r="K2216" s="806">
        <v>0</v>
      </c>
      <c r="L2216" s="278"/>
      <c r="M2216" s="919">
        <v>0</v>
      </c>
      <c r="N2216" s="278"/>
      <c r="O2216" s="919"/>
      <c r="P2216" s="875">
        <v>0</v>
      </c>
      <c r="Q2216" s="928"/>
      <c r="R2216" s="279"/>
      <c r="S2216" s="919"/>
      <c r="T2216" s="875">
        <v>0</v>
      </c>
      <c r="U2216" s="928">
        <v>0</v>
      </c>
      <c r="V2216" s="279"/>
      <c r="W2216" s="919"/>
      <c r="X2216" s="279"/>
      <c r="Y2216" s="919"/>
      <c r="Z2216" s="373">
        <f t="shared" si="211"/>
        <v>0</v>
      </c>
      <c r="AA2216" s="928">
        <v>0</v>
      </c>
      <c r="AB2216" s="279"/>
      <c r="AC2216" s="919"/>
      <c r="AD2216" s="930">
        <v>0</v>
      </c>
      <c r="AE2216" s="316"/>
      <c r="AF2216" s="944"/>
      <c r="AG2216" s="876">
        <v>0</v>
      </c>
      <c r="AH2216" s="279"/>
      <c r="AI2216" s="919"/>
      <c r="AJ2216" s="1027">
        <f t="shared" si="210"/>
        <v>0</v>
      </c>
    </row>
    <row r="2217" spans="2:36" x14ac:dyDescent="0.25">
      <c r="B2217" s="42">
        <v>34801</v>
      </c>
      <c r="C2217" s="341" t="s">
        <v>2023</v>
      </c>
      <c r="D2217" s="44"/>
      <c r="E2217" s="44"/>
      <c r="F2217" s="44"/>
      <c r="G2217" s="239"/>
      <c r="H2217" s="239"/>
      <c r="I2217" s="239"/>
      <c r="J2217" s="47"/>
      <c r="K2217" s="787">
        <v>0</v>
      </c>
      <c r="L2217" s="264"/>
      <c r="M2217" s="921">
        <v>0</v>
      </c>
      <c r="N2217" s="264"/>
      <c r="O2217" s="921"/>
      <c r="P2217" s="238">
        <v>0</v>
      </c>
      <c r="Q2217" s="1008"/>
      <c r="R2217" s="265"/>
      <c r="S2217" s="921"/>
      <c r="T2217" s="238">
        <v>0</v>
      </c>
      <c r="U2217" s="1008">
        <v>0</v>
      </c>
      <c r="V2217" s="265"/>
      <c r="W2217" s="921"/>
      <c r="X2217" s="265"/>
      <c r="Y2217" s="921"/>
      <c r="Z2217" s="376">
        <f t="shared" si="211"/>
        <v>0</v>
      </c>
      <c r="AA2217" s="1008">
        <v>0</v>
      </c>
      <c r="AB2217" s="265"/>
      <c r="AC2217" s="921"/>
      <c r="AD2217" s="931">
        <v>0</v>
      </c>
      <c r="AE2217" s="281"/>
      <c r="AF2217" s="958"/>
      <c r="AG2217" s="882">
        <v>0</v>
      </c>
      <c r="AH2217" s="265"/>
      <c r="AI2217" s="921"/>
      <c r="AJ2217" s="926">
        <f t="shared" si="210"/>
        <v>0</v>
      </c>
    </row>
    <row r="2218" spans="2:36" x14ac:dyDescent="0.25">
      <c r="B2218" s="406"/>
      <c r="C2218" s="82"/>
      <c r="D2218" s="51"/>
      <c r="E2218" s="51"/>
      <c r="F2218" s="74"/>
      <c r="G2218" s="88"/>
      <c r="H2218" s="88"/>
      <c r="I2218" s="88"/>
      <c r="J2218" s="108"/>
      <c r="K2218" s="807"/>
      <c r="L2218" s="142"/>
      <c r="M2218" s="918">
        <v>0</v>
      </c>
      <c r="N2218" s="142"/>
      <c r="O2218" s="918"/>
      <c r="P2218" s="75">
        <v>0</v>
      </c>
      <c r="Q2218" s="1007"/>
      <c r="R2218" s="144"/>
      <c r="S2218" s="918"/>
      <c r="T2218" s="75">
        <v>0</v>
      </c>
      <c r="U2218" s="1007"/>
      <c r="V2218" s="144"/>
      <c r="W2218" s="918"/>
      <c r="X2218" s="144"/>
      <c r="Y2218" s="918"/>
      <c r="Z2218" s="60">
        <f t="shared" si="211"/>
        <v>0</v>
      </c>
      <c r="AA2218" s="1007"/>
      <c r="AB2218" s="144"/>
      <c r="AC2218" s="918"/>
      <c r="AD2218" s="63">
        <v>0</v>
      </c>
      <c r="AE2218" s="135"/>
      <c r="AF2218" s="945"/>
      <c r="AG2218" s="150">
        <v>0</v>
      </c>
      <c r="AH2218" s="144"/>
      <c r="AI2218" s="918"/>
      <c r="AJ2218" s="998">
        <f t="shared" si="210"/>
        <v>0</v>
      </c>
    </row>
    <row r="2219" spans="2:36" ht="24" x14ac:dyDescent="0.25">
      <c r="B2219" s="272">
        <v>349</v>
      </c>
      <c r="C2219" s="273" t="s">
        <v>2024</v>
      </c>
      <c r="D2219" s="272"/>
      <c r="E2219" s="272"/>
      <c r="F2219" s="282"/>
      <c r="G2219" s="283"/>
      <c r="H2219" s="283"/>
      <c r="I2219" s="283"/>
      <c r="J2219" s="277"/>
      <c r="K2219" s="806">
        <v>0</v>
      </c>
      <c r="L2219" s="278"/>
      <c r="M2219" s="919">
        <v>0</v>
      </c>
      <c r="N2219" s="278"/>
      <c r="O2219" s="919"/>
      <c r="P2219" s="875">
        <v>0</v>
      </c>
      <c r="Q2219" s="928"/>
      <c r="R2219" s="279"/>
      <c r="S2219" s="919"/>
      <c r="T2219" s="875">
        <v>0</v>
      </c>
      <c r="U2219" s="928">
        <v>0</v>
      </c>
      <c r="V2219" s="279"/>
      <c r="W2219" s="919"/>
      <c r="X2219" s="279"/>
      <c r="Y2219" s="919"/>
      <c r="Z2219" s="373">
        <f t="shared" si="211"/>
        <v>0</v>
      </c>
      <c r="AA2219" s="928">
        <v>0</v>
      </c>
      <c r="AB2219" s="279"/>
      <c r="AC2219" s="919"/>
      <c r="AD2219" s="930">
        <v>0</v>
      </c>
      <c r="AE2219" s="316"/>
      <c r="AF2219" s="944"/>
      <c r="AG2219" s="876">
        <v>0</v>
      </c>
      <c r="AH2219" s="279"/>
      <c r="AI2219" s="919"/>
      <c r="AJ2219" s="1027">
        <f t="shared" si="210"/>
        <v>0</v>
      </c>
    </row>
    <row r="2220" spans="2:36" ht="24" x14ac:dyDescent="0.25">
      <c r="B2220" s="42">
        <v>34901</v>
      </c>
      <c r="C2220" s="341" t="s">
        <v>2024</v>
      </c>
      <c r="D2220" s="550"/>
      <c r="E2220" s="550"/>
      <c r="F2220" s="45"/>
      <c r="G2220" s="46"/>
      <c r="H2220" s="46"/>
      <c r="I2220" s="46"/>
      <c r="J2220" s="47"/>
      <c r="K2220" s="833">
        <v>0</v>
      </c>
      <c r="L2220" s="264"/>
      <c r="M2220" s="921">
        <v>0</v>
      </c>
      <c r="N2220" s="264"/>
      <c r="O2220" s="921"/>
      <c r="P2220" s="238">
        <v>0</v>
      </c>
      <c r="Q2220" s="1008"/>
      <c r="R2220" s="265"/>
      <c r="S2220" s="921"/>
      <c r="T2220" s="238">
        <v>0</v>
      </c>
      <c r="U2220" s="1008">
        <v>0</v>
      </c>
      <c r="V2220" s="265"/>
      <c r="W2220" s="921"/>
      <c r="X2220" s="265"/>
      <c r="Y2220" s="921"/>
      <c r="Z2220" s="376">
        <f t="shared" si="211"/>
        <v>0</v>
      </c>
      <c r="AA2220" s="1008">
        <v>0</v>
      </c>
      <c r="AB2220" s="265"/>
      <c r="AC2220" s="921"/>
      <c r="AD2220" s="931">
        <v>0</v>
      </c>
      <c r="AE2220" s="281"/>
      <c r="AF2220" s="958"/>
      <c r="AG2220" s="882">
        <v>0</v>
      </c>
      <c r="AH2220" s="265"/>
      <c r="AI2220" s="921"/>
      <c r="AJ2220" s="926">
        <f t="shared" si="210"/>
        <v>0</v>
      </c>
    </row>
    <row r="2221" spans="2:36" x14ac:dyDescent="0.25">
      <c r="B2221" s="408"/>
      <c r="C2221" s="551"/>
      <c r="D2221" s="51"/>
      <c r="E2221" s="583"/>
      <c r="F2221" s="500"/>
      <c r="G2221" s="501"/>
      <c r="H2221" s="501"/>
      <c r="I2221" s="501"/>
      <c r="J2221" s="108"/>
      <c r="K2221" s="811"/>
      <c r="L2221" s="142"/>
      <c r="M2221" s="918">
        <v>0</v>
      </c>
      <c r="N2221" s="142"/>
      <c r="O2221" s="918"/>
      <c r="P2221" s="75">
        <v>0</v>
      </c>
      <c r="Q2221" s="1007"/>
      <c r="R2221" s="144"/>
      <c r="S2221" s="918"/>
      <c r="T2221" s="75">
        <v>0</v>
      </c>
      <c r="U2221" s="1007"/>
      <c r="V2221" s="144"/>
      <c r="W2221" s="918"/>
      <c r="X2221" s="144"/>
      <c r="Y2221" s="918"/>
      <c r="Z2221" s="60">
        <f t="shared" si="211"/>
        <v>0</v>
      </c>
      <c r="AA2221" s="1007"/>
      <c r="AB2221" s="144"/>
      <c r="AC2221" s="918"/>
      <c r="AD2221" s="63">
        <v>0</v>
      </c>
      <c r="AE2221" s="135"/>
      <c r="AF2221" s="945"/>
      <c r="AG2221" s="150">
        <v>0</v>
      </c>
      <c r="AH2221" s="144"/>
      <c r="AI2221" s="918"/>
      <c r="AJ2221" s="998">
        <f t="shared" si="210"/>
        <v>0</v>
      </c>
    </row>
    <row r="2222" spans="2:36" ht="24" x14ac:dyDescent="0.25">
      <c r="B2222" s="25">
        <v>3500</v>
      </c>
      <c r="C2222" s="552" t="s">
        <v>2025</v>
      </c>
      <c r="D2222" s="25"/>
      <c r="E2222" s="25"/>
      <c r="F2222" s="27"/>
      <c r="G2222" s="246"/>
      <c r="H2222" s="246"/>
      <c r="I2222" s="246"/>
      <c r="J2222" s="553"/>
      <c r="K2222" s="812">
        <v>1712601.9899999998</v>
      </c>
      <c r="L2222" s="555"/>
      <c r="M2222" s="929">
        <f>M2223+M2240+M2246+M2252+M2257+M2269+M2272+M2285+M2291</f>
        <v>0</v>
      </c>
      <c r="N2222" s="555"/>
      <c r="O2222" s="929">
        <f>O2223+O2240+O2246+O2252+O2257+O2269+O2272+O2285+O2291</f>
        <v>0</v>
      </c>
      <c r="P2222" s="885">
        <v>0</v>
      </c>
      <c r="Q2222" s="929">
        <f>Q2223+Q2240+Q2246+Q2252+Q2257+Q2269+Q2272+Q2285+Q2291</f>
        <v>0</v>
      </c>
      <c r="R2222" s="368"/>
      <c r="S2222" s="929">
        <f>S2223+S2240+S2246+S2252+S2257+S2269+S2272+S2285+S2291</f>
        <v>0</v>
      </c>
      <c r="T2222" s="885">
        <v>0</v>
      </c>
      <c r="U2222" s="929">
        <f>U2223+U2240+U2246+U2252+U2257+U2269+U2272+U2285+U2291</f>
        <v>224310.69</v>
      </c>
      <c r="V2222" s="368"/>
      <c r="W2222" s="929">
        <f>W2223+W2240+W2246+W2252+W2257+W2269+W2272+W2285+W2291</f>
        <v>0</v>
      </c>
      <c r="X2222" s="368"/>
      <c r="Y2222" s="929">
        <f>Y2223+Y2240+Y2246+Y2252+Y2257+Y2269+Y2272+Y2285+Y2291</f>
        <v>0</v>
      </c>
      <c r="Z2222" s="368">
        <f t="shared" si="211"/>
        <v>0</v>
      </c>
      <c r="AA2222" s="929">
        <f>AA2223+AA2240+AA2246+AA2252+AA2257+AA2269+AA2272+AA2285+AA2291</f>
        <v>1488291.2999999998</v>
      </c>
      <c r="AB2222" s="368"/>
      <c r="AC2222" s="929">
        <f>AC2223+AC2240+AC2246+AC2252+AC2257+AC2269+AC2272+AC2285+AC2291</f>
        <v>0</v>
      </c>
      <c r="AD2222" s="929">
        <v>0</v>
      </c>
      <c r="AE2222" s="555">
        <f>AE2223+AE2240+AE2246+AE2252+AE2257+AE2269+AE2272+AE2285+AE2291</f>
        <v>0</v>
      </c>
      <c r="AF2222" s="554">
        <f>AF2223+AF2240+AF2246+AF2252+AF2257+AF2269+AF2272+AF2285+AF2291</f>
        <v>0</v>
      </c>
      <c r="AG2222" s="555">
        <f>AG2223+AG2240+AG2246+AG2252+AG2257+AG2269+AG2272+AG2285+AG2291</f>
        <v>0</v>
      </c>
      <c r="AH2222" s="368"/>
      <c r="AI2222" s="929">
        <f>AI2223+AI2240+AI2246+AI2252+AI2257+AI2269+AI2272+AI2285+AI2291</f>
        <v>0</v>
      </c>
      <c r="AJ2222" s="1028">
        <f t="shared" si="210"/>
        <v>1712601.9899999998</v>
      </c>
    </row>
    <row r="2223" spans="2:36" ht="24" x14ac:dyDescent="0.25">
      <c r="B2223" s="272">
        <v>351</v>
      </c>
      <c r="C2223" s="556" t="s">
        <v>2026</v>
      </c>
      <c r="D2223" s="272"/>
      <c r="E2223" s="272"/>
      <c r="F2223" s="557"/>
      <c r="G2223" s="558"/>
      <c r="H2223" s="558"/>
      <c r="I2223" s="558"/>
      <c r="J2223" s="559"/>
      <c r="K2223" s="806">
        <v>70086.760000000009</v>
      </c>
      <c r="L2223" s="561"/>
      <c r="M2223" s="930">
        <v>0</v>
      </c>
      <c r="N2223" s="561"/>
      <c r="O2223" s="930"/>
      <c r="P2223" s="875">
        <v>0</v>
      </c>
      <c r="Q2223" s="560">
        <f>Q2224+Q2228</f>
        <v>0</v>
      </c>
      <c r="R2223" s="373"/>
      <c r="S2223" s="930"/>
      <c r="T2223" s="875">
        <v>0</v>
      </c>
      <c r="U2223" s="560">
        <v>0</v>
      </c>
      <c r="V2223" s="373"/>
      <c r="W2223" s="930"/>
      <c r="X2223" s="373"/>
      <c r="Y2223" s="930"/>
      <c r="Z2223" s="373">
        <f t="shared" si="211"/>
        <v>0</v>
      </c>
      <c r="AA2223" s="560">
        <f>AA2224+AA2228</f>
        <v>70086.760000000009</v>
      </c>
      <c r="AB2223" s="373"/>
      <c r="AC2223" s="930"/>
      <c r="AD2223" s="930">
        <v>0</v>
      </c>
      <c r="AE2223" s="560">
        <f>AE2224+AE2228</f>
        <v>0</v>
      </c>
      <c r="AF2223" s="560">
        <f>AF2224+AF2228</f>
        <v>0</v>
      </c>
      <c r="AG2223" s="876">
        <v>0</v>
      </c>
      <c r="AH2223" s="373"/>
      <c r="AI2223" s="930"/>
      <c r="AJ2223" s="560">
        <f>AJ2224+AJ2228</f>
        <v>70086.760000000009</v>
      </c>
    </row>
    <row r="2224" spans="2:36" ht="36" x14ac:dyDescent="0.25">
      <c r="B2224" s="42">
        <v>35101</v>
      </c>
      <c r="C2224" s="562" t="s">
        <v>2027</v>
      </c>
      <c r="D2224" s="563"/>
      <c r="E2224" s="563"/>
      <c r="F2224" s="44"/>
      <c r="G2224" s="239"/>
      <c r="H2224" s="239"/>
      <c r="I2224" s="239"/>
      <c r="J2224" s="564"/>
      <c r="K2224" s="834">
        <v>17400</v>
      </c>
      <c r="L2224" s="911"/>
      <c r="M2224" s="931">
        <v>0</v>
      </c>
      <c r="N2224" s="911"/>
      <c r="O2224" s="931"/>
      <c r="P2224" s="238">
        <v>0</v>
      </c>
      <c r="Q2224" s="565">
        <f>Q2225+Q2226+Q2227</f>
        <v>0</v>
      </c>
      <c r="R2224" s="376"/>
      <c r="S2224" s="931"/>
      <c r="T2224" s="238">
        <v>0</v>
      </c>
      <c r="U2224" s="565">
        <v>0</v>
      </c>
      <c r="V2224" s="376"/>
      <c r="W2224" s="931"/>
      <c r="X2224" s="376"/>
      <c r="Y2224" s="931"/>
      <c r="Z2224" s="376">
        <f t="shared" si="211"/>
        <v>0</v>
      </c>
      <c r="AA2224" s="565">
        <f>SUM(AA2225:AA2227)</f>
        <v>17400</v>
      </c>
      <c r="AB2224" s="376"/>
      <c r="AC2224" s="931"/>
      <c r="AD2224" s="931">
        <v>0</v>
      </c>
      <c r="AE2224" s="565">
        <f>AE2225+AE2226+AE2227</f>
        <v>0</v>
      </c>
      <c r="AF2224" s="565">
        <f>AF2225+AF2226+AF2227</f>
        <v>0</v>
      </c>
      <c r="AG2224" s="882">
        <v>0</v>
      </c>
      <c r="AH2224" s="376"/>
      <c r="AI2224" s="931"/>
      <c r="AJ2224" s="926">
        <f t="shared" ref="AJ2224:AJ2287" si="212">AG2224+AI2224+AE2224+AC2224+AA2224+Y2224+W2224+U2224+S2224+Q2224+O2224+M2224</f>
        <v>17400</v>
      </c>
    </row>
    <row r="2225" spans="2:36" ht="66" x14ac:dyDescent="0.25">
      <c r="B2225" s="406"/>
      <c r="C2225" s="82" t="s">
        <v>2028</v>
      </c>
      <c r="D2225" s="339"/>
      <c r="E2225" s="339">
        <v>0</v>
      </c>
      <c r="F2225" s="172" t="s">
        <v>734</v>
      </c>
      <c r="G2225" s="55" t="s">
        <v>31</v>
      </c>
      <c r="H2225" s="56" t="s">
        <v>32</v>
      </c>
      <c r="I2225" s="55" t="s">
        <v>33</v>
      </c>
      <c r="J2225" s="57">
        <v>5000</v>
      </c>
      <c r="K2225" s="808">
        <v>0</v>
      </c>
      <c r="L2225" s="89"/>
      <c r="M2225" s="644">
        <v>0</v>
      </c>
      <c r="N2225" s="89"/>
      <c r="O2225" s="644"/>
      <c r="P2225" s="75">
        <v>0</v>
      </c>
      <c r="Q2225" s="999">
        <f>P2225*J2225</f>
        <v>0</v>
      </c>
      <c r="R2225" s="81"/>
      <c r="S2225" s="150"/>
      <c r="T2225" s="75">
        <v>0</v>
      </c>
      <c r="U2225" s="999"/>
      <c r="V2225" s="81"/>
      <c r="W2225" s="150"/>
      <c r="X2225" s="81"/>
      <c r="Y2225" s="150"/>
      <c r="Z2225" s="60">
        <f t="shared" si="211"/>
        <v>0</v>
      </c>
      <c r="AA2225" s="999">
        <v>0</v>
      </c>
      <c r="AB2225" s="81"/>
      <c r="AC2225" s="150"/>
      <c r="AD2225" s="63">
        <v>0</v>
      </c>
      <c r="AE2225" s="78">
        <f>AD2225*J2225</f>
        <v>0</v>
      </c>
      <c r="AF2225" s="63">
        <v>0</v>
      </c>
      <c r="AG2225" s="150">
        <v>0</v>
      </c>
      <c r="AH2225" s="81"/>
      <c r="AI2225" s="150"/>
      <c r="AJ2225" s="998">
        <f t="shared" si="212"/>
        <v>0</v>
      </c>
    </row>
    <row r="2226" spans="2:36" ht="66" x14ac:dyDescent="0.25">
      <c r="B2226" s="406"/>
      <c r="C2226" s="82" t="s">
        <v>2029</v>
      </c>
      <c r="D2226" s="566"/>
      <c r="E2226" s="566">
        <v>1</v>
      </c>
      <c r="F2226" s="74" t="s">
        <v>734</v>
      </c>
      <c r="G2226" s="55" t="s">
        <v>31</v>
      </c>
      <c r="H2226" s="56" t="s">
        <v>32</v>
      </c>
      <c r="I2226" s="55" t="s">
        <v>33</v>
      </c>
      <c r="J2226" s="57">
        <v>11600</v>
      </c>
      <c r="K2226" s="835">
        <v>11600</v>
      </c>
      <c r="L2226" s="89"/>
      <c r="M2226" s="644">
        <v>0</v>
      </c>
      <c r="N2226" s="89"/>
      <c r="O2226" s="644"/>
      <c r="P2226" s="75">
        <v>0</v>
      </c>
      <c r="Q2226" s="999">
        <f>P2226*J2226</f>
        <v>0</v>
      </c>
      <c r="R2226" s="81"/>
      <c r="S2226" s="150"/>
      <c r="T2226" s="75">
        <v>0</v>
      </c>
      <c r="U2226" s="999"/>
      <c r="V2226" s="81"/>
      <c r="W2226" s="150"/>
      <c r="X2226" s="81"/>
      <c r="Y2226" s="150"/>
      <c r="Z2226" s="60">
        <f t="shared" si="211"/>
        <v>1</v>
      </c>
      <c r="AA2226" s="999">
        <v>11600</v>
      </c>
      <c r="AB2226" s="81"/>
      <c r="AC2226" s="150"/>
      <c r="AD2226" s="63">
        <v>0</v>
      </c>
      <c r="AE2226" s="78">
        <f>AD2226*J2226</f>
        <v>0</v>
      </c>
      <c r="AF2226" s="63">
        <v>0</v>
      </c>
      <c r="AG2226" s="150">
        <v>0</v>
      </c>
      <c r="AH2226" s="81"/>
      <c r="AI2226" s="150"/>
      <c r="AJ2226" s="998">
        <f t="shared" si="212"/>
        <v>11600</v>
      </c>
    </row>
    <row r="2227" spans="2:36" ht="66" x14ac:dyDescent="0.25">
      <c r="B2227" s="406"/>
      <c r="C2227" s="82" t="s">
        <v>2030</v>
      </c>
      <c r="D2227" s="566"/>
      <c r="E2227" s="566">
        <v>1</v>
      </c>
      <c r="F2227" s="74" t="s">
        <v>734</v>
      </c>
      <c r="G2227" s="55" t="s">
        <v>31</v>
      </c>
      <c r="H2227" s="56" t="s">
        <v>32</v>
      </c>
      <c r="I2227" s="55" t="s">
        <v>33</v>
      </c>
      <c r="J2227" s="57">
        <v>5800</v>
      </c>
      <c r="K2227" s="835">
        <v>5800</v>
      </c>
      <c r="L2227" s="89"/>
      <c r="M2227" s="644">
        <v>0</v>
      </c>
      <c r="N2227" s="89"/>
      <c r="O2227" s="644"/>
      <c r="P2227" s="75">
        <v>0</v>
      </c>
      <c r="Q2227" s="999">
        <f>P2227*J2227</f>
        <v>0</v>
      </c>
      <c r="R2227" s="81"/>
      <c r="S2227" s="150"/>
      <c r="T2227" s="75">
        <v>0</v>
      </c>
      <c r="U2227" s="999"/>
      <c r="V2227" s="81"/>
      <c r="W2227" s="150"/>
      <c r="X2227" s="81"/>
      <c r="Y2227" s="150"/>
      <c r="Z2227" s="60">
        <f t="shared" si="211"/>
        <v>1</v>
      </c>
      <c r="AA2227" s="999">
        <v>5800</v>
      </c>
      <c r="AB2227" s="81"/>
      <c r="AC2227" s="150"/>
      <c r="AD2227" s="63">
        <v>0</v>
      </c>
      <c r="AE2227" s="78">
        <f>AD2227*J2227</f>
        <v>0</v>
      </c>
      <c r="AF2227" s="63">
        <v>0</v>
      </c>
      <c r="AG2227" s="150">
        <v>0</v>
      </c>
      <c r="AH2227" s="81"/>
      <c r="AI2227" s="150"/>
      <c r="AJ2227" s="998">
        <f t="shared" si="212"/>
        <v>5800</v>
      </c>
    </row>
    <row r="2228" spans="2:36" ht="24" x14ac:dyDescent="0.25">
      <c r="B2228" s="534">
        <v>35102</v>
      </c>
      <c r="C2228" s="535" t="s">
        <v>2031</v>
      </c>
      <c r="D2228" s="567"/>
      <c r="E2228" s="567"/>
      <c r="F2228" s="44"/>
      <c r="G2228" s="239"/>
      <c r="H2228" s="239"/>
      <c r="I2228" s="239"/>
      <c r="J2228" s="47"/>
      <c r="K2228" s="836">
        <v>52686.76</v>
      </c>
      <c r="L2228" s="374"/>
      <c r="M2228" s="882">
        <v>0</v>
      </c>
      <c r="N2228" s="374"/>
      <c r="O2228" s="882"/>
      <c r="P2228" s="238">
        <v>0</v>
      </c>
      <c r="Q2228" s="251">
        <f>SUM(Q2229:Q2239)</f>
        <v>0</v>
      </c>
      <c r="R2228" s="375"/>
      <c r="S2228" s="882"/>
      <c r="T2228" s="238">
        <v>0</v>
      </c>
      <c r="U2228" s="251">
        <v>0</v>
      </c>
      <c r="V2228" s="375"/>
      <c r="W2228" s="882"/>
      <c r="X2228" s="375"/>
      <c r="Y2228" s="882"/>
      <c r="Z2228" s="376">
        <f t="shared" si="211"/>
        <v>0</v>
      </c>
      <c r="AA2228" s="251">
        <f>SUM(AA2229:AA2239)</f>
        <v>52686.76</v>
      </c>
      <c r="AB2228" s="375"/>
      <c r="AC2228" s="882"/>
      <c r="AD2228" s="931">
        <v>0</v>
      </c>
      <c r="AE2228" s="251">
        <f>SUM(AE2229:AE2239)</f>
        <v>0</v>
      </c>
      <c r="AF2228" s="565">
        <f>SUM(AF2229:AF2239)</f>
        <v>0</v>
      </c>
      <c r="AG2228" s="882">
        <v>0</v>
      </c>
      <c r="AH2228" s="375"/>
      <c r="AI2228" s="882"/>
      <c r="AJ2228" s="926">
        <f t="shared" si="212"/>
        <v>52686.76</v>
      </c>
    </row>
    <row r="2229" spans="2:36" ht="66" x14ac:dyDescent="0.25">
      <c r="B2229" s="408"/>
      <c r="C2229" s="130" t="s">
        <v>2032</v>
      </c>
      <c r="D2229" s="97"/>
      <c r="E2229" s="97">
        <v>16</v>
      </c>
      <c r="F2229" s="172" t="s">
        <v>30</v>
      </c>
      <c r="G2229" s="55" t="s">
        <v>31</v>
      </c>
      <c r="H2229" s="56" t="s">
        <v>32</v>
      </c>
      <c r="I2229" s="55" t="s">
        <v>33</v>
      </c>
      <c r="J2229" s="57">
        <v>344.52</v>
      </c>
      <c r="K2229" s="809">
        <v>5512.32</v>
      </c>
      <c r="L2229" s="80"/>
      <c r="M2229" s="150">
        <v>0</v>
      </c>
      <c r="N2229" s="80"/>
      <c r="O2229" s="150"/>
      <c r="P2229" s="75">
        <v>0</v>
      </c>
      <c r="Q2229" s="999">
        <f t="shared" ref="Q2229:Q2239" si="213">P2229*J2229</f>
        <v>0</v>
      </c>
      <c r="R2229" s="81"/>
      <c r="S2229" s="150"/>
      <c r="T2229" s="75">
        <v>0</v>
      </c>
      <c r="U2229" s="999"/>
      <c r="V2229" s="81"/>
      <c r="W2229" s="150"/>
      <c r="X2229" s="81"/>
      <c r="Y2229" s="150"/>
      <c r="Z2229" s="60">
        <f t="shared" si="211"/>
        <v>16</v>
      </c>
      <c r="AA2229" s="999">
        <v>5512.32</v>
      </c>
      <c r="AB2229" s="81"/>
      <c r="AC2229" s="150"/>
      <c r="AD2229" s="63">
        <v>0</v>
      </c>
      <c r="AE2229" s="78">
        <f t="shared" ref="AE2229:AE2239" si="214">AD2229*J2229</f>
        <v>0</v>
      </c>
      <c r="AF2229" s="63">
        <v>0</v>
      </c>
      <c r="AG2229" s="150">
        <v>0</v>
      </c>
      <c r="AH2229" s="81"/>
      <c r="AI2229" s="150"/>
      <c r="AJ2229" s="998">
        <f t="shared" si="212"/>
        <v>5512.32</v>
      </c>
    </row>
    <row r="2230" spans="2:36" ht="66" x14ac:dyDescent="0.25">
      <c r="B2230" s="408"/>
      <c r="C2230" s="130" t="s">
        <v>2033</v>
      </c>
      <c r="D2230" s="51"/>
      <c r="E2230" s="51">
        <v>5</v>
      </c>
      <c r="F2230" s="100" t="s">
        <v>30</v>
      </c>
      <c r="G2230" s="55" t="s">
        <v>31</v>
      </c>
      <c r="H2230" s="56" t="s">
        <v>32</v>
      </c>
      <c r="I2230" s="55" t="s">
        <v>33</v>
      </c>
      <c r="J2230" s="57">
        <v>344.52</v>
      </c>
      <c r="K2230" s="807">
        <v>1722.6</v>
      </c>
      <c r="L2230" s="80"/>
      <c r="M2230" s="150">
        <v>0</v>
      </c>
      <c r="N2230" s="80"/>
      <c r="O2230" s="150"/>
      <c r="P2230" s="75">
        <v>0</v>
      </c>
      <c r="Q2230" s="999">
        <f t="shared" si="213"/>
        <v>0</v>
      </c>
      <c r="R2230" s="81"/>
      <c r="S2230" s="150"/>
      <c r="T2230" s="75">
        <v>0</v>
      </c>
      <c r="U2230" s="999"/>
      <c r="V2230" s="81"/>
      <c r="W2230" s="150"/>
      <c r="X2230" s="81"/>
      <c r="Y2230" s="150"/>
      <c r="Z2230" s="60">
        <f t="shared" si="211"/>
        <v>5</v>
      </c>
      <c r="AA2230" s="999">
        <v>1722.6</v>
      </c>
      <c r="AB2230" s="81"/>
      <c r="AC2230" s="150"/>
      <c r="AD2230" s="63">
        <v>0</v>
      </c>
      <c r="AE2230" s="78">
        <f t="shared" si="214"/>
        <v>0</v>
      </c>
      <c r="AF2230" s="63">
        <v>0</v>
      </c>
      <c r="AG2230" s="150">
        <v>0</v>
      </c>
      <c r="AH2230" s="81"/>
      <c r="AI2230" s="150"/>
      <c r="AJ2230" s="998">
        <f t="shared" si="212"/>
        <v>1722.6</v>
      </c>
    </row>
    <row r="2231" spans="2:36" ht="66" x14ac:dyDescent="0.25">
      <c r="B2231" s="408"/>
      <c r="C2231" s="130" t="s">
        <v>2034</v>
      </c>
      <c r="D2231" s="51"/>
      <c r="E2231" s="51">
        <v>11</v>
      </c>
      <c r="F2231" s="100" t="s">
        <v>30</v>
      </c>
      <c r="G2231" s="55" t="s">
        <v>31</v>
      </c>
      <c r="H2231" s="56" t="s">
        <v>32</v>
      </c>
      <c r="I2231" s="55" t="s">
        <v>33</v>
      </c>
      <c r="J2231" s="57">
        <v>344.52</v>
      </c>
      <c r="K2231" s="807">
        <v>3789.72</v>
      </c>
      <c r="L2231" s="80"/>
      <c r="M2231" s="150">
        <v>0</v>
      </c>
      <c r="N2231" s="80"/>
      <c r="O2231" s="150"/>
      <c r="P2231" s="75">
        <v>0</v>
      </c>
      <c r="Q2231" s="999">
        <f t="shared" si="213"/>
        <v>0</v>
      </c>
      <c r="R2231" s="81"/>
      <c r="S2231" s="150"/>
      <c r="T2231" s="75">
        <v>0</v>
      </c>
      <c r="U2231" s="999"/>
      <c r="V2231" s="81"/>
      <c r="W2231" s="150"/>
      <c r="X2231" s="81"/>
      <c r="Y2231" s="150"/>
      <c r="Z2231" s="60">
        <f t="shared" si="211"/>
        <v>11</v>
      </c>
      <c r="AA2231" s="999">
        <v>3789.72</v>
      </c>
      <c r="AB2231" s="81"/>
      <c r="AC2231" s="150"/>
      <c r="AD2231" s="63">
        <v>0</v>
      </c>
      <c r="AE2231" s="78">
        <f t="shared" si="214"/>
        <v>0</v>
      </c>
      <c r="AF2231" s="63">
        <v>0</v>
      </c>
      <c r="AG2231" s="150">
        <v>0</v>
      </c>
      <c r="AH2231" s="81"/>
      <c r="AI2231" s="150"/>
      <c r="AJ2231" s="998">
        <f t="shared" si="212"/>
        <v>3789.72</v>
      </c>
    </row>
    <row r="2232" spans="2:36" ht="66" x14ac:dyDescent="0.25">
      <c r="B2232" s="408"/>
      <c r="C2232" s="130" t="s">
        <v>2035</v>
      </c>
      <c r="D2232" s="51"/>
      <c r="E2232" s="51">
        <v>16</v>
      </c>
      <c r="F2232" s="100" t="s">
        <v>30</v>
      </c>
      <c r="G2232" s="55" t="s">
        <v>31</v>
      </c>
      <c r="H2232" s="56" t="s">
        <v>32</v>
      </c>
      <c r="I2232" s="55" t="s">
        <v>33</v>
      </c>
      <c r="J2232" s="57">
        <v>344.52</v>
      </c>
      <c r="K2232" s="807">
        <v>5512.32</v>
      </c>
      <c r="L2232" s="80"/>
      <c r="M2232" s="150">
        <v>0</v>
      </c>
      <c r="N2232" s="80"/>
      <c r="O2232" s="150"/>
      <c r="P2232" s="75">
        <v>0</v>
      </c>
      <c r="Q2232" s="999">
        <f t="shared" si="213"/>
        <v>0</v>
      </c>
      <c r="R2232" s="81"/>
      <c r="S2232" s="150"/>
      <c r="T2232" s="75">
        <v>0</v>
      </c>
      <c r="U2232" s="999"/>
      <c r="V2232" s="81"/>
      <c r="W2232" s="150"/>
      <c r="X2232" s="81"/>
      <c r="Y2232" s="150"/>
      <c r="Z2232" s="60">
        <f t="shared" si="211"/>
        <v>16</v>
      </c>
      <c r="AA2232" s="999">
        <v>5512.32</v>
      </c>
      <c r="AB2232" s="81"/>
      <c r="AC2232" s="150"/>
      <c r="AD2232" s="63">
        <v>0</v>
      </c>
      <c r="AE2232" s="78">
        <f t="shared" si="214"/>
        <v>0</v>
      </c>
      <c r="AF2232" s="63">
        <v>0</v>
      </c>
      <c r="AG2232" s="150">
        <v>0</v>
      </c>
      <c r="AH2232" s="81"/>
      <c r="AI2232" s="150"/>
      <c r="AJ2232" s="998">
        <f t="shared" si="212"/>
        <v>5512.32</v>
      </c>
    </row>
    <row r="2233" spans="2:36" ht="66" x14ac:dyDescent="0.25">
      <c r="B2233" s="408"/>
      <c r="C2233" s="130" t="s">
        <v>2036</v>
      </c>
      <c r="D2233" s="51"/>
      <c r="E2233" s="51">
        <v>2</v>
      </c>
      <c r="F2233" s="100" t="s">
        <v>30</v>
      </c>
      <c r="G2233" s="55" t="s">
        <v>31</v>
      </c>
      <c r="H2233" s="56" t="s">
        <v>32</v>
      </c>
      <c r="I2233" s="55" t="s">
        <v>33</v>
      </c>
      <c r="J2233" s="57">
        <v>344.52</v>
      </c>
      <c r="K2233" s="807">
        <v>689.04</v>
      </c>
      <c r="L2233" s="80"/>
      <c r="M2233" s="150">
        <v>0</v>
      </c>
      <c r="N2233" s="80"/>
      <c r="O2233" s="150"/>
      <c r="P2233" s="75">
        <v>0</v>
      </c>
      <c r="Q2233" s="999">
        <f t="shared" si="213"/>
        <v>0</v>
      </c>
      <c r="R2233" s="81"/>
      <c r="S2233" s="150"/>
      <c r="T2233" s="75">
        <v>0</v>
      </c>
      <c r="U2233" s="999"/>
      <c r="V2233" s="81"/>
      <c r="W2233" s="150"/>
      <c r="X2233" s="81"/>
      <c r="Y2233" s="150"/>
      <c r="Z2233" s="60">
        <f t="shared" si="211"/>
        <v>2</v>
      </c>
      <c r="AA2233" s="999">
        <v>689.04</v>
      </c>
      <c r="AB2233" s="81"/>
      <c r="AC2233" s="150"/>
      <c r="AD2233" s="63">
        <v>0</v>
      </c>
      <c r="AE2233" s="78">
        <f t="shared" si="214"/>
        <v>0</v>
      </c>
      <c r="AF2233" s="63">
        <v>0</v>
      </c>
      <c r="AG2233" s="150">
        <v>0</v>
      </c>
      <c r="AH2233" s="81"/>
      <c r="AI2233" s="150"/>
      <c r="AJ2233" s="998">
        <f t="shared" si="212"/>
        <v>689.04</v>
      </c>
    </row>
    <row r="2234" spans="2:36" ht="66" x14ac:dyDescent="0.25">
      <c r="B2234" s="408"/>
      <c r="C2234" s="130" t="s">
        <v>2037</v>
      </c>
      <c r="D2234" s="51"/>
      <c r="E2234" s="51">
        <v>7</v>
      </c>
      <c r="F2234" s="100" t="s">
        <v>30</v>
      </c>
      <c r="G2234" s="55" t="s">
        <v>31</v>
      </c>
      <c r="H2234" s="56" t="s">
        <v>32</v>
      </c>
      <c r="I2234" s="55" t="s">
        <v>33</v>
      </c>
      <c r="J2234" s="57">
        <v>399.64285714285717</v>
      </c>
      <c r="K2234" s="807">
        <v>2797.5</v>
      </c>
      <c r="L2234" s="80"/>
      <c r="M2234" s="150">
        <v>0</v>
      </c>
      <c r="N2234" s="80"/>
      <c r="O2234" s="150"/>
      <c r="P2234" s="75">
        <v>0</v>
      </c>
      <c r="Q2234" s="999">
        <f t="shared" si="213"/>
        <v>0</v>
      </c>
      <c r="R2234" s="81"/>
      <c r="S2234" s="150"/>
      <c r="T2234" s="75">
        <v>0</v>
      </c>
      <c r="U2234" s="999"/>
      <c r="V2234" s="81"/>
      <c r="W2234" s="150"/>
      <c r="X2234" s="81"/>
      <c r="Y2234" s="150"/>
      <c r="Z2234" s="60">
        <f t="shared" si="211"/>
        <v>7</v>
      </c>
      <c r="AA2234" s="999">
        <v>2797.5</v>
      </c>
      <c r="AB2234" s="81"/>
      <c r="AC2234" s="150"/>
      <c r="AD2234" s="63">
        <v>0</v>
      </c>
      <c r="AE2234" s="78">
        <f t="shared" si="214"/>
        <v>0</v>
      </c>
      <c r="AF2234" s="63">
        <v>0</v>
      </c>
      <c r="AG2234" s="150">
        <v>0</v>
      </c>
      <c r="AH2234" s="81"/>
      <c r="AI2234" s="150"/>
      <c r="AJ2234" s="998">
        <f t="shared" si="212"/>
        <v>2797.5</v>
      </c>
    </row>
    <row r="2235" spans="2:36" ht="66" x14ac:dyDescent="0.25">
      <c r="B2235" s="408"/>
      <c r="C2235" s="130" t="s">
        <v>2038</v>
      </c>
      <c r="D2235" s="51"/>
      <c r="E2235" s="51">
        <v>45</v>
      </c>
      <c r="F2235" s="100" t="s">
        <v>30</v>
      </c>
      <c r="G2235" s="55" t="s">
        <v>31</v>
      </c>
      <c r="H2235" s="56" t="s">
        <v>32</v>
      </c>
      <c r="I2235" s="55" t="s">
        <v>33</v>
      </c>
      <c r="J2235" s="57">
        <v>476.81577777777778</v>
      </c>
      <c r="K2235" s="807">
        <v>21456.71</v>
      </c>
      <c r="L2235" s="80"/>
      <c r="M2235" s="150">
        <v>0</v>
      </c>
      <c r="N2235" s="80"/>
      <c r="O2235" s="150"/>
      <c r="P2235" s="75">
        <v>0</v>
      </c>
      <c r="Q2235" s="999">
        <f t="shared" si="213"/>
        <v>0</v>
      </c>
      <c r="R2235" s="81"/>
      <c r="S2235" s="150"/>
      <c r="T2235" s="75">
        <v>0</v>
      </c>
      <c r="U2235" s="999"/>
      <c r="V2235" s="81"/>
      <c r="W2235" s="150"/>
      <c r="X2235" s="81"/>
      <c r="Y2235" s="150"/>
      <c r="Z2235" s="60">
        <f t="shared" si="211"/>
        <v>45</v>
      </c>
      <c r="AA2235" s="999">
        <v>21456.71</v>
      </c>
      <c r="AB2235" s="81"/>
      <c r="AC2235" s="150"/>
      <c r="AD2235" s="63">
        <v>0</v>
      </c>
      <c r="AE2235" s="78">
        <f t="shared" si="214"/>
        <v>0</v>
      </c>
      <c r="AF2235" s="63">
        <v>0</v>
      </c>
      <c r="AG2235" s="150">
        <v>0</v>
      </c>
      <c r="AH2235" s="81"/>
      <c r="AI2235" s="150"/>
      <c r="AJ2235" s="998">
        <f t="shared" si="212"/>
        <v>21456.71</v>
      </c>
    </row>
    <row r="2236" spans="2:36" ht="66" x14ac:dyDescent="0.25">
      <c r="B2236" s="408"/>
      <c r="C2236" s="130" t="s">
        <v>2039</v>
      </c>
      <c r="D2236" s="51"/>
      <c r="E2236" s="51">
        <v>8</v>
      </c>
      <c r="F2236" s="100" t="s">
        <v>30</v>
      </c>
      <c r="G2236" s="55" t="s">
        <v>31</v>
      </c>
      <c r="H2236" s="56" t="s">
        <v>32</v>
      </c>
      <c r="I2236" s="55" t="s">
        <v>33</v>
      </c>
      <c r="J2236" s="57">
        <v>1104.53125</v>
      </c>
      <c r="K2236" s="807">
        <v>8836.25</v>
      </c>
      <c r="L2236" s="80"/>
      <c r="M2236" s="150">
        <v>0</v>
      </c>
      <c r="N2236" s="80"/>
      <c r="O2236" s="150"/>
      <c r="P2236" s="75">
        <v>0</v>
      </c>
      <c r="Q2236" s="999">
        <f t="shared" si="213"/>
        <v>0</v>
      </c>
      <c r="R2236" s="81"/>
      <c r="S2236" s="150"/>
      <c r="T2236" s="75">
        <v>0</v>
      </c>
      <c r="U2236" s="999"/>
      <c r="V2236" s="81"/>
      <c r="W2236" s="150"/>
      <c r="X2236" s="81"/>
      <c r="Y2236" s="150"/>
      <c r="Z2236" s="60">
        <f t="shared" si="211"/>
        <v>8</v>
      </c>
      <c r="AA2236" s="999">
        <v>8836.25</v>
      </c>
      <c r="AB2236" s="81"/>
      <c r="AC2236" s="150"/>
      <c r="AD2236" s="63">
        <v>0</v>
      </c>
      <c r="AE2236" s="78">
        <f t="shared" si="214"/>
        <v>0</v>
      </c>
      <c r="AF2236" s="63">
        <v>0</v>
      </c>
      <c r="AG2236" s="150">
        <v>0</v>
      </c>
      <c r="AH2236" s="81"/>
      <c r="AI2236" s="150"/>
      <c r="AJ2236" s="998">
        <f t="shared" si="212"/>
        <v>8836.25</v>
      </c>
    </row>
    <row r="2237" spans="2:36" ht="66" x14ac:dyDescent="0.25">
      <c r="B2237" s="408"/>
      <c r="C2237" s="130" t="s">
        <v>2040</v>
      </c>
      <c r="D2237" s="51"/>
      <c r="E2237" s="51">
        <v>1</v>
      </c>
      <c r="F2237" s="100" t="s">
        <v>30</v>
      </c>
      <c r="G2237" s="55" t="s">
        <v>31</v>
      </c>
      <c r="H2237" s="56" t="s">
        <v>32</v>
      </c>
      <c r="I2237" s="55" t="s">
        <v>33</v>
      </c>
      <c r="J2237" s="57">
        <v>165.37</v>
      </c>
      <c r="K2237" s="807">
        <v>165.37</v>
      </c>
      <c r="L2237" s="80"/>
      <c r="M2237" s="150">
        <v>0</v>
      </c>
      <c r="N2237" s="80"/>
      <c r="O2237" s="150"/>
      <c r="P2237" s="75">
        <v>0</v>
      </c>
      <c r="Q2237" s="999">
        <f t="shared" si="213"/>
        <v>0</v>
      </c>
      <c r="R2237" s="81"/>
      <c r="S2237" s="150"/>
      <c r="T2237" s="75">
        <v>0</v>
      </c>
      <c r="U2237" s="999"/>
      <c r="V2237" s="81"/>
      <c r="W2237" s="150"/>
      <c r="X2237" s="81"/>
      <c r="Y2237" s="150"/>
      <c r="Z2237" s="60">
        <f t="shared" si="211"/>
        <v>1</v>
      </c>
      <c r="AA2237" s="999">
        <v>165.37</v>
      </c>
      <c r="AB2237" s="81"/>
      <c r="AC2237" s="150"/>
      <c r="AD2237" s="63">
        <v>0</v>
      </c>
      <c r="AE2237" s="78">
        <f t="shared" si="214"/>
        <v>0</v>
      </c>
      <c r="AF2237" s="63">
        <v>0</v>
      </c>
      <c r="AG2237" s="150">
        <v>0</v>
      </c>
      <c r="AH2237" s="81"/>
      <c r="AI2237" s="150"/>
      <c r="AJ2237" s="998">
        <f t="shared" si="212"/>
        <v>165.37</v>
      </c>
    </row>
    <row r="2238" spans="2:36" ht="66" x14ac:dyDescent="0.25">
      <c r="B2238" s="408"/>
      <c r="C2238" s="130" t="s">
        <v>2041</v>
      </c>
      <c r="D2238" s="51"/>
      <c r="E2238" s="51">
        <v>5</v>
      </c>
      <c r="F2238" s="100" t="s">
        <v>30</v>
      </c>
      <c r="G2238" s="55" t="s">
        <v>31</v>
      </c>
      <c r="H2238" s="56" t="s">
        <v>32</v>
      </c>
      <c r="I2238" s="55" t="s">
        <v>33</v>
      </c>
      <c r="J2238" s="57">
        <v>440.98599999999999</v>
      </c>
      <c r="K2238" s="807">
        <v>2204.9299999999998</v>
      </c>
      <c r="L2238" s="80"/>
      <c r="M2238" s="150">
        <v>0</v>
      </c>
      <c r="N2238" s="80"/>
      <c r="O2238" s="150"/>
      <c r="P2238" s="75">
        <v>0</v>
      </c>
      <c r="Q2238" s="999">
        <f t="shared" si="213"/>
        <v>0</v>
      </c>
      <c r="R2238" s="81"/>
      <c r="S2238" s="150"/>
      <c r="T2238" s="75">
        <v>0</v>
      </c>
      <c r="U2238" s="999"/>
      <c r="V2238" s="81"/>
      <c r="W2238" s="150"/>
      <c r="X2238" s="81"/>
      <c r="Y2238" s="150"/>
      <c r="Z2238" s="60">
        <f t="shared" si="211"/>
        <v>5</v>
      </c>
      <c r="AA2238" s="999">
        <v>2204.9299999999998</v>
      </c>
      <c r="AB2238" s="81"/>
      <c r="AC2238" s="150"/>
      <c r="AD2238" s="63">
        <v>0</v>
      </c>
      <c r="AE2238" s="78">
        <f t="shared" si="214"/>
        <v>0</v>
      </c>
      <c r="AF2238" s="63">
        <v>0</v>
      </c>
      <c r="AG2238" s="150">
        <v>0</v>
      </c>
      <c r="AH2238" s="81"/>
      <c r="AI2238" s="150"/>
      <c r="AJ2238" s="998">
        <f t="shared" si="212"/>
        <v>2204.9299999999998</v>
      </c>
    </row>
    <row r="2239" spans="2:36" ht="66" x14ac:dyDescent="0.25">
      <c r="B2239" s="408"/>
      <c r="C2239" s="258" t="s">
        <v>2042</v>
      </c>
      <c r="D2239" s="51"/>
      <c r="E2239" s="51">
        <v>0</v>
      </c>
      <c r="F2239" s="100" t="s">
        <v>734</v>
      </c>
      <c r="G2239" s="55" t="s">
        <v>31</v>
      </c>
      <c r="H2239" s="56" t="s">
        <v>32</v>
      </c>
      <c r="I2239" s="55" t="s">
        <v>33</v>
      </c>
      <c r="J2239" s="57">
        <v>32480</v>
      </c>
      <c r="K2239" s="807">
        <v>0</v>
      </c>
      <c r="L2239" s="80"/>
      <c r="M2239" s="150">
        <v>0</v>
      </c>
      <c r="N2239" s="80"/>
      <c r="O2239" s="150"/>
      <c r="P2239" s="75">
        <v>0</v>
      </c>
      <c r="Q2239" s="999">
        <f t="shared" si="213"/>
        <v>0</v>
      </c>
      <c r="R2239" s="81"/>
      <c r="S2239" s="150"/>
      <c r="T2239" s="75">
        <v>0</v>
      </c>
      <c r="U2239" s="999"/>
      <c r="V2239" s="81"/>
      <c r="W2239" s="150"/>
      <c r="X2239" s="81"/>
      <c r="Y2239" s="150"/>
      <c r="Z2239" s="60">
        <f t="shared" si="211"/>
        <v>0</v>
      </c>
      <c r="AA2239" s="999">
        <v>0</v>
      </c>
      <c r="AB2239" s="81"/>
      <c r="AC2239" s="150"/>
      <c r="AD2239" s="63">
        <v>0</v>
      </c>
      <c r="AE2239" s="78">
        <f t="shared" si="214"/>
        <v>0</v>
      </c>
      <c r="AF2239" s="63">
        <v>0</v>
      </c>
      <c r="AG2239" s="150">
        <v>0</v>
      </c>
      <c r="AH2239" s="81"/>
      <c r="AI2239" s="150"/>
      <c r="AJ2239" s="998">
        <f t="shared" si="212"/>
        <v>0</v>
      </c>
    </row>
    <row r="2240" spans="2:36" ht="36" x14ac:dyDescent="0.25">
      <c r="B2240" s="272">
        <v>352</v>
      </c>
      <c r="C2240" s="273" t="s">
        <v>2043</v>
      </c>
      <c r="D2240" s="272"/>
      <c r="E2240" s="272"/>
      <c r="F2240" s="282"/>
      <c r="G2240" s="283"/>
      <c r="H2240" s="283"/>
      <c r="I2240" s="283"/>
      <c r="J2240" s="277"/>
      <c r="K2240" s="806">
        <v>48280</v>
      </c>
      <c r="L2240" s="278"/>
      <c r="M2240" s="919">
        <v>0</v>
      </c>
      <c r="N2240" s="278"/>
      <c r="O2240" s="919"/>
      <c r="P2240" s="875">
        <v>0</v>
      </c>
      <c r="Q2240" s="284">
        <f>Q2241</f>
        <v>0</v>
      </c>
      <c r="R2240" s="279"/>
      <c r="S2240" s="919"/>
      <c r="T2240" s="875">
        <v>0</v>
      </c>
      <c r="U2240" s="284">
        <v>0</v>
      </c>
      <c r="V2240" s="279"/>
      <c r="W2240" s="919"/>
      <c r="X2240" s="279"/>
      <c r="Y2240" s="919"/>
      <c r="Z2240" s="373">
        <f t="shared" si="211"/>
        <v>0</v>
      </c>
      <c r="AA2240" s="284">
        <v>48280</v>
      </c>
      <c r="AB2240" s="279"/>
      <c r="AC2240" s="919"/>
      <c r="AD2240" s="930">
        <v>0</v>
      </c>
      <c r="AE2240" s="284">
        <f>AE2241</f>
        <v>0</v>
      </c>
      <c r="AF2240" s="950">
        <f>AF2241</f>
        <v>0</v>
      </c>
      <c r="AG2240" s="876">
        <v>0</v>
      </c>
      <c r="AH2240" s="279"/>
      <c r="AI2240" s="919"/>
      <c r="AJ2240" s="1027">
        <f t="shared" si="212"/>
        <v>48280</v>
      </c>
    </row>
    <row r="2241" spans="2:36" ht="36" x14ac:dyDescent="0.25">
      <c r="B2241" s="42">
        <v>35201</v>
      </c>
      <c r="C2241" s="340" t="s">
        <v>2044</v>
      </c>
      <c r="D2241" s="584"/>
      <c r="E2241" s="584"/>
      <c r="F2241" s="45"/>
      <c r="G2241" s="46"/>
      <c r="H2241" s="46"/>
      <c r="I2241" s="46"/>
      <c r="J2241" s="47"/>
      <c r="K2241" s="841">
        <v>48280</v>
      </c>
      <c r="L2241" s="264"/>
      <c r="M2241" s="921">
        <v>0</v>
      </c>
      <c r="N2241" s="264"/>
      <c r="O2241" s="921"/>
      <c r="P2241" s="238">
        <v>0</v>
      </c>
      <c r="Q2241" s="475">
        <f>SUM(Q2242:Q2245)</f>
        <v>0</v>
      </c>
      <c r="R2241" s="265"/>
      <c r="S2241" s="921"/>
      <c r="T2241" s="238">
        <v>0</v>
      </c>
      <c r="U2241" s="475">
        <v>0</v>
      </c>
      <c r="V2241" s="265"/>
      <c r="W2241" s="921"/>
      <c r="X2241" s="265"/>
      <c r="Y2241" s="921"/>
      <c r="Z2241" s="376">
        <f t="shared" si="211"/>
        <v>0</v>
      </c>
      <c r="AA2241" s="475">
        <v>48280</v>
      </c>
      <c r="AB2241" s="265"/>
      <c r="AC2241" s="921"/>
      <c r="AD2241" s="931">
        <v>0</v>
      </c>
      <c r="AE2241" s="475">
        <f>SUM(AE2242:AE2245)</f>
        <v>0</v>
      </c>
      <c r="AF2241" s="971">
        <f>SUM(AF2242:AF2245)</f>
        <v>0</v>
      </c>
      <c r="AG2241" s="882">
        <v>0</v>
      </c>
      <c r="AH2241" s="265"/>
      <c r="AI2241" s="921"/>
      <c r="AJ2241" s="926">
        <f t="shared" si="212"/>
        <v>48280</v>
      </c>
    </row>
    <row r="2242" spans="2:36" ht="66" x14ac:dyDescent="0.25">
      <c r="B2242" s="458"/>
      <c r="C2242" s="52" t="s">
        <v>2045</v>
      </c>
      <c r="D2242" s="51"/>
      <c r="E2242" s="51">
        <v>5</v>
      </c>
      <c r="F2242" s="79" t="s">
        <v>734</v>
      </c>
      <c r="G2242" s="55" t="s">
        <v>31</v>
      </c>
      <c r="H2242" s="56" t="s">
        <v>32</v>
      </c>
      <c r="I2242" s="55" t="s">
        <v>33</v>
      </c>
      <c r="J2242" s="57">
        <v>2160</v>
      </c>
      <c r="K2242" s="807">
        <v>10800</v>
      </c>
      <c r="L2242" s="136"/>
      <c r="M2242" s="469">
        <v>0</v>
      </c>
      <c r="N2242" s="136"/>
      <c r="O2242" s="469"/>
      <c r="P2242" s="75">
        <v>0</v>
      </c>
      <c r="Q2242" s="1002">
        <f>P2242*J2242</f>
        <v>0</v>
      </c>
      <c r="R2242" s="138"/>
      <c r="S2242" s="469"/>
      <c r="T2242" s="75">
        <v>0</v>
      </c>
      <c r="U2242" s="1002"/>
      <c r="V2242" s="138"/>
      <c r="W2242" s="469"/>
      <c r="X2242" s="138"/>
      <c r="Y2242" s="469"/>
      <c r="Z2242" s="60">
        <f t="shared" si="211"/>
        <v>5</v>
      </c>
      <c r="AA2242" s="1002">
        <v>10800</v>
      </c>
      <c r="AB2242" s="138"/>
      <c r="AC2242" s="469"/>
      <c r="AD2242" s="63">
        <v>0</v>
      </c>
      <c r="AE2242" s="137">
        <f>AD2242*J2242</f>
        <v>0</v>
      </c>
      <c r="AF2242" s="942">
        <v>0</v>
      </c>
      <c r="AG2242" s="150">
        <v>0</v>
      </c>
      <c r="AH2242" s="138"/>
      <c r="AI2242" s="469"/>
      <c r="AJ2242" s="998">
        <f t="shared" si="212"/>
        <v>10800</v>
      </c>
    </row>
    <row r="2243" spans="2:36" ht="66" x14ac:dyDescent="0.25">
      <c r="B2243" s="458"/>
      <c r="C2243" s="102" t="s">
        <v>2046</v>
      </c>
      <c r="D2243" s="569"/>
      <c r="E2243" s="569">
        <v>1</v>
      </c>
      <c r="F2243" s="100" t="s">
        <v>734</v>
      </c>
      <c r="G2243" s="55" t="s">
        <v>31</v>
      </c>
      <c r="H2243" s="56" t="s">
        <v>32</v>
      </c>
      <c r="I2243" s="55" t="s">
        <v>33</v>
      </c>
      <c r="J2243" s="57">
        <v>5000</v>
      </c>
      <c r="K2243" s="837">
        <v>5000</v>
      </c>
      <c r="L2243" s="136"/>
      <c r="M2243" s="469">
        <v>0</v>
      </c>
      <c r="N2243" s="136"/>
      <c r="O2243" s="469"/>
      <c r="P2243" s="75">
        <v>0</v>
      </c>
      <c r="Q2243" s="1002">
        <f>P2243*J2243</f>
        <v>0</v>
      </c>
      <c r="R2243" s="138"/>
      <c r="S2243" s="469"/>
      <c r="T2243" s="75">
        <v>0</v>
      </c>
      <c r="U2243" s="1002"/>
      <c r="V2243" s="138"/>
      <c r="W2243" s="469"/>
      <c r="X2243" s="138"/>
      <c r="Y2243" s="469"/>
      <c r="Z2243" s="60">
        <f t="shared" si="211"/>
        <v>1</v>
      </c>
      <c r="AA2243" s="1002">
        <v>5000</v>
      </c>
      <c r="AB2243" s="138"/>
      <c r="AC2243" s="469"/>
      <c r="AD2243" s="63">
        <v>0</v>
      </c>
      <c r="AE2243" s="137">
        <f>AD2243*J2243</f>
        <v>0</v>
      </c>
      <c r="AF2243" s="942">
        <v>0</v>
      </c>
      <c r="AG2243" s="150">
        <v>0</v>
      </c>
      <c r="AH2243" s="138"/>
      <c r="AI2243" s="469"/>
      <c r="AJ2243" s="998">
        <f t="shared" si="212"/>
        <v>5000</v>
      </c>
    </row>
    <row r="2244" spans="2:36" ht="66" x14ac:dyDescent="0.25">
      <c r="B2244" s="458"/>
      <c r="C2244" s="87" t="s">
        <v>2047</v>
      </c>
      <c r="D2244" s="569"/>
      <c r="E2244" s="569">
        <v>10</v>
      </c>
      <c r="F2244" s="100" t="s">
        <v>734</v>
      </c>
      <c r="G2244" s="55" t="s">
        <v>31</v>
      </c>
      <c r="H2244" s="56" t="s">
        <v>32</v>
      </c>
      <c r="I2244" s="55" t="s">
        <v>33</v>
      </c>
      <c r="J2244" s="57">
        <v>1392</v>
      </c>
      <c r="K2244" s="837">
        <v>13920</v>
      </c>
      <c r="L2244" s="136"/>
      <c r="M2244" s="469">
        <v>0</v>
      </c>
      <c r="N2244" s="136"/>
      <c r="O2244" s="469"/>
      <c r="P2244" s="75">
        <v>0</v>
      </c>
      <c r="Q2244" s="1002">
        <f>P2244*J2244</f>
        <v>0</v>
      </c>
      <c r="R2244" s="138"/>
      <c r="S2244" s="469"/>
      <c r="T2244" s="75">
        <v>0</v>
      </c>
      <c r="U2244" s="1002"/>
      <c r="V2244" s="138"/>
      <c r="W2244" s="469"/>
      <c r="X2244" s="138"/>
      <c r="Y2244" s="469"/>
      <c r="Z2244" s="60">
        <f t="shared" si="211"/>
        <v>10</v>
      </c>
      <c r="AA2244" s="1002">
        <v>13920</v>
      </c>
      <c r="AB2244" s="138"/>
      <c r="AC2244" s="469"/>
      <c r="AD2244" s="63">
        <v>0</v>
      </c>
      <c r="AE2244" s="137">
        <f>AD2244*J2244</f>
        <v>0</v>
      </c>
      <c r="AF2244" s="942">
        <v>0</v>
      </c>
      <c r="AG2244" s="150">
        <v>0</v>
      </c>
      <c r="AH2244" s="138"/>
      <c r="AI2244" s="469"/>
      <c r="AJ2244" s="998">
        <f t="shared" si="212"/>
        <v>13920</v>
      </c>
    </row>
    <row r="2245" spans="2:36" ht="66" x14ac:dyDescent="0.25">
      <c r="B2245" s="408"/>
      <c r="C2245" s="87" t="s">
        <v>2048</v>
      </c>
      <c r="D2245" s="569"/>
      <c r="E2245" s="569">
        <v>20</v>
      </c>
      <c r="F2245" s="100" t="s">
        <v>734</v>
      </c>
      <c r="G2245" s="55" t="s">
        <v>31</v>
      </c>
      <c r="H2245" s="56" t="s">
        <v>32</v>
      </c>
      <c r="I2245" s="55" t="s">
        <v>33</v>
      </c>
      <c r="J2245" s="57">
        <v>928</v>
      </c>
      <c r="K2245" s="837">
        <v>18560</v>
      </c>
      <c r="L2245" s="136"/>
      <c r="M2245" s="469">
        <v>0</v>
      </c>
      <c r="N2245" s="136"/>
      <c r="O2245" s="469"/>
      <c r="P2245" s="75">
        <v>0</v>
      </c>
      <c r="Q2245" s="1002">
        <f>P2245*J2245</f>
        <v>0</v>
      </c>
      <c r="R2245" s="138"/>
      <c r="S2245" s="469"/>
      <c r="T2245" s="75">
        <v>0</v>
      </c>
      <c r="U2245" s="1002"/>
      <c r="V2245" s="138"/>
      <c r="W2245" s="469"/>
      <c r="X2245" s="138"/>
      <c r="Y2245" s="469"/>
      <c r="Z2245" s="60">
        <f t="shared" si="211"/>
        <v>20</v>
      </c>
      <c r="AA2245" s="1002">
        <v>18560</v>
      </c>
      <c r="AB2245" s="138"/>
      <c r="AC2245" s="469"/>
      <c r="AD2245" s="63">
        <v>0</v>
      </c>
      <c r="AE2245" s="137">
        <f>AD2245*J2245</f>
        <v>0</v>
      </c>
      <c r="AF2245" s="942">
        <v>0</v>
      </c>
      <c r="AG2245" s="150">
        <v>0</v>
      </c>
      <c r="AH2245" s="138"/>
      <c r="AI2245" s="469"/>
      <c r="AJ2245" s="998">
        <f t="shared" si="212"/>
        <v>18560</v>
      </c>
    </row>
    <row r="2246" spans="2:36" ht="36" x14ac:dyDescent="0.25">
      <c r="B2246" s="272">
        <v>353</v>
      </c>
      <c r="C2246" s="273" t="s">
        <v>2049</v>
      </c>
      <c r="D2246" s="272"/>
      <c r="E2246" s="272"/>
      <c r="F2246" s="570"/>
      <c r="G2246" s="571"/>
      <c r="H2246" s="571"/>
      <c r="I2246" s="571"/>
      <c r="J2246" s="277"/>
      <c r="K2246" s="806">
        <v>69837.989999999991</v>
      </c>
      <c r="L2246" s="278"/>
      <c r="M2246" s="919">
        <v>0</v>
      </c>
      <c r="N2246" s="278"/>
      <c r="O2246" s="919"/>
      <c r="P2246" s="875">
        <v>0</v>
      </c>
      <c r="Q2246" s="572">
        <f>Q2247</f>
        <v>0</v>
      </c>
      <c r="R2246" s="279"/>
      <c r="S2246" s="919"/>
      <c r="T2246" s="875">
        <v>0</v>
      </c>
      <c r="U2246" s="572">
        <v>4590</v>
      </c>
      <c r="V2246" s="279"/>
      <c r="W2246" s="919"/>
      <c r="X2246" s="279"/>
      <c r="Y2246" s="919"/>
      <c r="Z2246" s="373">
        <f t="shared" ref="Z2246:Z2309" si="215">E2246</f>
        <v>0</v>
      </c>
      <c r="AA2246" s="572">
        <v>65247.99</v>
      </c>
      <c r="AB2246" s="279"/>
      <c r="AC2246" s="919"/>
      <c r="AD2246" s="930">
        <v>0</v>
      </c>
      <c r="AE2246" s="572">
        <f>AE2247</f>
        <v>0</v>
      </c>
      <c r="AF2246" s="978">
        <f>AF2247</f>
        <v>0</v>
      </c>
      <c r="AG2246" s="876">
        <v>0</v>
      </c>
      <c r="AH2246" s="279"/>
      <c r="AI2246" s="919"/>
      <c r="AJ2246" s="1027">
        <f t="shared" si="212"/>
        <v>69837.989999999991</v>
      </c>
    </row>
    <row r="2247" spans="2:36" ht="36" x14ac:dyDescent="0.25">
      <c r="B2247" s="42">
        <v>35301</v>
      </c>
      <c r="C2247" s="341" t="s">
        <v>2050</v>
      </c>
      <c r="D2247" s="44"/>
      <c r="E2247" s="44"/>
      <c r="F2247" s="45"/>
      <c r="G2247" s="46"/>
      <c r="H2247" s="46"/>
      <c r="I2247" s="46"/>
      <c r="J2247" s="47"/>
      <c r="K2247" s="787">
        <v>69837.989999999991</v>
      </c>
      <c r="L2247" s="264"/>
      <c r="M2247" s="921">
        <v>0</v>
      </c>
      <c r="N2247" s="264"/>
      <c r="O2247" s="921"/>
      <c r="P2247" s="238">
        <v>0</v>
      </c>
      <c r="Q2247" s="475">
        <f>SUM(Q2248:Q2250)</f>
        <v>0</v>
      </c>
      <c r="R2247" s="265"/>
      <c r="S2247" s="921"/>
      <c r="T2247" s="238">
        <v>0</v>
      </c>
      <c r="U2247" s="475">
        <v>4590</v>
      </c>
      <c r="V2247" s="265"/>
      <c r="W2247" s="921"/>
      <c r="X2247" s="265"/>
      <c r="Y2247" s="921"/>
      <c r="Z2247" s="376">
        <f t="shared" si="215"/>
        <v>0</v>
      </c>
      <c r="AA2247" s="475">
        <v>65247.99</v>
      </c>
      <c r="AB2247" s="265"/>
      <c r="AC2247" s="921"/>
      <c r="AD2247" s="931">
        <v>0</v>
      </c>
      <c r="AE2247" s="475">
        <f>SUM(AE2248:AE2250)</f>
        <v>0</v>
      </c>
      <c r="AF2247" s="971">
        <f>SUM(AF2248:AF2250)</f>
        <v>0</v>
      </c>
      <c r="AG2247" s="882">
        <v>0</v>
      </c>
      <c r="AH2247" s="265"/>
      <c r="AI2247" s="921"/>
      <c r="AJ2247" s="926">
        <f t="shared" si="212"/>
        <v>69837.989999999991</v>
      </c>
    </row>
    <row r="2248" spans="2:36" ht="66" x14ac:dyDescent="0.25">
      <c r="B2248" s="574"/>
      <c r="C2248" s="101" t="s">
        <v>2051</v>
      </c>
      <c r="D2248" s="74"/>
      <c r="E2248" s="74">
        <v>2</v>
      </c>
      <c r="F2248" s="79" t="s">
        <v>1963</v>
      </c>
      <c r="G2248" s="55" t="s">
        <v>31</v>
      </c>
      <c r="H2248" s="56" t="s">
        <v>32</v>
      </c>
      <c r="I2248" s="55" t="s">
        <v>33</v>
      </c>
      <c r="J2248" s="57">
        <v>3480</v>
      </c>
      <c r="K2248" s="766">
        <v>6960</v>
      </c>
      <c r="L2248" s="136"/>
      <c r="M2248" s="469">
        <v>0</v>
      </c>
      <c r="N2248" s="136"/>
      <c r="O2248" s="469"/>
      <c r="P2248" s="75">
        <v>0</v>
      </c>
      <c r="Q2248" s="1002">
        <f>P2248*J2248</f>
        <v>0</v>
      </c>
      <c r="R2248" s="138"/>
      <c r="S2248" s="469"/>
      <c r="T2248" s="75">
        <v>0</v>
      </c>
      <c r="U2248" s="1002"/>
      <c r="V2248" s="138"/>
      <c r="W2248" s="469"/>
      <c r="X2248" s="138"/>
      <c r="Y2248" s="469"/>
      <c r="Z2248" s="60">
        <f t="shared" si="215"/>
        <v>2</v>
      </c>
      <c r="AA2248" s="1002">
        <v>6960</v>
      </c>
      <c r="AB2248" s="138"/>
      <c r="AC2248" s="469"/>
      <c r="AD2248" s="63">
        <v>0</v>
      </c>
      <c r="AE2248" s="137">
        <f>AD2248*J2248</f>
        <v>0</v>
      </c>
      <c r="AF2248" s="942">
        <v>0</v>
      </c>
      <c r="AG2248" s="150">
        <v>0</v>
      </c>
      <c r="AH2248" s="138"/>
      <c r="AI2248" s="469"/>
      <c r="AJ2248" s="998">
        <f t="shared" si="212"/>
        <v>6960</v>
      </c>
    </row>
    <row r="2249" spans="2:36" ht="66" x14ac:dyDescent="0.25">
      <c r="B2249" s="574"/>
      <c r="C2249" s="82" t="s">
        <v>2052</v>
      </c>
      <c r="D2249" s="74"/>
      <c r="E2249" s="74">
        <v>2</v>
      </c>
      <c r="F2249" s="79" t="s">
        <v>1963</v>
      </c>
      <c r="G2249" s="55" t="s">
        <v>31</v>
      </c>
      <c r="H2249" s="56" t="s">
        <v>32</v>
      </c>
      <c r="I2249" s="55" t="s">
        <v>33</v>
      </c>
      <c r="J2249" s="57">
        <v>7000</v>
      </c>
      <c r="K2249" s="766">
        <v>14000</v>
      </c>
      <c r="L2249" s="136"/>
      <c r="M2249" s="469">
        <v>0</v>
      </c>
      <c r="N2249" s="136"/>
      <c r="O2249" s="469"/>
      <c r="P2249" s="75">
        <v>0</v>
      </c>
      <c r="Q2249" s="1002">
        <f>P2249*J2249</f>
        <v>0</v>
      </c>
      <c r="R2249" s="138"/>
      <c r="S2249" s="469"/>
      <c r="T2249" s="75">
        <v>0</v>
      </c>
      <c r="U2249" s="1002">
        <v>4590</v>
      </c>
      <c r="V2249" s="138"/>
      <c r="W2249" s="469"/>
      <c r="X2249" s="138"/>
      <c r="Y2249" s="469"/>
      <c r="Z2249" s="60">
        <f t="shared" si="215"/>
        <v>2</v>
      </c>
      <c r="AA2249" s="1002">
        <v>9410</v>
      </c>
      <c r="AB2249" s="138"/>
      <c r="AC2249" s="469"/>
      <c r="AD2249" s="63">
        <v>0</v>
      </c>
      <c r="AE2249" s="137">
        <f>AD2249*J2249</f>
        <v>0</v>
      </c>
      <c r="AF2249" s="942">
        <v>0</v>
      </c>
      <c r="AG2249" s="150">
        <v>0</v>
      </c>
      <c r="AH2249" s="138"/>
      <c r="AI2249" s="469"/>
      <c r="AJ2249" s="998">
        <f t="shared" si="212"/>
        <v>14000</v>
      </c>
    </row>
    <row r="2250" spans="2:36" ht="66" x14ac:dyDescent="0.25">
      <c r="B2250" s="575"/>
      <c r="C2250" s="93" t="s">
        <v>2053</v>
      </c>
      <c r="D2250" s="74"/>
      <c r="E2250" s="74">
        <v>2</v>
      </c>
      <c r="F2250" s="79" t="s">
        <v>1963</v>
      </c>
      <c r="G2250" s="55" t="s">
        <v>31</v>
      </c>
      <c r="H2250" s="56" t="s">
        <v>32</v>
      </c>
      <c r="I2250" s="55" t="s">
        <v>33</v>
      </c>
      <c r="J2250" s="57">
        <v>2900</v>
      </c>
      <c r="K2250" s="766">
        <v>5800</v>
      </c>
      <c r="L2250" s="136"/>
      <c r="M2250" s="469">
        <v>0</v>
      </c>
      <c r="N2250" s="136"/>
      <c r="O2250" s="469"/>
      <c r="P2250" s="75">
        <v>0</v>
      </c>
      <c r="Q2250" s="1002">
        <f>P2250*J2250</f>
        <v>0</v>
      </c>
      <c r="R2250" s="138"/>
      <c r="S2250" s="469"/>
      <c r="T2250" s="75">
        <v>0</v>
      </c>
      <c r="U2250" s="1002"/>
      <c r="V2250" s="138"/>
      <c r="W2250" s="469"/>
      <c r="X2250" s="138"/>
      <c r="Y2250" s="469"/>
      <c r="Z2250" s="60">
        <f t="shared" si="215"/>
        <v>2</v>
      </c>
      <c r="AA2250" s="1002">
        <v>5800</v>
      </c>
      <c r="AB2250" s="138"/>
      <c r="AC2250" s="469"/>
      <c r="AD2250" s="63">
        <v>0</v>
      </c>
      <c r="AE2250" s="137">
        <f>AD2250*J2250</f>
        <v>0</v>
      </c>
      <c r="AF2250" s="942">
        <v>0</v>
      </c>
      <c r="AG2250" s="150">
        <v>0</v>
      </c>
      <c r="AH2250" s="138"/>
      <c r="AI2250" s="469"/>
      <c r="AJ2250" s="998">
        <f t="shared" si="212"/>
        <v>5800</v>
      </c>
    </row>
    <row r="2251" spans="2:36" ht="24" x14ac:dyDescent="0.25">
      <c r="B2251" s="575"/>
      <c r="C2251" s="93" t="s">
        <v>2054</v>
      </c>
      <c r="D2251" s="74"/>
      <c r="E2251" s="711">
        <v>1</v>
      </c>
      <c r="F2251" s="79"/>
      <c r="G2251" s="325"/>
      <c r="H2251" s="324"/>
      <c r="I2251" s="325"/>
      <c r="J2251" s="57"/>
      <c r="K2251" s="838">
        <v>43077.99</v>
      </c>
      <c r="L2251" s="136"/>
      <c r="M2251" s="469">
        <v>0</v>
      </c>
      <c r="N2251" s="136"/>
      <c r="O2251" s="469"/>
      <c r="P2251" s="75">
        <v>0</v>
      </c>
      <c r="Q2251" s="1002"/>
      <c r="R2251" s="138"/>
      <c r="S2251" s="469"/>
      <c r="T2251" s="75">
        <v>0</v>
      </c>
      <c r="U2251" s="1002"/>
      <c r="V2251" s="138"/>
      <c r="W2251" s="469"/>
      <c r="X2251" s="138"/>
      <c r="Y2251" s="469"/>
      <c r="Z2251" s="60">
        <f t="shared" si="215"/>
        <v>1</v>
      </c>
      <c r="AA2251" s="1002">
        <v>43077.99</v>
      </c>
      <c r="AB2251" s="138"/>
      <c r="AC2251" s="469"/>
      <c r="AD2251" s="63">
        <v>0</v>
      </c>
      <c r="AE2251" s="137"/>
      <c r="AF2251" s="942"/>
      <c r="AG2251" s="150">
        <v>0</v>
      </c>
      <c r="AH2251" s="138"/>
      <c r="AI2251" s="469"/>
      <c r="AJ2251" s="998">
        <f t="shared" si="212"/>
        <v>43077.99</v>
      </c>
    </row>
    <row r="2252" spans="2:36" ht="36" x14ac:dyDescent="0.25">
      <c r="B2252" s="272">
        <v>354</v>
      </c>
      <c r="C2252" s="273" t="s">
        <v>2055</v>
      </c>
      <c r="D2252" s="272"/>
      <c r="E2252" s="747"/>
      <c r="F2252" s="282"/>
      <c r="G2252" s="283"/>
      <c r="H2252" s="283"/>
      <c r="I2252" s="283"/>
      <c r="J2252" s="277"/>
      <c r="K2252" s="825">
        <v>32611</v>
      </c>
      <c r="L2252" s="278"/>
      <c r="M2252" s="919">
        <v>0</v>
      </c>
      <c r="N2252" s="278"/>
      <c r="O2252" s="919"/>
      <c r="P2252" s="875">
        <v>0</v>
      </c>
      <c r="Q2252" s="284">
        <f>Q2253</f>
        <v>0</v>
      </c>
      <c r="R2252" s="279"/>
      <c r="S2252" s="919"/>
      <c r="T2252" s="875">
        <v>0</v>
      </c>
      <c r="U2252" s="284">
        <v>0</v>
      </c>
      <c r="V2252" s="279"/>
      <c r="W2252" s="919"/>
      <c r="X2252" s="279"/>
      <c r="Y2252" s="919"/>
      <c r="Z2252" s="373">
        <f t="shared" si="215"/>
        <v>0</v>
      </c>
      <c r="AA2252" s="284">
        <v>32611</v>
      </c>
      <c r="AB2252" s="279"/>
      <c r="AC2252" s="919"/>
      <c r="AD2252" s="930">
        <v>0</v>
      </c>
      <c r="AE2252" s="284">
        <f>AE2253</f>
        <v>0</v>
      </c>
      <c r="AF2252" s="950">
        <f>AF2253</f>
        <v>0</v>
      </c>
      <c r="AG2252" s="876">
        <v>0</v>
      </c>
      <c r="AH2252" s="279"/>
      <c r="AI2252" s="919"/>
      <c r="AJ2252" s="1027">
        <f t="shared" si="212"/>
        <v>32611</v>
      </c>
    </row>
    <row r="2253" spans="2:36" ht="36" x14ac:dyDescent="0.25">
      <c r="B2253" s="42">
        <v>35401</v>
      </c>
      <c r="C2253" s="341" t="s">
        <v>2056</v>
      </c>
      <c r="D2253" s="44"/>
      <c r="E2253" s="540"/>
      <c r="F2253" s="45"/>
      <c r="G2253" s="46"/>
      <c r="H2253" s="46"/>
      <c r="I2253" s="46"/>
      <c r="J2253" s="47"/>
      <c r="K2253" s="832">
        <v>32611</v>
      </c>
      <c r="L2253" s="264"/>
      <c r="M2253" s="921">
        <v>0</v>
      </c>
      <c r="N2253" s="264"/>
      <c r="O2253" s="921"/>
      <c r="P2253" s="238">
        <v>0</v>
      </c>
      <c r="Q2253" s="475">
        <f>SUM(Q2254:Q2256)</f>
        <v>0</v>
      </c>
      <c r="R2253" s="265"/>
      <c r="S2253" s="921"/>
      <c r="T2253" s="238">
        <v>0</v>
      </c>
      <c r="U2253" s="475">
        <v>0</v>
      </c>
      <c r="V2253" s="265"/>
      <c r="W2253" s="921"/>
      <c r="X2253" s="265"/>
      <c r="Y2253" s="921"/>
      <c r="Z2253" s="376">
        <f t="shared" si="215"/>
        <v>0</v>
      </c>
      <c r="AA2253" s="475">
        <v>32611</v>
      </c>
      <c r="AB2253" s="265"/>
      <c r="AC2253" s="921"/>
      <c r="AD2253" s="931">
        <v>0</v>
      </c>
      <c r="AE2253" s="475">
        <f>SUM(AE2254:AE2256)</f>
        <v>0</v>
      </c>
      <c r="AF2253" s="971">
        <f>SUM(AF2254:AF2256)</f>
        <v>0</v>
      </c>
      <c r="AG2253" s="882">
        <v>0</v>
      </c>
      <c r="AH2253" s="265"/>
      <c r="AI2253" s="921"/>
      <c r="AJ2253" s="926">
        <f t="shared" si="212"/>
        <v>32611</v>
      </c>
    </row>
    <row r="2254" spans="2:36" ht="66" x14ac:dyDescent="0.25">
      <c r="B2254" s="408"/>
      <c r="C2254" s="576" t="s">
        <v>2057</v>
      </c>
      <c r="D2254" s="51"/>
      <c r="E2254" s="51">
        <v>2</v>
      </c>
      <c r="F2254" s="109" t="s">
        <v>734</v>
      </c>
      <c r="G2254" s="55" t="s">
        <v>31</v>
      </c>
      <c r="H2254" s="56" t="s">
        <v>32</v>
      </c>
      <c r="I2254" s="55" t="s">
        <v>33</v>
      </c>
      <c r="J2254" s="57">
        <v>2500</v>
      </c>
      <c r="K2254" s="807">
        <v>5000</v>
      </c>
      <c r="L2254" s="136"/>
      <c r="M2254" s="469">
        <v>0</v>
      </c>
      <c r="N2254" s="136"/>
      <c r="O2254" s="469"/>
      <c r="P2254" s="75">
        <v>0</v>
      </c>
      <c r="Q2254" s="1002">
        <f>P2254*J2254</f>
        <v>0</v>
      </c>
      <c r="R2254" s="138"/>
      <c r="S2254" s="469"/>
      <c r="T2254" s="75">
        <v>0</v>
      </c>
      <c r="U2254" s="1002"/>
      <c r="V2254" s="138"/>
      <c r="W2254" s="469"/>
      <c r="X2254" s="138"/>
      <c r="Y2254" s="469"/>
      <c r="Z2254" s="60">
        <f t="shared" si="215"/>
        <v>2</v>
      </c>
      <c r="AA2254" s="1002">
        <v>5000</v>
      </c>
      <c r="AB2254" s="138"/>
      <c r="AC2254" s="469"/>
      <c r="AD2254" s="63">
        <v>0</v>
      </c>
      <c r="AE2254" s="137">
        <f>AD2254*J2254</f>
        <v>0</v>
      </c>
      <c r="AF2254" s="942">
        <v>0</v>
      </c>
      <c r="AG2254" s="150">
        <v>0</v>
      </c>
      <c r="AH2254" s="138"/>
      <c r="AI2254" s="469"/>
      <c r="AJ2254" s="998">
        <f t="shared" si="212"/>
        <v>5000</v>
      </c>
    </row>
    <row r="2255" spans="2:36" ht="66" x14ac:dyDescent="0.25">
      <c r="B2255" s="408"/>
      <c r="C2255" s="84" t="s">
        <v>2058</v>
      </c>
      <c r="D2255" s="51"/>
      <c r="E2255" s="51">
        <v>2</v>
      </c>
      <c r="F2255" s="109" t="s">
        <v>734</v>
      </c>
      <c r="G2255" s="55" t="s">
        <v>31</v>
      </c>
      <c r="H2255" s="56" t="s">
        <v>32</v>
      </c>
      <c r="I2255" s="55" t="s">
        <v>33</v>
      </c>
      <c r="J2255" s="57">
        <v>13805.5</v>
      </c>
      <c r="K2255" s="807">
        <v>27611</v>
      </c>
      <c r="L2255" s="136"/>
      <c r="M2255" s="469">
        <v>0</v>
      </c>
      <c r="N2255" s="136"/>
      <c r="O2255" s="469"/>
      <c r="P2255" s="75">
        <v>0</v>
      </c>
      <c r="Q2255" s="1002">
        <f>P2255*J2255</f>
        <v>0</v>
      </c>
      <c r="R2255" s="138"/>
      <c r="S2255" s="469"/>
      <c r="T2255" s="75">
        <v>0</v>
      </c>
      <c r="U2255" s="1002"/>
      <c r="V2255" s="138"/>
      <c r="W2255" s="469"/>
      <c r="X2255" s="138"/>
      <c r="Y2255" s="469"/>
      <c r="Z2255" s="60">
        <f t="shared" si="215"/>
        <v>2</v>
      </c>
      <c r="AA2255" s="1002">
        <v>27611</v>
      </c>
      <c r="AB2255" s="138"/>
      <c r="AC2255" s="469"/>
      <c r="AD2255" s="63">
        <v>0</v>
      </c>
      <c r="AE2255" s="137">
        <f>AD2255*J2255</f>
        <v>0</v>
      </c>
      <c r="AF2255" s="942">
        <v>0</v>
      </c>
      <c r="AG2255" s="150">
        <v>0</v>
      </c>
      <c r="AH2255" s="138"/>
      <c r="AI2255" s="469"/>
      <c r="AJ2255" s="998">
        <f t="shared" si="212"/>
        <v>27611</v>
      </c>
    </row>
    <row r="2256" spans="2:36" x14ac:dyDescent="0.25">
      <c r="B2256" s="408"/>
      <c r="C2256" s="577"/>
      <c r="D2256" s="51"/>
      <c r="E2256" s="51"/>
      <c r="F2256" s="109"/>
      <c r="G2256" s="55"/>
      <c r="H2256" s="56"/>
      <c r="I2256" s="55"/>
      <c r="J2256" s="57"/>
      <c r="K2256" s="807"/>
      <c r="L2256" s="136"/>
      <c r="M2256" s="469">
        <v>0</v>
      </c>
      <c r="N2256" s="136"/>
      <c r="O2256" s="469"/>
      <c r="P2256" s="75">
        <v>0</v>
      </c>
      <c r="Q2256" s="1002"/>
      <c r="R2256" s="138"/>
      <c r="S2256" s="469"/>
      <c r="T2256" s="75">
        <v>0</v>
      </c>
      <c r="U2256" s="1002"/>
      <c r="V2256" s="138"/>
      <c r="W2256" s="469"/>
      <c r="X2256" s="138"/>
      <c r="Y2256" s="469"/>
      <c r="Z2256" s="60">
        <f t="shared" si="215"/>
        <v>0</v>
      </c>
      <c r="AA2256" s="1002">
        <v>0</v>
      </c>
      <c r="AB2256" s="138"/>
      <c r="AC2256" s="469"/>
      <c r="AD2256" s="63">
        <v>0</v>
      </c>
      <c r="AE2256" s="137"/>
      <c r="AF2256" s="942"/>
      <c r="AG2256" s="150">
        <v>0</v>
      </c>
      <c r="AH2256" s="138"/>
      <c r="AI2256" s="469"/>
      <c r="AJ2256" s="998">
        <f t="shared" si="212"/>
        <v>0</v>
      </c>
    </row>
    <row r="2257" spans="2:36" ht="24" x14ac:dyDescent="0.25">
      <c r="B2257" s="272">
        <v>355</v>
      </c>
      <c r="C2257" s="273" t="s">
        <v>2059</v>
      </c>
      <c r="D2257" s="272"/>
      <c r="E2257" s="747"/>
      <c r="F2257" s="282"/>
      <c r="G2257" s="283"/>
      <c r="H2257" s="283"/>
      <c r="I2257" s="283"/>
      <c r="J2257" s="277"/>
      <c r="K2257" s="825">
        <v>1137412.05</v>
      </c>
      <c r="L2257" s="278"/>
      <c r="M2257" s="919">
        <v>0</v>
      </c>
      <c r="N2257" s="278"/>
      <c r="O2257" s="919"/>
      <c r="P2257" s="875">
        <v>0</v>
      </c>
      <c r="Q2257" s="284">
        <f>Q2258</f>
        <v>0</v>
      </c>
      <c r="R2257" s="279"/>
      <c r="S2257" s="919"/>
      <c r="T2257" s="875">
        <v>0</v>
      </c>
      <c r="U2257" s="284">
        <v>219720.69</v>
      </c>
      <c r="V2257" s="279"/>
      <c r="W2257" s="919"/>
      <c r="X2257" s="279"/>
      <c r="Y2257" s="919"/>
      <c r="Z2257" s="373">
        <f t="shared" si="215"/>
        <v>0</v>
      </c>
      <c r="AA2257" s="284">
        <v>917691.36</v>
      </c>
      <c r="AB2257" s="279"/>
      <c r="AC2257" s="919"/>
      <c r="AD2257" s="930">
        <v>0</v>
      </c>
      <c r="AE2257" s="284">
        <f>AE2258</f>
        <v>0</v>
      </c>
      <c r="AF2257" s="950">
        <f>AF2258</f>
        <v>0</v>
      </c>
      <c r="AG2257" s="876">
        <v>0</v>
      </c>
      <c r="AH2257" s="279"/>
      <c r="AI2257" s="919"/>
      <c r="AJ2257" s="1027">
        <f t="shared" si="212"/>
        <v>1137412.05</v>
      </c>
    </row>
    <row r="2258" spans="2:36" ht="24" x14ac:dyDescent="0.25">
      <c r="B2258" s="42">
        <v>35501</v>
      </c>
      <c r="C2258" s="341" t="s">
        <v>2060</v>
      </c>
      <c r="D2258" s="44"/>
      <c r="E2258" s="540"/>
      <c r="F2258" s="45"/>
      <c r="G2258" s="46"/>
      <c r="H2258" s="46"/>
      <c r="I2258" s="46"/>
      <c r="J2258" s="47"/>
      <c r="K2258" s="832">
        <v>1137412.05</v>
      </c>
      <c r="L2258" s="264"/>
      <c r="M2258" s="921">
        <v>0</v>
      </c>
      <c r="N2258" s="264"/>
      <c r="O2258" s="921"/>
      <c r="P2258" s="238">
        <v>0</v>
      </c>
      <c r="Q2258" s="475">
        <f>SUM(Q2259:Q2268)</f>
        <v>0</v>
      </c>
      <c r="R2258" s="265"/>
      <c r="S2258" s="921"/>
      <c r="T2258" s="238">
        <v>0</v>
      </c>
      <c r="U2258" s="475">
        <v>219720.69</v>
      </c>
      <c r="V2258" s="265"/>
      <c r="W2258" s="921"/>
      <c r="X2258" s="265"/>
      <c r="Y2258" s="921"/>
      <c r="Z2258" s="376">
        <f t="shared" si="215"/>
        <v>0</v>
      </c>
      <c r="AA2258" s="475">
        <v>917691.36</v>
      </c>
      <c r="AB2258" s="265"/>
      <c r="AC2258" s="921"/>
      <c r="AD2258" s="931">
        <v>0</v>
      </c>
      <c r="AE2258" s="475">
        <f>SUM(AE2259:AE2268)</f>
        <v>0</v>
      </c>
      <c r="AF2258" s="971">
        <f>SUM(AF2259:AF2268)</f>
        <v>0</v>
      </c>
      <c r="AG2258" s="882">
        <v>0</v>
      </c>
      <c r="AH2258" s="265"/>
      <c r="AI2258" s="921"/>
      <c r="AJ2258" s="926">
        <f t="shared" si="212"/>
        <v>1137412.05</v>
      </c>
    </row>
    <row r="2259" spans="2:36" ht="66" x14ac:dyDescent="0.25">
      <c r="B2259" s="427"/>
      <c r="C2259" s="424" t="s">
        <v>2061</v>
      </c>
      <c r="D2259" s="74"/>
      <c r="E2259" s="74">
        <v>12</v>
      </c>
      <c r="F2259" s="79" t="s">
        <v>734</v>
      </c>
      <c r="G2259" s="55" t="s">
        <v>31</v>
      </c>
      <c r="H2259" s="56" t="s">
        <v>32</v>
      </c>
      <c r="I2259" s="55" t="s">
        <v>33</v>
      </c>
      <c r="J2259" s="57">
        <v>216</v>
      </c>
      <c r="K2259" s="766">
        <v>2592</v>
      </c>
      <c r="L2259" s="80"/>
      <c r="M2259" s="150">
        <v>0</v>
      </c>
      <c r="N2259" s="80"/>
      <c r="O2259" s="150"/>
      <c r="P2259" s="75">
        <v>0</v>
      </c>
      <c r="Q2259" s="999">
        <f t="shared" ref="Q2259:Q2267" si="216">P2259*J2259</f>
        <v>0</v>
      </c>
      <c r="R2259" s="81"/>
      <c r="S2259" s="150"/>
      <c r="T2259" s="75">
        <v>0</v>
      </c>
      <c r="U2259" s="999"/>
      <c r="V2259" s="81"/>
      <c r="W2259" s="150"/>
      <c r="X2259" s="81"/>
      <c r="Y2259" s="150"/>
      <c r="Z2259" s="60">
        <f t="shared" si="215"/>
        <v>12</v>
      </c>
      <c r="AA2259" s="999">
        <v>2592</v>
      </c>
      <c r="AB2259" s="81"/>
      <c r="AC2259" s="150"/>
      <c r="AD2259" s="63">
        <v>0</v>
      </c>
      <c r="AE2259" s="78">
        <f t="shared" ref="AE2259:AE2267" si="217">AD2259*J2259</f>
        <v>0</v>
      </c>
      <c r="AF2259" s="63">
        <v>0</v>
      </c>
      <c r="AG2259" s="150">
        <v>0</v>
      </c>
      <c r="AH2259" s="81"/>
      <c r="AI2259" s="150"/>
      <c r="AJ2259" s="998">
        <f t="shared" si="212"/>
        <v>2592</v>
      </c>
    </row>
    <row r="2260" spans="2:36" ht="66" x14ac:dyDescent="0.25">
      <c r="B2260" s="427"/>
      <c r="C2260" s="578" t="s">
        <v>2062</v>
      </c>
      <c r="D2260" s="51"/>
      <c r="E2260" s="51">
        <v>33</v>
      </c>
      <c r="F2260" s="109" t="s">
        <v>734</v>
      </c>
      <c r="G2260" s="55" t="s">
        <v>31</v>
      </c>
      <c r="H2260" s="56" t="s">
        <v>32</v>
      </c>
      <c r="I2260" s="55" t="s">
        <v>33</v>
      </c>
      <c r="J2260" s="57">
        <v>10800</v>
      </c>
      <c r="K2260" s="807">
        <v>356400</v>
      </c>
      <c r="L2260" s="80"/>
      <c r="M2260" s="150">
        <v>0</v>
      </c>
      <c r="N2260" s="80"/>
      <c r="O2260" s="150"/>
      <c r="P2260" s="75">
        <v>0</v>
      </c>
      <c r="Q2260" s="999">
        <f t="shared" si="216"/>
        <v>0</v>
      </c>
      <c r="R2260" s="81"/>
      <c r="S2260" s="150"/>
      <c r="T2260" s="75">
        <v>0</v>
      </c>
      <c r="U2260" s="999">
        <v>115079.95999999999</v>
      </c>
      <c r="V2260" s="60">
        <v>3</v>
      </c>
      <c r="W2260" s="150">
        <f>4870+3280+4849.99</f>
        <v>12999.99</v>
      </c>
      <c r="X2260" s="81"/>
      <c r="Y2260" s="150"/>
      <c r="Z2260" s="60">
        <f t="shared" si="215"/>
        <v>33</v>
      </c>
      <c r="AA2260" s="999">
        <f>241320.04-12999.99</f>
        <v>228320.05000000002</v>
      </c>
      <c r="AB2260" s="81"/>
      <c r="AC2260" s="150"/>
      <c r="AD2260" s="63">
        <v>0</v>
      </c>
      <c r="AE2260" s="78">
        <f t="shared" si="217"/>
        <v>0</v>
      </c>
      <c r="AF2260" s="63">
        <v>0</v>
      </c>
      <c r="AG2260" s="150">
        <v>0</v>
      </c>
      <c r="AH2260" s="81"/>
      <c r="AI2260" s="150"/>
      <c r="AJ2260" s="998">
        <f t="shared" si="212"/>
        <v>356400</v>
      </c>
    </row>
    <row r="2261" spans="2:36" ht="66" x14ac:dyDescent="0.25">
      <c r="B2261" s="408"/>
      <c r="C2261" s="578" t="s">
        <v>2063</v>
      </c>
      <c r="D2261" s="51"/>
      <c r="E2261" s="51">
        <v>30</v>
      </c>
      <c r="F2261" s="109" t="s">
        <v>734</v>
      </c>
      <c r="G2261" s="55" t="s">
        <v>31</v>
      </c>
      <c r="H2261" s="56" t="s">
        <v>32</v>
      </c>
      <c r="I2261" s="55" t="s">
        <v>33</v>
      </c>
      <c r="J2261" s="57">
        <v>2700</v>
      </c>
      <c r="K2261" s="807">
        <v>81000</v>
      </c>
      <c r="L2261" s="80"/>
      <c r="M2261" s="150">
        <v>0</v>
      </c>
      <c r="N2261" s="80"/>
      <c r="O2261" s="150"/>
      <c r="P2261" s="75">
        <v>0</v>
      </c>
      <c r="Q2261" s="999">
        <f t="shared" si="216"/>
        <v>0</v>
      </c>
      <c r="R2261" s="81"/>
      <c r="S2261" s="150"/>
      <c r="T2261" s="75">
        <v>0</v>
      </c>
      <c r="U2261" s="999">
        <v>73909.930000000008</v>
      </c>
      <c r="V2261" s="81"/>
      <c r="W2261" s="150"/>
      <c r="X2261" s="81"/>
      <c r="Y2261" s="150"/>
      <c r="Z2261" s="60">
        <f t="shared" si="215"/>
        <v>30</v>
      </c>
      <c r="AA2261" s="999">
        <v>7090.0699999999924</v>
      </c>
      <c r="AB2261" s="81"/>
      <c r="AC2261" s="150"/>
      <c r="AD2261" s="63">
        <v>0</v>
      </c>
      <c r="AE2261" s="78">
        <f t="shared" si="217"/>
        <v>0</v>
      </c>
      <c r="AF2261" s="63">
        <v>0</v>
      </c>
      <c r="AG2261" s="150">
        <v>0</v>
      </c>
      <c r="AH2261" s="81"/>
      <c r="AI2261" s="150"/>
      <c r="AJ2261" s="998">
        <f t="shared" si="212"/>
        <v>81000</v>
      </c>
    </row>
    <row r="2262" spans="2:36" ht="66" x14ac:dyDescent="0.25">
      <c r="B2262" s="408"/>
      <c r="C2262" s="73" t="s">
        <v>2064</v>
      </c>
      <c r="D2262" s="51"/>
      <c r="E2262" s="583">
        <v>10</v>
      </c>
      <c r="F2262" s="109" t="s">
        <v>734</v>
      </c>
      <c r="G2262" s="55" t="s">
        <v>31</v>
      </c>
      <c r="H2262" s="56" t="s">
        <v>32</v>
      </c>
      <c r="I2262" s="55" t="s">
        <v>33</v>
      </c>
      <c r="J2262" s="57">
        <v>18000</v>
      </c>
      <c r="K2262" s="807">
        <v>180000</v>
      </c>
      <c r="L2262" s="80"/>
      <c r="M2262" s="150">
        <v>0</v>
      </c>
      <c r="N2262" s="80"/>
      <c r="O2262" s="150"/>
      <c r="P2262" s="75">
        <v>0</v>
      </c>
      <c r="Q2262" s="999">
        <f t="shared" si="216"/>
        <v>0</v>
      </c>
      <c r="R2262" s="81"/>
      <c r="S2262" s="150"/>
      <c r="T2262" s="75">
        <v>0</v>
      </c>
      <c r="U2262" s="999">
        <v>14360</v>
      </c>
      <c r="V2262" s="81"/>
      <c r="W2262" s="150"/>
      <c r="X2262" s="81"/>
      <c r="Y2262" s="150"/>
      <c r="Z2262" s="60">
        <f t="shared" si="215"/>
        <v>10</v>
      </c>
      <c r="AA2262" s="999">
        <v>165640</v>
      </c>
      <c r="AB2262" s="81"/>
      <c r="AC2262" s="150"/>
      <c r="AD2262" s="63">
        <v>0</v>
      </c>
      <c r="AE2262" s="78">
        <f t="shared" si="217"/>
        <v>0</v>
      </c>
      <c r="AF2262" s="63">
        <v>0</v>
      </c>
      <c r="AG2262" s="150">
        <v>0</v>
      </c>
      <c r="AH2262" s="81"/>
      <c r="AI2262" s="150"/>
      <c r="AJ2262" s="998">
        <f t="shared" si="212"/>
        <v>180000</v>
      </c>
    </row>
    <row r="2263" spans="2:36" ht="66" x14ac:dyDescent="0.25">
      <c r="B2263" s="408"/>
      <c r="C2263" s="102" t="s">
        <v>2065</v>
      </c>
      <c r="D2263" s="74"/>
      <c r="E2263" s="401">
        <v>1</v>
      </c>
      <c r="F2263" s="79" t="s">
        <v>734</v>
      </c>
      <c r="G2263" s="55" t="s">
        <v>31</v>
      </c>
      <c r="H2263" s="56" t="s">
        <v>32</v>
      </c>
      <c r="I2263" s="55" t="s">
        <v>33</v>
      </c>
      <c r="J2263" s="57">
        <v>4420.05</v>
      </c>
      <c r="K2263" s="766">
        <v>4420.05</v>
      </c>
      <c r="L2263" s="80"/>
      <c r="M2263" s="150">
        <v>0</v>
      </c>
      <c r="N2263" s="80"/>
      <c r="O2263" s="150"/>
      <c r="P2263" s="75">
        <v>0</v>
      </c>
      <c r="Q2263" s="999">
        <f t="shared" si="216"/>
        <v>0</v>
      </c>
      <c r="R2263" s="81"/>
      <c r="S2263" s="150"/>
      <c r="T2263" s="75">
        <v>0</v>
      </c>
      <c r="U2263" s="999">
        <v>2450</v>
      </c>
      <c r="V2263" s="81"/>
      <c r="W2263" s="150"/>
      <c r="X2263" s="81"/>
      <c r="Y2263" s="150"/>
      <c r="Z2263" s="60">
        <f t="shared" si="215"/>
        <v>1</v>
      </c>
      <c r="AA2263" s="999">
        <v>1970.0500000000002</v>
      </c>
      <c r="AB2263" s="81"/>
      <c r="AC2263" s="150"/>
      <c r="AD2263" s="63">
        <v>0</v>
      </c>
      <c r="AE2263" s="78">
        <f t="shared" si="217"/>
        <v>0</v>
      </c>
      <c r="AF2263" s="63">
        <v>0</v>
      </c>
      <c r="AG2263" s="150">
        <v>0</v>
      </c>
      <c r="AH2263" s="81"/>
      <c r="AI2263" s="150"/>
      <c r="AJ2263" s="998">
        <f t="shared" si="212"/>
        <v>4420.05</v>
      </c>
    </row>
    <row r="2264" spans="2:36" ht="66" x14ac:dyDescent="0.25">
      <c r="B2264" s="408"/>
      <c r="C2264" s="73" t="s">
        <v>2066</v>
      </c>
      <c r="D2264" s="51"/>
      <c r="E2264" s="583">
        <v>20</v>
      </c>
      <c r="F2264" s="109" t="s">
        <v>734</v>
      </c>
      <c r="G2264" s="55" t="s">
        <v>31</v>
      </c>
      <c r="H2264" s="56" t="s">
        <v>32</v>
      </c>
      <c r="I2264" s="55" t="s">
        <v>33</v>
      </c>
      <c r="J2264" s="57">
        <v>1620</v>
      </c>
      <c r="K2264" s="807">
        <v>32400</v>
      </c>
      <c r="L2264" s="80"/>
      <c r="M2264" s="150">
        <v>0</v>
      </c>
      <c r="N2264" s="80"/>
      <c r="O2264" s="150"/>
      <c r="P2264" s="75">
        <v>0</v>
      </c>
      <c r="Q2264" s="999">
        <f t="shared" si="216"/>
        <v>0</v>
      </c>
      <c r="R2264" s="81"/>
      <c r="S2264" s="150"/>
      <c r="T2264" s="75">
        <v>0</v>
      </c>
      <c r="U2264" s="999">
        <v>2760.8</v>
      </c>
      <c r="V2264" s="81"/>
      <c r="W2264" s="150"/>
      <c r="X2264" s="81"/>
      <c r="Y2264" s="150"/>
      <c r="Z2264" s="60">
        <f t="shared" si="215"/>
        <v>20</v>
      </c>
      <c r="AA2264" s="999">
        <v>29639.200000000001</v>
      </c>
      <c r="AB2264" s="81"/>
      <c r="AC2264" s="150"/>
      <c r="AD2264" s="63">
        <v>0</v>
      </c>
      <c r="AE2264" s="78">
        <f t="shared" si="217"/>
        <v>0</v>
      </c>
      <c r="AF2264" s="63">
        <v>0</v>
      </c>
      <c r="AG2264" s="150">
        <v>0</v>
      </c>
      <c r="AH2264" s="81"/>
      <c r="AI2264" s="150"/>
      <c r="AJ2264" s="998">
        <f t="shared" si="212"/>
        <v>32400</v>
      </c>
    </row>
    <row r="2265" spans="2:36" ht="66" x14ac:dyDescent="0.25">
      <c r="B2265" s="408"/>
      <c r="C2265" s="73" t="s">
        <v>2067</v>
      </c>
      <c r="D2265" s="51"/>
      <c r="E2265" s="583">
        <v>10</v>
      </c>
      <c r="F2265" s="109" t="s">
        <v>734</v>
      </c>
      <c r="G2265" s="55" t="s">
        <v>31</v>
      </c>
      <c r="H2265" s="56" t="s">
        <v>32</v>
      </c>
      <c r="I2265" s="55" t="s">
        <v>33</v>
      </c>
      <c r="J2265" s="57">
        <v>18360</v>
      </c>
      <c r="K2265" s="807">
        <v>183600</v>
      </c>
      <c r="L2265" s="80"/>
      <c r="M2265" s="150">
        <v>0</v>
      </c>
      <c r="N2265" s="80"/>
      <c r="O2265" s="150"/>
      <c r="P2265" s="75">
        <v>0</v>
      </c>
      <c r="Q2265" s="999">
        <f t="shared" si="216"/>
        <v>0</v>
      </c>
      <c r="R2265" s="81"/>
      <c r="S2265" s="150"/>
      <c r="T2265" s="75">
        <v>0</v>
      </c>
      <c r="U2265" s="999">
        <v>11160</v>
      </c>
      <c r="V2265" s="81"/>
      <c r="W2265" s="150"/>
      <c r="X2265" s="81"/>
      <c r="Y2265" s="150"/>
      <c r="Z2265" s="60">
        <f t="shared" si="215"/>
        <v>10</v>
      </c>
      <c r="AA2265" s="999">
        <v>172440</v>
      </c>
      <c r="AB2265" s="81"/>
      <c r="AC2265" s="150"/>
      <c r="AD2265" s="63">
        <v>0</v>
      </c>
      <c r="AE2265" s="78">
        <f t="shared" si="217"/>
        <v>0</v>
      </c>
      <c r="AF2265" s="63">
        <v>0</v>
      </c>
      <c r="AG2265" s="150">
        <v>0</v>
      </c>
      <c r="AH2265" s="81"/>
      <c r="AI2265" s="150"/>
      <c r="AJ2265" s="998">
        <f t="shared" si="212"/>
        <v>183600</v>
      </c>
    </row>
    <row r="2266" spans="2:36" ht="66" x14ac:dyDescent="0.25">
      <c r="B2266" s="408"/>
      <c r="C2266" s="73" t="s">
        <v>2068</v>
      </c>
      <c r="D2266" s="51"/>
      <c r="E2266" s="583">
        <v>7</v>
      </c>
      <c r="F2266" s="109" t="s">
        <v>734</v>
      </c>
      <c r="G2266" s="55" t="s">
        <v>31</v>
      </c>
      <c r="H2266" s="56" t="s">
        <v>32</v>
      </c>
      <c r="I2266" s="55" t="s">
        <v>33</v>
      </c>
      <c r="J2266" s="57">
        <v>5400</v>
      </c>
      <c r="K2266" s="807">
        <v>37800</v>
      </c>
      <c r="L2266" s="80"/>
      <c r="M2266" s="150">
        <v>0</v>
      </c>
      <c r="N2266" s="80"/>
      <c r="O2266" s="150"/>
      <c r="P2266" s="75">
        <v>0</v>
      </c>
      <c r="Q2266" s="999">
        <f t="shared" si="216"/>
        <v>0</v>
      </c>
      <c r="R2266" s="81"/>
      <c r="S2266" s="150"/>
      <c r="T2266" s="75">
        <v>0</v>
      </c>
      <c r="U2266" s="999"/>
      <c r="V2266" s="81"/>
      <c r="W2266" s="150"/>
      <c r="X2266" s="81"/>
      <c r="Y2266" s="150"/>
      <c r="Z2266" s="60">
        <f t="shared" si="215"/>
        <v>7</v>
      </c>
      <c r="AA2266" s="999">
        <v>37800</v>
      </c>
      <c r="AB2266" s="81"/>
      <c r="AC2266" s="150"/>
      <c r="AD2266" s="63">
        <v>0</v>
      </c>
      <c r="AE2266" s="78">
        <f t="shared" si="217"/>
        <v>0</v>
      </c>
      <c r="AF2266" s="63">
        <v>0</v>
      </c>
      <c r="AG2266" s="150">
        <v>0</v>
      </c>
      <c r="AH2266" s="81"/>
      <c r="AI2266" s="150"/>
      <c r="AJ2266" s="998">
        <f t="shared" si="212"/>
        <v>37800</v>
      </c>
    </row>
    <row r="2267" spans="2:36" ht="66" x14ac:dyDescent="0.25">
      <c r="B2267" s="408"/>
      <c r="C2267" s="73" t="s">
        <v>2069</v>
      </c>
      <c r="D2267" s="51"/>
      <c r="E2267" s="583">
        <v>24</v>
      </c>
      <c r="F2267" s="109" t="s">
        <v>734</v>
      </c>
      <c r="G2267" s="55" t="s">
        <v>31</v>
      </c>
      <c r="H2267" s="56" t="s">
        <v>32</v>
      </c>
      <c r="I2267" s="55" t="s">
        <v>33</v>
      </c>
      <c r="J2267" s="57">
        <v>10800</v>
      </c>
      <c r="K2267" s="807">
        <v>259200</v>
      </c>
      <c r="L2267" s="80"/>
      <c r="M2267" s="150">
        <v>0</v>
      </c>
      <c r="N2267" s="80"/>
      <c r="O2267" s="150"/>
      <c r="P2267" s="75">
        <v>0</v>
      </c>
      <c r="Q2267" s="999">
        <f t="shared" si="216"/>
        <v>0</v>
      </c>
      <c r="R2267" s="81"/>
      <c r="S2267" s="150"/>
      <c r="T2267" s="75">
        <v>0</v>
      </c>
      <c r="U2267" s="999"/>
      <c r="V2267" s="81"/>
      <c r="W2267" s="150"/>
      <c r="X2267" s="81"/>
      <c r="Y2267" s="150"/>
      <c r="Z2267" s="60">
        <f t="shared" si="215"/>
        <v>24</v>
      </c>
      <c r="AA2267" s="999">
        <v>259200</v>
      </c>
      <c r="AB2267" s="81"/>
      <c r="AC2267" s="150"/>
      <c r="AD2267" s="63">
        <v>0</v>
      </c>
      <c r="AE2267" s="78">
        <f t="shared" si="217"/>
        <v>0</v>
      </c>
      <c r="AF2267" s="63">
        <v>0</v>
      </c>
      <c r="AG2267" s="150">
        <v>0</v>
      </c>
      <c r="AH2267" s="81"/>
      <c r="AI2267" s="150"/>
      <c r="AJ2267" s="998">
        <f t="shared" si="212"/>
        <v>259200</v>
      </c>
    </row>
    <row r="2268" spans="2:36" x14ac:dyDescent="0.25">
      <c r="B2268" s="408"/>
      <c r="C2268" s="579"/>
      <c r="D2268" s="74"/>
      <c r="E2268" s="74"/>
      <c r="F2268" s="79"/>
      <c r="G2268" s="55"/>
      <c r="H2268" s="56"/>
      <c r="I2268" s="55"/>
      <c r="J2268" s="580"/>
      <c r="K2268" s="766"/>
      <c r="L2268" s="136"/>
      <c r="M2268" s="469">
        <v>0</v>
      </c>
      <c r="N2268" s="136"/>
      <c r="O2268" s="469"/>
      <c r="P2268" s="75">
        <v>0</v>
      </c>
      <c r="Q2268" s="1002"/>
      <c r="R2268" s="138"/>
      <c r="S2268" s="469"/>
      <c r="T2268" s="75">
        <v>0</v>
      </c>
      <c r="U2268" s="1002"/>
      <c r="V2268" s="138"/>
      <c r="W2268" s="469"/>
      <c r="X2268" s="138"/>
      <c r="Y2268" s="469"/>
      <c r="Z2268" s="60">
        <f t="shared" si="215"/>
        <v>0</v>
      </c>
      <c r="AA2268" s="1002">
        <v>0</v>
      </c>
      <c r="AB2268" s="138"/>
      <c r="AC2268" s="469"/>
      <c r="AD2268" s="63">
        <v>0</v>
      </c>
      <c r="AE2268" s="137"/>
      <c r="AF2268" s="942"/>
      <c r="AG2268" s="150">
        <v>0</v>
      </c>
      <c r="AH2268" s="138"/>
      <c r="AI2268" s="469"/>
      <c r="AJ2268" s="998">
        <f t="shared" si="212"/>
        <v>0</v>
      </c>
    </row>
    <row r="2269" spans="2:36" ht="24" x14ac:dyDescent="0.25">
      <c r="B2269" s="272">
        <v>356</v>
      </c>
      <c r="C2269" s="273" t="s">
        <v>2070</v>
      </c>
      <c r="D2269" s="272"/>
      <c r="E2269" s="272"/>
      <c r="F2269" s="282"/>
      <c r="G2269" s="283"/>
      <c r="H2269" s="283"/>
      <c r="I2269" s="283"/>
      <c r="J2269" s="277"/>
      <c r="K2269" s="806">
        <v>0</v>
      </c>
      <c r="L2269" s="278"/>
      <c r="M2269" s="919">
        <v>0</v>
      </c>
      <c r="N2269" s="278"/>
      <c r="O2269" s="919"/>
      <c r="P2269" s="875">
        <v>0</v>
      </c>
      <c r="Q2269" s="928"/>
      <c r="R2269" s="279"/>
      <c r="S2269" s="919"/>
      <c r="T2269" s="875">
        <v>0</v>
      </c>
      <c r="U2269" s="928">
        <v>0</v>
      </c>
      <c r="V2269" s="279"/>
      <c r="W2269" s="919"/>
      <c r="X2269" s="279"/>
      <c r="Y2269" s="919"/>
      <c r="Z2269" s="373">
        <f t="shared" si="215"/>
        <v>0</v>
      </c>
      <c r="AA2269" s="928">
        <v>0</v>
      </c>
      <c r="AB2269" s="279"/>
      <c r="AC2269" s="919"/>
      <c r="AD2269" s="930">
        <v>0</v>
      </c>
      <c r="AE2269" s="316"/>
      <c r="AF2269" s="944"/>
      <c r="AG2269" s="876">
        <v>0</v>
      </c>
      <c r="AH2269" s="279"/>
      <c r="AI2269" s="919"/>
      <c r="AJ2269" s="1027">
        <f t="shared" si="212"/>
        <v>0</v>
      </c>
    </row>
    <row r="2270" spans="2:36" ht="24" x14ac:dyDescent="0.25">
      <c r="B2270" s="42">
        <v>35601</v>
      </c>
      <c r="C2270" s="341" t="s">
        <v>2071</v>
      </c>
      <c r="D2270" s="44"/>
      <c r="E2270" s="44"/>
      <c r="F2270" s="45"/>
      <c r="G2270" s="46"/>
      <c r="H2270" s="46"/>
      <c r="I2270" s="46"/>
      <c r="J2270" s="47"/>
      <c r="K2270" s="787">
        <v>0</v>
      </c>
      <c r="L2270" s="264"/>
      <c r="M2270" s="921">
        <v>0</v>
      </c>
      <c r="N2270" s="264"/>
      <c r="O2270" s="921"/>
      <c r="P2270" s="238">
        <v>0</v>
      </c>
      <c r="Q2270" s="1008"/>
      <c r="R2270" s="265"/>
      <c r="S2270" s="921"/>
      <c r="T2270" s="238">
        <v>0</v>
      </c>
      <c r="U2270" s="1008">
        <v>0</v>
      </c>
      <c r="V2270" s="265"/>
      <c r="W2270" s="921"/>
      <c r="X2270" s="265"/>
      <c r="Y2270" s="921"/>
      <c r="Z2270" s="376">
        <f t="shared" si="215"/>
        <v>0</v>
      </c>
      <c r="AA2270" s="1008">
        <v>0</v>
      </c>
      <c r="AB2270" s="265"/>
      <c r="AC2270" s="921"/>
      <c r="AD2270" s="931">
        <v>0</v>
      </c>
      <c r="AE2270" s="281"/>
      <c r="AF2270" s="958"/>
      <c r="AG2270" s="882">
        <v>0</v>
      </c>
      <c r="AH2270" s="265"/>
      <c r="AI2270" s="921"/>
      <c r="AJ2270" s="926">
        <f t="shared" si="212"/>
        <v>0</v>
      </c>
    </row>
    <row r="2271" spans="2:36" x14ac:dyDescent="0.25">
      <c r="B2271" s="408"/>
      <c r="C2271" s="484"/>
      <c r="D2271" s="51"/>
      <c r="E2271" s="583"/>
      <c r="F2271" s="470"/>
      <c r="G2271" s="471"/>
      <c r="H2271" s="471"/>
      <c r="I2271" s="471"/>
      <c r="J2271" s="57"/>
      <c r="K2271" s="811"/>
      <c r="L2271" s="136"/>
      <c r="M2271" s="469">
        <v>0</v>
      </c>
      <c r="N2271" s="136"/>
      <c r="O2271" s="469"/>
      <c r="P2271" s="75">
        <v>0</v>
      </c>
      <c r="Q2271" s="1002"/>
      <c r="R2271" s="138"/>
      <c r="S2271" s="469"/>
      <c r="T2271" s="75">
        <v>0</v>
      </c>
      <c r="U2271" s="1002"/>
      <c r="V2271" s="138"/>
      <c r="W2271" s="469"/>
      <c r="X2271" s="138"/>
      <c r="Y2271" s="469"/>
      <c r="Z2271" s="60">
        <f t="shared" si="215"/>
        <v>0</v>
      </c>
      <c r="AA2271" s="1002"/>
      <c r="AB2271" s="138"/>
      <c r="AC2271" s="469"/>
      <c r="AD2271" s="63">
        <v>0</v>
      </c>
      <c r="AE2271" s="137"/>
      <c r="AF2271" s="942"/>
      <c r="AG2271" s="150">
        <v>0</v>
      </c>
      <c r="AH2271" s="138"/>
      <c r="AI2271" s="469"/>
      <c r="AJ2271" s="998">
        <f t="shared" si="212"/>
        <v>0</v>
      </c>
    </row>
    <row r="2272" spans="2:36" ht="24" x14ac:dyDescent="0.25">
      <c r="B2272" s="272">
        <v>357</v>
      </c>
      <c r="C2272" s="273" t="s">
        <v>2072</v>
      </c>
      <c r="D2272" s="272"/>
      <c r="E2272" s="747"/>
      <c r="F2272" s="282"/>
      <c r="G2272" s="283"/>
      <c r="H2272" s="283"/>
      <c r="I2272" s="283"/>
      <c r="J2272" s="277"/>
      <c r="K2272" s="825">
        <v>42639.679999999993</v>
      </c>
      <c r="L2272" s="278"/>
      <c r="M2272" s="919">
        <v>0</v>
      </c>
      <c r="N2272" s="278"/>
      <c r="O2272" s="919"/>
      <c r="P2272" s="875">
        <v>0</v>
      </c>
      <c r="Q2272" s="284">
        <f>Q2273+Q2283</f>
        <v>0</v>
      </c>
      <c r="R2272" s="279"/>
      <c r="S2272" s="919"/>
      <c r="T2272" s="875">
        <v>0</v>
      </c>
      <c r="U2272" s="284">
        <v>0</v>
      </c>
      <c r="V2272" s="279"/>
      <c r="W2272" s="919"/>
      <c r="X2272" s="279"/>
      <c r="Y2272" s="919"/>
      <c r="Z2272" s="373">
        <f t="shared" si="215"/>
        <v>0</v>
      </c>
      <c r="AA2272" s="284">
        <v>42639.679999999993</v>
      </c>
      <c r="AB2272" s="279"/>
      <c r="AC2272" s="919"/>
      <c r="AD2272" s="930">
        <v>0</v>
      </c>
      <c r="AE2272" s="284">
        <f>AE2273+AE2283</f>
        <v>0</v>
      </c>
      <c r="AF2272" s="950">
        <f>AF2273+AF2283</f>
        <v>0</v>
      </c>
      <c r="AG2272" s="876">
        <v>0</v>
      </c>
      <c r="AH2272" s="279"/>
      <c r="AI2272" s="919"/>
      <c r="AJ2272" s="1027">
        <f t="shared" si="212"/>
        <v>42639.679999999993</v>
      </c>
    </row>
    <row r="2273" spans="2:36" ht="24" x14ac:dyDescent="0.25">
      <c r="B2273" s="42">
        <v>35701</v>
      </c>
      <c r="C2273" s="341" t="s">
        <v>2073</v>
      </c>
      <c r="D2273" s="44"/>
      <c r="E2273" s="540"/>
      <c r="F2273" s="45"/>
      <c r="G2273" s="46"/>
      <c r="H2273" s="46"/>
      <c r="I2273" s="46"/>
      <c r="J2273" s="47"/>
      <c r="K2273" s="832">
        <v>42639.679999999993</v>
      </c>
      <c r="L2273" s="264"/>
      <c r="M2273" s="921">
        <v>0</v>
      </c>
      <c r="N2273" s="264"/>
      <c r="O2273" s="921"/>
      <c r="P2273" s="238">
        <v>0</v>
      </c>
      <c r="Q2273" s="475">
        <f>SUM(Q2274:Q2282)</f>
        <v>0</v>
      </c>
      <c r="R2273" s="265"/>
      <c r="S2273" s="921"/>
      <c r="T2273" s="238">
        <v>0</v>
      </c>
      <c r="U2273" s="475">
        <v>0</v>
      </c>
      <c r="V2273" s="265"/>
      <c r="W2273" s="921"/>
      <c r="X2273" s="265"/>
      <c r="Y2273" s="921"/>
      <c r="Z2273" s="376">
        <f t="shared" si="215"/>
        <v>0</v>
      </c>
      <c r="AA2273" s="475">
        <v>42639.679999999993</v>
      </c>
      <c r="AB2273" s="265"/>
      <c r="AC2273" s="921"/>
      <c r="AD2273" s="931">
        <v>0</v>
      </c>
      <c r="AE2273" s="475">
        <f>SUM(AE2274:AE2282)</f>
        <v>0</v>
      </c>
      <c r="AF2273" s="971">
        <f>SUM(AF2274:AF2282)</f>
        <v>0</v>
      </c>
      <c r="AG2273" s="882">
        <v>0</v>
      </c>
      <c r="AH2273" s="265"/>
      <c r="AI2273" s="921"/>
      <c r="AJ2273" s="926">
        <f t="shared" si="212"/>
        <v>42639.679999999993</v>
      </c>
    </row>
    <row r="2274" spans="2:36" ht="66" x14ac:dyDescent="0.25">
      <c r="B2274" s="427"/>
      <c r="C2274" s="130" t="s">
        <v>2074</v>
      </c>
      <c r="D2274" s="74"/>
      <c r="E2274" s="74">
        <v>0</v>
      </c>
      <c r="F2274" s="79" t="s">
        <v>734</v>
      </c>
      <c r="G2274" s="88" t="s">
        <v>31</v>
      </c>
      <c r="H2274" s="56" t="s">
        <v>32</v>
      </c>
      <c r="I2274" s="55" t="s">
        <v>33</v>
      </c>
      <c r="J2274" s="57">
        <v>556.79999999999995</v>
      </c>
      <c r="K2274" s="766">
        <v>0</v>
      </c>
      <c r="L2274" s="136"/>
      <c r="M2274" s="469">
        <v>0</v>
      </c>
      <c r="N2274" s="136"/>
      <c r="O2274" s="469"/>
      <c r="P2274" s="75">
        <v>0</v>
      </c>
      <c r="Q2274" s="1002">
        <f t="shared" ref="Q2274:Q2282" si="218">P2274*J2274</f>
        <v>0</v>
      </c>
      <c r="R2274" s="138"/>
      <c r="S2274" s="469"/>
      <c r="T2274" s="75">
        <v>0</v>
      </c>
      <c r="U2274" s="1002"/>
      <c r="V2274" s="138"/>
      <c r="W2274" s="469"/>
      <c r="X2274" s="138"/>
      <c r="Y2274" s="469"/>
      <c r="Z2274" s="60">
        <f t="shared" si="215"/>
        <v>0</v>
      </c>
      <c r="AA2274" s="1002">
        <v>0</v>
      </c>
      <c r="AB2274" s="138"/>
      <c r="AC2274" s="469"/>
      <c r="AD2274" s="63">
        <v>0</v>
      </c>
      <c r="AE2274" s="137">
        <f t="shared" ref="AE2274:AE2282" si="219">AD2274*J2274</f>
        <v>0</v>
      </c>
      <c r="AF2274" s="942">
        <v>0</v>
      </c>
      <c r="AG2274" s="150">
        <v>0</v>
      </c>
      <c r="AH2274" s="138"/>
      <c r="AI2274" s="469"/>
      <c r="AJ2274" s="998">
        <f t="shared" si="212"/>
        <v>0</v>
      </c>
    </row>
    <row r="2275" spans="2:36" ht="66" x14ac:dyDescent="0.25">
      <c r="B2275" s="427"/>
      <c r="C2275" s="130" t="s">
        <v>2075</v>
      </c>
      <c r="D2275" s="74"/>
      <c r="E2275" s="74">
        <v>0</v>
      </c>
      <c r="F2275" s="79" t="s">
        <v>734</v>
      </c>
      <c r="G2275" s="88" t="s">
        <v>31</v>
      </c>
      <c r="H2275" s="56" t="s">
        <v>32</v>
      </c>
      <c r="I2275" s="55" t="s">
        <v>33</v>
      </c>
      <c r="J2275" s="57">
        <v>869.99999999999989</v>
      </c>
      <c r="K2275" s="766">
        <v>-4.5474735088646412E-13</v>
      </c>
      <c r="L2275" s="136"/>
      <c r="M2275" s="469">
        <v>0</v>
      </c>
      <c r="N2275" s="136"/>
      <c r="O2275" s="469"/>
      <c r="P2275" s="75">
        <v>0</v>
      </c>
      <c r="Q2275" s="1002">
        <f t="shared" si="218"/>
        <v>0</v>
      </c>
      <c r="R2275" s="138"/>
      <c r="S2275" s="469"/>
      <c r="T2275" s="75">
        <v>0</v>
      </c>
      <c r="U2275" s="1002"/>
      <c r="V2275" s="138"/>
      <c r="W2275" s="469"/>
      <c r="X2275" s="138"/>
      <c r="Y2275" s="469"/>
      <c r="Z2275" s="60">
        <f t="shared" si="215"/>
        <v>0</v>
      </c>
      <c r="AA2275" s="1002">
        <v>-4.5474735088646412E-13</v>
      </c>
      <c r="AB2275" s="138"/>
      <c r="AC2275" s="469"/>
      <c r="AD2275" s="63">
        <v>0</v>
      </c>
      <c r="AE2275" s="137">
        <f t="shared" si="219"/>
        <v>0</v>
      </c>
      <c r="AF2275" s="942">
        <v>0</v>
      </c>
      <c r="AG2275" s="150">
        <v>0</v>
      </c>
      <c r="AH2275" s="138"/>
      <c r="AI2275" s="469"/>
      <c r="AJ2275" s="998">
        <f t="shared" si="212"/>
        <v>-4.5474735088646412E-13</v>
      </c>
    </row>
    <row r="2276" spans="2:36" ht="66" x14ac:dyDescent="0.25">
      <c r="B2276" s="427"/>
      <c r="C2276" s="581" t="s">
        <v>2076</v>
      </c>
      <c r="D2276" s="74"/>
      <c r="E2276" s="74">
        <v>1</v>
      </c>
      <c r="F2276" s="79" t="s">
        <v>734</v>
      </c>
      <c r="G2276" s="88" t="s">
        <v>31</v>
      </c>
      <c r="H2276" s="56" t="s">
        <v>32</v>
      </c>
      <c r="I2276" s="55" t="s">
        <v>33</v>
      </c>
      <c r="J2276" s="57">
        <v>28999.999999999996</v>
      </c>
      <c r="K2276" s="766">
        <v>28999.999999999996</v>
      </c>
      <c r="L2276" s="136"/>
      <c r="M2276" s="469">
        <v>0</v>
      </c>
      <c r="N2276" s="136"/>
      <c r="O2276" s="469"/>
      <c r="P2276" s="75">
        <v>0</v>
      </c>
      <c r="Q2276" s="1002">
        <f t="shared" si="218"/>
        <v>0</v>
      </c>
      <c r="R2276" s="138"/>
      <c r="S2276" s="469"/>
      <c r="T2276" s="75">
        <v>0</v>
      </c>
      <c r="U2276" s="1002"/>
      <c r="V2276" s="138"/>
      <c r="W2276" s="469"/>
      <c r="X2276" s="138"/>
      <c r="Y2276" s="469"/>
      <c r="Z2276" s="60">
        <f t="shared" si="215"/>
        <v>1</v>
      </c>
      <c r="AA2276" s="1002">
        <v>28999.999999999996</v>
      </c>
      <c r="AB2276" s="138"/>
      <c r="AC2276" s="469"/>
      <c r="AD2276" s="63">
        <v>0</v>
      </c>
      <c r="AE2276" s="137">
        <f t="shared" si="219"/>
        <v>0</v>
      </c>
      <c r="AF2276" s="942">
        <v>0</v>
      </c>
      <c r="AG2276" s="150">
        <v>0</v>
      </c>
      <c r="AH2276" s="138"/>
      <c r="AI2276" s="469"/>
      <c r="AJ2276" s="998">
        <f t="shared" si="212"/>
        <v>28999.999999999996</v>
      </c>
    </row>
    <row r="2277" spans="2:36" ht="66" x14ac:dyDescent="0.25">
      <c r="B2277" s="427"/>
      <c r="C2277" s="322" t="s">
        <v>2077</v>
      </c>
      <c r="D2277" s="74"/>
      <c r="E2277" s="74">
        <v>2</v>
      </c>
      <c r="F2277" s="79" t="s">
        <v>734</v>
      </c>
      <c r="G2277" s="55" t="s">
        <v>31</v>
      </c>
      <c r="H2277" s="56" t="s">
        <v>32</v>
      </c>
      <c r="I2277" s="55" t="s">
        <v>33</v>
      </c>
      <c r="J2277" s="57">
        <v>2875.84</v>
      </c>
      <c r="K2277" s="766">
        <v>5751.68</v>
      </c>
      <c r="L2277" s="136"/>
      <c r="M2277" s="469">
        <v>0</v>
      </c>
      <c r="N2277" s="136"/>
      <c r="O2277" s="469"/>
      <c r="P2277" s="75">
        <v>0</v>
      </c>
      <c r="Q2277" s="1002">
        <f t="shared" si="218"/>
        <v>0</v>
      </c>
      <c r="R2277" s="138"/>
      <c r="S2277" s="469"/>
      <c r="T2277" s="75">
        <v>0</v>
      </c>
      <c r="U2277" s="1002"/>
      <c r="V2277" s="138"/>
      <c r="W2277" s="469"/>
      <c r="X2277" s="138"/>
      <c r="Y2277" s="469"/>
      <c r="Z2277" s="60">
        <f t="shared" si="215"/>
        <v>2</v>
      </c>
      <c r="AA2277" s="1002">
        <v>5751.68</v>
      </c>
      <c r="AB2277" s="138"/>
      <c r="AC2277" s="469"/>
      <c r="AD2277" s="63">
        <v>0</v>
      </c>
      <c r="AE2277" s="137">
        <f t="shared" si="219"/>
        <v>0</v>
      </c>
      <c r="AF2277" s="942">
        <v>0</v>
      </c>
      <c r="AG2277" s="150">
        <v>0</v>
      </c>
      <c r="AH2277" s="138"/>
      <c r="AI2277" s="469"/>
      <c r="AJ2277" s="998">
        <f t="shared" si="212"/>
        <v>5751.68</v>
      </c>
    </row>
    <row r="2278" spans="2:36" ht="66" x14ac:dyDescent="0.25">
      <c r="B2278" s="427"/>
      <c r="C2278" s="322" t="s">
        <v>2078</v>
      </c>
      <c r="D2278" s="74"/>
      <c r="E2278" s="74">
        <v>2</v>
      </c>
      <c r="F2278" s="79" t="s">
        <v>734</v>
      </c>
      <c r="G2278" s="55" t="s">
        <v>31</v>
      </c>
      <c r="H2278" s="56" t="s">
        <v>32</v>
      </c>
      <c r="I2278" s="55" t="s">
        <v>33</v>
      </c>
      <c r="J2278" s="57">
        <v>1740</v>
      </c>
      <c r="K2278" s="766">
        <v>3480</v>
      </c>
      <c r="L2278" s="136"/>
      <c r="M2278" s="469">
        <v>0</v>
      </c>
      <c r="N2278" s="136"/>
      <c r="O2278" s="469"/>
      <c r="P2278" s="75">
        <v>0</v>
      </c>
      <c r="Q2278" s="1002">
        <f t="shared" si="218"/>
        <v>0</v>
      </c>
      <c r="R2278" s="138"/>
      <c r="S2278" s="469"/>
      <c r="T2278" s="75">
        <v>0</v>
      </c>
      <c r="U2278" s="1002"/>
      <c r="V2278" s="138"/>
      <c r="W2278" s="469"/>
      <c r="X2278" s="138"/>
      <c r="Y2278" s="469"/>
      <c r="Z2278" s="60">
        <f t="shared" si="215"/>
        <v>2</v>
      </c>
      <c r="AA2278" s="1002">
        <v>3480</v>
      </c>
      <c r="AB2278" s="138"/>
      <c r="AC2278" s="469"/>
      <c r="AD2278" s="63">
        <v>0</v>
      </c>
      <c r="AE2278" s="137">
        <f t="shared" si="219"/>
        <v>0</v>
      </c>
      <c r="AF2278" s="942">
        <v>0</v>
      </c>
      <c r="AG2278" s="150">
        <v>0</v>
      </c>
      <c r="AH2278" s="138"/>
      <c r="AI2278" s="469"/>
      <c r="AJ2278" s="998">
        <f t="shared" si="212"/>
        <v>3480</v>
      </c>
    </row>
    <row r="2279" spans="2:36" ht="66" x14ac:dyDescent="0.25">
      <c r="B2279" s="427"/>
      <c r="C2279" s="322" t="s">
        <v>2079</v>
      </c>
      <c r="D2279" s="74"/>
      <c r="E2279" s="74">
        <v>2</v>
      </c>
      <c r="F2279" s="79" t="s">
        <v>734</v>
      </c>
      <c r="G2279" s="55" t="s">
        <v>31</v>
      </c>
      <c r="H2279" s="56" t="s">
        <v>32</v>
      </c>
      <c r="I2279" s="55" t="s">
        <v>33</v>
      </c>
      <c r="J2279" s="57">
        <v>1856</v>
      </c>
      <c r="K2279" s="766">
        <v>3712</v>
      </c>
      <c r="L2279" s="136"/>
      <c r="M2279" s="469">
        <v>0</v>
      </c>
      <c r="N2279" s="136"/>
      <c r="O2279" s="469"/>
      <c r="P2279" s="75">
        <v>0</v>
      </c>
      <c r="Q2279" s="1002">
        <f t="shared" si="218"/>
        <v>0</v>
      </c>
      <c r="R2279" s="138"/>
      <c r="S2279" s="469"/>
      <c r="T2279" s="75">
        <v>0</v>
      </c>
      <c r="U2279" s="1002"/>
      <c r="V2279" s="138"/>
      <c r="W2279" s="469"/>
      <c r="X2279" s="138"/>
      <c r="Y2279" s="469"/>
      <c r="Z2279" s="60">
        <f t="shared" si="215"/>
        <v>2</v>
      </c>
      <c r="AA2279" s="1002">
        <v>3712</v>
      </c>
      <c r="AB2279" s="138"/>
      <c r="AC2279" s="469"/>
      <c r="AD2279" s="63">
        <v>0</v>
      </c>
      <c r="AE2279" s="137">
        <f t="shared" si="219"/>
        <v>0</v>
      </c>
      <c r="AF2279" s="942">
        <v>0</v>
      </c>
      <c r="AG2279" s="150">
        <v>0</v>
      </c>
      <c r="AH2279" s="138"/>
      <c r="AI2279" s="469"/>
      <c r="AJ2279" s="998">
        <f t="shared" si="212"/>
        <v>3712</v>
      </c>
    </row>
    <row r="2280" spans="2:36" ht="66" x14ac:dyDescent="0.25">
      <c r="B2280" s="427"/>
      <c r="C2280" s="322" t="s">
        <v>2080</v>
      </c>
      <c r="D2280" s="74"/>
      <c r="E2280" s="74">
        <v>0</v>
      </c>
      <c r="F2280" s="79" t="s">
        <v>734</v>
      </c>
      <c r="G2280" s="55" t="s">
        <v>31</v>
      </c>
      <c r="H2280" s="56" t="s">
        <v>32</v>
      </c>
      <c r="I2280" s="55" t="s">
        <v>33</v>
      </c>
      <c r="J2280" s="57">
        <v>928</v>
      </c>
      <c r="K2280" s="766">
        <v>0</v>
      </c>
      <c r="L2280" s="136"/>
      <c r="M2280" s="469">
        <v>0</v>
      </c>
      <c r="N2280" s="136"/>
      <c r="O2280" s="469"/>
      <c r="P2280" s="75">
        <v>0</v>
      </c>
      <c r="Q2280" s="1002">
        <f t="shared" si="218"/>
        <v>0</v>
      </c>
      <c r="R2280" s="138"/>
      <c r="S2280" s="469"/>
      <c r="T2280" s="75">
        <v>0</v>
      </c>
      <c r="U2280" s="1002"/>
      <c r="V2280" s="138"/>
      <c r="W2280" s="469"/>
      <c r="X2280" s="138"/>
      <c r="Y2280" s="469"/>
      <c r="Z2280" s="60">
        <f t="shared" si="215"/>
        <v>0</v>
      </c>
      <c r="AA2280" s="1002">
        <v>0</v>
      </c>
      <c r="AB2280" s="138"/>
      <c r="AC2280" s="469"/>
      <c r="AD2280" s="63">
        <v>0</v>
      </c>
      <c r="AE2280" s="137">
        <f t="shared" si="219"/>
        <v>0</v>
      </c>
      <c r="AF2280" s="942">
        <v>0</v>
      </c>
      <c r="AG2280" s="150">
        <v>0</v>
      </c>
      <c r="AH2280" s="138"/>
      <c r="AI2280" s="469"/>
      <c r="AJ2280" s="998">
        <f t="shared" si="212"/>
        <v>0</v>
      </c>
    </row>
    <row r="2281" spans="2:36" ht="66" x14ac:dyDescent="0.25">
      <c r="B2281" s="427"/>
      <c r="C2281" s="322" t="s">
        <v>2081</v>
      </c>
      <c r="D2281" s="74"/>
      <c r="E2281" s="74">
        <v>0</v>
      </c>
      <c r="F2281" s="79" t="s">
        <v>734</v>
      </c>
      <c r="G2281" s="55" t="s">
        <v>31</v>
      </c>
      <c r="H2281" s="56" t="s">
        <v>32</v>
      </c>
      <c r="I2281" s="55" t="s">
        <v>33</v>
      </c>
      <c r="J2281" s="57">
        <v>568.4</v>
      </c>
      <c r="K2281" s="766">
        <v>1.8189894035458565E-12</v>
      </c>
      <c r="L2281" s="136"/>
      <c r="M2281" s="469">
        <v>0</v>
      </c>
      <c r="N2281" s="136"/>
      <c r="O2281" s="469"/>
      <c r="P2281" s="75">
        <v>0</v>
      </c>
      <c r="Q2281" s="1002">
        <f t="shared" si="218"/>
        <v>0</v>
      </c>
      <c r="R2281" s="138"/>
      <c r="S2281" s="469"/>
      <c r="T2281" s="75">
        <v>0</v>
      </c>
      <c r="U2281" s="1002"/>
      <c r="V2281" s="138"/>
      <c r="W2281" s="469"/>
      <c r="X2281" s="138"/>
      <c r="Y2281" s="469"/>
      <c r="Z2281" s="60">
        <f t="shared" si="215"/>
        <v>0</v>
      </c>
      <c r="AA2281" s="1002">
        <v>1.8189894035458565E-12</v>
      </c>
      <c r="AB2281" s="138"/>
      <c r="AC2281" s="469"/>
      <c r="AD2281" s="63">
        <v>0</v>
      </c>
      <c r="AE2281" s="137">
        <f t="shared" si="219"/>
        <v>0</v>
      </c>
      <c r="AF2281" s="942">
        <v>0</v>
      </c>
      <c r="AG2281" s="150">
        <v>0</v>
      </c>
      <c r="AH2281" s="138"/>
      <c r="AI2281" s="469"/>
      <c r="AJ2281" s="998">
        <f t="shared" si="212"/>
        <v>1.8189894035458565E-12</v>
      </c>
    </row>
    <row r="2282" spans="2:36" ht="66" x14ac:dyDescent="0.25">
      <c r="B2282" s="427"/>
      <c r="C2282" s="322" t="s">
        <v>2082</v>
      </c>
      <c r="D2282" s="74"/>
      <c r="E2282" s="74">
        <v>1</v>
      </c>
      <c r="F2282" s="79" t="s">
        <v>734</v>
      </c>
      <c r="G2282" s="55" t="s">
        <v>31</v>
      </c>
      <c r="H2282" s="56" t="s">
        <v>32</v>
      </c>
      <c r="I2282" s="55" t="s">
        <v>33</v>
      </c>
      <c r="J2282" s="57">
        <v>696</v>
      </c>
      <c r="K2282" s="766">
        <v>696</v>
      </c>
      <c r="L2282" s="136"/>
      <c r="M2282" s="469">
        <v>0</v>
      </c>
      <c r="N2282" s="136"/>
      <c r="O2282" s="469"/>
      <c r="P2282" s="75">
        <v>0</v>
      </c>
      <c r="Q2282" s="1002">
        <f t="shared" si="218"/>
        <v>0</v>
      </c>
      <c r="R2282" s="138"/>
      <c r="S2282" s="469"/>
      <c r="T2282" s="75">
        <v>0</v>
      </c>
      <c r="U2282" s="1002"/>
      <c r="V2282" s="138"/>
      <c r="W2282" s="469"/>
      <c r="X2282" s="138"/>
      <c r="Y2282" s="469"/>
      <c r="Z2282" s="60">
        <f t="shared" si="215"/>
        <v>1</v>
      </c>
      <c r="AA2282" s="1002">
        <v>696</v>
      </c>
      <c r="AB2282" s="138"/>
      <c r="AC2282" s="469"/>
      <c r="AD2282" s="63">
        <v>0</v>
      </c>
      <c r="AE2282" s="137">
        <f t="shared" si="219"/>
        <v>0</v>
      </c>
      <c r="AF2282" s="942">
        <v>0</v>
      </c>
      <c r="AG2282" s="150">
        <v>0</v>
      </c>
      <c r="AH2282" s="138"/>
      <c r="AI2282" s="469"/>
      <c r="AJ2282" s="998">
        <f t="shared" si="212"/>
        <v>696</v>
      </c>
    </row>
    <row r="2283" spans="2:36" ht="24" x14ac:dyDescent="0.25">
      <c r="B2283" s="42">
        <v>35702</v>
      </c>
      <c r="C2283" s="341" t="s">
        <v>2083</v>
      </c>
      <c r="D2283" s="44"/>
      <c r="E2283" s="44"/>
      <c r="F2283" s="45"/>
      <c r="G2283" s="46"/>
      <c r="H2283" s="46"/>
      <c r="I2283" s="46"/>
      <c r="J2283" s="47"/>
      <c r="K2283" s="787">
        <v>0</v>
      </c>
      <c r="L2283" s="264"/>
      <c r="M2283" s="921">
        <v>0</v>
      </c>
      <c r="N2283" s="264"/>
      <c r="O2283" s="921"/>
      <c r="P2283" s="238">
        <v>0</v>
      </c>
      <c r="Q2283" s="1008"/>
      <c r="R2283" s="265"/>
      <c r="S2283" s="921"/>
      <c r="T2283" s="238">
        <v>0</v>
      </c>
      <c r="U2283" s="1008">
        <v>0</v>
      </c>
      <c r="V2283" s="265"/>
      <c r="W2283" s="921"/>
      <c r="X2283" s="265"/>
      <c r="Y2283" s="921"/>
      <c r="Z2283" s="376">
        <f t="shared" si="215"/>
        <v>0</v>
      </c>
      <c r="AA2283" s="1008">
        <v>0</v>
      </c>
      <c r="AB2283" s="265"/>
      <c r="AC2283" s="921"/>
      <c r="AD2283" s="931">
        <v>0</v>
      </c>
      <c r="AE2283" s="281"/>
      <c r="AF2283" s="958"/>
      <c r="AG2283" s="882">
        <v>0</v>
      </c>
      <c r="AH2283" s="265"/>
      <c r="AI2283" s="921"/>
      <c r="AJ2283" s="926">
        <f t="shared" si="212"/>
        <v>0</v>
      </c>
    </row>
    <row r="2284" spans="2:36" x14ac:dyDescent="0.25">
      <c r="B2284" s="408"/>
      <c r="C2284" s="484"/>
      <c r="D2284" s="582"/>
      <c r="E2284" s="582"/>
      <c r="F2284" s="109"/>
      <c r="G2284" s="302"/>
      <c r="H2284" s="302"/>
      <c r="I2284" s="302"/>
      <c r="J2284" s="57"/>
      <c r="K2284" s="840"/>
      <c r="L2284" s="136"/>
      <c r="M2284" s="469">
        <v>0</v>
      </c>
      <c r="N2284" s="136"/>
      <c r="O2284" s="469"/>
      <c r="P2284" s="75">
        <v>0</v>
      </c>
      <c r="Q2284" s="1002"/>
      <c r="R2284" s="138"/>
      <c r="S2284" s="469"/>
      <c r="T2284" s="75">
        <v>0</v>
      </c>
      <c r="U2284" s="1002"/>
      <c r="V2284" s="138"/>
      <c r="W2284" s="469"/>
      <c r="X2284" s="138"/>
      <c r="Y2284" s="469"/>
      <c r="Z2284" s="60">
        <f t="shared" si="215"/>
        <v>0</v>
      </c>
      <c r="AA2284" s="1002"/>
      <c r="AB2284" s="138"/>
      <c r="AC2284" s="469"/>
      <c r="AD2284" s="63">
        <v>0</v>
      </c>
      <c r="AE2284" s="137"/>
      <c r="AF2284" s="942"/>
      <c r="AG2284" s="150">
        <v>0</v>
      </c>
      <c r="AH2284" s="138"/>
      <c r="AI2284" s="469"/>
      <c r="AJ2284" s="998">
        <f t="shared" si="212"/>
        <v>0</v>
      </c>
    </row>
    <row r="2285" spans="2:36" x14ac:dyDescent="0.25">
      <c r="B2285" s="272">
        <v>358</v>
      </c>
      <c r="C2285" s="273" t="s">
        <v>2084</v>
      </c>
      <c r="D2285" s="272"/>
      <c r="E2285" s="272"/>
      <c r="F2285" s="282"/>
      <c r="G2285" s="283"/>
      <c r="H2285" s="283"/>
      <c r="I2285" s="283"/>
      <c r="J2285" s="277"/>
      <c r="K2285" s="806">
        <v>14619</v>
      </c>
      <c r="L2285" s="278"/>
      <c r="M2285" s="919">
        <v>0</v>
      </c>
      <c r="N2285" s="278"/>
      <c r="O2285" s="919"/>
      <c r="P2285" s="875">
        <v>0</v>
      </c>
      <c r="Q2285" s="928">
        <f>Q2286+Q2289</f>
        <v>0</v>
      </c>
      <c r="R2285" s="279"/>
      <c r="S2285" s="919"/>
      <c r="T2285" s="875">
        <v>0</v>
      </c>
      <c r="U2285" s="928">
        <v>0</v>
      </c>
      <c r="V2285" s="279"/>
      <c r="W2285" s="919"/>
      <c r="X2285" s="279"/>
      <c r="Y2285" s="919"/>
      <c r="Z2285" s="373">
        <f t="shared" si="215"/>
        <v>0</v>
      </c>
      <c r="AA2285" s="928">
        <v>14619</v>
      </c>
      <c r="AB2285" s="279"/>
      <c r="AC2285" s="919"/>
      <c r="AD2285" s="930">
        <v>0</v>
      </c>
      <c r="AE2285" s="316">
        <f>AE2286+AE2289</f>
        <v>0</v>
      </c>
      <c r="AF2285" s="944">
        <f>AF2286+AF2289</f>
        <v>0</v>
      </c>
      <c r="AG2285" s="876">
        <v>0</v>
      </c>
      <c r="AH2285" s="279"/>
      <c r="AI2285" s="919"/>
      <c r="AJ2285" s="1027">
        <f t="shared" si="212"/>
        <v>14619</v>
      </c>
    </row>
    <row r="2286" spans="2:36" x14ac:dyDescent="0.25">
      <c r="B2286" s="42">
        <v>35801</v>
      </c>
      <c r="C2286" s="341" t="s">
        <v>2085</v>
      </c>
      <c r="D2286" s="44"/>
      <c r="E2286" s="44"/>
      <c r="F2286" s="45"/>
      <c r="G2286" s="46"/>
      <c r="H2286" s="46"/>
      <c r="I2286" s="46"/>
      <c r="J2286" s="47"/>
      <c r="K2286" s="787">
        <v>14619</v>
      </c>
      <c r="L2286" s="264"/>
      <c r="M2286" s="921">
        <v>0</v>
      </c>
      <c r="N2286" s="264"/>
      <c r="O2286" s="921"/>
      <c r="P2286" s="238">
        <v>0</v>
      </c>
      <c r="Q2286" s="1008">
        <f>Q2287+Q2288</f>
        <v>0</v>
      </c>
      <c r="R2286" s="265"/>
      <c r="S2286" s="921"/>
      <c r="T2286" s="238">
        <v>0</v>
      </c>
      <c r="U2286" s="1008">
        <v>0</v>
      </c>
      <c r="V2286" s="265"/>
      <c r="W2286" s="921"/>
      <c r="X2286" s="265"/>
      <c r="Y2286" s="921"/>
      <c r="Z2286" s="376">
        <f t="shared" si="215"/>
        <v>0</v>
      </c>
      <c r="AA2286" s="1008">
        <v>14619</v>
      </c>
      <c r="AB2286" s="265"/>
      <c r="AC2286" s="921"/>
      <c r="AD2286" s="931">
        <v>0</v>
      </c>
      <c r="AE2286" s="281">
        <f>AE2287+AE2288</f>
        <v>0</v>
      </c>
      <c r="AF2286" s="958">
        <f>AF2287+AF2288</f>
        <v>0</v>
      </c>
      <c r="AG2286" s="882">
        <v>0</v>
      </c>
      <c r="AH2286" s="265"/>
      <c r="AI2286" s="921"/>
      <c r="AJ2286" s="926">
        <f t="shared" si="212"/>
        <v>14619</v>
      </c>
    </row>
    <row r="2287" spans="2:36" ht="66" x14ac:dyDescent="0.25">
      <c r="B2287" s="427"/>
      <c r="C2287" s="487" t="s">
        <v>2086</v>
      </c>
      <c r="D2287" s="74"/>
      <c r="E2287" s="74">
        <v>25</v>
      </c>
      <c r="F2287" s="79" t="s">
        <v>734</v>
      </c>
      <c r="G2287" s="55" t="s">
        <v>31</v>
      </c>
      <c r="H2287" s="56" t="s">
        <v>32</v>
      </c>
      <c r="I2287" s="55" t="s">
        <v>33</v>
      </c>
      <c r="J2287" s="57">
        <v>380.8</v>
      </c>
      <c r="K2287" s="766">
        <v>9520</v>
      </c>
      <c r="L2287" s="80"/>
      <c r="M2287" s="150">
        <v>0</v>
      </c>
      <c r="N2287" s="80"/>
      <c r="O2287" s="150"/>
      <c r="P2287" s="75">
        <v>0</v>
      </c>
      <c r="Q2287" s="999">
        <f>P2287*J2287</f>
        <v>0</v>
      </c>
      <c r="R2287" s="81"/>
      <c r="S2287" s="150"/>
      <c r="T2287" s="75">
        <v>0</v>
      </c>
      <c r="U2287" s="999"/>
      <c r="V2287" s="81"/>
      <c r="W2287" s="150"/>
      <c r="X2287" s="81"/>
      <c r="Y2287" s="150"/>
      <c r="Z2287" s="60">
        <f t="shared" si="215"/>
        <v>25</v>
      </c>
      <c r="AA2287" s="999">
        <v>9520</v>
      </c>
      <c r="AB2287" s="81"/>
      <c r="AC2287" s="150"/>
      <c r="AD2287" s="63">
        <v>0</v>
      </c>
      <c r="AE2287" s="78">
        <f>AD2287*J2287</f>
        <v>0</v>
      </c>
      <c r="AF2287" s="63">
        <v>0</v>
      </c>
      <c r="AG2287" s="150">
        <v>0</v>
      </c>
      <c r="AH2287" s="81"/>
      <c r="AI2287" s="150"/>
      <c r="AJ2287" s="998">
        <f t="shared" si="212"/>
        <v>9520</v>
      </c>
    </row>
    <row r="2288" spans="2:36" ht="66" x14ac:dyDescent="0.25">
      <c r="B2288" s="427"/>
      <c r="C2288" s="576" t="s">
        <v>2087</v>
      </c>
      <c r="D2288" s="74"/>
      <c r="E2288" s="74">
        <v>10</v>
      </c>
      <c r="F2288" s="79" t="s">
        <v>734</v>
      </c>
      <c r="G2288" s="55" t="s">
        <v>31</v>
      </c>
      <c r="H2288" s="56" t="s">
        <v>32</v>
      </c>
      <c r="I2288" s="55" t="s">
        <v>33</v>
      </c>
      <c r="J2288" s="57">
        <v>509.9</v>
      </c>
      <c r="K2288" s="766">
        <v>5099</v>
      </c>
      <c r="L2288" s="80"/>
      <c r="M2288" s="150">
        <v>0</v>
      </c>
      <c r="N2288" s="80"/>
      <c r="O2288" s="150"/>
      <c r="P2288" s="75">
        <v>0</v>
      </c>
      <c r="Q2288" s="999">
        <f>P2288*J2288</f>
        <v>0</v>
      </c>
      <c r="R2288" s="81"/>
      <c r="S2288" s="150"/>
      <c r="T2288" s="75">
        <v>0</v>
      </c>
      <c r="U2288" s="999"/>
      <c r="V2288" s="81"/>
      <c r="W2288" s="150"/>
      <c r="X2288" s="81"/>
      <c r="Y2288" s="150"/>
      <c r="Z2288" s="60">
        <f t="shared" si="215"/>
        <v>10</v>
      </c>
      <c r="AA2288" s="999">
        <v>5099</v>
      </c>
      <c r="AB2288" s="81"/>
      <c r="AC2288" s="150"/>
      <c r="AD2288" s="63">
        <v>0</v>
      </c>
      <c r="AE2288" s="78">
        <f>AD2288*J2288</f>
        <v>0</v>
      </c>
      <c r="AF2288" s="63">
        <v>0</v>
      </c>
      <c r="AG2288" s="150">
        <v>0</v>
      </c>
      <c r="AH2288" s="81"/>
      <c r="AI2288" s="150"/>
      <c r="AJ2288" s="998">
        <f t="shared" ref="AJ2288:AJ2310" si="220">AG2288+AI2288+AE2288+AC2288+AA2288+Y2288+W2288+U2288+S2288+Q2288+O2288+M2288</f>
        <v>5099</v>
      </c>
    </row>
    <row r="2289" spans="2:36" x14ac:dyDescent="0.25">
      <c r="B2289" s="42">
        <v>35802</v>
      </c>
      <c r="C2289" s="341" t="s">
        <v>2088</v>
      </c>
      <c r="D2289" s="44"/>
      <c r="E2289" s="44"/>
      <c r="F2289" s="45"/>
      <c r="G2289" s="46"/>
      <c r="H2289" s="46"/>
      <c r="I2289" s="46"/>
      <c r="J2289" s="47"/>
      <c r="K2289" s="787">
        <v>0</v>
      </c>
      <c r="L2289" s="264"/>
      <c r="M2289" s="921">
        <v>0</v>
      </c>
      <c r="N2289" s="264"/>
      <c r="O2289" s="921"/>
      <c r="P2289" s="238">
        <v>0</v>
      </c>
      <c r="Q2289" s="1008"/>
      <c r="R2289" s="265"/>
      <c r="S2289" s="921"/>
      <c r="T2289" s="238">
        <v>0</v>
      </c>
      <c r="U2289" s="1008">
        <v>0</v>
      </c>
      <c r="V2289" s="265"/>
      <c r="W2289" s="921"/>
      <c r="X2289" s="265"/>
      <c r="Y2289" s="921"/>
      <c r="Z2289" s="376">
        <f t="shared" si="215"/>
        <v>0</v>
      </c>
      <c r="AA2289" s="1008">
        <v>0</v>
      </c>
      <c r="AB2289" s="265"/>
      <c r="AC2289" s="921"/>
      <c r="AD2289" s="931">
        <v>0</v>
      </c>
      <c r="AE2289" s="281"/>
      <c r="AF2289" s="958"/>
      <c r="AG2289" s="882">
        <v>0</v>
      </c>
      <c r="AH2289" s="265"/>
      <c r="AI2289" s="921"/>
      <c r="AJ2289" s="926">
        <f t="shared" si="220"/>
        <v>0</v>
      </c>
    </row>
    <row r="2290" spans="2:36" x14ac:dyDescent="0.25">
      <c r="B2290" s="408"/>
      <c r="C2290" s="577"/>
      <c r="D2290" s="51"/>
      <c r="E2290" s="51"/>
      <c r="F2290" s="109"/>
      <c r="G2290" s="55"/>
      <c r="H2290" s="56"/>
      <c r="I2290" s="55"/>
      <c r="J2290" s="57"/>
      <c r="K2290" s="807"/>
      <c r="L2290" s="136"/>
      <c r="M2290" s="469">
        <v>0</v>
      </c>
      <c r="N2290" s="136"/>
      <c r="O2290" s="469"/>
      <c r="P2290" s="75">
        <v>0</v>
      </c>
      <c r="Q2290" s="1002"/>
      <c r="R2290" s="138"/>
      <c r="S2290" s="469"/>
      <c r="T2290" s="75">
        <v>0</v>
      </c>
      <c r="U2290" s="1002"/>
      <c r="V2290" s="138"/>
      <c r="W2290" s="469"/>
      <c r="X2290" s="138"/>
      <c r="Y2290" s="469"/>
      <c r="Z2290" s="60">
        <f t="shared" si="215"/>
        <v>0</v>
      </c>
      <c r="AA2290" s="1002">
        <v>0</v>
      </c>
      <c r="AB2290" s="138"/>
      <c r="AC2290" s="469"/>
      <c r="AD2290" s="63">
        <v>0</v>
      </c>
      <c r="AE2290" s="137"/>
      <c r="AF2290" s="942"/>
      <c r="AG2290" s="150">
        <v>0</v>
      </c>
      <c r="AH2290" s="138"/>
      <c r="AI2290" s="469"/>
      <c r="AJ2290" s="998">
        <f t="shared" si="220"/>
        <v>0</v>
      </c>
    </row>
    <row r="2291" spans="2:36" x14ac:dyDescent="0.25">
      <c r="B2291" s="272">
        <v>359</v>
      </c>
      <c r="C2291" s="273" t="s">
        <v>2089</v>
      </c>
      <c r="D2291" s="272"/>
      <c r="E2291" s="272"/>
      <c r="F2291" s="282"/>
      <c r="G2291" s="283"/>
      <c r="H2291" s="283"/>
      <c r="I2291" s="283"/>
      <c r="J2291" s="277"/>
      <c r="K2291" s="806">
        <v>297115.50999999989</v>
      </c>
      <c r="L2291" s="278"/>
      <c r="M2291" s="919">
        <v>0</v>
      </c>
      <c r="N2291" s="278"/>
      <c r="O2291" s="919"/>
      <c r="P2291" s="875">
        <v>0</v>
      </c>
      <c r="Q2291" s="928">
        <f>Q2292</f>
        <v>0</v>
      </c>
      <c r="R2291" s="279"/>
      <c r="S2291" s="919"/>
      <c r="T2291" s="875">
        <v>0</v>
      </c>
      <c r="U2291" s="928"/>
      <c r="V2291" s="279"/>
      <c r="W2291" s="919"/>
      <c r="X2291" s="279"/>
      <c r="Y2291" s="919"/>
      <c r="Z2291" s="373">
        <f t="shared" si="215"/>
        <v>0</v>
      </c>
      <c r="AA2291" s="928">
        <v>297115.50999999989</v>
      </c>
      <c r="AB2291" s="279"/>
      <c r="AC2291" s="919"/>
      <c r="AD2291" s="930">
        <v>0</v>
      </c>
      <c r="AE2291" s="316">
        <f>AE2292</f>
        <v>0</v>
      </c>
      <c r="AF2291" s="944">
        <f>AF2292</f>
        <v>0</v>
      </c>
      <c r="AG2291" s="876">
        <v>0</v>
      </c>
      <c r="AH2291" s="279"/>
      <c r="AI2291" s="919"/>
      <c r="AJ2291" s="1027">
        <f t="shared" si="220"/>
        <v>297115.50999999989</v>
      </c>
    </row>
    <row r="2292" spans="2:36" x14ac:dyDescent="0.25">
      <c r="B2292" s="42">
        <v>35901</v>
      </c>
      <c r="C2292" s="341" t="s">
        <v>2090</v>
      </c>
      <c r="D2292" s="44"/>
      <c r="E2292" s="44"/>
      <c r="F2292" s="45"/>
      <c r="G2292" s="46"/>
      <c r="H2292" s="46"/>
      <c r="I2292" s="46"/>
      <c r="J2292" s="47"/>
      <c r="K2292" s="787">
        <v>297115.50999999989</v>
      </c>
      <c r="L2292" s="264"/>
      <c r="M2292" s="921">
        <v>0</v>
      </c>
      <c r="N2292" s="264"/>
      <c r="O2292" s="921"/>
      <c r="P2292" s="238">
        <v>0</v>
      </c>
      <c r="Q2292" s="1008">
        <f>SUM(Q2293:Q2310)</f>
        <v>0</v>
      </c>
      <c r="R2292" s="265"/>
      <c r="S2292" s="921"/>
      <c r="T2292" s="238">
        <v>0</v>
      </c>
      <c r="U2292" s="1008"/>
      <c r="V2292" s="265"/>
      <c r="W2292" s="921"/>
      <c r="X2292" s="265"/>
      <c r="Y2292" s="921"/>
      <c r="Z2292" s="376">
        <f t="shared" si="215"/>
        <v>0</v>
      </c>
      <c r="AA2292" s="1008">
        <v>297115.50999999989</v>
      </c>
      <c r="AB2292" s="265"/>
      <c r="AC2292" s="921"/>
      <c r="AD2292" s="931">
        <v>0</v>
      </c>
      <c r="AE2292" s="281">
        <f>SUM(AE2293:AE2310)</f>
        <v>0</v>
      </c>
      <c r="AF2292" s="958">
        <f>SUM(AF2293:AF2310)</f>
        <v>0</v>
      </c>
      <c r="AG2292" s="882">
        <v>0</v>
      </c>
      <c r="AH2292" s="265"/>
      <c r="AI2292" s="921"/>
      <c r="AJ2292" s="926">
        <f t="shared" si="220"/>
        <v>297115.50999999989</v>
      </c>
    </row>
    <row r="2293" spans="2:36" ht="66" x14ac:dyDescent="0.25">
      <c r="B2293" s="583"/>
      <c r="C2293" s="424" t="s">
        <v>2091</v>
      </c>
      <c r="D2293" s="74"/>
      <c r="E2293" s="74">
        <v>24</v>
      </c>
      <c r="F2293" s="79" t="s">
        <v>734</v>
      </c>
      <c r="G2293" s="55" t="s">
        <v>31</v>
      </c>
      <c r="H2293" s="56" t="s">
        <v>32</v>
      </c>
      <c r="I2293" s="55" t="s">
        <v>33</v>
      </c>
      <c r="J2293" s="57">
        <v>5081.5762499999992</v>
      </c>
      <c r="K2293" s="766">
        <v>121957.82999999999</v>
      </c>
      <c r="L2293" s="136"/>
      <c r="M2293" s="469">
        <v>0</v>
      </c>
      <c r="N2293" s="136"/>
      <c r="O2293" s="469"/>
      <c r="P2293" s="75">
        <v>0</v>
      </c>
      <c r="Q2293" s="1002">
        <f t="shared" ref="Q2293:Q2310" si="221">P2293*J2293</f>
        <v>0</v>
      </c>
      <c r="R2293" s="138"/>
      <c r="S2293" s="469"/>
      <c r="T2293" s="75">
        <v>0</v>
      </c>
      <c r="U2293" s="1002"/>
      <c r="V2293" s="138"/>
      <c r="W2293" s="469"/>
      <c r="X2293" s="138"/>
      <c r="Y2293" s="469"/>
      <c r="Z2293" s="60">
        <f t="shared" si="215"/>
        <v>24</v>
      </c>
      <c r="AA2293" s="1002">
        <v>121957.82999999999</v>
      </c>
      <c r="AB2293" s="138"/>
      <c r="AC2293" s="469"/>
      <c r="AD2293" s="63">
        <v>0</v>
      </c>
      <c r="AE2293" s="137">
        <f t="shared" ref="AE2293:AE2310" si="222">AD2293*J2293</f>
        <v>0</v>
      </c>
      <c r="AF2293" s="942">
        <v>0</v>
      </c>
      <c r="AG2293" s="150">
        <v>0</v>
      </c>
      <c r="AH2293" s="138"/>
      <c r="AI2293" s="469"/>
      <c r="AJ2293" s="998">
        <f t="shared" si="220"/>
        <v>121957.82999999999</v>
      </c>
    </row>
    <row r="2294" spans="2:36" ht="66" x14ac:dyDescent="0.25">
      <c r="B2294" s="583"/>
      <c r="C2294" s="424" t="s">
        <v>2092</v>
      </c>
      <c r="D2294" s="74"/>
      <c r="E2294" s="74">
        <v>3</v>
      </c>
      <c r="F2294" s="171" t="s">
        <v>734</v>
      </c>
      <c r="G2294" s="55" t="s">
        <v>31</v>
      </c>
      <c r="H2294" s="56" t="s">
        <v>32</v>
      </c>
      <c r="I2294" s="55" t="s">
        <v>33</v>
      </c>
      <c r="J2294" s="57">
        <v>3132</v>
      </c>
      <c r="K2294" s="766">
        <v>9396</v>
      </c>
      <c r="L2294" s="136"/>
      <c r="M2294" s="469">
        <v>0</v>
      </c>
      <c r="N2294" s="136"/>
      <c r="O2294" s="469"/>
      <c r="P2294" s="75">
        <v>0</v>
      </c>
      <c r="Q2294" s="1002">
        <f t="shared" si="221"/>
        <v>0</v>
      </c>
      <c r="R2294" s="138"/>
      <c r="S2294" s="469"/>
      <c r="T2294" s="75">
        <v>0</v>
      </c>
      <c r="U2294" s="1002"/>
      <c r="V2294" s="138"/>
      <c r="W2294" s="469"/>
      <c r="X2294" s="138"/>
      <c r="Y2294" s="469"/>
      <c r="Z2294" s="60">
        <f t="shared" si="215"/>
        <v>3</v>
      </c>
      <c r="AA2294" s="1002">
        <v>9396</v>
      </c>
      <c r="AB2294" s="138"/>
      <c r="AC2294" s="469"/>
      <c r="AD2294" s="63">
        <v>0</v>
      </c>
      <c r="AE2294" s="137">
        <f t="shared" si="222"/>
        <v>0</v>
      </c>
      <c r="AF2294" s="942">
        <v>0</v>
      </c>
      <c r="AG2294" s="150">
        <v>0</v>
      </c>
      <c r="AH2294" s="138"/>
      <c r="AI2294" s="469"/>
      <c r="AJ2294" s="998">
        <f t="shared" si="220"/>
        <v>9396</v>
      </c>
    </row>
    <row r="2295" spans="2:36" ht="66" x14ac:dyDescent="0.25">
      <c r="B2295" s="583"/>
      <c r="C2295" s="424" t="s">
        <v>2093</v>
      </c>
      <c r="D2295" s="74"/>
      <c r="E2295" s="74">
        <v>4</v>
      </c>
      <c r="F2295" s="171" t="s">
        <v>734</v>
      </c>
      <c r="G2295" s="55" t="s">
        <v>31</v>
      </c>
      <c r="H2295" s="56" t="s">
        <v>32</v>
      </c>
      <c r="I2295" s="55" t="s">
        <v>33</v>
      </c>
      <c r="J2295" s="57">
        <v>1879.1999999999998</v>
      </c>
      <c r="K2295" s="766">
        <v>7516.7999999999993</v>
      </c>
      <c r="L2295" s="136"/>
      <c r="M2295" s="469">
        <v>0</v>
      </c>
      <c r="N2295" s="136"/>
      <c r="O2295" s="469"/>
      <c r="P2295" s="75">
        <v>0</v>
      </c>
      <c r="Q2295" s="1002">
        <f t="shared" si="221"/>
        <v>0</v>
      </c>
      <c r="R2295" s="138"/>
      <c r="S2295" s="469"/>
      <c r="T2295" s="75">
        <v>0</v>
      </c>
      <c r="U2295" s="1002"/>
      <c r="V2295" s="138"/>
      <c r="W2295" s="469"/>
      <c r="X2295" s="138"/>
      <c r="Y2295" s="469"/>
      <c r="Z2295" s="60">
        <f t="shared" si="215"/>
        <v>4</v>
      </c>
      <c r="AA2295" s="1002">
        <v>7516.7999999999993</v>
      </c>
      <c r="AB2295" s="138"/>
      <c r="AC2295" s="469"/>
      <c r="AD2295" s="63">
        <v>0</v>
      </c>
      <c r="AE2295" s="137">
        <f t="shared" si="222"/>
        <v>0</v>
      </c>
      <c r="AF2295" s="942">
        <v>0</v>
      </c>
      <c r="AG2295" s="150">
        <v>0</v>
      </c>
      <c r="AH2295" s="138"/>
      <c r="AI2295" s="469"/>
      <c r="AJ2295" s="998">
        <f t="shared" si="220"/>
        <v>7516.7999999999993</v>
      </c>
    </row>
    <row r="2296" spans="2:36" ht="66" x14ac:dyDescent="0.25">
      <c r="B2296" s="583"/>
      <c r="C2296" s="424" t="s">
        <v>2094</v>
      </c>
      <c r="D2296" s="74"/>
      <c r="E2296" s="74">
        <v>3</v>
      </c>
      <c r="F2296" s="171" t="s">
        <v>734</v>
      </c>
      <c r="G2296" s="55" t="s">
        <v>31</v>
      </c>
      <c r="H2296" s="56" t="s">
        <v>32</v>
      </c>
      <c r="I2296" s="55" t="s">
        <v>33</v>
      </c>
      <c r="J2296" s="57">
        <v>3132</v>
      </c>
      <c r="K2296" s="766">
        <v>9396</v>
      </c>
      <c r="L2296" s="136"/>
      <c r="M2296" s="469">
        <v>0</v>
      </c>
      <c r="N2296" s="136"/>
      <c r="O2296" s="469"/>
      <c r="P2296" s="75">
        <v>0</v>
      </c>
      <c r="Q2296" s="1002">
        <f t="shared" si="221"/>
        <v>0</v>
      </c>
      <c r="R2296" s="138"/>
      <c r="S2296" s="469"/>
      <c r="T2296" s="75">
        <v>0</v>
      </c>
      <c r="U2296" s="1002"/>
      <c r="V2296" s="138"/>
      <c r="W2296" s="469"/>
      <c r="X2296" s="138"/>
      <c r="Y2296" s="469"/>
      <c r="Z2296" s="60">
        <f t="shared" si="215"/>
        <v>3</v>
      </c>
      <c r="AA2296" s="1002">
        <v>9396</v>
      </c>
      <c r="AB2296" s="138"/>
      <c r="AC2296" s="469"/>
      <c r="AD2296" s="63">
        <v>0</v>
      </c>
      <c r="AE2296" s="137">
        <f t="shared" si="222"/>
        <v>0</v>
      </c>
      <c r="AF2296" s="942">
        <v>0</v>
      </c>
      <c r="AG2296" s="150">
        <v>0</v>
      </c>
      <c r="AH2296" s="138"/>
      <c r="AI2296" s="469"/>
      <c r="AJ2296" s="998">
        <f t="shared" si="220"/>
        <v>9396</v>
      </c>
    </row>
    <row r="2297" spans="2:36" ht="66" x14ac:dyDescent="0.25">
      <c r="B2297" s="583"/>
      <c r="C2297" s="424" t="s">
        <v>2095</v>
      </c>
      <c r="D2297" s="74"/>
      <c r="E2297" s="74">
        <v>3</v>
      </c>
      <c r="F2297" s="171" t="s">
        <v>734</v>
      </c>
      <c r="G2297" s="55" t="s">
        <v>31</v>
      </c>
      <c r="H2297" s="56" t="s">
        <v>32</v>
      </c>
      <c r="I2297" s="55" t="s">
        <v>33</v>
      </c>
      <c r="J2297" s="57">
        <v>4384.7999999999993</v>
      </c>
      <c r="K2297" s="766">
        <v>13154.399999999998</v>
      </c>
      <c r="L2297" s="136"/>
      <c r="M2297" s="469">
        <v>0</v>
      </c>
      <c r="N2297" s="136"/>
      <c r="O2297" s="469"/>
      <c r="P2297" s="75">
        <v>0</v>
      </c>
      <c r="Q2297" s="1002">
        <f t="shared" si="221"/>
        <v>0</v>
      </c>
      <c r="R2297" s="138"/>
      <c r="S2297" s="469"/>
      <c r="T2297" s="75">
        <v>0</v>
      </c>
      <c r="U2297" s="1002"/>
      <c r="V2297" s="138"/>
      <c r="W2297" s="469"/>
      <c r="X2297" s="138"/>
      <c r="Y2297" s="469"/>
      <c r="Z2297" s="60">
        <f t="shared" si="215"/>
        <v>3</v>
      </c>
      <c r="AA2297" s="1002">
        <v>13154.399999999998</v>
      </c>
      <c r="AB2297" s="138"/>
      <c r="AC2297" s="469"/>
      <c r="AD2297" s="63">
        <v>0</v>
      </c>
      <c r="AE2297" s="137">
        <f t="shared" si="222"/>
        <v>0</v>
      </c>
      <c r="AF2297" s="942">
        <v>0</v>
      </c>
      <c r="AG2297" s="150">
        <v>0</v>
      </c>
      <c r="AH2297" s="138"/>
      <c r="AI2297" s="469"/>
      <c r="AJ2297" s="998">
        <f t="shared" si="220"/>
        <v>13154.399999999998</v>
      </c>
    </row>
    <row r="2298" spans="2:36" ht="66" x14ac:dyDescent="0.25">
      <c r="B2298" s="583"/>
      <c r="C2298" s="424" t="s">
        <v>2096</v>
      </c>
      <c r="D2298" s="74"/>
      <c r="E2298" s="74">
        <v>3</v>
      </c>
      <c r="F2298" s="171" t="s">
        <v>734</v>
      </c>
      <c r="G2298" s="55" t="s">
        <v>31</v>
      </c>
      <c r="H2298" s="56" t="s">
        <v>32</v>
      </c>
      <c r="I2298" s="55" t="s">
        <v>33</v>
      </c>
      <c r="J2298" s="57">
        <v>1879.1999999999998</v>
      </c>
      <c r="K2298" s="766">
        <v>5637.5999999999995</v>
      </c>
      <c r="L2298" s="136"/>
      <c r="M2298" s="469">
        <v>0</v>
      </c>
      <c r="N2298" s="136"/>
      <c r="O2298" s="469"/>
      <c r="P2298" s="75">
        <v>0</v>
      </c>
      <c r="Q2298" s="1002">
        <f t="shared" si="221"/>
        <v>0</v>
      </c>
      <c r="R2298" s="138"/>
      <c r="S2298" s="469"/>
      <c r="T2298" s="75">
        <v>0</v>
      </c>
      <c r="U2298" s="1002"/>
      <c r="V2298" s="138"/>
      <c r="W2298" s="469"/>
      <c r="X2298" s="138"/>
      <c r="Y2298" s="469"/>
      <c r="Z2298" s="60">
        <f t="shared" si="215"/>
        <v>3</v>
      </c>
      <c r="AA2298" s="1002">
        <v>5637.5999999999995</v>
      </c>
      <c r="AB2298" s="138"/>
      <c r="AC2298" s="469"/>
      <c r="AD2298" s="63">
        <v>0</v>
      </c>
      <c r="AE2298" s="137">
        <f t="shared" si="222"/>
        <v>0</v>
      </c>
      <c r="AF2298" s="942">
        <v>0</v>
      </c>
      <c r="AG2298" s="150">
        <v>0</v>
      </c>
      <c r="AH2298" s="138"/>
      <c r="AI2298" s="469"/>
      <c r="AJ2298" s="998">
        <f t="shared" si="220"/>
        <v>5637.5999999999995</v>
      </c>
    </row>
    <row r="2299" spans="2:36" ht="66" x14ac:dyDescent="0.25">
      <c r="B2299" s="583"/>
      <c r="C2299" s="424" t="s">
        <v>2097</v>
      </c>
      <c r="D2299" s="74"/>
      <c r="E2299" s="74">
        <v>4</v>
      </c>
      <c r="F2299" s="171" t="s">
        <v>734</v>
      </c>
      <c r="G2299" s="55" t="s">
        <v>31</v>
      </c>
      <c r="H2299" s="56" t="s">
        <v>32</v>
      </c>
      <c r="I2299" s="55" t="s">
        <v>33</v>
      </c>
      <c r="J2299" s="57">
        <v>3132</v>
      </c>
      <c r="K2299" s="766">
        <v>12528</v>
      </c>
      <c r="L2299" s="136"/>
      <c r="M2299" s="469">
        <v>0</v>
      </c>
      <c r="N2299" s="136"/>
      <c r="O2299" s="469"/>
      <c r="P2299" s="75">
        <v>0</v>
      </c>
      <c r="Q2299" s="1002">
        <f t="shared" si="221"/>
        <v>0</v>
      </c>
      <c r="R2299" s="138"/>
      <c r="S2299" s="469"/>
      <c r="T2299" s="75">
        <v>0</v>
      </c>
      <c r="U2299" s="1002"/>
      <c r="V2299" s="138"/>
      <c r="W2299" s="469"/>
      <c r="X2299" s="138"/>
      <c r="Y2299" s="469"/>
      <c r="Z2299" s="60">
        <f t="shared" si="215"/>
        <v>4</v>
      </c>
      <c r="AA2299" s="1002">
        <v>12528</v>
      </c>
      <c r="AB2299" s="138"/>
      <c r="AC2299" s="469"/>
      <c r="AD2299" s="63">
        <v>0</v>
      </c>
      <c r="AE2299" s="137">
        <f t="shared" si="222"/>
        <v>0</v>
      </c>
      <c r="AF2299" s="942">
        <v>0</v>
      </c>
      <c r="AG2299" s="150">
        <v>0</v>
      </c>
      <c r="AH2299" s="138"/>
      <c r="AI2299" s="469"/>
      <c r="AJ2299" s="998">
        <f t="shared" si="220"/>
        <v>12528</v>
      </c>
    </row>
    <row r="2300" spans="2:36" ht="66" x14ac:dyDescent="0.25">
      <c r="B2300" s="583"/>
      <c r="C2300" s="424" t="s">
        <v>2098</v>
      </c>
      <c r="D2300" s="74"/>
      <c r="E2300" s="74">
        <v>3</v>
      </c>
      <c r="F2300" s="171" t="s">
        <v>734</v>
      </c>
      <c r="G2300" s="55" t="s">
        <v>31</v>
      </c>
      <c r="H2300" s="56" t="s">
        <v>32</v>
      </c>
      <c r="I2300" s="55" t="s">
        <v>33</v>
      </c>
      <c r="J2300" s="57">
        <v>3132</v>
      </c>
      <c r="K2300" s="766">
        <v>9396</v>
      </c>
      <c r="L2300" s="136"/>
      <c r="M2300" s="469">
        <v>0</v>
      </c>
      <c r="N2300" s="136"/>
      <c r="O2300" s="469"/>
      <c r="P2300" s="75">
        <v>0</v>
      </c>
      <c r="Q2300" s="1002">
        <f t="shared" si="221"/>
        <v>0</v>
      </c>
      <c r="R2300" s="138"/>
      <c r="S2300" s="469"/>
      <c r="T2300" s="75">
        <v>0</v>
      </c>
      <c r="U2300" s="1002"/>
      <c r="V2300" s="138"/>
      <c r="W2300" s="469"/>
      <c r="X2300" s="138"/>
      <c r="Y2300" s="469"/>
      <c r="Z2300" s="60">
        <f t="shared" si="215"/>
        <v>3</v>
      </c>
      <c r="AA2300" s="1002">
        <v>9396</v>
      </c>
      <c r="AB2300" s="138"/>
      <c r="AC2300" s="469"/>
      <c r="AD2300" s="63">
        <v>0</v>
      </c>
      <c r="AE2300" s="137">
        <f t="shared" si="222"/>
        <v>0</v>
      </c>
      <c r="AF2300" s="942">
        <v>0</v>
      </c>
      <c r="AG2300" s="150">
        <v>0</v>
      </c>
      <c r="AH2300" s="138"/>
      <c r="AI2300" s="469"/>
      <c r="AJ2300" s="998">
        <f t="shared" si="220"/>
        <v>9396</v>
      </c>
    </row>
    <row r="2301" spans="2:36" ht="66" x14ac:dyDescent="0.25">
      <c r="B2301" s="583"/>
      <c r="C2301" s="424" t="s">
        <v>2099</v>
      </c>
      <c r="D2301" s="74"/>
      <c r="E2301" s="74">
        <v>2</v>
      </c>
      <c r="F2301" s="171" t="s">
        <v>734</v>
      </c>
      <c r="G2301" s="55" t="s">
        <v>31</v>
      </c>
      <c r="H2301" s="56" t="s">
        <v>32</v>
      </c>
      <c r="I2301" s="55" t="s">
        <v>33</v>
      </c>
      <c r="J2301" s="57">
        <v>1624</v>
      </c>
      <c r="K2301" s="766">
        <v>3248</v>
      </c>
      <c r="L2301" s="136"/>
      <c r="M2301" s="469">
        <v>0</v>
      </c>
      <c r="N2301" s="136"/>
      <c r="O2301" s="469"/>
      <c r="P2301" s="75">
        <v>0</v>
      </c>
      <c r="Q2301" s="1002">
        <f t="shared" si="221"/>
        <v>0</v>
      </c>
      <c r="R2301" s="138"/>
      <c r="S2301" s="469"/>
      <c r="T2301" s="75">
        <v>0</v>
      </c>
      <c r="U2301" s="1002"/>
      <c r="V2301" s="138"/>
      <c r="W2301" s="469"/>
      <c r="X2301" s="138"/>
      <c r="Y2301" s="469"/>
      <c r="Z2301" s="60">
        <f t="shared" si="215"/>
        <v>2</v>
      </c>
      <c r="AA2301" s="1002">
        <v>3248</v>
      </c>
      <c r="AB2301" s="138"/>
      <c r="AC2301" s="469"/>
      <c r="AD2301" s="63">
        <v>0</v>
      </c>
      <c r="AE2301" s="137">
        <f t="shared" si="222"/>
        <v>0</v>
      </c>
      <c r="AF2301" s="942">
        <v>0</v>
      </c>
      <c r="AG2301" s="150">
        <v>0</v>
      </c>
      <c r="AH2301" s="138"/>
      <c r="AI2301" s="469"/>
      <c r="AJ2301" s="998">
        <f t="shared" si="220"/>
        <v>3248</v>
      </c>
    </row>
    <row r="2302" spans="2:36" ht="66" x14ac:dyDescent="0.25">
      <c r="B2302" s="583"/>
      <c r="C2302" s="424" t="s">
        <v>2100</v>
      </c>
      <c r="D2302" s="74"/>
      <c r="E2302" s="74">
        <v>11</v>
      </c>
      <c r="F2302" s="171" t="s">
        <v>734</v>
      </c>
      <c r="G2302" s="55" t="s">
        <v>31</v>
      </c>
      <c r="H2302" s="56" t="s">
        <v>32</v>
      </c>
      <c r="I2302" s="55" t="s">
        <v>33</v>
      </c>
      <c r="J2302" s="57">
        <v>2615.7999999999997</v>
      </c>
      <c r="K2302" s="766">
        <v>16019.599999999999</v>
      </c>
      <c r="L2302" s="136"/>
      <c r="M2302" s="469">
        <v>0</v>
      </c>
      <c r="N2302" s="136"/>
      <c r="O2302" s="469"/>
      <c r="P2302" s="75">
        <v>0</v>
      </c>
      <c r="Q2302" s="1002">
        <f t="shared" si="221"/>
        <v>0</v>
      </c>
      <c r="R2302" s="138"/>
      <c r="S2302" s="469"/>
      <c r="T2302" s="75">
        <v>0</v>
      </c>
      <c r="U2302" s="1002"/>
      <c r="V2302" s="138"/>
      <c r="W2302" s="469"/>
      <c r="X2302" s="138"/>
      <c r="Y2302" s="469"/>
      <c r="Z2302" s="60">
        <f t="shared" si="215"/>
        <v>11</v>
      </c>
      <c r="AA2302" s="1002">
        <v>16019.599999999999</v>
      </c>
      <c r="AB2302" s="138"/>
      <c r="AC2302" s="469"/>
      <c r="AD2302" s="63">
        <v>0</v>
      </c>
      <c r="AE2302" s="137">
        <f t="shared" si="222"/>
        <v>0</v>
      </c>
      <c r="AF2302" s="942">
        <v>0</v>
      </c>
      <c r="AG2302" s="150">
        <v>0</v>
      </c>
      <c r="AH2302" s="138"/>
      <c r="AI2302" s="469"/>
      <c r="AJ2302" s="998">
        <f t="shared" si="220"/>
        <v>16019.599999999999</v>
      </c>
    </row>
    <row r="2303" spans="2:36" ht="66" x14ac:dyDescent="0.25">
      <c r="B2303" s="583"/>
      <c r="C2303" s="424" t="s">
        <v>2101</v>
      </c>
      <c r="D2303" s="74"/>
      <c r="E2303" s="74">
        <v>8</v>
      </c>
      <c r="F2303" s="171" t="s">
        <v>734</v>
      </c>
      <c r="G2303" s="55" t="s">
        <v>31</v>
      </c>
      <c r="H2303" s="56" t="s">
        <v>32</v>
      </c>
      <c r="I2303" s="55" t="s">
        <v>33</v>
      </c>
      <c r="J2303" s="57">
        <v>3653.9999999999995</v>
      </c>
      <c r="K2303" s="766">
        <v>29231.999999999996</v>
      </c>
      <c r="L2303" s="136"/>
      <c r="M2303" s="469">
        <v>0</v>
      </c>
      <c r="N2303" s="136"/>
      <c r="O2303" s="469"/>
      <c r="P2303" s="75">
        <v>0</v>
      </c>
      <c r="Q2303" s="1002">
        <f t="shared" si="221"/>
        <v>0</v>
      </c>
      <c r="R2303" s="138"/>
      <c r="S2303" s="469"/>
      <c r="T2303" s="75">
        <v>0</v>
      </c>
      <c r="U2303" s="1002"/>
      <c r="V2303" s="138"/>
      <c r="W2303" s="469"/>
      <c r="X2303" s="138"/>
      <c r="Y2303" s="469"/>
      <c r="Z2303" s="60">
        <f t="shared" si="215"/>
        <v>8</v>
      </c>
      <c r="AA2303" s="1002">
        <v>29231.999999999996</v>
      </c>
      <c r="AB2303" s="138"/>
      <c r="AC2303" s="469"/>
      <c r="AD2303" s="63">
        <v>0</v>
      </c>
      <c r="AE2303" s="137">
        <f t="shared" si="222"/>
        <v>0</v>
      </c>
      <c r="AF2303" s="942">
        <v>0</v>
      </c>
      <c r="AG2303" s="150">
        <v>0</v>
      </c>
      <c r="AH2303" s="138"/>
      <c r="AI2303" s="469"/>
      <c r="AJ2303" s="998">
        <f t="shared" si="220"/>
        <v>29231.999999999996</v>
      </c>
    </row>
    <row r="2304" spans="2:36" ht="66" x14ac:dyDescent="0.25">
      <c r="B2304" s="583"/>
      <c r="C2304" s="424" t="s">
        <v>2102</v>
      </c>
      <c r="D2304" s="74"/>
      <c r="E2304" s="74">
        <v>2</v>
      </c>
      <c r="F2304" s="171" t="s">
        <v>734</v>
      </c>
      <c r="G2304" s="55" t="s">
        <v>31</v>
      </c>
      <c r="H2304" s="56" t="s">
        <v>32</v>
      </c>
      <c r="I2304" s="55" t="s">
        <v>33</v>
      </c>
      <c r="J2304" s="57">
        <v>1378.08</v>
      </c>
      <c r="K2304" s="766">
        <v>2756.16</v>
      </c>
      <c r="L2304" s="136"/>
      <c r="M2304" s="469">
        <v>0</v>
      </c>
      <c r="N2304" s="136"/>
      <c r="O2304" s="469"/>
      <c r="P2304" s="75">
        <v>0</v>
      </c>
      <c r="Q2304" s="1002">
        <f t="shared" si="221"/>
        <v>0</v>
      </c>
      <c r="R2304" s="138"/>
      <c r="S2304" s="469"/>
      <c r="T2304" s="75">
        <v>0</v>
      </c>
      <c r="U2304" s="1002"/>
      <c r="V2304" s="138"/>
      <c r="W2304" s="469"/>
      <c r="X2304" s="138"/>
      <c r="Y2304" s="469"/>
      <c r="Z2304" s="60">
        <f t="shared" si="215"/>
        <v>2</v>
      </c>
      <c r="AA2304" s="1002">
        <v>2756.16</v>
      </c>
      <c r="AB2304" s="138"/>
      <c r="AC2304" s="469"/>
      <c r="AD2304" s="63">
        <v>0</v>
      </c>
      <c r="AE2304" s="137">
        <f t="shared" si="222"/>
        <v>0</v>
      </c>
      <c r="AF2304" s="942">
        <v>0</v>
      </c>
      <c r="AG2304" s="150">
        <v>0</v>
      </c>
      <c r="AH2304" s="138"/>
      <c r="AI2304" s="469"/>
      <c r="AJ2304" s="998">
        <f t="shared" si="220"/>
        <v>2756.16</v>
      </c>
    </row>
    <row r="2305" spans="2:36" ht="66" x14ac:dyDescent="0.25">
      <c r="B2305" s="583"/>
      <c r="C2305" s="424" t="s">
        <v>2103</v>
      </c>
      <c r="D2305" s="74"/>
      <c r="E2305" s="74">
        <v>12</v>
      </c>
      <c r="F2305" s="171" t="s">
        <v>734</v>
      </c>
      <c r="G2305" s="55" t="s">
        <v>31</v>
      </c>
      <c r="H2305" s="56" t="s">
        <v>32</v>
      </c>
      <c r="I2305" s="55" t="s">
        <v>33</v>
      </c>
      <c r="J2305" s="57">
        <v>2505.6</v>
      </c>
      <c r="K2305" s="766">
        <v>30067.199999999997</v>
      </c>
      <c r="L2305" s="136"/>
      <c r="M2305" s="469">
        <v>0</v>
      </c>
      <c r="N2305" s="136"/>
      <c r="O2305" s="469"/>
      <c r="P2305" s="75">
        <v>0</v>
      </c>
      <c r="Q2305" s="1002">
        <f t="shared" si="221"/>
        <v>0</v>
      </c>
      <c r="R2305" s="138"/>
      <c r="S2305" s="469"/>
      <c r="T2305" s="75">
        <v>0</v>
      </c>
      <c r="U2305" s="1002"/>
      <c r="V2305" s="138"/>
      <c r="W2305" s="469"/>
      <c r="X2305" s="138"/>
      <c r="Y2305" s="469"/>
      <c r="Z2305" s="60">
        <f t="shared" si="215"/>
        <v>12</v>
      </c>
      <c r="AA2305" s="1002">
        <v>30067.199999999997</v>
      </c>
      <c r="AB2305" s="138"/>
      <c r="AC2305" s="469"/>
      <c r="AD2305" s="63">
        <v>0</v>
      </c>
      <c r="AE2305" s="137">
        <f t="shared" si="222"/>
        <v>0</v>
      </c>
      <c r="AF2305" s="942">
        <v>0</v>
      </c>
      <c r="AG2305" s="150">
        <v>0</v>
      </c>
      <c r="AH2305" s="138"/>
      <c r="AI2305" s="469"/>
      <c r="AJ2305" s="998">
        <f t="shared" si="220"/>
        <v>30067.199999999997</v>
      </c>
    </row>
    <row r="2306" spans="2:36" ht="66" x14ac:dyDescent="0.25">
      <c r="B2306" s="583"/>
      <c r="C2306" s="424" t="s">
        <v>2104</v>
      </c>
      <c r="D2306" s="74"/>
      <c r="E2306" s="74">
        <v>4</v>
      </c>
      <c r="F2306" s="171" t="s">
        <v>734</v>
      </c>
      <c r="G2306" s="55" t="s">
        <v>31</v>
      </c>
      <c r="H2306" s="56" t="s">
        <v>32</v>
      </c>
      <c r="I2306" s="55" t="s">
        <v>33</v>
      </c>
      <c r="J2306" s="57">
        <v>3132</v>
      </c>
      <c r="K2306" s="766">
        <v>12528</v>
      </c>
      <c r="L2306" s="136"/>
      <c r="M2306" s="469">
        <v>0</v>
      </c>
      <c r="N2306" s="136"/>
      <c r="O2306" s="469"/>
      <c r="P2306" s="75">
        <v>0</v>
      </c>
      <c r="Q2306" s="1002">
        <f t="shared" si="221"/>
        <v>0</v>
      </c>
      <c r="R2306" s="138"/>
      <c r="S2306" s="469"/>
      <c r="T2306" s="75">
        <v>0</v>
      </c>
      <c r="U2306" s="1002"/>
      <c r="V2306" s="138"/>
      <c r="W2306" s="469"/>
      <c r="X2306" s="138"/>
      <c r="Y2306" s="469"/>
      <c r="Z2306" s="60">
        <f t="shared" si="215"/>
        <v>4</v>
      </c>
      <c r="AA2306" s="1002">
        <v>12528</v>
      </c>
      <c r="AB2306" s="138"/>
      <c r="AC2306" s="469"/>
      <c r="AD2306" s="63">
        <v>0</v>
      </c>
      <c r="AE2306" s="137">
        <f t="shared" si="222"/>
        <v>0</v>
      </c>
      <c r="AF2306" s="942">
        <v>0</v>
      </c>
      <c r="AG2306" s="150">
        <v>0</v>
      </c>
      <c r="AH2306" s="138"/>
      <c r="AI2306" s="469"/>
      <c r="AJ2306" s="998">
        <f t="shared" si="220"/>
        <v>12528</v>
      </c>
    </row>
    <row r="2307" spans="2:36" ht="66" x14ac:dyDescent="0.25">
      <c r="B2307" s="583"/>
      <c r="C2307" s="424" t="s">
        <v>2105</v>
      </c>
      <c r="D2307" s="74"/>
      <c r="E2307" s="74">
        <v>2</v>
      </c>
      <c r="F2307" s="171" t="s">
        <v>734</v>
      </c>
      <c r="G2307" s="55" t="s">
        <v>31</v>
      </c>
      <c r="H2307" s="56" t="s">
        <v>32</v>
      </c>
      <c r="I2307" s="55" t="s">
        <v>33</v>
      </c>
      <c r="J2307" s="57">
        <v>2876.7999999999997</v>
      </c>
      <c r="K2307" s="766">
        <v>5753.5999999999995</v>
      </c>
      <c r="L2307" s="136"/>
      <c r="M2307" s="469">
        <v>0</v>
      </c>
      <c r="N2307" s="136"/>
      <c r="O2307" s="469"/>
      <c r="P2307" s="75">
        <v>0</v>
      </c>
      <c r="Q2307" s="1002">
        <f t="shared" si="221"/>
        <v>0</v>
      </c>
      <c r="R2307" s="138"/>
      <c r="S2307" s="469"/>
      <c r="T2307" s="75">
        <v>0</v>
      </c>
      <c r="U2307" s="1002"/>
      <c r="V2307" s="138"/>
      <c r="W2307" s="469"/>
      <c r="X2307" s="138"/>
      <c r="Y2307" s="469"/>
      <c r="Z2307" s="60">
        <f t="shared" si="215"/>
        <v>2</v>
      </c>
      <c r="AA2307" s="1002">
        <v>5753.5999999999995</v>
      </c>
      <c r="AB2307" s="138"/>
      <c r="AC2307" s="469"/>
      <c r="AD2307" s="63">
        <v>0</v>
      </c>
      <c r="AE2307" s="137">
        <f t="shared" si="222"/>
        <v>0</v>
      </c>
      <c r="AF2307" s="942">
        <v>0</v>
      </c>
      <c r="AG2307" s="150">
        <v>0</v>
      </c>
      <c r="AH2307" s="138"/>
      <c r="AI2307" s="469"/>
      <c r="AJ2307" s="998">
        <f t="shared" si="220"/>
        <v>5753.5999999999995</v>
      </c>
    </row>
    <row r="2308" spans="2:36" ht="66" x14ac:dyDescent="0.25">
      <c r="B2308" s="583"/>
      <c r="C2308" s="424" t="s">
        <v>2106</v>
      </c>
      <c r="D2308" s="74"/>
      <c r="E2308" s="74">
        <v>2</v>
      </c>
      <c r="F2308" s="171" t="s">
        <v>734</v>
      </c>
      <c r="G2308" s="55" t="s">
        <v>31</v>
      </c>
      <c r="H2308" s="56" t="s">
        <v>32</v>
      </c>
      <c r="I2308" s="55" t="s">
        <v>33</v>
      </c>
      <c r="J2308" s="57">
        <v>1378.08</v>
      </c>
      <c r="K2308" s="766">
        <v>2756.16</v>
      </c>
      <c r="L2308" s="136"/>
      <c r="M2308" s="469">
        <v>0</v>
      </c>
      <c r="N2308" s="136"/>
      <c r="O2308" s="469"/>
      <c r="P2308" s="75">
        <v>0</v>
      </c>
      <c r="Q2308" s="1002">
        <f t="shared" si="221"/>
        <v>0</v>
      </c>
      <c r="R2308" s="138"/>
      <c r="S2308" s="469"/>
      <c r="T2308" s="75">
        <v>0</v>
      </c>
      <c r="U2308" s="1002"/>
      <c r="V2308" s="138"/>
      <c r="W2308" s="469"/>
      <c r="X2308" s="138"/>
      <c r="Y2308" s="469"/>
      <c r="Z2308" s="60">
        <f t="shared" si="215"/>
        <v>2</v>
      </c>
      <c r="AA2308" s="1002">
        <v>2756.16</v>
      </c>
      <c r="AB2308" s="138"/>
      <c r="AC2308" s="469"/>
      <c r="AD2308" s="63">
        <v>0</v>
      </c>
      <c r="AE2308" s="137">
        <f t="shared" si="222"/>
        <v>0</v>
      </c>
      <c r="AF2308" s="942">
        <v>0</v>
      </c>
      <c r="AG2308" s="150">
        <v>0</v>
      </c>
      <c r="AH2308" s="138"/>
      <c r="AI2308" s="469"/>
      <c r="AJ2308" s="998">
        <f t="shared" si="220"/>
        <v>2756.16</v>
      </c>
    </row>
    <row r="2309" spans="2:36" ht="66" x14ac:dyDescent="0.25">
      <c r="B2309" s="583"/>
      <c r="C2309" s="424" t="s">
        <v>2107</v>
      </c>
      <c r="D2309" s="74"/>
      <c r="E2309" s="74">
        <v>2</v>
      </c>
      <c r="F2309" s="171" t="s">
        <v>734</v>
      </c>
      <c r="G2309" s="55" t="s">
        <v>31</v>
      </c>
      <c r="H2309" s="56" t="s">
        <v>32</v>
      </c>
      <c r="I2309" s="55" t="s">
        <v>33</v>
      </c>
      <c r="J2309" s="57">
        <v>1378.08</v>
      </c>
      <c r="K2309" s="766">
        <v>2756.16</v>
      </c>
      <c r="L2309" s="136"/>
      <c r="M2309" s="469">
        <v>0</v>
      </c>
      <c r="N2309" s="136"/>
      <c r="O2309" s="469"/>
      <c r="P2309" s="75">
        <v>0</v>
      </c>
      <c r="Q2309" s="1002">
        <f t="shared" si="221"/>
        <v>0</v>
      </c>
      <c r="R2309" s="138"/>
      <c r="S2309" s="469"/>
      <c r="T2309" s="75">
        <v>0</v>
      </c>
      <c r="U2309" s="1002"/>
      <c r="V2309" s="138"/>
      <c r="W2309" s="469"/>
      <c r="X2309" s="138"/>
      <c r="Y2309" s="469"/>
      <c r="Z2309" s="60">
        <f t="shared" si="215"/>
        <v>2</v>
      </c>
      <c r="AA2309" s="1002">
        <v>2756.16</v>
      </c>
      <c r="AB2309" s="138"/>
      <c r="AC2309" s="469"/>
      <c r="AD2309" s="63">
        <v>0</v>
      </c>
      <c r="AE2309" s="137">
        <f t="shared" si="222"/>
        <v>0</v>
      </c>
      <c r="AF2309" s="942">
        <v>0</v>
      </c>
      <c r="AG2309" s="150">
        <v>0</v>
      </c>
      <c r="AH2309" s="138"/>
      <c r="AI2309" s="469"/>
      <c r="AJ2309" s="998">
        <f t="shared" si="220"/>
        <v>2756.16</v>
      </c>
    </row>
    <row r="2310" spans="2:36" ht="66" x14ac:dyDescent="0.25">
      <c r="B2310" s="583"/>
      <c r="C2310" s="424" t="s">
        <v>2108</v>
      </c>
      <c r="D2310" s="74"/>
      <c r="E2310" s="74">
        <v>2</v>
      </c>
      <c r="F2310" s="171" t="s">
        <v>734</v>
      </c>
      <c r="G2310" s="55" t="s">
        <v>31</v>
      </c>
      <c r="H2310" s="56" t="s">
        <v>32</v>
      </c>
      <c r="I2310" s="55" t="s">
        <v>33</v>
      </c>
      <c r="J2310" s="57">
        <v>1508</v>
      </c>
      <c r="K2310" s="766">
        <v>3016</v>
      </c>
      <c r="L2310" s="136"/>
      <c r="M2310" s="469">
        <v>0</v>
      </c>
      <c r="N2310" s="136"/>
      <c r="O2310" s="469"/>
      <c r="P2310" s="75">
        <v>0</v>
      </c>
      <c r="Q2310" s="1002">
        <f t="shared" si="221"/>
        <v>0</v>
      </c>
      <c r="R2310" s="138"/>
      <c r="S2310" s="469"/>
      <c r="T2310" s="75">
        <v>0</v>
      </c>
      <c r="U2310" s="1002"/>
      <c r="V2310" s="138"/>
      <c r="W2310" s="469"/>
      <c r="X2310" s="138"/>
      <c r="Y2310" s="469"/>
      <c r="Z2310" s="60">
        <f t="shared" ref="Z2310:Z2373" si="223">E2310</f>
        <v>2</v>
      </c>
      <c r="AA2310" s="1002">
        <v>3016</v>
      </c>
      <c r="AB2310" s="138"/>
      <c r="AC2310" s="469"/>
      <c r="AD2310" s="63">
        <v>0</v>
      </c>
      <c r="AE2310" s="137">
        <f t="shared" si="222"/>
        <v>0</v>
      </c>
      <c r="AF2310" s="942"/>
      <c r="AG2310" s="150">
        <v>0</v>
      </c>
      <c r="AH2310" s="138"/>
      <c r="AI2310" s="469"/>
      <c r="AJ2310" s="998">
        <f t="shared" si="220"/>
        <v>3016</v>
      </c>
    </row>
    <row r="2311" spans="2:36" x14ac:dyDescent="0.25">
      <c r="B2311" s="25">
        <v>3600</v>
      </c>
      <c r="C2311" s="26" t="s">
        <v>2109</v>
      </c>
      <c r="D2311" s="25"/>
      <c r="E2311" s="746"/>
      <c r="F2311" s="28"/>
      <c r="G2311" s="29"/>
      <c r="H2311" s="29"/>
      <c r="I2311" s="29"/>
      <c r="J2311" s="30"/>
      <c r="K2311" s="824">
        <v>43339.92</v>
      </c>
      <c r="L2311" s="249"/>
      <c r="M2311" s="922">
        <f>M2312+M2323+M2327+M2330+M2333+M2336+M2340</f>
        <v>0</v>
      </c>
      <c r="N2311" s="249"/>
      <c r="O2311" s="922">
        <f>O2312+O2323+O2327+O2330+O2333+O2336+O2340</f>
        <v>0</v>
      </c>
      <c r="P2311" s="885">
        <v>0</v>
      </c>
      <c r="Q2311" s="922">
        <f>Q2312+Q2323+Q2327+Q2330+Q2333+Q2336+Q2340</f>
        <v>0</v>
      </c>
      <c r="R2311" s="250"/>
      <c r="S2311" s="922">
        <f>S2312+S2323+S2327+S2330+S2333+S2336+S2340</f>
        <v>0</v>
      </c>
      <c r="T2311" s="885">
        <v>0</v>
      </c>
      <c r="U2311" s="922">
        <f>U2312+U2323+U2327+U2330+U2333+U2336+U2340</f>
        <v>0</v>
      </c>
      <c r="V2311" s="250"/>
      <c r="W2311" s="922">
        <f>W2312+W2323+W2327+W2330+W2333+W2336+W2340</f>
        <v>0</v>
      </c>
      <c r="X2311" s="250"/>
      <c r="Y2311" s="922">
        <v>0</v>
      </c>
      <c r="Z2311" s="368">
        <f t="shared" si="223"/>
        <v>0</v>
      </c>
      <c r="AA2311" s="922">
        <f>AA2312+AA2323+AA2327+AA2330+AA2333+AA2336+AA2340</f>
        <v>43339.92</v>
      </c>
      <c r="AB2311" s="250"/>
      <c r="AC2311" s="922">
        <f>AC2312+AC2323+AC2327+AC2330+AC2333+AC2336+AC2340</f>
        <v>0</v>
      </c>
      <c r="AD2311" s="929">
        <v>0</v>
      </c>
      <c r="AE2311" s="249">
        <f>AE2312+AE2323+AE2327+AE2330+AE2333+AE2336+AE2340</f>
        <v>0</v>
      </c>
      <c r="AF2311" s="554">
        <f>AF2312+AF2323+AF2327+AF2330+AF2333+AF2336+AF2340</f>
        <v>0</v>
      </c>
      <c r="AG2311" s="249">
        <f>AG2312+AG2323+AG2327+AG2330+AG2333+AG2336+AG2340</f>
        <v>0</v>
      </c>
      <c r="AH2311" s="250"/>
      <c r="AI2311" s="922">
        <f>AI2312+AI2323+AI2327+AI2330+AI2333+AI2336+AI2340</f>
        <v>0</v>
      </c>
      <c r="AJ2311" s="922">
        <f>AJ2312+AJ2323+AJ2327+AJ2330+AJ2333+AJ2336+AJ2340</f>
        <v>43339.92</v>
      </c>
    </row>
    <row r="2312" spans="2:36" ht="36" x14ac:dyDescent="0.25">
      <c r="B2312" s="272">
        <v>361</v>
      </c>
      <c r="C2312" s="273" t="s">
        <v>2110</v>
      </c>
      <c r="D2312" s="272"/>
      <c r="E2312" s="747"/>
      <c r="F2312" s="282"/>
      <c r="G2312" s="283"/>
      <c r="H2312" s="283"/>
      <c r="I2312" s="283"/>
      <c r="J2312" s="277"/>
      <c r="K2312" s="825">
        <v>11692</v>
      </c>
      <c r="L2312" s="278"/>
      <c r="M2312" s="919">
        <f>M2313</f>
        <v>0</v>
      </c>
      <c r="N2312" s="278"/>
      <c r="O2312" s="919">
        <f>O2313</f>
        <v>0</v>
      </c>
      <c r="P2312" s="875">
        <v>0</v>
      </c>
      <c r="Q2312" s="919">
        <f>Q2313</f>
        <v>0</v>
      </c>
      <c r="R2312" s="279"/>
      <c r="S2312" s="919">
        <f>S2313</f>
        <v>0</v>
      </c>
      <c r="T2312" s="875">
        <v>0</v>
      </c>
      <c r="U2312" s="919">
        <f>U2313</f>
        <v>0</v>
      </c>
      <c r="V2312" s="279"/>
      <c r="W2312" s="919">
        <f>W2313</f>
        <v>0</v>
      </c>
      <c r="X2312" s="279"/>
      <c r="Y2312" s="919">
        <v>0</v>
      </c>
      <c r="Z2312" s="373">
        <f t="shared" si="223"/>
        <v>0</v>
      </c>
      <c r="AA2312" s="284">
        <f>AA2313</f>
        <v>11692</v>
      </c>
      <c r="AB2312" s="279"/>
      <c r="AC2312" s="284">
        <f>AC2313</f>
        <v>0</v>
      </c>
      <c r="AD2312" s="930">
        <v>0</v>
      </c>
      <c r="AE2312" s="284">
        <f>AE2313</f>
        <v>0</v>
      </c>
      <c r="AF2312" s="950">
        <f>AF2313</f>
        <v>0</v>
      </c>
      <c r="AG2312" s="284">
        <f>AG2313</f>
        <v>0</v>
      </c>
      <c r="AH2312" s="279"/>
      <c r="AI2312" s="284">
        <f>AI2313</f>
        <v>0</v>
      </c>
      <c r="AJ2312" s="284">
        <f>AJ2313</f>
        <v>11692</v>
      </c>
    </row>
    <row r="2313" spans="2:36" ht="36" x14ac:dyDescent="0.25">
      <c r="B2313" s="42">
        <v>36101</v>
      </c>
      <c r="C2313" s="341" t="s">
        <v>2110</v>
      </c>
      <c r="D2313" s="540"/>
      <c r="E2313" s="540"/>
      <c r="F2313" s="45"/>
      <c r="G2313" s="46"/>
      <c r="H2313" s="46"/>
      <c r="I2313" s="46"/>
      <c r="J2313" s="47"/>
      <c r="K2313" s="832">
        <v>11692</v>
      </c>
      <c r="L2313" s="264"/>
      <c r="M2313" s="921">
        <v>0</v>
      </c>
      <c r="N2313" s="264"/>
      <c r="O2313" s="921">
        <v>0</v>
      </c>
      <c r="P2313" s="238">
        <v>0</v>
      </c>
      <c r="Q2313" s="921">
        <v>0</v>
      </c>
      <c r="R2313" s="265"/>
      <c r="S2313" s="921">
        <v>0</v>
      </c>
      <c r="T2313" s="238">
        <v>0</v>
      </c>
      <c r="U2313" s="921">
        <v>0</v>
      </c>
      <c r="V2313" s="265"/>
      <c r="W2313" s="921">
        <v>0</v>
      </c>
      <c r="X2313" s="265"/>
      <c r="Y2313" s="921">
        <v>0</v>
      </c>
      <c r="Z2313" s="376">
        <f t="shared" si="223"/>
        <v>0</v>
      </c>
      <c r="AA2313" s="251">
        <f>SUM(AA2314:AA2322)</f>
        <v>11692</v>
      </c>
      <c r="AB2313" s="265"/>
      <c r="AC2313" s="251">
        <f>SUM(AC2314:AC2322)</f>
        <v>0</v>
      </c>
      <c r="AD2313" s="931">
        <v>0</v>
      </c>
      <c r="AE2313" s="251">
        <f>SUM(AE2314:AE2322)</f>
        <v>0</v>
      </c>
      <c r="AF2313" s="565">
        <f>SUM(AF2314:AF2322)</f>
        <v>0</v>
      </c>
      <c r="AG2313" s="251">
        <f>SUM(AG2314:AG2322)</f>
        <v>0</v>
      </c>
      <c r="AH2313" s="265"/>
      <c r="AI2313" s="251">
        <f>SUM(AI2314:AI2322)</f>
        <v>0</v>
      </c>
      <c r="AJ2313" s="251">
        <f>SUM(AJ2314:AJ2322)</f>
        <v>11692</v>
      </c>
    </row>
    <row r="2314" spans="2:36" ht="66" x14ac:dyDescent="0.25">
      <c r="B2314" s="408"/>
      <c r="C2314" s="130" t="s">
        <v>2111</v>
      </c>
      <c r="D2314" s="74"/>
      <c r="E2314" s="74">
        <v>9</v>
      </c>
      <c r="F2314" s="79" t="s">
        <v>30</v>
      </c>
      <c r="G2314" s="55" t="s">
        <v>31</v>
      </c>
      <c r="H2314" s="56" t="s">
        <v>32</v>
      </c>
      <c r="I2314" s="55" t="s">
        <v>33</v>
      </c>
      <c r="J2314" s="57">
        <v>251.54000000000002</v>
      </c>
      <c r="K2314" s="766">
        <v>811.58000000000015</v>
      </c>
      <c r="L2314" s="136"/>
      <c r="M2314" s="469">
        <v>0</v>
      </c>
      <c r="N2314" s="136"/>
      <c r="O2314" s="469"/>
      <c r="P2314" s="75">
        <v>0</v>
      </c>
      <c r="Q2314" s="1002">
        <f t="shared" ref="Q2314:Q2322" si="224">P2314*J2314</f>
        <v>0</v>
      </c>
      <c r="R2314" s="138"/>
      <c r="S2314" s="469"/>
      <c r="T2314" s="75">
        <v>0</v>
      </c>
      <c r="U2314" s="1002"/>
      <c r="V2314" s="138"/>
      <c r="W2314" s="469"/>
      <c r="X2314" s="138"/>
      <c r="Y2314" s="469"/>
      <c r="Z2314" s="60">
        <f t="shared" si="223"/>
        <v>9</v>
      </c>
      <c r="AA2314" s="1002">
        <v>811.58000000000015</v>
      </c>
      <c r="AB2314" s="138"/>
      <c r="AC2314" s="469"/>
      <c r="AD2314" s="63">
        <v>0</v>
      </c>
      <c r="AE2314" s="137">
        <f t="shared" ref="AE2314:AE2322" si="225">AD2314*J2314</f>
        <v>0</v>
      </c>
      <c r="AF2314" s="942">
        <v>0</v>
      </c>
      <c r="AG2314" s="150">
        <v>0</v>
      </c>
      <c r="AH2314" s="138"/>
      <c r="AI2314" s="469"/>
      <c r="AJ2314" s="998">
        <f t="shared" ref="AJ2314:AJ2377" si="226">AG2314+AI2314+AE2314+AC2314+AA2314+Y2314+W2314+U2314+S2314+Q2314+O2314+M2314</f>
        <v>811.58000000000015</v>
      </c>
    </row>
    <row r="2315" spans="2:36" ht="66" x14ac:dyDescent="0.25">
      <c r="B2315" s="408"/>
      <c r="C2315" s="73" t="s">
        <v>2112</v>
      </c>
      <c r="D2315" s="74"/>
      <c r="E2315" s="74">
        <v>800</v>
      </c>
      <c r="F2315" s="79" t="s">
        <v>30</v>
      </c>
      <c r="G2315" s="55" t="s">
        <v>31</v>
      </c>
      <c r="H2315" s="56" t="s">
        <v>32</v>
      </c>
      <c r="I2315" s="55" t="s">
        <v>33</v>
      </c>
      <c r="J2315" s="57">
        <v>2.3199999999999998</v>
      </c>
      <c r="K2315" s="766">
        <v>1856</v>
      </c>
      <c r="L2315" s="136"/>
      <c r="M2315" s="469">
        <v>0</v>
      </c>
      <c r="N2315" s="136"/>
      <c r="O2315" s="469"/>
      <c r="P2315" s="75">
        <v>0</v>
      </c>
      <c r="Q2315" s="1002">
        <f t="shared" si="224"/>
        <v>0</v>
      </c>
      <c r="R2315" s="138"/>
      <c r="S2315" s="469"/>
      <c r="T2315" s="75">
        <v>0</v>
      </c>
      <c r="U2315" s="1002"/>
      <c r="V2315" s="138"/>
      <c r="W2315" s="469"/>
      <c r="X2315" s="138"/>
      <c r="Y2315" s="469"/>
      <c r="Z2315" s="60">
        <f t="shared" si="223"/>
        <v>800</v>
      </c>
      <c r="AA2315" s="1002">
        <v>1856</v>
      </c>
      <c r="AB2315" s="138"/>
      <c r="AC2315" s="469"/>
      <c r="AD2315" s="63">
        <v>0</v>
      </c>
      <c r="AE2315" s="137">
        <f t="shared" si="225"/>
        <v>0</v>
      </c>
      <c r="AF2315" s="942">
        <v>0</v>
      </c>
      <c r="AG2315" s="150">
        <v>0</v>
      </c>
      <c r="AH2315" s="138"/>
      <c r="AI2315" s="469"/>
      <c r="AJ2315" s="998">
        <f t="shared" si="226"/>
        <v>1856</v>
      </c>
    </row>
    <row r="2316" spans="2:36" ht="66" x14ac:dyDescent="0.25">
      <c r="B2316" s="408"/>
      <c r="C2316" s="101" t="s">
        <v>2113</v>
      </c>
      <c r="D2316" s="74"/>
      <c r="E2316" s="74">
        <v>1</v>
      </c>
      <c r="F2316" s="79" t="s">
        <v>30</v>
      </c>
      <c r="G2316" s="88" t="s">
        <v>31</v>
      </c>
      <c r="H2316" s="56" t="s">
        <v>32</v>
      </c>
      <c r="I2316" s="55" t="s">
        <v>33</v>
      </c>
      <c r="J2316" s="57">
        <v>480</v>
      </c>
      <c r="K2316" s="766">
        <v>480</v>
      </c>
      <c r="L2316" s="136"/>
      <c r="M2316" s="469">
        <v>0</v>
      </c>
      <c r="N2316" s="136"/>
      <c r="O2316" s="469"/>
      <c r="P2316" s="75">
        <v>0</v>
      </c>
      <c r="Q2316" s="1002">
        <f t="shared" si="224"/>
        <v>0</v>
      </c>
      <c r="R2316" s="138"/>
      <c r="S2316" s="469"/>
      <c r="T2316" s="75">
        <v>0</v>
      </c>
      <c r="U2316" s="1002"/>
      <c r="V2316" s="138"/>
      <c r="W2316" s="469"/>
      <c r="X2316" s="138"/>
      <c r="Y2316" s="469"/>
      <c r="Z2316" s="60">
        <f t="shared" si="223"/>
        <v>1</v>
      </c>
      <c r="AA2316" s="1002">
        <v>480</v>
      </c>
      <c r="AB2316" s="138"/>
      <c r="AC2316" s="469"/>
      <c r="AD2316" s="63">
        <v>0</v>
      </c>
      <c r="AE2316" s="137">
        <f t="shared" si="225"/>
        <v>0</v>
      </c>
      <c r="AF2316" s="942">
        <v>0</v>
      </c>
      <c r="AG2316" s="150">
        <v>0</v>
      </c>
      <c r="AH2316" s="138"/>
      <c r="AI2316" s="469"/>
      <c r="AJ2316" s="998">
        <f t="shared" si="226"/>
        <v>480</v>
      </c>
    </row>
    <row r="2317" spans="2:36" ht="66" x14ac:dyDescent="0.25">
      <c r="B2317" s="408"/>
      <c r="C2317" s="130" t="s">
        <v>2114</v>
      </c>
      <c r="D2317" s="98"/>
      <c r="E2317" s="98">
        <v>0</v>
      </c>
      <c r="F2317" s="79" t="s">
        <v>30</v>
      </c>
      <c r="G2317" s="55" t="s">
        <v>31</v>
      </c>
      <c r="H2317" s="56" t="s">
        <v>32</v>
      </c>
      <c r="I2317" s="55" t="s">
        <v>33</v>
      </c>
      <c r="J2317" s="57">
        <v>2800</v>
      </c>
      <c r="K2317" s="767">
        <v>0</v>
      </c>
      <c r="L2317" s="136"/>
      <c r="M2317" s="469">
        <v>0</v>
      </c>
      <c r="N2317" s="136"/>
      <c r="O2317" s="469"/>
      <c r="P2317" s="75">
        <v>0</v>
      </c>
      <c r="Q2317" s="1002">
        <f t="shared" si="224"/>
        <v>0</v>
      </c>
      <c r="R2317" s="138"/>
      <c r="S2317" s="469"/>
      <c r="T2317" s="75">
        <v>0</v>
      </c>
      <c r="U2317" s="1002"/>
      <c r="V2317" s="138"/>
      <c r="W2317" s="469"/>
      <c r="X2317" s="138"/>
      <c r="Y2317" s="469"/>
      <c r="Z2317" s="60">
        <f t="shared" si="223"/>
        <v>0</v>
      </c>
      <c r="AA2317" s="1002">
        <v>0</v>
      </c>
      <c r="AB2317" s="138"/>
      <c r="AC2317" s="469"/>
      <c r="AD2317" s="63">
        <v>0</v>
      </c>
      <c r="AE2317" s="137">
        <f t="shared" si="225"/>
        <v>0</v>
      </c>
      <c r="AF2317" s="942">
        <v>0</v>
      </c>
      <c r="AG2317" s="150">
        <v>0</v>
      </c>
      <c r="AH2317" s="138"/>
      <c r="AI2317" s="469"/>
      <c r="AJ2317" s="998">
        <f t="shared" si="226"/>
        <v>0</v>
      </c>
    </row>
    <row r="2318" spans="2:36" ht="66" x14ac:dyDescent="0.25">
      <c r="B2318" s="408"/>
      <c r="C2318" s="130" t="s">
        <v>2115</v>
      </c>
      <c r="D2318" s="74"/>
      <c r="E2318" s="74">
        <v>3</v>
      </c>
      <c r="F2318" s="79" t="s">
        <v>30</v>
      </c>
      <c r="G2318" s="55" t="s">
        <v>31</v>
      </c>
      <c r="H2318" s="56" t="s">
        <v>32</v>
      </c>
      <c r="I2318" s="55" t="s">
        <v>33</v>
      </c>
      <c r="J2318" s="57">
        <v>213.74</v>
      </c>
      <c r="K2318" s="766">
        <v>641.22</v>
      </c>
      <c r="L2318" s="136"/>
      <c r="M2318" s="469">
        <v>0</v>
      </c>
      <c r="N2318" s="136"/>
      <c r="O2318" s="469"/>
      <c r="P2318" s="75">
        <v>0</v>
      </c>
      <c r="Q2318" s="1002">
        <f t="shared" si="224"/>
        <v>0</v>
      </c>
      <c r="R2318" s="138"/>
      <c r="S2318" s="469"/>
      <c r="T2318" s="75">
        <v>0</v>
      </c>
      <c r="U2318" s="1002"/>
      <c r="V2318" s="138"/>
      <c r="W2318" s="469"/>
      <c r="X2318" s="138"/>
      <c r="Y2318" s="469"/>
      <c r="Z2318" s="60">
        <f t="shared" si="223"/>
        <v>3</v>
      </c>
      <c r="AA2318" s="1002">
        <v>641.22</v>
      </c>
      <c r="AB2318" s="138"/>
      <c r="AC2318" s="469"/>
      <c r="AD2318" s="63">
        <v>0</v>
      </c>
      <c r="AE2318" s="137">
        <f t="shared" si="225"/>
        <v>0</v>
      </c>
      <c r="AF2318" s="942">
        <v>0</v>
      </c>
      <c r="AG2318" s="150">
        <v>0</v>
      </c>
      <c r="AH2318" s="138"/>
      <c r="AI2318" s="469"/>
      <c r="AJ2318" s="998">
        <f t="shared" si="226"/>
        <v>641.22</v>
      </c>
    </row>
    <row r="2319" spans="2:36" ht="66" x14ac:dyDescent="0.25">
      <c r="B2319" s="408"/>
      <c r="C2319" s="130" t="s">
        <v>2116</v>
      </c>
      <c r="D2319" s="74"/>
      <c r="E2319" s="74">
        <v>3</v>
      </c>
      <c r="F2319" s="79" t="s">
        <v>30</v>
      </c>
      <c r="G2319" s="55" t="s">
        <v>31</v>
      </c>
      <c r="H2319" s="56" t="s">
        <v>32</v>
      </c>
      <c r="I2319" s="55" t="s">
        <v>33</v>
      </c>
      <c r="J2319" s="57">
        <v>213.74</v>
      </c>
      <c r="K2319" s="766">
        <v>641.22</v>
      </c>
      <c r="L2319" s="136"/>
      <c r="M2319" s="469">
        <v>0</v>
      </c>
      <c r="N2319" s="136"/>
      <c r="O2319" s="469"/>
      <c r="P2319" s="75">
        <v>0</v>
      </c>
      <c r="Q2319" s="1002">
        <f t="shared" si="224"/>
        <v>0</v>
      </c>
      <c r="R2319" s="138"/>
      <c r="S2319" s="469"/>
      <c r="T2319" s="75">
        <v>0</v>
      </c>
      <c r="U2319" s="1002"/>
      <c r="V2319" s="138"/>
      <c r="W2319" s="469"/>
      <c r="X2319" s="138"/>
      <c r="Y2319" s="469"/>
      <c r="Z2319" s="60">
        <f t="shared" si="223"/>
        <v>3</v>
      </c>
      <c r="AA2319" s="1002">
        <v>641.22</v>
      </c>
      <c r="AB2319" s="138"/>
      <c r="AC2319" s="469"/>
      <c r="AD2319" s="63">
        <v>0</v>
      </c>
      <c r="AE2319" s="137">
        <f t="shared" si="225"/>
        <v>0</v>
      </c>
      <c r="AF2319" s="942">
        <v>0</v>
      </c>
      <c r="AG2319" s="150">
        <v>0</v>
      </c>
      <c r="AH2319" s="138"/>
      <c r="AI2319" s="469"/>
      <c r="AJ2319" s="998">
        <f t="shared" si="226"/>
        <v>641.22</v>
      </c>
    </row>
    <row r="2320" spans="2:36" ht="66" x14ac:dyDescent="0.25">
      <c r="B2320" s="408"/>
      <c r="C2320" s="73" t="s">
        <v>1985</v>
      </c>
      <c r="D2320" s="51"/>
      <c r="E2320" s="51">
        <v>8</v>
      </c>
      <c r="F2320" s="109" t="s">
        <v>734</v>
      </c>
      <c r="G2320" s="55" t="s">
        <v>31</v>
      </c>
      <c r="H2320" s="56" t="s">
        <v>32</v>
      </c>
      <c r="I2320" s="55" t="s">
        <v>33</v>
      </c>
      <c r="J2320" s="57">
        <v>1276.22</v>
      </c>
      <c r="K2320" s="807">
        <v>5405.98</v>
      </c>
      <c r="L2320" s="136"/>
      <c r="M2320" s="469">
        <v>0</v>
      </c>
      <c r="N2320" s="136"/>
      <c r="O2320" s="469"/>
      <c r="P2320" s="75">
        <v>0</v>
      </c>
      <c r="Q2320" s="1002">
        <f t="shared" si="224"/>
        <v>0</v>
      </c>
      <c r="R2320" s="138"/>
      <c r="S2320" s="469"/>
      <c r="T2320" s="75">
        <v>0</v>
      </c>
      <c r="U2320" s="1002"/>
      <c r="V2320" s="138"/>
      <c r="W2320" s="469"/>
      <c r="X2320" s="138"/>
      <c r="Y2320" s="469"/>
      <c r="Z2320" s="60">
        <f t="shared" si="223"/>
        <v>8</v>
      </c>
      <c r="AA2320" s="1002">
        <v>5405.98</v>
      </c>
      <c r="AB2320" s="138"/>
      <c r="AC2320" s="469"/>
      <c r="AD2320" s="63">
        <v>0</v>
      </c>
      <c r="AE2320" s="137">
        <f t="shared" si="225"/>
        <v>0</v>
      </c>
      <c r="AF2320" s="942">
        <v>0</v>
      </c>
      <c r="AG2320" s="150">
        <v>0</v>
      </c>
      <c r="AH2320" s="138"/>
      <c r="AI2320" s="469"/>
      <c r="AJ2320" s="998">
        <f t="shared" si="226"/>
        <v>5405.98</v>
      </c>
    </row>
    <row r="2321" spans="2:36" ht="66" x14ac:dyDescent="0.25">
      <c r="B2321" s="408"/>
      <c r="C2321" s="73" t="s">
        <v>2117</v>
      </c>
      <c r="D2321" s="74"/>
      <c r="E2321" s="74">
        <v>2</v>
      </c>
      <c r="F2321" s="109" t="s">
        <v>2118</v>
      </c>
      <c r="G2321" s="55" t="s">
        <v>31</v>
      </c>
      <c r="H2321" s="56" t="s">
        <v>32</v>
      </c>
      <c r="I2321" s="55" t="s">
        <v>33</v>
      </c>
      <c r="J2321" s="57">
        <v>928</v>
      </c>
      <c r="K2321" s="766">
        <v>1856</v>
      </c>
      <c r="L2321" s="136"/>
      <c r="M2321" s="469">
        <v>0</v>
      </c>
      <c r="N2321" s="136"/>
      <c r="O2321" s="469"/>
      <c r="P2321" s="75">
        <v>0</v>
      </c>
      <c r="Q2321" s="1002">
        <f t="shared" si="224"/>
        <v>0</v>
      </c>
      <c r="R2321" s="138"/>
      <c r="S2321" s="469"/>
      <c r="T2321" s="75">
        <v>0</v>
      </c>
      <c r="U2321" s="1002"/>
      <c r="V2321" s="138"/>
      <c r="W2321" s="469"/>
      <c r="X2321" s="138"/>
      <c r="Y2321" s="469"/>
      <c r="Z2321" s="60">
        <f t="shared" si="223"/>
        <v>2</v>
      </c>
      <c r="AA2321" s="1002">
        <v>1856</v>
      </c>
      <c r="AB2321" s="138"/>
      <c r="AC2321" s="469"/>
      <c r="AD2321" s="63">
        <v>0</v>
      </c>
      <c r="AE2321" s="137">
        <f t="shared" si="225"/>
        <v>0</v>
      </c>
      <c r="AF2321" s="942">
        <v>0</v>
      </c>
      <c r="AG2321" s="150">
        <v>0</v>
      </c>
      <c r="AH2321" s="138"/>
      <c r="AI2321" s="469"/>
      <c r="AJ2321" s="998">
        <f t="shared" si="226"/>
        <v>1856</v>
      </c>
    </row>
    <row r="2322" spans="2:36" ht="66" x14ac:dyDescent="0.25">
      <c r="B2322" s="408"/>
      <c r="C2322" s="73" t="s">
        <v>2119</v>
      </c>
      <c r="D2322" s="74"/>
      <c r="E2322" s="74">
        <v>0</v>
      </c>
      <c r="F2322" s="109" t="s">
        <v>1017</v>
      </c>
      <c r="G2322" s="55" t="s">
        <v>31</v>
      </c>
      <c r="H2322" s="56" t="s">
        <v>32</v>
      </c>
      <c r="I2322" s="55" t="s">
        <v>33</v>
      </c>
      <c r="J2322" s="57">
        <v>2088</v>
      </c>
      <c r="K2322" s="766">
        <v>0</v>
      </c>
      <c r="L2322" s="136"/>
      <c r="M2322" s="469">
        <v>0</v>
      </c>
      <c r="N2322" s="136"/>
      <c r="O2322" s="469"/>
      <c r="P2322" s="75">
        <v>0</v>
      </c>
      <c r="Q2322" s="1002">
        <f t="shared" si="224"/>
        <v>0</v>
      </c>
      <c r="R2322" s="138"/>
      <c r="S2322" s="469"/>
      <c r="T2322" s="75">
        <v>0</v>
      </c>
      <c r="U2322" s="1002"/>
      <c r="V2322" s="138"/>
      <c r="W2322" s="469"/>
      <c r="X2322" s="138"/>
      <c r="Y2322" s="469"/>
      <c r="Z2322" s="60">
        <f t="shared" si="223"/>
        <v>0</v>
      </c>
      <c r="AA2322" s="1002">
        <v>0</v>
      </c>
      <c r="AB2322" s="138"/>
      <c r="AC2322" s="469"/>
      <c r="AD2322" s="63">
        <v>0</v>
      </c>
      <c r="AE2322" s="137">
        <f t="shared" si="225"/>
        <v>0</v>
      </c>
      <c r="AF2322" s="942">
        <v>0</v>
      </c>
      <c r="AG2322" s="150">
        <v>0</v>
      </c>
      <c r="AH2322" s="138"/>
      <c r="AI2322" s="469"/>
      <c r="AJ2322" s="998">
        <f t="shared" si="226"/>
        <v>0</v>
      </c>
    </row>
    <row r="2323" spans="2:36" ht="36" x14ac:dyDescent="0.25">
      <c r="B2323" s="272">
        <v>362</v>
      </c>
      <c r="C2323" s="273" t="s">
        <v>2120</v>
      </c>
      <c r="D2323" s="272"/>
      <c r="E2323" s="272"/>
      <c r="F2323" s="274"/>
      <c r="G2323" s="313"/>
      <c r="H2323" s="313"/>
      <c r="I2323" s="313"/>
      <c r="J2323" s="277"/>
      <c r="K2323" s="806">
        <v>3128</v>
      </c>
      <c r="L2323" s="278"/>
      <c r="M2323" s="919">
        <v>0</v>
      </c>
      <c r="N2323" s="278"/>
      <c r="O2323" s="919"/>
      <c r="P2323" s="875">
        <v>0</v>
      </c>
      <c r="Q2323" s="284">
        <f>Q2324</f>
        <v>0</v>
      </c>
      <c r="R2323" s="279"/>
      <c r="S2323" s="919"/>
      <c r="T2323" s="875">
        <v>0</v>
      </c>
      <c r="U2323" s="284"/>
      <c r="V2323" s="279"/>
      <c r="W2323" s="919"/>
      <c r="X2323" s="279"/>
      <c r="Y2323" s="919"/>
      <c r="Z2323" s="373">
        <f t="shared" si="223"/>
        <v>0</v>
      </c>
      <c r="AA2323" s="284">
        <v>3128</v>
      </c>
      <c r="AB2323" s="279"/>
      <c r="AC2323" s="919"/>
      <c r="AD2323" s="930">
        <v>0</v>
      </c>
      <c r="AE2323" s="284">
        <f>AE2324</f>
        <v>0</v>
      </c>
      <c r="AF2323" s="950">
        <f>AF2324</f>
        <v>0</v>
      </c>
      <c r="AG2323" s="876">
        <v>0</v>
      </c>
      <c r="AH2323" s="279"/>
      <c r="AI2323" s="919"/>
      <c r="AJ2323" s="1027">
        <f t="shared" si="226"/>
        <v>3128</v>
      </c>
    </row>
    <row r="2324" spans="2:36" ht="36" x14ac:dyDescent="0.25">
      <c r="B2324" s="544">
        <v>36201</v>
      </c>
      <c r="C2324" s="341" t="s">
        <v>2121</v>
      </c>
      <c r="D2324" s="44"/>
      <c r="E2324" s="44"/>
      <c r="F2324" s="44"/>
      <c r="G2324" s="239"/>
      <c r="H2324" s="239"/>
      <c r="I2324" s="239"/>
      <c r="J2324" s="47"/>
      <c r="K2324" s="787">
        <v>3128</v>
      </c>
      <c r="L2324" s="264"/>
      <c r="M2324" s="921">
        <v>0</v>
      </c>
      <c r="N2324" s="264"/>
      <c r="O2324" s="921"/>
      <c r="P2324" s="238">
        <v>0</v>
      </c>
      <c r="Q2324" s="251">
        <f>Q2325+Q2326</f>
        <v>0</v>
      </c>
      <c r="R2324" s="265"/>
      <c r="S2324" s="921"/>
      <c r="T2324" s="238">
        <v>0</v>
      </c>
      <c r="U2324" s="251"/>
      <c r="V2324" s="265"/>
      <c r="W2324" s="921"/>
      <c r="X2324" s="265"/>
      <c r="Y2324" s="921"/>
      <c r="Z2324" s="376">
        <f t="shared" si="223"/>
        <v>0</v>
      </c>
      <c r="AA2324" s="251">
        <v>3128</v>
      </c>
      <c r="AB2324" s="265"/>
      <c r="AC2324" s="921"/>
      <c r="AD2324" s="931">
        <v>0</v>
      </c>
      <c r="AE2324" s="251">
        <f>AE2325+AE2326</f>
        <v>0</v>
      </c>
      <c r="AF2324" s="565">
        <f>AF2325+AF2326</f>
        <v>0</v>
      </c>
      <c r="AG2324" s="882">
        <v>0</v>
      </c>
      <c r="AH2324" s="265"/>
      <c r="AI2324" s="921"/>
      <c r="AJ2324" s="926">
        <f t="shared" si="226"/>
        <v>3128</v>
      </c>
    </row>
    <row r="2325" spans="2:36" ht="66" x14ac:dyDescent="0.25">
      <c r="B2325" s="51"/>
      <c r="C2325" s="455" t="s">
        <v>2122</v>
      </c>
      <c r="D2325" s="74"/>
      <c r="E2325" s="74">
        <v>4</v>
      </c>
      <c r="F2325" s="74" t="s">
        <v>30</v>
      </c>
      <c r="G2325" s="55" t="s">
        <v>31</v>
      </c>
      <c r="H2325" s="56" t="s">
        <v>32</v>
      </c>
      <c r="I2325" s="55" t="s">
        <v>33</v>
      </c>
      <c r="J2325" s="57">
        <v>350</v>
      </c>
      <c r="K2325" s="766">
        <v>1400</v>
      </c>
      <c r="L2325" s="136"/>
      <c r="M2325" s="469">
        <v>0</v>
      </c>
      <c r="N2325" s="136"/>
      <c r="O2325" s="469"/>
      <c r="P2325" s="75">
        <v>0</v>
      </c>
      <c r="Q2325" s="1002">
        <f>P2325*J2325</f>
        <v>0</v>
      </c>
      <c r="R2325" s="138"/>
      <c r="S2325" s="469"/>
      <c r="T2325" s="75">
        <v>0</v>
      </c>
      <c r="U2325" s="1002"/>
      <c r="V2325" s="138"/>
      <c r="W2325" s="469"/>
      <c r="X2325" s="138"/>
      <c r="Y2325" s="469"/>
      <c r="Z2325" s="60">
        <f t="shared" si="223"/>
        <v>4</v>
      </c>
      <c r="AA2325" s="1002">
        <v>1400</v>
      </c>
      <c r="AB2325" s="138"/>
      <c r="AC2325" s="469"/>
      <c r="AD2325" s="63">
        <v>0</v>
      </c>
      <c r="AE2325" s="137">
        <f>AD2325*J2325</f>
        <v>0</v>
      </c>
      <c r="AF2325" s="942">
        <v>0</v>
      </c>
      <c r="AG2325" s="150">
        <v>0</v>
      </c>
      <c r="AH2325" s="138"/>
      <c r="AI2325" s="469"/>
      <c r="AJ2325" s="998">
        <f t="shared" si="226"/>
        <v>1400</v>
      </c>
    </row>
    <row r="2326" spans="2:36" ht="66" x14ac:dyDescent="0.25">
      <c r="B2326" s="51"/>
      <c r="C2326" s="455" t="s">
        <v>2123</v>
      </c>
      <c r="D2326" s="74"/>
      <c r="E2326" s="74">
        <v>4</v>
      </c>
      <c r="F2326" s="79" t="s">
        <v>30</v>
      </c>
      <c r="G2326" s="55" t="s">
        <v>31</v>
      </c>
      <c r="H2326" s="56" t="s">
        <v>32</v>
      </c>
      <c r="I2326" s="55" t="s">
        <v>33</v>
      </c>
      <c r="J2326" s="57">
        <v>432</v>
      </c>
      <c r="K2326" s="766">
        <v>1728</v>
      </c>
      <c r="L2326" s="136"/>
      <c r="M2326" s="469">
        <v>0</v>
      </c>
      <c r="N2326" s="136"/>
      <c r="O2326" s="469"/>
      <c r="P2326" s="75">
        <v>0</v>
      </c>
      <c r="Q2326" s="1002">
        <f>P2326*J2326</f>
        <v>0</v>
      </c>
      <c r="R2326" s="138"/>
      <c r="S2326" s="469"/>
      <c r="T2326" s="75">
        <v>0</v>
      </c>
      <c r="U2326" s="1002"/>
      <c r="V2326" s="138"/>
      <c r="W2326" s="469"/>
      <c r="X2326" s="138"/>
      <c r="Y2326" s="469"/>
      <c r="Z2326" s="60">
        <f t="shared" si="223"/>
        <v>4</v>
      </c>
      <c r="AA2326" s="1002">
        <v>1728</v>
      </c>
      <c r="AB2326" s="138"/>
      <c r="AC2326" s="469"/>
      <c r="AD2326" s="63">
        <v>0</v>
      </c>
      <c r="AE2326" s="137">
        <f>AD2326*J2326</f>
        <v>0</v>
      </c>
      <c r="AF2326" s="942">
        <v>0</v>
      </c>
      <c r="AG2326" s="150">
        <v>0</v>
      </c>
      <c r="AH2326" s="138"/>
      <c r="AI2326" s="469"/>
      <c r="AJ2326" s="998">
        <f t="shared" si="226"/>
        <v>1728</v>
      </c>
    </row>
    <row r="2327" spans="2:36" ht="24" x14ac:dyDescent="0.25">
      <c r="B2327" s="272">
        <v>363</v>
      </c>
      <c r="C2327" s="273" t="s">
        <v>2124</v>
      </c>
      <c r="D2327" s="272"/>
      <c r="E2327" s="272"/>
      <c r="F2327" s="282"/>
      <c r="G2327" s="283"/>
      <c r="H2327" s="283"/>
      <c r="I2327" s="283"/>
      <c r="J2327" s="277"/>
      <c r="K2327" s="806">
        <v>0</v>
      </c>
      <c r="L2327" s="278"/>
      <c r="M2327" s="919">
        <v>0</v>
      </c>
      <c r="N2327" s="278"/>
      <c r="O2327" s="919"/>
      <c r="P2327" s="875">
        <v>0</v>
      </c>
      <c r="Q2327" s="928"/>
      <c r="R2327" s="279"/>
      <c r="S2327" s="919"/>
      <c r="T2327" s="875">
        <v>0</v>
      </c>
      <c r="U2327" s="928"/>
      <c r="V2327" s="279"/>
      <c r="W2327" s="919"/>
      <c r="X2327" s="279"/>
      <c r="Y2327" s="919"/>
      <c r="Z2327" s="373">
        <f t="shared" si="223"/>
        <v>0</v>
      </c>
      <c r="AA2327" s="928">
        <v>0</v>
      </c>
      <c r="AB2327" s="279"/>
      <c r="AC2327" s="919"/>
      <c r="AD2327" s="930">
        <v>0</v>
      </c>
      <c r="AE2327" s="316"/>
      <c r="AF2327" s="944"/>
      <c r="AG2327" s="876">
        <v>0</v>
      </c>
      <c r="AH2327" s="279"/>
      <c r="AI2327" s="919"/>
      <c r="AJ2327" s="1027">
        <f t="shared" si="226"/>
        <v>0</v>
      </c>
    </row>
    <row r="2328" spans="2:36" ht="24" x14ac:dyDescent="0.25">
      <c r="B2328" s="42">
        <v>36301</v>
      </c>
      <c r="C2328" s="341" t="s">
        <v>2124</v>
      </c>
      <c r="D2328" s="540"/>
      <c r="E2328" s="540"/>
      <c r="F2328" s="45"/>
      <c r="G2328" s="46"/>
      <c r="H2328" s="46"/>
      <c r="I2328" s="46"/>
      <c r="J2328" s="47"/>
      <c r="K2328" s="832">
        <v>0</v>
      </c>
      <c r="L2328" s="264"/>
      <c r="M2328" s="921">
        <v>0</v>
      </c>
      <c r="N2328" s="264"/>
      <c r="O2328" s="921"/>
      <c r="P2328" s="238">
        <v>0</v>
      </c>
      <c r="Q2328" s="1008"/>
      <c r="R2328" s="265"/>
      <c r="S2328" s="921"/>
      <c r="T2328" s="238">
        <v>0</v>
      </c>
      <c r="U2328" s="1008"/>
      <c r="V2328" s="265"/>
      <c r="W2328" s="921"/>
      <c r="X2328" s="265"/>
      <c r="Y2328" s="921"/>
      <c r="Z2328" s="376">
        <f t="shared" si="223"/>
        <v>0</v>
      </c>
      <c r="AA2328" s="1008">
        <v>0</v>
      </c>
      <c r="AB2328" s="265"/>
      <c r="AC2328" s="921"/>
      <c r="AD2328" s="931">
        <v>0</v>
      </c>
      <c r="AE2328" s="281"/>
      <c r="AF2328" s="958"/>
      <c r="AG2328" s="882">
        <v>0</v>
      </c>
      <c r="AH2328" s="265"/>
      <c r="AI2328" s="921"/>
      <c r="AJ2328" s="926">
        <f t="shared" si="226"/>
        <v>0</v>
      </c>
    </row>
    <row r="2329" spans="2:36" x14ac:dyDescent="0.25">
      <c r="B2329" s="408"/>
      <c r="C2329" s="548"/>
      <c r="D2329" s="51"/>
      <c r="E2329" s="583"/>
      <c r="F2329" s="401"/>
      <c r="G2329" s="549"/>
      <c r="H2329" s="549"/>
      <c r="I2329" s="549"/>
      <c r="J2329" s="108"/>
      <c r="K2329" s="811"/>
      <c r="L2329" s="142"/>
      <c r="M2329" s="918">
        <v>0</v>
      </c>
      <c r="N2329" s="142"/>
      <c r="O2329" s="918"/>
      <c r="P2329" s="75">
        <v>0</v>
      </c>
      <c r="Q2329" s="1007"/>
      <c r="R2329" s="144"/>
      <c r="S2329" s="918"/>
      <c r="T2329" s="75">
        <v>0</v>
      </c>
      <c r="U2329" s="1007"/>
      <c r="V2329" s="144"/>
      <c r="W2329" s="918"/>
      <c r="X2329" s="144"/>
      <c r="Y2329" s="918"/>
      <c r="Z2329" s="60">
        <f t="shared" si="223"/>
        <v>0</v>
      </c>
      <c r="AA2329" s="1007"/>
      <c r="AB2329" s="144"/>
      <c r="AC2329" s="918"/>
      <c r="AD2329" s="63">
        <v>0</v>
      </c>
      <c r="AE2329" s="135"/>
      <c r="AF2329" s="945"/>
      <c r="AG2329" s="150">
        <v>0</v>
      </c>
      <c r="AH2329" s="144"/>
      <c r="AI2329" s="918"/>
      <c r="AJ2329" s="998">
        <f t="shared" si="226"/>
        <v>0</v>
      </c>
    </row>
    <row r="2330" spans="2:36" x14ac:dyDescent="0.25">
      <c r="B2330" s="272">
        <v>364</v>
      </c>
      <c r="C2330" s="273" t="s">
        <v>2125</v>
      </c>
      <c r="D2330" s="272"/>
      <c r="E2330" s="272"/>
      <c r="F2330" s="282"/>
      <c r="G2330" s="283"/>
      <c r="H2330" s="283"/>
      <c r="I2330" s="283"/>
      <c r="J2330" s="277"/>
      <c r="K2330" s="806">
        <v>0</v>
      </c>
      <c r="L2330" s="278"/>
      <c r="M2330" s="919">
        <v>0</v>
      </c>
      <c r="N2330" s="278"/>
      <c r="O2330" s="919"/>
      <c r="P2330" s="875">
        <v>0</v>
      </c>
      <c r="Q2330" s="928"/>
      <c r="R2330" s="279"/>
      <c r="S2330" s="919"/>
      <c r="T2330" s="875">
        <v>0</v>
      </c>
      <c r="U2330" s="928"/>
      <c r="V2330" s="279"/>
      <c r="W2330" s="919"/>
      <c r="X2330" s="279"/>
      <c r="Y2330" s="919"/>
      <c r="Z2330" s="373">
        <f t="shared" si="223"/>
        <v>0</v>
      </c>
      <c r="AA2330" s="928">
        <v>0</v>
      </c>
      <c r="AB2330" s="279"/>
      <c r="AC2330" s="919"/>
      <c r="AD2330" s="930">
        <v>0</v>
      </c>
      <c r="AE2330" s="316"/>
      <c r="AF2330" s="944"/>
      <c r="AG2330" s="876">
        <v>0</v>
      </c>
      <c r="AH2330" s="279"/>
      <c r="AI2330" s="919"/>
      <c r="AJ2330" s="1027">
        <f t="shared" si="226"/>
        <v>0</v>
      </c>
    </row>
    <row r="2331" spans="2:36" x14ac:dyDescent="0.25">
      <c r="B2331" s="42">
        <v>36401</v>
      </c>
      <c r="C2331" s="341" t="s">
        <v>2126</v>
      </c>
      <c r="D2331" s="44"/>
      <c r="E2331" s="44"/>
      <c r="F2331" s="45"/>
      <c r="G2331" s="46"/>
      <c r="H2331" s="46"/>
      <c r="I2331" s="46"/>
      <c r="J2331" s="47"/>
      <c r="K2331" s="787">
        <v>0</v>
      </c>
      <c r="L2331" s="264"/>
      <c r="M2331" s="921">
        <v>0</v>
      </c>
      <c r="N2331" s="264"/>
      <c r="O2331" s="921"/>
      <c r="P2331" s="238">
        <v>0</v>
      </c>
      <c r="Q2331" s="1008"/>
      <c r="R2331" s="265"/>
      <c r="S2331" s="921"/>
      <c r="T2331" s="238">
        <v>0</v>
      </c>
      <c r="U2331" s="1008"/>
      <c r="V2331" s="265"/>
      <c r="W2331" s="921"/>
      <c r="X2331" s="265"/>
      <c r="Y2331" s="921"/>
      <c r="Z2331" s="376">
        <f t="shared" si="223"/>
        <v>0</v>
      </c>
      <c r="AA2331" s="1008">
        <v>0</v>
      </c>
      <c r="AB2331" s="265"/>
      <c r="AC2331" s="921"/>
      <c r="AD2331" s="931">
        <v>0</v>
      </c>
      <c r="AE2331" s="281"/>
      <c r="AF2331" s="958"/>
      <c r="AG2331" s="882">
        <v>0</v>
      </c>
      <c r="AH2331" s="265"/>
      <c r="AI2331" s="921"/>
      <c r="AJ2331" s="926">
        <f t="shared" si="226"/>
        <v>0</v>
      </c>
    </row>
    <row r="2332" spans="2:36" x14ac:dyDescent="0.25">
      <c r="B2332" s="406"/>
      <c r="C2332" s="82"/>
      <c r="D2332" s="51"/>
      <c r="E2332" s="51"/>
      <c r="F2332" s="79"/>
      <c r="G2332" s="133"/>
      <c r="H2332" s="133"/>
      <c r="I2332" s="133"/>
      <c r="J2332" s="108"/>
      <c r="K2332" s="807"/>
      <c r="L2332" s="142"/>
      <c r="M2332" s="918">
        <v>0</v>
      </c>
      <c r="N2332" s="142"/>
      <c r="O2332" s="918"/>
      <c r="P2332" s="75">
        <v>0</v>
      </c>
      <c r="Q2332" s="1007"/>
      <c r="R2332" s="144"/>
      <c r="S2332" s="918"/>
      <c r="T2332" s="75">
        <v>0</v>
      </c>
      <c r="U2332" s="1007"/>
      <c r="V2332" s="144"/>
      <c r="W2332" s="918"/>
      <c r="X2332" s="144"/>
      <c r="Y2332" s="918"/>
      <c r="Z2332" s="60">
        <f t="shared" si="223"/>
        <v>0</v>
      </c>
      <c r="AA2332" s="1007"/>
      <c r="AB2332" s="144"/>
      <c r="AC2332" s="918"/>
      <c r="AD2332" s="63">
        <v>0</v>
      </c>
      <c r="AE2332" s="135"/>
      <c r="AF2332" s="945"/>
      <c r="AG2332" s="150">
        <v>0</v>
      </c>
      <c r="AH2332" s="144"/>
      <c r="AI2332" s="918"/>
      <c r="AJ2332" s="998">
        <f t="shared" si="226"/>
        <v>0</v>
      </c>
    </row>
    <row r="2333" spans="2:36" ht="24" x14ac:dyDescent="0.25">
      <c r="B2333" s="272">
        <v>365</v>
      </c>
      <c r="C2333" s="273" t="s">
        <v>2127</v>
      </c>
      <c r="D2333" s="272"/>
      <c r="E2333" s="272"/>
      <c r="F2333" s="282"/>
      <c r="G2333" s="283"/>
      <c r="H2333" s="283"/>
      <c r="I2333" s="283"/>
      <c r="J2333" s="277"/>
      <c r="K2333" s="806">
        <v>0</v>
      </c>
      <c r="L2333" s="278"/>
      <c r="M2333" s="919">
        <v>0</v>
      </c>
      <c r="N2333" s="278"/>
      <c r="O2333" s="919"/>
      <c r="P2333" s="875">
        <v>0</v>
      </c>
      <c r="Q2333" s="928"/>
      <c r="R2333" s="279"/>
      <c r="S2333" s="919"/>
      <c r="T2333" s="875">
        <v>0</v>
      </c>
      <c r="U2333" s="928"/>
      <c r="V2333" s="279"/>
      <c r="W2333" s="919"/>
      <c r="X2333" s="279"/>
      <c r="Y2333" s="919"/>
      <c r="Z2333" s="373">
        <f t="shared" si="223"/>
        <v>0</v>
      </c>
      <c r="AA2333" s="928">
        <v>0</v>
      </c>
      <c r="AB2333" s="279"/>
      <c r="AC2333" s="919"/>
      <c r="AD2333" s="930">
        <v>0</v>
      </c>
      <c r="AE2333" s="316"/>
      <c r="AF2333" s="944"/>
      <c r="AG2333" s="876">
        <v>0</v>
      </c>
      <c r="AH2333" s="279"/>
      <c r="AI2333" s="919"/>
      <c r="AJ2333" s="1027">
        <f t="shared" si="226"/>
        <v>0</v>
      </c>
    </row>
    <row r="2334" spans="2:36" ht="24" x14ac:dyDescent="0.25">
      <c r="B2334" s="42">
        <v>36501</v>
      </c>
      <c r="C2334" s="341" t="s">
        <v>2127</v>
      </c>
      <c r="D2334" s="584"/>
      <c r="E2334" s="584"/>
      <c r="F2334" s="45"/>
      <c r="G2334" s="46"/>
      <c r="H2334" s="46"/>
      <c r="I2334" s="46"/>
      <c r="J2334" s="47"/>
      <c r="K2334" s="841">
        <v>0</v>
      </c>
      <c r="L2334" s="264"/>
      <c r="M2334" s="921">
        <v>0</v>
      </c>
      <c r="N2334" s="264"/>
      <c r="O2334" s="921"/>
      <c r="P2334" s="238">
        <v>0</v>
      </c>
      <c r="Q2334" s="1008"/>
      <c r="R2334" s="265"/>
      <c r="S2334" s="921"/>
      <c r="T2334" s="238">
        <v>0</v>
      </c>
      <c r="U2334" s="1008"/>
      <c r="V2334" s="265"/>
      <c r="W2334" s="921"/>
      <c r="X2334" s="265"/>
      <c r="Y2334" s="921"/>
      <c r="Z2334" s="376">
        <f t="shared" si="223"/>
        <v>0</v>
      </c>
      <c r="AA2334" s="1008">
        <v>0</v>
      </c>
      <c r="AB2334" s="265"/>
      <c r="AC2334" s="921"/>
      <c r="AD2334" s="931">
        <v>0</v>
      </c>
      <c r="AE2334" s="281"/>
      <c r="AF2334" s="958"/>
      <c r="AG2334" s="882">
        <v>0</v>
      </c>
      <c r="AH2334" s="265"/>
      <c r="AI2334" s="921"/>
      <c r="AJ2334" s="926">
        <f t="shared" si="226"/>
        <v>0</v>
      </c>
    </row>
    <row r="2335" spans="2:36" x14ac:dyDescent="0.25">
      <c r="B2335" s="406"/>
      <c r="C2335" s="585"/>
      <c r="D2335" s="51"/>
      <c r="E2335" s="51"/>
      <c r="F2335" s="447"/>
      <c r="G2335" s="586"/>
      <c r="H2335" s="586"/>
      <c r="I2335" s="586"/>
      <c r="J2335" s="108"/>
      <c r="K2335" s="807"/>
      <c r="L2335" s="142"/>
      <c r="M2335" s="918">
        <v>0</v>
      </c>
      <c r="N2335" s="142"/>
      <c r="O2335" s="918"/>
      <c r="P2335" s="75">
        <v>0</v>
      </c>
      <c r="Q2335" s="1007"/>
      <c r="R2335" s="144"/>
      <c r="S2335" s="918"/>
      <c r="T2335" s="75">
        <v>0</v>
      </c>
      <c r="U2335" s="1007"/>
      <c r="V2335" s="144"/>
      <c r="W2335" s="918"/>
      <c r="X2335" s="144"/>
      <c r="Y2335" s="918"/>
      <c r="Z2335" s="60">
        <f t="shared" si="223"/>
        <v>0</v>
      </c>
      <c r="AA2335" s="1007"/>
      <c r="AB2335" s="144"/>
      <c r="AC2335" s="918"/>
      <c r="AD2335" s="63">
        <v>0</v>
      </c>
      <c r="AE2335" s="135"/>
      <c r="AF2335" s="945"/>
      <c r="AG2335" s="150">
        <v>0</v>
      </c>
      <c r="AH2335" s="144"/>
      <c r="AI2335" s="918"/>
      <c r="AJ2335" s="998">
        <f t="shared" si="226"/>
        <v>0</v>
      </c>
    </row>
    <row r="2336" spans="2:36" ht="24" x14ac:dyDescent="0.25">
      <c r="B2336" s="272">
        <v>366</v>
      </c>
      <c r="C2336" s="273" t="s">
        <v>2128</v>
      </c>
      <c r="D2336" s="272"/>
      <c r="E2336" s="747"/>
      <c r="F2336" s="282"/>
      <c r="G2336" s="283"/>
      <c r="H2336" s="283"/>
      <c r="I2336" s="283"/>
      <c r="J2336" s="277"/>
      <c r="K2336" s="825">
        <v>28519.919999999998</v>
      </c>
      <c r="L2336" s="278"/>
      <c r="M2336" s="919">
        <v>0</v>
      </c>
      <c r="N2336" s="278"/>
      <c r="O2336" s="919"/>
      <c r="P2336" s="875">
        <v>0</v>
      </c>
      <c r="Q2336" s="284">
        <f>Q2337</f>
        <v>0</v>
      </c>
      <c r="R2336" s="279"/>
      <c r="S2336" s="919"/>
      <c r="T2336" s="875">
        <v>0</v>
      </c>
      <c r="U2336" s="284"/>
      <c r="V2336" s="279"/>
      <c r="W2336" s="919"/>
      <c r="X2336" s="279"/>
      <c r="Y2336" s="919"/>
      <c r="Z2336" s="373">
        <f t="shared" si="223"/>
        <v>0</v>
      </c>
      <c r="AA2336" s="284">
        <v>28519.919999999998</v>
      </c>
      <c r="AB2336" s="279"/>
      <c r="AC2336" s="919"/>
      <c r="AD2336" s="930">
        <v>0</v>
      </c>
      <c r="AE2336" s="284">
        <f t="shared" ref="AE2336:AF2337" si="227">AE2337</f>
        <v>0</v>
      </c>
      <c r="AF2336" s="950">
        <f t="shared" si="227"/>
        <v>0</v>
      </c>
      <c r="AG2336" s="876">
        <v>0</v>
      </c>
      <c r="AH2336" s="279"/>
      <c r="AI2336" s="919"/>
      <c r="AJ2336" s="1027">
        <f t="shared" si="226"/>
        <v>28519.919999999998</v>
      </c>
    </row>
    <row r="2337" spans="2:36" ht="36" x14ac:dyDescent="0.25">
      <c r="B2337" s="42">
        <v>36601</v>
      </c>
      <c r="C2337" s="341" t="s">
        <v>2129</v>
      </c>
      <c r="D2337" s="44"/>
      <c r="E2337" s="736"/>
      <c r="F2337" s="45"/>
      <c r="G2337" s="46"/>
      <c r="H2337" s="46"/>
      <c r="I2337" s="46"/>
      <c r="J2337" s="47"/>
      <c r="K2337" s="763">
        <v>28519.919999999998</v>
      </c>
      <c r="L2337" s="264"/>
      <c r="M2337" s="921">
        <v>0</v>
      </c>
      <c r="N2337" s="264"/>
      <c r="O2337" s="921"/>
      <c r="P2337" s="238">
        <v>0</v>
      </c>
      <c r="Q2337" s="251">
        <f>Q2338</f>
        <v>0</v>
      </c>
      <c r="R2337" s="265"/>
      <c r="S2337" s="921"/>
      <c r="T2337" s="238">
        <v>0</v>
      </c>
      <c r="U2337" s="251"/>
      <c r="V2337" s="265"/>
      <c r="W2337" s="921"/>
      <c r="X2337" s="265"/>
      <c r="Y2337" s="921"/>
      <c r="Z2337" s="376">
        <f t="shared" si="223"/>
        <v>0</v>
      </c>
      <c r="AA2337" s="251">
        <v>28519.919999999998</v>
      </c>
      <c r="AB2337" s="265"/>
      <c r="AC2337" s="921"/>
      <c r="AD2337" s="931">
        <v>0</v>
      </c>
      <c r="AE2337" s="251">
        <f t="shared" si="227"/>
        <v>0</v>
      </c>
      <c r="AF2337" s="565">
        <f t="shared" si="227"/>
        <v>0</v>
      </c>
      <c r="AG2337" s="882">
        <v>0</v>
      </c>
      <c r="AH2337" s="265"/>
      <c r="AI2337" s="921"/>
      <c r="AJ2337" s="926">
        <f t="shared" si="226"/>
        <v>28519.919999999998</v>
      </c>
    </row>
    <row r="2338" spans="2:36" ht="66" x14ac:dyDescent="0.25">
      <c r="B2338" s="575"/>
      <c r="C2338" s="73" t="s">
        <v>2130</v>
      </c>
      <c r="D2338" s="171"/>
      <c r="E2338" s="171">
        <v>12</v>
      </c>
      <c r="F2338" s="225" t="s">
        <v>1963</v>
      </c>
      <c r="G2338" s="55" t="s">
        <v>31</v>
      </c>
      <c r="H2338" s="56" t="s">
        <v>32</v>
      </c>
      <c r="I2338" s="55" t="s">
        <v>33</v>
      </c>
      <c r="J2338" s="57">
        <v>2376.66</v>
      </c>
      <c r="K2338" s="446">
        <v>28519.919999999998</v>
      </c>
      <c r="L2338" s="136"/>
      <c r="M2338" s="469">
        <v>0</v>
      </c>
      <c r="N2338" s="136"/>
      <c r="O2338" s="469"/>
      <c r="P2338" s="75">
        <v>0</v>
      </c>
      <c r="Q2338" s="999">
        <f>P2338*J2338</f>
        <v>0</v>
      </c>
      <c r="R2338" s="81"/>
      <c r="S2338" s="150"/>
      <c r="T2338" s="75">
        <v>0</v>
      </c>
      <c r="U2338" s="999"/>
      <c r="V2338" s="81"/>
      <c r="W2338" s="150"/>
      <c r="X2338" s="81"/>
      <c r="Y2338" s="150"/>
      <c r="Z2338" s="60">
        <f t="shared" si="223"/>
        <v>12</v>
      </c>
      <c r="AA2338" s="999">
        <v>28519.919999999998</v>
      </c>
      <c r="AB2338" s="81"/>
      <c r="AC2338" s="150"/>
      <c r="AD2338" s="63">
        <v>0</v>
      </c>
      <c r="AE2338" s="78">
        <f>AD2338*J2338</f>
        <v>0</v>
      </c>
      <c r="AF2338" s="63">
        <v>0</v>
      </c>
      <c r="AG2338" s="150">
        <v>0</v>
      </c>
      <c r="AH2338" s="81"/>
      <c r="AI2338" s="150"/>
      <c r="AJ2338" s="998">
        <f t="shared" si="226"/>
        <v>28519.919999999998</v>
      </c>
    </row>
    <row r="2339" spans="2:36" x14ac:dyDescent="0.25">
      <c r="B2339" s="575"/>
      <c r="C2339" s="82"/>
      <c r="D2339" s="51"/>
      <c r="E2339" s="583"/>
      <c r="F2339" s="470"/>
      <c r="G2339" s="471"/>
      <c r="H2339" s="471"/>
      <c r="I2339" s="471"/>
      <c r="J2339" s="108"/>
      <c r="K2339" s="811"/>
      <c r="L2339" s="142"/>
      <c r="M2339" s="918">
        <v>0</v>
      </c>
      <c r="N2339" s="142"/>
      <c r="O2339" s="918"/>
      <c r="P2339" s="75">
        <v>0</v>
      </c>
      <c r="Q2339" s="1007"/>
      <c r="R2339" s="144"/>
      <c r="S2339" s="918"/>
      <c r="T2339" s="75">
        <v>0</v>
      </c>
      <c r="U2339" s="1007"/>
      <c r="V2339" s="144"/>
      <c r="W2339" s="918"/>
      <c r="X2339" s="144"/>
      <c r="Y2339" s="918"/>
      <c r="Z2339" s="60">
        <f t="shared" si="223"/>
        <v>0</v>
      </c>
      <c r="AA2339" s="1007">
        <v>0</v>
      </c>
      <c r="AB2339" s="144"/>
      <c r="AC2339" s="918"/>
      <c r="AD2339" s="63">
        <v>0</v>
      </c>
      <c r="AE2339" s="135"/>
      <c r="AF2339" s="945"/>
      <c r="AG2339" s="150">
        <v>0</v>
      </c>
      <c r="AH2339" s="144"/>
      <c r="AI2339" s="918"/>
      <c r="AJ2339" s="998">
        <f t="shared" si="226"/>
        <v>0</v>
      </c>
    </row>
    <row r="2340" spans="2:36" x14ac:dyDescent="0.25">
      <c r="B2340" s="272">
        <v>369</v>
      </c>
      <c r="C2340" s="273" t="s">
        <v>2131</v>
      </c>
      <c r="D2340" s="272"/>
      <c r="E2340" s="272"/>
      <c r="F2340" s="282"/>
      <c r="G2340" s="283"/>
      <c r="H2340" s="283"/>
      <c r="I2340" s="283"/>
      <c r="J2340" s="277"/>
      <c r="K2340" s="806">
        <v>0</v>
      </c>
      <c r="L2340" s="278"/>
      <c r="M2340" s="919">
        <v>0</v>
      </c>
      <c r="N2340" s="278"/>
      <c r="O2340" s="919"/>
      <c r="P2340" s="875">
        <v>0</v>
      </c>
      <c r="Q2340" s="928"/>
      <c r="R2340" s="279"/>
      <c r="S2340" s="919"/>
      <c r="T2340" s="875">
        <v>0</v>
      </c>
      <c r="U2340" s="928">
        <v>0</v>
      </c>
      <c r="V2340" s="279"/>
      <c r="W2340" s="919"/>
      <c r="X2340" s="279"/>
      <c r="Y2340" s="919"/>
      <c r="Z2340" s="373">
        <f t="shared" si="223"/>
        <v>0</v>
      </c>
      <c r="AA2340" s="928">
        <v>0</v>
      </c>
      <c r="AB2340" s="279"/>
      <c r="AC2340" s="919"/>
      <c r="AD2340" s="930">
        <v>0</v>
      </c>
      <c r="AE2340" s="316"/>
      <c r="AF2340" s="944"/>
      <c r="AG2340" s="876">
        <v>0</v>
      </c>
      <c r="AH2340" s="279"/>
      <c r="AI2340" s="919"/>
      <c r="AJ2340" s="1027">
        <f t="shared" si="226"/>
        <v>0</v>
      </c>
    </row>
    <row r="2341" spans="2:36" x14ac:dyDescent="0.25">
      <c r="B2341" s="42">
        <v>36901</v>
      </c>
      <c r="C2341" s="341" t="s">
        <v>2132</v>
      </c>
      <c r="D2341" s="44"/>
      <c r="E2341" s="44"/>
      <c r="F2341" s="45"/>
      <c r="G2341" s="46"/>
      <c r="H2341" s="46"/>
      <c r="I2341" s="46"/>
      <c r="J2341" s="47"/>
      <c r="K2341" s="787">
        <v>0</v>
      </c>
      <c r="L2341" s="264"/>
      <c r="M2341" s="921">
        <v>0</v>
      </c>
      <c r="N2341" s="264"/>
      <c r="O2341" s="921"/>
      <c r="P2341" s="238">
        <v>0</v>
      </c>
      <c r="Q2341" s="1008"/>
      <c r="R2341" s="265"/>
      <c r="S2341" s="921"/>
      <c r="T2341" s="238">
        <v>0</v>
      </c>
      <c r="U2341" s="1008">
        <v>0</v>
      </c>
      <c r="V2341" s="265"/>
      <c r="W2341" s="921"/>
      <c r="X2341" s="265"/>
      <c r="Y2341" s="921"/>
      <c r="Z2341" s="376">
        <f t="shared" si="223"/>
        <v>0</v>
      </c>
      <c r="AA2341" s="1008">
        <v>0</v>
      </c>
      <c r="AB2341" s="265"/>
      <c r="AC2341" s="921"/>
      <c r="AD2341" s="931">
        <v>0</v>
      </c>
      <c r="AE2341" s="281"/>
      <c r="AF2341" s="958"/>
      <c r="AG2341" s="882">
        <v>0</v>
      </c>
      <c r="AH2341" s="265"/>
      <c r="AI2341" s="921"/>
      <c r="AJ2341" s="926">
        <f t="shared" si="226"/>
        <v>0</v>
      </c>
    </row>
    <row r="2342" spans="2:36" x14ac:dyDescent="0.25">
      <c r="B2342" s="406"/>
      <c r="C2342" s="82"/>
      <c r="D2342" s="51"/>
      <c r="E2342" s="51"/>
      <c r="F2342" s="79"/>
      <c r="G2342" s="133"/>
      <c r="H2342" s="133"/>
      <c r="I2342" s="133"/>
      <c r="J2342" s="108"/>
      <c r="K2342" s="807"/>
      <c r="L2342" s="142"/>
      <c r="M2342" s="918">
        <v>0</v>
      </c>
      <c r="N2342" s="142"/>
      <c r="O2342" s="918"/>
      <c r="P2342" s="75">
        <v>0</v>
      </c>
      <c r="Q2342" s="1007"/>
      <c r="R2342" s="144"/>
      <c r="S2342" s="918"/>
      <c r="T2342" s="75">
        <v>0</v>
      </c>
      <c r="U2342" s="1007"/>
      <c r="V2342" s="144"/>
      <c r="W2342" s="918"/>
      <c r="X2342" s="144"/>
      <c r="Y2342" s="918"/>
      <c r="Z2342" s="60">
        <f t="shared" si="223"/>
        <v>0</v>
      </c>
      <c r="AA2342" s="1007"/>
      <c r="AB2342" s="144"/>
      <c r="AC2342" s="918"/>
      <c r="AD2342" s="63">
        <v>0</v>
      </c>
      <c r="AE2342" s="135"/>
      <c r="AF2342" s="945"/>
      <c r="AG2342" s="150">
        <v>0</v>
      </c>
      <c r="AH2342" s="144"/>
      <c r="AI2342" s="918"/>
      <c r="AJ2342" s="998">
        <f t="shared" si="226"/>
        <v>0</v>
      </c>
    </row>
    <row r="2343" spans="2:36" x14ac:dyDescent="0.25">
      <c r="B2343" s="25">
        <v>3700</v>
      </c>
      <c r="C2343" s="26" t="s">
        <v>2133</v>
      </c>
      <c r="D2343" s="25"/>
      <c r="E2343" s="746"/>
      <c r="F2343" s="28"/>
      <c r="G2343" s="29"/>
      <c r="H2343" s="29"/>
      <c r="I2343" s="29"/>
      <c r="J2343" s="30"/>
      <c r="K2343" s="824">
        <v>0</v>
      </c>
      <c r="L2343" s="249"/>
      <c r="M2343" s="922">
        <v>0</v>
      </c>
      <c r="N2343" s="249"/>
      <c r="O2343" s="922"/>
      <c r="P2343" s="885">
        <v>0</v>
      </c>
      <c r="Q2343" s="248">
        <f>Q2344+Q2347+Q2352+Q2356+Q2359+Q2367+Q2370+Q2373+Q2378</f>
        <v>0</v>
      </c>
      <c r="R2343" s="250"/>
      <c r="S2343" s="922"/>
      <c r="T2343" s="885">
        <v>0</v>
      </c>
      <c r="U2343" s="248">
        <v>0</v>
      </c>
      <c r="V2343" s="250"/>
      <c r="W2343" s="922"/>
      <c r="X2343" s="250"/>
      <c r="Y2343" s="922"/>
      <c r="Z2343" s="368">
        <f t="shared" si="223"/>
        <v>0</v>
      </c>
      <c r="AA2343" s="248">
        <v>0</v>
      </c>
      <c r="AB2343" s="250"/>
      <c r="AC2343" s="922"/>
      <c r="AD2343" s="929">
        <v>0</v>
      </c>
      <c r="AE2343" s="248">
        <f>AE2344+AE2347+AE2352+AE2356+AE2359+AE2367+AE2370+AE2373+AE2378</f>
        <v>0</v>
      </c>
      <c r="AF2343" s="554">
        <f>AF2344+AF2347+AF2352+AF2356+AF2359+AF2367+AF2370+AF2373+AF2378</f>
        <v>0</v>
      </c>
      <c r="AG2343" s="886">
        <v>0</v>
      </c>
      <c r="AH2343" s="250"/>
      <c r="AI2343" s="922"/>
      <c r="AJ2343" s="1028">
        <f t="shared" si="226"/>
        <v>0</v>
      </c>
    </row>
    <row r="2344" spans="2:36" x14ac:dyDescent="0.25">
      <c r="B2344" s="272">
        <v>371</v>
      </c>
      <c r="C2344" s="273" t="s">
        <v>2134</v>
      </c>
      <c r="D2344" s="272"/>
      <c r="E2344" s="272"/>
      <c r="F2344" s="282"/>
      <c r="G2344" s="283"/>
      <c r="H2344" s="283"/>
      <c r="I2344" s="283"/>
      <c r="J2344" s="277"/>
      <c r="K2344" s="806">
        <v>0</v>
      </c>
      <c r="L2344" s="278"/>
      <c r="M2344" s="919">
        <v>0</v>
      </c>
      <c r="N2344" s="278"/>
      <c r="O2344" s="919"/>
      <c r="P2344" s="875">
        <v>0</v>
      </c>
      <c r="Q2344" s="928">
        <f>Q2345</f>
        <v>0</v>
      </c>
      <c r="R2344" s="279"/>
      <c r="S2344" s="919"/>
      <c r="T2344" s="875">
        <v>0</v>
      </c>
      <c r="U2344" s="928">
        <v>0</v>
      </c>
      <c r="V2344" s="279"/>
      <c r="W2344" s="919"/>
      <c r="X2344" s="279"/>
      <c r="Y2344" s="919"/>
      <c r="Z2344" s="373">
        <f t="shared" si="223"/>
        <v>0</v>
      </c>
      <c r="AA2344" s="928">
        <v>0</v>
      </c>
      <c r="AB2344" s="279"/>
      <c r="AC2344" s="919"/>
      <c r="AD2344" s="930">
        <v>0</v>
      </c>
      <c r="AE2344" s="316">
        <f t="shared" ref="AE2344:AF2345" si="228">AE2345</f>
        <v>0</v>
      </c>
      <c r="AF2344" s="944">
        <f t="shared" si="228"/>
        <v>0</v>
      </c>
      <c r="AG2344" s="876">
        <v>0</v>
      </c>
      <c r="AH2344" s="279"/>
      <c r="AI2344" s="919"/>
      <c r="AJ2344" s="1027">
        <f t="shared" si="226"/>
        <v>0</v>
      </c>
    </row>
    <row r="2345" spans="2:36" x14ac:dyDescent="0.25">
      <c r="B2345" s="42">
        <v>37101</v>
      </c>
      <c r="C2345" s="341" t="s">
        <v>2134</v>
      </c>
      <c r="D2345" s="44"/>
      <c r="E2345" s="44"/>
      <c r="F2345" s="45"/>
      <c r="G2345" s="46"/>
      <c r="H2345" s="46"/>
      <c r="I2345" s="46"/>
      <c r="J2345" s="47"/>
      <c r="K2345" s="787">
        <v>0</v>
      </c>
      <c r="L2345" s="264"/>
      <c r="M2345" s="921">
        <v>0</v>
      </c>
      <c r="N2345" s="264"/>
      <c r="O2345" s="921"/>
      <c r="P2345" s="238">
        <v>0</v>
      </c>
      <c r="Q2345" s="1008">
        <f>Q2346</f>
        <v>0</v>
      </c>
      <c r="R2345" s="265"/>
      <c r="S2345" s="921"/>
      <c r="T2345" s="238">
        <v>0</v>
      </c>
      <c r="U2345" s="1008">
        <v>0</v>
      </c>
      <c r="V2345" s="265"/>
      <c r="W2345" s="921"/>
      <c r="X2345" s="265"/>
      <c r="Y2345" s="921"/>
      <c r="Z2345" s="376">
        <f t="shared" si="223"/>
        <v>0</v>
      </c>
      <c r="AA2345" s="1008">
        <v>0</v>
      </c>
      <c r="AB2345" s="265"/>
      <c r="AC2345" s="921"/>
      <c r="AD2345" s="931">
        <v>0</v>
      </c>
      <c r="AE2345" s="281">
        <f t="shared" si="228"/>
        <v>0</v>
      </c>
      <c r="AF2345" s="958">
        <f t="shared" si="228"/>
        <v>0</v>
      </c>
      <c r="AG2345" s="882">
        <v>0</v>
      </c>
      <c r="AH2345" s="265"/>
      <c r="AI2345" s="921"/>
      <c r="AJ2345" s="926">
        <f t="shared" si="226"/>
        <v>0</v>
      </c>
    </row>
    <row r="2346" spans="2:36" x14ac:dyDescent="0.25">
      <c r="B2346" s="575"/>
      <c r="C2346" s="587"/>
      <c r="D2346" s="51"/>
      <c r="E2346" s="51"/>
      <c r="F2346" s="79"/>
      <c r="G2346" s="55"/>
      <c r="H2346" s="56"/>
      <c r="I2346" s="55"/>
      <c r="J2346" s="57"/>
      <c r="K2346" s="807"/>
      <c r="L2346" s="142"/>
      <c r="M2346" s="918">
        <v>0</v>
      </c>
      <c r="N2346" s="142"/>
      <c r="O2346" s="918"/>
      <c r="P2346" s="75">
        <v>0</v>
      </c>
      <c r="Q2346" s="999"/>
      <c r="R2346" s="81"/>
      <c r="S2346" s="150"/>
      <c r="T2346" s="75">
        <v>0</v>
      </c>
      <c r="U2346" s="999"/>
      <c r="V2346" s="81"/>
      <c r="W2346" s="150"/>
      <c r="X2346" s="81"/>
      <c r="Y2346" s="150"/>
      <c r="Z2346" s="60">
        <f t="shared" si="223"/>
        <v>0</v>
      </c>
      <c r="AA2346" s="999"/>
      <c r="AB2346" s="81"/>
      <c r="AC2346" s="150"/>
      <c r="AD2346" s="63">
        <v>0</v>
      </c>
      <c r="AE2346" s="78"/>
      <c r="AF2346" s="63"/>
      <c r="AG2346" s="150">
        <v>0</v>
      </c>
      <c r="AH2346" s="81"/>
      <c r="AI2346" s="150"/>
      <c r="AJ2346" s="998">
        <f t="shared" si="226"/>
        <v>0</v>
      </c>
    </row>
    <row r="2347" spans="2:36" x14ac:dyDescent="0.25">
      <c r="B2347" s="272">
        <v>372</v>
      </c>
      <c r="C2347" s="273" t="s">
        <v>2135</v>
      </c>
      <c r="D2347" s="272"/>
      <c r="E2347" s="272"/>
      <c r="F2347" s="282"/>
      <c r="G2347" s="283"/>
      <c r="H2347" s="283"/>
      <c r="I2347" s="283"/>
      <c r="J2347" s="277"/>
      <c r="K2347" s="806">
        <v>0</v>
      </c>
      <c r="L2347" s="278"/>
      <c r="M2347" s="919">
        <v>0</v>
      </c>
      <c r="N2347" s="278"/>
      <c r="O2347" s="919"/>
      <c r="P2347" s="875">
        <v>0</v>
      </c>
      <c r="Q2347" s="928">
        <f>Q2348</f>
        <v>0</v>
      </c>
      <c r="R2347" s="279"/>
      <c r="S2347" s="919"/>
      <c r="T2347" s="875">
        <v>0</v>
      </c>
      <c r="U2347" s="928">
        <v>0</v>
      </c>
      <c r="V2347" s="279"/>
      <c r="W2347" s="919"/>
      <c r="X2347" s="279"/>
      <c r="Y2347" s="919"/>
      <c r="Z2347" s="373">
        <f t="shared" si="223"/>
        <v>0</v>
      </c>
      <c r="AA2347" s="928">
        <v>0</v>
      </c>
      <c r="AB2347" s="279"/>
      <c r="AC2347" s="919"/>
      <c r="AD2347" s="930">
        <v>0</v>
      </c>
      <c r="AE2347" s="316">
        <f>AE2348</f>
        <v>0</v>
      </c>
      <c r="AF2347" s="944">
        <f>AF2348</f>
        <v>0</v>
      </c>
      <c r="AG2347" s="876">
        <v>0</v>
      </c>
      <c r="AH2347" s="279"/>
      <c r="AI2347" s="919"/>
      <c r="AJ2347" s="1027">
        <f t="shared" si="226"/>
        <v>0</v>
      </c>
    </row>
    <row r="2348" spans="2:36" x14ac:dyDescent="0.25">
      <c r="B2348" s="42">
        <v>37201</v>
      </c>
      <c r="C2348" s="341" t="s">
        <v>2135</v>
      </c>
      <c r="D2348" s="44"/>
      <c r="E2348" s="44"/>
      <c r="F2348" s="45"/>
      <c r="G2348" s="46"/>
      <c r="H2348" s="46"/>
      <c r="I2348" s="46"/>
      <c r="J2348" s="47"/>
      <c r="K2348" s="787">
        <v>0</v>
      </c>
      <c r="L2348" s="264"/>
      <c r="M2348" s="921">
        <v>0</v>
      </c>
      <c r="N2348" s="264"/>
      <c r="O2348" s="921"/>
      <c r="P2348" s="238">
        <v>0</v>
      </c>
      <c r="Q2348" s="1008">
        <f>Q2349+Q2350+Q2351</f>
        <v>0</v>
      </c>
      <c r="R2348" s="265"/>
      <c r="S2348" s="921"/>
      <c r="T2348" s="238">
        <v>0</v>
      </c>
      <c r="U2348" s="1008">
        <v>0</v>
      </c>
      <c r="V2348" s="265"/>
      <c r="W2348" s="921"/>
      <c r="X2348" s="265"/>
      <c r="Y2348" s="921"/>
      <c r="Z2348" s="376">
        <f t="shared" si="223"/>
        <v>0</v>
      </c>
      <c r="AA2348" s="1008">
        <v>0</v>
      </c>
      <c r="AB2348" s="265"/>
      <c r="AC2348" s="921"/>
      <c r="AD2348" s="931">
        <v>0</v>
      </c>
      <c r="AE2348" s="281">
        <f>AE2349+AE2350+AE2351</f>
        <v>0</v>
      </c>
      <c r="AF2348" s="958">
        <f>AF2349+AF2350+AF2351</f>
        <v>0</v>
      </c>
      <c r="AG2348" s="882">
        <v>0</v>
      </c>
      <c r="AH2348" s="265"/>
      <c r="AI2348" s="921"/>
      <c r="AJ2348" s="926">
        <f t="shared" si="226"/>
        <v>0</v>
      </c>
    </row>
    <row r="2349" spans="2:36" x14ac:dyDescent="0.25">
      <c r="B2349" s="51"/>
      <c r="C2349" s="581"/>
      <c r="D2349" s="171"/>
      <c r="E2349" s="171"/>
      <c r="F2349" s="225"/>
      <c r="G2349" s="55"/>
      <c r="H2349" s="56"/>
      <c r="I2349" s="55"/>
      <c r="J2349" s="57"/>
      <c r="K2349" s="446"/>
      <c r="L2349" s="136"/>
      <c r="M2349" s="469">
        <v>0</v>
      </c>
      <c r="N2349" s="136"/>
      <c r="O2349" s="469"/>
      <c r="P2349" s="75">
        <v>0</v>
      </c>
      <c r="Q2349" s="999"/>
      <c r="R2349" s="81"/>
      <c r="S2349" s="150"/>
      <c r="T2349" s="75">
        <v>0</v>
      </c>
      <c r="U2349" s="999"/>
      <c r="V2349" s="81"/>
      <c r="W2349" s="150"/>
      <c r="X2349" s="81"/>
      <c r="Y2349" s="150"/>
      <c r="Z2349" s="60">
        <f t="shared" si="223"/>
        <v>0</v>
      </c>
      <c r="AA2349" s="999"/>
      <c r="AB2349" s="81"/>
      <c r="AC2349" s="150"/>
      <c r="AD2349" s="63">
        <v>0</v>
      </c>
      <c r="AE2349" s="78"/>
      <c r="AF2349" s="63"/>
      <c r="AG2349" s="150">
        <v>0</v>
      </c>
      <c r="AH2349" s="81"/>
      <c r="AI2349" s="150"/>
      <c r="AJ2349" s="998">
        <f t="shared" si="226"/>
        <v>0</v>
      </c>
    </row>
    <row r="2350" spans="2:36" x14ac:dyDescent="0.25">
      <c r="B2350" s="575"/>
      <c r="C2350" s="52"/>
      <c r="D2350" s="74"/>
      <c r="E2350" s="74"/>
      <c r="F2350" s="79"/>
      <c r="G2350" s="55"/>
      <c r="H2350" s="56"/>
      <c r="I2350" s="55"/>
      <c r="J2350" s="57"/>
      <c r="K2350" s="766"/>
      <c r="L2350" s="136"/>
      <c r="M2350" s="469">
        <v>0</v>
      </c>
      <c r="N2350" s="136"/>
      <c r="O2350" s="469"/>
      <c r="P2350" s="75">
        <v>0</v>
      </c>
      <c r="Q2350" s="999"/>
      <c r="R2350" s="81"/>
      <c r="S2350" s="150"/>
      <c r="T2350" s="75">
        <v>0</v>
      </c>
      <c r="U2350" s="999"/>
      <c r="V2350" s="81"/>
      <c r="W2350" s="150"/>
      <c r="X2350" s="81"/>
      <c r="Y2350" s="150"/>
      <c r="Z2350" s="60">
        <f t="shared" si="223"/>
        <v>0</v>
      </c>
      <c r="AA2350" s="999"/>
      <c r="AB2350" s="81"/>
      <c r="AC2350" s="150"/>
      <c r="AD2350" s="63">
        <v>0</v>
      </c>
      <c r="AE2350" s="78"/>
      <c r="AF2350" s="63"/>
      <c r="AG2350" s="150">
        <v>0</v>
      </c>
      <c r="AH2350" s="81"/>
      <c r="AI2350" s="150"/>
      <c r="AJ2350" s="998">
        <f t="shared" si="226"/>
        <v>0</v>
      </c>
    </row>
    <row r="2351" spans="2:36" x14ac:dyDescent="0.25">
      <c r="B2351" s="575"/>
      <c r="C2351" s="581"/>
      <c r="D2351" s="171"/>
      <c r="E2351" s="171"/>
      <c r="F2351" s="225"/>
      <c r="G2351" s="55"/>
      <c r="H2351" s="56"/>
      <c r="I2351" s="55"/>
      <c r="J2351" s="57"/>
      <c r="K2351" s="446"/>
      <c r="L2351" s="136"/>
      <c r="M2351" s="469">
        <v>0</v>
      </c>
      <c r="N2351" s="136"/>
      <c r="O2351" s="469"/>
      <c r="P2351" s="75">
        <v>0</v>
      </c>
      <c r="Q2351" s="999"/>
      <c r="R2351" s="81"/>
      <c r="S2351" s="150"/>
      <c r="T2351" s="75">
        <v>0</v>
      </c>
      <c r="U2351" s="999"/>
      <c r="V2351" s="81"/>
      <c r="W2351" s="150"/>
      <c r="X2351" s="81"/>
      <c r="Y2351" s="150"/>
      <c r="Z2351" s="60">
        <f t="shared" si="223"/>
        <v>0</v>
      </c>
      <c r="AA2351" s="999"/>
      <c r="AB2351" s="81"/>
      <c r="AC2351" s="150"/>
      <c r="AD2351" s="63">
        <v>0</v>
      </c>
      <c r="AE2351" s="78"/>
      <c r="AF2351" s="63"/>
      <c r="AG2351" s="150">
        <v>0</v>
      </c>
      <c r="AH2351" s="81"/>
      <c r="AI2351" s="150"/>
      <c r="AJ2351" s="998">
        <f t="shared" si="226"/>
        <v>0</v>
      </c>
    </row>
    <row r="2352" spans="2:36" x14ac:dyDescent="0.25">
      <c r="B2352" s="272">
        <v>373</v>
      </c>
      <c r="C2352" s="273" t="s">
        <v>2136</v>
      </c>
      <c r="D2352" s="272"/>
      <c r="E2352" s="272"/>
      <c r="F2352" s="282"/>
      <c r="G2352" s="283"/>
      <c r="H2352" s="283"/>
      <c r="I2352" s="283"/>
      <c r="J2352" s="277"/>
      <c r="K2352" s="806">
        <v>0</v>
      </c>
      <c r="L2352" s="278"/>
      <c r="M2352" s="919">
        <v>0</v>
      </c>
      <c r="N2352" s="278"/>
      <c r="O2352" s="919"/>
      <c r="P2352" s="875">
        <v>0</v>
      </c>
      <c r="Q2352" s="928">
        <f>Q2353</f>
        <v>0</v>
      </c>
      <c r="R2352" s="279"/>
      <c r="S2352" s="919"/>
      <c r="T2352" s="875">
        <v>0</v>
      </c>
      <c r="U2352" s="928">
        <v>0</v>
      </c>
      <c r="V2352" s="279"/>
      <c r="W2352" s="919"/>
      <c r="X2352" s="279"/>
      <c r="Y2352" s="919"/>
      <c r="Z2352" s="373">
        <f t="shared" si="223"/>
        <v>0</v>
      </c>
      <c r="AA2352" s="928">
        <v>0</v>
      </c>
      <c r="AB2352" s="279"/>
      <c r="AC2352" s="919"/>
      <c r="AD2352" s="930">
        <v>0</v>
      </c>
      <c r="AE2352" s="316">
        <f t="shared" ref="AE2352:AF2353" si="229">AE2353</f>
        <v>0</v>
      </c>
      <c r="AF2352" s="944">
        <f t="shared" si="229"/>
        <v>0</v>
      </c>
      <c r="AG2352" s="876">
        <v>0</v>
      </c>
      <c r="AH2352" s="279"/>
      <c r="AI2352" s="919"/>
      <c r="AJ2352" s="1027">
        <f t="shared" si="226"/>
        <v>0</v>
      </c>
    </row>
    <row r="2353" spans="2:36" x14ac:dyDescent="0.25">
      <c r="B2353" s="42">
        <v>37301</v>
      </c>
      <c r="C2353" s="341" t="s">
        <v>2137</v>
      </c>
      <c r="D2353" s="44"/>
      <c r="E2353" s="44"/>
      <c r="F2353" s="45"/>
      <c r="G2353" s="46"/>
      <c r="H2353" s="46"/>
      <c r="I2353" s="46"/>
      <c r="J2353" s="47"/>
      <c r="K2353" s="787">
        <v>0</v>
      </c>
      <c r="L2353" s="264"/>
      <c r="M2353" s="921">
        <v>0</v>
      </c>
      <c r="N2353" s="264"/>
      <c r="O2353" s="921"/>
      <c r="P2353" s="238">
        <v>0</v>
      </c>
      <c r="Q2353" s="1008">
        <f>Q2354</f>
        <v>0</v>
      </c>
      <c r="R2353" s="265"/>
      <c r="S2353" s="921"/>
      <c r="T2353" s="238">
        <v>0</v>
      </c>
      <c r="U2353" s="1008">
        <v>0</v>
      </c>
      <c r="V2353" s="265"/>
      <c r="W2353" s="921"/>
      <c r="X2353" s="265"/>
      <c r="Y2353" s="921"/>
      <c r="Z2353" s="376">
        <f t="shared" si="223"/>
        <v>0</v>
      </c>
      <c r="AA2353" s="1008">
        <v>0</v>
      </c>
      <c r="AB2353" s="265"/>
      <c r="AC2353" s="921"/>
      <c r="AD2353" s="931">
        <v>0</v>
      </c>
      <c r="AE2353" s="281">
        <f t="shared" si="229"/>
        <v>0</v>
      </c>
      <c r="AF2353" s="958">
        <f t="shared" si="229"/>
        <v>0</v>
      </c>
      <c r="AG2353" s="882">
        <v>0</v>
      </c>
      <c r="AH2353" s="265"/>
      <c r="AI2353" s="921"/>
      <c r="AJ2353" s="926">
        <f t="shared" si="226"/>
        <v>0</v>
      </c>
    </row>
    <row r="2354" spans="2:36" x14ac:dyDescent="0.25">
      <c r="B2354" s="51"/>
      <c r="C2354" s="102"/>
      <c r="D2354" s="74"/>
      <c r="E2354" s="74"/>
      <c r="F2354" s="79"/>
      <c r="G2354" s="55"/>
      <c r="H2354" s="56"/>
      <c r="I2354" s="55"/>
      <c r="J2354" s="57"/>
      <c r="K2354" s="766"/>
      <c r="L2354" s="136"/>
      <c r="M2354" s="469">
        <v>0</v>
      </c>
      <c r="N2354" s="136"/>
      <c r="O2354" s="469"/>
      <c r="P2354" s="75">
        <v>0</v>
      </c>
      <c r="Q2354" s="999"/>
      <c r="R2354" s="81"/>
      <c r="S2354" s="150"/>
      <c r="T2354" s="75">
        <v>0</v>
      </c>
      <c r="U2354" s="999"/>
      <c r="V2354" s="81"/>
      <c r="W2354" s="150"/>
      <c r="X2354" s="81"/>
      <c r="Y2354" s="150"/>
      <c r="Z2354" s="60">
        <f t="shared" si="223"/>
        <v>0</v>
      </c>
      <c r="AA2354" s="999"/>
      <c r="AB2354" s="81"/>
      <c r="AC2354" s="150"/>
      <c r="AD2354" s="63">
        <v>0</v>
      </c>
      <c r="AE2354" s="78"/>
      <c r="AF2354" s="63"/>
      <c r="AG2354" s="150">
        <v>0</v>
      </c>
      <c r="AH2354" s="81"/>
      <c r="AI2354" s="150"/>
      <c r="AJ2354" s="998">
        <f t="shared" si="226"/>
        <v>0</v>
      </c>
    </row>
    <row r="2355" spans="2:36" x14ac:dyDescent="0.25">
      <c r="B2355" s="406"/>
      <c r="C2355" s="82"/>
      <c r="D2355" s="51"/>
      <c r="E2355" s="51"/>
      <c r="F2355" s="79"/>
      <c r="G2355" s="133"/>
      <c r="H2355" s="133"/>
      <c r="I2355" s="133"/>
      <c r="J2355" s="108"/>
      <c r="K2355" s="807"/>
      <c r="L2355" s="142"/>
      <c r="M2355" s="918">
        <v>0</v>
      </c>
      <c r="N2355" s="142"/>
      <c r="O2355" s="918"/>
      <c r="P2355" s="75">
        <v>0</v>
      </c>
      <c r="Q2355" s="1007"/>
      <c r="R2355" s="144"/>
      <c r="S2355" s="918"/>
      <c r="T2355" s="75">
        <v>0</v>
      </c>
      <c r="U2355" s="1007"/>
      <c r="V2355" s="144"/>
      <c r="W2355" s="918"/>
      <c r="X2355" s="144"/>
      <c r="Y2355" s="918"/>
      <c r="Z2355" s="60">
        <f t="shared" si="223"/>
        <v>0</v>
      </c>
      <c r="AA2355" s="1007"/>
      <c r="AB2355" s="144"/>
      <c r="AC2355" s="918"/>
      <c r="AD2355" s="63">
        <v>0</v>
      </c>
      <c r="AE2355" s="135"/>
      <c r="AF2355" s="945"/>
      <c r="AG2355" s="150">
        <v>0</v>
      </c>
      <c r="AH2355" s="144"/>
      <c r="AI2355" s="918"/>
      <c r="AJ2355" s="998">
        <f t="shared" si="226"/>
        <v>0</v>
      </c>
    </row>
    <row r="2356" spans="2:36" x14ac:dyDescent="0.25">
      <c r="B2356" s="272">
        <v>374</v>
      </c>
      <c r="C2356" s="273" t="s">
        <v>2138</v>
      </c>
      <c r="D2356" s="272"/>
      <c r="E2356" s="272"/>
      <c r="F2356" s="282"/>
      <c r="G2356" s="283"/>
      <c r="H2356" s="283"/>
      <c r="I2356" s="283"/>
      <c r="J2356" s="277"/>
      <c r="K2356" s="806">
        <v>0</v>
      </c>
      <c r="L2356" s="278"/>
      <c r="M2356" s="919">
        <v>0</v>
      </c>
      <c r="N2356" s="278"/>
      <c r="O2356" s="919"/>
      <c r="P2356" s="875">
        <v>0</v>
      </c>
      <c r="Q2356" s="928"/>
      <c r="R2356" s="279"/>
      <c r="S2356" s="919"/>
      <c r="T2356" s="875">
        <v>0</v>
      </c>
      <c r="U2356" s="928">
        <v>0</v>
      </c>
      <c r="V2356" s="279"/>
      <c r="W2356" s="919"/>
      <c r="X2356" s="279"/>
      <c r="Y2356" s="919"/>
      <c r="Z2356" s="373">
        <f t="shared" si="223"/>
        <v>0</v>
      </c>
      <c r="AA2356" s="928">
        <v>0</v>
      </c>
      <c r="AB2356" s="279"/>
      <c r="AC2356" s="919"/>
      <c r="AD2356" s="930">
        <v>0</v>
      </c>
      <c r="AE2356" s="316"/>
      <c r="AF2356" s="944"/>
      <c r="AG2356" s="876">
        <v>0</v>
      </c>
      <c r="AH2356" s="279"/>
      <c r="AI2356" s="919"/>
      <c r="AJ2356" s="1027">
        <f t="shared" si="226"/>
        <v>0</v>
      </c>
    </row>
    <row r="2357" spans="2:36" x14ac:dyDescent="0.25">
      <c r="B2357" s="42">
        <v>37401</v>
      </c>
      <c r="C2357" s="341" t="s">
        <v>2138</v>
      </c>
      <c r="D2357" s="44"/>
      <c r="E2357" s="44"/>
      <c r="F2357" s="45"/>
      <c r="G2357" s="46"/>
      <c r="H2357" s="46"/>
      <c r="I2357" s="46"/>
      <c r="J2357" s="47"/>
      <c r="K2357" s="787">
        <v>0</v>
      </c>
      <c r="L2357" s="264"/>
      <c r="M2357" s="921">
        <v>0</v>
      </c>
      <c r="N2357" s="264"/>
      <c r="O2357" s="921"/>
      <c r="P2357" s="238">
        <v>0</v>
      </c>
      <c r="Q2357" s="1008"/>
      <c r="R2357" s="265"/>
      <c r="S2357" s="921"/>
      <c r="T2357" s="238">
        <v>0</v>
      </c>
      <c r="U2357" s="1008">
        <v>0</v>
      </c>
      <c r="V2357" s="265"/>
      <c r="W2357" s="921"/>
      <c r="X2357" s="265"/>
      <c r="Y2357" s="921"/>
      <c r="Z2357" s="376">
        <f t="shared" si="223"/>
        <v>0</v>
      </c>
      <c r="AA2357" s="1008">
        <v>0</v>
      </c>
      <c r="AB2357" s="265"/>
      <c r="AC2357" s="921"/>
      <c r="AD2357" s="931">
        <v>0</v>
      </c>
      <c r="AE2357" s="281"/>
      <c r="AF2357" s="958"/>
      <c r="AG2357" s="882">
        <v>0</v>
      </c>
      <c r="AH2357" s="265"/>
      <c r="AI2357" s="921"/>
      <c r="AJ2357" s="926">
        <f t="shared" si="226"/>
        <v>0</v>
      </c>
    </row>
    <row r="2358" spans="2:36" x14ac:dyDescent="0.25">
      <c r="B2358" s="406"/>
      <c r="C2358" s="82"/>
      <c r="D2358" s="51"/>
      <c r="E2358" s="51"/>
      <c r="F2358" s="79"/>
      <c r="G2358" s="133"/>
      <c r="H2358" s="133"/>
      <c r="I2358" s="133"/>
      <c r="J2358" s="108"/>
      <c r="K2358" s="807"/>
      <c r="L2358" s="142"/>
      <c r="M2358" s="918">
        <v>0</v>
      </c>
      <c r="N2358" s="142"/>
      <c r="O2358" s="918"/>
      <c r="P2358" s="75">
        <v>0</v>
      </c>
      <c r="Q2358" s="1007"/>
      <c r="R2358" s="144"/>
      <c r="S2358" s="918"/>
      <c r="T2358" s="75">
        <v>0</v>
      </c>
      <c r="U2358" s="1007"/>
      <c r="V2358" s="144"/>
      <c r="W2358" s="918"/>
      <c r="X2358" s="144"/>
      <c r="Y2358" s="918"/>
      <c r="Z2358" s="60">
        <f t="shared" si="223"/>
        <v>0</v>
      </c>
      <c r="AA2358" s="1007"/>
      <c r="AB2358" s="144"/>
      <c r="AC2358" s="918"/>
      <c r="AD2358" s="63">
        <v>0</v>
      </c>
      <c r="AE2358" s="135"/>
      <c r="AF2358" s="945"/>
      <c r="AG2358" s="150">
        <v>0</v>
      </c>
      <c r="AH2358" s="144"/>
      <c r="AI2358" s="918"/>
      <c r="AJ2358" s="998">
        <f t="shared" si="226"/>
        <v>0</v>
      </c>
    </row>
    <row r="2359" spans="2:36" x14ac:dyDescent="0.25">
      <c r="B2359" s="272">
        <v>375</v>
      </c>
      <c r="C2359" s="273" t="s">
        <v>2139</v>
      </c>
      <c r="D2359" s="272"/>
      <c r="E2359" s="272"/>
      <c r="F2359" s="282"/>
      <c r="G2359" s="283"/>
      <c r="H2359" s="283"/>
      <c r="I2359" s="283"/>
      <c r="J2359" s="277"/>
      <c r="K2359" s="806">
        <v>0</v>
      </c>
      <c r="L2359" s="278"/>
      <c r="M2359" s="919">
        <v>0</v>
      </c>
      <c r="N2359" s="278"/>
      <c r="O2359" s="919"/>
      <c r="P2359" s="875">
        <v>0</v>
      </c>
      <c r="Q2359" s="928">
        <f>Q2360</f>
        <v>0</v>
      </c>
      <c r="R2359" s="279"/>
      <c r="S2359" s="919"/>
      <c r="T2359" s="875">
        <v>0</v>
      </c>
      <c r="U2359" s="928">
        <v>0</v>
      </c>
      <c r="V2359" s="279"/>
      <c r="W2359" s="919"/>
      <c r="X2359" s="279"/>
      <c r="Y2359" s="919"/>
      <c r="Z2359" s="373">
        <f t="shared" si="223"/>
        <v>0</v>
      </c>
      <c r="AA2359" s="928">
        <v>0</v>
      </c>
      <c r="AB2359" s="279"/>
      <c r="AC2359" s="919"/>
      <c r="AD2359" s="930">
        <v>0</v>
      </c>
      <c r="AE2359" s="316">
        <f>AE2360</f>
        <v>0</v>
      </c>
      <c r="AF2359" s="944">
        <f>AF2360</f>
        <v>0</v>
      </c>
      <c r="AG2359" s="876">
        <v>0</v>
      </c>
      <c r="AH2359" s="279"/>
      <c r="AI2359" s="919"/>
      <c r="AJ2359" s="1027">
        <f t="shared" si="226"/>
        <v>0</v>
      </c>
    </row>
    <row r="2360" spans="2:36" x14ac:dyDescent="0.25">
      <c r="B2360" s="42">
        <v>37501</v>
      </c>
      <c r="C2360" s="341" t="s">
        <v>2139</v>
      </c>
      <c r="D2360" s="44"/>
      <c r="E2360" s="44"/>
      <c r="F2360" s="45"/>
      <c r="G2360" s="46"/>
      <c r="H2360" s="46"/>
      <c r="I2360" s="46"/>
      <c r="J2360" s="47"/>
      <c r="K2360" s="787">
        <v>0</v>
      </c>
      <c r="L2360" s="264"/>
      <c r="M2360" s="921">
        <v>0</v>
      </c>
      <c r="N2360" s="264"/>
      <c r="O2360" s="921"/>
      <c r="P2360" s="238">
        <v>0</v>
      </c>
      <c r="Q2360" s="1008">
        <f>Q2361+Q2362+Q2363+Q2364+Q2365+Q2366</f>
        <v>0</v>
      </c>
      <c r="R2360" s="265"/>
      <c r="S2360" s="921"/>
      <c r="T2360" s="238">
        <v>0</v>
      </c>
      <c r="U2360" s="1008">
        <v>0</v>
      </c>
      <c r="V2360" s="265"/>
      <c r="W2360" s="921"/>
      <c r="X2360" s="265"/>
      <c r="Y2360" s="921"/>
      <c r="Z2360" s="376">
        <f t="shared" si="223"/>
        <v>0</v>
      </c>
      <c r="AA2360" s="1008">
        <v>0</v>
      </c>
      <c r="AB2360" s="265"/>
      <c r="AC2360" s="921"/>
      <c r="AD2360" s="931">
        <v>0</v>
      </c>
      <c r="AE2360" s="281">
        <f>AE2361+AE2362+AE2363+AE2364+AE2365+AE2366</f>
        <v>0</v>
      </c>
      <c r="AF2360" s="958">
        <f>AF2361+AF2362+AF2363+AF2364+AF2365+AF2366</f>
        <v>0</v>
      </c>
      <c r="AG2360" s="882">
        <v>0</v>
      </c>
      <c r="AH2360" s="265"/>
      <c r="AI2360" s="921"/>
      <c r="AJ2360" s="926">
        <f t="shared" si="226"/>
        <v>0</v>
      </c>
    </row>
    <row r="2361" spans="2:36" x14ac:dyDescent="0.25">
      <c r="B2361" s="467"/>
      <c r="C2361" s="82"/>
      <c r="D2361" s="51"/>
      <c r="E2361" s="51"/>
      <c r="F2361" s="79"/>
      <c r="G2361" s="88"/>
      <c r="H2361" s="56"/>
      <c r="I2361" s="55"/>
      <c r="J2361" s="57"/>
      <c r="K2361" s="807"/>
      <c r="L2361" s="136"/>
      <c r="M2361" s="469">
        <v>0</v>
      </c>
      <c r="N2361" s="136"/>
      <c r="O2361" s="469"/>
      <c r="P2361" s="75">
        <v>0</v>
      </c>
      <c r="Q2361" s="999"/>
      <c r="R2361" s="81"/>
      <c r="S2361" s="150"/>
      <c r="T2361" s="75">
        <v>0</v>
      </c>
      <c r="U2361" s="999"/>
      <c r="V2361" s="81"/>
      <c r="W2361" s="150"/>
      <c r="X2361" s="81"/>
      <c r="Y2361" s="150"/>
      <c r="Z2361" s="60">
        <f t="shared" si="223"/>
        <v>0</v>
      </c>
      <c r="AA2361" s="999"/>
      <c r="AB2361" s="81"/>
      <c r="AC2361" s="150"/>
      <c r="AD2361" s="63">
        <v>0</v>
      </c>
      <c r="AE2361" s="78"/>
      <c r="AF2361" s="63"/>
      <c r="AG2361" s="150">
        <v>0</v>
      </c>
      <c r="AH2361" s="81"/>
      <c r="AI2361" s="150"/>
      <c r="AJ2361" s="998">
        <f t="shared" si="226"/>
        <v>0</v>
      </c>
    </row>
    <row r="2362" spans="2:36" x14ac:dyDescent="0.25">
      <c r="B2362" s="467"/>
      <c r="C2362" s="82"/>
      <c r="D2362" s="51"/>
      <c r="E2362" s="51"/>
      <c r="F2362" s="79"/>
      <c r="G2362" s="55"/>
      <c r="H2362" s="56"/>
      <c r="I2362" s="55"/>
      <c r="J2362" s="57"/>
      <c r="K2362" s="807"/>
      <c r="L2362" s="136"/>
      <c r="M2362" s="469">
        <v>0</v>
      </c>
      <c r="N2362" s="136"/>
      <c r="O2362" s="469"/>
      <c r="P2362" s="75">
        <v>0</v>
      </c>
      <c r="Q2362" s="999"/>
      <c r="R2362" s="81"/>
      <c r="S2362" s="150"/>
      <c r="T2362" s="75">
        <v>0</v>
      </c>
      <c r="U2362" s="999"/>
      <c r="V2362" s="81"/>
      <c r="W2362" s="150"/>
      <c r="X2362" s="81"/>
      <c r="Y2362" s="150"/>
      <c r="Z2362" s="60">
        <f t="shared" si="223"/>
        <v>0</v>
      </c>
      <c r="AA2362" s="999"/>
      <c r="AB2362" s="81"/>
      <c r="AC2362" s="150"/>
      <c r="AD2362" s="63">
        <v>0</v>
      </c>
      <c r="AE2362" s="78"/>
      <c r="AF2362" s="63"/>
      <c r="AG2362" s="150">
        <v>0</v>
      </c>
      <c r="AH2362" s="81"/>
      <c r="AI2362" s="150"/>
      <c r="AJ2362" s="998">
        <f t="shared" si="226"/>
        <v>0</v>
      </c>
    </row>
    <row r="2363" spans="2:36" x14ac:dyDescent="0.25">
      <c r="B2363" s="467"/>
      <c r="C2363" s="260"/>
      <c r="D2363" s="51"/>
      <c r="E2363" s="51"/>
      <c r="F2363" s="590"/>
      <c r="G2363" s="55"/>
      <c r="H2363" s="56"/>
      <c r="I2363" s="55"/>
      <c r="J2363" s="57"/>
      <c r="K2363" s="807"/>
      <c r="L2363" s="136"/>
      <c r="M2363" s="469">
        <v>0</v>
      </c>
      <c r="N2363" s="136"/>
      <c r="O2363" s="469"/>
      <c r="P2363" s="75">
        <v>0</v>
      </c>
      <c r="Q2363" s="999"/>
      <c r="R2363" s="81"/>
      <c r="S2363" s="150"/>
      <c r="T2363" s="75">
        <v>0</v>
      </c>
      <c r="U2363" s="999"/>
      <c r="V2363" s="81"/>
      <c r="W2363" s="150"/>
      <c r="X2363" s="81"/>
      <c r="Y2363" s="150"/>
      <c r="Z2363" s="60">
        <f t="shared" si="223"/>
        <v>0</v>
      </c>
      <c r="AA2363" s="999"/>
      <c r="AB2363" s="81"/>
      <c r="AC2363" s="150"/>
      <c r="AD2363" s="63">
        <v>0</v>
      </c>
      <c r="AE2363" s="78"/>
      <c r="AF2363" s="63"/>
      <c r="AG2363" s="150">
        <v>0</v>
      </c>
      <c r="AH2363" s="81"/>
      <c r="AI2363" s="150"/>
      <c r="AJ2363" s="998">
        <f t="shared" si="226"/>
        <v>0</v>
      </c>
    </row>
    <row r="2364" spans="2:36" x14ac:dyDescent="0.25">
      <c r="B2364" s="467"/>
      <c r="C2364" s="236"/>
      <c r="D2364" s="51"/>
      <c r="E2364" s="51"/>
      <c r="F2364" s="590"/>
      <c r="G2364" s="55"/>
      <c r="H2364" s="56"/>
      <c r="I2364" s="55"/>
      <c r="J2364" s="57"/>
      <c r="K2364" s="807"/>
      <c r="L2364" s="136"/>
      <c r="M2364" s="469">
        <v>0</v>
      </c>
      <c r="N2364" s="136"/>
      <c r="O2364" s="469"/>
      <c r="P2364" s="75">
        <v>0</v>
      </c>
      <c r="Q2364" s="999"/>
      <c r="R2364" s="81"/>
      <c r="S2364" s="150"/>
      <c r="T2364" s="75">
        <v>0</v>
      </c>
      <c r="U2364" s="999"/>
      <c r="V2364" s="81"/>
      <c r="W2364" s="150"/>
      <c r="X2364" s="81"/>
      <c r="Y2364" s="150"/>
      <c r="Z2364" s="60">
        <f t="shared" si="223"/>
        <v>0</v>
      </c>
      <c r="AA2364" s="999"/>
      <c r="AB2364" s="81"/>
      <c r="AC2364" s="150"/>
      <c r="AD2364" s="63">
        <v>0</v>
      </c>
      <c r="AE2364" s="78"/>
      <c r="AF2364" s="63"/>
      <c r="AG2364" s="150">
        <v>0</v>
      </c>
      <c r="AH2364" s="81"/>
      <c r="AI2364" s="150"/>
      <c r="AJ2364" s="998">
        <f t="shared" si="226"/>
        <v>0</v>
      </c>
    </row>
    <row r="2365" spans="2:36" x14ac:dyDescent="0.25">
      <c r="B2365" s="467"/>
      <c r="C2365" s="236"/>
      <c r="D2365" s="51"/>
      <c r="E2365" s="51"/>
      <c r="F2365" s="590"/>
      <c r="G2365" s="55"/>
      <c r="H2365" s="56"/>
      <c r="I2365" s="55"/>
      <c r="J2365" s="57"/>
      <c r="K2365" s="807"/>
      <c r="L2365" s="136"/>
      <c r="M2365" s="469">
        <v>0</v>
      </c>
      <c r="N2365" s="136"/>
      <c r="O2365" s="469"/>
      <c r="P2365" s="75">
        <v>0</v>
      </c>
      <c r="Q2365" s="999"/>
      <c r="R2365" s="81"/>
      <c r="S2365" s="150"/>
      <c r="T2365" s="75">
        <v>0</v>
      </c>
      <c r="U2365" s="999"/>
      <c r="V2365" s="81"/>
      <c r="W2365" s="150"/>
      <c r="X2365" s="81"/>
      <c r="Y2365" s="150"/>
      <c r="Z2365" s="60">
        <f t="shared" si="223"/>
        <v>0</v>
      </c>
      <c r="AA2365" s="999"/>
      <c r="AB2365" s="81"/>
      <c r="AC2365" s="150"/>
      <c r="AD2365" s="63">
        <v>0</v>
      </c>
      <c r="AE2365" s="78"/>
      <c r="AF2365" s="63"/>
      <c r="AG2365" s="150">
        <v>0</v>
      </c>
      <c r="AH2365" s="81"/>
      <c r="AI2365" s="150"/>
      <c r="AJ2365" s="998">
        <f t="shared" si="226"/>
        <v>0</v>
      </c>
    </row>
    <row r="2366" spans="2:36" x14ac:dyDescent="0.25">
      <c r="B2366" s="467"/>
      <c r="C2366" s="236"/>
      <c r="D2366" s="51"/>
      <c r="E2366" s="51"/>
      <c r="F2366" s="590"/>
      <c r="G2366" s="55"/>
      <c r="H2366" s="56"/>
      <c r="I2366" s="55"/>
      <c r="J2366" s="57"/>
      <c r="K2366" s="807"/>
      <c r="L2366" s="136"/>
      <c r="M2366" s="469">
        <v>0</v>
      </c>
      <c r="N2366" s="136"/>
      <c r="O2366" s="469"/>
      <c r="P2366" s="75">
        <v>0</v>
      </c>
      <c r="Q2366" s="999"/>
      <c r="R2366" s="81"/>
      <c r="S2366" s="150"/>
      <c r="T2366" s="75">
        <v>0</v>
      </c>
      <c r="U2366" s="999"/>
      <c r="V2366" s="81"/>
      <c r="W2366" s="150"/>
      <c r="X2366" s="81"/>
      <c r="Y2366" s="150"/>
      <c r="Z2366" s="60">
        <f t="shared" si="223"/>
        <v>0</v>
      </c>
      <c r="AA2366" s="999"/>
      <c r="AB2366" s="81"/>
      <c r="AC2366" s="150"/>
      <c r="AD2366" s="63">
        <v>0</v>
      </c>
      <c r="AE2366" s="78"/>
      <c r="AF2366" s="63"/>
      <c r="AG2366" s="150">
        <v>0</v>
      </c>
      <c r="AH2366" s="81"/>
      <c r="AI2366" s="150"/>
      <c r="AJ2366" s="998">
        <f t="shared" si="226"/>
        <v>0</v>
      </c>
    </row>
    <row r="2367" spans="2:36" x14ac:dyDescent="0.25">
      <c r="B2367" s="272">
        <v>376</v>
      </c>
      <c r="C2367" s="273" t="s">
        <v>2140</v>
      </c>
      <c r="D2367" s="272"/>
      <c r="E2367" s="272"/>
      <c r="F2367" s="282"/>
      <c r="G2367" s="283"/>
      <c r="H2367" s="283"/>
      <c r="I2367" s="283"/>
      <c r="J2367" s="277"/>
      <c r="K2367" s="806">
        <v>0</v>
      </c>
      <c r="L2367" s="278"/>
      <c r="M2367" s="919">
        <v>0</v>
      </c>
      <c r="N2367" s="278"/>
      <c r="O2367" s="919"/>
      <c r="P2367" s="875">
        <v>0</v>
      </c>
      <c r="Q2367" s="928">
        <f>Q2368</f>
        <v>0</v>
      </c>
      <c r="R2367" s="279"/>
      <c r="S2367" s="919"/>
      <c r="T2367" s="875">
        <v>0</v>
      </c>
      <c r="U2367" s="928">
        <v>0</v>
      </c>
      <c r="V2367" s="279"/>
      <c r="W2367" s="919"/>
      <c r="X2367" s="279"/>
      <c r="Y2367" s="919"/>
      <c r="Z2367" s="373">
        <f t="shared" si="223"/>
        <v>0</v>
      </c>
      <c r="AA2367" s="928">
        <v>0</v>
      </c>
      <c r="AB2367" s="279"/>
      <c r="AC2367" s="919"/>
      <c r="AD2367" s="930">
        <v>0</v>
      </c>
      <c r="AE2367" s="316">
        <f t="shared" ref="AE2367:AF2368" si="230">AE2368</f>
        <v>0</v>
      </c>
      <c r="AF2367" s="944">
        <f t="shared" si="230"/>
        <v>0</v>
      </c>
      <c r="AG2367" s="876">
        <v>0</v>
      </c>
      <c r="AH2367" s="279"/>
      <c r="AI2367" s="919"/>
      <c r="AJ2367" s="1027">
        <f t="shared" si="226"/>
        <v>0</v>
      </c>
    </row>
    <row r="2368" spans="2:36" x14ac:dyDescent="0.25">
      <c r="B2368" s="42">
        <v>37601</v>
      </c>
      <c r="C2368" s="341" t="s">
        <v>2140</v>
      </c>
      <c r="D2368" s="44"/>
      <c r="E2368" s="44"/>
      <c r="F2368" s="45"/>
      <c r="G2368" s="46"/>
      <c r="H2368" s="46"/>
      <c r="I2368" s="46"/>
      <c r="J2368" s="47"/>
      <c r="K2368" s="787">
        <v>0</v>
      </c>
      <c r="L2368" s="264"/>
      <c r="M2368" s="921">
        <v>0</v>
      </c>
      <c r="N2368" s="264"/>
      <c r="O2368" s="921"/>
      <c r="P2368" s="238">
        <v>0</v>
      </c>
      <c r="Q2368" s="1008">
        <f>Q2369</f>
        <v>0</v>
      </c>
      <c r="R2368" s="265"/>
      <c r="S2368" s="921"/>
      <c r="T2368" s="238">
        <v>0</v>
      </c>
      <c r="U2368" s="1008">
        <v>0</v>
      </c>
      <c r="V2368" s="265"/>
      <c r="W2368" s="921"/>
      <c r="X2368" s="265"/>
      <c r="Y2368" s="921"/>
      <c r="Z2368" s="376">
        <f t="shared" si="223"/>
        <v>0</v>
      </c>
      <c r="AA2368" s="1008">
        <v>0</v>
      </c>
      <c r="AB2368" s="265"/>
      <c r="AC2368" s="921"/>
      <c r="AD2368" s="931">
        <v>0</v>
      </c>
      <c r="AE2368" s="281">
        <f t="shared" si="230"/>
        <v>0</v>
      </c>
      <c r="AF2368" s="958">
        <f t="shared" si="230"/>
        <v>0</v>
      </c>
      <c r="AG2368" s="882">
        <v>0</v>
      </c>
      <c r="AH2368" s="265"/>
      <c r="AI2368" s="921"/>
      <c r="AJ2368" s="926">
        <f t="shared" si="226"/>
        <v>0</v>
      </c>
    </row>
    <row r="2369" spans="2:36" x14ac:dyDescent="0.25">
      <c r="B2369" s="408"/>
      <c r="C2369" s="595"/>
      <c r="D2369" s="303"/>
      <c r="E2369" s="303"/>
      <c r="F2369" s="465"/>
      <c r="G2369" s="55"/>
      <c r="H2369" s="56"/>
      <c r="I2369" s="55"/>
      <c r="J2369" s="57"/>
      <c r="K2369" s="797"/>
      <c r="L2369" s="136"/>
      <c r="M2369" s="469">
        <v>0</v>
      </c>
      <c r="N2369" s="136"/>
      <c r="O2369" s="469"/>
      <c r="P2369" s="75">
        <v>0</v>
      </c>
      <c r="Q2369" s="999"/>
      <c r="R2369" s="81"/>
      <c r="S2369" s="150"/>
      <c r="T2369" s="75">
        <v>0</v>
      </c>
      <c r="U2369" s="999"/>
      <c r="V2369" s="81"/>
      <c r="W2369" s="150"/>
      <c r="X2369" s="81"/>
      <c r="Y2369" s="150"/>
      <c r="Z2369" s="60">
        <f t="shared" si="223"/>
        <v>0</v>
      </c>
      <c r="AA2369" s="999"/>
      <c r="AB2369" s="81"/>
      <c r="AC2369" s="150"/>
      <c r="AD2369" s="63">
        <v>0</v>
      </c>
      <c r="AE2369" s="78"/>
      <c r="AF2369" s="63"/>
      <c r="AG2369" s="150">
        <v>0</v>
      </c>
      <c r="AH2369" s="81"/>
      <c r="AI2369" s="150"/>
      <c r="AJ2369" s="998">
        <f t="shared" si="226"/>
        <v>0</v>
      </c>
    </row>
    <row r="2370" spans="2:36" x14ac:dyDescent="0.25">
      <c r="B2370" s="272">
        <v>377</v>
      </c>
      <c r="C2370" s="273" t="s">
        <v>2141</v>
      </c>
      <c r="D2370" s="272"/>
      <c r="E2370" s="272"/>
      <c r="F2370" s="282"/>
      <c r="G2370" s="283"/>
      <c r="H2370" s="283"/>
      <c r="I2370" s="283"/>
      <c r="J2370" s="277"/>
      <c r="K2370" s="806">
        <v>0</v>
      </c>
      <c r="L2370" s="278"/>
      <c r="M2370" s="919">
        <v>0</v>
      </c>
      <c r="N2370" s="278"/>
      <c r="O2370" s="919"/>
      <c r="P2370" s="875">
        <v>0</v>
      </c>
      <c r="Q2370" s="928"/>
      <c r="R2370" s="279"/>
      <c r="S2370" s="919"/>
      <c r="T2370" s="875">
        <v>0</v>
      </c>
      <c r="U2370" s="928">
        <v>0</v>
      </c>
      <c r="V2370" s="279"/>
      <c r="W2370" s="919"/>
      <c r="X2370" s="279"/>
      <c r="Y2370" s="919"/>
      <c r="Z2370" s="373">
        <f t="shared" si="223"/>
        <v>0</v>
      </c>
      <c r="AA2370" s="928">
        <v>0</v>
      </c>
      <c r="AB2370" s="279"/>
      <c r="AC2370" s="919"/>
      <c r="AD2370" s="930">
        <v>0</v>
      </c>
      <c r="AE2370" s="316"/>
      <c r="AF2370" s="944"/>
      <c r="AG2370" s="876">
        <v>0</v>
      </c>
      <c r="AH2370" s="279"/>
      <c r="AI2370" s="919"/>
      <c r="AJ2370" s="1027">
        <f t="shared" si="226"/>
        <v>0</v>
      </c>
    </row>
    <row r="2371" spans="2:36" x14ac:dyDescent="0.25">
      <c r="B2371" s="42">
        <v>37701</v>
      </c>
      <c r="C2371" s="341" t="s">
        <v>2141</v>
      </c>
      <c r="D2371" s="44"/>
      <c r="E2371" s="44"/>
      <c r="F2371" s="45"/>
      <c r="G2371" s="46"/>
      <c r="H2371" s="46"/>
      <c r="I2371" s="46"/>
      <c r="J2371" s="47"/>
      <c r="K2371" s="787">
        <v>0</v>
      </c>
      <c r="L2371" s="264"/>
      <c r="M2371" s="921">
        <v>0</v>
      </c>
      <c r="N2371" s="264"/>
      <c r="O2371" s="921"/>
      <c r="P2371" s="238">
        <v>0</v>
      </c>
      <c r="Q2371" s="1008"/>
      <c r="R2371" s="265"/>
      <c r="S2371" s="921"/>
      <c r="T2371" s="238">
        <v>0</v>
      </c>
      <c r="U2371" s="1008">
        <v>0</v>
      </c>
      <c r="V2371" s="265"/>
      <c r="W2371" s="921"/>
      <c r="X2371" s="265"/>
      <c r="Y2371" s="921"/>
      <c r="Z2371" s="376">
        <f t="shared" si="223"/>
        <v>0</v>
      </c>
      <c r="AA2371" s="1008">
        <v>0</v>
      </c>
      <c r="AB2371" s="265"/>
      <c r="AC2371" s="921"/>
      <c r="AD2371" s="931">
        <v>0</v>
      </c>
      <c r="AE2371" s="281"/>
      <c r="AF2371" s="958"/>
      <c r="AG2371" s="882">
        <v>0</v>
      </c>
      <c r="AH2371" s="265"/>
      <c r="AI2371" s="921"/>
      <c r="AJ2371" s="926">
        <f t="shared" si="226"/>
        <v>0</v>
      </c>
    </row>
    <row r="2372" spans="2:36" x14ac:dyDescent="0.25">
      <c r="B2372" s="408"/>
      <c r="C2372" s="581"/>
      <c r="D2372" s="303"/>
      <c r="E2372" s="303"/>
      <c r="F2372" s="225"/>
      <c r="G2372" s="325"/>
      <c r="H2372" s="325"/>
      <c r="I2372" s="325"/>
      <c r="J2372" s="57"/>
      <c r="K2372" s="797"/>
      <c r="L2372" s="136"/>
      <c r="M2372" s="469">
        <v>0</v>
      </c>
      <c r="N2372" s="136"/>
      <c r="O2372" s="469"/>
      <c r="P2372" s="75">
        <v>0</v>
      </c>
      <c r="Q2372" s="1002"/>
      <c r="R2372" s="138"/>
      <c r="S2372" s="469"/>
      <c r="T2372" s="75">
        <v>0</v>
      </c>
      <c r="U2372" s="1002"/>
      <c r="V2372" s="138"/>
      <c r="W2372" s="469"/>
      <c r="X2372" s="138"/>
      <c r="Y2372" s="469"/>
      <c r="Z2372" s="60">
        <f t="shared" si="223"/>
        <v>0</v>
      </c>
      <c r="AA2372" s="1002"/>
      <c r="AB2372" s="138"/>
      <c r="AC2372" s="469"/>
      <c r="AD2372" s="63">
        <v>0</v>
      </c>
      <c r="AE2372" s="137"/>
      <c r="AF2372" s="942"/>
      <c r="AG2372" s="150">
        <v>0</v>
      </c>
      <c r="AH2372" s="138"/>
      <c r="AI2372" s="469"/>
      <c r="AJ2372" s="998">
        <f t="shared" si="226"/>
        <v>0</v>
      </c>
    </row>
    <row r="2373" spans="2:36" x14ac:dyDescent="0.25">
      <c r="B2373" s="272">
        <v>378</v>
      </c>
      <c r="C2373" s="273" t="s">
        <v>2142</v>
      </c>
      <c r="D2373" s="272"/>
      <c r="E2373" s="272"/>
      <c r="F2373" s="282"/>
      <c r="G2373" s="283"/>
      <c r="H2373" s="283"/>
      <c r="I2373" s="283"/>
      <c r="J2373" s="277"/>
      <c r="K2373" s="806">
        <v>0</v>
      </c>
      <c r="L2373" s="278"/>
      <c r="M2373" s="919">
        <v>0</v>
      </c>
      <c r="N2373" s="278"/>
      <c r="O2373" s="919"/>
      <c r="P2373" s="875">
        <v>0</v>
      </c>
      <c r="Q2373" s="928"/>
      <c r="R2373" s="279"/>
      <c r="S2373" s="919"/>
      <c r="T2373" s="875">
        <v>0</v>
      </c>
      <c r="U2373" s="928">
        <v>0</v>
      </c>
      <c r="V2373" s="279"/>
      <c r="W2373" s="919"/>
      <c r="X2373" s="279"/>
      <c r="Y2373" s="919"/>
      <c r="Z2373" s="373">
        <f t="shared" si="223"/>
        <v>0</v>
      </c>
      <c r="AA2373" s="928">
        <v>0</v>
      </c>
      <c r="AB2373" s="279"/>
      <c r="AC2373" s="919"/>
      <c r="AD2373" s="930">
        <v>0</v>
      </c>
      <c r="AE2373" s="316"/>
      <c r="AF2373" s="944"/>
      <c r="AG2373" s="876">
        <v>0</v>
      </c>
      <c r="AH2373" s="279"/>
      <c r="AI2373" s="919"/>
      <c r="AJ2373" s="1027">
        <f t="shared" si="226"/>
        <v>0</v>
      </c>
    </row>
    <row r="2374" spans="2:36" ht="36" x14ac:dyDescent="0.25">
      <c r="B2374" s="42">
        <v>37801</v>
      </c>
      <c r="C2374" s="341" t="s">
        <v>2143</v>
      </c>
      <c r="D2374" s="44"/>
      <c r="E2374" s="44"/>
      <c r="F2374" s="45"/>
      <c r="G2374" s="46"/>
      <c r="H2374" s="46"/>
      <c r="I2374" s="46"/>
      <c r="J2374" s="47"/>
      <c r="K2374" s="787">
        <v>0</v>
      </c>
      <c r="L2374" s="264"/>
      <c r="M2374" s="921">
        <v>0</v>
      </c>
      <c r="N2374" s="264"/>
      <c r="O2374" s="921"/>
      <c r="P2374" s="238">
        <v>0</v>
      </c>
      <c r="Q2374" s="1008"/>
      <c r="R2374" s="265"/>
      <c r="S2374" s="921"/>
      <c r="T2374" s="238">
        <v>0</v>
      </c>
      <c r="U2374" s="1008">
        <v>0</v>
      </c>
      <c r="V2374" s="265"/>
      <c r="W2374" s="921"/>
      <c r="X2374" s="265"/>
      <c r="Y2374" s="921"/>
      <c r="Z2374" s="376">
        <f t="shared" ref="Z2374:Z2437" si="231">E2374</f>
        <v>0</v>
      </c>
      <c r="AA2374" s="1008">
        <v>0</v>
      </c>
      <c r="AB2374" s="265"/>
      <c r="AC2374" s="921"/>
      <c r="AD2374" s="931">
        <v>0</v>
      </c>
      <c r="AE2374" s="281"/>
      <c r="AF2374" s="958"/>
      <c r="AG2374" s="882">
        <v>0</v>
      </c>
      <c r="AH2374" s="265"/>
      <c r="AI2374" s="921"/>
      <c r="AJ2374" s="926">
        <f t="shared" si="226"/>
        <v>0</v>
      </c>
    </row>
    <row r="2375" spans="2:36" x14ac:dyDescent="0.25">
      <c r="B2375" s="51"/>
      <c r="C2375" s="407"/>
      <c r="D2375" s="51"/>
      <c r="E2375" s="51"/>
      <c r="F2375" s="79"/>
      <c r="G2375" s="133"/>
      <c r="H2375" s="133"/>
      <c r="I2375" s="133"/>
      <c r="J2375" s="108"/>
      <c r="K2375" s="807"/>
      <c r="L2375" s="142"/>
      <c r="M2375" s="918">
        <v>0</v>
      </c>
      <c r="N2375" s="142"/>
      <c r="O2375" s="918"/>
      <c r="P2375" s="75">
        <v>0</v>
      </c>
      <c r="Q2375" s="1007"/>
      <c r="R2375" s="144"/>
      <c r="S2375" s="918"/>
      <c r="T2375" s="75">
        <v>0</v>
      </c>
      <c r="U2375" s="1007"/>
      <c r="V2375" s="144"/>
      <c r="W2375" s="918"/>
      <c r="X2375" s="144"/>
      <c r="Y2375" s="918"/>
      <c r="Z2375" s="60">
        <f t="shared" si="231"/>
        <v>0</v>
      </c>
      <c r="AA2375" s="1007"/>
      <c r="AB2375" s="144"/>
      <c r="AC2375" s="918"/>
      <c r="AD2375" s="63">
        <v>0</v>
      </c>
      <c r="AE2375" s="135"/>
      <c r="AF2375" s="945"/>
      <c r="AG2375" s="150">
        <v>0</v>
      </c>
      <c r="AH2375" s="144"/>
      <c r="AI2375" s="918"/>
      <c r="AJ2375" s="998">
        <f t="shared" si="226"/>
        <v>0</v>
      </c>
    </row>
    <row r="2376" spans="2:36" ht="36" x14ac:dyDescent="0.25">
      <c r="B2376" s="42">
        <v>37802</v>
      </c>
      <c r="C2376" s="341" t="s">
        <v>2144</v>
      </c>
      <c r="D2376" s="44"/>
      <c r="E2376" s="44"/>
      <c r="F2376" s="45"/>
      <c r="G2376" s="46"/>
      <c r="H2376" s="46"/>
      <c r="I2376" s="46"/>
      <c r="J2376" s="47"/>
      <c r="K2376" s="787">
        <v>0</v>
      </c>
      <c r="L2376" s="264"/>
      <c r="M2376" s="921">
        <v>0</v>
      </c>
      <c r="N2376" s="264"/>
      <c r="O2376" s="921"/>
      <c r="P2376" s="238">
        <v>0</v>
      </c>
      <c r="Q2376" s="1008"/>
      <c r="R2376" s="265"/>
      <c r="S2376" s="921"/>
      <c r="T2376" s="238">
        <v>0</v>
      </c>
      <c r="U2376" s="1008">
        <v>0</v>
      </c>
      <c r="V2376" s="265"/>
      <c r="W2376" s="921"/>
      <c r="X2376" s="265"/>
      <c r="Y2376" s="921"/>
      <c r="Z2376" s="376">
        <f t="shared" si="231"/>
        <v>0</v>
      </c>
      <c r="AA2376" s="1008">
        <v>0</v>
      </c>
      <c r="AB2376" s="265"/>
      <c r="AC2376" s="921"/>
      <c r="AD2376" s="931">
        <v>0</v>
      </c>
      <c r="AE2376" s="281"/>
      <c r="AF2376" s="958"/>
      <c r="AG2376" s="882">
        <v>0</v>
      </c>
      <c r="AH2376" s="265"/>
      <c r="AI2376" s="921"/>
      <c r="AJ2376" s="926">
        <f t="shared" si="226"/>
        <v>0</v>
      </c>
    </row>
    <row r="2377" spans="2:36" x14ac:dyDescent="0.25">
      <c r="B2377" s="408"/>
      <c r="C2377" s="487"/>
      <c r="D2377" s="51"/>
      <c r="E2377" s="583"/>
      <c r="F2377" s="500"/>
      <c r="G2377" s="501"/>
      <c r="H2377" s="501"/>
      <c r="I2377" s="501"/>
      <c r="J2377" s="108"/>
      <c r="K2377" s="811"/>
      <c r="L2377" s="142"/>
      <c r="M2377" s="918">
        <v>0</v>
      </c>
      <c r="N2377" s="142"/>
      <c r="O2377" s="918"/>
      <c r="P2377" s="75">
        <v>0</v>
      </c>
      <c r="Q2377" s="1007"/>
      <c r="R2377" s="144"/>
      <c r="S2377" s="918"/>
      <c r="T2377" s="75">
        <v>0</v>
      </c>
      <c r="U2377" s="1007"/>
      <c r="V2377" s="144"/>
      <c r="W2377" s="918"/>
      <c r="X2377" s="144"/>
      <c r="Y2377" s="918"/>
      <c r="Z2377" s="60">
        <f t="shared" si="231"/>
        <v>0</v>
      </c>
      <c r="AA2377" s="1007"/>
      <c r="AB2377" s="144"/>
      <c r="AC2377" s="918"/>
      <c r="AD2377" s="63">
        <v>0</v>
      </c>
      <c r="AE2377" s="135"/>
      <c r="AF2377" s="945"/>
      <c r="AG2377" s="150">
        <v>0</v>
      </c>
      <c r="AH2377" s="144"/>
      <c r="AI2377" s="918"/>
      <c r="AJ2377" s="998">
        <f t="shared" si="226"/>
        <v>0</v>
      </c>
    </row>
    <row r="2378" spans="2:36" x14ac:dyDescent="0.25">
      <c r="B2378" s="272">
        <v>379</v>
      </c>
      <c r="C2378" s="273" t="s">
        <v>2145</v>
      </c>
      <c r="D2378" s="272"/>
      <c r="E2378" s="272"/>
      <c r="F2378" s="282"/>
      <c r="G2378" s="283"/>
      <c r="H2378" s="283"/>
      <c r="I2378" s="283"/>
      <c r="J2378" s="277"/>
      <c r="K2378" s="806">
        <v>0</v>
      </c>
      <c r="L2378" s="278"/>
      <c r="M2378" s="919">
        <v>0</v>
      </c>
      <c r="N2378" s="278"/>
      <c r="O2378" s="919"/>
      <c r="P2378" s="875">
        <v>0</v>
      </c>
      <c r="Q2378" s="928">
        <f>Q2379</f>
        <v>0</v>
      </c>
      <c r="R2378" s="279"/>
      <c r="S2378" s="919"/>
      <c r="T2378" s="875">
        <v>0</v>
      </c>
      <c r="U2378" s="928">
        <v>0</v>
      </c>
      <c r="V2378" s="279"/>
      <c r="W2378" s="919"/>
      <c r="X2378" s="279"/>
      <c r="Y2378" s="919"/>
      <c r="Z2378" s="373">
        <f t="shared" si="231"/>
        <v>0</v>
      </c>
      <c r="AA2378" s="928">
        <v>0</v>
      </c>
      <c r="AB2378" s="279"/>
      <c r="AC2378" s="919"/>
      <c r="AD2378" s="930">
        <v>0</v>
      </c>
      <c r="AE2378" s="316">
        <f t="shared" ref="AE2378:AF2379" si="232">AE2379</f>
        <v>0</v>
      </c>
      <c r="AF2378" s="944">
        <f t="shared" si="232"/>
        <v>0</v>
      </c>
      <c r="AG2378" s="876">
        <v>0</v>
      </c>
      <c r="AH2378" s="279"/>
      <c r="AI2378" s="919"/>
      <c r="AJ2378" s="1027">
        <f t="shared" ref="AJ2378:AJ2384" si="233">AG2378+AI2378+AE2378+AC2378+AA2378+Y2378+W2378+U2378+S2378+Q2378+O2378+M2378</f>
        <v>0</v>
      </c>
    </row>
    <row r="2379" spans="2:36" x14ac:dyDescent="0.25">
      <c r="B2379" s="42">
        <v>37901</v>
      </c>
      <c r="C2379" s="341" t="s">
        <v>2146</v>
      </c>
      <c r="D2379" s="44"/>
      <c r="E2379" s="44"/>
      <c r="F2379" s="45"/>
      <c r="G2379" s="46"/>
      <c r="H2379" s="46"/>
      <c r="I2379" s="46"/>
      <c r="J2379" s="47"/>
      <c r="K2379" s="787">
        <v>0</v>
      </c>
      <c r="L2379" s="264"/>
      <c r="M2379" s="921">
        <v>0</v>
      </c>
      <c r="N2379" s="264"/>
      <c r="O2379" s="921"/>
      <c r="P2379" s="238">
        <v>0</v>
      </c>
      <c r="Q2379" s="1008">
        <f>Q2380</f>
        <v>0</v>
      </c>
      <c r="R2379" s="265"/>
      <c r="S2379" s="921"/>
      <c r="T2379" s="238">
        <v>0</v>
      </c>
      <c r="U2379" s="1008">
        <v>0</v>
      </c>
      <c r="V2379" s="265"/>
      <c r="W2379" s="921"/>
      <c r="X2379" s="265"/>
      <c r="Y2379" s="921"/>
      <c r="Z2379" s="376">
        <f t="shared" si="231"/>
        <v>0</v>
      </c>
      <c r="AA2379" s="1008">
        <v>0</v>
      </c>
      <c r="AB2379" s="265"/>
      <c r="AC2379" s="921"/>
      <c r="AD2379" s="931">
        <v>0</v>
      </c>
      <c r="AE2379" s="281">
        <f t="shared" si="232"/>
        <v>0</v>
      </c>
      <c r="AF2379" s="958">
        <f t="shared" si="232"/>
        <v>0</v>
      </c>
      <c r="AG2379" s="882">
        <v>0</v>
      </c>
      <c r="AH2379" s="265"/>
      <c r="AI2379" s="921"/>
      <c r="AJ2379" s="926">
        <f t="shared" si="233"/>
        <v>0</v>
      </c>
    </row>
    <row r="2380" spans="2:36" x14ac:dyDescent="0.25">
      <c r="B2380" s="51"/>
      <c r="C2380" s="455"/>
      <c r="D2380" s="51"/>
      <c r="E2380" s="51"/>
      <c r="F2380" s="100"/>
      <c r="G2380" s="55"/>
      <c r="H2380" s="56"/>
      <c r="I2380" s="55"/>
      <c r="J2380" s="57"/>
      <c r="K2380" s="807"/>
      <c r="L2380" s="89"/>
      <c r="M2380" s="644">
        <v>0</v>
      </c>
      <c r="N2380" s="89"/>
      <c r="O2380" s="644"/>
      <c r="P2380" s="75">
        <v>0</v>
      </c>
      <c r="Q2380" s="999"/>
      <c r="R2380" s="81"/>
      <c r="S2380" s="150"/>
      <c r="T2380" s="75">
        <v>0</v>
      </c>
      <c r="U2380" s="999"/>
      <c r="V2380" s="81"/>
      <c r="W2380" s="150"/>
      <c r="X2380" s="81"/>
      <c r="Y2380" s="150"/>
      <c r="Z2380" s="60">
        <f t="shared" si="231"/>
        <v>0</v>
      </c>
      <c r="AA2380" s="999"/>
      <c r="AB2380" s="81"/>
      <c r="AC2380" s="150"/>
      <c r="AD2380" s="63">
        <v>0</v>
      </c>
      <c r="AE2380" s="78"/>
      <c r="AF2380" s="63"/>
      <c r="AG2380" s="150">
        <v>0</v>
      </c>
      <c r="AH2380" s="81"/>
      <c r="AI2380" s="150"/>
      <c r="AJ2380" s="998">
        <f t="shared" si="233"/>
        <v>0</v>
      </c>
    </row>
    <row r="2381" spans="2:36" x14ac:dyDescent="0.25">
      <c r="B2381" s="25">
        <v>3800</v>
      </c>
      <c r="C2381" s="26" t="s">
        <v>2147</v>
      </c>
      <c r="D2381" s="25"/>
      <c r="E2381" s="746"/>
      <c r="F2381" s="28"/>
      <c r="G2381" s="29"/>
      <c r="H2381" s="29"/>
      <c r="I2381" s="29"/>
      <c r="J2381" s="30"/>
      <c r="K2381" s="824">
        <v>588391.48</v>
      </c>
      <c r="L2381" s="249"/>
      <c r="M2381" s="922">
        <v>0</v>
      </c>
      <c r="N2381" s="249"/>
      <c r="O2381" s="922"/>
      <c r="P2381" s="885">
        <v>0</v>
      </c>
      <c r="Q2381" s="248">
        <f>Q2382+Q2385+Q2408+Q2411+Q2414</f>
        <v>0</v>
      </c>
      <c r="R2381" s="250"/>
      <c r="S2381" s="922"/>
      <c r="T2381" s="885">
        <v>0</v>
      </c>
      <c r="U2381" s="248">
        <v>0</v>
      </c>
      <c r="V2381" s="250"/>
      <c r="W2381" s="922"/>
      <c r="X2381" s="250"/>
      <c r="Y2381" s="922"/>
      <c r="Z2381" s="368">
        <f t="shared" si="231"/>
        <v>0</v>
      </c>
      <c r="AA2381" s="248">
        <v>588391.48</v>
      </c>
      <c r="AB2381" s="250"/>
      <c r="AC2381" s="922"/>
      <c r="AD2381" s="929">
        <v>0</v>
      </c>
      <c r="AE2381" s="248">
        <f>AE2382+AE2385+AE2408+AE2411+AE2414</f>
        <v>0</v>
      </c>
      <c r="AF2381" s="554">
        <f>AF2382+AF2385+AF2408+AF2411+AF2414</f>
        <v>0</v>
      </c>
      <c r="AG2381" s="886">
        <v>0</v>
      </c>
      <c r="AH2381" s="250"/>
      <c r="AI2381" s="922"/>
      <c r="AJ2381" s="1028">
        <f t="shared" si="233"/>
        <v>588391.48</v>
      </c>
    </row>
    <row r="2382" spans="2:36" x14ac:dyDescent="0.25">
      <c r="B2382" s="272">
        <v>381</v>
      </c>
      <c r="C2382" s="273" t="s">
        <v>2148</v>
      </c>
      <c r="D2382" s="272"/>
      <c r="E2382" s="272"/>
      <c r="F2382" s="282"/>
      <c r="G2382" s="283"/>
      <c r="H2382" s="283"/>
      <c r="I2382" s="283"/>
      <c r="J2382" s="277"/>
      <c r="K2382" s="806">
        <v>0</v>
      </c>
      <c r="L2382" s="278"/>
      <c r="M2382" s="919">
        <v>0</v>
      </c>
      <c r="N2382" s="278"/>
      <c r="O2382" s="919"/>
      <c r="P2382" s="875">
        <v>0</v>
      </c>
      <c r="Q2382" s="284">
        <f>Q2383</f>
        <v>0</v>
      </c>
      <c r="R2382" s="279"/>
      <c r="S2382" s="919"/>
      <c r="T2382" s="875">
        <v>0</v>
      </c>
      <c r="U2382" s="284">
        <v>0</v>
      </c>
      <c r="V2382" s="279"/>
      <c r="W2382" s="919"/>
      <c r="X2382" s="279"/>
      <c r="Y2382" s="919"/>
      <c r="Z2382" s="373">
        <f t="shared" si="231"/>
        <v>0</v>
      </c>
      <c r="AA2382" s="284">
        <v>0</v>
      </c>
      <c r="AB2382" s="279"/>
      <c r="AC2382" s="919"/>
      <c r="AD2382" s="930">
        <v>0</v>
      </c>
      <c r="AE2382" s="284">
        <f>AE2383</f>
        <v>0</v>
      </c>
      <c r="AF2382" s="944"/>
      <c r="AG2382" s="876">
        <v>0</v>
      </c>
      <c r="AH2382" s="279"/>
      <c r="AI2382" s="919"/>
      <c r="AJ2382" s="1027">
        <f t="shared" si="233"/>
        <v>0</v>
      </c>
    </row>
    <row r="2383" spans="2:36" x14ac:dyDescent="0.25">
      <c r="B2383" s="42">
        <v>38101</v>
      </c>
      <c r="C2383" s="341" t="s">
        <v>2148</v>
      </c>
      <c r="D2383" s="44"/>
      <c r="E2383" s="44"/>
      <c r="F2383" s="45"/>
      <c r="G2383" s="46"/>
      <c r="H2383" s="46"/>
      <c r="I2383" s="46"/>
      <c r="J2383" s="47"/>
      <c r="K2383" s="787">
        <v>0</v>
      </c>
      <c r="L2383" s="264"/>
      <c r="M2383" s="921">
        <v>0</v>
      </c>
      <c r="N2383" s="264"/>
      <c r="O2383" s="921"/>
      <c r="P2383" s="238">
        <v>0</v>
      </c>
      <c r="Q2383" s="280">
        <f>Q2384</f>
        <v>0</v>
      </c>
      <c r="R2383" s="265"/>
      <c r="S2383" s="921"/>
      <c r="T2383" s="238">
        <v>0</v>
      </c>
      <c r="U2383" s="280">
        <v>0</v>
      </c>
      <c r="V2383" s="265"/>
      <c r="W2383" s="921"/>
      <c r="X2383" s="265"/>
      <c r="Y2383" s="921"/>
      <c r="Z2383" s="376">
        <f t="shared" si="231"/>
        <v>0</v>
      </c>
      <c r="AA2383" s="280">
        <v>0</v>
      </c>
      <c r="AB2383" s="265"/>
      <c r="AC2383" s="921"/>
      <c r="AD2383" s="931">
        <v>0</v>
      </c>
      <c r="AE2383" s="280">
        <f>AE2384</f>
        <v>0</v>
      </c>
      <c r="AF2383" s="958"/>
      <c r="AG2383" s="882">
        <v>0</v>
      </c>
      <c r="AH2383" s="265"/>
      <c r="AI2383" s="921"/>
      <c r="AJ2383" s="926">
        <f t="shared" si="233"/>
        <v>0</v>
      </c>
    </row>
    <row r="2384" spans="2:36" x14ac:dyDescent="0.25">
      <c r="B2384" s="408"/>
      <c r="C2384" s="487"/>
      <c r="D2384" s="51"/>
      <c r="E2384" s="51"/>
      <c r="F2384" s="79"/>
      <c r="G2384" s="133"/>
      <c r="H2384" s="133"/>
      <c r="I2384" s="133"/>
      <c r="J2384" s="108"/>
      <c r="K2384" s="807"/>
      <c r="L2384" s="142"/>
      <c r="M2384" s="918">
        <v>0</v>
      </c>
      <c r="N2384" s="142"/>
      <c r="O2384" s="918"/>
      <c r="P2384" s="75">
        <v>0</v>
      </c>
      <c r="Q2384" s="483"/>
      <c r="R2384" s="144"/>
      <c r="S2384" s="918"/>
      <c r="T2384" s="75">
        <v>0</v>
      </c>
      <c r="U2384" s="483"/>
      <c r="V2384" s="144"/>
      <c r="W2384" s="918"/>
      <c r="X2384" s="144"/>
      <c r="Y2384" s="918"/>
      <c r="Z2384" s="60">
        <f t="shared" si="231"/>
        <v>0</v>
      </c>
      <c r="AA2384" s="483">
        <v>0</v>
      </c>
      <c r="AB2384" s="144"/>
      <c r="AC2384" s="918"/>
      <c r="AD2384" s="63">
        <v>0</v>
      </c>
      <c r="AE2384" s="483"/>
      <c r="AF2384" s="945"/>
      <c r="AG2384" s="150">
        <v>0</v>
      </c>
      <c r="AH2384" s="144"/>
      <c r="AI2384" s="918"/>
      <c r="AJ2384" s="998">
        <f t="shared" si="233"/>
        <v>0</v>
      </c>
    </row>
    <row r="2385" spans="2:36" x14ac:dyDescent="0.25">
      <c r="B2385" s="272">
        <v>382</v>
      </c>
      <c r="C2385" s="273" t="s">
        <v>2149</v>
      </c>
      <c r="D2385" s="272"/>
      <c r="E2385" s="747"/>
      <c r="F2385" s="282"/>
      <c r="G2385" s="283"/>
      <c r="H2385" s="283"/>
      <c r="I2385" s="283"/>
      <c r="J2385" s="277"/>
      <c r="K2385" s="825">
        <v>588391.48</v>
      </c>
      <c r="L2385" s="278"/>
      <c r="M2385" s="919">
        <v>0</v>
      </c>
      <c r="N2385" s="278"/>
      <c r="O2385" s="919"/>
      <c r="P2385" s="875">
        <v>0</v>
      </c>
      <c r="Q2385" s="284">
        <f>Q2386</f>
        <v>0</v>
      </c>
      <c r="R2385" s="279"/>
      <c r="S2385" s="919"/>
      <c r="T2385" s="875">
        <v>0</v>
      </c>
      <c r="U2385" s="284"/>
      <c r="V2385" s="279"/>
      <c r="W2385" s="919"/>
      <c r="X2385" s="279"/>
      <c r="Y2385" s="919"/>
      <c r="Z2385" s="373">
        <f t="shared" si="231"/>
        <v>0</v>
      </c>
      <c r="AA2385" s="284">
        <f>AA2386</f>
        <v>588391.48</v>
      </c>
      <c r="AB2385" s="279"/>
      <c r="AC2385" s="284">
        <f>AC2386</f>
        <v>0</v>
      </c>
      <c r="AD2385" s="930">
        <v>0</v>
      </c>
      <c r="AE2385" s="284">
        <f>AE2386</f>
        <v>0</v>
      </c>
      <c r="AF2385" s="950">
        <f>AF2386</f>
        <v>0</v>
      </c>
      <c r="AG2385" s="876">
        <v>0</v>
      </c>
      <c r="AH2385" s="279"/>
      <c r="AI2385" s="919"/>
      <c r="AJ2385" s="284">
        <f>AJ2386</f>
        <v>588391.48</v>
      </c>
    </row>
    <row r="2386" spans="2:36" x14ac:dyDescent="0.25">
      <c r="B2386" s="42">
        <v>38201</v>
      </c>
      <c r="C2386" s="341" t="s">
        <v>2149</v>
      </c>
      <c r="D2386" s="44"/>
      <c r="E2386" s="540"/>
      <c r="F2386" s="45"/>
      <c r="G2386" s="46"/>
      <c r="H2386" s="46"/>
      <c r="I2386" s="46"/>
      <c r="J2386" s="47"/>
      <c r="K2386" s="832">
        <v>588391.48</v>
      </c>
      <c r="L2386" s="264"/>
      <c r="M2386" s="921">
        <v>0</v>
      </c>
      <c r="N2386" s="264"/>
      <c r="O2386" s="921"/>
      <c r="P2386" s="238">
        <v>0</v>
      </c>
      <c r="Q2386" s="475">
        <f>Q2387+Q2388+Q2389+Q2392+Q2397+Q2398+Q2399+Q2400+Q2401+Q2402+Q2403+Q2404+Q2405+Q2407</f>
        <v>0</v>
      </c>
      <c r="R2386" s="265"/>
      <c r="S2386" s="921"/>
      <c r="T2386" s="238">
        <v>0</v>
      </c>
      <c r="U2386" s="475"/>
      <c r="V2386" s="265"/>
      <c r="W2386" s="921"/>
      <c r="X2386" s="265"/>
      <c r="Y2386" s="921"/>
      <c r="Z2386" s="376">
        <f t="shared" si="231"/>
        <v>0</v>
      </c>
      <c r="AA2386" s="475">
        <f>SUM(AA2387:AA2407)</f>
        <v>588391.48</v>
      </c>
      <c r="AB2386" s="265"/>
      <c r="AC2386" s="475">
        <f>SUM(AC2387:AC2407)</f>
        <v>0</v>
      </c>
      <c r="AD2386" s="931">
        <v>0</v>
      </c>
      <c r="AE2386" s="475">
        <f>SUM(AE2387:AE2407)</f>
        <v>0</v>
      </c>
      <c r="AF2386" s="971">
        <f>AF2387+AF2388+AF2389+AF2392+AF2397+AF2398+AF2399+AF2400+AF2401+AF2402+AF2403+AF2404+AF2405+AF2407</f>
        <v>0</v>
      </c>
      <c r="AG2386" s="882">
        <v>0</v>
      </c>
      <c r="AH2386" s="265"/>
      <c r="AI2386" s="921"/>
      <c r="AJ2386" s="475">
        <f>SUM(AJ2387:AJ2407)</f>
        <v>588391.48</v>
      </c>
    </row>
    <row r="2387" spans="2:36" ht="66" x14ac:dyDescent="0.25">
      <c r="B2387" s="408"/>
      <c r="C2387" s="82" t="s">
        <v>2150</v>
      </c>
      <c r="D2387" s="51"/>
      <c r="E2387" s="51">
        <v>0</v>
      </c>
      <c r="F2387" s="79" t="s">
        <v>2151</v>
      </c>
      <c r="G2387" s="88" t="s">
        <v>31</v>
      </c>
      <c r="H2387" s="56" t="s">
        <v>32</v>
      </c>
      <c r="I2387" s="55" t="s">
        <v>33</v>
      </c>
      <c r="J2387" s="57">
        <v>29000</v>
      </c>
      <c r="K2387" s="807">
        <v>8276.9599999999991</v>
      </c>
      <c r="L2387" s="142"/>
      <c r="M2387" s="918">
        <v>0</v>
      </c>
      <c r="N2387" s="142"/>
      <c r="O2387" s="918"/>
      <c r="P2387" s="75">
        <v>0</v>
      </c>
      <c r="Q2387" s="999">
        <f>P2387*J2387</f>
        <v>0</v>
      </c>
      <c r="R2387" s="81"/>
      <c r="S2387" s="150"/>
      <c r="T2387" s="75">
        <v>0</v>
      </c>
      <c r="U2387" s="999"/>
      <c r="V2387" s="81"/>
      <c r="W2387" s="150"/>
      <c r="X2387" s="81"/>
      <c r="Y2387" s="150"/>
      <c r="Z2387" s="60">
        <f t="shared" si="231"/>
        <v>0</v>
      </c>
      <c r="AA2387" s="999">
        <v>8276.9599999999991</v>
      </c>
      <c r="AB2387" s="81"/>
      <c r="AC2387" s="150"/>
      <c r="AD2387" s="63">
        <v>0</v>
      </c>
      <c r="AE2387" s="78">
        <f>AD2387*J2387</f>
        <v>0</v>
      </c>
      <c r="AF2387" s="63">
        <v>0</v>
      </c>
      <c r="AG2387" s="150">
        <v>0</v>
      </c>
      <c r="AH2387" s="81"/>
      <c r="AI2387" s="150"/>
      <c r="AJ2387" s="998">
        <f t="shared" ref="AJ2387:AJ2450" si="234">AG2387+AI2387+AE2387+AC2387+AA2387+Y2387+W2387+U2387+S2387+Q2387+O2387+M2387</f>
        <v>8276.9599999999991</v>
      </c>
    </row>
    <row r="2388" spans="2:36" ht="66" x14ac:dyDescent="0.25">
      <c r="B2388" s="408"/>
      <c r="C2388" s="82" t="s">
        <v>2152</v>
      </c>
      <c r="D2388" s="51"/>
      <c r="E2388" s="51">
        <v>89</v>
      </c>
      <c r="F2388" s="79" t="s">
        <v>734</v>
      </c>
      <c r="G2388" s="55" t="s">
        <v>31</v>
      </c>
      <c r="H2388" s="56" t="s">
        <v>32</v>
      </c>
      <c r="I2388" s="55" t="s">
        <v>33</v>
      </c>
      <c r="J2388" s="57">
        <v>131.00460674157304</v>
      </c>
      <c r="K2388" s="807">
        <v>11659.41</v>
      </c>
      <c r="L2388" s="142"/>
      <c r="M2388" s="918">
        <v>0</v>
      </c>
      <c r="N2388" s="142"/>
      <c r="O2388" s="918"/>
      <c r="P2388" s="75">
        <v>0</v>
      </c>
      <c r="Q2388" s="999">
        <f>P2388*J2388</f>
        <v>0</v>
      </c>
      <c r="R2388" s="81"/>
      <c r="S2388" s="150"/>
      <c r="T2388" s="75">
        <v>0</v>
      </c>
      <c r="U2388" s="999"/>
      <c r="V2388" s="81"/>
      <c r="W2388" s="150"/>
      <c r="X2388" s="81"/>
      <c r="Y2388" s="150"/>
      <c r="Z2388" s="60">
        <f t="shared" si="231"/>
        <v>89</v>
      </c>
      <c r="AA2388" s="999">
        <v>11659.41</v>
      </c>
      <c r="AB2388" s="81"/>
      <c r="AC2388" s="150"/>
      <c r="AD2388" s="63">
        <v>0</v>
      </c>
      <c r="AE2388" s="78">
        <f>AD2388*J2388</f>
        <v>0</v>
      </c>
      <c r="AF2388" s="63">
        <v>0</v>
      </c>
      <c r="AG2388" s="150">
        <v>0</v>
      </c>
      <c r="AH2388" s="81"/>
      <c r="AI2388" s="150"/>
      <c r="AJ2388" s="998">
        <f t="shared" si="234"/>
        <v>11659.41</v>
      </c>
    </row>
    <row r="2389" spans="2:36" ht="66" x14ac:dyDescent="0.25">
      <c r="B2389" s="408"/>
      <c r="C2389" s="82" t="s">
        <v>2153</v>
      </c>
      <c r="D2389" s="51"/>
      <c r="E2389" s="51">
        <v>899</v>
      </c>
      <c r="F2389" s="79" t="s">
        <v>734</v>
      </c>
      <c r="G2389" s="88" t="s">
        <v>31</v>
      </c>
      <c r="H2389" s="56" t="s">
        <v>32</v>
      </c>
      <c r="I2389" s="55" t="s">
        <v>33</v>
      </c>
      <c r="J2389" s="57">
        <v>118.4976692563818</v>
      </c>
      <c r="K2389" s="807">
        <v>0</v>
      </c>
      <c r="L2389" s="142"/>
      <c r="M2389" s="918">
        <v>0</v>
      </c>
      <c r="N2389" s="142"/>
      <c r="O2389" s="918"/>
      <c r="P2389" s="75">
        <v>0</v>
      </c>
      <c r="Q2389" s="999">
        <f>P2389*J2389</f>
        <v>0</v>
      </c>
      <c r="R2389" s="81"/>
      <c r="S2389" s="150"/>
      <c r="T2389" s="75">
        <v>0</v>
      </c>
      <c r="U2389" s="999"/>
      <c r="V2389" s="81"/>
      <c r="W2389" s="150"/>
      <c r="X2389" s="81"/>
      <c r="Y2389" s="150"/>
      <c r="Z2389" s="60">
        <f t="shared" si="231"/>
        <v>899</v>
      </c>
      <c r="AA2389" s="999">
        <v>0</v>
      </c>
      <c r="AB2389" s="81"/>
      <c r="AC2389" s="150"/>
      <c r="AD2389" s="63">
        <v>0</v>
      </c>
      <c r="AE2389" s="78">
        <f>AD2389*J2389</f>
        <v>0</v>
      </c>
      <c r="AF2389" s="63">
        <v>0</v>
      </c>
      <c r="AG2389" s="150">
        <v>0</v>
      </c>
      <c r="AH2389" s="81"/>
      <c r="AI2389" s="150"/>
      <c r="AJ2389" s="998">
        <f t="shared" si="234"/>
        <v>0</v>
      </c>
    </row>
    <row r="2390" spans="2:36" x14ac:dyDescent="0.25">
      <c r="B2390" s="408"/>
      <c r="C2390" s="82"/>
      <c r="D2390" s="51"/>
      <c r="E2390" s="51"/>
      <c r="F2390" s="79"/>
      <c r="G2390" s="88"/>
      <c r="H2390" s="56"/>
      <c r="I2390" s="55"/>
      <c r="J2390" s="57"/>
      <c r="K2390" s="807"/>
      <c r="L2390" s="142"/>
      <c r="M2390" s="918">
        <v>0</v>
      </c>
      <c r="N2390" s="142"/>
      <c r="O2390" s="918"/>
      <c r="P2390" s="75">
        <v>0</v>
      </c>
      <c r="Q2390" s="999"/>
      <c r="R2390" s="81"/>
      <c r="S2390" s="150"/>
      <c r="T2390" s="75">
        <v>0</v>
      </c>
      <c r="U2390" s="999"/>
      <c r="V2390" s="81"/>
      <c r="W2390" s="150"/>
      <c r="X2390" s="81"/>
      <c r="Y2390" s="150"/>
      <c r="Z2390" s="60">
        <f t="shared" si="231"/>
        <v>0</v>
      </c>
      <c r="AA2390" s="999"/>
      <c r="AB2390" s="81"/>
      <c r="AC2390" s="150"/>
      <c r="AD2390" s="63">
        <v>0</v>
      </c>
      <c r="AE2390" s="78"/>
      <c r="AF2390" s="63"/>
      <c r="AG2390" s="150">
        <v>0</v>
      </c>
      <c r="AH2390" s="81"/>
      <c r="AI2390" s="150"/>
      <c r="AJ2390" s="998">
        <f t="shared" si="234"/>
        <v>0</v>
      </c>
    </row>
    <row r="2391" spans="2:36" x14ac:dyDescent="0.25">
      <c r="B2391" s="408"/>
      <c r="C2391" s="82"/>
      <c r="D2391" s="51"/>
      <c r="E2391" s="51"/>
      <c r="F2391" s="79"/>
      <c r="G2391" s="88"/>
      <c r="H2391" s="56"/>
      <c r="I2391" s="55"/>
      <c r="J2391" s="57"/>
      <c r="K2391" s="807"/>
      <c r="L2391" s="142"/>
      <c r="M2391" s="918">
        <v>0</v>
      </c>
      <c r="N2391" s="142"/>
      <c r="O2391" s="918"/>
      <c r="P2391" s="75">
        <v>0</v>
      </c>
      <c r="Q2391" s="999"/>
      <c r="R2391" s="81"/>
      <c r="S2391" s="150"/>
      <c r="T2391" s="75">
        <v>0</v>
      </c>
      <c r="U2391" s="999"/>
      <c r="V2391" s="81"/>
      <c r="W2391" s="150"/>
      <c r="X2391" s="81"/>
      <c r="Y2391" s="150"/>
      <c r="Z2391" s="60">
        <f t="shared" si="231"/>
        <v>0</v>
      </c>
      <c r="AA2391" s="999"/>
      <c r="AB2391" s="81"/>
      <c r="AC2391" s="150"/>
      <c r="AD2391" s="63">
        <v>0</v>
      </c>
      <c r="AE2391" s="78"/>
      <c r="AF2391" s="63"/>
      <c r="AG2391" s="150">
        <v>0</v>
      </c>
      <c r="AH2391" s="81"/>
      <c r="AI2391" s="150"/>
      <c r="AJ2391" s="998">
        <f t="shared" si="234"/>
        <v>0</v>
      </c>
    </row>
    <row r="2392" spans="2:36" ht="66" x14ac:dyDescent="0.25">
      <c r="B2392" s="408"/>
      <c r="C2392" s="82" t="s">
        <v>2154</v>
      </c>
      <c r="D2392" s="51"/>
      <c r="E2392" s="51">
        <v>2</v>
      </c>
      <c r="F2392" s="79" t="s">
        <v>2151</v>
      </c>
      <c r="G2392" s="88" t="s">
        <v>31</v>
      </c>
      <c r="H2392" s="56" t="s">
        <v>32</v>
      </c>
      <c r="I2392" s="55" t="s">
        <v>33</v>
      </c>
      <c r="J2392" s="57">
        <v>221710</v>
      </c>
      <c r="K2392" s="807">
        <v>434907.5</v>
      </c>
      <c r="L2392" s="142"/>
      <c r="M2392" s="918">
        <v>0</v>
      </c>
      <c r="N2392" s="142"/>
      <c r="O2392" s="918"/>
      <c r="P2392" s="75">
        <v>0</v>
      </c>
      <c r="Q2392" s="999">
        <f>P2392*J2392</f>
        <v>0</v>
      </c>
      <c r="R2392" s="81"/>
      <c r="S2392" s="150"/>
      <c r="T2392" s="75">
        <v>0</v>
      </c>
      <c r="U2392" s="999"/>
      <c r="V2392" s="81"/>
      <c r="W2392" s="150"/>
      <c r="X2392" s="81"/>
      <c r="Y2392" s="150"/>
      <c r="Z2392" s="60">
        <f t="shared" si="231"/>
        <v>2</v>
      </c>
      <c r="AA2392" s="999">
        <v>434907.5</v>
      </c>
      <c r="AB2392" s="81"/>
      <c r="AC2392" s="150"/>
      <c r="AD2392" s="63">
        <v>0</v>
      </c>
      <c r="AE2392" s="78">
        <f>AD2392*J2392</f>
        <v>0</v>
      </c>
      <c r="AF2392" s="63">
        <v>0</v>
      </c>
      <c r="AG2392" s="150">
        <v>0</v>
      </c>
      <c r="AH2392" s="81"/>
      <c r="AI2392" s="150"/>
      <c r="AJ2392" s="998">
        <f t="shared" si="234"/>
        <v>434907.5</v>
      </c>
    </row>
    <row r="2393" spans="2:36" x14ac:dyDescent="0.25">
      <c r="B2393" s="408"/>
      <c r="C2393" s="82"/>
      <c r="D2393" s="51"/>
      <c r="E2393" s="51"/>
      <c r="F2393" s="79"/>
      <c r="G2393" s="88"/>
      <c r="H2393" s="56"/>
      <c r="I2393" s="55"/>
      <c r="J2393" s="57"/>
      <c r="K2393" s="807"/>
      <c r="L2393" s="142"/>
      <c r="M2393" s="918">
        <v>0</v>
      </c>
      <c r="N2393" s="142"/>
      <c r="O2393" s="918"/>
      <c r="P2393" s="75">
        <v>0</v>
      </c>
      <c r="Q2393" s="999"/>
      <c r="R2393" s="81"/>
      <c r="S2393" s="150"/>
      <c r="T2393" s="75">
        <v>0</v>
      </c>
      <c r="U2393" s="999"/>
      <c r="V2393" s="81"/>
      <c r="W2393" s="150"/>
      <c r="X2393" s="81"/>
      <c r="Y2393" s="150"/>
      <c r="Z2393" s="60">
        <f t="shared" si="231"/>
        <v>0</v>
      </c>
      <c r="AA2393" s="999"/>
      <c r="AB2393" s="81"/>
      <c r="AC2393" s="150"/>
      <c r="AD2393" s="63">
        <v>0</v>
      </c>
      <c r="AE2393" s="78"/>
      <c r="AF2393" s="63"/>
      <c r="AG2393" s="150">
        <v>0</v>
      </c>
      <c r="AH2393" s="81"/>
      <c r="AI2393" s="150"/>
      <c r="AJ2393" s="998">
        <f t="shared" si="234"/>
        <v>0</v>
      </c>
    </row>
    <row r="2394" spans="2:36" x14ac:dyDescent="0.25">
      <c r="B2394" s="408"/>
      <c r="C2394" s="82"/>
      <c r="D2394" s="51"/>
      <c r="E2394" s="51"/>
      <c r="F2394" s="79"/>
      <c r="G2394" s="88"/>
      <c r="H2394" s="56"/>
      <c r="I2394" s="55"/>
      <c r="J2394" s="57"/>
      <c r="K2394" s="807"/>
      <c r="L2394" s="142"/>
      <c r="M2394" s="918">
        <v>0</v>
      </c>
      <c r="N2394" s="142"/>
      <c r="O2394" s="918"/>
      <c r="P2394" s="75">
        <v>0</v>
      </c>
      <c r="Q2394" s="999"/>
      <c r="R2394" s="81"/>
      <c r="S2394" s="150"/>
      <c r="T2394" s="75">
        <v>0</v>
      </c>
      <c r="U2394" s="999"/>
      <c r="V2394" s="81"/>
      <c r="W2394" s="150"/>
      <c r="X2394" s="81"/>
      <c r="Y2394" s="150"/>
      <c r="Z2394" s="60">
        <f t="shared" si="231"/>
        <v>0</v>
      </c>
      <c r="AA2394" s="999"/>
      <c r="AB2394" s="81"/>
      <c r="AC2394" s="150"/>
      <c r="AD2394" s="63">
        <v>0</v>
      </c>
      <c r="AE2394" s="78"/>
      <c r="AF2394" s="63"/>
      <c r="AG2394" s="150">
        <v>0</v>
      </c>
      <c r="AH2394" s="81"/>
      <c r="AI2394" s="150"/>
      <c r="AJ2394" s="998">
        <f t="shared" si="234"/>
        <v>0</v>
      </c>
    </row>
    <row r="2395" spans="2:36" x14ac:dyDescent="0.25">
      <c r="B2395" s="408"/>
      <c r="C2395" s="82"/>
      <c r="D2395" s="51"/>
      <c r="E2395" s="51"/>
      <c r="F2395" s="79"/>
      <c r="G2395" s="88"/>
      <c r="H2395" s="56"/>
      <c r="I2395" s="55"/>
      <c r="J2395" s="57"/>
      <c r="K2395" s="807"/>
      <c r="L2395" s="142"/>
      <c r="M2395" s="918">
        <v>0</v>
      </c>
      <c r="N2395" s="142"/>
      <c r="O2395" s="918"/>
      <c r="P2395" s="75">
        <v>0</v>
      </c>
      <c r="Q2395" s="999"/>
      <c r="R2395" s="81"/>
      <c r="S2395" s="150"/>
      <c r="T2395" s="75">
        <v>0</v>
      </c>
      <c r="U2395" s="999"/>
      <c r="V2395" s="81"/>
      <c r="W2395" s="150"/>
      <c r="X2395" s="81"/>
      <c r="Y2395" s="150"/>
      <c r="Z2395" s="60">
        <f t="shared" si="231"/>
        <v>0</v>
      </c>
      <c r="AA2395" s="999"/>
      <c r="AB2395" s="81"/>
      <c r="AC2395" s="150"/>
      <c r="AD2395" s="63">
        <v>0</v>
      </c>
      <c r="AE2395" s="78"/>
      <c r="AF2395" s="63"/>
      <c r="AG2395" s="150">
        <v>0</v>
      </c>
      <c r="AH2395" s="81"/>
      <c r="AI2395" s="150"/>
      <c r="AJ2395" s="998">
        <f t="shared" si="234"/>
        <v>0</v>
      </c>
    </row>
    <row r="2396" spans="2:36" x14ac:dyDescent="0.25">
      <c r="B2396" s="408"/>
      <c r="C2396" s="82"/>
      <c r="D2396" s="51"/>
      <c r="E2396" s="51"/>
      <c r="F2396" s="79"/>
      <c r="G2396" s="88"/>
      <c r="H2396" s="56"/>
      <c r="I2396" s="55"/>
      <c r="J2396" s="57"/>
      <c r="K2396" s="807"/>
      <c r="L2396" s="142"/>
      <c r="M2396" s="918">
        <v>0</v>
      </c>
      <c r="N2396" s="142"/>
      <c r="O2396" s="918"/>
      <c r="P2396" s="75">
        <v>0</v>
      </c>
      <c r="Q2396" s="999"/>
      <c r="R2396" s="81"/>
      <c r="S2396" s="150"/>
      <c r="T2396" s="75">
        <v>0</v>
      </c>
      <c r="U2396" s="999"/>
      <c r="V2396" s="81"/>
      <c r="W2396" s="150"/>
      <c r="X2396" s="81"/>
      <c r="Y2396" s="150"/>
      <c r="Z2396" s="60">
        <f t="shared" si="231"/>
        <v>0</v>
      </c>
      <c r="AA2396" s="999"/>
      <c r="AB2396" s="81"/>
      <c r="AC2396" s="150"/>
      <c r="AD2396" s="63">
        <v>0</v>
      </c>
      <c r="AE2396" s="78"/>
      <c r="AF2396" s="63"/>
      <c r="AG2396" s="150">
        <v>0</v>
      </c>
      <c r="AH2396" s="81"/>
      <c r="AI2396" s="150"/>
      <c r="AJ2396" s="998">
        <f t="shared" si="234"/>
        <v>0</v>
      </c>
    </row>
    <row r="2397" spans="2:36" ht="66" x14ac:dyDescent="0.25">
      <c r="B2397" s="408"/>
      <c r="C2397" s="82" t="s">
        <v>2155</v>
      </c>
      <c r="D2397" s="51"/>
      <c r="E2397" s="51">
        <v>1</v>
      </c>
      <c r="F2397" s="79" t="s">
        <v>734</v>
      </c>
      <c r="G2397" s="55" t="s">
        <v>31</v>
      </c>
      <c r="H2397" s="56" t="s">
        <v>32</v>
      </c>
      <c r="I2397" s="55" t="s">
        <v>33</v>
      </c>
      <c r="J2397" s="57">
        <v>26709.17</v>
      </c>
      <c r="K2397" s="807">
        <v>26709.17</v>
      </c>
      <c r="L2397" s="142"/>
      <c r="M2397" s="918">
        <v>0</v>
      </c>
      <c r="N2397" s="142"/>
      <c r="O2397" s="918"/>
      <c r="P2397" s="75">
        <v>0</v>
      </c>
      <c r="Q2397" s="999">
        <f t="shared" ref="Q2397:Q2405" si="235">P2397*J2397</f>
        <v>0</v>
      </c>
      <c r="R2397" s="81"/>
      <c r="S2397" s="150"/>
      <c r="T2397" s="75">
        <v>0</v>
      </c>
      <c r="U2397" s="999"/>
      <c r="V2397" s="81"/>
      <c r="W2397" s="150"/>
      <c r="X2397" s="81"/>
      <c r="Y2397" s="150"/>
      <c r="Z2397" s="60">
        <f t="shared" si="231"/>
        <v>1</v>
      </c>
      <c r="AA2397" s="999">
        <v>26709.17</v>
      </c>
      <c r="AB2397" s="81"/>
      <c r="AC2397" s="150"/>
      <c r="AD2397" s="63">
        <v>0</v>
      </c>
      <c r="AE2397" s="78">
        <f t="shared" ref="AE2397:AE2405" si="236">AD2397*J2397</f>
        <v>0</v>
      </c>
      <c r="AF2397" s="63">
        <v>0</v>
      </c>
      <c r="AG2397" s="150">
        <v>0</v>
      </c>
      <c r="AH2397" s="81"/>
      <c r="AI2397" s="150"/>
      <c r="AJ2397" s="998">
        <f t="shared" si="234"/>
        <v>26709.17</v>
      </c>
    </row>
    <row r="2398" spans="2:36" ht="66" x14ac:dyDescent="0.25">
      <c r="B2398" s="408"/>
      <c r="C2398" s="82" t="s">
        <v>2156</v>
      </c>
      <c r="D2398" s="51"/>
      <c r="E2398" s="51">
        <v>1</v>
      </c>
      <c r="F2398" s="79" t="s">
        <v>2151</v>
      </c>
      <c r="G2398" s="88" t="s">
        <v>31</v>
      </c>
      <c r="H2398" s="56" t="s">
        <v>32</v>
      </c>
      <c r="I2398" s="55" t="s">
        <v>33</v>
      </c>
      <c r="J2398" s="57">
        <v>20000</v>
      </c>
      <c r="K2398" s="807">
        <v>20000</v>
      </c>
      <c r="L2398" s="142"/>
      <c r="M2398" s="918">
        <v>0</v>
      </c>
      <c r="N2398" s="142"/>
      <c r="O2398" s="918"/>
      <c r="P2398" s="75">
        <v>0</v>
      </c>
      <c r="Q2398" s="999">
        <f t="shared" si="235"/>
        <v>0</v>
      </c>
      <c r="R2398" s="81"/>
      <c r="S2398" s="150"/>
      <c r="T2398" s="75">
        <v>0</v>
      </c>
      <c r="U2398" s="999"/>
      <c r="V2398" s="81"/>
      <c r="W2398" s="150"/>
      <c r="X2398" s="81"/>
      <c r="Y2398" s="150"/>
      <c r="Z2398" s="60">
        <f t="shared" si="231"/>
        <v>1</v>
      </c>
      <c r="AA2398" s="999">
        <v>20000</v>
      </c>
      <c r="AB2398" s="81"/>
      <c r="AC2398" s="150"/>
      <c r="AD2398" s="63">
        <v>0</v>
      </c>
      <c r="AE2398" s="78">
        <f t="shared" si="236"/>
        <v>0</v>
      </c>
      <c r="AF2398" s="63">
        <v>0</v>
      </c>
      <c r="AG2398" s="150">
        <v>0</v>
      </c>
      <c r="AH2398" s="81"/>
      <c r="AI2398" s="150"/>
      <c r="AJ2398" s="998">
        <f t="shared" si="234"/>
        <v>20000</v>
      </c>
    </row>
    <row r="2399" spans="2:36" ht="66" x14ac:dyDescent="0.25">
      <c r="B2399" s="408"/>
      <c r="C2399" s="82" t="s">
        <v>2157</v>
      </c>
      <c r="D2399" s="51"/>
      <c r="E2399" s="51">
        <v>12</v>
      </c>
      <c r="F2399" s="79" t="s">
        <v>2151</v>
      </c>
      <c r="G2399" s="88" t="s">
        <v>31</v>
      </c>
      <c r="H2399" s="56" t="s">
        <v>32</v>
      </c>
      <c r="I2399" s="55" t="s">
        <v>33</v>
      </c>
      <c r="J2399" s="57">
        <v>3021.8700000000003</v>
      </c>
      <c r="K2399" s="807">
        <v>36262.44</v>
      </c>
      <c r="L2399" s="142"/>
      <c r="M2399" s="918">
        <v>0</v>
      </c>
      <c r="N2399" s="142"/>
      <c r="O2399" s="918"/>
      <c r="P2399" s="75">
        <v>0</v>
      </c>
      <c r="Q2399" s="999">
        <f t="shared" si="235"/>
        <v>0</v>
      </c>
      <c r="R2399" s="81"/>
      <c r="S2399" s="150"/>
      <c r="T2399" s="75">
        <v>0</v>
      </c>
      <c r="U2399" s="999"/>
      <c r="V2399" s="81"/>
      <c r="W2399" s="150"/>
      <c r="X2399" s="81"/>
      <c r="Y2399" s="150"/>
      <c r="Z2399" s="60">
        <f t="shared" si="231"/>
        <v>12</v>
      </c>
      <c r="AA2399" s="999">
        <v>36262.44</v>
      </c>
      <c r="AB2399" s="81"/>
      <c r="AC2399" s="150"/>
      <c r="AD2399" s="63">
        <v>0</v>
      </c>
      <c r="AE2399" s="78">
        <f t="shared" si="236"/>
        <v>0</v>
      </c>
      <c r="AF2399" s="63">
        <v>0</v>
      </c>
      <c r="AG2399" s="150">
        <v>0</v>
      </c>
      <c r="AH2399" s="81"/>
      <c r="AI2399" s="150"/>
      <c r="AJ2399" s="998">
        <f t="shared" si="234"/>
        <v>36262.44</v>
      </c>
    </row>
    <row r="2400" spans="2:36" ht="66" x14ac:dyDescent="0.25">
      <c r="B2400" s="408"/>
      <c r="C2400" s="52" t="s">
        <v>2158</v>
      </c>
      <c r="D2400" s="51"/>
      <c r="E2400" s="51">
        <v>1</v>
      </c>
      <c r="F2400" s="149" t="s">
        <v>734</v>
      </c>
      <c r="G2400" s="55" t="s">
        <v>31</v>
      </c>
      <c r="H2400" s="56" t="s">
        <v>32</v>
      </c>
      <c r="I2400" s="55" t="s">
        <v>33</v>
      </c>
      <c r="J2400" s="57">
        <v>11600</v>
      </c>
      <c r="K2400" s="807">
        <v>11600</v>
      </c>
      <c r="L2400" s="142"/>
      <c r="M2400" s="918">
        <v>0</v>
      </c>
      <c r="N2400" s="142"/>
      <c r="O2400" s="918"/>
      <c r="P2400" s="75">
        <v>0</v>
      </c>
      <c r="Q2400" s="999">
        <f t="shared" si="235"/>
        <v>0</v>
      </c>
      <c r="R2400" s="81"/>
      <c r="S2400" s="150"/>
      <c r="T2400" s="75">
        <v>0</v>
      </c>
      <c r="U2400" s="999"/>
      <c r="V2400" s="81"/>
      <c r="W2400" s="150"/>
      <c r="X2400" s="81"/>
      <c r="Y2400" s="150"/>
      <c r="Z2400" s="60">
        <f t="shared" si="231"/>
        <v>1</v>
      </c>
      <c r="AA2400" s="999">
        <v>11600</v>
      </c>
      <c r="AB2400" s="81"/>
      <c r="AC2400" s="150"/>
      <c r="AD2400" s="63">
        <v>0</v>
      </c>
      <c r="AE2400" s="78">
        <f t="shared" si="236"/>
        <v>0</v>
      </c>
      <c r="AF2400" s="63">
        <v>0</v>
      </c>
      <c r="AG2400" s="150">
        <v>0</v>
      </c>
      <c r="AH2400" s="81"/>
      <c r="AI2400" s="150"/>
      <c r="AJ2400" s="998">
        <f t="shared" si="234"/>
        <v>11600</v>
      </c>
    </row>
    <row r="2401" spans="2:36" ht="66" x14ac:dyDescent="0.25">
      <c r="B2401" s="408"/>
      <c r="C2401" s="82" t="s">
        <v>2159</v>
      </c>
      <c r="D2401" s="51"/>
      <c r="E2401" s="51">
        <v>25</v>
      </c>
      <c r="F2401" s="597" t="s">
        <v>59</v>
      </c>
      <c r="G2401" s="55" t="s">
        <v>31</v>
      </c>
      <c r="H2401" s="56" t="s">
        <v>32</v>
      </c>
      <c r="I2401" s="55" t="s">
        <v>33</v>
      </c>
      <c r="J2401" s="57">
        <v>290</v>
      </c>
      <c r="K2401" s="807">
        <v>7250</v>
      </c>
      <c r="L2401" s="142"/>
      <c r="M2401" s="918">
        <v>0</v>
      </c>
      <c r="N2401" s="142"/>
      <c r="O2401" s="918"/>
      <c r="P2401" s="75">
        <v>0</v>
      </c>
      <c r="Q2401" s="999">
        <f t="shared" si="235"/>
        <v>0</v>
      </c>
      <c r="R2401" s="81"/>
      <c r="S2401" s="150"/>
      <c r="T2401" s="75">
        <v>0</v>
      </c>
      <c r="U2401" s="999"/>
      <c r="V2401" s="81"/>
      <c r="W2401" s="150"/>
      <c r="X2401" s="81"/>
      <c r="Y2401" s="150"/>
      <c r="Z2401" s="60">
        <f t="shared" si="231"/>
        <v>25</v>
      </c>
      <c r="AA2401" s="999">
        <v>7250</v>
      </c>
      <c r="AB2401" s="81"/>
      <c r="AC2401" s="150"/>
      <c r="AD2401" s="63">
        <v>0</v>
      </c>
      <c r="AE2401" s="78">
        <f t="shared" si="236"/>
        <v>0</v>
      </c>
      <c r="AF2401" s="63">
        <v>0</v>
      </c>
      <c r="AG2401" s="150">
        <v>0</v>
      </c>
      <c r="AH2401" s="81"/>
      <c r="AI2401" s="150"/>
      <c r="AJ2401" s="998">
        <f t="shared" si="234"/>
        <v>7250</v>
      </c>
    </row>
    <row r="2402" spans="2:36" ht="66" x14ac:dyDescent="0.25">
      <c r="B2402" s="408"/>
      <c r="C2402" s="82" t="s">
        <v>2160</v>
      </c>
      <c r="D2402" s="51"/>
      <c r="E2402" s="51">
        <v>25</v>
      </c>
      <c r="F2402" s="598" t="s">
        <v>59</v>
      </c>
      <c r="G2402" s="55" t="s">
        <v>31</v>
      </c>
      <c r="H2402" s="56" t="s">
        <v>32</v>
      </c>
      <c r="I2402" s="55" t="s">
        <v>33</v>
      </c>
      <c r="J2402" s="57">
        <v>197.2</v>
      </c>
      <c r="K2402" s="807">
        <v>4930</v>
      </c>
      <c r="L2402" s="142"/>
      <c r="M2402" s="918">
        <v>0</v>
      </c>
      <c r="N2402" s="142"/>
      <c r="O2402" s="918"/>
      <c r="P2402" s="75">
        <v>0</v>
      </c>
      <c r="Q2402" s="999">
        <f t="shared" si="235"/>
        <v>0</v>
      </c>
      <c r="R2402" s="81"/>
      <c r="S2402" s="150"/>
      <c r="T2402" s="75">
        <v>0</v>
      </c>
      <c r="U2402" s="999"/>
      <c r="V2402" s="81"/>
      <c r="W2402" s="150"/>
      <c r="X2402" s="81"/>
      <c r="Y2402" s="150"/>
      <c r="Z2402" s="60">
        <f t="shared" si="231"/>
        <v>25</v>
      </c>
      <c r="AA2402" s="999">
        <v>4930</v>
      </c>
      <c r="AB2402" s="81"/>
      <c r="AC2402" s="150"/>
      <c r="AD2402" s="63">
        <v>0</v>
      </c>
      <c r="AE2402" s="78">
        <f t="shared" si="236"/>
        <v>0</v>
      </c>
      <c r="AF2402" s="63">
        <v>0</v>
      </c>
      <c r="AG2402" s="150">
        <v>0</v>
      </c>
      <c r="AH2402" s="81"/>
      <c r="AI2402" s="150"/>
      <c r="AJ2402" s="998">
        <f t="shared" si="234"/>
        <v>4930</v>
      </c>
    </row>
    <row r="2403" spans="2:36" ht="66" x14ac:dyDescent="0.25">
      <c r="B2403" s="408"/>
      <c r="C2403" s="82" t="s">
        <v>2161</v>
      </c>
      <c r="D2403" s="51"/>
      <c r="E2403" s="51">
        <v>35</v>
      </c>
      <c r="F2403" s="598" t="s">
        <v>59</v>
      </c>
      <c r="G2403" s="55" t="s">
        <v>31</v>
      </c>
      <c r="H2403" s="56" t="s">
        <v>32</v>
      </c>
      <c r="I2403" s="55" t="s">
        <v>33</v>
      </c>
      <c r="J2403" s="57">
        <v>220.4</v>
      </c>
      <c r="K2403" s="807">
        <v>7714</v>
      </c>
      <c r="L2403" s="142"/>
      <c r="M2403" s="918">
        <v>0</v>
      </c>
      <c r="N2403" s="142"/>
      <c r="O2403" s="918"/>
      <c r="P2403" s="75">
        <v>0</v>
      </c>
      <c r="Q2403" s="999">
        <f t="shared" si="235"/>
        <v>0</v>
      </c>
      <c r="R2403" s="81"/>
      <c r="S2403" s="150"/>
      <c r="T2403" s="75">
        <v>0</v>
      </c>
      <c r="U2403" s="999"/>
      <c r="V2403" s="81"/>
      <c r="W2403" s="150"/>
      <c r="X2403" s="81"/>
      <c r="Y2403" s="150"/>
      <c r="Z2403" s="60">
        <f t="shared" si="231"/>
        <v>35</v>
      </c>
      <c r="AA2403" s="999">
        <v>7714</v>
      </c>
      <c r="AB2403" s="81"/>
      <c r="AC2403" s="150"/>
      <c r="AD2403" s="63">
        <v>0</v>
      </c>
      <c r="AE2403" s="78">
        <f t="shared" si="236"/>
        <v>0</v>
      </c>
      <c r="AF2403" s="63">
        <v>0</v>
      </c>
      <c r="AG2403" s="150">
        <v>0</v>
      </c>
      <c r="AH2403" s="81"/>
      <c r="AI2403" s="150"/>
      <c r="AJ2403" s="998">
        <f t="shared" si="234"/>
        <v>7714</v>
      </c>
    </row>
    <row r="2404" spans="2:36" ht="66" x14ac:dyDescent="0.25">
      <c r="B2404" s="408"/>
      <c r="C2404" s="82" t="s">
        <v>2162</v>
      </c>
      <c r="D2404" s="51"/>
      <c r="E2404" s="51">
        <v>35</v>
      </c>
      <c r="F2404" s="598" t="s">
        <v>59</v>
      </c>
      <c r="G2404" s="55" t="s">
        <v>31</v>
      </c>
      <c r="H2404" s="56" t="s">
        <v>32</v>
      </c>
      <c r="I2404" s="55" t="s">
        <v>33</v>
      </c>
      <c r="J2404" s="57">
        <v>232</v>
      </c>
      <c r="K2404" s="807">
        <v>8120</v>
      </c>
      <c r="L2404" s="142"/>
      <c r="M2404" s="918">
        <v>0</v>
      </c>
      <c r="N2404" s="142"/>
      <c r="O2404" s="918"/>
      <c r="P2404" s="75">
        <v>0</v>
      </c>
      <c r="Q2404" s="999">
        <f t="shared" si="235"/>
        <v>0</v>
      </c>
      <c r="R2404" s="81"/>
      <c r="S2404" s="150"/>
      <c r="T2404" s="75">
        <v>0</v>
      </c>
      <c r="U2404" s="999"/>
      <c r="V2404" s="81"/>
      <c r="W2404" s="150"/>
      <c r="X2404" s="81"/>
      <c r="Y2404" s="150"/>
      <c r="Z2404" s="60">
        <f t="shared" si="231"/>
        <v>35</v>
      </c>
      <c r="AA2404" s="999">
        <v>8120</v>
      </c>
      <c r="AB2404" s="81"/>
      <c r="AC2404" s="150"/>
      <c r="AD2404" s="63">
        <v>0</v>
      </c>
      <c r="AE2404" s="78">
        <f t="shared" si="236"/>
        <v>0</v>
      </c>
      <c r="AF2404" s="63">
        <v>0</v>
      </c>
      <c r="AG2404" s="150">
        <v>0</v>
      </c>
      <c r="AH2404" s="81"/>
      <c r="AI2404" s="150"/>
      <c r="AJ2404" s="998">
        <f t="shared" si="234"/>
        <v>8120</v>
      </c>
    </row>
    <row r="2405" spans="2:36" ht="66" x14ac:dyDescent="0.25">
      <c r="B2405" s="408"/>
      <c r="C2405" s="82" t="s">
        <v>2163</v>
      </c>
      <c r="D2405" s="51"/>
      <c r="E2405" s="51">
        <v>35</v>
      </c>
      <c r="F2405" s="598" t="s">
        <v>59</v>
      </c>
      <c r="G2405" s="55" t="s">
        <v>31</v>
      </c>
      <c r="H2405" s="56" t="s">
        <v>32</v>
      </c>
      <c r="I2405" s="55" t="s">
        <v>33</v>
      </c>
      <c r="J2405" s="57">
        <v>81.2</v>
      </c>
      <c r="K2405" s="807">
        <v>2842</v>
      </c>
      <c r="L2405" s="142"/>
      <c r="M2405" s="918">
        <v>0</v>
      </c>
      <c r="N2405" s="142"/>
      <c r="O2405" s="918"/>
      <c r="P2405" s="75">
        <v>0</v>
      </c>
      <c r="Q2405" s="999">
        <f t="shared" si="235"/>
        <v>0</v>
      </c>
      <c r="R2405" s="81"/>
      <c r="S2405" s="150"/>
      <c r="T2405" s="75">
        <v>0</v>
      </c>
      <c r="U2405" s="999"/>
      <c r="V2405" s="81"/>
      <c r="W2405" s="150"/>
      <c r="X2405" s="81"/>
      <c r="Y2405" s="150"/>
      <c r="Z2405" s="60">
        <f t="shared" si="231"/>
        <v>35</v>
      </c>
      <c r="AA2405" s="999">
        <v>2842</v>
      </c>
      <c r="AB2405" s="81"/>
      <c r="AC2405" s="150"/>
      <c r="AD2405" s="63">
        <v>0</v>
      </c>
      <c r="AE2405" s="78">
        <f t="shared" si="236"/>
        <v>0</v>
      </c>
      <c r="AF2405" s="63">
        <v>0</v>
      </c>
      <c r="AG2405" s="150">
        <v>0</v>
      </c>
      <c r="AH2405" s="81"/>
      <c r="AI2405" s="150"/>
      <c r="AJ2405" s="998">
        <f t="shared" si="234"/>
        <v>2842</v>
      </c>
    </row>
    <row r="2406" spans="2:36" x14ac:dyDescent="0.25">
      <c r="B2406" s="408"/>
      <c r="C2406" s="82"/>
      <c r="D2406" s="51"/>
      <c r="E2406" s="51"/>
      <c r="F2406" s="598"/>
      <c r="G2406" s="55"/>
      <c r="H2406" s="56"/>
      <c r="I2406" s="55"/>
      <c r="J2406" s="57"/>
      <c r="K2406" s="807"/>
      <c r="L2406" s="142"/>
      <c r="M2406" s="918">
        <v>0</v>
      </c>
      <c r="N2406" s="142"/>
      <c r="O2406" s="918"/>
      <c r="P2406" s="75">
        <v>0</v>
      </c>
      <c r="Q2406" s="999"/>
      <c r="R2406" s="81"/>
      <c r="S2406" s="150"/>
      <c r="T2406" s="75">
        <v>0</v>
      </c>
      <c r="U2406" s="999"/>
      <c r="V2406" s="81"/>
      <c r="W2406" s="150"/>
      <c r="X2406" s="81"/>
      <c r="Y2406" s="150"/>
      <c r="Z2406" s="60">
        <f t="shared" si="231"/>
        <v>0</v>
      </c>
      <c r="AA2406" s="999"/>
      <c r="AB2406" s="81"/>
      <c r="AC2406" s="150"/>
      <c r="AD2406" s="63">
        <v>0</v>
      </c>
      <c r="AE2406" s="78"/>
      <c r="AF2406" s="63"/>
      <c r="AG2406" s="150">
        <v>0</v>
      </c>
      <c r="AH2406" s="81"/>
      <c r="AI2406" s="150"/>
      <c r="AJ2406" s="998">
        <f t="shared" si="234"/>
        <v>0</v>
      </c>
    </row>
    <row r="2407" spans="2:36" ht="66" x14ac:dyDescent="0.25">
      <c r="B2407" s="408"/>
      <c r="C2407" s="82" t="s">
        <v>2164</v>
      </c>
      <c r="D2407" s="51"/>
      <c r="E2407" s="51">
        <v>35</v>
      </c>
      <c r="F2407" s="598" t="s">
        <v>59</v>
      </c>
      <c r="G2407" s="55" t="s">
        <v>31</v>
      </c>
      <c r="H2407" s="56" t="s">
        <v>32</v>
      </c>
      <c r="I2407" s="55" t="s">
        <v>33</v>
      </c>
      <c r="J2407" s="57">
        <v>232</v>
      </c>
      <c r="K2407" s="807">
        <v>8120</v>
      </c>
      <c r="L2407" s="142"/>
      <c r="M2407" s="918">
        <v>0</v>
      </c>
      <c r="N2407" s="142"/>
      <c r="O2407" s="918"/>
      <c r="P2407" s="75">
        <v>0</v>
      </c>
      <c r="Q2407" s="999">
        <f>P2407*J2407</f>
        <v>0</v>
      </c>
      <c r="R2407" s="81"/>
      <c r="S2407" s="150"/>
      <c r="T2407" s="75">
        <v>0</v>
      </c>
      <c r="U2407" s="999"/>
      <c r="V2407" s="81"/>
      <c r="W2407" s="150"/>
      <c r="X2407" s="81"/>
      <c r="Y2407" s="150"/>
      <c r="Z2407" s="60">
        <f t="shared" si="231"/>
        <v>35</v>
      </c>
      <c r="AA2407" s="999">
        <v>8120</v>
      </c>
      <c r="AB2407" s="81"/>
      <c r="AC2407" s="150"/>
      <c r="AD2407" s="63">
        <v>0</v>
      </c>
      <c r="AE2407" s="78">
        <f>AD2407*J2407</f>
        <v>0</v>
      </c>
      <c r="AF2407" s="63">
        <v>0</v>
      </c>
      <c r="AG2407" s="150">
        <v>0</v>
      </c>
      <c r="AH2407" s="81"/>
      <c r="AI2407" s="150"/>
      <c r="AJ2407" s="998">
        <f t="shared" si="234"/>
        <v>8120</v>
      </c>
    </row>
    <row r="2408" spans="2:36" x14ac:dyDescent="0.25">
      <c r="B2408" s="272">
        <v>383</v>
      </c>
      <c r="C2408" s="273" t="s">
        <v>2165</v>
      </c>
      <c r="D2408" s="272"/>
      <c r="E2408" s="747"/>
      <c r="F2408" s="282"/>
      <c r="G2408" s="283"/>
      <c r="H2408" s="283"/>
      <c r="I2408" s="283"/>
      <c r="J2408" s="277"/>
      <c r="K2408" s="825">
        <v>0</v>
      </c>
      <c r="L2408" s="278"/>
      <c r="M2408" s="919">
        <v>0</v>
      </c>
      <c r="N2408" s="278"/>
      <c r="O2408" s="919"/>
      <c r="P2408" s="875">
        <v>0</v>
      </c>
      <c r="Q2408" s="284"/>
      <c r="R2408" s="279"/>
      <c r="S2408" s="919"/>
      <c r="T2408" s="875">
        <v>0</v>
      </c>
      <c r="U2408" s="284">
        <v>0</v>
      </c>
      <c r="V2408" s="279"/>
      <c r="W2408" s="919"/>
      <c r="X2408" s="279"/>
      <c r="Y2408" s="919"/>
      <c r="Z2408" s="373">
        <f t="shared" si="231"/>
        <v>0</v>
      </c>
      <c r="AA2408" s="284">
        <v>0</v>
      </c>
      <c r="AB2408" s="279"/>
      <c r="AC2408" s="284"/>
      <c r="AD2408" s="930">
        <v>0</v>
      </c>
      <c r="AE2408" s="284"/>
      <c r="AF2408" s="950"/>
      <c r="AG2408" s="876">
        <v>0</v>
      </c>
      <c r="AH2408" s="279"/>
      <c r="AI2408" s="919"/>
      <c r="AJ2408" s="284">
        <f t="shared" si="234"/>
        <v>0</v>
      </c>
    </row>
    <row r="2409" spans="2:36" x14ac:dyDescent="0.25">
      <c r="B2409" s="42">
        <v>38301</v>
      </c>
      <c r="C2409" s="341" t="s">
        <v>2165</v>
      </c>
      <c r="D2409" s="44"/>
      <c r="E2409" s="540"/>
      <c r="F2409" s="45"/>
      <c r="G2409" s="46"/>
      <c r="H2409" s="46"/>
      <c r="I2409" s="46"/>
      <c r="J2409" s="47"/>
      <c r="K2409" s="832">
        <v>0</v>
      </c>
      <c r="L2409" s="264"/>
      <c r="M2409" s="921">
        <v>0</v>
      </c>
      <c r="N2409" s="264"/>
      <c r="O2409" s="921"/>
      <c r="P2409" s="238">
        <v>0</v>
      </c>
      <c r="Q2409" s="475"/>
      <c r="R2409" s="265"/>
      <c r="S2409" s="921"/>
      <c r="T2409" s="238">
        <v>0</v>
      </c>
      <c r="U2409" s="475">
        <v>0</v>
      </c>
      <c r="V2409" s="265"/>
      <c r="W2409" s="921"/>
      <c r="X2409" s="265"/>
      <c r="Y2409" s="921"/>
      <c r="Z2409" s="376">
        <f t="shared" si="231"/>
        <v>0</v>
      </c>
      <c r="AA2409" s="475">
        <v>0</v>
      </c>
      <c r="AB2409" s="265"/>
      <c r="AC2409" s="475"/>
      <c r="AD2409" s="931">
        <v>0</v>
      </c>
      <c r="AE2409" s="475"/>
      <c r="AF2409" s="971"/>
      <c r="AG2409" s="882">
        <v>0</v>
      </c>
      <c r="AH2409" s="265"/>
      <c r="AI2409" s="921"/>
      <c r="AJ2409" s="475">
        <f t="shared" si="234"/>
        <v>0</v>
      </c>
    </row>
    <row r="2410" spans="2:36" x14ac:dyDescent="0.25">
      <c r="B2410" s="408"/>
      <c r="C2410" s="581"/>
      <c r="D2410" s="171"/>
      <c r="E2410" s="171"/>
      <c r="F2410" s="225"/>
      <c r="G2410" s="325"/>
      <c r="H2410" s="325"/>
      <c r="I2410" s="325"/>
      <c r="J2410" s="57"/>
      <c r="K2410" s="446"/>
      <c r="L2410" s="136"/>
      <c r="M2410" s="469">
        <v>0</v>
      </c>
      <c r="N2410" s="136"/>
      <c r="O2410" s="469"/>
      <c r="P2410" s="75">
        <v>0</v>
      </c>
      <c r="Q2410" s="1002"/>
      <c r="R2410" s="138"/>
      <c r="S2410" s="469"/>
      <c r="T2410" s="75">
        <v>0</v>
      </c>
      <c r="U2410" s="1002"/>
      <c r="V2410" s="138"/>
      <c r="W2410" s="469"/>
      <c r="X2410" s="138"/>
      <c r="Y2410" s="469"/>
      <c r="Z2410" s="60">
        <f t="shared" si="231"/>
        <v>0</v>
      </c>
      <c r="AA2410" s="1002"/>
      <c r="AB2410" s="138"/>
      <c r="AC2410" s="469"/>
      <c r="AD2410" s="63">
        <v>0</v>
      </c>
      <c r="AE2410" s="137"/>
      <c r="AF2410" s="942"/>
      <c r="AG2410" s="150">
        <v>0</v>
      </c>
      <c r="AH2410" s="138"/>
      <c r="AI2410" s="469"/>
      <c r="AJ2410" s="998">
        <f t="shared" si="234"/>
        <v>0</v>
      </c>
    </row>
    <row r="2411" spans="2:36" x14ac:dyDescent="0.25">
      <c r="B2411" s="272">
        <v>384</v>
      </c>
      <c r="C2411" s="273" t="s">
        <v>2166</v>
      </c>
      <c r="D2411" s="272"/>
      <c r="E2411" s="747"/>
      <c r="F2411" s="282"/>
      <c r="G2411" s="283"/>
      <c r="H2411" s="283"/>
      <c r="I2411" s="283"/>
      <c r="J2411" s="277"/>
      <c r="K2411" s="825">
        <v>0</v>
      </c>
      <c r="L2411" s="278"/>
      <c r="M2411" s="919">
        <v>0</v>
      </c>
      <c r="N2411" s="278"/>
      <c r="O2411" s="919"/>
      <c r="P2411" s="875">
        <v>0</v>
      </c>
      <c r="Q2411" s="284"/>
      <c r="R2411" s="279"/>
      <c r="S2411" s="919"/>
      <c r="T2411" s="875">
        <v>0</v>
      </c>
      <c r="U2411" s="284">
        <v>0</v>
      </c>
      <c r="V2411" s="279"/>
      <c r="W2411" s="919"/>
      <c r="X2411" s="279"/>
      <c r="Y2411" s="919"/>
      <c r="Z2411" s="373">
        <f t="shared" si="231"/>
        <v>0</v>
      </c>
      <c r="AA2411" s="284">
        <v>0</v>
      </c>
      <c r="AB2411" s="279"/>
      <c r="AC2411" s="284"/>
      <c r="AD2411" s="930">
        <v>0</v>
      </c>
      <c r="AE2411" s="284"/>
      <c r="AF2411" s="950"/>
      <c r="AG2411" s="876">
        <v>0</v>
      </c>
      <c r="AH2411" s="279"/>
      <c r="AI2411" s="919"/>
      <c r="AJ2411" s="284">
        <f t="shared" si="234"/>
        <v>0</v>
      </c>
    </row>
    <row r="2412" spans="2:36" x14ac:dyDescent="0.25">
      <c r="B2412" s="42">
        <v>38401</v>
      </c>
      <c r="C2412" s="341" t="s">
        <v>2167</v>
      </c>
      <c r="D2412" s="44"/>
      <c r="E2412" s="540"/>
      <c r="F2412" s="45"/>
      <c r="G2412" s="46"/>
      <c r="H2412" s="46"/>
      <c r="I2412" s="46"/>
      <c r="J2412" s="47"/>
      <c r="K2412" s="832">
        <v>0</v>
      </c>
      <c r="L2412" s="264"/>
      <c r="M2412" s="921">
        <v>0</v>
      </c>
      <c r="N2412" s="264"/>
      <c r="O2412" s="921"/>
      <c r="P2412" s="238">
        <v>0</v>
      </c>
      <c r="Q2412" s="475"/>
      <c r="R2412" s="265"/>
      <c r="S2412" s="921"/>
      <c r="T2412" s="238">
        <v>0</v>
      </c>
      <c r="U2412" s="475">
        <v>0</v>
      </c>
      <c r="V2412" s="265"/>
      <c r="W2412" s="921"/>
      <c r="X2412" s="265"/>
      <c r="Y2412" s="921"/>
      <c r="Z2412" s="376">
        <f t="shared" si="231"/>
        <v>0</v>
      </c>
      <c r="AA2412" s="475">
        <v>0</v>
      </c>
      <c r="AB2412" s="265"/>
      <c r="AC2412" s="475"/>
      <c r="AD2412" s="931">
        <v>0</v>
      </c>
      <c r="AE2412" s="475"/>
      <c r="AF2412" s="971"/>
      <c r="AG2412" s="882">
        <v>0</v>
      </c>
      <c r="AH2412" s="265"/>
      <c r="AI2412" s="921"/>
      <c r="AJ2412" s="475">
        <f t="shared" si="234"/>
        <v>0</v>
      </c>
    </row>
    <row r="2413" spans="2:36" x14ac:dyDescent="0.25">
      <c r="B2413" s="408"/>
      <c r="C2413" s="581"/>
      <c r="D2413" s="171"/>
      <c r="E2413" s="171"/>
      <c r="F2413" s="225"/>
      <c r="G2413" s="325"/>
      <c r="H2413" s="325"/>
      <c r="I2413" s="325"/>
      <c r="J2413" s="57"/>
      <c r="K2413" s="446"/>
      <c r="L2413" s="136"/>
      <c r="M2413" s="469">
        <v>0</v>
      </c>
      <c r="N2413" s="136"/>
      <c r="O2413" s="469"/>
      <c r="P2413" s="75">
        <v>0</v>
      </c>
      <c r="Q2413" s="1002"/>
      <c r="R2413" s="138"/>
      <c r="S2413" s="469"/>
      <c r="T2413" s="75">
        <v>0</v>
      </c>
      <c r="U2413" s="1002"/>
      <c r="V2413" s="138"/>
      <c r="W2413" s="469"/>
      <c r="X2413" s="138"/>
      <c r="Y2413" s="469"/>
      <c r="Z2413" s="60">
        <f t="shared" si="231"/>
        <v>0</v>
      </c>
      <c r="AA2413" s="1002"/>
      <c r="AB2413" s="138"/>
      <c r="AC2413" s="469"/>
      <c r="AD2413" s="63">
        <v>0</v>
      </c>
      <c r="AE2413" s="137"/>
      <c r="AF2413" s="942"/>
      <c r="AG2413" s="150">
        <v>0</v>
      </c>
      <c r="AH2413" s="138"/>
      <c r="AI2413" s="469"/>
      <c r="AJ2413" s="998">
        <f t="shared" si="234"/>
        <v>0</v>
      </c>
    </row>
    <row r="2414" spans="2:36" x14ac:dyDescent="0.25">
      <c r="B2414" s="272">
        <v>385</v>
      </c>
      <c r="C2414" s="273" t="s">
        <v>2168</v>
      </c>
      <c r="D2414" s="272"/>
      <c r="E2414" s="747"/>
      <c r="F2414" s="282"/>
      <c r="G2414" s="283"/>
      <c r="H2414" s="283"/>
      <c r="I2414" s="283"/>
      <c r="J2414" s="277"/>
      <c r="K2414" s="825">
        <v>0</v>
      </c>
      <c r="L2414" s="278"/>
      <c r="M2414" s="919">
        <v>0</v>
      </c>
      <c r="N2414" s="278"/>
      <c r="O2414" s="919"/>
      <c r="P2414" s="875">
        <v>0</v>
      </c>
      <c r="Q2414" s="284"/>
      <c r="R2414" s="279"/>
      <c r="S2414" s="919"/>
      <c r="T2414" s="875">
        <v>0</v>
      </c>
      <c r="U2414" s="284">
        <v>0</v>
      </c>
      <c r="V2414" s="279"/>
      <c r="W2414" s="919"/>
      <c r="X2414" s="279"/>
      <c r="Y2414" s="919"/>
      <c r="Z2414" s="373">
        <f t="shared" si="231"/>
        <v>0</v>
      </c>
      <c r="AA2414" s="284">
        <v>0</v>
      </c>
      <c r="AB2414" s="279"/>
      <c r="AC2414" s="284"/>
      <c r="AD2414" s="930">
        <v>0</v>
      </c>
      <c r="AE2414" s="284"/>
      <c r="AF2414" s="950"/>
      <c r="AG2414" s="876">
        <v>0</v>
      </c>
      <c r="AH2414" s="279"/>
      <c r="AI2414" s="919"/>
      <c r="AJ2414" s="284">
        <f t="shared" si="234"/>
        <v>0</v>
      </c>
    </row>
    <row r="2415" spans="2:36" x14ac:dyDescent="0.25">
      <c r="B2415" s="42">
        <v>38501</v>
      </c>
      <c r="C2415" s="341" t="s">
        <v>2168</v>
      </c>
      <c r="D2415" s="44"/>
      <c r="E2415" s="540"/>
      <c r="F2415" s="45"/>
      <c r="G2415" s="46"/>
      <c r="H2415" s="46"/>
      <c r="I2415" s="46"/>
      <c r="J2415" s="47"/>
      <c r="K2415" s="832">
        <v>0</v>
      </c>
      <c r="L2415" s="264"/>
      <c r="M2415" s="921">
        <v>0</v>
      </c>
      <c r="N2415" s="264"/>
      <c r="O2415" s="921"/>
      <c r="P2415" s="238">
        <v>0</v>
      </c>
      <c r="Q2415" s="475"/>
      <c r="R2415" s="265"/>
      <c r="S2415" s="921"/>
      <c r="T2415" s="238">
        <v>0</v>
      </c>
      <c r="U2415" s="475">
        <v>0</v>
      </c>
      <c r="V2415" s="265"/>
      <c r="W2415" s="921"/>
      <c r="X2415" s="265"/>
      <c r="Y2415" s="921"/>
      <c r="Z2415" s="376">
        <f t="shared" si="231"/>
        <v>0</v>
      </c>
      <c r="AA2415" s="475">
        <v>0</v>
      </c>
      <c r="AB2415" s="265"/>
      <c r="AC2415" s="475"/>
      <c r="AD2415" s="931">
        <v>0</v>
      </c>
      <c r="AE2415" s="475"/>
      <c r="AF2415" s="971"/>
      <c r="AG2415" s="882">
        <v>0</v>
      </c>
      <c r="AH2415" s="265"/>
      <c r="AI2415" s="921"/>
      <c r="AJ2415" s="475">
        <f t="shared" si="234"/>
        <v>0</v>
      </c>
    </row>
    <row r="2416" spans="2:36" x14ac:dyDescent="0.25">
      <c r="B2416" s="408"/>
      <c r="C2416" s="581" t="s">
        <v>2169</v>
      </c>
      <c r="D2416" s="171"/>
      <c r="E2416" s="171">
        <v>0</v>
      </c>
      <c r="F2416" s="225"/>
      <c r="G2416" s="325"/>
      <c r="H2416" s="325"/>
      <c r="I2416" s="325"/>
      <c r="J2416" s="57"/>
      <c r="K2416" s="446">
        <v>0</v>
      </c>
      <c r="L2416" s="136"/>
      <c r="M2416" s="469">
        <v>0</v>
      </c>
      <c r="N2416" s="136"/>
      <c r="O2416" s="469"/>
      <c r="P2416" s="75">
        <v>0</v>
      </c>
      <c r="Q2416" s="1002"/>
      <c r="R2416" s="138"/>
      <c r="S2416" s="469"/>
      <c r="T2416" s="75">
        <v>0</v>
      </c>
      <c r="U2416" s="1002">
        <v>0</v>
      </c>
      <c r="V2416" s="138"/>
      <c r="W2416" s="469"/>
      <c r="X2416" s="138"/>
      <c r="Y2416" s="469"/>
      <c r="Z2416" s="60">
        <f t="shared" si="231"/>
        <v>0</v>
      </c>
      <c r="AA2416" s="1002">
        <v>0</v>
      </c>
      <c r="AB2416" s="138"/>
      <c r="AC2416" s="469"/>
      <c r="AD2416" s="63">
        <v>0</v>
      </c>
      <c r="AE2416" s="137"/>
      <c r="AF2416" s="942"/>
      <c r="AG2416" s="150">
        <v>0</v>
      </c>
      <c r="AH2416" s="138"/>
      <c r="AI2416" s="469"/>
      <c r="AJ2416" s="998">
        <f t="shared" si="234"/>
        <v>0</v>
      </c>
    </row>
    <row r="2417" spans="2:36" x14ac:dyDescent="0.25">
      <c r="B2417" s="25">
        <v>3900</v>
      </c>
      <c r="C2417" s="26" t="s">
        <v>2170</v>
      </c>
      <c r="D2417" s="25"/>
      <c r="E2417" s="746"/>
      <c r="F2417" s="28"/>
      <c r="G2417" s="29"/>
      <c r="H2417" s="29"/>
      <c r="I2417" s="29"/>
      <c r="J2417" s="30"/>
      <c r="K2417" s="824">
        <v>0</v>
      </c>
      <c r="L2417" s="249"/>
      <c r="M2417" s="922">
        <v>0</v>
      </c>
      <c r="N2417" s="249"/>
      <c r="O2417" s="922"/>
      <c r="P2417" s="885">
        <v>0</v>
      </c>
      <c r="Q2417" s="248">
        <f>Q2418+Q2421+Q2427+Q2430+Q2435+Q2438+Q2441+Q2444+Q2448</f>
        <v>0</v>
      </c>
      <c r="R2417" s="250"/>
      <c r="S2417" s="922"/>
      <c r="T2417" s="885">
        <v>0</v>
      </c>
      <c r="U2417" s="248">
        <v>0</v>
      </c>
      <c r="V2417" s="250"/>
      <c r="W2417" s="922"/>
      <c r="X2417" s="250"/>
      <c r="Y2417" s="922"/>
      <c r="Z2417" s="368">
        <f t="shared" si="231"/>
        <v>0</v>
      </c>
      <c r="AA2417" s="248">
        <v>0</v>
      </c>
      <c r="AB2417" s="250"/>
      <c r="AC2417" s="922"/>
      <c r="AD2417" s="929">
        <v>0</v>
      </c>
      <c r="AE2417" s="248">
        <f>AE2418+AE2421+AE2427+AE2430+AE2435+AE2438+AE2441+AE2444+AE2448</f>
        <v>0</v>
      </c>
      <c r="AF2417" s="554">
        <f>AF2418+AF2421+AF2427+AF2430+AF2435+AF2438+AF2441+AF2444+AF2448</f>
        <v>0</v>
      </c>
      <c r="AG2417" s="886">
        <v>0</v>
      </c>
      <c r="AH2417" s="250"/>
      <c r="AI2417" s="922"/>
      <c r="AJ2417" s="1028">
        <f t="shared" si="234"/>
        <v>0</v>
      </c>
    </row>
    <row r="2418" spans="2:36" x14ac:dyDescent="0.25">
      <c r="B2418" s="272">
        <v>391</v>
      </c>
      <c r="C2418" s="273" t="s">
        <v>2171</v>
      </c>
      <c r="D2418" s="272"/>
      <c r="E2418" s="747"/>
      <c r="F2418" s="282"/>
      <c r="G2418" s="283"/>
      <c r="H2418" s="283"/>
      <c r="I2418" s="283"/>
      <c r="J2418" s="277"/>
      <c r="K2418" s="825">
        <v>0</v>
      </c>
      <c r="L2418" s="278"/>
      <c r="M2418" s="919">
        <v>0</v>
      </c>
      <c r="N2418" s="278"/>
      <c r="O2418" s="919"/>
      <c r="P2418" s="875">
        <v>0</v>
      </c>
      <c r="Q2418" s="284">
        <f>Q2419</f>
        <v>0</v>
      </c>
      <c r="R2418" s="279"/>
      <c r="S2418" s="919"/>
      <c r="T2418" s="875">
        <v>0</v>
      </c>
      <c r="U2418" s="284">
        <v>0</v>
      </c>
      <c r="V2418" s="279"/>
      <c r="W2418" s="919"/>
      <c r="X2418" s="279"/>
      <c r="Y2418" s="919"/>
      <c r="Z2418" s="373">
        <f t="shared" si="231"/>
        <v>0</v>
      </c>
      <c r="AA2418" s="284">
        <v>0</v>
      </c>
      <c r="AB2418" s="279"/>
      <c r="AC2418" s="284"/>
      <c r="AD2418" s="930">
        <v>0</v>
      </c>
      <c r="AE2418" s="284">
        <f t="shared" ref="AE2418:AF2419" si="237">AE2419</f>
        <v>0</v>
      </c>
      <c r="AF2418" s="950">
        <f t="shared" si="237"/>
        <v>0</v>
      </c>
      <c r="AG2418" s="876">
        <v>0</v>
      </c>
      <c r="AH2418" s="279"/>
      <c r="AI2418" s="919"/>
      <c r="AJ2418" s="284">
        <f t="shared" si="234"/>
        <v>0</v>
      </c>
    </row>
    <row r="2419" spans="2:36" x14ac:dyDescent="0.25">
      <c r="B2419" s="42">
        <v>39101</v>
      </c>
      <c r="C2419" s="341" t="s">
        <v>2171</v>
      </c>
      <c r="D2419" s="44"/>
      <c r="E2419" s="540"/>
      <c r="F2419" s="45"/>
      <c r="G2419" s="46"/>
      <c r="H2419" s="46"/>
      <c r="I2419" s="46"/>
      <c r="J2419" s="47"/>
      <c r="K2419" s="832">
        <v>0</v>
      </c>
      <c r="L2419" s="264"/>
      <c r="M2419" s="921">
        <v>0</v>
      </c>
      <c r="N2419" s="264"/>
      <c r="O2419" s="921"/>
      <c r="P2419" s="238">
        <v>0</v>
      </c>
      <c r="Q2419" s="475">
        <f>Q2420</f>
        <v>0</v>
      </c>
      <c r="R2419" s="265"/>
      <c r="S2419" s="921"/>
      <c r="T2419" s="238">
        <v>0</v>
      </c>
      <c r="U2419" s="475">
        <v>0</v>
      </c>
      <c r="V2419" s="265"/>
      <c r="W2419" s="921"/>
      <c r="X2419" s="265"/>
      <c r="Y2419" s="921"/>
      <c r="Z2419" s="376">
        <f t="shared" si="231"/>
        <v>0</v>
      </c>
      <c r="AA2419" s="475">
        <v>0</v>
      </c>
      <c r="AB2419" s="265"/>
      <c r="AC2419" s="475"/>
      <c r="AD2419" s="931">
        <v>0</v>
      </c>
      <c r="AE2419" s="475">
        <f t="shared" si="237"/>
        <v>0</v>
      </c>
      <c r="AF2419" s="971">
        <f t="shared" si="237"/>
        <v>0</v>
      </c>
      <c r="AG2419" s="882">
        <v>0</v>
      </c>
      <c r="AH2419" s="265"/>
      <c r="AI2419" s="921"/>
      <c r="AJ2419" s="475">
        <f t="shared" si="234"/>
        <v>0</v>
      </c>
    </row>
    <row r="2420" spans="2:36" x14ac:dyDescent="0.25">
      <c r="B2420" s="408"/>
      <c r="C2420" s="581"/>
      <c r="D2420" s="171"/>
      <c r="E2420" s="753"/>
      <c r="F2420" s="225"/>
      <c r="G2420" s="325"/>
      <c r="H2420" s="325"/>
      <c r="I2420" s="325"/>
      <c r="J2420" s="57"/>
      <c r="K2420" s="847"/>
      <c r="L2420" s="136"/>
      <c r="M2420" s="469">
        <v>0</v>
      </c>
      <c r="N2420" s="136"/>
      <c r="O2420" s="469"/>
      <c r="P2420" s="75">
        <v>0</v>
      </c>
      <c r="Q2420" s="547"/>
      <c r="R2420" s="138"/>
      <c r="S2420" s="469"/>
      <c r="T2420" s="75">
        <v>0</v>
      </c>
      <c r="U2420" s="547"/>
      <c r="V2420" s="138"/>
      <c r="W2420" s="469"/>
      <c r="X2420" s="138"/>
      <c r="Y2420" s="469"/>
      <c r="Z2420" s="60">
        <f t="shared" si="231"/>
        <v>0</v>
      </c>
      <c r="AA2420" s="547"/>
      <c r="AB2420" s="138"/>
      <c r="AC2420" s="469"/>
      <c r="AD2420" s="63">
        <v>0</v>
      </c>
      <c r="AE2420" s="547"/>
      <c r="AF2420" s="982"/>
      <c r="AG2420" s="150">
        <v>0</v>
      </c>
      <c r="AH2420" s="138"/>
      <c r="AI2420" s="469"/>
      <c r="AJ2420" s="998">
        <f t="shared" si="234"/>
        <v>0</v>
      </c>
    </row>
    <row r="2421" spans="2:36" x14ac:dyDescent="0.25">
      <c r="B2421" s="272">
        <v>392</v>
      </c>
      <c r="C2421" s="273" t="s">
        <v>2172</v>
      </c>
      <c r="D2421" s="272"/>
      <c r="E2421" s="747"/>
      <c r="F2421" s="282"/>
      <c r="G2421" s="283"/>
      <c r="H2421" s="283"/>
      <c r="I2421" s="283"/>
      <c r="J2421" s="277"/>
      <c r="K2421" s="825">
        <v>0</v>
      </c>
      <c r="L2421" s="278"/>
      <c r="M2421" s="919">
        <v>0</v>
      </c>
      <c r="N2421" s="278"/>
      <c r="O2421" s="919"/>
      <c r="P2421" s="875">
        <v>0</v>
      </c>
      <c r="Q2421" s="284">
        <f>Q2422+Q2424</f>
        <v>0</v>
      </c>
      <c r="R2421" s="279"/>
      <c r="S2421" s="919"/>
      <c r="T2421" s="875">
        <v>0</v>
      </c>
      <c r="U2421" s="284">
        <v>0</v>
      </c>
      <c r="V2421" s="279"/>
      <c r="W2421" s="919"/>
      <c r="X2421" s="279"/>
      <c r="Y2421" s="919"/>
      <c r="Z2421" s="373">
        <f t="shared" si="231"/>
        <v>0</v>
      </c>
      <c r="AA2421" s="284">
        <v>0</v>
      </c>
      <c r="AB2421" s="279"/>
      <c r="AC2421" s="284"/>
      <c r="AD2421" s="930">
        <v>0</v>
      </c>
      <c r="AE2421" s="284">
        <f>AE2422+AE2424</f>
        <v>0</v>
      </c>
      <c r="AF2421" s="950">
        <f>AF2422+AF2424</f>
        <v>0</v>
      </c>
      <c r="AG2421" s="876">
        <v>0</v>
      </c>
      <c r="AH2421" s="279"/>
      <c r="AI2421" s="919"/>
      <c r="AJ2421" s="284">
        <f t="shared" si="234"/>
        <v>0</v>
      </c>
    </row>
    <row r="2422" spans="2:36" x14ac:dyDescent="0.25">
      <c r="B2422" s="42">
        <v>39201</v>
      </c>
      <c r="C2422" s="341" t="s">
        <v>2173</v>
      </c>
      <c r="D2422" s="44"/>
      <c r="E2422" s="540"/>
      <c r="F2422" s="45"/>
      <c r="G2422" s="46"/>
      <c r="H2422" s="46"/>
      <c r="I2422" s="46"/>
      <c r="J2422" s="47"/>
      <c r="K2422" s="832">
        <v>0</v>
      </c>
      <c r="L2422" s="264"/>
      <c r="M2422" s="921">
        <v>0</v>
      </c>
      <c r="N2422" s="264"/>
      <c r="O2422" s="921"/>
      <c r="P2422" s="238">
        <v>0</v>
      </c>
      <c r="Q2422" s="475"/>
      <c r="R2422" s="265"/>
      <c r="S2422" s="921"/>
      <c r="T2422" s="238">
        <v>0</v>
      </c>
      <c r="U2422" s="475">
        <v>0</v>
      </c>
      <c r="V2422" s="265"/>
      <c r="W2422" s="921"/>
      <c r="X2422" s="265"/>
      <c r="Y2422" s="921"/>
      <c r="Z2422" s="376">
        <f t="shared" si="231"/>
        <v>0</v>
      </c>
      <c r="AA2422" s="475">
        <v>0</v>
      </c>
      <c r="AB2422" s="265"/>
      <c r="AC2422" s="475"/>
      <c r="AD2422" s="931">
        <v>0</v>
      </c>
      <c r="AE2422" s="475"/>
      <c r="AF2422" s="971">
        <f>AF2423</f>
        <v>0</v>
      </c>
      <c r="AG2422" s="882">
        <v>0</v>
      </c>
      <c r="AH2422" s="265"/>
      <c r="AI2422" s="921"/>
      <c r="AJ2422" s="475">
        <f t="shared" si="234"/>
        <v>0</v>
      </c>
    </row>
    <row r="2423" spans="2:36" x14ac:dyDescent="0.25">
      <c r="B2423" s="408"/>
      <c r="C2423" s="581"/>
      <c r="D2423" s="171"/>
      <c r="E2423" s="753"/>
      <c r="F2423" s="225"/>
      <c r="G2423" s="325"/>
      <c r="H2423" s="325"/>
      <c r="I2423" s="325"/>
      <c r="J2423" s="57"/>
      <c r="K2423" s="847"/>
      <c r="L2423" s="136"/>
      <c r="M2423" s="469">
        <v>0</v>
      </c>
      <c r="N2423" s="136"/>
      <c r="O2423" s="469"/>
      <c r="P2423" s="75">
        <v>0</v>
      </c>
      <c r="Q2423" s="1002"/>
      <c r="R2423" s="138"/>
      <c r="S2423" s="469"/>
      <c r="T2423" s="75">
        <v>0</v>
      </c>
      <c r="U2423" s="1002"/>
      <c r="V2423" s="138"/>
      <c r="W2423" s="469"/>
      <c r="X2423" s="138"/>
      <c r="Y2423" s="469"/>
      <c r="Z2423" s="60">
        <f t="shared" si="231"/>
        <v>0</v>
      </c>
      <c r="AA2423" s="1002"/>
      <c r="AB2423" s="138"/>
      <c r="AC2423" s="469"/>
      <c r="AD2423" s="63">
        <v>0</v>
      </c>
      <c r="AE2423" s="137"/>
      <c r="AF2423" s="982"/>
      <c r="AG2423" s="150">
        <v>0</v>
      </c>
      <c r="AH2423" s="138"/>
      <c r="AI2423" s="469"/>
      <c r="AJ2423" s="998">
        <f t="shared" si="234"/>
        <v>0</v>
      </c>
    </row>
    <row r="2424" spans="2:36" x14ac:dyDescent="0.25">
      <c r="B2424" s="42">
        <v>39202</v>
      </c>
      <c r="C2424" s="341" t="s">
        <v>2174</v>
      </c>
      <c r="D2424" s="42"/>
      <c r="E2424" s="752"/>
      <c r="F2424" s="45"/>
      <c r="G2424" s="46"/>
      <c r="H2424" s="46"/>
      <c r="I2424" s="46"/>
      <c r="J2424" s="47"/>
      <c r="K2424" s="846">
        <v>0</v>
      </c>
      <c r="L2424" s="264"/>
      <c r="M2424" s="921">
        <v>0</v>
      </c>
      <c r="N2424" s="264"/>
      <c r="O2424" s="921"/>
      <c r="P2424" s="75">
        <v>0</v>
      </c>
      <c r="Q2424" s="251">
        <f>Q2425+Q2426</f>
        <v>0</v>
      </c>
      <c r="R2424" s="265"/>
      <c r="S2424" s="921"/>
      <c r="T2424" s="75">
        <v>0</v>
      </c>
      <c r="U2424" s="251">
        <v>0</v>
      </c>
      <c r="V2424" s="265"/>
      <c r="W2424" s="921"/>
      <c r="X2424" s="265"/>
      <c r="Y2424" s="921"/>
      <c r="Z2424" s="60">
        <f t="shared" si="231"/>
        <v>0</v>
      </c>
      <c r="AA2424" s="251">
        <v>0</v>
      </c>
      <c r="AB2424" s="265"/>
      <c r="AC2424" s="921"/>
      <c r="AD2424" s="63">
        <v>0</v>
      </c>
      <c r="AE2424" s="251">
        <f>AE2425+AE2426</f>
        <v>0</v>
      </c>
      <c r="AF2424" s="565">
        <f>AF2425+AF2426</f>
        <v>0</v>
      </c>
      <c r="AG2424" s="150">
        <v>0</v>
      </c>
      <c r="AH2424" s="265"/>
      <c r="AI2424" s="921"/>
      <c r="AJ2424" s="998">
        <f t="shared" si="234"/>
        <v>0</v>
      </c>
    </row>
    <row r="2425" spans="2:36" x14ac:dyDescent="0.25">
      <c r="B2425" s="51"/>
      <c r="C2425" s="102"/>
      <c r="D2425" s="74"/>
      <c r="E2425" s="74"/>
      <c r="F2425" s="74"/>
      <c r="G2425" s="55"/>
      <c r="H2425" s="56"/>
      <c r="I2425" s="55"/>
      <c r="J2425" s="57"/>
      <c r="K2425" s="766"/>
      <c r="L2425" s="136"/>
      <c r="M2425" s="469">
        <v>0</v>
      </c>
      <c r="N2425" s="136"/>
      <c r="O2425" s="469"/>
      <c r="P2425" s="75">
        <v>0</v>
      </c>
      <c r="Q2425" s="999"/>
      <c r="R2425" s="81"/>
      <c r="S2425" s="150"/>
      <c r="T2425" s="75">
        <v>0</v>
      </c>
      <c r="U2425" s="999"/>
      <c r="V2425" s="81"/>
      <c r="W2425" s="150"/>
      <c r="X2425" s="81"/>
      <c r="Y2425" s="150"/>
      <c r="Z2425" s="60">
        <f t="shared" si="231"/>
        <v>0</v>
      </c>
      <c r="AA2425" s="999"/>
      <c r="AB2425" s="81"/>
      <c r="AC2425" s="150"/>
      <c r="AD2425" s="63">
        <v>0</v>
      </c>
      <c r="AE2425" s="78"/>
      <c r="AF2425" s="63"/>
      <c r="AG2425" s="150">
        <v>0</v>
      </c>
      <c r="AH2425" s="81"/>
      <c r="AI2425" s="150"/>
      <c r="AJ2425" s="998">
        <f t="shared" si="234"/>
        <v>0</v>
      </c>
    </row>
    <row r="2426" spans="2:36" x14ac:dyDescent="0.25">
      <c r="B2426" s="406"/>
      <c r="C2426" s="73"/>
      <c r="D2426" s="604"/>
      <c r="E2426" s="604"/>
      <c r="F2426" s="465"/>
      <c r="G2426" s="55"/>
      <c r="H2426" s="56"/>
      <c r="I2426" s="55"/>
      <c r="J2426" s="57"/>
      <c r="K2426" s="848"/>
      <c r="L2426" s="136"/>
      <c r="M2426" s="469">
        <v>0</v>
      </c>
      <c r="N2426" s="136"/>
      <c r="O2426" s="469"/>
      <c r="P2426" s="75">
        <v>0</v>
      </c>
      <c r="Q2426" s="999"/>
      <c r="R2426" s="81"/>
      <c r="S2426" s="150"/>
      <c r="T2426" s="75">
        <v>0</v>
      </c>
      <c r="U2426" s="999"/>
      <c r="V2426" s="81"/>
      <c r="W2426" s="150"/>
      <c r="X2426" s="81"/>
      <c r="Y2426" s="150"/>
      <c r="Z2426" s="60">
        <f t="shared" si="231"/>
        <v>0</v>
      </c>
      <c r="AA2426" s="999"/>
      <c r="AB2426" s="81"/>
      <c r="AC2426" s="150"/>
      <c r="AD2426" s="63">
        <v>0</v>
      </c>
      <c r="AE2426" s="78"/>
      <c r="AF2426" s="63"/>
      <c r="AG2426" s="150">
        <v>0</v>
      </c>
      <c r="AH2426" s="81"/>
      <c r="AI2426" s="150"/>
      <c r="AJ2426" s="998">
        <f t="shared" si="234"/>
        <v>0</v>
      </c>
    </row>
    <row r="2427" spans="2:36" x14ac:dyDescent="0.25">
      <c r="B2427" s="272">
        <v>393</v>
      </c>
      <c r="C2427" s="273" t="s">
        <v>2175</v>
      </c>
      <c r="D2427" s="272"/>
      <c r="E2427" s="747"/>
      <c r="F2427" s="282"/>
      <c r="G2427" s="283"/>
      <c r="H2427" s="283"/>
      <c r="I2427" s="283"/>
      <c r="J2427" s="277"/>
      <c r="K2427" s="825">
        <v>0</v>
      </c>
      <c r="L2427" s="278"/>
      <c r="M2427" s="919">
        <v>0</v>
      </c>
      <c r="N2427" s="278"/>
      <c r="O2427" s="919"/>
      <c r="P2427" s="875">
        <v>0</v>
      </c>
      <c r="Q2427" s="284"/>
      <c r="R2427" s="279"/>
      <c r="S2427" s="919"/>
      <c r="T2427" s="875">
        <v>0</v>
      </c>
      <c r="U2427" s="284">
        <v>0</v>
      </c>
      <c r="V2427" s="279"/>
      <c r="W2427" s="919"/>
      <c r="X2427" s="279"/>
      <c r="Y2427" s="919"/>
      <c r="Z2427" s="373">
        <f t="shared" si="231"/>
        <v>0</v>
      </c>
      <c r="AA2427" s="284">
        <v>0</v>
      </c>
      <c r="AB2427" s="279"/>
      <c r="AC2427" s="284"/>
      <c r="AD2427" s="930">
        <v>0</v>
      </c>
      <c r="AE2427" s="284"/>
      <c r="AF2427" s="950"/>
      <c r="AG2427" s="876">
        <v>0</v>
      </c>
      <c r="AH2427" s="279"/>
      <c r="AI2427" s="919"/>
      <c r="AJ2427" s="284">
        <f t="shared" si="234"/>
        <v>0</v>
      </c>
    </row>
    <row r="2428" spans="2:36" x14ac:dyDescent="0.25">
      <c r="B2428" s="42">
        <v>39301</v>
      </c>
      <c r="C2428" s="341" t="s">
        <v>2175</v>
      </c>
      <c r="D2428" s="44"/>
      <c r="E2428" s="540"/>
      <c r="F2428" s="45"/>
      <c r="G2428" s="46"/>
      <c r="H2428" s="46"/>
      <c r="I2428" s="46"/>
      <c r="J2428" s="47"/>
      <c r="K2428" s="832">
        <v>0</v>
      </c>
      <c r="L2428" s="264"/>
      <c r="M2428" s="921">
        <v>0</v>
      </c>
      <c r="N2428" s="264"/>
      <c r="O2428" s="921"/>
      <c r="P2428" s="238">
        <v>0</v>
      </c>
      <c r="Q2428" s="475"/>
      <c r="R2428" s="265"/>
      <c r="S2428" s="921"/>
      <c r="T2428" s="238">
        <v>0</v>
      </c>
      <c r="U2428" s="475">
        <v>0</v>
      </c>
      <c r="V2428" s="265"/>
      <c r="W2428" s="921"/>
      <c r="X2428" s="265"/>
      <c r="Y2428" s="921"/>
      <c r="Z2428" s="376">
        <f t="shared" si="231"/>
        <v>0</v>
      </c>
      <c r="AA2428" s="475">
        <v>0</v>
      </c>
      <c r="AB2428" s="265"/>
      <c r="AC2428" s="475"/>
      <c r="AD2428" s="931">
        <v>0</v>
      </c>
      <c r="AE2428" s="475"/>
      <c r="AF2428" s="971"/>
      <c r="AG2428" s="882">
        <v>0</v>
      </c>
      <c r="AH2428" s="265"/>
      <c r="AI2428" s="921"/>
      <c r="AJ2428" s="475">
        <f t="shared" si="234"/>
        <v>0</v>
      </c>
    </row>
    <row r="2429" spans="2:36" x14ac:dyDescent="0.25">
      <c r="B2429" s="408"/>
      <c r="C2429" s="581"/>
      <c r="D2429" s="303"/>
      <c r="E2429" s="303"/>
      <c r="F2429" s="15"/>
      <c r="G2429" s="605"/>
      <c r="H2429" s="605"/>
      <c r="I2429" s="605"/>
      <c r="J2429" s="57"/>
      <c r="K2429" s="797"/>
      <c r="L2429" s="136"/>
      <c r="M2429" s="469">
        <v>0</v>
      </c>
      <c r="N2429" s="136"/>
      <c r="O2429" s="469"/>
      <c r="P2429" s="75">
        <v>0</v>
      </c>
      <c r="Q2429" s="1002"/>
      <c r="R2429" s="138"/>
      <c r="S2429" s="469"/>
      <c r="T2429" s="75">
        <v>0</v>
      </c>
      <c r="U2429" s="1002"/>
      <c r="V2429" s="138"/>
      <c r="W2429" s="469"/>
      <c r="X2429" s="138"/>
      <c r="Y2429" s="469"/>
      <c r="Z2429" s="60">
        <f t="shared" si="231"/>
        <v>0</v>
      </c>
      <c r="AA2429" s="1002"/>
      <c r="AB2429" s="138"/>
      <c r="AC2429" s="469"/>
      <c r="AD2429" s="63">
        <v>0</v>
      </c>
      <c r="AE2429" s="137"/>
      <c r="AF2429" s="942"/>
      <c r="AG2429" s="150">
        <v>0</v>
      </c>
      <c r="AH2429" s="138"/>
      <c r="AI2429" s="469"/>
      <c r="AJ2429" s="998">
        <f t="shared" si="234"/>
        <v>0</v>
      </c>
    </row>
    <row r="2430" spans="2:36" ht="24" x14ac:dyDescent="0.25">
      <c r="B2430" s="272">
        <v>394</v>
      </c>
      <c r="C2430" s="273" t="s">
        <v>2176</v>
      </c>
      <c r="D2430" s="272"/>
      <c r="E2430" s="747"/>
      <c r="F2430" s="282"/>
      <c r="G2430" s="283"/>
      <c r="H2430" s="283"/>
      <c r="I2430" s="283"/>
      <c r="J2430" s="277"/>
      <c r="K2430" s="825">
        <v>0</v>
      </c>
      <c r="L2430" s="278"/>
      <c r="M2430" s="919">
        <v>0</v>
      </c>
      <c r="N2430" s="278"/>
      <c r="O2430" s="919"/>
      <c r="P2430" s="875">
        <v>0</v>
      </c>
      <c r="Q2430" s="284"/>
      <c r="R2430" s="279"/>
      <c r="S2430" s="919"/>
      <c r="T2430" s="875">
        <v>0</v>
      </c>
      <c r="U2430" s="284">
        <v>0</v>
      </c>
      <c r="V2430" s="279"/>
      <c r="W2430" s="919"/>
      <c r="X2430" s="279"/>
      <c r="Y2430" s="919"/>
      <c r="Z2430" s="373">
        <f t="shared" si="231"/>
        <v>0</v>
      </c>
      <c r="AA2430" s="284">
        <v>0</v>
      </c>
      <c r="AB2430" s="279"/>
      <c r="AC2430" s="284"/>
      <c r="AD2430" s="930">
        <v>0</v>
      </c>
      <c r="AE2430" s="284"/>
      <c r="AF2430" s="950"/>
      <c r="AG2430" s="876">
        <v>0</v>
      </c>
      <c r="AH2430" s="279"/>
      <c r="AI2430" s="919"/>
      <c r="AJ2430" s="284">
        <f t="shared" si="234"/>
        <v>0</v>
      </c>
    </row>
    <row r="2431" spans="2:36" ht="24" x14ac:dyDescent="0.25">
      <c r="B2431" s="42">
        <v>39401</v>
      </c>
      <c r="C2431" s="341" t="s">
        <v>2177</v>
      </c>
      <c r="D2431" s="44"/>
      <c r="E2431" s="540"/>
      <c r="F2431" s="45"/>
      <c r="G2431" s="46"/>
      <c r="H2431" s="46"/>
      <c r="I2431" s="46"/>
      <c r="J2431" s="47"/>
      <c r="K2431" s="832">
        <v>0</v>
      </c>
      <c r="L2431" s="264"/>
      <c r="M2431" s="921">
        <v>0</v>
      </c>
      <c r="N2431" s="264"/>
      <c r="O2431" s="921"/>
      <c r="P2431" s="238">
        <v>0</v>
      </c>
      <c r="Q2431" s="475"/>
      <c r="R2431" s="265"/>
      <c r="S2431" s="921"/>
      <c r="T2431" s="238">
        <v>0</v>
      </c>
      <c r="U2431" s="475">
        <v>0</v>
      </c>
      <c r="V2431" s="265"/>
      <c r="W2431" s="921"/>
      <c r="X2431" s="265"/>
      <c r="Y2431" s="921"/>
      <c r="Z2431" s="376">
        <f t="shared" si="231"/>
        <v>0</v>
      </c>
      <c r="AA2431" s="475">
        <v>0</v>
      </c>
      <c r="AB2431" s="265"/>
      <c r="AC2431" s="475"/>
      <c r="AD2431" s="931">
        <v>0</v>
      </c>
      <c r="AE2431" s="475"/>
      <c r="AF2431" s="971"/>
      <c r="AG2431" s="882">
        <v>0</v>
      </c>
      <c r="AH2431" s="265"/>
      <c r="AI2431" s="921"/>
      <c r="AJ2431" s="475">
        <f t="shared" si="234"/>
        <v>0</v>
      </c>
    </row>
    <row r="2432" spans="2:36" x14ac:dyDescent="0.25">
      <c r="B2432" s="408"/>
      <c r="C2432" s="581"/>
      <c r="D2432" s="171"/>
      <c r="E2432" s="171"/>
      <c r="F2432" s="225"/>
      <c r="G2432" s="325"/>
      <c r="H2432" s="325"/>
      <c r="I2432" s="325"/>
      <c r="J2432" s="57"/>
      <c r="K2432" s="446"/>
      <c r="L2432" s="136"/>
      <c r="M2432" s="469">
        <v>0</v>
      </c>
      <c r="N2432" s="136"/>
      <c r="O2432" s="469"/>
      <c r="P2432" s="75">
        <v>0</v>
      </c>
      <c r="Q2432" s="1002"/>
      <c r="R2432" s="138"/>
      <c r="S2432" s="469"/>
      <c r="T2432" s="75">
        <v>0</v>
      </c>
      <c r="U2432" s="1002"/>
      <c r="V2432" s="138"/>
      <c r="W2432" s="469"/>
      <c r="X2432" s="138"/>
      <c r="Y2432" s="469"/>
      <c r="Z2432" s="60">
        <f t="shared" si="231"/>
        <v>0</v>
      </c>
      <c r="AA2432" s="1002"/>
      <c r="AB2432" s="138"/>
      <c r="AC2432" s="469"/>
      <c r="AD2432" s="63">
        <v>0</v>
      </c>
      <c r="AE2432" s="137"/>
      <c r="AF2432" s="942"/>
      <c r="AG2432" s="150">
        <v>0</v>
      </c>
      <c r="AH2432" s="138"/>
      <c r="AI2432" s="469"/>
      <c r="AJ2432" s="998">
        <f t="shared" si="234"/>
        <v>0</v>
      </c>
    </row>
    <row r="2433" spans="2:45" x14ac:dyDescent="0.25">
      <c r="B2433" s="42">
        <v>39402</v>
      </c>
      <c r="C2433" s="341" t="s">
        <v>2178</v>
      </c>
      <c r="D2433" s="44"/>
      <c r="E2433" s="540"/>
      <c r="F2433" s="45"/>
      <c r="G2433" s="46"/>
      <c r="H2433" s="46"/>
      <c r="I2433" s="46"/>
      <c r="J2433" s="47"/>
      <c r="K2433" s="832">
        <v>0</v>
      </c>
      <c r="L2433" s="264"/>
      <c r="M2433" s="921">
        <v>0</v>
      </c>
      <c r="N2433" s="264"/>
      <c r="O2433" s="921"/>
      <c r="P2433" s="238">
        <v>0</v>
      </c>
      <c r="Q2433" s="475"/>
      <c r="R2433" s="265"/>
      <c r="S2433" s="921"/>
      <c r="T2433" s="238">
        <v>0</v>
      </c>
      <c r="U2433" s="475">
        <v>0</v>
      </c>
      <c r="V2433" s="265"/>
      <c r="W2433" s="921"/>
      <c r="X2433" s="265"/>
      <c r="Y2433" s="921"/>
      <c r="Z2433" s="376">
        <f t="shared" si="231"/>
        <v>0</v>
      </c>
      <c r="AA2433" s="475">
        <v>0</v>
      </c>
      <c r="AB2433" s="265"/>
      <c r="AC2433" s="475"/>
      <c r="AD2433" s="931">
        <v>0</v>
      </c>
      <c r="AE2433" s="475"/>
      <c r="AF2433" s="971"/>
      <c r="AG2433" s="882">
        <v>0</v>
      </c>
      <c r="AH2433" s="265"/>
      <c r="AI2433" s="921"/>
      <c r="AJ2433" s="475">
        <f t="shared" si="234"/>
        <v>0</v>
      </c>
    </row>
    <row r="2434" spans="2:45" x14ac:dyDescent="0.25">
      <c r="B2434" s="408"/>
      <c r="C2434" s="581"/>
      <c r="D2434" s="171"/>
      <c r="E2434" s="171"/>
      <c r="F2434" s="225"/>
      <c r="G2434" s="325"/>
      <c r="H2434" s="325"/>
      <c r="I2434" s="325"/>
      <c r="J2434" s="57"/>
      <c r="K2434" s="446"/>
      <c r="L2434" s="136"/>
      <c r="M2434" s="469">
        <v>0</v>
      </c>
      <c r="N2434" s="136"/>
      <c r="O2434" s="469"/>
      <c r="P2434" s="75">
        <v>0</v>
      </c>
      <c r="Q2434" s="1002"/>
      <c r="R2434" s="138"/>
      <c r="S2434" s="469"/>
      <c r="T2434" s="75">
        <v>0</v>
      </c>
      <c r="U2434" s="1002"/>
      <c r="V2434" s="138"/>
      <c r="W2434" s="469"/>
      <c r="X2434" s="138"/>
      <c r="Y2434" s="469"/>
      <c r="Z2434" s="60">
        <f t="shared" si="231"/>
        <v>0</v>
      </c>
      <c r="AA2434" s="1002"/>
      <c r="AB2434" s="138"/>
      <c r="AC2434" s="469"/>
      <c r="AD2434" s="63">
        <v>0</v>
      </c>
      <c r="AE2434" s="137"/>
      <c r="AF2434" s="942"/>
      <c r="AG2434" s="150">
        <v>0</v>
      </c>
      <c r="AH2434" s="138"/>
      <c r="AI2434" s="469"/>
      <c r="AJ2434" s="998">
        <f t="shared" si="234"/>
        <v>0</v>
      </c>
    </row>
    <row r="2435" spans="2:45" x14ac:dyDescent="0.25">
      <c r="B2435" s="272">
        <v>395</v>
      </c>
      <c r="C2435" s="273" t="s">
        <v>2179</v>
      </c>
      <c r="D2435" s="272"/>
      <c r="E2435" s="747"/>
      <c r="F2435" s="282"/>
      <c r="G2435" s="283"/>
      <c r="H2435" s="283"/>
      <c r="I2435" s="283"/>
      <c r="J2435" s="277"/>
      <c r="K2435" s="825">
        <v>0</v>
      </c>
      <c r="L2435" s="278"/>
      <c r="M2435" s="919">
        <v>0</v>
      </c>
      <c r="N2435" s="278"/>
      <c r="O2435" s="919"/>
      <c r="P2435" s="875">
        <v>0</v>
      </c>
      <c r="Q2435" s="284"/>
      <c r="R2435" s="279"/>
      <c r="S2435" s="919"/>
      <c r="T2435" s="875">
        <v>0</v>
      </c>
      <c r="U2435" s="284">
        <v>0</v>
      </c>
      <c r="V2435" s="279"/>
      <c r="W2435" s="919"/>
      <c r="X2435" s="279"/>
      <c r="Y2435" s="919"/>
      <c r="Z2435" s="373">
        <f t="shared" si="231"/>
        <v>0</v>
      </c>
      <c r="AA2435" s="284">
        <v>0</v>
      </c>
      <c r="AB2435" s="279"/>
      <c r="AC2435" s="284"/>
      <c r="AD2435" s="930">
        <v>0</v>
      </c>
      <c r="AE2435" s="284"/>
      <c r="AF2435" s="950"/>
      <c r="AG2435" s="876">
        <v>0</v>
      </c>
      <c r="AH2435" s="279"/>
      <c r="AI2435" s="919"/>
      <c r="AJ2435" s="284">
        <f t="shared" si="234"/>
        <v>0</v>
      </c>
    </row>
    <row r="2436" spans="2:45" x14ac:dyDescent="0.25">
      <c r="B2436" s="42">
        <v>39501</v>
      </c>
      <c r="C2436" s="341" t="s">
        <v>2179</v>
      </c>
      <c r="D2436" s="44"/>
      <c r="E2436" s="540"/>
      <c r="F2436" s="45"/>
      <c r="G2436" s="46"/>
      <c r="H2436" s="46"/>
      <c r="I2436" s="46"/>
      <c r="J2436" s="47"/>
      <c r="K2436" s="832">
        <v>0</v>
      </c>
      <c r="L2436" s="264"/>
      <c r="M2436" s="921">
        <v>0</v>
      </c>
      <c r="N2436" s="264"/>
      <c r="O2436" s="921"/>
      <c r="P2436" s="238">
        <v>0</v>
      </c>
      <c r="Q2436" s="475"/>
      <c r="R2436" s="265"/>
      <c r="S2436" s="921"/>
      <c r="T2436" s="238">
        <v>0</v>
      </c>
      <c r="U2436" s="475">
        <v>0</v>
      </c>
      <c r="V2436" s="265"/>
      <c r="W2436" s="921"/>
      <c r="X2436" s="265"/>
      <c r="Y2436" s="921"/>
      <c r="Z2436" s="376">
        <f t="shared" si="231"/>
        <v>0</v>
      </c>
      <c r="AA2436" s="475">
        <v>0</v>
      </c>
      <c r="AB2436" s="265"/>
      <c r="AC2436" s="475"/>
      <c r="AD2436" s="931">
        <v>0</v>
      </c>
      <c r="AE2436" s="475"/>
      <c r="AF2436" s="971"/>
      <c r="AG2436" s="882">
        <v>0</v>
      </c>
      <c r="AH2436" s="265"/>
      <c r="AI2436" s="921"/>
      <c r="AJ2436" s="475">
        <f t="shared" si="234"/>
        <v>0</v>
      </c>
    </row>
    <row r="2437" spans="2:45" x14ac:dyDescent="0.25">
      <c r="B2437" s="408"/>
      <c r="C2437" s="581"/>
      <c r="D2437" s="171"/>
      <c r="E2437" s="171"/>
      <c r="F2437" s="225"/>
      <c r="G2437" s="325"/>
      <c r="H2437" s="325"/>
      <c r="I2437" s="325"/>
      <c r="J2437" s="57"/>
      <c r="K2437" s="446"/>
      <c r="L2437" s="136"/>
      <c r="M2437" s="469">
        <v>0</v>
      </c>
      <c r="N2437" s="136"/>
      <c r="O2437" s="469"/>
      <c r="P2437" s="75">
        <v>0</v>
      </c>
      <c r="Q2437" s="1002"/>
      <c r="R2437" s="138"/>
      <c r="S2437" s="469"/>
      <c r="T2437" s="75">
        <v>0</v>
      </c>
      <c r="U2437" s="1002"/>
      <c r="V2437" s="138"/>
      <c r="W2437" s="469"/>
      <c r="X2437" s="138"/>
      <c r="Y2437" s="469"/>
      <c r="Z2437" s="60">
        <f t="shared" si="231"/>
        <v>0</v>
      </c>
      <c r="AA2437" s="1002"/>
      <c r="AB2437" s="138"/>
      <c r="AC2437" s="469"/>
      <c r="AD2437" s="63">
        <v>0</v>
      </c>
      <c r="AE2437" s="137"/>
      <c r="AF2437" s="942"/>
      <c r="AG2437" s="150">
        <v>0</v>
      </c>
      <c r="AH2437" s="138"/>
      <c r="AI2437" s="469"/>
      <c r="AJ2437" s="998">
        <f t="shared" si="234"/>
        <v>0</v>
      </c>
    </row>
    <row r="2438" spans="2:45" x14ac:dyDescent="0.25">
      <c r="B2438" s="272">
        <v>396</v>
      </c>
      <c r="C2438" s="273" t="s">
        <v>2180</v>
      </c>
      <c r="D2438" s="272"/>
      <c r="E2438" s="747"/>
      <c r="F2438" s="282"/>
      <c r="G2438" s="283"/>
      <c r="H2438" s="283"/>
      <c r="I2438" s="283"/>
      <c r="J2438" s="277"/>
      <c r="K2438" s="825">
        <v>0</v>
      </c>
      <c r="L2438" s="278"/>
      <c r="M2438" s="919">
        <v>0</v>
      </c>
      <c r="N2438" s="278"/>
      <c r="O2438" s="919"/>
      <c r="P2438" s="875">
        <v>0</v>
      </c>
      <c r="Q2438" s="284">
        <f>Q2439</f>
        <v>0</v>
      </c>
      <c r="R2438" s="279"/>
      <c r="S2438" s="919"/>
      <c r="T2438" s="875">
        <v>0</v>
      </c>
      <c r="U2438" s="284">
        <v>0</v>
      </c>
      <c r="V2438" s="279"/>
      <c r="W2438" s="919"/>
      <c r="X2438" s="279"/>
      <c r="Y2438" s="919"/>
      <c r="Z2438" s="373">
        <f t="shared" ref="Z2438:Z2501" si="238">E2438</f>
        <v>0</v>
      </c>
      <c r="AA2438" s="284">
        <v>0</v>
      </c>
      <c r="AB2438" s="279"/>
      <c r="AC2438" s="284"/>
      <c r="AD2438" s="930">
        <v>0</v>
      </c>
      <c r="AE2438" s="284">
        <f t="shared" ref="AE2438:AF2439" si="239">AE2439</f>
        <v>0</v>
      </c>
      <c r="AF2438" s="950">
        <f t="shared" si="239"/>
        <v>0</v>
      </c>
      <c r="AG2438" s="876">
        <v>0</v>
      </c>
      <c r="AH2438" s="279"/>
      <c r="AI2438" s="919"/>
      <c r="AJ2438" s="284">
        <f t="shared" si="234"/>
        <v>0</v>
      </c>
    </row>
    <row r="2439" spans="2:45" x14ac:dyDescent="0.25">
      <c r="B2439" s="42">
        <v>39601</v>
      </c>
      <c r="C2439" s="341" t="s">
        <v>2180</v>
      </c>
      <c r="D2439" s="44"/>
      <c r="E2439" s="540"/>
      <c r="F2439" s="45"/>
      <c r="G2439" s="46"/>
      <c r="H2439" s="46"/>
      <c r="I2439" s="46"/>
      <c r="J2439" s="47"/>
      <c r="K2439" s="832">
        <v>0</v>
      </c>
      <c r="L2439" s="264"/>
      <c r="M2439" s="921">
        <v>0</v>
      </c>
      <c r="N2439" s="264"/>
      <c r="O2439" s="921"/>
      <c r="P2439" s="238">
        <v>0</v>
      </c>
      <c r="Q2439" s="475">
        <f>Q2440</f>
        <v>0</v>
      </c>
      <c r="R2439" s="265"/>
      <c r="S2439" s="921"/>
      <c r="T2439" s="238">
        <v>0</v>
      </c>
      <c r="U2439" s="475">
        <v>0</v>
      </c>
      <c r="V2439" s="265"/>
      <c r="W2439" s="921"/>
      <c r="X2439" s="265"/>
      <c r="Y2439" s="921"/>
      <c r="Z2439" s="376">
        <f t="shared" si="238"/>
        <v>0</v>
      </c>
      <c r="AA2439" s="475">
        <v>0</v>
      </c>
      <c r="AB2439" s="265"/>
      <c r="AC2439" s="475"/>
      <c r="AD2439" s="931">
        <v>0</v>
      </c>
      <c r="AE2439" s="475">
        <f t="shared" si="239"/>
        <v>0</v>
      </c>
      <c r="AF2439" s="971">
        <f t="shared" si="239"/>
        <v>0</v>
      </c>
      <c r="AG2439" s="882">
        <v>0</v>
      </c>
      <c r="AH2439" s="265"/>
      <c r="AI2439" s="921"/>
      <c r="AJ2439" s="475">
        <f t="shared" si="234"/>
        <v>0</v>
      </c>
    </row>
    <row r="2440" spans="2:45" x14ac:dyDescent="0.25">
      <c r="B2440" s="408"/>
      <c r="C2440" s="606"/>
      <c r="D2440" s="171"/>
      <c r="E2440" s="171"/>
      <c r="F2440" s="225"/>
      <c r="G2440" s="55"/>
      <c r="H2440" s="56"/>
      <c r="I2440" s="55"/>
      <c r="J2440" s="57"/>
      <c r="K2440" s="446"/>
      <c r="L2440" s="136"/>
      <c r="M2440" s="469">
        <v>0</v>
      </c>
      <c r="N2440" s="136"/>
      <c r="O2440" s="469"/>
      <c r="P2440" s="75">
        <v>0</v>
      </c>
      <c r="Q2440" s="1002"/>
      <c r="R2440" s="138"/>
      <c r="S2440" s="469"/>
      <c r="T2440" s="75">
        <v>0</v>
      </c>
      <c r="U2440" s="1002"/>
      <c r="V2440" s="138"/>
      <c r="W2440" s="469"/>
      <c r="X2440" s="138"/>
      <c r="Y2440" s="469"/>
      <c r="Z2440" s="60">
        <f t="shared" si="238"/>
        <v>0</v>
      </c>
      <c r="AA2440" s="1002"/>
      <c r="AB2440" s="138"/>
      <c r="AC2440" s="469"/>
      <c r="AD2440" s="63">
        <v>0</v>
      </c>
      <c r="AE2440" s="137"/>
      <c r="AF2440" s="942"/>
      <c r="AG2440" s="150">
        <v>0</v>
      </c>
      <c r="AH2440" s="138"/>
      <c r="AI2440" s="469"/>
      <c r="AJ2440" s="998">
        <f t="shared" si="234"/>
        <v>0</v>
      </c>
    </row>
    <row r="2441" spans="2:45" x14ac:dyDescent="0.25">
      <c r="B2441" s="272">
        <v>397</v>
      </c>
      <c r="C2441" s="273" t="s">
        <v>2181</v>
      </c>
      <c r="D2441" s="272"/>
      <c r="E2441" s="747"/>
      <c r="F2441" s="282"/>
      <c r="G2441" s="283"/>
      <c r="H2441" s="283"/>
      <c r="I2441" s="283"/>
      <c r="J2441" s="277"/>
      <c r="K2441" s="825">
        <v>0</v>
      </c>
      <c r="L2441" s="278"/>
      <c r="M2441" s="919">
        <v>0</v>
      </c>
      <c r="N2441" s="278"/>
      <c r="O2441" s="919"/>
      <c r="P2441" s="875">
        <v>0</v>
      </c>
      <c r="Q2441" s="284"/>
      <c r="R2441" s="279"/>
      <c r="S2441" s="919"/>
      <c r="T2441" s="875">
        <v>0</v>
      </c>
      <c r="U2441" s="284">
        <v>0</v>
      </c>
      <c r="V2441" s="279"/>
      <c r="W2441" s="919"/>
      <c r="X2441" s="279"/>
      <c r="Y2441" s="919"/>
      <c r="Z2441" s="373">
        <f t="shared" si="238"/>
        <v>0</v>
      </c>
      <c r="AA2441" s="284">
        <v>0</v>
      </c>
      <c r="AB2441" s="279"/>
      <c r="AC2441" s="284"/>
      <c r="AD2441" s="930">
        <v>0</v>
      </c>
      <c r="AE2441" s="284"/>
      <c r="AF2441" s="950"/>
      <c r="AG2441" s="876">
        <v>0</v>
      </c>
      <c r="AH2441" s="279"/>
      <c r="AI2441" s="919"/>
      <c r="AJ2441" s="284">
        <f t="shared" si="234"/>
        <v>0</v>
      </c>
    </row>
    <row r="2442" spans="2:45" x14ac:dyDescent="0.25">
      <c r="B2442" s="42">
        <v>39701</v>
      </c>
      <c r="C2442" s="341" t="s">
        <v>2181</v>
      </c>
      <c r="D2442" s="44"/>
      <c r="E2442" s="540"/>
      <c r="F2442" s="45"/>
      <c r="G2442" s="46"/>
      <c r="H2442" s="46"/>
      <c r="I2442" s="46"/>
      <c r="J2442" s="47"/>
      <c r="K2442" s="832">
        <v>0</v>
      </c>
      <c r="L2442" s="264"/>
      <c r="M2442" s="921">
        <v>0</v>
      </c>
      <c r="N2442" s="264"/>
      <c r="O2442" s="921"/>
      <c r="P2442" s="238">
        <v>0</v>
      </c>
      <c r="Q2442" s="475"/>
      <c r="R2442" s="265"/>
      <c r="S2442" s="921"/>
      <c r="T2442" s="238">
        <v>0</v>
      </c>
      <c r="U2442" s="475">
        <v>0</v>
      </c>
      <c r="V2442" s="265"/>
      <c r="W2442" s="921"/>
      <c r="X2442" s="265"/>
      <c r="Y2442" s="921"/>
      <c r="Z2442" s="376">
        <f t="shared" si="238"/>
        <v>0</v>
      </c>
      <c r="AA2442" s="475">
        <v>0</v>
      </c>
      <c r="AB2442" s="265"/>
      <c r="AC2442" s="475"/>
      <c r="AD2442" s="931">
        <v>0</v>
      </c>
      <c r="AE2442" s="475"/>
      <c r="AF2442" s="971"/>
      <c r="AG2442" s="882">
        <v>0</v>
      </c>
      <c r="AH2442" s="265"/>
      <c r="AI2442" s="921"/>
      <c r="AJ2442" s="475">
        <f t="shared" si="234"/>
        <v>0</v>
      </c>
    </row>
    <row r="2443" spans="2:45" x14ac:dyDescent="0.25">
      <c r="B2443" s="408"/>
      <c r="C2443" s="581"/>
      <c r="D2443" s="171"/>
      <c r="E2443" s="171"/>
      <c r="F2443" s="225"/>
      <c r="G2443" s="325"/>
      <c r="H2443" s="325"/>
      <c r="I2443" s="325"/>
      <c r="J2443" s="57"/>
      <c r="K2443" s="446"/>
      <c r="L2443" s="136"/>
      <c r="M2443" s="469">
        <v>0</v>
      </c>
      <c r="N2443" s="136"/>
      <c r="O2443" s="469"/>
      <c r="P2443" s="75">
        <v>0</v>
      </c>
      <c r="Q2443" s="1002"/>
      <c r="R2443" s="138"/>
      <c r="S2443" s="469"/>
      <c r="T2443" s="75">
        <v>0</v>
      </c>
      <c r="U2443" s="1002"/>
      <c r="V2443" s="138"/>
      <c r="W2443" s="469"/>
      <c r="X2443" s="138"/>
      <c r="Y2443" s="469"/>
      <c r="Z2443" s="60">
        <f t="shared" si="238"/>
        <v>0</v>
      </c>
      <c r="AA2443" s="1002"/>
      <c r="AB2443" s="138"/>
      <c r="AC2443" s="469"/>
      <c r="AD2443" s="63">
        <v>0</v>
      </c>
      <c r="AE2443" s="137"/>
      <c r="AF2443" s="942"/>
      <c r="AG2443" s="150">
        <v>0</v>
      </c>
      <c r="AH2443" s="138"/>
      <c r="AI2443" s="469"/>
      <c r="AJ2443" s="998">
        <f t="shared" si="234"/>
        <v>0</v>
      </c>
    </row>
    <row r="2444" spans="2:45" ht="24" x14ac:dyDescent="0.25">
      <c r="B2444" s="272">
        <v>398</v>
      </c>
      <c r="C2444" s="273" t="s">
        <v>2182</v>
      </c>
      <c r="D2444" s="272"/>
      <c r="E2444" s="747"/>
      <c r="F2444" s="282"/>
      <c r="G2444" s="283"/>
      <c r="H2444" s="283"/>
      <c r="I2444" s="283"/>
      <c r="J2444" s="277"/>
      <c r="K2444" s="825">
        <v>0</v>
      </c>
      <c r="L2444" s="278"/>
      <c r="M2444" s="919">
        <v>0</v>
      </c>
      <c r="N2444" s="278"/>
      <c r="O2444" s="919"/>
      <c r="P2444" s="875">
        <v>0</v>
      </c>
      <c r="Q2444" s="284">
        <f>Q2445</f>
        <v>0</v>
      </c>
      <c r="R2444" s="279"/>
      <c r="S2444" s="919"/>
      <c r="T2444" s="875">
        <v>0</v>
      </c>
      <c r="U2444" s="284">
        <v>0</v>
      </c>
      <c r="V2444" s="279"/>
      <c r="W2444" s="919"/>
      <c r="X2444" s="279"/>
      <c r="Y2444" s="919"/>
      <c r="Z2444" s="373">
        <f t="shared" si="238"/>
        <v>0</v>
      </c>
      <c r="AA2444" s="284">
        <v>0</v>
      </c>
      <c r="AB2444" s="279"/>
      <c r="AC2444" s="284"/>
      <c r="AD2444" s="930">
        <v>0</v>
      </c>
      <c r="AE2444" s="284">
        <f t="shared" ref="AE2444:AF2445" si="240">AE2445</f>
        <v>0</v>
      </c>
      <c r="AF2444" s="950">
        <f t="shared" si="240"/>
        <v>0</v>
      </c>
      <c r="AG2444" s="876">
        <v>0</v>
      </c>
      <c r="AH2444" s="279"/>
      <c r="AI2444" s="919"/>
      <c r="AJ2444" s="284">
        <f t="shared" si="234"/>
        <v>0</v>
      </c>
    </row>
    <row r="2445" spans="2:45" ht="24" x14ac:dyDescent="0.25">
      <c r="B2445" s="42">
        <v>39801</v>
      </c>
      <c r="C2445" s="341" t="s">
        <v>2182</v>
      </c>
      <c r="D2445" s="44"/>
      <c r="E2445" s="540"/>
      <c r="F2445" s="45"/>
      <c r="G2445" s="46"/>
      <c r="H2445" s="46"/>
      <c r="I2445" s="46"/>
      <c r="J2445" s="47"/>
      <c r="K2445" s="832">
        <v>0</v>
      </c>
      <c r="L2445" s="264"/>
      <c r="M2445" s="921">
        <v>0</v>
      </c>
      <c r="N2445" s="264"/>
      <c r="O2445" s="921"/>
      <c r="P2445" s="238">
        <v>0</v>
      </c>
      <c r="Q2445" s="475">
        <f>Q2446</f>
        <v>0</v>
      </c>
      <c r="R2445" s="265"/>
      <c r="S2445" s="921"/>
      <c r="T2445" s="238">
        <v>0</v>
      </c>
      <c r="U2445" s="475">
        <v>0</v>
      </c>
      <c r="V2445" s="265"/>
      <c r="W2445" s="921"/>
      <c r="X2445" s="265"/>
      <c r="Y2445" s="921"/>
      <c r="Z2445" s="376">
        <f t="shared" si="238"/>
        <v>0</v>
      </c>
      <c r="AA2445" s="475">
        <v>0</v>
      </c>
      <c r="AB2445" s="265"/>
      <c r="AC2445" s="475"/>
      <c r="AD2445" s="931">
        <v>0</v>
      </c>
      <c r="AE2445" s="475">
        <f t="shared" si="240"/>
        <v>0</v>
      </c>
      <c r="AF2445" s="971">
        <f t="shared" si="240"/>
        <v>0</v>
      </c>
      <c r="AG2445" s="882">
        <v>0</v>
      </c>
      <c r="AH2445" s="265"/>
      <c r="AI2445" s="921"/>
      <c r="AJ2445" s="475">
        <f t="shared" si="234"/>
        <v>0</v>
      </c>
    </row>
    <row r="2446" spans="2:45" s="1041" customFormat="1" x14ac:dyDescent="0.25">
      <c r="B2446" s="408"/>
      <c r="C2446" s="87"/>
      <c r="D2446" s="51"/>
      <c r="E2446" s="51"/>
      <c r="F2446" s="79"/>
      <c r="G2446" s="88"/>
      <c r="H2446" s="107"/>
      <c r="I2446" s="88"/>
      <c r="J2446" s="108"/>
      <c r="K2446" s="51"/>
      <c r="L2446" s="407"/>
      <c r="M2446" s="74">
        <v>0</v>
      </c>
      <c r="N2446" s="401"/>
      <c r="O2446" s="79"/>
      <c r="P2446" s="133">
        <v>0</v>
      </c>
      <c r="Q2446" s="133"/>
      <c r="R2446" s="133"/>
      <c r="S2446" s="108"/>
      <c r="T2446" s="768">
        <v>0</v>
      </c>
      <c r="U2446" s="142"/>
      <c r="V2446" s="918"/>
      <c r="W2446" s="142"/>
      <c r="X2446" s="918"/>
      <c r="Y2446" s="75"/>
      <c r="Z2446" s="1064">
        <f t="shared" si="238"/>
        <v>0</v>
      </c>
      <c r="AA2446" s="144"/>
      <c r="AB2446" s="918"/>
      <c r="AC2446" s="75"/>
      <c r="AD2446" s="1064">
        <v>0</v>
      </c>
      <c r="AE2446" s="144"/>
      <c r="AF2446" s="918"/>
      <c r="AG2446" s="144">
        <v>0</v>
      </c>
      <c r="AH2446" s="918"/>
      <c r="AI2446" s="92"/>
      <c r="AJ2446" s="1064">
        <f t="shared" si="234"/>
        <v>0</v>
      </c>
      <c r="AK2446" s="144"/>
      <c r="AL2446" s="1064"/>
      <c r="AM2446" s="940"/>
      <c r="AN2446" s="1064"/>
      <c r="AO2446" s="1065"/>
      <c r="AP2446" s="644"/>
      <c r="AQ2446" s="144"/>
      <c r="AR2446" s="918"/>
      <c r="AS2446" s="1064"/>
    </row>
    <row r="2447" spans="2:45" x14ac:dyDescent="0.25">
      <c r="B2447" s="408"/>
      <c r="C2447" s="87"/>
      <c r="D2447" s="51"/>
      <c r="E2447" s="51"/>
      <c r="F2447" s="79"/>
      <c r="G2447" s="133"/>
      <c r="H2447" s="133"/>
      <c r="I2447" s="133"/>
      <c r="J2447" s="57"/>
      <c r="K2447" s="807"/>
      <c r="L2447" s="136"/>
      <c r="M2447" s="469">
        <v>0</v>
      </c>
      <c r="N2447" s="136"/>
      <c r="O2447" s="469"/>
      <c r="P2447" s="75">
        <v>0</v>
      </c>
      <c r="Q2447" s="1002"/>
      <c r="R2447" s="138"/>
      <c r="S2447" s="469"/>
      <c r="T2447" s="75">
        <v>0</v>
      </c>
      <c r="U2447" s="1002"/>
      <c r="V2447" s="138"/>
      <c r="W2447" s="469"/>
      <c r="X2447" s="138"/>
      <c r="Y2447" s="469"/>
      <c r="Z2447" s="60">
        <f t="shared" si="238"/>
        <v>0</v>
      </c>
      <c r="AA2447" s="1002"/>
      <c r="AB2447" s="138"/>
      <c r="AC2447" s="469"/>
      <c r="AD2447" s="63">
        <v>0</v>
      </c>
      <c r="AE2447" s="137"/>
      <c r="AF2447" s="942"/>
      <c r="AG2447" s="150">
        <v>0</v>
      </c>
      <c r="AH2447" s="138"/>
      <c r="AI2447" s="469"/>
      <c r="AJ2447" s="998">
        <f t="shared" si="234"/>
        <v>0</v>
      </c>
    </row>
    <row r="2448" spans="2:45" x14ac:dyDescent="0.25">
      <c r="B2448" s="272">
        <v>399</v>
      </c>
      <c r="C2448" s="273" t="s">
        <v>2170</v>
      </c>
      <c r="D2448" s="272"/>
      <c r="E2448" s="747"/>
      <c r="F2448" s="282"/>
      <c r="G2448" s="283"/>
      <c r="H2448" s="283"/>
      <c r="I2448" s="283"/>
      <c r="J2448" s="277"/>
      <c r="K2448" s="825">
        <v>0</v>
      </c>
      <c r="L2448" s="278"/>
      <c r="M2448" s="919">
        <v>0</v>
      </c>
      <c r="N2448" s="278"/>
      <c r="O2448" s="919"/>
      <c r="P2448" s="875">
        <v>0</v>
      </c>
      <c r="Q2448" s="284"/>
      <c r="R2448" s="279"/>
      <c r="S2448" s="919"/>
      <c r="T2448" s="875">
        <v>0</v>
      </c>
      <c r="U2448" s="284">
        <v>0</v>
      </c>
      <c r="V2448" s="279"/>
      <c r="W2448" s="919"/>
      <c r="X2448" s="279"/>
      <c r="Y2448" s="919"/>
      <c r="Z2448" s="373">
        <f t="shared" si="238"/>
        <v>0</v>
      </c>
      <c r="AA2448" s="284">
        <v>0</v>
      </c>
      <c r="AB2448" s="279"/>
      <c r="AC2448" s="284"/>
      <c r="AD2448" s="930">
        <v>0</v>
      </c>
      <c r="AE2448" s="284"/>
      <c r="AF2448" s="950"/>
      <c r="AG2448" s="876">
        <v>0</v>
      </c>
      <c r="AH2448" s="279"/>
      <c r="AI2448" s="919"/>
      <c r="AJ2448" s="284">
        <f t="shared" si="234"/>
        <v>0</v>
      </c>
    </row>
    <row r="2449" spans="2:36" x14ac:dyDescent="0.25">
      <c r="B2449" s="42">
        <v>39901</v>
      </c>
      <c r="C2449" s="341" t="s">
        <v>2183</v>
      </c>
      <c r="D2449" s="44"/>
      <c r="E2449" s="540"/>
      <c r="F2449" s="45"/>
      <c r="G2449" s="46"/>
      <c r="H2449" s="46"/>
      <c r="I2449" s="46"/>
      <c r="J2449" s="47"/>
      <c r="K2449" s="832">
        <v>0</v>
      </c>
      <c r="L2449" s="264"/>
      <c r="M2449" s="921">
        <v>0</v>
      </c>
      <c r="N2449" s="264"/>
      <c r="O2449" s="921"/>
      <c r="P2449" s="238">
        <v>0</v>
      </c>
      <c r="Q2449" s="475"/>
      <c r="R2449" s="265"/>
      <c r="S2449" s="921"/>
      <c r="T2449" s="238">
        <v>0</v>
      </c>
      <c r="U2449" s="475">
        <v>0</v>
      </c>
      <c r="V2449" s="265"/>
      <c r="W2449" s="921"/>
      <c r="X2449" s="265"/>
      <c r="Y2449" s="921"/>
      <c r="Z2449" s="376">
        <f t="shared" si="238"/>
        <v>0</v>
      </c>
      <c r="AA2449" s="475">
        <v>0</v>
      </c>
      <c r="AB2449" s="265"/>
      <c r="AC2449" s="475"/>
      <c r="AD2449" s="931">
        <v>0</v>
      </c>
      <c r="AE2449" s="475"/>
      <c r="AF2449" s="971"/>
      <c r="AG2449" s="882">
        <v>0</v>
      </c>
      <c r="AH2449" s="265"/>
      <c r="AI2449" s="921"/>
      <c r="AJ2449" s="475">
        <f t="shared" si="234"/>
        <v>0</v>
      </c>
    </row>
    <row r="2450" spans="2:36" x14ac:dyDescent="0.25">
      <c r="B2450" s="408"/>
      <c r="C2450" s="487"/>
      <c r="D2450" s="51"/>
      <c r="E2450" s="51"/>
      <c r="F2450" s="79"/>
      <c r="G2450" s="133"/>
      <c r="H2450" s="133"/>
      <c r="I2450" s="133"/>
      <c r="J2450" s="108"/>
      <c r="K2450" s="807"/>
      <c r="L2450" s="142"/>
      <c r="M2450" s="918">
        <v>0</v>
      </c>
      <c r="N2450" s="142"/>
      <c r="O2450" s="918"/>
      <c r="P2450" s="75">
        <v>0</v>
      </c>
      <c r="Q2450" s="1007"/>
      <c r="R2450" s="144"/>
      <c r="S2450" s="918"/>
      <c r="T2450" s="75">
        <v>0</v>
      </c>
      <c r="U2450" s="1007"/>
      <c r="V2450" s="144"/>
      <c r="W2450" s="918"/>
      <c r="X2450" s="144"/>
      <c r="Y2450" s="918"/>
      <c r="Z2450" s="60">
        <f t="shared" si="238"/>
        <v>0</v>
      </c>
      <c r="AA2450" s="1007"/>
      <c r="AB2450" s="144"/>
      <c r="AC2450" s="918"/>
      <c r="AD2450" s="63">
        <v>0</v>
      </c>
      <c r="AE2450" s="135"/>
      <c r="AF2450" s="945"/>
      <c r="AG2450" s="150">
        <v>0</v>
      </c>
      <c r="AH2450" s="144"/>
      <c r="AI2450" s="918"/>
      <c r="AJ2450" s="998">
        <f t="shared" si="234"/>
        <v>0</v>
      </c>
    </row>
    <row r="2451" spans="2:36" x14ac:dyDescent="0.25">
      <c r="B2451" s="42">
        <v>39902</v>
      </c>
      <c r="C2451" s="341" t="s">
        <v>2170</v>
      </c>
      <c r="D2451" s="44"/>
      <c r="E2451" s="540"/>
      <c r="F2451" s="45"/>
      <c r="G2451" s="46"/>
      <c r="H2451" s="46"/>
      <c r="I2451" s="46"/>
      <c r="J2451" s="47"/>
      <c r="K2451" s="832">
        <v>0</v>
      </c>
      <c r="L2451" s="264"/>
      <c r="M2451" s="921">
        <v>0</v>
      </c>
      <c r="N2451" s="264"/>
      <c r="O2451" s="921"/>
      <c r="P2451" s="238">
        <v>0</v>
      </c>
      <c r="Q2451" s="475"/>
      <c r="R2451" s="265"/>
      <c r="S2451" s="921"/>
      <c r="T2451" s="238">
        <v>0</v>
      </c>
      <c r="U2451" s="475">
        <v>0</v>
      </c>
      <c r="V2451" s="265"/>
      <c r="W2451" s="921"/>
      <c r="X2451" s="265"/>
      <c r="Y2451" s="921"/>
      <c r="Z2451" s="376">
        <f t="shared" si="238"/>
        <v>0</v>
      </c>
      <c r="AA2451" s="475">
        <v>0</v>
      </c>
      <c r="AB2451" s="265"/>
      <c r="AC2451" s="475"/>
      <c r="AD2451" s="931">
        <v>0</v>
      </c>
      <c r="AE2451" s="475"/>
      <c r="AF2451" s="971"/>
      <c r="AG2451" s="882">
        <v>0</v>
      </c>
      <c r="AH2451" s="265"/>
      <c r="AI2451" s="921"/>
      <c r="AJ2451" s="475">
        <f t="shared" ref="AJ2451:AJ2452" si="241">AG2451+AI2451+AE2451+AC2451+AA2451+Y2451+W2451+U2451+S2451+Q2451+O2451+M2451</f>
        <v>0</v>
      </c>
    </row>
    <row r="2452" spans="2:36" x14ac:dyDescent="0.25">
      <c r="B2452" s="51"/>
      <c r="C2452" s="476"/>
      <c r="D2452" s="607"/>
      <c r="E2452" s="754"/>
      <c r="F2452" s="15"/>
      <c r="G2452" s="605"/>
      <c r="H2452" s="605"/>
      <c r="I2452" s="605"/>
      <c r="J2452" s="57"/>
      <c r="K2452" s="849"/>
      <c r="L2452" s="136"/>
      <c r="M2452" s="469">
        <v>0</v>
      </c>
      <c r="N2452" s="136"/>
      <c r="O2452" s="469"/>
      <c r="P2452" s="75">
        <v>0</v>
      </c>
      <c r="Q2452" s="1002"/>
      <c r="R2452" s="138"/>
      <c r="S2452" s="469"/>
      <c r="T2452" s="75">
        <v>0</v>
      </c>
      <c r="U2452" s="1002"/>
      <c r="V2452" s="138"/>
      <c r="W2452" s="469"/>
      <c r="X2452" s="138"/>
      <c r="Y2452" s="469"/>
      <c r="Z2452" s="60">
        <f t="shared" si="238"/>
        <v>0</v>
      </c>
      <c r="AA2452" s="1002"/>
      <c r="AB2452" s="138"/>
      <c r="AC2452" s="469"/>
      <c r="AD2452" s="63">
        <v>0</v>
      </c>
      <c r="AE2452" s="137"/>
      <c r="AF2452" s="942"/>
      <c r="AG2452" s="150">
        <v>0</v>
      </c>
      <c r="AH2452" s="138"/>
      <c r="AI2452" s="469"/>
      <c r="AJ2452" s="998">
        <f t="shared" si="241"/>
        <v>0</v>
      </c>
    </row>
    <row r="2453" spans="2:36" ht="24" x14ac:dyDescent="0.25">
      <c r="B2453" s="16">
        <v>4000</v>
      </c>
      <c r="C2453" s="17" t="s">
        <v>2184</v>
      </c>
      <c r="D2453" s="16"/>
      <c r="E2453" s="733"/>
      <c r="F2453" s="18"/>
      <c r="G2453" s="19"/>
      <c r="H2453" s="19"/>
      <c r="I2453" s="19"/>
      <c r="J2453" s="20"/>
      <c r="K2453" s="760">
        <v>2057556.7189999989</v>
      </c>
      <c r="L2453" s="473"/>
      <c r="M2453" s="925">
        <f>M2454+M2496+M2522+M2549</f>
        <v>0</v>
      </c>
      <c r="N2453" s="473"/>
      <c r="O2453" s="925">
        <f>O2454+O2496+O2522+O2549</f>
        <v>0</v>
      </c>
      <c r="P2453" s="865">
        <v>0</v>
      </c>
      <c r="Q2453" s="925">
        <f>Q2454+Q2496+Q2522+Q2549</f>
        <v>0</v>
      </c>
      <c r="R2453" s="474"/>
      <c r="S2453" s="925">
        <f>S2454+S2496+S2522+S2549</f>
        <v>0</v>
      </c>
      <c r="T2453" s="865">
        <v>0</v>
      </c>
      <c r="U2453" s="925">
        <f>U2454+U2496+U2522+U2549</f>
        <v>4364.3500000000004</v>
      </c>
      <c r="V2453" s="474"/>
      <c r="W2453" s="925">
        <f>W2454+W2496+W2522+W2549</f>
        <v>0</v>
      </c>
      <c r="X2453" s="474"/>
      <c r="Y2453" s="925">
        <f>Y2454+Y2496+Y2522+Y2549</f>
        <v>0</v>
      </c>
      <c r="Z2453" s="866">
        <f t="shared" si="238"/>
        <v>0</v>
      </c>
      <c r="AA2453" s="925">
        <f>AA2454+AA2496+AA2522+AA2549</f>
        <v>2065268.1189999999</v>
      </c>
      <c r="AB2453" s="474"/>
      <c r="AC2453" s="925">
        <f>AC2454+AC2496+AC2522+AC2549</f>
        <v>0</v>
      </c>
      <c r="AD2453" s="995">
        <v>0</v>
      </c>
      <c r="AE2453" s="473">
        <f>AE2454+AE2496+AE2522+AE2549</f>
        <v>0</v>
      </c>
      <c r="AF2453" s="983">
        <f>AF2454+AF2496+AF2522+AF2549</f>
        <v>0</v>
      </c>
      <c r="AG2453" s="473">
        <f>AG2454+AG2496+AG2522+AG2549</f>
        <v>0</v>
      </c>
      <c r="AH2453" s="474"/>
      <c r="AI2453" s="925">
        <f>AI2454+AI2496+AI2522+AI2549</f>
        <v>0</v>
      </c>
      <c r="AJ2453" s="925">
        <f>AJ2454+AJ2496+AJ2522+AJ2549</f>
        <v>2069632.469</v>
      </c>
    </row>
    <row r="2454" spans="2:36" ht="24" x14ac:dyDescent="0.25">
      <c r="B2454" s="25">
        <v>4100</v>
      </c>
      <c r="C2454" s="26" t="s">
        <v>2185</v>
      </c>
      <c r="D2454" s="25"/>
      <c r="E2454" s="25"/>
      <c r="F2454" s="28"/>
      <c r="G2454" s="29"/>
      <c r="H2454" s="29"/>
      <c r="I2454" s="29"/>
      <c r="J2454" s="30"/>
      <c r="K2454" s="812">
        <v>0</v>
      </c>
      <c r="L2454" s="249"/>
      <c r="M2454" s="922">
        <f>M2455+M2458+M2463+M2466+M2471+M2476+M2481+M2486+M2491</f>
        <v>0</v>
      </c>
      <c r="N2454" s="249"/>
      <c r="O2454" s="922">
        <f>O2455+O2458+O2463+O2466+O2471+O2476+O2481+O2486+O2491</f>
        <v>0</v>
      </c>
      <c r="P2454" s="885">
        <v>0</v>
      </c>
      <c r="Q2454" s="922">
        <f>Q2455+Q2458+Q2463+Q2466+Q2471+Q2476+Q2481+Q2486+Q2491</f>
        <v>0</v>
      </c>
      <c r="R2454" s="250"/>
      <c r="S2454" s="922">
        <f>S2455+S2458+S2463+S2466+S2471+S2476+S2481+S2486+S2491</f>
        <v>0</v>
      </c>
      <c r="T2454" s="885">
        <v>0</v>
      </c>
      <c r="U2454" s="1009">
        <v>0</v>
      </c>
      <c r="V2454" s="250"/>
      <c r="W2454" s="922">
        <f>W2455+W2458+W2463+W2466+W2471+W2476+W2481+W2486+W2491</f>
        <v>0</v>
      </c>
      <c r="X2454" s="250"/>
      <c r="Y2454" s="922">
        <f>Y2455+Y2458+Y2463+Y2466+Y2471+Y2476+Y2481+Y2486+Y2491</f>
        <v>0</v>
      </c>
      <c r="Z2454" s="368">
        <f t="shared" si="238"/>
        <v>0</v>
      </c>
      <c r="AA2454" s="922">
        <f>AA2455+AA2458+AA2463+AA2466+AA2471+AA2476+AA2481+AA2486+AA2491</f>
        <v>0</v>
      </c>
      <c r="AB2454" s="250"/>
      <c r="AC2454" s="922">
        <f>AC2455+AC2458+AC2463+AC2466+AC2471+AC2476+AC2481+AC2486+AC2491</f>
        <v>0</v>
      </c>
      <c r="AD2454" s="929">
        <v>0</v>
      </c>
      <c r="AE2454" s="249">
        <f>AE2455+AE2458+AE2463+AE2466+AE2471+AE2476+AE2481+AE2486+AE2491</f>
        <v>0</v>
      </c>
      <c r="AF2454" s="962"/>
      <c r="AG2454" s="249">
        <f>AG2455+AG2458+AG2463+AG2466+AG2471+AG2476+AG2481+AG2486+AG2491</f>
        <v>0</v>
      </c>
      <c r="AH2454" s="250"/>
      <c r="AI2454" s="922">
        <f>AI2455+AI2458+AI2463+AI2466+AI2471+AI2476+AI2481+AI2486+AI2491</f>
        <v>0</v>
      </c>
      <c r="AJ2454" s="922">
        <f>AJ2455+AJ2458+AJ2463+AJ2466+AJ2471+AJ2476+AJ2481+AJ2486+AJ2491</f>
        <v>0</v>
      </c>
    </row>
    <row r="2455" spans="2:36" ht="24" x14ac:dyDescent="0.25">
      <c r="B2455" s="272">
        <v>411</v>
      </c>
      <c r="C2455" s="273" t="s">
        <v>2186</v>
      </c>
      <c r="D2455" s="272"/>
      <c r="E2455" s="747"/>
      <c r="F2455" s="282"/>
      <c r="G2455" s="283"/>
      <c r="H2455" s="283"/>
      <c r="I2455" s="283"/>
      <c r="J2455" s="277"/>
      <c r="K2455" s="825">
        <v>0</v>
      </c>
      <c r="L2455" s="278"/>
      <c r="M2455" s="919">
        <f>M2456</f>
        <v>0</v>
      </c>
      <c r="N2455" s="278"/>
      <c r="O2455" s="919">
        <f>O2456</f>
        <v>0</v>
      </c>
      <c r="P2455" s="875">
        <v>0</v>
      </c>
      <c r="Q2455" s="284">
        <f>Q2456</f>
        <v>0</v>
      </c>
      <c r="R2455" s="279"/>
      <c r="S2455" s="919">
        <f>S2456</f>
        <v>0</v>
      </c>
      <c r="T2455" s="875">
        <v>0</v>
      </c>
      <c r="U2455" s="284">
        <v>0</v>
      </c>
      <c r="V2455" s="279"/>
      <c r="W2455" s="919">
        <f>W2456</f>
        <v>0</v>
      </c>
      <c r="X2455" s="279"/>
      <c r="Y2455" s="919">
        <f>Y2456</f>
        <v>0</v>
      </c>
      <c r="Z2455" s="373">
        <f t="shared" si="238"/>
        <v>0</v>
      </c>
      <c r="AA2455" s="284">
        <f>AA2456</f>
        <v>0</v>
      </c>
      <c r="AB2455" s="279"/>
      <c r="AC2455" s="284">
        <f>AC2456</f>
        <v>0</v>
      </c>
      <c r="AD2455" s="930">
        <v>0</v>
      </c>
      <c r="AE2455" s="284">
        <f>AE2456</f>
        <v>0</v>
      </c>
      <c r="AF2455" s="950"/>
      <c r="AG2455" s="876">
        <f>AG2456</f>
        <v>0</v>
      </c>
      <c r="AH2455" s="279"/>
      <c r="AI2455" s="919">
        <f>AI2456</f>
        <v>0</v>
      </c>
      <c r="AJ2455" s="284">
        <f>AJ2456</f>
        <v>0</v>
      </c>
    </row>
    <row r="2456" spans="2:36" ht="24" x14ac:dyDescent="0.25">
      <c r="B2456" s="42">
        <v>41101</v>
      </c>
      <c r="C2456" s="341" t="s">
        <v>2186</v>
      </c>
      <c r="D2456" s="44"/>
      <c r="E2456" s="540"/>
      <c r="F2456" s="45"/>
      <c r="G2456" s="46"/>
      <c r="H2456" s="46"/>
      <c r="I2456" s="46"/>
      <c r="J2456" s="47"/>
      <c r="K2456" s="832">
        <v>0</v>
      </c>
      <c r="L2456" s="264"/>
      <c r="M2456" s="921">
        <f>M2457</f>
        <v>0</v>
      </c>
      <c r="N2456" s="264"/>
      <c r="O2456" s="921">
        <f>O2457</f>
        <v>0</v>
      </c>
      <c r="P2456" s="238">
        <v>0</v>
      </c>
      <c r="Q2456" s="475">
        <f>Q2457</f>
        <v>0</v>
      </c>
      <c r="R2456" s="265"/>
      <c r="S2456" s="921">
        <f>S2457</f>
        <v>0</v>
      </c>
      <c r="T2456" s="238">
        <v>0</v>
      </c>
      <c r="U2456" s="475">
        <v>0</v>
      </c>
      <c r="V2456" s="265"/>
      <c r="W2456" s="921">
        <f>W2457</f>
        <v>0</v>
      </c>
      <c r="X2456" s="265"/>
      <c r="Y2456" s="921">
        <f>Y2457</f>
        <v>0</v>
      </c>
      <c r="Z2456" s="376">
        <f t="shared" si="238"/>
        <v>0</v>
      </c>
      <c r="AA2456" s="475">
        <f>AA2457</f>
        <v>0</v>
      </c>
      <c r="AB2456" s="265"/>
      <c r="AC2456" s="475">
        <f>AC2457</f>
        <v>0</v>
      </c>
      <c r="AD2456" s="931">
        <v>0</v>
      </c>
      <c r="AE2456" s="475">
        <f>AE2457</f>
        <v>0</v>
      </c>
      <c r="AF2456" s="971"/>
      <c r="AG2456" s="882">
        <f>AG2457</f>
        <v>0</v>
      </c>
      <c r="AH2456" s="265"/>
      <c r="AI2456" s="921">
        <f>AI2457</f>
        <v>0</v>
      </c>
      <c r="AJ2456" s="475">
        <f>AJ2457</f>
        <v>0</v>
      </c>
    </row>
    <row r="2457" spans="2:36" x14ac:dyDescent="0.25">
      <c r="B2457" s="609"/>
      <c r="C2457" s="476"/>
      <c r="D2457" s="51"/>
      <c r="E2457" s="51"/>
      <c r="F2457" s="79"/>
      <c r="G2457" s="133"/>
      <c r="H2457" s="133"/>
      <c r="I2457" s="133"/>
      <c r="J2457" s="108"/>
      <c r="K2457" s="807"/>
      <c r="L2457" s="142"/>
      <c r="M2457" s="918">
        <v>0</v>
      </c>
      <c r="N2457" s="142"/>
      <c r="O2457" s="918">
        <v>0</v>
      </c>
      <c r="P2457" s="75">
        <v>0</v>
      </c>
      <c r="Q2457" s="918">
        <v>0</v>
      </c>
      <c r="R2457" s="144"/>
      <c r="S2457" s="918">
        <v>0</v>
      </c>
      <c r="T2457" s="75">
        <v>0</v>
      </c>
      <c r="U2457" s="1007"/>
      <c r="V2457" s="144"/>
      <c r="W2457" s="918">
        <v>0</v>
      </c>
      <c r="X2457" s="144"/>
      <c r="Y2457" s="918">
        <v>0</v>
      </c>
      <c r="Z2457" s="60">
        <f t="shared" si="238"/>
        <v>0</v>
      </c>
      <c r="AA2457" s="1007"/>
      <c r="AB2457" s="144"/>
      <c r="AC2457" s="918">
        <v>0</v>
      </c>
      <c r="AD2457" s="63">
        <v>0</v>
      </c>
      <c r="AE2457" s="142">
        <v>0</v>
      </c>
      <c r="AF2457" s="945"/>
      <c r="AG2457" s="142">
        <v>0</v>
      </c>
      <c r="AH2457" s="144"/>
      <c r="AI2457" s="918">
        <v>0</v>
      </c>
      <c r="AJ2457" s="918">
        <v>0</v>
      </c>
    </row>
    <row r="2458" spans="2:36" ht="24" x14ac:dyDescent="0.25">
      <c r="B2458" s="272">
        <v>412</v>
      </c>
      <c r="C2458" s="273" t="s">
        <v>2187</v>
      </c>
      <c r="D2458" s="272"/>
      <c r="E2458" s="747"/>
      <c r="F2458" s="282"/>
      <c r="G2458" s="283"/>
      <c r="H2458" s="283"/>
      <c r="I2458" s="283"/>
      <c r="J2458" s="277"/>
      <c r="K2458" s="825">
        <v>0</v>
      </c>
      <c r="L2458" s="278"/>
      <c r="M2458" s="919">
        <v>0</v>
      </c>
      <c r="N2458" s="278"/>
      <c r="O2458" s="919">
        <v>0</v>
      </c>
      <c r="P2458" s="875">
        <v>0</v>
      </c>
      <c r="Q2458" s="284">
        <v>0</v>
      </c>
      <c r="R2458" s="279"/>
      <c r="S2458" s="919">
        <v>0</v>
      </c>
      <c r="T2458" s="875">
        <v>0</v>
      </c>
      <c r="U2458" s="284">
        <v>0</v>
      </c>
      <c r="V2458" s="279"/>
      <c r="W2458" s="919">
        <v>0</v>
      </c>
      <c r="X2458" s="279"/>
      <c r="Y2458" s="919">
        <v>0</v>
      </c>
      <c r="Z2458" s="373">
        <f t="shared" si="238"/>
        <v>0</v>
      </c>
      <c r="AA2458" s="284">
        <v>0</v>
      </c>
      <c r="AB2458" s="279"/>
      <c r="AC2458" s="284">
        <v>0</v>
      </c>
      <c r="AD2458" s="930">
        <v>0</v>
      </c>
      <c r="AE2458" s="284">
        <v>0</v>
      </c>
      <c r="AF2458" s="950"/>
      <c r="AG2458" s="876">
        <v>0</v>
      </c>
      <c r="AH2458" s="279"/>
      <c r="AI2458" s="919">
        <v>0</v>
      </c>
      <c r="AJ2458" s="284">
        <v>0</v>
      </c>
    </row>
    <row r="2459" spans="2:36" x14ac:dyDescent="0.25">
      <c r="B2459" s="42">
        <v>41201</v>
      </c>
      <c r="C2459" s="341" t="s">
        <v>2188</v>
      </c>
      <c r="D2459" s="44"/>
      <c r="E2459" s="540"/>
      <c r="F2459" s="45"/>
      <c r="G2459" s="46"/>
      <c r="H2459" s="46"/>
      <c r="I2459" s="46"/>
      <c r="J2459" s="47"/>
      <c r="K2459" s="832">
        <v>0</v>
      </c>
      <c r="L2459" s="264"/>
      <c r="M2459" s="921">
        <v>0</v>
      </c>
      <c r="N2459" s="264"/>
      <c r="O2459" s="921">
        <v>0</v>
      </c>
      <c r="P2459" s="238">
        <v>0</v>
      </c>
      <c r="Q2459" s="475">
        <v>0</v>
      </c>
      <c r="R2459" s="265"/>
      <c r="S2459" s="921">
        <v>0</v>
      </c>
      <c r="T2459" s="238">
        <v>0</v>
      </c>
      <c r="U2459" s="475">
        <v>0</v>
      </c>
      <c r="V2459" s="265"/>
      <c r="W2459" s="921">
        <v>0</v>
      </c>
      <c r="X2459" s="265"/>
      <c r="Y2459" s="921">
        <v>0</v>
      </c>
      <c r="Z2459" s="376">
        <f t="shared" si="238"/>
        <v>0</v>
      </c>
      <c r="AA2459" s="475">
        <v>0</v>
      </c>
      <c r="AB2459" s="265"/>
      <c r="AC2459" s="475">
        <v>0</v>
      </c>
      <c r="AD2459" s="931">
        <v>0</v>
      </c>
      <c r="AE2459" s="475">
        <v>0</v>
      </c>
      <c r="AF2459" s="971"/>
      <c r="AG2459" s="882">
        <v>0</v>
      </c>
      <c r="AH2459" s="265"/>
      <c r="AI2459" s="921">
        <v>0</v>
      </c>
      <c r="AJ2459" s="475">
        <v>0</v>
      </c>
    </row>
    <row r="2460" spans="2:36" x14ac:dyDescent="0.25">
      <c r="B2460" s="609"/>
      <c r="C2460" s="407"/>
      <c r="D2460" s="51"/>
      <c r="E2460" s="51"/>
      <c r="F2460" s="79"/>
      <c r="G2460" s="133"/>
      <c r="H2460" s="133"/>
      <c r="I2460" s="133"/>
      <c r="J2460" s="108"/>
      <c r="K2460" s="807"/>
      <c r="L2460" s="142"/>
      <c r="M2460" s="918">
        <v>0</v>
      </c>
      <c r="N2460" s="142"/>
      <c r="O2460" s="918">
        <v>0</v>
      </c>
      <c r="P2460" s="75">
        <v>0</v>
      </c>
      <c r="Q2460" s="918">
        <v>0</v>
      </c>
      <c r="R2460" s="144"/>
      <c r="S2460" s="918">
        <v>0</v>
      </c>
      <c r="T2460" s="75">
        <v>0</v>
      </c>
      <c r="U2460" s="1007"/>
      <c r="V2460" s="144"/>
      <c r="W2460" s="918">
        <v>0</v>
      </c>
      <c r="X2460" s="144"/>
      <c r="Y2460" s="918">
        <v>0</v>
      </c>
      <c r="Z2460" s="60">
        <f t="shared" si="238"/>
        <v>0</v>
      </c>
      <c r="AA2460" s="1007"/>
      <c r="AB2460" s="144"/>
      <c r="AC2460" s="918">
        <v>0</v>
      </c>
      <c r="AD2460" s="63">
        <v>0</v>
      </c>
      <c r="AE2460" s="142">
        <v>0</v>
      </c>
      <c r="AF2460" s="945"/>
      <c r="AG2460" s="142">
        <v>0</v>
      </c>
      <c r="AH2460" s="144"/>
      <c r="AI2460" s="918">
        <v>0</v>
      </c>
      <c r="AJ2460" s="918">
        <v>0</v>
      </c>
    </row>
    <row r="2461" spans="2:36" ht="24" x14ac:dyDescent="0.25">
      <c r="B2461" s="42">
        <v>41202</v>
      </c>
      <c r="C2461" s="341" t="s">
        <v>2189</v>
      </c>
      <c r="D2461" s="44"/>
      <c r="E2461" s="540"/>
      <c r="F2461" s="45"/>
      <c r="G2461" s="46"/>
      <c r="H2461" s="46"/>
      <c r="I2461" s="46"/>
      <c r="J2461" s="47"/>
      <c r="K2461" s="832">
        <v>0</v>
      </c>
      <c r="L2461" s="264"/>
      <c r="M2461" s="921">
        <v>0</v>
      </c>
      <c r="N2461" s="264"/>
      <c r="O2461" s="921">
        <v>0</v>
      </c>
      <c r="P2461" s="238">
        <v>0</v>
      </c>
      <c r="Q2461" s="475">
        <v>0</v>
      </c>
      <c r="R2461" s="265"/>
      <c r="S2461" s="921">
        <v>0</v>
      </c>
      <c r="T2461" s="238">
        <v>0</v>
      </c>
      <c r="U2461" s="475">
        <v>0</v>
      </c>
      <c r="V2461" s="265"/>
      <c r="W2461" s="921">
        <v>0</v>
      </c>
      <c r="X2461" s="265"/>
      <c r="Y2461" s="921">
        <v>0</v>
      </c>
      <c r="Z2461" s="376">
        <f t="shared" si="238"/>
        <v>0</v>
      </c>
      <c r="AA2461" s="475">
        <v>0</v>
      </c>
      <c r="AB2461" s="265"/>
      <c r="AC2461" s="475">
        <v>0</v>
      </c>
      <c r="AD2461" s="931">
        <v>0</v>
      </c>
      <c r="AE2461" s="475">
        <v>0</v>
      </c>
      <c r="AF2461" s="971"/>
      <c r="AG2461" s="882">
        <v>0</v>
      </c>
      <c r="AH2461" s="265"/>
      <c r="AI2461" s="921">
        <v>0</v>
      </c>
      <c r="AJ2461" s="475">
        <v>0</v>
      </c>
    </row>
    <row r="2462" spans="2:36" x14ac:dyDescent="0.25">
      <c r="B2462" s="609"/>
      <c r="C2462" s="407"/>
      <c r="D2462" s="51"/>
      <c r="E2462" s="51"/>
      <c r="F2462" s="79"/>
      <c r="G2462" s="133"/>
      <c r="H2462" s="133"/>
      <c r="I2462" s="133"/>
      <c r="J2462" s="108"/>
      <c r="K2462" s="807"/>
      <c r="L2462" s="142"/>
      <c r="M2462" s="918">
        <v>0</v>
      </c>
      <c r="N2462" s="142"/>
      <c r="O2462" s="918">
        <v>0</v>
      </c>
      <c r="P2462" s="75">
        <v>0</v>
      </c>
      <c r="Q2462" s="918">
        <v>0</v>
      </c>
      <c r="R2462" s="144"/>
      <c r="S2462" s="918">
        <v>0</v>
      </c>
      <c r="T2462" s="75">
        <v>0</v>
      </c>
      <c r="U2462" s="1007"/>
      <c r="V2462" s="144"/>
      <c r="W2462" s="918">
        <v>0</v>
      </c>
      <c r="X2462" s="144"/>
      <c r="Y2462" s="918">
        <v>0</v>
      </c>
      <c r="Z2462" s="60">
        <f t="shared" si="238"/>
        <v>0</v>
      </c>
      <c r="AA2462" s="1007"/>
      <c r="AB2462" s="144"/>
      <c r="AC2462" s="918">
        <v>0</v>
      </c>
      <c r="AD2462" s="63">
        <v>0</v>
      </c>
      <c r="AE2462" s="142">
        <v>0</v>
      </c>
      <c r="AF2462" s="945"/>
      <c r="AG2462" s="142">
        <v>0</v>
      </c>
      <c r="AH2462" s="144"/>
      <c r="AI2462" s="918">
        <v>0</v>
      </c>
      <c r="AJ2462" s="918">
        <v>0</v>
      </c>
    </row>
    <row r="2463" spans="2:36" ht="24" x14ac:dyDescent="0.25">
      <c r="B2463" s="272">
        <v>413</v>
      </c>
      <c r="C2463" s="273" t="s">
        <v>2190</v>
      </c>
      <c r="D2463" s="272"/>
      <c r="E2463" s="747"/>
      <c r="F2463" s="282"/>
      <c r="G2463" s="283"/>
      <c r="H2463" s="283"/>
      <c r="I2463" s="283"/>
      <c r="J2463" s="277"/>
      <c r="K2463" s="825">
        <v>0</v>
      </c>
      <c r="L2463" s="278"/>
      <c r="M2463" s="919">
        <v>0</v>
      </c>
      <c r="N2463" s="278"/>
      <c r="O2463" s="919">
        <v>0</v>
      </c>
      <c r="P2463" s="875">
        <v>0</v>
      </c>
      <c r="Q2463" s="284">
        <v>0</v>
      </c>
      <c r="R2463" s="279"/>
      <c r="S2463" s="919">
        <v>0</v>
      </c>
      <c r="T2463" s="875">
        <v>0</v>
      </c>
      <c r="U2463" s="284">
        <v>0</v>
      </c>
      <c r="V2463" s="279"/>
      <c r="W2463" s="919">
        <v>0</v>
      </c>
      <c r="X2463" s="279"/>
      <c r="Y2463" s="919">
        <v>0</v>
      </c>
      <c r="Z2463" s="373">
        <f t="shared" si="238"/>
        <v>0</v>
      </c>
      <c r="AA2463" s="284">
        <v>0</v>
      </c>
      <c r="AB2463" s="279"/>
      <c r="AC2463" s="284">
        <v>0</v>
      </c>
      <c r="AD2463" s="930">
        <v>0</v>
      </c>
      <c r="AE2463" s="284">
        <v>0</v>
      </c>
      <c r="AF2463" s="950"/>
      <c r="AG2463" s="876">
        <v>0</v>
      </c>
      <c r="AH2463" s="279"/>
      <c r="AI2463" s="919">
        <v>0</v>
      </c>
      <c r="AJ2463" s="284">
        <v>0</v>
      </c>
    </row>
    <row r="2464" spans="2:36" ht="24" x14ac:dyDescent="0.25">
      <c r="B2464" s="42">
        <v>41301</v>
      </c>
      <c r="C2464" s="341" t="s">
        <v>2190</v>
      </c>
      <c r="D2464" s="44"/>
      <c r="E2464" s="540"/>
      <c r="F2464" s="45"/>
      <c r="G2464" s="46"/>
      <c r="H2464" s="46"/>
      <c r="I2464" s="46"/>
      <c r="J2464" s="47"/>
      <c r="K2464" s="832">
        <v>0</v>
      </c>
      <c r="L2464" s="264"/>
      <c r="M2464" s="921">
        <v>0</v>
      </c>
      <c r="N2464" s="264"/>
      <c r="O2464" s="921">
        <v>0</v>
      </c>
      <c r="P2464" s="238">
        <v>0</v>
      </c>
      <c r="Q2464" s="475">
        <v>0</v>
      </c>
      <c r="R2464" s="265"/>
      <c r="S2464" s="921">
        <v>0</v>
      </c>
      <c r="T2464" s="238">
        <v>0</v>
      </c>
      <c r="U2464" s="475">
        <v>0</v>
      </c>
      <c r="V2464" s="265"/>
      <c r="W2464" s="921">
        <v>0</v>
      </c>
      <c r="X2464" s="265"/>
      <c r="Y2464" s="921">
        <v>0</v>
      </c>
      <c r="Z2464" s="376">
        <f t="shared" si="238"/>
        <v>0</v>
      </c>
      <c r="AA2464" s="475">
        <v>0</v>
      </c>
      <c r="AB2464" s="265"/>
      <c r="AC2464" s="475">
        <v>0</v>
      </c>
      <c r="AD2464" s="931">
        <v>0</v>
      </c>
      <c r="AE2464" s="475">
        <v>0</v>
      </c>
      <c r="AF2464" s="971"/>
      <c r="AG2464" s="882">
        <v>0</v>
      </c>
      <c r="AH2464" s="265"/>
      <c r="AI2464" s="921">
        <v>0</v>
      </c>
      <c r="AJ2464" s="475">
        <v>0</v>
      </c>
    </row>
    <row r="2465" spans="2:36" x14ac:dyDescent="0.25">
      <c r="B2465" s="92"/>
      <c r="C2465" s="304"/>
      <c r="D2465" s="51"/>
      <c r="E2465" s="51"/>
      <c r="F2465" s="79"/>
      <c r="G2465" s="133"/>
      <c r="H2465" s="133"/>
      <c r="I2465" s="133"/>
      <c r="J2465" s="108"/>
      <c r="K2465" s="807"/>
      <c r="L2465" s="142"/>
      <c r="M2465" s="918">
        <v>0</v>
      </c>
      <c r="N2465" s="142"/>
      <c r="O2465" s="918">
        <v>0</v>
      </c>
      <c r="P2465" s="75">
        <v>0</v>
      </c>
      <c r="Q2465" s="918">
        <v>0</v>
      </c>
      <c r="R2465" s="144"/>
      <c r="S2465" s="918">
        <v>0</v>
      </c>
      <c r="T2465" s="75">
        <v>0</v>
      </c>
      <c r="U2465" s="1007"/>
      <c r="V2465" s="144"/>
      <c r="W2465" s="918">
        <v>0</v>
      </c>
      <c r="X2465" s="144"/>
      <c r="Y2465" s="918">
        <v>0</v>
      </c>
      <c r="Z2465" s="60">
        <f t="shared" si="238"/>
        <v>0</v>
      </c>
      <c r="AA2465" s="1007"/>
      <c r="AB2465" s="144"/>
      <c r="AC2465" s="918">
        <v>0</v>
      </c>
      <c r="AD2465" s="63">
        <v>0</v>
      </c>
      <c r="AE2465" s="142">
        <v>0</v>
      </c>
      <c r="AF2465" s="945"/>
      <c r="AG2465" s="142">
        <v>0</v>
      </c>
      <c r="AH2465" s="144"/>
      <c r="AI2465" s="918">
        <v>0</v>
      </c>
      <c r="AJ2465" s="918">
        <v>0</v>
      </c>
    </row>
    <row r="2466" spans="2:36" ht="24" x14ac:dyDescent="0.25">
      <c r="B2466" s="272">
        <v>414</v>
      </c>
      <c r="C2466" s="273" t="s">
        <v>2191</v>
      </c>
      <c r="D2466" s="272"/>
      <c r="E2466" s="747"/>
      <c r="F2466" s="282"/>
      <c r="G2466" s="283"/>
      <c r="H2466" s="283"/>
      <c r="I2466" s="283"/>
      <c r="J2466" s="277"/>
      <c r="K2466" s="825">
        <v>0</v>
      </c>
      <c r="L2466" s="278"/>
      <c r="M2466" s="919">
        <v>0</v>
      </c>
      <c r="N2466" s="278"/>
      <c r="O2466" s="919">
        <v>0</v>
      </c>
      <c r="P2466" s="875">
        <v>0</v>
      </c>
      <c r="Q2466" s="284">
        <v>0</v>
      </c>
      <c r="R2466" s="279"/>
      <c r="S2466" s="919">
        <v>0</v>
      </c>
      <c r="T2466" s="875">
        <v>0</v>
      </c>
      <c r="U2466" s="284">
        <v>0</v>
      </c>
      <c r="V2466" s="279"/>
      <c r="W2466" s="919">
        <v>0</v>
      </c>
      <c r="X2466" s="279"/>
      <c r="Y2466" s="919">
        <v>0</v>
      </c>
      <c r="Z2466" s="373">
        <f t="shared" si="238"/>
        <v>0</v>
      </c>
      <c r="AA2466" s="284">
        <v>0</v>
      </c>
      <c r="AB2466" s="279"/>
      <c r="AC2466" s="284">
        <v>0</v>
      </c>
      <c r="AD2466" s="930">
        <v>0</v>
      </c>
      <c r="AE2466" s="284">
        <v>0</v>
      </c>
      <c r="AF2466" s="950"/>
      <c r="AG2466" s="876">
        <v>0</v>
      </c>
      <c r="AH2466" s="279"/>
      <c r="AI2466" s="919">
        <v>0</v>
      </c>
      <c r="AJ2466" s="284">
        <v>0</v>
      </c>
    </row>
    <row r="2467" spans="2:36" x14ac:dyDescent="0.25">
      <c r="B2467" s="42">
        <v>41401</v>
      </c>
      <c r="C2467" s="341" t="s">
        <v>2192</v>
      </c>
      <c r="D2467" s="44"/>
      <c r="E2467" s="540"/>
      <c r="F2467" s="45"/>
      <c r="G2467" s="46"/>
      <c r="H2467" s="46"/>
      <c r="I2467" s="46"/>
      <c r="J2467" s="47"/>
      <c r="K2467" s="832">
        <v>0</v>
      </c>
      <c r="L2467" s="264"/>
      <c r="M2467" s="921">
        <v>0</v>
      </c>
      <c r="N2467" s="264"/>
      <c r="O2467" s="921">
        <v>0</v>
      </c>
      <c r="P2467" s="238">
        <v>0</v>
      </c>
      <c r="Q2467" s="475">
        <v>0</v>
      </c>
      <c r="R2467" s="265"/>
      <c r="S2467" s="921">
        <v>0</v>
      </c>
      <c r="T2467" s="238">
        <v>0</v>
      </c>
      <c r="U2467" s="475">
        <v>0</v>
      </c>
      <c r="V2467" s="265"/>
      <c r="W2467" s="921">
        <v>0</v>
      </c>
      <c r="X2467" s="265"/>
      <c r="Y2467" s="921">
        <v>0</v>
      </c>
      <c r="Z2467" s="376">
        <f t="shared" si="238"/>
        <v>0</v>
      </c>
      <c r="AA2467" s="475">
        <v>0</v>
      </c>
      <c r="AB2467" s="265"/>
      <c r="AC2467" s="475">
        <v>0</v>
      </c>
      <c r="AD2467" s="931">
        <v>0</v>
      </c>
      <c r="AE2467" s="475">
        <v>0</v>
      </c>
      <c r="AF2467" s="971"/>
      <c r="AG2467" s="882">
        <v>0</v>
      </c>
      <c r="AH2467" s="265"/>
      <c r="AI2467" s="921">
        <v>0</v>
      </c>
      <c r="AJ2467" s="475">
        <v>0</v>
      </c>
    </row>
    <row r="2468" spans="2:36" x14ac:dyDescent="0.25">
      <c r="B2468" s="92"/>
      <c r="C2468" s="304"/>
      <c r="D2468" s="51"/>
      <c r="E2468" s="51"/>
      <c r="F2468" s="79"/>
      <c r="G2468" s="133"/>
      <c r="H2468" s="133"/>
      <c r="I2468" s="133"/>
      <c r="J2468" s="108"/>
      <c r="K2468" s="807"/>
      <c r="L2468" s="142"/>
      <c r="M2468" s="918">
        <v>0</v>
      </c>
      <c r="N2468" s="142"/>
      <c r="O2468" s="918">
        <v>0</v>
      </c>
      <c r="P2468" s="75">
        <v>0</v>
      </c>
      <c r="Q2468" s="918">
        <v>0</v>
      </c>
      <c r="R2468" s="144"/>
      <c r="S2468" s="918">
        <v>0</v>
      </c>
      <c r="T2468" s="75">
        <v>0</v>
      </c>
      <c r="U2468" s="1007"/>
      <c r="V2468" s="144"/>
      <c r="W2468" s="918">
        <v>0</v>
      </c>
      <c r="X2468" s="144"/>
      <c r="Y2468" s="918">
        <v>0</v>
      </c>
      <c r="Z2468" s="60">
        <f t="shared" si="238"/>
        <v>0</v>
      </c>
      <c r="AA2468" s="1007"/>
      <c r="AB2468" s="144"/>
      <c r="AC2468" s="918">
        <v>0</v>
      </c>
      <c r="AD2468" s="63">
        <v>0</v>
      </c>
      <c r="AE2468" s="142">
        <v>0</v>
      </c>
      <c r="AF2468" s="945"/>
      <c r="AG2468" s="142">
        <v>0</v>
      </c>
      <c r="AH2468" s="144"/>
      <c r="AI2468" s="918">
        <v>0</v>
      </c>
      <c r="AJ2468" s="918">
        <v>0</v>
      </c>
    </row>
    <row r="2469" spans="2:36" x14ac:dyDescent="0.25">
      <c r="B2469" s="42">
        <v>41402</v>
      </c>
      <c r="C2469" s="341" t="s">
        <v>2193</v>
      </c>
      <c r="D2469" s="44"/>
      <c r="E2469" s="540"/>
      <c r="F2469" s="45"/>
      <c r="G2469" s="46"/>
      <c r="H2469" s="46"/>
      <c r="I2469" s="46"/>
      <c r="J2469" s="47"/>
      <c r="K2469" s="832">
        <v>0</v>
      </c>
      <c r="L2469" s="264"/>
      <c r="M2469" s="921">
        <v>0</v>
      </c>
      <c r="N2469" s="264"/>
      <c r="O2469" s="921">
        <v>0</v>
      </c>
      <c r="P2469" s="238">
        <v>0</v>
      </c>
      <c r="Q2469" s="475">
        <v>0</v>
      </c>
      <c r="R2469" s="265"/>
      <c r="S2469" s="921">
        <v>0</v>
      </c>
      <c r="T2469" s="238">
        <v>0</v>
      </c>
      <c r="U2469" s="475">
        <v>0</v>
      </c>
      <c r="V2469" s="265"/>
      <c r="W2469" s="921">
        <v>0</v>
      </c>
      <c r="X2469" s="265"/>
      <c r="Y2469" s="921">
        <v>0</v>
      </c>
      <c r="Z2469" s="376">
        <f t="shared" si="238"/>
        <v>0</v>
      </c>
      <c r="AA2469" s="475">
        <v>0</v>
      </c>
      <c r="AB2469" s="265"/>
      <c r="AC2469" s="475">
        <v>0</v>
      </c>
      <c r="AD2469" s="931">
        <v>0</v>
      </c>
      <c r="AE2469" s="475">
        <v>0</v>
      </c>
      <c r="AF2469" s="971"/>
      <c r="AG2469" s="882">
        <v>0</v>
      </c>
      <c r="AH2469" s="265"/>
      <c r="AI2469" s="921">
        <v>0</v>
      </c>
      <c r="AJ2469" s="475">
        <v>0</v>
      </c>
    </row>
    <row r="2470" spans="2:36" x14ac:dyDescent="0.25">
      <c r="B2470" s="92"/>
      <c r="C2470" s="304"/>
      <c r="D2470" s="51"/>
      <c r="E2470" s="583"/>
      <c r="F2470" s="500"/>
      <c r="G2470" s="501"/>
      <c r="H2470" s="501"/>
      <c r="I2470" s="501"/>
      <c r="J2470" s="108"/>
      <c r="K2470" s="811"/>
      <c r="L2470" s="142"/>
      <c r="M2470" s="918">
        <v>0</v>
      </c>
      <c r="N2470" s="142"/>
      <c r="O2470" s="918">
        <v>0</v>
      </c>
      <c r="P2470" s="75">
        <v>0</v>
      </c>
      <c r="Q2470" s="918">
        <v>0</v>
      </c>
      <c r="R2470" s="144"/>
      <c r="S2470" s="918">
        <v>0</v>
      </c>
      <c r="T2470" s="75">
        <v>0</v>
      </c>
      <c r="U2470" s="1007"/>
      <c r="V2470" s="144"/>
      <c r="W2470" s="918">
        <v>0</v>
      </c>
      <c r="X2470" s="144"/>
      <c r="Y2470" s="918">
        <v>0</v>
      </c>
      <c r="Z2470" s="60">
        <f t="shared" si="238"/>
        <v>0</v>
      </c>
      <c r="AA2470" s="1007"/>
      <c r="AB2470" s="144"/>
      <c r="AC2470" s="918">
        <v>0</v>
      </c>
      <c r="AD2470" s="63">
        <v>0</v>
      </c>
      <c r="AE2470" s="142">
        <v>0</v>
      </c>
      <c r="AF2470" s="945"/>
      <c r="AG2470" s="142">
        <v>0</v>
      </c>
      <c r="AH2470" s="144"/>
      <c r="AI2470" s="918">
        <v>0</v>
      </c>
      <c r="AJ2470" s="918">
        <v>0</v>
      </c>
    </row>
    <row r="2471" spans="2:36" ht="36" x14ac:dyDescent="0.25">
      <c r="B2471" s="272">
        <v>415</v>
      </c>
      <c r="C2471" s="273" t="s">
        <v>2194</v>
      </c>
      <c r="D2471" s="272"/>
      <c r="E2471" s="747"/>
      <c r="F2471" s="282"/>
      <c r="G2471" s="283"/>
      <c r="H2471" s="283"/>
      <c r="I2471" s="283"/>
      <c r="J2471" s="277"/>
      <c r="K2471" s="825">
        <v>0</v>
      </c>
      <c r="L2471" s="278"/>
      <c r="M2471" s="919">
        <v>0</v>
      </c>
      <c r="N2471" s="278"/>
      <c r="O2471" s="919">
        <v>0</v>
      </c>
      <c r="P2471" s="875">
        <v>0</v>
      </c>
      <c r="Q2471" s="284">
        <v>0</v>
      </c>
      <c r="R2471" s="279"/>
      <c r="S2471" s="919">
        <v>0</v>
      </c>
      <c r="T2471" s="875">
        <v>0</v>
      </c>
      <c r="U2471" s="284">
        <v>0</v>
      </c>
      <c r="V2471" s="279"/>
      <c r="W2471" s="919">
        <v>0</v>
      </c>
      <c r="X2471" s="279"/>
      <c r="Y2471" s="919">
        <v>0</v>
      </c>
      <c r="Z2471" s="373">
        <f t="shared" si="238"/>
        <v>0</v>
      </c>
      <c r="AA2471" s="284">
        <v>0</v>
      </c>
      <c r="AB2471" s="279"/>
      <c r="AC2471" s="284">
        <v>0</v>
      </c>
      <c r="AD2471" s="930">
        <v>0</v>
      </c>
      <c r="AE2471" s="284">
        <v>0</v>
      </c>
      <c r="AF2471" s="950"/>
      <c r="AG2471" s="876">
        <v>0</v>
      </c>
      <c r="AH2471" s="279"/>
      <c r="AI2471" s="919">
        <v>0</v>
      </c>
      <c r="AJ2471" s="284">
        <v>0</v>
      </c>
    </row>
    <row r="2472" spans="2:36" ht="24" x14ac:dyDescent="0.25">
      <c r="B2472" s="42">
        <v>41501</v>
      </c>
      <c r="C2472" s="341" t="s">
        <v>2195</v>
      </c>
      <c r="D2472" s="44"/>
      <c r="E2472" s="540"/>
      <c r="F2472" s="45"/>
      <c r="G2472" s="46"/>
      <c r="H2472" s="46"/>
      <c r="I2472" s="46"/>
      <c r="J2472" s="47"/>
      <c r="K2472" s="832">
        <v>0</v>
      </c>
      <c r="L2472" s="264"/>
      <c r="M2472" s="921">
        <v>0</v>
      </c>
      <c r="N2472" s="264"/>
      <c r="O2472" s="921">
        <v>0</v>
      </c>
      <c r="P2472" s="238">
        <v>0</v>
      </c>
      <c r="Q2472" s="475">
        <v>0</v>
      </c>
      <c r="R2472" s="265"/>
      <c r="S2472" s="921">
        <v>0</v>
      </c>
      <c r="T2472" s="238">
        <v>0</v>
      </c>
      <c r="U2472" s="475">
        <v>0</v>
      </c>
      <c r="V2472" s="265"/>
      <c r="W2472" s="921">
        <v>0</v>
      </c>
      <c r="X2472" s="265"/>
      <c r="Y2472" s="921">
        <v>0</v>
      </c>
      <c r="Z2472" s="376">
        <f t="shared" si="238"/>
        <v>0</v>
      </c>
      <c r="AA2472" s="475">
        <v>0</v>
      </c>
      <c r="AB2472" s="265"/>
      <c r="AC2472" s="475">
        <v>0</v>
      </c>
      <c r="AD2472" s="931">
        <v>0</v>
      </c>
      <c r="AE2472" s="475">
        <v>0</v>
      </c>
      <c r="AF2472" s="971"/>
      <c r="AG2472" s="882">
        <v>0</v>
      </c>
      <c r="AH2472" s="265"/>
      <c r="AI2472" s="921">
        <v>0</v>
      </c>
      <c r="AJ2472" s="475">
        <v>0</v>
      </c>
    </row>
    <row r="2473" spans="2:36" x14ac:dyDescent="0.25">
      <c r="B2473" s="609"/>
      <c r="C2473" s="407"/>
      <c r="D2473" s="51"/>
      <c r="E2473" s="51"/>
      <c r="F2473" s="79"/>
      <c r="G2473" s="133"/>
      <c r="H2473" s="133"/>
      <c r="I2473" s="133"/>
      <c r="J2473" s="108"/>
      <c r="K2473" s="807"/>
      <c r="L2473" s="142"/>
      <c r="M2473" s="918">
        <v>0</v>
      </c>
      <c r="N2473" s="142"/>
      <c r="O2473" s="918">
        <v>0</v>
      </c>
      <c r="P2473" s="75">
        <v>0</v>
      </c>
      <c r="Q2473" s="918">
        <v>0</v>
      </c>
      <c r="R2473" s="144"/>
      <c r="S2473" s="918">
        <v>0</v>
      </c>
      <c r="T2473" s="75">
        <v>0</v>
      </c>
      <c r="U2473" s="1007"/>
      <c r="V2473" s="144"/>
      <c r="W2473" s="918">
        <v>0</v>
      </c>
      <c r="X2473" s="144"/>
      <c r="Y2473" s="918">
        <v>0</v>
      </c>
      <c r="Z2473" s="60">
        <f t="shared" si="238"/>
        <v>0</v>
      </c>
      <c r="AA2473" s="1007"/>
      <c r="AB2473" s="144"/>
      <c r="AC2473" s="918">
        <v>0</v>
      </c>
      <c r="AD2473" s="63">
        <v>0</v>
      </c>
      <c r="AE2473" s="142">
        <v>0</v>
      </c>
      <c r="AF2473" s="945"/>
      <c r="AG2473" s="142">
        <v>0</v>
      </c>
      <c r="AH2473" s="144"/>
      <c r="AI2473" s="918">
        <v>0</v>
      </c>
      <c r="AJ2473" s="918">
        <v>0</v>
      </c>
    </row>
    <row r="2474" spans="2:36" ht="24" x14ac:dyDescent="0.25">
      <c r="B2474" s="42">
        <v>41502</v>
      </c>
      <c r="C2474" s="341" t="s">
        <v>2196</v>
      </c>
      <c r="D2474" s="44"/>
      <c r="E2474" s="540"/>
      <c r="F2474" s="45"/>
      <c r="G2474" s="46"/>
      <c r="H2474" s="46"/>
      <c r="I2474" s="46"/>
      <c r="J2474" s="47"/>
      <c r="K2474" s="832">
        <v>0</v>
      </c>
      <c r="L2474" s="264"/>
      <c r="M2474" s="921">
        <v>0</v>
      </c>
      <c r="N2474" s="264"/>
      <c r="O2474" s="921">
        <v>0</v>
      </c>
      <c r="P2474" s="238">
        <v>0</v>
      </c>
      <c r="Q2474" s="475">
        <v>0</v>
      </c>
      <c r="R2474" s="265"/>
      <c r="S2474" s="921">
        <v>0</v>
      </c>
      <c r="T2474" s="238">
        <v>0</v>
      </c>
      <c r="U2474" s="475">
        <v>0</v>
      </c>
      <c r="V2474" s="265"/>
      <c r="W2474" s="921">
        <v>0</v>
      </c>
      <c r="X2474" s="265"/>
      <c r="Y2474" s="921">
        <v>0</v>
      </c>
      <c r="Z2474" s="376">
        <f t="shared" si="238"/>
        <v>0</v>
      </c>
      <c r="AA2474" s="475">
        <v>0</v>
      </c>
      <c r="AB2474" s="265"/>
      <c r="AC2474" s="475">
        <v>0</v>
      </c>
      <c r="AD2474" s="931">
        <v>0</v>
      </c>
      <c r="AE2474" s="475">
        <v>0</v>
      </c>
      <c r="AF2474" s="971"/>
      <c r="AG2474" s="882">
        <v>0</v>
      </c>
      <c r="AH2474" s="265"/>
      <c r="AI2474" s="921">
        <v>0</v>
      </c>
      <c r="AJ2474" s="475">
        <v>0</v>
      </c>
    </row>
    <row r="2475" spans="2:36" x14ac:dyDescent="0.25">
      <c r="B2475" s="92"/>
      <c r="C2475" s="304"/>
      <c r="D2475" s="51"/>
      <c r="E2475" s="51"/>
      <c r="F2475" s="79"/>
      <c r="G2475" s="133"/>
      <c r="H2475" s="133"/>
      <c r="I2475" s="133"/>
      <c r="J2475" s="108"/>
      <c r="K2475" s="807"/>
      <c r="L2475" s="142"/>
      <c r="M2475" s="918">
        <v>0</v>
      </c>
      <c r="N2475" s="142"/>
      <c r="O2475" s="918">
        <v>0</v>
      </c>
      <c r="P2475" s="75">
        <v>0</v>
      </c>
      <c r="Q2475" s="918">
        <v>0</v>
      </c>
      <c r="R2475" s="144"/>
      <c r="S2475" s="918">
        <v>0</v>
      </c>
      <c r="T2475" s="75">
        <v>0</v>
      </c>
      <c r="U2475" s="1007"/>
      <c r="V2475" s="144"/>
      <c r="W2475" s="918">
        <v>0</v>
      </c>
      <c r="X2475" s="144"/>
      <c r="Y2475" s="918">
        <v>0</v>
      </c>
      <c r="Z2475" s="60">
        <f t="shared" si="238"/>
        <v>0</v>
      </c>
      <c r="AA2475" s="1007"/>
      <c r="AB2475" s="144"/>
      <c r="AC2475" s="918">
        <v>0</v>
      </c>
      <c r="AD2475" s="63">
        <v>0</v>
      </c>
      <c r="AE2475" s="142">
        <v>0</v>
      </c>
      <c r="AF2475" s="945"/>
      <c r="AG2475" s="142">
        <v>0</v>
      </c>
      <c r="AH2475" s="144"/>
      <c r="AI2475" s="918">
        <v>0</v>
      </c>
      <c r="AJ2475" s="918">
        <v>0</v>
      </c>
    </row>
    <row r="2476" spans="2:36" ht="36" x14ac:dyDescent="0.25">
      <c r="B2476" s="272">
        <v>416</v>
      </c>
      <c r="C2476" s="273" t="s">
        <v>2197</v>
      </c>
      <c r="D2476" s="272"/>
      <c r="E2476" s="747"/>
      <c r="F2476" s="282"/>
      <c r="G2476" s="283"/>
      <c r="H2476" s="283"/>
      <c r="I2476" s="283"/>
      <c r="J2476" s="277"/>
      <c r="K2476" s="825">
        <v>0</v>
      </c>
      <c r="L2476" s="278"/>
      <c r="M2476" s="919">
        <v>0</v>
      </c>
      <c r="N2476" s="278"/>
      <c r="O2476" s="919">
        <v>0</v>
      </c>
      <c r="P2476" s="875">
        <v>0</v>
      </c>
      <c r="Q2476" s="284">
        <v>0</v>
      </c>
      <c r="R2476" s="279"/>
      <c r="S2476" s="919">
        <v>0</v>
      </c>
      <c r="T2476" s="875">
        <v>0</v>
      </c>
      <c r="U2476" s="284">
        <v>0</v>
      </c>
      <c r="V2476" s="279"/>
      <c r="W2476" s="919">
        <v>0</v>
      </c>
      <c r="X2476" s="279"/>
      <c r="Y2476" s="919">
        <v>0</v>
      </c>
      <c r="Z2476" s="373">
        <f t="shared" si="238"/>
        <v>0</v>
      </c>
      <c r="AA2476" s="284">
        <v>0</v>
      </c>
      <c r="AB2476" s="279"/>
      <c r="AC2476" s="284">
        <v>0</v>
      </c>
      <c r="AD2476" s="930">
        <v>0</v>
      </c>
      <c r="AE2476" s="284">
        <v>0</v>
      </c>
      <c r="AF2476" s="950"/>
      <c r="AG2476" s="876">
        <v>0</v>
      </c>
      <c r="AH2476" s="279"/>
      <c r="AI2476" s="919">
        <v>0</v>
      </c>
      <c r="AJ2476" s="284">
        <v>0</v>
      </c>
    </row>
    <row r="2477" spans="2:36" ht="24" x14ac:dyDescent="0.25">
      <c r="B2477" s="42">
        <v>41601</v>
      </c>
      <c r="C2477" s="341" t="s">
        <v>2198</v>
      </c>
      <c r="D2477" s="44"/>
      <c r="E2477" s="540"/>
      <c r="F2477" s="45"/>
      <c r="G2477" s="46"/>
      <c r="H2477" s="46"/>
      <c r="I2477" s="46"/>
      <c r="J2477" s="47"/>
      <c r="K2477" s="832">
        <v>0</v>
      </c>
      <c r="L2477" s="264"/>
      <c r="M2477" s="921">
        <v>0</v>
      </c>
      <c r="N2477" s="264"/>
      <c r="O2477" s="921">
        <v>0</v>
      </c>
      <c r="P2477" s="238">
        <v>0</v>
      </c>
      <c r="Q2477" s="475">
        <v>0</v>
      </c>
      <c r="R2477" s="265"/>
      <c r="S2477" s="921">
        <v>0</v>
      </c>
      <c r="T2477" s="238">
        <v>0</v>
      </c>
      <c r="U2477" s="475">
        <v>0</v>
      </c>
      <c r="V2477" s="265"/>
      <c r="W2477" s="921">
        <v>0</v>
      </c>
      <c r="X2477" s="265"/>
      <c r="Y2477" s="921">
        <v>0</v>
      </c>
      <c r="Z2477" s="376">
        <f t="shared" si="238"/>
        <v>0</v>
      </c>
      <c r="AA2477" s="475">
        <v>0</v>
      </c>
      <c r="AB2477" s="265"/>
      <c r="AC2477" s="475">
        <v>0</v>
      </c>
      <c r="AD2477" s="931">
        <v>0</v>
      </c>
      <c r="AE2477" s="475">
        <v>0</v>
      </c>
      <c r="AF2477" s="971"/>
      <c r="AG2477" s="882">
        <v>0</v>
      </c>
      <c r="AH2477" s="265"/>
      <c r="AI2477" s="921">
        <v>0</v>
      </c>
      <c r="AJ2477" s="475">
        <v>0</v>
      </c>
    </row>
    <row r="2478" spans="2:36" x14ac:dyDescent="0.25">
      <c r="B2478" s="92"/>
      <c r="C2478" s="304"/>
      <c r="D2478" s="51"/>
      <c r="E2478" s="51"/>
      <c r="F2478" s="79"/>
      <c r="G2478" s="133"/>
      <c r="H2478" s="133"/>
      <c r="I2478" s="133"/>
      <c r="J2478" s="108"/>
      <c r="K2478" s="807"/>
      <c r="L2478" s="142"/>
      <c r="M2478" s="918">
        <v>0</v>
      </c>
      <c r="N2478" s="142"/>
      <c r="O2478" s="918">
        <v>0</v>
      </c>
      <c r="P2478" s="75">
        <v>0</v>
      </c>
      <c r="Q2478" s="918">
        <v>0</v>
      </c>
      <c r="R2478" s="144"/>
      <c r="S2478" s="918">
        <v>0</v>
      </c>
      <c r="T2478" s="75">
        <v>0</v>
      </c>
      <c r="U2478" s="1007"/>
      <c r="V2478" s="144"/>
      <c r="W2478" s="918">
        <v>0</v>
      </c>
      <c r="X2478" s="144"/>
      <c r="Y2478" s="918">
        <v>0</v>
      </c>
      <c r="Z2478" s="60">
        <f t="shared" si="238"/>
        <v>0</v>
      </c>
      <c r="AA2478" s="1007"/>
      <c r="AB2478" s="144"/>
      <c r="AC2478" s="918">
        <v>0</v>
      </c>
      <c r="AD2478" s="63">
        <v>0</v>
      </c>
      <c r="AE2478" s="142">
        <v>0</v>
      </c>
      <c r="AF2478" s="945"/>
      <c r="AG2478" s="142">
        <v>0</v>
      </c>
      <c r="AH2478" s="144"/>
      <c r="AI2478" s="918">
        <v>0</v>
      </c>
      <c r="AJ2478" s="918">
        <v>0</v>
      </c>
    </row>
    <row r="2479" spans="2:36" ht="24" x14ac:dyDescent="0.25">
      <c r="B2479" s="42">
        <v>41602</v>
      </c>
      <c r="C2479" s="341" t="s">
        <v>2199</v>
      </c>
      <c r="D2479" s="44"/>
      <c r="E2479" s="540"/>
      <c r="F2479" s="45"/>
      <c r="G2479" s="46"/>
      <c r="H2479" s="46"/>
      <c r="I2479" s="46"/>
      <c r="J2479" s="47"/>
      <c r="K2479" s="832">
        <v>0</v>
      </c>
      <c r="L2479" s="264"/>
      <c r="M2479" s="921">
        <v>0</v>
      </c>
      <c r="N2479" s="264"/>
      <c r="O2479" s="921">
        <v>0</v>
      </c>
      <c r="P2479" s="238">
        <v>0</v>
      </c>
      <c r="Q2479" s="475">
        <v>0</v>
      </c>
      <c r="R2479" s="265"/>
      <c r="S2479" s="921">
        <v>0</v>
      </c>
      <c r="T2479" s="238">
        <v>0</v>
      </c>
      <c r="U2479" s="475">
        <v>0</v>
      </c>
      <c r="V2479" s="265"/>
      <c r="W2479" s="921">
        <v>0</v>
      </c>
      <c r="X2479" s="265"/>
      <c r="Y2479" s="921">
        <v>0</v>
      </c>
      <c r="Z2479" s="376">
        <f t="shared" si="238"/>
        <v>0</v>
      </c>
      <c r="AA2479" s="475">
        <v>0</v>
      </c>
      <c r="AB2479" s="265"/>
      <c r="AC2479" s="475">
        <v>0</v>
      </c>
      <c r="AD2479" s="931">
        <v>0</v>
      </c>
      <c r="AE2479" s="475">
        <v>0</v>
      </c>
      <c r="AF2479" s="971"/>
      <c r="AG2479" s="882">
        <v>0</v>
      </c>
      <c r="AH2479" s="265"/>
      <c r="AI2479" s="921">
        <v>0</v>
      </c>
      <c r="AJ2479" s="475">
        <v>0</v>
      </c>
    </row>
    <row r="2480" spans="2:36" x14ac:dyDescent="0.25">
      <c r="B2480" s="92"/>
      <c r="C2480" s="304"/>
      <c r="D2480" s="51"/>
      <c r="E2480" s="51"/>
      <c r="F2480" s="79"/>
      <c r="G2480" s="133"/>
      <c r="H2480" s="133"/>
      <c r="I2480" s="133"/>
      <c r="J2480" s="108"/>
      <c r="K2480" s="807"/>
      <c r="L2480" s="142"/>
      <c r="M2480" s="918">
        <v>0</v>
      </c>
      <c r="N2480" s="142"/>
      <c r="O2480" s="918">
        <v>0</v>
      </c>
      <c r="P2480" s="75">
        <v>0</v>
      </c>
      <c r="Q2480" s="918">
        <v>0</v>
      </c>
      <c r="R2480" s="144"/>
      <c r="S2480" s="918">
        <v>0</v>
      </c>
      <c r="T2480" s="75">
        <v>0</v>
      </c>
      <c r="U2480" s="1007"/>
      <c r="V2480" s="144"/>
      <c r="W2480" s="918">
        <v>0</v>
      </c>
      <c r="X2480" s="144"/>
      <c r="Y2480" s="918">
        <v>0</v>
      </c>
      <c r="Z2480" s="60">
        <f t="shared" si="238"/>
        <v>0</v>
      </c>
      <c r="AA2480" s="1007"/>
      <c r="AB2480" s="144"/>
      <c r="AC2480" s="918">
        <v>0</v>
      </c>
      <c r="AD2480" s="63">
        <v>0</v>
      </c>
      <c r="AE2480" s="142">
        <v>0</v>
      </c>
      <c r="AF2480" s="945"/>
      <c r="AG2480" s="142">
        <v>0</v>
      </c>
      <c r="AH2480" s="144"/>
      <c r="AI2480" s="918">
        <v>0</v>
      </c>
      <c r="AJ2480" s="918">
        <v>0</v>
      </c>
    </row>
    <row r="2481" spans="2:36" ht="36" x14ac:dyDescent="0.25">
      <c r="B2481" s="272">
        <v>417</v>
      </c>
      <c r="C2481" s="273" t="s">
        <v>2200</v>
      </c>
      <c r="D2481" s="272"/>
      <c r="E2481" s="747"/>
      <c r="F2481" s="282"/>
      <c r="G2481" s="283"/>
      <c r="H2481" s="283"/>
      <c r="I2481" s="283"/>
      <c r="J2481" s="277"/>
      <c r="K2481" s="825">
        <v>0</v>
      </c>
      <c r="L2481" s="278"/>
      <c r="M2481" s="919">
        <v>0</v>
      </c>
      <c r="N2481" s="278"/>
      <c r="O2481" s="919">
        <v>0</v>
      </c>
      <c r="P2481" s="875">
        <v>0</v>
      </c>
      <c r="Q2481" s="284">
        <v>0</v>
      </c>
      <c r="R2481" s="279"/>
      <c r="S2481" s="919">
        <v>0</v>
      </c>
      <c r="T2481" s="875">
        <v>0</v>
      </c>
      <c r="U2481" s="284">
        <v>0</v>
      </c>
      <c r="V2481" s="279"/>
      <c r="W2481" s="919">
        <v>0</v>
      </c>
      <c r="X2481" s="279"/>
      <c r="Y2481" s="919">
        <v>0</v>
      </c>
      <c r="Z2481" s="373">
        <f t="shared" si="238"/>
        <v>0</v>
      </c>
      <c r="AA2481" s="284">
        <v>0</v>
      </c>
      <c r="AB2481" s="279"/>
      <c r="AC2481" s="284">
        <v>0</v>
      </c>
      <c r="AD2481" s="930">
        <v>0</v>
      </c>
      <c r="AE2481" s="284">
        <v>0</v>
      </c>
      <c r="AF2481" s="950"/>
      <c r="AG2481" s="876">
        <v>0</v>
      </c>
      <c r="AH2481" s="279"/>
      <c r="AI2481" s="919">
        <v>0</v>
      </c>
      <c r="AJ2481" s="284">
        <v>0</v>
      </c>
    </row>
    <row r="2482" spans="2:36" ht="36" x14ac:dyDescent="0.25">
      <c r="B2482" s="42">
        <v>41701</v>
      </c>
      <c r="C2482" s="341" t="s">
        <v>2201</v>
      </c>
      <c r="D2482" s="44"/>
      <c r="E2482" s="540"/>
      <c r="F2482" s="45"/>
      <c r="G2482" s="46"/>
      <c r="H2482" s="46"/>
      <c r="I2482" s="46"/>
      <c r="J2482" s="47"/>
      <c r="K2482" s="832">
        <v>0</v>
      </c>
      <c r="L2482" s="264"/>
      <c r="M2482" s="921">
        <v>0</v>
      </c>
      <c r="N2482" s="264"/>
      <c r="O2482" s="921">
        <v>0</v>
      </c>
      <c r="P2482" s="238">
        <v>0</v>
      </c>
      <c r="Q2482" s="475">
        <v>0</v>
      </c>
      <c r="R2482" s="265"/>
      <c r="S2482" s="921">
        <v>0</v>
      </c>
      <c r="T2482" s="238">
        <v>0</v>
      </c>
      <c r="U2482" s="475">
        <v>0</v>
      </c>
      <c r="V2482" s="265"/>
      <c r="W2482" s="921">
        <v>0</v>
      </c>
      <c r="X2482" s="265"/>
      <c r="Y2482" s="921">
        <v>0</v>
      </c>
      <c r="Z2482" s="376">
        <f t="shared" si="238"/>
        <v>0</v>
      </c>
      <c r="AA2482" s="475">
        <v>0</v>
      </c>
      <c r="AB2482" s="265"/>
      <c r="AC2482" s="475">
        <v>0</v>
      </c>
      <c r="AD2482" s="931">
        <v>0</v>
      </c>
      <c r="AE2482" s="475">
        <v>0</v>
      </c>
      <c r="AF2482" s="971"/>
      <c r="AG2482" s="882">
        <v>0</v>
      </c>
      <c r="AH2482" s="265"/>
      <c r="AI2482" s="921">
        <v>0</v>
      </c>
      <c r="AJ2482" s="475">
        <v>0</v>
      </c>
    </row>
    <row r="2483" spans="2:36" x14ac:dyDescent="0.25">
      <c r="B2483" s="92"/>
      <c r="C2483" s="304"/>
      <c r="D2483" s="51"/>
      <c r="E2483" s="51"/>
      <c r="F2483" s="79"/>
      <c r="G2483" s="133"/>
      <c r="H2483" s="133"/>
      <c r="I2483" s="133"/>
      <c r="J2483" s="108"/>
      <c r="K2483" s="807"/>
      <c r="L2483" s="142"/>
      <c r="M2483" s="918">
        <v>0</v>
      </c>
      <c r="N2483" s="142"/>
      <c r="O2483" s="918">
        <v>0</v>
      </c>
      <c r="P2483" s="75">
        <v>0</v>
      </c>
      <c r="Q2483" s="918">
        <v>0</v>
      </c>
      <c r="R2483" s="144"/>
      <c r="S2483" s="918">
        <v>0</v>
      </c>
      <c r="T2483" s="75">
        <v>0</v>
      </c>
      <c r="U2483" s="1007"/>
      <c r="V2483" s="144"/>
      <c r="W2483" s="918">
        <v>0</v>
      </c>
      <c r="X2483" s="144"/>
      <c r="Y2483" s="918">
        <v>0</v>
      </c>
      <c r="Z2483" s="60">
        <f t="shared" si="238"/>
        <v>0</v>
      </c>
      <c r="AA2483" s="1007"/>
      <c r="AB2483" s="144"/>
      <c r="AC2483" s="918">
        <v>0</v>
      </c>
      <c r="AD2483" s="63">
        <v>0</v>
      </c>
      <c r="AE2483" s="142">
        <v>0</v>
      </c>
      <c r="AF2483" s="945"/>
      <c r="AG2483" s="142">
        <v>0</v>
      </c>
      <c r="AH2483" s="144"/>
      <c r="AI2483" s="918">
        <v>0</v>
      </c>
      <c r="AJ2483" s="918">
        <v>0</v>
      </c>
    </row>
    <row r="2484" spans="2:36" ht="36" x14ac:dyDescent="0.25">
      <c r="B2484" s="42">
        <v>41702</v>
      </c>
      <c r="C2484" s="341" t="s">
        <v>2202</v>
      </c>
      <c r="D2484" s="44"/>
      <c r="E2484" s="540"/>
      <c r="F2484" s="45"/>
      <c r="G2484" s="46"/>
      <c r="H2484" s="46"/>
      <c r="I2484" s="46"/>
      <c r="J2484" s="47"/>
      <c r="K2484" s="832">
        <v>0</v>
      </c>
      <c r="L2484" s="264"/>
      <c r="M2484" s="921">
        <v>0</v>
      </c>
      <c r="N2484" s="264"/>
      <c r="O2484" s="921">
        <v>0</v>
      </c>
      <c r="P2484" s="238">
        <v>0</v>
      </c>
      <c r="Q2484" s="475">
        <v>0</v>
      </c>
      <c r="R2484" s="265"/>
      <c r="S2484" s="921">
        <v>0</v>
      </c>
      <c r="T2484" s="238">
        <v>0</v>
      </c>
      <c r="U2484" s="475">
        <v>0</v>
      </c>
      <c r="V2484" s="265"/>
      <c r="W2484" s="921">
        <v>0</v>
      </c>
      <c r="X2484" s="265"/>
      <c r="Y2484" s="921">
        <v>0</v>
      </c>
      <c r="Z2484" s="376">
        <f t="shared" si="238"/>
        <v>0</v>
      </c>
      <c r="AA2484" s="475">
        <v>0</v>
      </c>
      <c r="AB2484" s="265"/>
      <c r="AC2484" s="475">
        <v>0</v>
      </c>
      <c r="AD2484" s="931">
        <v>0</v>
      </c>
      <c r="AE2484" s="475">
        <v>0</v>
      </c>
      <c r="AF2484" s="971"/>
      <c r="AG2484" s="882">
        <v>0</v>
      </c>
      <c r="AH2484" s="265"/>
      <c r="AI2484" s="921">
        <v>0</v>
      </c>
      <c r="AJ2484" s="475">
        <v>0</v>
      </c>
    </row>
    <row r="2485" spans="2:36" x14ac:dyDescent="0.25">
      <c r="B2485" s="92"/>
      <c r="C2485" s="304"/>
      <c r="D2485" s="51"/>
      <c r="E2485" s="51"/>
      <c r="F2485" s="79"/>
      <c r="G2485" s="133"/>
      <c r="H2485" s="133"/>
      <c r="I2485" s="133"/>
      <c r="J2485" s="108"/>
      <c r="K2485" s="807"/>
      <c r="L2485" s="142"/>
      <c r="M2485" s="918">
        <v>0</v>
      </c>
      <c r="N2485" s="142"/>
      <c r="O2485" s="918">
        <v>0</v>
      </c>
      <c r="P2485" s="75">
        <v>0</v>
      </c>
      <c r="Q2485" s="918">
        <v>0</v>
      </c>
      <c r="R2485" s="144"/>
      <c r="S2485" s="918">
        <v>0</v>
      </c>
      <c r="T2485" s="75">
        <v>0</v>
      </c>
      <c r="U2485" s="1007"/>
      <c r="V2485" s="144"/>
      <c r="W2485" s="918">
        <v>0</v>
      </c>
      <c r="X2485" s="144"/>
      <c r="Y2485" s="918">
        <v>0</v>
      </c>
      <c r="Z2485" s="60">
        <f t="shared" si="238"/>
        <v>0</v>
      </c>
      <c r="AA2485" s="1007"/>
      <c r="AB2485" s="144"/>
      <c r="AC2485" s="918">
        <v>0</v>
      </c>
      <c r="AD2485" s="63">
        <v>0</v>
      </c>
      <c r="AE2485" s="142">
        <v>0</v>
      </c>
      <c r="AF2485" s="945"/>
      <c r="AG2485" s="142">
        <v>0</v>
      </c>
      <c r="AH2485" s="144"/>
      <c r="AI2485" s="918">
        <v>0</v>
      </c>
      <c r="AJ2485" s="918">
        <v>0</v>
      </c>
    </row>
    <row r="2486" spans="2:36" ht="36" x14ac:dyDescent="0.25">
      <c r="B2486" s="272">
        <v>418</v>
      </c>
      <c r="C2486" s="273" t="s">
        <v>2203</v>
      </c>
      <c r="D2486" s="272"/>
      <c r="E2486" s="747"/>
      <c r="F2486" s="282"/>
      <c r="G2486" s="283"/>
      <c r="H2486" s="283"/>
      <c r="I2486" s="283"/>
      <c r="J2486" s="277"/>
      <c r="K2486" s="825">
        <v>0</v>
      </c>
      <c r="L2486" s="278"/>
      <c r="M2486" s="919">
        <v>0</v>
      </c>
      <c r="N2486" s="278"/>
      <c r="O2486" s="919">
        <v>0</v>
      </c>
      <c r="P2486" s="875">
        <v>0</v>
      </c>
      <c r="Q2486" s="284">
        <v>0</v>
      </c>
      <c r="R2486" s="279"/>
      <c r="S2486" s="919">
        <v>0</v>
      </c>
      <c r="T2486" s="875">
        <v>0</v>
      </c>
      <c r="U2486" s="284">
        <v>0</v>
      </c>
      <c r="V2486" s="279"/>
      <c r="W2486" s="919">
        <v>0</v>
      </c>
      <c r="X2486" s="279"/>
      <c r="Y2486" s="919">
        <v>0</v>
      </c>
      <c r="Z2486" s="373">
        <f t="shared" si="238"/>
        <v>0</v>
      </c>
      <c r="AA2486" s="284">
        <v>0</v>
      </c>
      <c r="AB2486" s="279"/>
      <c r="AC2486" s="284">
        <v>0</v>
      </c>
      <c r="AD2486" s="930">
        <v>0</v>
      </c>
      <c r="AE2486" s="284">
        <v>0</v>
      </c>
      <c r="AF2486" s="950"/>
      <c r="AG2486" s="876">
        <v>0</v>
      </c>
      <c r="AH2486" s="279"/>
      <c r="AI2486" s="919">
        <v>0</v>
      </c>
      <c r="AJ2486" s="284">
        <v>0</v>
      </c>
    </row>
    <row r="2487" spans="2:36" ht="36" x14ac:dyDescent="0.25">
      <c r="B2487" s="42">
        <v>41801</v>
      </c>
      <c r="C2487" s="341" t="s">
        <v>2203</v>
      </c>
      <c r="D2487" s="44"/>
      <c r="E2487" s="540"/>
      <c r="F2487" s="45"/>
      <c r="G2487" s="46"/>
      <c r="H2487" s="46"/>
      <c r="I2487" s="46"/>
      <c r="J2487" s="47"/>
      <c r="K2487" s="832">
        <v>0</v>
      </c>
      <c r="L2487" s="264"/>
      <c r="M2487" s="921">
        <v>0</v>
      </c>
      <c r="N2487" s="264"/>
      <c r="O2487" s="921">
        <v>0</v>
      </c>
      <c r="P2487" s="238">
        <v>0</v>
      </c>
      <c r="Q2487" s="475">
        <v>0</v>
      </c>
      <c r="R2487" s="265"/>
      <c r="S2487" s="921">
        <v>0</v>
      </c>
      <c r="T2487" s="238">
        <v>0</v>
      </c>
      <c r="U2487" s="475">
        <v>0</v>
      </c>
      <c r="V2487" s="265"/>
      <c r="W2487" s="921">
        <v>0</v>
      </c>
      <c r="X2487" s="265"/>
      <c r="Y2487" s="921">
        <v>0</v>
      </c>
      <c r="Z2487" s="376">
        <f t="shared" si="238"/>
        <v>0</v>
      </c>
      <c r="AA2487" s="475">
        <v>0</v>
      </c>
      <c r="AB2487" s="265"/>
      <c r="AC2487" s="475">
        <v>0</v>
      </c>
      <c r="AD2487" s="931">
        <v>0</v>
      </c>
      <c r="AE2487" s="475">
        <v>0</v>
      </c>
      <c r="AF2487" s="971"/>
      <c r="AG2487" s="882">
        <v>0</v>
      </c>
      <c r="AH2487" s="265"/>
      <c r="AI2487" s="921">
        <v>0</v>
      </c>
      <c r="AJ2487" s="475">
        <v>0</v>
      </c>
    </row>
    <row r="2488" spans="2:36" x14ac:dyDescent="0.25">
      <c r="B2488" s="92"/>
      <c r="C2488" s="304"/>
      <c r="D2488" s="51"/>
      <c r="E2488" s="51"/>
      <c r="F2488" s="79"/>
      <c r="G2488" s="133"/>
      <c r="H2488" s="133"/>
      <c r="I2488" s="133"/>
      <c r="J2488" s="108"/>
      <c r="K2488" s="807"/>
      <c r="L2488" s="142"/>
      <c r="M2488" s="918">
        <v>0</v>
      </c>
      <c r="N2488" s="142"/>
      <c r="O2488" s="918">
        <v>0</v>
      </c>
      <c r="P2488" s="75">
        <v>0</v>
      </c>
      <c r="Q2488" s="918">
        <v>0</v>
      </c>
      <c r="R2488" s="144"/>
      <c r="S2488" s="918">
        <v>0</v>
      </c>
      <c r="T2488" s="75">
        <v>0</v>
      </c>
      <c r="U2488" s="1007"/>
      <c r="V2488" s="144"/>
      <c r="W2488" s="918">
        <v>0</v>
      </c>
      <c r="X2488" s="144"/>
      <c r="Y2488" s="918">
        <v>0</v>
      </c>
      <c r="Z2488" s="60">
        <f t="shared" si="238"/>
        <v>0</v>
      </c>
      <c r="AA2488" s="1007"/>
      <c r="AB2488" s="144"/>
      <c r="AC2488" s="918">
        <v>0</v>
      </c>
      <c r="AD2488" s="63">
        <v>0</v>
      </c>
      <c r="AE2488" s="142">
        <v>0</v>
      </c>
      <c r="AF2488" s="945"/>
      <c r="AG2488" s="142">
        <v>0</v>
      </c>
      <c r="AH2488" s="144"/>
      <c r="AI2488" s="918">
        <v>0</v>
      </c>
      <c r="AJ2488" s="918">
        <v>0</v>
      </c>
    </row>
    <row r="2489" spans="2:36" ht="36" x14ac:dyDescent="0.25">
      <c r="B2489" s="42">
        <v>41802</v>
      </c>
      <c r="C2489" s="341" t="s">
        <v>2204</v>
      </c>
      <c r="D2489" s="44"/>
      <c r="E2489" s="540"/>
      <c r="F2489" s="45"/>
      <c r="G2489" s="46"/>
      <c r="H2489" s="46"/>
      <c r="I2489" s="46"/>
      <c r="J2489" s="47"/>
      <c r="K2489" s="832">
        <v>0</v>
      </c>
      <c r="L2489" s="264"/>
      <c r="M2489" s="921">
        <v>0</v>
      </c>
      <c r="N2489" s="264"/>
      <c r="O2489" s="921">
        <v>0</v>
      </c>
      <c r="P2489" s="238">
        <v>0</v>
      </c>
      <c r="Q2489" s="475">
        <v>0</v>
      </c>
      <c r="R2489" s="265"/>
      <c r="S2489" s="921">
        <v>0</v>
      </c>
      <c r="T2489" s="238">
        <v>0</v>
      </c>
      <c r="U2489" s="475">
        <v>0</v>
      </c>
      <c r="V2489" s="265"/>
      <c r="W2489" s="921">
        <v>0</v>
      </c>
      <c r="X2489" s="265"/>
      <c r="Y2489" s="921">
        <v>0</v>
      </c>
      <c r="Z2489" s="376">
        <f t="shared" si="238"/>
        <v>0</v>
      </c>
      <c r="AA2489" s="475">
        <v>0</v>
      </c>
      <c r="AB2489" s="265"/>
      <c r="AC2489" s="475">
        <v>0</v>
      </c>
      <c r="AD2489" s="931">
        <v>0</v>
      </c>
      <c r="AE2489" s="475">
        <v>0</v>
      </c>
      <c r="AF2489" s="971"/>
      <c r="AG2489" s="882">
        <v>0</v>
      </c>
      <c r="AH2489" s="265"/>
      <c r="AI2489" s="921">
        <v>0</v>
      </c>
      <c r="AJ2489" s="475">
        <v>0</v>
      </c>
    </row>
    <row r="2490" spans="2:36" x14ac:dyDescent="0.25">
      <c r="B2490" s="92"/>
      <c r="C2490" s="304"/>
      <c r="D2490" s="51"/>
      <c r="E2490" s="583"/>
      <c r="F2490" s="500"/>
      <c r="G2490" s="501"/>
      <c r="H2490" s="501"/>
      <c r="I2490" s="501"/>
      <c r="J2490" s="108"/>
      <c r="K2490" s="811"/>
      <c r="L2490" s="142"/>
      <c r="M2490" s="918">
        <v>0</v>
      </c>
      <c r="N2490" s="142"/>
      <c r="O2490" s="918">
        <v>0</v>
      </c>
      <c r="P2490" s="75">
        <v>0</v>
      </c>
      <c r="Q2490" s="918">
        <v>0</v>
      </c>
      <c r="R2490" s="144"/>
      <c r="S2490" s="918">
        <v>0</v>
      </c>
      <c r="T2490" s="75">
        <v>0</v>
      </c>
      <c r="U2490" s="1007"/>
      <c r="V2490" s="144"/>
      <c r="W2490" s="918">
        <v>0</v>
      </c>
      <c r="X2490" s="144"/>
      <c r="Y2490" s="918">
        <v>0</v>
      </c>
      <c r="Z2490" s="60">
        <f t="shared" si="238"/>
        <v>0</v>
      </c>
      <c r="AA2490" s="1007"/>
      <c r="AB2490" s="144"/>
      <c r="AC2490" s="918">
        <v>0</v>
      </c>
      <c r="AD2490" s="63">
        <v>0</v>
      </c>
      <c r="AE2490" s="142">
        <v>0</v>
      </c>
      <c r="AF2490" s="945"/>
      <c r="AG2490" s="142">
        <v>0</v>
      </c>
      <c r="AH2490" s="144"/>
      <c r="AI2490" s="918">
        <v>0</v>
      </c>
      <c r="AJ2490" s="918">
        <v>0</v>
      </c>
    </row>
    <row r="2491" spans="2:36" ht="24" x14ac:dyDescent="0.25">
      <c r="B2491" s="272">
        <v>419</v>
      </c>
      <c r="C2491" s="273" t="s">
        <v>2205</v>
      </c>
      <c r="D2491" s="272"/>
      <c r="E2491" s="747"/>
      <c r="F2491" s="282"/>
      <c r="G2491" s="283"/>
      <c r="H2491" s="283"/>
      <c r="I2491" s="283"/>
      <c r="J2491" s="277"/>
      <c r="K2491" s="825">
        <v>0</v>
      </c>
      <c r="L2491" s="278"/>
      <c r="M2491" s="919">
        <v>0</v>
      </c>
      <c r="N2491" s="278"/>
      <c r="O2491" s="919">
        <v>0</v>
      </c>
      <c r="P2491" s="875">
        <v>0</v>
      </c>
      <c r="Q2491" s="284">
        <v>0</v>
      </c>
      <c r="R2491" s="279"/>
      <c r="S2491" s="919">
        <v>0</v>
      </c>
      <c r="T2491" s="875">
        <v>0</v>
      </c>
      <c r="U2491" s="284">
        <v>0</v>
      </c>
      <c r="V2491" s="279"/>
      <c r="W2491" s="919">
        <v>0</v>
      </c>
      <c r="X2491" s="279"/>
      <c r="Y2491" s="919">
        <v>0</v>
      </c>
      <c r="Z2491" s="373">
        <f t="shared" si="238"/>
        <v>0</v>
      </c>
      <c r="AA2491" s="284">
        <v>0</v>
      </c>
      <c r="AB2491" s="279"/>
      <c r="AC2491" s="284">
        <v>0</v>
      </c>
      <c r="AD2491" s="930">
        <v>0</v>
      </c>
      <c r="AE2491" s="284">
        <v>0</v>
      </c>
      <c r="AF2491" s="950"/>
      <c r="AG2491" s="876">
        <v>0</v>
      </c>
      <c r="AH2491" s="279"/>
      <c r="AI2491" s="919">
        <v>0</v>
      </c>
      <c r="AJ2491" s="284">
        <v>0</v>
      </c>
    </row>
    <row r="2492" spans="2:36" ht="24" x14ac:dyDescent="0.25">
      <c r="B2492" s="42">
        <v>41901</v>
      </c>
      <c r="C2492" s="341" t="s">
        <v>2206</v>
      </c>
      <c r="D2492" s="44"/>
      <c r="E2492" s="540"/>
      <c r="F2492" s="45"/>
      <c r="G2492" s="46"/>
      <c r="H2492" s="46"/>
      <c r="I2492" s="46"/>
      <c r="J2492" s="47"/>
      <c r="K2492" s="832">
        <v>0</v>
      </c>
      <c r="L2492" s="264"/>
      <c r="M2492" s="921">
        <v>0</v>
      </c>
      <c r="N2492" s="264"/>
      <c r="O2492" s="921">
        <v>0</v>
      </c>
      <c r="P2492" s="238">
        <v>0</v>
      </c>
      <c r="Q2492" s="475">
        <v>0</v>
      </c>
      <c r="R2492" s="265"/>
      <c r="S2492" s="921">
        <v>0</v>
      </c>
      <c r="T2492" s="238">
        <v>0</v>
      </c>
      <c r="U2492" s="475">
        <v>0</v>
      </c>
      <c r="V2492" s="265"/>
      <c r="W2492" s="921">
        <v>0</v>
      </c>
      <c r="X2492" s="265"/>
      <c r="Y2492" s="921">
        <v>0</v>
      </c>
      <c r="Z2492" s="376">
        <f t="shared" si="238"/>
        <v>0</v>
      </c>
      <c r="AA2492" s="475">
        <v>0</v>
      </c>
      <c r="AB2492" s="265"/>
      <c r="AC2492" s="475">
        <v>0</v>
      </c>
      <c r="AD2492" s="931">
        <v>0</v>
      </c>
      <c r="AE2492" s="475">
        <v>0</v>
      </c>
      <c r="AF2492" s="971"/>
      <c r="AG2492" s="882">
        <v>0</v>
      </c>
      <c r="AH2492" s="265"/>
      <c r="AI2492" s="921">
        <v>0</v>
      </c>
      <c r="AJ2492" s="475">
        <v>0</v>
      </c>
    </row>
    <row r="2493" spans="2:36" x14ac:dyDescent="0.25">
      <c r="B2493" s="92"/>
      <c r="C2493" s="304"/>
      <c r="D2493" s="51"/>
      <c r="E2493" s="51"/>
      <c r="F2493" s="79"/>
      <c r="G2493" s="133"/>
      <c r="H2493" s="133"/>
      <c r="I2493" s="133"/>
      <c r="J2493" s="108"/>
      <c r="K2493" s="807"/>
      <c r="L2493" s="142"/>
      <c r="M2493" s="918">
        <v>0</v>
      </c>
      <c r="N2493" s="142"/>
      <c r="O2493" s="918">
        <v>0</v>
      </c>
      <c r="P2493" s="75">
        <v>0</v>
      </c>
      <c r="Q2493" s="918">
        <v>0</v>
      </c>
      <c r="R2493" s="144"/>
      <c r="S2493" s="918">
        <v>0</v>
      </c>
      <c r="T2493" s="75">
        <v>0</v>
      </c>
      <c r="U2493" s="1007"/>
      <c r="V2493" s="144"/>
      <c r="W2493" s="918">
        <v>0</v>
      </c>
      <c r="X2493" s="144"/>
      <c r="Y2493" s="918">
        <v>0</v>
      </c>
      <c r="Z2493" s="60">
        <f t="shared" si="238"/>
        <v>0</v>
      </c>
      <c r="AA2493" s="1007"/>
      <c r="AB2493" s="144"/>
      <c r="AC2493" s="918">
        <v>0</v>
      </c>
      <c r="AD2493" s="63">
        <v>0</v>
      </c>
      <c r="AE2493" s="142">
        <v>0</v>
      </c>
      <c r="AF2493" s="945"/>
      <c r="AG2493" s="142">
        <v>0</v>
      </c>
      <c r="AH2493" s="144"/>
      <c r="AI2493" s="918">
        <v>0</v>
      </c>
      <c r="AJ2493" s="918">
        <v>0</v>
      </c>
    </row>
    <row r="2494" spans="2:36" ht="36" x14ac:dyDescent="0.25">
      <c r="B2494" s="42">
        <v>41902</v>
      </c>
      <c r="C2494" s="341" t="s">
        <v>2207</v>
      </c>
      <c r="D2494" s="44"/>
      <c r="E2494" s="540"/>
      <c r="F2494" s="45"/>
      <c r="G2494" s="46"/>
      <c r="H2494" s="46"/>
      <c r="I2494" s="46"/>
      <c r="J2494" s="47"/>
      <c r="K2494" s="832">
        <v>0</v>
      </c>
      <c r="L2494" s="264"/>
      <c r="M2494" s="921">
        <v>0</v>
      </c>
      <c r="N2494" s="264"/>
      <c r="O2494" s="921">
        <v>0</v>
      </c>
      <c r="P2494" s="238">
        <v>0</v>
      </c>
      <c r="Q2494" s="475">
        <v>0</v>
      </c>
      <c r="R2494" s="265"/>
      <c r="S2494" s="921">
        <v>0</v>
      </c>
      <c r="T2494" s="238">
        <v>0</v>
      </c>
      <c r="U2494" s="475">
        <v>0</v>
      </c>
      <c r="V2494" s="265"/>
      <c r="W2494" s="921">
        <v>0</v>
      </c>
      <c r="X2494" s="265"/>
      <c r="Y2494" s="921">
        <v>0</v>
      </c>
      <c r="Z2494" s="376">
        <f t="shared" si="238"/>
        <v>0</v>
      </c>
      <c r="AA2494" s="475">
        <v>0</v>
      </c>
      <c r="AB2494" s="265"/>
      <c r="AC2494" s="475">
        <v>0</v>
      </c>
      <c r="AD2494" s="931">
        <v>0</v>
      </c>
      <c r="AE2494" s="475">
        <v>0</v>
      </c>
      <c r="AF2494" s="971"/>
      <c r="AG2494" s="882">
        <v>0</v>
      </c>
      <c r="AH2494" s="265"/>
      <c r="AI2494" s="921">
        <v>0</v>
      </c>
      <c r="AJ2494" s="475">
        <v>0</v>
      </c>
    </row>
    <row r="2495" spans="2:36" x14ac:dyDescent="0.25">
      <c r="B2495" s="92"/>
      <c r="C2495" s="304"/>
      <c r="D2495" s="51"/>
      <c r="E2495" s="51"/>
      <c r="F2495" s="79"/>
      <c r="G2495" s="133"/>
      <c r="H2495" s="133"/>
      <c r="I2495" s="133"/>
      <c r="J2495" s="108"/>
      <c r="K2495" s="807"/>
      <c r="L2495" s="142"/>
      <c r="M2495" s="918">
        <v>0</v>
      </c>
      <c r="N2495" s="142"/>
      <c r="O2495" s="918">
        <v>0</v>
      </c>
      <c r="P2495" s="75">
        <v>0</v>
      </c>
      <c r="Q2495" s="918">
        <v>0</v>
      </c>
      <c r="R2495" s="144"/>
      <c r="S2495" s="918">
        <v>0</v>
      </c>
      <c r="T2495" s="75">
        <v>0</v>
      </c>
      <c r="U2495" s="1007"/>
      <c r="V2495" s="144"/>
      <c r="W2495" s="918">
        <v>0</v>
      </c>
      <c r="X2495" s="144"/>
      <c r="Y2495" s="918">
        <v>0</v>
      </c>
      <c r="Z2495" s="60">
        <f t="shared" si="238"/>
        <v>0</v>
      </c>
      <c r="AA2495" s="1007"/>
      <c r="AB2495" s="144"/>
      <c r="AC2495" s="918">
        <v>0</v>
      </c>
      <c r="AD2495" s="63">
        <v>0</v>
      </c>
      <c r="AE2495" s="142">
        <v>0</v>
      </c>
      <c r="AF2495" s="945"/>
      <c r="AG2495" s="142">
        <v>0</v>
      </c>
      <c r="AH2495" s="144"/>
      <c r="AI2495" s="918">
        <v>0</v>
      </c>
      <c r="AJ2495" s="918">
        <v>0</v>
      </c>
    </row>
    <row r="2496" spans="2:36" x14ac:dyDescent="0.25">
      <c r="B2496" s="25">
        <v>4200</v>
      </c>
      <c r="C2496" s="26" t="s">
        <v>2208</v>
      </c>
      <c r="D2496" s="25"/>
      <c r="E2496" s="25"/>
      <c r="F2496" s="28"/>
      <c r="G2496" s="29"/>
      <c r="H2496" s="29"/>
      <c r="I2496" s="29"/>
      <c r="J2496" s="30"/>
      <c r="K2496" s="812">
        <v>0</v>
      </c>
      <c r="L2496" s="249"/>
      <c r="M2496" s="922">
        <v>0</v>
      </c>
      <c r="N2496" s="249"/>
      <c r="O2496" s="922"/>
      <c r="P2496" s="885">
        <v>0</v>
      </c>
      <c r="Q2496" s="1009"/>
      <c r="R2496" s="250"/>
      <c r="S2496" s="922"/>
      <c r="T2496" s="885">
        <v>0</v>
      </c>
      <c r="U2496" s="1009">
        <v>0</v>
      </c>
      <c r="V2496" s="250"/>
      <c r="W2496" s="922"/>
      <c r="X2496" s="250"/>
      <c r="Y2496" s="922"/>
      <c r="Z2496" s="368">
        <f t="shared" si="238"/>
        <v>0</v>
      </c>
      <c r="AA2496" s="1009">
        <v>0</v>
      </c>
      <c r="AB2496" s="250"/>
      <c r="AC2496" s="922"/>
      <c r="AD2496" s="929">
        <v>0</v>
      </c>
      <c r="AE2496" s="292"/>
      <c r="AF2496" s="962"/>
      <c r="AG2496" s="886">
        <v>0</v>
      </c>
      <c r="AH2496" s="250"/>
      <c r="AI2496" s="922"/>
      <c r="AJ2496" s="1028">
        <f t="shared" ref="AJ2496:AJ2559" si="242">AG2496+AI2496+AE2496+AC2496+AA2496+Y2496+W2496+U2496+S2496+Q2496+O2496+M2496</f>
        <v>0</v>
      </c>
    </row>
    <row r="2497" spans="2:36" ht="36" x14ac:dyDescent="0.25">
      <c r="B2497" s="272">
        <v>421</v>
      </c>
      <c r="C2497" s="273" t="s">
        <v>2209</v>
      </c>
      <c r="D2497" s="272"/>
      <c r="E2497" s="747"/>
      <c r="F2497" s="282"/>
      <c r="G2497" s="283"/>
      <c r="H2497" s="283"/>
      <c r="I2497" s="283"/>
      <c r="J2497" s="277"/>
      <c r="K2497" s="825">
        <v>0</v>
      </c>
      <c r="L2497" s="278"/>
      <c r="M2497" s="919">
        <v>0</v>
      </c>
      <c r="N2497" s="278"/>
      <c r="O2497" s="919"/>
      <c r="P2497" s="875">
        <v>0</v>
      </c>
      <c r="Q2497" s="284"/>
      <c r="R2497" s="279"/>
      <c r="S2497" s="919"/>
      <c r="T2497" s="875">
        <v>0</v>
      </c>
      <c r="U2497" s="284">
        <v>0</v>
      </c>
      <c r="V2497" s="279"/>
      <c r="W2497" s="919"/>
      <c r="X2497" s="279"/>
      <c r="Y2497" s="919"/>
      <c r="Z2497" s="373">
        <f t="shared" si="238"/>
        <v>0</v>
      </c>
      <c r="AA2497" s="284">
        <v>0</v>
      </c>
      <c r="AB2497" s="279"/>
      <c r="AC2497" s="284"/>
      <c r="AD2497" s="930">
        <v>0</v>
      </c>
      <c r="AE2497" s="284"/>
      <c r="AF2497" s="950"/>
      <c r="AG2497" s="876">
        <v>0</v>
      </c>
      <c r="AH2497" s="279"/>
      <c r="AI2497" s="919"/>
      <c r="AJ2497" s="284">
        <f t="shared" si="242"/>
        <v>0</v>
      </c>
    </row>
    <row r="2498" spans="2:36" ht="36" x14ac:dyDescent="0.25">
      <c r="B2498" s="42">
        <v>42101</v>
      </c>
      <c r="C2498" s="341" t="s">
        <v>2209</v>
      </c>
      <c r="D2498" s="44"/>
      <c r="E2498" s="540"/>
      <c r="F2498" s="45"/>
      <c r="G2498" s="46"/>
      <c r="H2498" s="46"/>
      <c r="I2498" s="46"/>
      <c r="J2498" s="47"/>
      <c r="K2498" s="832">
        <v>0</v>
      </c>
      <c r="L2498" s="264"/>
      <c r="M2498" s="921">
        <v>0</v>
      </c>
      <c r="N2498" s="264"/>
      <c r="O2498" s="921"/>
      <c r="P2498" s="238">
        <v>0</v>
      </c>
      <c r="Q2498" s="475"/>
      <c r="R2498" s="265"/>
      <c r="S2498" s="921"/>
      <c r="T2498" s="238">
        <v>0</v>
      </c>
      <c r="U2498" s="475">
        <v>0</v>
      </c>
      <c r="V2498" s="265"/>
      <c r="W2498" s="921"/>
      <c r="X2498" s="265"/>
      <c r="Y2498" s="921"/>
      <c r="Z2498" s="376">
        <f t="shared" si="238"/>
        <v>0</v>
      </c>
      <c r="AA2498" s="475">
        <v>0</v>
      </c>
      <c r="AB2498" s="265"/>
      <c r="AC2498" s="475"/>
      <c r="AD2498" s="931">
        <v>0</v>
      </c>
      <c r="AE2498" s="475"/>
      <c r="AF2498" s="971"/>
      <c r="AG2498" s="882">
        <v>0</v>
      </c>
      <c r="AH2498" s="265"/>
      <c r="AI2498" s="921"/>
      <c r="AJ2498" s="475">
        <f t="shared" si="242"/>
        <v>0</v>
      </c>
    </row>
    <row r="2499" spans="2:36" x14ac:dyDescent="0.25">
      <c r="B2499" s="92"/>
      <c r="C2499" s="304"/>
      <c r="D2499" s="51"/>
      <c r="E2499" s="51"/>
      <c r="F2499" s="79"/>
      <c r="G2499" s="133"/>
      <c r="H2499" s="133"/>
      <c r="I2499" s="133"/>
      <c r="J2499" s="108"/>
      <c r="K2499" s="807"/>
      <c r="L2499" s="142"/>
      <c r="M2499" s="918">
        <v>0</v>
      </c>
      <c r="N2499" s="142"/>
      <c r="O2499" s="918"/>
      <c r="P2499" s="75">
        <v>0</v>
      </c>
      <c r="Q2499" s="1007"/>
      <c r="R2499" s="144"/>
      <c r="S2499" s="918"/>
      <c r="T2499" s="75">
        <v>0</v>
      </c>
      <c r="U2499" s="1007"/>
      <c r="V2499" s="144"/>
      <c r="W2499" s="918"/>
      <c r="X2499" s="144"/>
      <c r="Y2499" s="918"/>
      <c r="Z2499" s="60">
        <f t="shared" si="238"/>
        <v>0</v>
      </c>
      <c r="AA2499" s="1007"/>
      <c r="AB2499" s="144"/>
      <c r="AC2499" s="918"/>
      <c r="AD2499" s="63">
        <v>0</v>
      </c>
      <c r="AE2499" s="135"/>
      <c r="AF2499" s="945"/>
      <c r="AG2499" s="150">
        <v>0</v>
      </c>
      <c r="AH2499" s="144"/>
      <c r="AI2499" s="918"/>
      <c r="AJ2499" s="998">
        <f t="shared" si="242"/>
        <v>0</v>
      </c>
    </row>
    <row r="2500" spans="2:36" ht="36" x14ac:dyDescent="0.25">
      <c r="B2500" s="42">
        <v>42102</v>
      </c>
      <c r="C2500" s="341" t="s">
        <v>2210</v>
      </c>
      <c r="D2500" s="44"/>
      <c r="E2500" s="540"/>
      <c r="F2500" s="45"/>
      <c r="G2500" s="46"/>
      <c r="H2500" s="46"/>
      <c r="I2500" s="46"/>
      <c r="J2500" s="47"/>
      <c r="K2500" s="832">
        <v>0</v>
      </c>
      <c r="L2500" s="264"/>
      <c r="M2500" s="921">
        <v>0</v>
      </c>
      <c r="N2500" s="264"/>
      <c r="O2500" s="921"/>
      <c r="P2500" s="238">
        <v>0</v>
      </c>
      <c r="Q2500" s="475"/>
      <c r="R2500" s="265"/>
      <c r="S2500" s="921"/>
      <c r="T2500" s="238">
        <v>0</v>
      </c>
      <c r="U2500" s="475">
        <v>0</v>
      </c>
      <c r="V2500" s="265"/>
      <c r="W2500" s="921"/>
      <c r="X2500" s="265"/>
      <c r="Y2500" s="921"/>
      <c r="Z2500" s="376">
        <f t="shared" si="238"/>
        <v>0</v>
      </c>
      <c r="AA2500" s="475">
        <v>0</v>
      </c>
      <c r="AB2500" s="265"/>
      <c r="AC2500" s="475"/>
      <c r="AD2500" s="931">
        <v>0</v>
      </c>
      <c r="AE2500" s="475"/>
      <c r="AF2500" s="971"/>
      <c r="AG2500" s="882">
        <v>0</v>
      </c>
      <c r="AH2500" s="265"/>
      <c r="AI2500" s="921"/>
      <c r="AJ2500" s="475">
        <f t="shared" si="242"/>
        <v>0</v>
      </c>
    </row>
    <row r="2501" spans="2:36" x14ac:dyDescent="0.25">
      <c r="B2501" s="92"/>
      <c r="C2501" s="304"/>
      <c r="D2501" s="51"/>
      <c r="E2501" s="51"/>
      <c r="F2501" s="79"/>
      <c r="G2501" s="133"/>
      <c r="H2501" s="133"/>
      <c r="I2501" s="133"/>
      <c r="J2501" s="108"/>
      <c r="K2501" s="807"/>
      <c r="L2501" s="142"/>
      <c r="M2501" s="918">
        <v>0</v>
      </c>
      <c r="N2501" s="142"/>
      <c r="O2501" s="918"/>
      <c r="P2501" s="75">
        <v>0</v>
      </c>
      <c r="Q2501" s="1007"/>
      <c r="R2501" s="144"/>
      <c r="S2501" s="918"/>
      <c r="T2501" s="75">
        <v>0</v>
      </c>
      <c r="U2501" s="1007"/>
      <c r="V2501" s="144"/>
      <c r="W2501" s="918"/>
      <c r="X2501" s="144"/>
      <c r="Y2501" s="918"/>
      <c r="Z2501" s="60">
        <f t="shared" si="238"/>
        <v>0</v>
      </c>
      <c r="AA2501" s="1007"/>
      <c r="AB2501" s="144"/>
      <c r="AC2501" s="918"/>
      <c r="AD2501" s="63">
        <v>0</v>
      </c>
      <c r="AE2501" s="135"/>
      <c r="AF2501" s="945"/>
      <c r="AG2501" s="150">
        <v>0</v>
      </c>
      <c r="AH2501" s="144"/>
      <c r="AI2501" s="918"/>
      <c r="AJ2501" s="998">
        <f t="shared" si="242"/>
        <v>0</v>
      </c>
    </row>
    <row r="2502" spans="2:36" ht="36" x14ac:dyDescent="0.25">
      <c r="B2502" s="272">
        <v>422</v>
      </c>
      <c r="C2502" s="273" t="s">
        <v>2211</v>
      </c>
      <c r="D2502" s="272"/>
      <c r="E2502" s="747"/>
      <c r="F2502" s="282"/>
      <c r="G2502" s="283"/>
      <c r="H2502" s="283"/>
      <c r="I2502" s="283"/>
      <c r="J2502" s="277"/>
      <c r="K2502" s="825">
        <v>0</v>
      </c>
      <c r="L2502" s="278"/>
      <c r="M2502" s="919">
        <v>0</v>
      </c>
      <c r="N2502" s="278"/>
      <c r="O2502" s="919"/>
      <c r="P2502" s="875">
        <v>0</v>
      </c>
      <c r="Q2502" s="284"/>
      <c r="R2502" s="279"/>
      <c r="S2502" s="919"/>
      <c r="T2502" s="875">
        <v>0</v>
      </c>
      <c r="U2502" s="284">
        <v>0</v>
      </c>
      <c r="V2502" s="279"/>
      <c r="W2502" s="919"/>
      <c r="X2502" s="279"/>
      <c r="Y2502" s="919"/>
      <c r="Z2502" s="373">
        <f t="shared" ref="Z2502:Z2565" si="243">E2502</f>
        <v>0</v>
      </c>
      <c r="AA2502" s="284">
        <v>0</v>
      </c>
      <c r="AB2502" s="279"/>
      <c r="AC2502" s="284"/>
      <c r="AD2502" s="930">
        <v>0</v>
      </c>
      <c r="AE2502" s="284"/>
      <c r="AF2502" s="950"/>
      <c r="AG2502" s="876">
        <v>0</v>
      </c>
      <c r="AH2502" s="279"/>
      <c r="AI2502" s="919"/>
      <c r="AJ2502" s="284">
        <f t="shared" si="242"/>
        <v>0</v>
      </c>
    </row>
    <row r="2503" spans="2:36" ht="36" x14ac:dyDescent="0.25">
      <c r="B2503" s="42">
        <v>42201</v>
      </c>
      <c r="C2503" s="341" t="s">
        <v>2211</v>
      </c>
      <c r="D2503" s="44"/>
      <c r="E2503" s="540"/>
      <c r="F2503" s="45"/>
      <c r="G2503" s="46"/>
      <c r="H2503" s="46"/>
      <c r="I2503" s="46"/>
      <c r="J2503" s="47"/>
      <c r="K2503" s="832">
        <v>0</v>
      </c>
      <c r="L2503" s="264"/>
      <c r="M2503" s="921">
        <v>0</v>
      </c>
      <c r="N2503" s="264"/>
      <c r="O2503" s="921"/>
      <c r="P2503" s="238">
        <v>0</v>
      </c>
      <c r="Q2503" s="475"/>
      <c r="R2503" s="265"/>
      <c r="S2503" s="921"/>
      <c r="T2503" s="238">
        <v>0</v>
      </c>
      <c r="U2503" s="475">
        <v>0</v>
      </c>
      <c r="V2503" s="265"/>
      <c r="W2503" s="921"/>
      <c r="X2503" s="265"/>
      <c r="Y2503" s="921"/>
      <c r="Z2503" s="376">
        <f t="shared" si="243"/>
        <v>0</v>
      </c>
      <c r="AA2503" s="475">
        <v>0</v>
      </c>
      <c r="AB2503" s="265"/>
      <c r="AC2503" s="475"/>
      <c r="AD2503" s="931">
        <v>0</v>
      </c>
      <c r="AE2503" s="475"/>
      <c r="AF2503" s="971"/>
      <c r="AG2503" s="882">
        <v>0</v>
      </c>
      <c r="AH2503" s="265"/>
      <c r="AI2503" s="921"/>
      <c r="AJ2503" s="475">
        <f t="shared" si="242"/>
        <v>0</v>
      </c>
    </row>
    <row r="2504" spans="2:36" x14ac:dyDescent="0.25">
      <c r="B2504" s="92"/>
      <c r="C2504" s="304"/>
      <c r="D2504" s="51"/>
      <c r="E2504" s="583"/>
      <c r="F2504" s="500"/>
      <c r="G2504" s="501"/>
      <c r="H2504" s="501"/>
      <c r="I2504" s="501"/>
      <c r="J2504" s="108"/>
      <c r="K2504" s="811"/>
      <c r="L2504" s="142"/>
      <c r="M2504" s="918">
        <v>0</v>
      </c>
      <c r="N2504" s="142"/>
      <c r="O2504" s="918"/>
      <c r="P2504" s="75">
        <v>0</v>
      </c>
      <c r="Q2504" s="1007"/>
      <c r="R2504" s="144"/>
      <c r="S2504" s="918"/>
      <c r="T2504" s="75">
        <v>0</v>
      </c>
      <c r="U2504" s="1007"/>
      <c r="V2504" s="144"/>
      <c r="W2504" s="918"/>
      <c r="X2504" s="144"/>
      <c r="Y2504" s="918"/>
      <c r="Z2504" s="60">
        <f t="shared" si="243"/>
        <v>0</v>
      </c>
      <c r="AA2504" s="1007"/>
      <c r="AB2504" s="144"/>
      <c r="AC2504" s="918"/>
      <c r="AD2504" s="63">
        <v>0</v>
      </c>
      <c r="AE2504" s="135"/>
      <c r="AF2504" s="945"/>
      <c r="AG2504" s="150">
        <v>0</v>
      </c>
      <c r="AH2504" s="144"/>
      <c r="AI2504" s="918"/>
      <c r="AJ2504" s="998">
        <f t="shared" si="242"/>
        <v>0</v>
      </c>
    </row>
    <row r="2505" spans="2:36" ht="36" x14ac:dyDescent="0.25">
      <c r="B2505" s="42">
        <v>42202</v>
      </c>
      <c r="C2505" s="341" t="s">
        <v>2212</v>
      </c>
      <c r="D2505" s="44"/>
      <c r="E2505" s="540"/>
      <c r="F2505" s="45"/>
      <c r="G2505" s="46"/>
      <c r="H2505" s="46"/>
      <c r="I2505" s="46"/>
      <c r="J2505" s="47"/>
      <c r="K2505" s="832">
        <v>0</v>
      </c>
      <c r="L2505" s="264"/>
      <c r="M2505" s="921">
        <v>0</v>
      </c>
      <c r="N2505" s="264"/>
      <c r="O2505" s="921"/>
      <c r="P2505" s="238">
        <v>0</v>
      </c>
      <c r="Q2505" s="475"/>
      <c r="R2505" s="265"/>
      <c r="S2505" s="921"/>
      <c r="T2505" s="238">
        <v>0</v>
      </c>
      <c r="U2505" s="475">
        <v>0</v>
      </c>
      <c r="V2505" s="265"/>
      <c r="W2505" s="921"/>
      <c r="X2505" s="265"/>
      <c r="Y2505" s="921"/>
      <c r="Z2505" s="376">
        <f t="shared" si="243"/>
        <v>0</v>
      </c>
      <c r="AA2505" s="475">
        <v>0</v>
      </c>
      <c r="AB2505" s="265"/>
      <c r="AC2505" s="475"/>
      <c r="AD2505" s="931">
        <v>0</v>
      </c>
      <c r="AE2505" s="475"/>
      <c r="AF2505" s="971"/>
      <c r="AG2505" s="882">
        <v>0</v>
      </c>
      <c r="AH2505" s="265"/>
      <c r="AI2505" s="921"/>
      <c r="AJ2505" s="475">
        <f t="shared" si="242"/>
        <v>0</v>
      </c>
    </row>
    <row r="2506" spans="2:36" x14ac:dyDescent="0.25">
      <c r="B2506" s="92"/>
      <c r="C2506" s="304"/>
      <c r="D2506" s="51"/>
      <c r="E2506" s="583"/>
      <c r="F2506" s="500"/>
      <c r="G2506" s="501"/>
      <c r="H2506" s="501"/>
      <c r="I2506" s="501"/>
      <c r="J2506" s="108"/>
      <c r="K2506" s="811"/>
      <c r="L2506" s="142"/>
      <c r="M2506" s="918">
        <v>0</v>
      </c>
      <c r="N2506" s="142"/>
      <c r="O2506" s="918"/>
      <c r="P2506" s="75">
        <v>0</v>
      </c>
      <c r="Q2506" s="1007"/>
      <c r="R2506" s="144"/>
      <c r="S2506" s="918"/>
      <c r="T2506" s="75">
        <v>0</v>
      </c>
      <c r="U2506" s="1007"/>
      <c r="V2506" s="144"/>
      <c r="W2506" s="918"/>
      <c r="X2506" s="144"/>
      <c r="Y2506" s="918"/>
      <c r="Z2506" s="60">
        <f t="shared" si="243"/>
        <v>0</v>
      </c>
      <c r="AA2506" s="1007"/>
      <c r="AB2506" s="144"/>
      <c r="AC2506" s="918"/>
      <c r="AD2506" s="63">
        <v>0</v>
      </c>
      <c r="AE2506" s="135"/>
      <c r="AF2506" s="945"/>
      <c r="AG2506" s="150">
        <v>0</v>
      </c>
      <c r="AH2506" s="144"/>
      <c r="AI2506" s="918"/>
      <c r="AJ2506" s="998">
        <f t="shared" si="242"/>
        <v>0</v>
      </c>
    </row>
    <row r="2507" spans="2:36" ht="24" x14ac:dyDescent="0.25">
      <c r="B2507" s="272">
        <v>423</v>
      </c>
      <c r="C2507" s="273" t="s">
        <v>2213</v>
      </c>
      <c r="D2507" s="272"/>
      <c r="E2507" s="747"/>
      <c r="F2507" s="282"/>
      <c r="G2507" s="283"/>
      <c r="H2507" s="283"/>
      <c r="I2507" s="283"/>
      <c r="J2507" s="277"/>
      <c r="K2507" s="825">
        <v>0</v>
      </c>
      <c r="L2507" s="278"/>
      <c r="M2507" s="919">
        <v>0</v>
      </c>
      <c r="N2507" s="278"/>
      <c r="O2507" s="919"/>
      <c r="P2507" s="875">
        <v>0</v>
      </c>
      <c r="Q2507" s="284"/>
      <c r="R2507" s="279"/>
      <c r="S2507" s="919"/>
      <c r="T2507" s="875">
        <v>0</v>
      </c>
      <c r="U2507" s="284">
        <v>0</v>
      </c>
      <c r="V2507" s="279"/>
      <c r="W2507" s="919"/>
      <c r="X2507" s="279"/>
      <c r="Y2507" s="919"/>
      <c r="Z2507" s="373">
        <f t="shared" si="243"/>
        <v>0</v>
      </c>
      <c r="AA2507" s="284">
        <v>0</v>
      </c>
      <c r="AB2507" s="279"/>
      <c r="AC2507" s="284"/>
      <c r="AD2507" s="930">
        <v>0</v>
      </c>
      <c r="AE2507" s="284"/>
      <c r="AF2507" s="950"/>
      <c r="AG2507" s="876">
        <v>0</v>
      </c>
      <c r="AH2507" s="279"/>
      <c r="AI2507" s="919"/>
      <c r="AJ2507" s="284">
        <f t="shared" si="242"/>
        <v>0</v>
      </c>
    </row>
    <row r="2508" spans="2:36" ht="24" x14ac:dyDescent="0.25">
      <c r="B2508" s="42">
        <v>42301</v>
      </c>
      <c r="C2508" s="341" t="s">
        <v>2213</v>
      </c>
      <c r="D2508" s="44"/>
      <c r="E2508" s="540"/>
      <c r="F2508" s="45"/>
      <c r="G2508" s="46"/>
      <c r="H2508" s="46"/>
      <c r="I2508" s="46"/>
      <c r="J2508" s="47"/>
      <c r="K2508" s="832">
        <v>0</v>
      </c>
      <c r="L2508" s="264"/>
      <c r="M2508" s="921">
        <v>0</v>
      </c>
      <c r="N2508" s="264"/>
      <c r="O2508" s="921"/>
      <c r="P2508" s="238">
        <v>0</v>
      </c>
      <c r="Q2508" s="475"/>
      <c r="R2508" s="265"/>
      <c r="S2508" s="921"/>
      <c r="T2508" s="238">
        <v>0</v>
      </c>
      <c r="U2508" s="475">
        <v>0</v>
      </c>
      <c r="V2508" s="265"/>
      <c r="W2508" s="921"/>
      <c r="X2508" s="265"/>
      <c r="Y2508" s="921"/>
      <c r="Z2508" s="376">
        <f t="shared" si="243"/>
        <v>0</v>
      </c>
      <c r="AA2508" s="475">
        <v>0</v>
      </c>
      <c r="AB2508" s="265"/>
      <c r="AC2508" s="475"/>
      <c r="AD2508" s="931">
        <v>0</v>
      </c>
      <c r="AE2508" s="475"/>
      <c r="AF2508" s="971"/>
      <c r="AG2508" s="882">
        <v>0</v>
      </c>
      <c r="AH2508" s="265"/>
      <c r="AI2508" s="921"/>
      <c r="AJ2508" s="475">
        <f t="shared" si="242"/>
        <v>0</v>
      </c>
    </row>
    <row r="2509" spans="2:36" x14ac:dyDescent="0.25">
      <c r="B2509" s="92"/>
      <c r="C2509" s="304"/>
      <c r="D2509" s="51"/>
      <c r="E2509" s="51"/>
      <c r="F2509" s="79"/>
      <c r="G2509" s="133"/>
      <c r="H2509" s="133"/>
      <c r="I2509" s="133"/>
      <c r="J2509" s="108"/>
      <c r="K2509" s="807"/>
      <c r="L2509" s="142"/>
      <c r="M2509" s="918">
        <v>0</v>
      </c>
      <c r="N2509" s="142"/>
      <c r="O2509" s="918"/>
      <c r="P2509" s="75">
        <v>0</v>
      </c>
      <c r="Q2509" s="1007"/>
      <c r="R2509" s="144"/>
      <c r="S2509" s="918"/>
      <c r="T2509" s="75">
        <v>0</v>
      </c>
      <c r="U2509" s="1007"/>
      <c r="V2509" s="144"/>
      <c r="W2509" s="918"/>
      <c r="X2509" s="144"/>
      <c r="Y2509" s="918"/>
      <c r="Z2509" s="60">
        <f t="shared" si="243"/>
        <v>0</v>
      </c>
      <c r="AA2509" s="1007"/>
      <c r="AB2509" s="144"/>
      <c r="AC2509" s="918"/>
      <c r="AD2509" s="63">
        <v>0</v>
      </c>
      <c r="AE2509" s="135"/>
      <c r="AF2509" s="945"/>
      <c r="AG2509" s="150">
        <v>0</v>
      </c>
      <c r="AH2509" s="144"/>
      <c r="AI2509" s="918"/>
      <c r="AJ2509" s="998">
        <f t="shared" si="242"/>
        <v>0</v>
      </c>
    </row>
    <row r="2510" spans="2:36" ht="24" x14ac:dyDescent="0.25">
      <c r="B2510" s="42">
        <v>42302</v>
      </c>
      <c r="C2510" s="341" t="s">
        <v>2214</v>
      </c>
      <c r="D2510" s="42"/>
      <c r="E2510" s="42"/>
      <c r="F2510" s="45"/>
      <c r="G2510" s="46"/>
      <c r="H2510" s="46"/>
      <c r="I2510" s="46"/>
      <c r="J2510" s="47"/>
      <c r="K2510" s="821">
        <v>0</v>
      </c>
      <c r="L2510" s="264"/>
      <c r="M2510" s="921">
        <v>0</v>
      </c>
      <c r="N2510" s="264"/>
      <c r="O2510" s="921"/>
      <c r="P2510" s="238">
        <v>0</v>
      </c>
      <c r="Q2510" s="1008"/>
      <c r="R2510" s="265"/>
      <c r="S2510" s="921"/>
      <c r="T2510" s="75">
        <v>0</v>
      </c>
      <c r="U2510" s="1008">
        <v>0</v>
      </c>
      <c r="V2510" s="265"/>
      <c r="W2510" s="921"/>
      <c r="X2510" s="265"/>
      <c r="Y2510" s="921"/>
      <c r="Z2510" s="60">
        <f t="shared" si="243"/>
        <v>0</v>
      </c>
      <c r="AA2510" s="1008">
        <v>0</v>
      </c>
      <c r="AB2510" s="265"/>
      <c r="AC2510" s="921"/>
      <c r="AD2510" s="63">
        <v>0</v>
      </c>
      <c r="AE2510" s="281"/>
      <c r="AF2510" s="958"/>
      <c r="AG2510" s="150">
        <v>0</v>
      </c>
      <c r="AH2510" s="265"/>
      <c r="AI2510" s="921"/>
      <c r="AJ2510" s="998">
        <f t="shared" si="242"/>
        <v>0</v>
      </c>
    </row>
    <row r="2511" spans="2:36" x14ac:dyDescent="0.25">
      <c r="B2511" s="92"/>
      <c r="C2511" s="304"/>
      <c r="D2511" s="51"/>
      <c r="E2511" s="51"/>
      <c r="F2511" s="79"/>
      <c r="G2511" s="133"/>
      <c r="H2511" s="133"/>
      <c r="I2511" s="133"/>
      <c r="J2511" s="108"/>
      <c r="K2511" s="807"/>
      <c r="L2511" s="142"/>
      <c r="M2511" s="918">
        <v>0</v>
      </c>
      <c r="N2511" s="142"/>
      <c r="O2511" s="918"/>
      <c r="P2511" s="75">
        <v>0</v>
      </c>
      <c r="Q2511" s="1007"/>
      <c r="R2511" s="144"/>
      <c r="S2511" s="918"/>
      <c r="T2511" s="75">
        <v>0</v>
      </c>
      <c r="U2511" s="1007"/>
      <c r="V2511" s="144"/>
      <c r="W2511" s="918"/>
      <c r="X2511" s="144"/>
      <c r="Y2511" s="918"/>
      <c r="Z2511" s="60">
        <f t="shared" si="243"/>
        <v>0</v>
      </c>
      <c r="AA2511" s="1007"/>
      <c r="AB2511" s="144"/>
      <c r="AC2511" s="918"/>
      <c r="AD2511" s="63">
        <v>0</v>
      </c>
      <c r="AE2511" s="135"/>
      <c r="AF2511" s="945"/>
      <c r="AG2511" s="150">
        <v>0</v>
      </c>
      <c r="AH2511" s="144"/>
      <c r="AI2511" s="918"/>
      <c r="AJ2511" s="998">
        <f t="shared" si="242"/>
        <v>0</v>
      </c>
    </row>
    <row r="2512" spans="2:36" ht="24" x14ac:dyDescent="0.25">
      <c r="B2512" s="272">
        <v>424</v>
      </c>
      <c r="C2512" s="273" t="s">
        <v>2215</v>
      </c>
      <c r="D2512" s="272"/>
      <c r="E2512" s="747"/>
      <c r="F2512" s="282"/>
      <c r="G2512" s="283"/>
      <c r="H2512" s="283"/>
      <c r="I2512" s="283"/>
      <c r="J2512" s="277"/>
      <c r="K2512" s="825">
        <v>0</v>
      </c>
      <c r="L2512" s="278"/>
      <c r="M2512" s="919">
        <v>0</v>
      </c>
      <c r="N2512" s="278"/>
      <c r="O2512" s="919"/>
      <c r="P2512" s="875">
        <v>0</v>
      </c>
      <c r="Q2512" s="284"/>
      <c r="R2512" s="279"/>
      <c r="S2512" s="919"/>
      <c r="T2512" s="875">
        <v>0</v>
      </c>
      <c r="U2512" s="284">
        <v>0</v>
      </c>
      <c r="V2512" s="279"/>
      <c r="W2512" s="919"/>
      <c r="X2512" s="279"/>
      <c r="Y2512" s="919"/>
      <c r="Z2512" s="373">
        <f t="shared" si="243"/>
        <v>0</v>
      </c>
      <c r="AA2512" s="284">
        <v>0</v>
      </c>
      <c r="AB2512" s="279"/>
      <c r="AC2512" s="284"/>
      <c r="AD2512" s="930">
        <v>0</v>
      </c>
      <c r="AE2512" s="284"/>
      <c r="AF2512" s="950"/>
      <c r="AG2512" s="876">
        <v>0</v>
      </c>
      <c r="AH2512" s="279"/>
      <c r="AI2512" s="919"/>
      <c r="AJ2512" s="284">
        <f t="shared" si="242"/>
        <v>0</v>
      </c>
    </row>
    <row r="2513" spans="2:36" ht="24" x14ac:dyDescent="0.25">
      <c r="B2513" s="42">
        <v>42401</v>
      </c>
      <c r="C2513" s="341" t="s">
        <v>2216</v>
      </c>
      <c r="D2513" s="44"/>
      <c r="E2513" s="540"/>
      <c r="F2513" s="45"/>
      <c r="G2513" s="46"/>
      <c r="H2513" s="46"/>
      <c r="I2513" s="46"/>
      <c r="J2513" s="47"/>
      <c r="K2513" s="832">
        <v>0</v>
      </c>
      <c r="L2513" s="264"/>
      <c r="M2513" s="921">
        <v>0</v>
      </c>
      <c r="N2513" s="264"/>
      <c r="O2513" s="921"/>
      <c r="P2513" s="238">
        <v>0</v>
      </c>
      <c r="Q2513" s="475"/>
      <c r="R2513" s="265"/>
      <c r="S2513" s="921"/>
      <c r="T2513" s="238">
        <v>0</v>
      </c>
      <c r="U2513" s="475">
        <v>0</v>
      </c>
      <c r="V2513" s="265"/>
      <c r="W2513" s="921"/>
      <c r="X2513" s="265"/>
      <c r="Y2513" s="921"/>
      <c r="Z2513" s="376">
        <f t="shared" si="243"/>
        <v>0</v>
      </c>
      <c r="AA2513" s="475">
        <v>0</v>
      </c>
      <c r="AB2513" s="265"/>
      <c r="AC2513" s="475"/>
      <c r="AD2513" s="931">
        <v>0</v>
      </c>
      <c r="AE2513" s="475"/>
      <c r="AF2513" s="971"/>
      <c r="AG2513" s="882">
        <v>0</v>
      </c>
      <c r="AH2513" s="265"/>
      <c r="AI2513" s="921"/>
      <c r="AJ2513" s="475">
        <f t="shared" si="242"/>
        <v>0</v>
      </c>
    </row>
    <row r="2514" spans="2:36" x14ac:dyDescent="0.25">
      <c r="B2514" s="92"/>
      <c r="C2514" s="304"/>
      <c r="D2514" s="51"/>
      <c r="E2514" s="583"/>
      <c r="F2514" s="500"/>
      <c r="G2514" s="501"/>
      <c r="H2514" s="501"/>
      <c r="I2514" s="501"/>
      <c r="J2514" s="108"/>
      <c r="K2514" s="811"/>
      <c r="L2514" s="142"/>
      <c r="M2514" s="918">
        <v>0</v>
      </c>
      <c r="N2514" s="142"/>
      <c r="O2514" s="918"/>
      <c r="P2514" s="75">
        <v>0</v>
      </c>
      <c r="Q2514" s="1007"/>
      <c r="R2514" s="144"/>
      <c r="S2514" s="918"/>
      <c r="T2514" s="75">
        <v>0</v>
      </c>
      <c r="U2514" s="1007"/>
      <c r="V2514" s="144"/>
      <c r="W2514" s="918"/>
      <c r="X2514" s="144"/>
      <c r="Y2514" s="918"/>
      <c r="Z2514" s="60">
        <f t="shared" si="243"/>
        <v>0</v>
      </c>
      <c r="AA2514" s="1007"/>
      <c r="AB2514" s="144"/>
      <c r="AC2514" s="918"/>
      <c r="AD2514" s="63">
        <v>0</v>
      </c>
      <c r="AE2514" s="135"/>
      <c r="AF2514" s="945"/>
      <c r="AG2514" s="150">
        <v>0</v>
      </c>
      <c r="AH2514" s="144"/>
      <c r="AI2514" s="918"/>
      <c r="AJ2514" s="998">
        <f t="shared" si="242"/>
        <v>0</v>
      </c>
    </row>
    <row r="2515" spans="2:36" x14ac:dyDescent="0.25">
      <c r="B2515" s="42">
        <v>42402</v>
      </c>
      <c r="C2515" s="341" t="s">
        <v>2217</v>
      </c>
      <c r="D2515" s="42"/>
      <c r="E2515" s="42"/>
      <c r="F2515" s="45"/>
      <c r="G2515" s="46"/>
      <c r="H2515" s="46"/>
      <c r="I2515" s="46"/>
      <c r="J2515" s="47"/>
      <c r="K2515" s="821">
        <v>0</v>
      </c>
      <c r="L2515" s="264"/>
      <c r="M2515" s="921">
        <v>0</v>
      </c>
      <c r="N2515" s="264"/>
      <c r="O2515" s="921"/>
      <c r="P2515" s="238">
        <v>0</v>
      </c>
      <c r="Q2515" s="1008"/>
      <c r="R2515" s="265"/>
      <c r="S2515" s="921"/>
      <c r="T2515" s="75">
        <v>0</v>
      </c>
      <c r="U2515" s="1008">
        <v>0</v>
      </c>
      <c r="V2515" s="265"/>
      <c r="W2515" s="921"/>
      <c r="X2515" s="265"/>
      <c r="Y2515" s="921"/>
      <c r="Z2515" s="60">
        <f t="shared" si="243"/>
        <v>0</v>
      </c>
      <c r="AA2515" s="1008">
        <v>0</v>
      </c>
      <c r="AB2515" s="265"/>
      <c r="AC2515" s="921"/>
      <c r="AD2515" s="63">
        <v>0</v>
      </c>
      <c r="AE2515" s="281"/>
      <c r="AF2515" s="958"/>
      <c r="AG2515" s="150">
        <v>0</v>
      </c>
      <c r="AH2515" s="265"/>
      <c r="AI2515" s="921"/>
      <c r="AJ2515" s="998">
        <f t="shared" si="242"/>
        <v>0</v>
      </c>
    </row>
    <row r="2516" spans="2:36" x14ac:dyDescent="0.25">
      <c r="B2516" s="92"/>
      <c r="C2516" s="304"/>
      <c r="D2516" s="51"/>
      <c r="E2516" s="51"/>
      <c r="F2516" s="79"/>
      <c r="G2516" s="133"/>
      <c r="H2516" s="133"/>
      <c r="I2516" s="133"/>
      <c r="J2516" s="108"/>
      <c r="K2516" s="807"/>
      <c r="L2516" s="142"/>
      <c r="M2516" s="918">
        <v>0</v>
      </c>
      <c r="N2516" s="142"/>
      <c r="O2516" s="918"/>
      <c r="P2516" s="75">
        <v>0</v>
      </c>
      <c r="Q2516" s="1007"/>
      <c r="R2516" s="144"/>
      <c r="S2516" s="918"/>
      <c r="T2516" s="75">
        <v>0</v>
      </c>
      <c r="U2516" s="1007"/>
      <c r="V2516" s="144"/>
      <c r="W2516" s="918"/>
      <c r="X2516" s="144"/>
      <c r="Y2516" s="918"/>
      <c r="Z2516" s="60">
        <f t="shared" si="243"/>
        <v>0</v>
      </c>
      <c r="AA2516" s="1007"/>
      <c r="AB2516" s="144"/>
      <c r="AC2516" s="918"/>
      <c r="AD2516" s="63">
        <v>0</v>
      </c>
      <c r="AE2516" s="135"/>
      <c r="AF2516" s="945"/>
      <c r="AG2516" s="150">
        <v>0</v>
      </c>
      <c r="AH2516" s="144"/>
      <c r="AI2516" s="918"/>
      <c r="AJ2516" s="998">
        <f t="shared" si="242"/>
        <v>0</v>
      </c>
    </row>
    <row r="2517" spans="2:36" ht="24" x14ac:dyDescent="0.25">
      <c r="B2517" s="272">
        <v>425</v>
      </c>
      <c r="C2517" s="273" t="s">
        <v>2218</v>
      </c>
      <c r="D2517" s="272"/>
      <c r="E2517" s="747"/>
      <c r="F2517" s="282"/>
      <c r="G2517" s="283"/>
      <c r="H2517" s="283"/>
      <c r="I2517" s="283"/>
      <c r="J2517" s="277"/>
      <c r="K2517" s="825">
        <v>0</v>
      </c>
      <c r="L2517" s="278"/>
      <c r="M2517" s="919">
        <v>0</v>
      </c>
      <c r="N2517" s="278"/>
      <c r="O2517" s="919"/>
      <c r="P2517" s="875">
        <v>0</v>
      </c>
      <c r="Q2517" s="284"/>
      <c r="R2517" s="279"/>
      <c r="S2517" s="919"/>
      <c r="T2517" s="875">
        <v>0</v>
      </c>
      <c r="U2517" s="284">
        <v>0</v>
      </c>
      <c r="V2517" s="279"/>
      <c r="W2517" s="919"/>
      <c r="X2517" s="279"/>
      <c r="Y2517" s="919"/>
      <c r="Z2517" s="373">
        <f t="shared" si="243"/>
        <v>0</v>
      </c>
      <c r="AA2517" s="284">
        <v>0</v>
      </c>
      <c r="AB2517" s="279"/>
      <c r="AC2517" s="284"/>
      <c r="AD2517" s="930">
        <v>0</v>
      </c>
      <c r="AE2517" s="284"/>
      <c r="AF2517" s="950"/>
      <c r="AG2517" s="876">
        <v>0</v>
      </c>
      <c r="AH2517" s="279"/>
      <c r="AI2517" s="919"/>
      <c r="AJ2517" s="284">
        <f t="shared" si="242"/>
        <v>0</v>
      </c>
    </row>
    <row r="2518" spans="2:36" x14ac:dyDescent="0.25">
      <c r="B2518" s="42">
        <v>42501</v>
      </c>
      <c r="C2518" s="341" t="s">
        <v>2219</v>
      </c>
      <c r="D2518" s="44"/>
      <c r="E2518" s="540"/>
      <c r="F2518" s="45"/>
      <c r="G2518" s="46"/>
      <c r="H2518" s="46"/>
      <c r="I2518" s="46"/>
      <c r="J2518" s="47"/>
      <c r="K2518" s="832">
        <v>0</v>
      </c>
      <c r="L2518" s="264"/>
      <c r="M2518" s="921">
        <v>0</v>
      </c>
      <c r="N2518" s="264"/>
      <c r="O2518" s="921"/>
      <c r="P2518" s="238">
        <v>0</v>
      </c>
      <c r="Q2518" s="475"/>
      <c r="R2518" s="265"/>
      <c r="S2518" s="921"/>
      <c r="T2518" s="238">
        <v>0</v>
      </c>
      <c r="U2518" s="475">
        <v>0</v>
      </c>
      <c r="V2518" s="265"/>
      <c r="W2518" s="921"/>
      <c r="X2518" s="265"/>
      <c r="Y2518" s="921"/>
      <c r="Z2518" s="376">
        <f t="shared" si="243"/>
        <v>0</v>
      </c>
      <c r="AA2518" s="475">
        <v>0</v>
      </c>
      <c r="AB2518" s="265"/>
      <c r="AC2518" s="475"/>
      <c r="AD2518" s="931">
        <v>0</v>
      </c>
      <c r="AE2518" s="475"/>
      <c r="AF2518" s="971"/>
      <c r="AG2518" s="882">
        <v>0</v>
      </c>
      <c r="AH2518" s="265"/>
      <c r="AI2518" s="921"/>
      <c r="AJ2518" s="475">
        <f t="shared" si="242"/>
        <v>0</v>
      </c>
    </row>
    <row r="2519" spans="2:36" x14ac:dyDescent="0.25">
      <c r="B2519" s="92"/>
      <c r="C2519" s="304"/>
      <c r="D2519" s="51"/>
      <c r="E2519" s="583"/>
      <c r="F2519" s="500"/>
      <c r="G2519" s="501"/>
      <c r="H2519" s="501"/>
      <c r="I2519" s="501"/>
      <c r="J2519" s="108"/>
      <c r="K2519" s="811"/>
      <c r="L2519" s="142"/>
      <c r="M2519" s="918">
        <v>0</v>
      </c>
      <c r="N2519" s="142"/>
      <c r="O2519" s="918"/>
      <c r="P2519" s="75">
        <v>0</v>
      </c>
      <c r="Q2519" s="1007"/>
      <c r="R2519" s="144"/>
      <c r="S2519" s="918"/>
      <c r="T2519" s="75">
        <v>0</v>
      </c>
      <c r="U2519" s="1007"/>
      <c r="V2519" s="144"/>
      <c r="W2519" s="918"/>
      <c r="X2519" s="144"/>
      <c r="Y2519" s="918"/>
      <c r="Z2519" s="60">
        <f t="shared" si="243"/>
        <v>0</v>
      </c>
      <c r="AA2519" s="1007"/>
      <c r="AB2519" s="144"/>
      <c r="AC2519" s="918"/>
      <c r="AD2519" s="63">
        <v>0</v>
      </c>
      <c r="AE2519" s="135"/>
      <c r="AF2519" s="945"/>
      <c r="AG2519" s="150">
        <v>0</v>
      </c>
      <c r="AH2519" s="144"/>
      <c r="AI2519" s="918"/>
      <c r="AJ2519" s="998">
        <f t="shared" si="242"/>
        <v>0</v>
      </c>
    </row>
    <row r="2520" spans="2:36" x14ac:dyDescent="0.25">
      <c r="B2520" s="42">
        <v>42502</v>
      </c>
      <c r="C2520" s="341" t="s">
        <v>2220</v>
      </c>
      <c r="D2520" s="42"/>
      <c r="E2520" s="42"/>
      <c r="F2520" s="45"/>
      <c r="G2520" s="46"/>
      <c r="H2520" s="46"/>
      <c r="I2520" s="46"/>
      <c r="J2520" s="47"/>
      <c r="K2520" s="821">
        <v>0</v>
      </c>
      <c r="L2520" s="264"/>
      <c r="M2520" s="921">
        <v>0</v>
      </c>
      <c r="N2520" s="264"/>
      <c r="O2520" s="921"/>
      <c r="P2520" s="238">
        <v>0</v>
      </c>
      <c r="Q2520" s="1008"/>
      <c r="R2520" s="265"/>
      <c r="S2520" s="921"/>
      <c r="T2520" s="75">
        <v>0</v>
      </c>
      <c r="U2520" s="1008">
        <v>0</v>
      </c>
      <c r="V2520" s="265"/>
      <c r="W2520" s="921"/>
      <c r="X2520" s="265"/>
      <c r="Y2520" s="921"/>
      <c r="Z2520" s="60">
        <f t="shared" si="243"/>
        <v>0</v>
      </c>
      <c r="AA2520" s="1008">
        <v>0</v>
      </c>
      <c r="AB2520" s="265"/>
      <c r="AC2520" s="921"/>
      <c r="AD2520" s="63">
        <v>0</v>
      </c>
      <c r="AE2520" s="281"/>
      <c r="AF2520" s="958"/>
      <c r="AG2520" s="150">
        <v>0</v>
      </c>
      <c r="AH2520" s="265"/>
      <c r="AI2520" s="921"/>
      <c r="AJ2520" s="998">
        <f t="shared" si="242"/>
        <v>0</v>
      </c>
    </row>
    <row r="2521" spans="2:36" x14ac:dyDescent="0.25">
      <c r="B2521" s="92"/>
      <c r="C2521" s="304"/>
      <c r="D2521" s="51"/>
      <c r="E2521" s="51"/>
      <c r="F2521" s="79"/>
      <c r="G2521" s="133"/>
      <c r="H2521" s="133"/>
      <c r="I2521" s="133"/>
      <c r="J2521" s="108"/>
      <c r="K2521" s="807"/>
      <c r="L2521" s="142"/>
      <c r="M2521" s="918">
        <v>0</v>
      </c>
      <c r="N2521" s="142"/>
      <c r="O2521" s="918"/>
      <c r="P2521" s="75">
        <v>0</v>
      </c>
      <c r="Q2521" s="1007"/>
      <c r="R2521" s="144"/>
      <c r="S2521" s="918"/>
      <c r="T2521" s="75">
        <v>0</v>
      </c>
      <c r="U2521" s="1007"/>
      <c r="V2521" s="144"/>
      <c r="W2521" s="918"/>
      <c r="X2521" s="144"/>
      <c r="Y2521" s="918"/>
      <c r="Z2521" s="60">
        <f t="shared" si="243"/>
        <v>0</v>
      </c>
      <c r="AA2521" s="1007"/>
      <c r="AB2521" s="144"/>
      <c r="AC2521" s="918"/>
      <c r="AD2521" s="63">
        <v>0</v>
      </c>
      <c r="AE2521" s="135"/>
      <c r="AF2521" s="945"/>
      <c r="AG2521" s="150">
        <v>0</v>
      </c>
      <c r="AH2521" s="144"/>
      <c r="AI2521" s="918"/>
      <c r="AJ2521" s="998">
        <f t="shared" si="242"/>
        <v>0</v>
      </c>
    </row>
    <row r="2522" spans="2:36" x14ac:dyDescent="0.25">
      <c r="B2522" s="25">
        <v>4300</v>
      </c>
      <c r="C2522" s="26" t="s">
        <v>2221</v>
      </c>
      <c r="D2522" s="25"/>
      <c r="E2522" s="25"/>
      <c r="F2522" s="28"/>
      <c r="G2522" s="29"/>
      <c r="H2522" s="29"/>
      <c r="I2522" s="29"/>
      <c r="J2522" s="30"/>
      <c r="K2522" s="812">
        <v>0</v>
      </c>
      <c r="L2522" s="249"/>
      <c r="M2522" s="922">
        <v>0</v>
      </c>
      <c r="N2522" s="249"/>
      <c r="O2522" s="922"/>
      <c r="P2522" s="885">
        <v>0</v>
      </c>
      <c r="Q2522" s="1009"/>
      <c r="R2522" s="250"/>
      <c r="S2522" s="922"/>
      <c r="T2522" s="885">
        <v>0</v>
      </c>
      <c r="U2522" s="1009">
        <v>0</v>
      </c>
      <c r="V2522" s="250"/>
      <c r="W2522" s="922"/>
      <c r="X2522" s="250"/>
      <c r="Y2522" s="922"/>
      <c r="Z2522" s="368">
        <f t="shared" si="243"/>
        <v>0</v>
      </c>
      <c r="AA2522" s="1009">
        <v>0</v>
      </c>
      <c r="AB2522" s="250"/>
      <c r="AC2522" s="922"/>
      <c r="AD2522" s="929">
        <v>0</v>
      </c>
      <c r="AE2522" s="292"/>
      <c r="AF2522" s="962"/>
      <c r="AG2522" s="886">
        <v>0</v>
      </c>
      <c r="AH2522" s="250"/>
      <c r="AI2522" s="922"/>
      <c r="AJ2522" s="1028">
        <f t="shared" si="242"/>
        <v>0</v>
      </c>
    </row>
    <row r="2523" spans="2:36" x14ac:dyDescent="0.25">
      <c r="B2523" s="272">
        <v>431</v>
      </c>
      <c r="C2523" s="273" t="s">
        <v>2222</v>
      </c>
      <c r="D2523" s="272"/>
      <c r="E2523" s="747"/>
      <c r="F2523" s="282"/>
      <c r="G2523" s="283"/>
      <c r="H2523" s="283"/>
      <c r="I2523" s="283"/>
      <c r="J2523" s="277"/>
      <c r="K2523" s="825">
        <v>0</v>
      </c>
      <c r="L2523" s="278"/>
      <c r="M2523" s="919">
        <v>0</v>
      </c>
      <c r="N2523" s="278"/>
      <c r="O2523" s="919"/>
      <c r="P2523" s="875">
        <v>0</v>
      </c>
      <c r="Q2523" s="284"/>
      <c r="R2523" s="279"/>
      <c r="S2523" s="919"/>
      <c r="T2523" s="875">
        <v>0</v>
      </c>
      <c r="U2523" s="284">
        <v>0</v>
      </c>
      <c r="V2523" s="279"/>
      <c r="W2523" s="919"/>
      <c r="X2523" s="279"/>
      <c r="Y2523" s="919"/>
      <c r="Z2523" s="373">
        <f t="shared" si="243"/>
        <v>0</v>
      </c>
      <c r="AA2523" s="284">
        <v>0</v>
      </c>
      <c r="AB2523" s="279"/>
      <c r="AC2523" s="284"/>
      <c r="AD2523" s="930">
        <v>0</v>
      </c>
      <c r="AE2523" s="284"/>
      <c r="AF2523" s="950"/>
      <c r="AG2523" s="876">
        <v>0</v>
      </c>
      <c r="AH2523" s="279"/>
      <c r="AI2523" s="919"/>
      <c r="AJ2523" s="284">
        <f t="shared" si="242"/>
        <v>0</v>
      </c>
    </row>
    <row r="2524" spans="2:36" x14ac:dyDescent="0.25">
      <c r="B2524" s="42">
        <v>43101</v>
      </c>
      <c r="C2524" s="341" t="s">
        <v>2222</v>
      </c>
      <c r="D2524" s="44"/>
      <c r="E2524" s="540"/>
      <c r="F2524" s="45"/>
      <c r="G2524" s="46"/>
      <c r="H2524" s="46"/>
      <c r="I2524" s="46"/>
      <c r="J2524" s="47"/>
      <c r="K2524" s="832">
        <v>0</v>
      </c>
      <c r="L2524" s="264"/>
      <c r="M2524" s="921">
        <v>0</v>
      </c>
      <c r="N2524" s="264"/>
      <c r="O2524" s="921"/>
      <c r="P2524" s="238">
        <v>0</v>
      </c>
      <c r="Q2524" s="475"/>
      <c r="R2524" s="265"/>
      <c r="S2524" s="921"/>
      <c r="T2524" s="238">
        <v>0</v>
      </c>
      <c r="U2524" s="475">
        <v>0</v>
      </c>
      <c r="V2524" s="265"/>
      <c r="W2524" s="921"/>
      <c r="X2524" s="265"/>
      <c r="Y2524" s="921"/>
      <c r="Z2524" s="376">
        <f t="shared" si="243"/>
        <v>0</v>
      </c>
      <c r="AA2524" s="475">
        <v>0</v>
      </c>
      <c r="AB2524" s="265"/>
      <c r="AC2524" s="475"/>
      <c r="AD2524" s="931">
        <v>0</v>
      </c>
      <c r="AE2524" s="475"/>
      <c r="AF2524" s="971"/>
      <c r="AG2524" s="882">
        <v>0</v>
      </c>
      <c r="AH2524" s="265"/>
      <c r="AI2524" s="921"/>
      <c r="AJ2524" s="475">
        <f t="shared" si="242"/>
        <v>0</v>
      </c>
    </row>
    <row r="2525" spans="2:36" x14ac:dyDescent="0.25">
      <c r="B2525" s="92"/>
      <c r="C2525" s="304"/>
      <c r="D2525" s="51"/>
      <c r="E2525" s="51"/>
      <c r="F2525" s="79"/>
      <c r="G2525" s="133"/>
      <c r="H2525" s="133"/>
      <c r="I2525" s="133"/>
      <c r="J2525" s="108"/>
      <c r="K2525" s="807"/>
      <c r="L2525" s="142"/>
      <c r="M2525" s="918">
        <v>0</v>
      </c>
      <c r="N2525" s="142"/>
      <c r="O2525" s="918"/>
      <c r="P2525" s="75">
        <v>0</v>
      </c>
      <c r="Q2525" s="1007"/>
      <c r="R2525" s="144"/>
      <c r="S2525" s="918"/>
      <c r="T2525" s="75">
        <v>0</v>
      </c>
      <c r="U2525" s="1007"/>
      <c r="V2525" s="144"/>
      <c r="W2525" s="918"/>
      <c r="X2525" s="144"/>
      <c r="Y2525" s="918"/>
      <c r="Z2525" s="60">
        <f t="shared" si="243"/>
        <v>0</v>
      </c>
      <c r="AA2525" s="1007"/>
      <c r="AB2525" s="144"/>
      <c r="AC2525" s="918"/>
      <c r="AD2525" s="63">
        <v>0</v>
      </c>
      <c r="AE2525" s="135"/>
      <c r="AF2525" s="945"/>
      <c r="AG2525" s="150">
        <v>0</v>
      </c>
      <c r="AH2525" s="144"/>
      <c r="AI2525" s="918"/>
      <c r="AJ2525" s="998">
        <f t="shared" si="242"/>
        <v>0</v>
      </c>
    </row>
    <row r="2526" spans="2:36" x14ac:dyDescent="0.25">
      <c r="B2526" s="272">
        <v>432</v>
      </c>
      <c r="C2526" s="273" t="s">
        <v>2223</v>
      </c>
      <c r="D2526" s="272"/>
      <c r="E2526" s="747"/>
      <c r="F2526" s="282"/>
      <c r="G2526" s="283"/>
      <c r="H2526" s="283"/>
      <c r="I2526" s="283"/>
      <c r="J2526" s="277"/>
      <c r="K2526" s="825">
        <v>0</v>
      </c>
      <c r="L2526" s="278"/>
      <c r="M2526" s="919">
        <v>0</v>
      </c>
      <c r="N2526" s="278"/>
      <c r="O2526" s="919"/>
      <c r="P2526" s="875">
        <v>0</v>
      </c>
      <c r="Q2526" s="284"/>
      <c r="R2526" s="279"/>
      <c r="S2526" s="919"/>
      <c r="T2526" s="875">
        <v>0</v>
      </c>
      <c r="U2526" s="284">
        <v>0</v>
      </c>
      <c r="V2526" s="279"/>
      <c r="W2526" s="919"/>
      <c r="X2526" s="279"/>
      <c r="Y2526" s="919"/>
      <c r="Z2526" s="373">
        <f t="shared" si="243"/>
        <v>0</v>
      </c>
      <c r="AA2526" s="284">
        <v>0</v>
      </c>
      <c r="AB2526" s="279"/>
      <c r="AC2526" s="284"/>
      <c r="AD2526" s="930">
        <v>0</v>
      </c>
      <c r="AE2526" s="284"/>
      <c r="AF2526" s="950"/>
      <c r="AG2526" s="876">
        <v>0</v>
      </c>
      <c r="AH2526" s="279"/>
      <c r="AI2526" s="919"/>
      <c r="AJ2526" s="284">
        <f t="shared" si="242"/>
        <v>0</v>
      </c>
    </row>
    <row r="2527" spans="2:36" x14ac:dyDescent="0.25">
      <c r="B2527" s="42">
        <v>43201</v>
      </c>
      <c r="C2527" s="341" t="s">
        <v>2223</v>
      </c>
      <c r="D2527" s="44"/>
      <c r="E2527" s="540"/>
      <c r="F2527" s="45"/>
      <c r="G2527" s="46"/>
      <c r="H2527" s="46"/>
      <c r="I2527" s="46"/>
      <c r="J2527" s="47"/>
      <c r="K2527" s="832">
        <v>0</v>
      </c>
      <c r="L2527" s="264"/>
      <c r="M2527" s="921">
        <v>0</v>
      </c>
      <c r="N2527" s="264"/>
      <c r="O2527" s="921"/>
      <c r="P2527" s="238">
        <v>0</v>
      </c>
      <c r="Q2527" s="475"/>
      <c r="R2527" s="265"/>
      <c r="S2527" s="921"/>
      <c r="T2527" s="238">
        <v>0</v>
      </c>
      <c r="U2527" s="475">
        <v>0</v>
      </c>
      <c r="V2527" s="265"/>
      <c r="W2527" s="921"/>
      <c r="X2527" s="265"/>
      <c r="Y2527" s="921"/>
      <c r="Z2527" s="376">
        <f t="shared" si="243"/>
        <v>0</v>
      </c>
      <c r="AA2527" s="475">
        <v>0</v>
      </c>
      <c r="AB2527" s="265"/>
      <c r="AC2527" s="475"/>
      <c r="AD2527" s="931">
        <v>0</v>
      </c>
      <c r="AE2527" s="475"/>
      <c r="AF2527" s="971"/>
      <c r="AG2527" s="882">
        <v>0</v>
      </c>
      <c r="AH2527" s="265"/>
      <c r="AI2527" s="921"/>
      <c r="AJ2527" s="475">
        <f t="shared" si="242"/>
        <v>0</v>
      </c>
    </row>
    <row r="2528" spans="2:36" x14ac:dyDescent="0.25">
      <c r="B2528" s="92"/>
      <c r="C2528" s="304"/>
      <c r="D2528" s="51"/>
      <c r="E2528" s="51"/>
      <c r="F2528" s="79"/>
      <c r="G2528" s="133"/>
      <c r="H2528" s="133"/>
      <c r="I2528" s="133"/>
      <c r="J2528" s="108"/>
      <c r="K2528" s="807"/>
      <c r="L2528" s="142"/>
      <c r="M2528" s="918">
        <v>0</v>
      </c>
      <c r="N2528" s="142"/>
      <c r="O2528" s="918"/>
      <c r="P2528" s="75">
        <v>0</v>
      </c>
      <c r="Q2528" s="1007"/>
      <c r="R2528" s="144"/>
      <c r="S2528" s="918"/>
      <c r="T2528" s="75">
        <v>0</v>
      </c>
      <c r="U2528" s="1007"/>
      <c r="V2528" s="144"/>
      <c r="W2528" s="918"/>
      <c r="X2528" s="144"/>
      <c r="Y2528" s="918"/>
      <c r="Z2528" s="60">
        <f t="shared" si="243"/>
        <v>0</v>
      </c>
      <c r="AA2528" s="1007"/>
      <c r="AB2528" s="144"/>
      <c r="AC2528" s="918"/>
      <c r="AD2528" s="63">
        <v>0</v>
      </c>
      <c r="AE2528" s="135"/>
      <c r="AF2528" s="945"/>
      <c r="AG2528" s="150">
        <v>0</v>
      </c>
      <c r="AH2528" s="144"/>
      <c r="AI2528" s="918"/>
      <c r="AJ2528" s="998">
        <f t="shared" si="242"/>
        <v>0</v>
      </c>
    </row>
    <row r="2529" spans="2:36" x14ac:dyDescent="0.25">
      <c r="B2529" s="272">
        <v>433</v>
      </c>
      <c r="C2529" s="273" t="s">
        <v>2224</v>
      </c>
      <c r="D2529" s="272"/>
      <c r="E2529" s="747"/>
      <c r="F2529" s="282"/>
      <c r="G2529" s="283"/>
      <c r="H2529" s="283"/>
      <c r="I2529" s="283"/>
      <c r="J2529" s="277"/>
      <c r="K2529" s="825">
        <v>0</v>
      </c>
      <c r="L2529" s="278"/>
      <c r="M2529" s="919">
        <v>0</v>
      </c>
      <c r="N2529" s="278"/>
      <c r="O2529" s="919"/>
      <c r="P2529" s="875">
        <v>0</v>
      </c>
      <c r="Q2529" s="284"/>
      <c r="R2529" s="279"/>
      <c r="S2529" s="919"/>
      <c r="T2529" s="875">
        <v>0</v>
      </c>
      <c r="U2529" s="284">
        <v>0</v>
      </c>
      <c r="V2529" s="279"/>
      <c r="W2529" s="919"/>
      <c r="X2529" s="279"/>
      <c r="Y2529" s="919"/>
      <c r="Z2529" s="373">
        <f t="shared" si="243"/>
        <v>0</v>
      </c>
      <c r="AA2529" s="284">
        <v>0</v>
      </c>
      <c r="AB2529" s="279"/>
      <c r="AC2529" s="284"/>
      <c r="AD2529" s="930">
        <v>0</v>
      </c>
      <c r="AE2529" s="284"/>
      <c r="AF2529" s="950"/>
      <c r="AG2529" s="876">
        <v>0</v>
      </c>
      <c r="AH2529" s="279"/>
      <c r="AI2529" s="919"/>
      <c r="AJ2529" s="284">
        <f t="shared" si="242"/>
        <v>0</v>
      </c>
    </row>
    <row r="2530" spans="2:36" x14ac:dyDescent="0.25">
      <c r="B2530" s="42">
        <v>43301</v>
      </c>
      <c r="C2530" s="341" t="s">
        <v>2225</v>
      </c>
      <c r="D2530" s="44"/>
      <c r="E2530" s="540"/>
      <c r="F2530" s="45"/>
      <c r="G2530" s="46"/>
      <c r="H2530" s="46"/>
      <c r="I2530" s="46"/>
      <c r="J2530" s="47"/>
      <c r="K2530" s="832">
        <v>0</v>
      </c>
      <c r="L2530" s="264"/>
      <c r="M2530" s="921">
        <v>0</v>
      </c>
      <c r="N2530" s="264"/>
      <c r="O2530" s="921"/>
      <c r="P2530" s="238">
        <v>0</v>
      </c>
      <c r="Q2530" s="475"/>
      <c r="R2530" s="265"/>
      <c r="S2530" s="921"/>
      <c r="T2530" s="238">
        <v>0</v>
      </c>
      <c r="U2530" s="475">
        <v>0</v>
      </c>
      <c r="V2530" s="265"/>
      <c r="W2530" s="921"/>
      <c r="X2530" s="265"/>
      <c r="Y2530" s="921"/>
      <c r="Z2530" s="376">
        <f t="shared" si="243"/>
        <v>0</v>
      </c>
      <c r="AA2530" s="475">
        <v>0</v>
      </c>
      <c r="AB2530" s="265"/>
      <c r="AC2530" s="475"/>
      <c r="AD2530" s="931">
        <v>0</v>
      </c>
      <c r="AE2530" s="475"/>
      <c r="AF2530" s="971"/>
      <c r="AG2530" s="882">
        <v>0</v>
      </c>
      <c r="AH2530" s="265"/>
      <c r="AI2530" s="921"/>
      <c r="AJ2530" s="475">
        <f t="shared" si="242"/>
        <v>0</v>
      </c>
    </row>
    <row r="2531" spans="2:36" x14ac:dyDescent="0.25">
      <c r="B2531" s="92"/>
      <c r="C2531" s="304"/>
      <c r="D2531" s="51"/>
      <c r="E2531" s="583"/>
      <c r="F2531" s="500"/>
      <c r="G2531" s="501"/>
      <c r="H2531" s="501"/>
      <c r="I2531" s="501"/>
      <c r="J2531" s="108"/>
      <c r="K2531" s="811"/>
      <c r="L2531" s="142"/>
      <c r="M2531" s="918">
        <v>0</v>
      </c>
      <c r="N2531" s="142"/>
      <c r="O2531" s="918"/>
      <c r="P2531" s="75">
        <v>0</v>
      </c>
      <c r="Q2531" s="1007"/>
      <c r="R2531" s="144"/>
      <c r="S2531" s="918"/>
      <c r="T2531" s="75">
        <v>0</v>
      </c>
      <c r="U2531" s="1007"/>
      <c r="V2531" s="144"/>
      <c r="W2531" s="918"/>
      <c r="X2531" s="144"/>
      <c r="Y2531" s="918"/>
      <c r="Z2531" s="60">
        <f t="shared" si="243"/>
        <v>0</v>
      </c>
      <c r="AA2531" s="1007"/>
      <c r="AB2531" s="144"/>
      <c r="AC2531" s="918"/>
      <c r="AD2531" s="63">
        <v>0</v>
      </c>
      <c r="AE2531" s="135"/>
      <c r="AF2531" s="945"/>
      <c r="AG2531" s="150">
        <v>0</v>
      </c>
      <c r="AH2531" s="144"/>
      <c r="AI2531" s="918"/>
      <c r="AJ2531" s="998">
        <f t="shared" si="242"/>
        <v>0</v>
      </c>
    </row>
    <row r="2532" spans="2:36" ht="24" x14ac:dyDescent="0.25">
      <c r="B2532" s="272">
        <v>434</v>
      </c>
      <c r="C2532" s="273" t="s">
        <v>2226</v>
      </c>
      <c r="D2532" s="272"/>
      <c r="E2532" s="747"/>
      <c r="F2532" s="282"/>
      <c r="G2532" s="283"/>
      <c r="H2532" s="283"/>
      <c r="I2532" s="283"/>
      <c r="J2532" s="277"/>
      <c r="K2532" s="825">
        <v>0</v>
      </c>
      <c r="L2532" s="278"/>
      <c r="M2532" s="919">
        <v>0</v>
      </c>
      <c r="N2532" s="278"/>
      <c r="O2532" s="919"/>
      <c r="P2532" s="875">
        <v>0</v>
      </c>
      <c r="Q2532" s="284"/>
      <c r="R2532" s="279"/>
      <c r="S2532" s="919"/>
      <c r="T2532" s="875">
        <v>0</v>
      </c>
      <c r="U2532" s="284">
        <v>0</v>
      </c>
      <c r="V2532" s="279"/>
      <c r="W2532" s="919"/>
      <c r="X2532" s="279"/>
      <c r="Y2532" s="919"/>
      <c r="Z2532" s="373">
        <f t="shared" si="243"/>
        <v>0</v>
      </c>
      <c r="AA2532" s="284">
        <v>0</v>
      </c>
      <c r="AB2532" s="279"/>
      <c r="AC2532" s="284"/>
      <c r="AD2532" s="930">
        <v>0</v>
      </c>
      <c r="AE2532" s="284"/>
      <c r="AF2532" s="950"/>
      <c r="AG2532" s="876">
        <v>0</v>
      </c>
      <c r="AH2532" s="279"/>
      <c r="AI2532" s="919"/>
      <c r="AJ2532" s="284">
        <f t="shared" si="242"/>
        <v>0</v>
      </c>
    </row>
    <row r="2533" spans="2:36" ht="24" x14ac:dyDescent="0.25">
      <c r="B2533" s="42">
        <v>43401</v>
      </c>
      <c r="C2533" s="341" t="s">
        <v>2226</v>
      </c>
      <c r="D2533" s="44"/>
      <c r="E2533" s="540"/>
      <c r="F2533" s="45"/>
      <c r="G2533" s="46"/>
      <c r="H2533" s="46"/>
      <c r="I2533" s="46"/>
      <c r="J2533" s="47"/>
      <c r="K2533" s="832">
        <v>0</v>
      </c>
      <c r="L2533" s="264"/>
      <c r="M2533" s="921">
        <v>0</v>
      </c>
      <c r="N2533" s="264"/>
      <c r="O2533" s="921"/>
      <c r="P2533" s="238">
        <v>0</v>
      </c>
      <c r="Q2533" s="475"/>
      <c r="R2533" s="265"/>
      <c r="S2533" s="921"/>
      <c r="T2533" s="238">
        <v>0</v>
      </c>
      <c r="U2533" s="475">
        <v>0</v>
      </c>
      <c r="V2533" s="265"/>
      <c r="W2533" s="921"/>
      <c r="X2533" s="265"/>
      <c r="Y2533" s="921"/>
      <c r="Z2533" s="376">
        <f t="shared" si="243"/>
        <v>0</v>
      </c>
      <c r="AA2533" s="475">
        <v>0</v>
      </c>
      <c r="AB2533" s="265"/>
      <c r="AC2533" s="475"/>
      <c r="AD2533" s="931">
        <v>0</v>
      </c>
      <c r="AE2533" s="475"/>
      <c r="AF2533" s="971"/>
      <c r="AG2533" s="882">
        <v>0</v>
      </c>
      <c r="AH2533" s="265"/>
      <c r="AI2533" s="921"/>
      <c r="AJ2533" s="475">
        <f t="shared" si="242"/>
        <v>0</v>
      </c>
    </row>
    <row r="2534" spans="2:36" x14ac:dyDescent="0.25">
      <c r="B2534" s="92"/>
      <c r="C2534" s="585"/>
      <c r="D2534" s="51"/>
      <c r="E2534" s="583"/>
      <c r="F2534" s="500"/>
      <c r="G2534" s="501"/>
      <c r="H2534" s="501"/>
      <c r="I2534" s="501"/>
      <c r="J2534" s="108"/>
      <c r="K2534" s="811"/>
      <c r="L2534" s="142"/>
      <c r="M2534" s="918">
        <v>0</v>
      </c>
      <c r="N2534" s="142"/>
      <c r="O2534" s="918"/>
      <c r="P2534" s="75">
        <v>0</v>
      </c>
      <c r="Q2534" s="1007"/>
      <c r="R2534" s="144"/>
      <c r="S2534" s="918"/>
      <c r="T2534" s="75">
        <v>0</v>
      </c>
      <c r="U2534" s="1007"/>
      <c r="V2534" s="144"/>
      <c r="W2534" s="918"/>
      <c r="X2534" s="144"/>
      <c r="Y2534" s="918"/>
      <c r="Z2534" s="60">
        <f t="shared" si="243"/>
        <v>0</v>
      </c>
      <c r="AA2534" s="1007"/>
      <c r="AB2534" s="144"/>
      <c r="AC2534" s="918"/>
      <c r="AD2534" s="63">
        <v>0</v>
      </c>
      <c r="AE2534" s="135"/>
      <c r="AF2534" s="945"/>
      <c r="AG2534" s="150">
        <v>0</v>
      </c>
      <c r="AH2534" s="144"/>
      <c r="AI2534" s="918"/>
      <c r="AJ2534" s="998">
        <f t="shared" si="242"/>
        <v>0</v>
      </c>
    </row>
    <row r="2535" spans="2:36" ht="24" x14ac:dyDescent="0.25">
      <c r="B2535" s="272">
        <v>435</v>
      </c>
      <c r="C2535" s="273" t="s">
        <v>2227</v>
      </c>
      <c r="D2535" s="272"/>
      <c r="E2535" s="747"/>
      <c r="F2535" s="282"/>
      <c r="G2535" s="283"/>
      <c r="H2535" s="283"/>
      <c r="I2535" s="283"/>
      <c r="J2535" s="277"/>
      <c r="K2535" s="825">
        <v>0</v>
      </c>
      <c r="L2535" s="278"/>
      <c r="M2535" s="919">
        <v>0</v>
      </c>
      <c r="N2535" s="278"/>
      <c r="O2535" s="919"/>
      <c r="P2535" s="875">
        <v>0</v>
      </c>
      <c r="Q2535" s="284"/>
      <c r="R2535" s="279"/>
      <c r="S2535" s="919"/>
      <c r="T2535" s="875">
        <v>0</v>
      </c>
      <c r="U2535" s="284">
        <v>0</v>
      </c>
      <c r="V2535" s="279"/>
      <c r="W2535" s="919"/>
      <c r="X2535" s="279"/>
      <c r="Y2535" s="919"/>
      <c r="Z2535" s="373">
        <f t="shared" si="243"/>
        <v>0</v>
      </c>
      <c r="AA2535" s="284">
        <v>0</v>
      </c>
      <c r="AB2535" s="279"/>
      <c r="AC2535" s="284"/>
      <c r="AD2535" s="930">
        <v>0</v>
      </c>
      <c r="AE2535" s="284"/>
      <c r="AF2535" s="950"/>
      <c r="AG2535" s="876">
        <v>0</v>
      </c>
      <c r="AH2535" s="279"/>
      <c r="AI2535" s="919"/>
      <c r="AJ2535" s="284">
        <f t="shared" si="242"/>
        <v>0</v>
      </c>
    </row>
    <row r="2536" spans="2:36" ht="24" x14ac:dyDescent="0.25">
      <c r="B2536" s="42">
        <v>43501</v>
      </c>
      <c r="C2536" s="341" t="s">
        <v>2227</v>
      </c>
      <c r="D2536" s="44"/>
      <c r="E2536" s="540"/>
      <c r="F2536" s="45"/>
      <c r="G2536" s="46"/>
      <c r="H2536" s="46"/>
      <c r="I2536" s="46"/>
      <c r="J2536" s="47"/>
      <c r="K2536" s="832">
        <v>0</v>
      </c>
      <c r="L2536" s="264"/>
      <c r="M2536" s="921">
        <v>0</v>
      </c>
      <c r="N2536" s="264"/>
      <c r="O2536" s="921"/>
      <c r="P2536" s="238">
        <v>0</v>
      </c>
      <c r="Q2536" s="475"/>
      <c r="R2536" s="265"/>
      <c r="S2536" s="921"/>
      <c r="T2536" s="238">
        <v>0</v>
      </c>
      <c r="U2536" s="475">
        <v>0</v>
      </c>
      <c r="V2536" s="265"/>
      <c r="W2536" s="921"/>
      <c r="X2536" s="265"/>
      <c r="Y2536" s="921"/>
      <c r="Z2536" s="376">
        <f t="shared" si="243"/>
        <v>0</v>
      </c>
      <c r="AA2536" s="475">
        <v>0</v>
      </c>
      <c r="AB2536" s="265"/>
      <c r="AC2536" s="475"/>
      <c r="AD2536" s="931">
        <v>0</v>
      </c>
      <c r="AE2536" s="475"/>
      <c r="AF2536" s="971"/>
      <c r="AG2536" s="882">
        <v>0</v>
      </c>
      <c r="AH2536" s="265"/>
      <c r="AI2536" s="921"/>
      <c r="AJ2536" s="475">
        <f t="shared" si="242"/>
        <v>0</v>
      </c>
    </row>
    <row r="2537" spans="2:36" x14ac:dyDescent="0.25">
      <c r="B2537" s="92"/>
      <c r="C2537" s="304"/>
      <c r="D2537" s="51"/>
      <c r="E2537" s="51"/>
      <c r="F2537" s="79"/>
      <c r="G2537" s="133"/>
      <c r="H2537" s="133"/>
      <c r="I2537" s="133"/>
      <c r="J2537" s="108"/>
      <c r="K2537" s="807"/>
      <c r="L2537" s="142"/>
      <c r="M2537" s="918">
        <v>0</v>
      </c>
      <c r="N2537" s="142"/>
      <c r="O2537" s="918"/>
      <c r="P2537" s="75">
        <v>0</v>
      </c>
      <c r="Q2537" s="1007"/>
      <c r="R2537" s="144"/>
      <c r="S2537" s="918"/>
      <c r="T2537" s="75">
        <v>0</v>
      </c>
      <c r="U2537" s="1007"/>
      <c r="V2537" s="144"/>
      <c r="W2537" s="918"/>
      <c r="X2537" s="144"/>
      <c r="Y2537" s="918"/>
      <c r="Z2537" s="60">
        <f t="shared" si="243"/>
        <v>0</v>
      </c>
      <c r="AA2537" s="1007"/>
      <c r="AB2537" s="144"/>
      <c r="AC2537" s="918"/>
      <c r="AD2537" s="63">
        <v>0</v>
      </c>
      <c r="AE2537" s="135"/>
      <c r="AF2537" s="945"/>
      <c r="AG2537" s="150">
        <v>0</v>
      </c>
      <c r="AH2537" s="144"/>
      <c r="AI2537" s="918"/>
      <c r="AJ2537" s="998">
        <f t="shared" si="242"/>
        <v>0</v>
      </c>
    </row>
    <row r="2538" spans="2:36" x14ac:dyDescent="0.25">
      <c r="B2538" s="272">
        <v>436</v>
      </c>
      <c r="C2538" s="273" t="s">
        <v>2228</v>
      </c>
      <c r="D2538" s="272"/>
      <c r="E2538" s="747"/>
      <c r="F2538" s="282"/>
      <c r="G2538" s="283"/>
      <c r="H2538" s="283"/>
      <c r="I2538" s="283"/>
      <c r="J2538" s="277"/>
      <c r="K2538" s="825">
        <v>0</v>
      </c>
      <c r="L2538" s="278"/>
      <c r="M2538" s="919">
        <v>0</v>
      </c>
      <c r="N2538" s="278"/>
      <c r="O2538" s="919"/>
      <c r="P2538" s="875">
        <v>0</v>
      </c>
      <c r="Q2538" s="284"/>
      <c r="R2538" s="279"/>
      <c r="S2538" s="919"/>
      <c r="T2538" s="875">
        <v>0</v>
      </c>
      <c r="U2538" s="284">
        <v>0</v>
      </c>
      <c r="V2538" s="279"/>
      <c r="W2538" s="919"/>
      <c r="X2538" s="279"/>
      <c r="Y2538" s="919"/>
      <c r="Z2538" s="373">
        <f t="shared" si="243"/>
        <v>0</v>
      </c>
      <c r="AA2538" s="284">
        <v>0</v>
      </c>
      <c r="AB2538" s="279"/>
      <c r="AC2538" s="284"/>
      <c r="AD2538" s="930">
        <v>0</v>
      </c>
      <c r="AE2538" s="284"/>
      <c r="AF2538" s="950"/>
      <c r="AG2538" s="876">
        <v>0</v>
      </c>
      <c r="AH2538" s="279"/>
      <c r="AI2538" s="919"/>
      <c r="AJ2538" s="284">
        <f t="shared" si="242"/>
        <v>0</v>
      </c>
    </row>
    <row r="2539" spans="2:36" x14ac:dyDescent="0.25">
      <c r="B2539" s="42">
        <v>43601</v>
      </c>
      <c r="C2539" s="341" t="s">
        <v>2228</v>
      </c>
      <c r="D2539" s="44"/>
      <c r="E2539" s="540"/>
      <c r="F2539" s="45"/>
      <c r="G2539" s="46"/>
      <c r="H2539" s="46"/>
      <c r="I2539" s="46"/>
      <c r="J2539" s="47"/>
      <c r="K2539" s="832">
        <v>0</v>
      </c>
      <c r="L2539" s="264"/>
      <c r="M2539" s="921">
        <v>0</v>
      </c>
      <c r="N2539" s="264"/>
      <c r="O2539" s="921"/>
      <c r="P2539" s="238">
        <v>0</v>
      </c>
      <c r="Q2539" s="475"/>
      <c r="R2539" s="265"/>
      <c r="S2539" s="921"/>
      <c r="T2539" s="238">
        <v>0</v>
      </c>
      <c r="U2539" s="475">
        <v>0</v>
      </c>
      <c r="V2539" s="265"/>
      <c r="W2539" s="921"/>
      <c r="X2539" s="265"/>
      <c r="Y2539" s="921"/>
      <c r="Z2539" s="376">
        <f t="shared" si="243"/>
        <v>0</v>
      </c>
      <c r="AA2539" s="475">
        <v>0</v>
      </c>
      <c r="AB2539" s="265"/>
      <c r="AC2539" s="475"/>
      <c r="AD2539" s="931">
        <v>0</v>
      </c>
      <c r="AE2539" s="475"/>
      <c r="AF2539" s="971"/>
      <c r="AG2539" s="882">
        <v>0</v>
      </c>
      <c r="AH2539" s="265"/>
      <c r="AI2539" s="921"/>
      <c r="AJ2539" s="475">
        <f t="shared" si="242"/>
        <v>0</v>
      </c>
    </row>
    <row r="2540" spans="2:36" x14ac:dyDescent="0.25">
      <c r="B2540" s="92"/>
      <c r="C2540" s="304"/>
      <c r="D2540" s="51"/>
      <c r="E2540" s="51"/>
      <c r="F2540" s="79"/>
      <c r="G2540" s="133"/>
      <c r="H2540" s="133"/>
      <c r="I2540" s="133"/>
      <c r="J2540" s="108"/>
      <c r="K2540" s="807"/>
      <c r="L2540" s="142"/>
      <c r="M2540" s="918">
        <v>0</v>
      </c>
      <c r="N2540" s="142"/>
      <c r="O2540" s="918"/>
      <c r="P2540" s="75">
        <v>0</v>
      </c>
      <c r="Q2540" s="1007"/>
      <c r="R2540" s="144"/>
      <c r="S2540" s="918"/>
      <c r="T2540" s="75">
        <v>0</v>
      </c>
      <c r="U2540" s="1007"/>
      <c r="V2540" s="144"/>
      <c r="W2540" s="918"/>
      <c r="X2540" s="144"/>
      <c r="Y2540" s="918"/>
      <c r="Z2540" s="60">
        <f t="shared" si="243"/>
        <v>0</v>
      </c>
      <c r="AA2540" s="1007"/>
      <c r="AB2540" s="144"/>
      <c r="AC2540" s="918"/>
      <c r="AD2540" s="63">
        <v>0</v>
      </c>
      <c r="AE2540" s="135"/>
      <c r="AF2540" s="945"/>
      <c r="AG2540" s="150">
        <v>0</v>
      </c>
      <c r="AH2540" s="144"/>
      <c r="AI2540" s="918"/>
      <c r="AJ2540" s="998">
        <f t="shared" si="242"/>
        <v>0</v>
      </c>
    </row>
    <row r="2541" spans="2:36" x14ac:dyDescent="0.25">
      <c r="B2541" s="272">
        <v>438</v>
      </c>
      <c r="C2541" s="273" t="s">
        <v>2229</v>
      </c>
      <c r="D2541" s="272"/>
      <c r="E2541" s="747"/>
      <c r="F2541" s="282"/>
      <c r="G2541" s="283"/>
      <c r="H2541" s="283"/>
      <c r="I2541" s="283"/>
      <c r="J2541" s="277"/>
      <c r="K2541" s="825">
        <v>0</v>
      </c>
      <c r="L2541" s="278"/>
      <c r="M2541" s="919">
        <v>0</v>
      </c>
      <c r="N2541" s="278"/>
      <c r="O2541" s="919"/>
      <c r="P2541" s="875">
        <v>0</v>
      </c>
      <c r="Q2541" s="284"/>
      <c r="R2541" s="279"/>
      <c r="S2541" s="919"/>
      <c r="T2541" s="875">
        <v>0</v>
      </c>
      <c r="U2541" s="284">
        <v>0</v>
      </c>
      <c r="V2541" s="279"/>
      <c r="W2541" s="919"/>
      <c r="X2541" s="279"/>
      <c r="Y2541" s="919"/>
      <c r="Z2541" s="373">
        <f t="shared" si="243"/>
        <v>0</v>
      </c>
      <c r="AA2541" s="284">
        <v>0</v>
      </c>
      <c r="AB2541" s="279"/>
      <c r="AC2541" s="284"/>
      <c r="AD2541" s="930">
        <v>0</v>
      </c>
      <c r="AE2541" s="284"/>
      <c r="AF2541" s="950"/>
      <c r="AG2541" s="876">
        <v>0</v>
      </c>
      <c r="AH2541" s="279"/>
      <c r="AI2541" s="919"/>
      <c r="AJ2541" s="284">
        <f t="shared" si="242"/>
        <v>0</v>
      </c>
    </row>
    <row r="2542" spans="2:36" x14ac:dyDescent="0.25">
      <c r="B2542" s="42">
        <v>43801</v>
      </c>
      <c r="C2542" s="341" t="s">
        <v>2230</v>
      </c>
      <c r="D2542" s="44"/>
      <c r="E2542" s="540"/>
      <c r="F2542" s="45"/>
      <c r="G2542" s="46"/>
      <c r="H2542" s="46"/>
      <c r="I2542" s="46"/>
      <c r="J2542" s="47"/>
      <c r="K2542" s="832">
        <v>0</v>
      </c>
      <c r="L2542" s="264"/>
      <c r="M2542" s="921">
        <v>0</v>
      </c>
      <c r="N2542" s="264"/>
      <c r="O2542" s="921"/>
      <c r="P2542" s="238">
        <v>0</v>
      </c>
      <c r="Q2542" s="475"/>
      <c r="R2542" s="265"/>
      <c r="S2542" s="921"/>
      <c r="T2542" s="238">
        <v>0</v>
      </c>
      <c r="U2542" s="475">
        <v>0</v>
      </c>
      <c r="V2542" s="265"/>
      <c r="W2542" s="921"/>
      <c r="X2542" s="265"/>
      <c r="Y2542" s="921"/>
      <c r="Z2542" s="376">
        <f t="shared" si="243"/>
        <v>0</v>
      </c>
      <c r="AA2542" s="475">
        <v>0</v>
      </c>
      <c r="AB2542" s="265"/>
      <c r="AC2542" s="475"/>
      <c r="AD2542" s="931">
        <v>0</v>
      </c>
      <c r="AE2542" s="475"/>
      <c r="AF2542" s="971"/>
      <c r="AG2542" s="882">
        <v>0</v>
      </c>
      <c r="AH2542" s="265"/>
      <c r="AI2542" s="921"/>
      <c r="AJ2542" s="475">
        <f t="shared" si="242"/>
        <v>0</v>
      </c>
    </row>
    <row r="2543" spans="2:36" x14ac:dyDescent="0.25">
      <c r="B2543" s="92"/>
      <c r="C2543" s="304"/>
      <c r="D2543" s="51"/>
      <c r="E2543" s="51"/>
      <c r="F2543" s="79"/>
      <c r="G2543" s="133"/>
      <c r="H2543" s="133"/>
      <c r="I2543" s="133"/>
      <c r="J2543" s="108"/>
      <c r="K2543" s="807"/>
      <c r="L2543" s="142"/>
      <c r="M2543" s="918">
        <v>0</v>
      </c>
      <c r="N2543" s="142"/>
      <c r="O2543" s="918"/>
      <c r="P2543" s="75">
        <v>0</v>
      </c>
      <c r="Q2543" s="1007"/>
      <c r="R2543" s="144"/>
      <c r="S2543" s="918"/>
      <c r="T2543" s="75">
        <v>0</v>
      </c>
      <c r="U2543" s="1007"/>
      <c r="V2543" s="144"/>
      <c r="W2543" s="918"/>
      <c r="X2543" s="144"/>
      <c r="Y2543" s="918"/>
      <c r="Z2543" s="60">
        <f t="shared" si="243"/>
        <v>0</v>
      </c>
      <c r="AA2543" s="1007"/>
      <c r="AB2543" s="144"/>
      <c r="AC2543" s="918"/>
      <c r="AD2543" s="63">
        <v>0</v>
      </c>
      <c r="AE2543" s="135"/>
      <c r="AF2543" s="945"/>
      <c r="AG2543" s="150">
        <v>0</v>
      </c>
      <c r="AH2543" s="144"/>
      <c r="AI2543" s="918"/>
      <c r="AJ2543" s="998">
        <f t="shared" si="242"/>
        <v>0</v>
      </c>
    </row>
    <row r="2544" spans="2:36" x14ac:dyDescent="0.25">
      <c r="B2544" s="42">
        <v>43802</v>
      </c>
      <c r="C2544" s="341" t="s">
        <v>2231</v>
      </c>
      <c r="D2544" s="44"/>
      <c r="E2544" s="540"/>
      <c r="F2544" s="45"/>
      <c r="G2544" s="46"/>
      <c r="H2544" s="46"/>
      <c r="I2544" s="46"/>
      <c r="J2544" s="47"/>
      <c r="K2544" s="832">
        <v>0</v>
      </c>
      <c r="L2544" s="264"/>
      <c r="M2544" s="921">
        <v>0</v>
      </c>
      <c r="N2544" s="264"/>
      <c r="O2544" s="921"/>
      <c r="P2544" s="238">
        <v>0</v>
      </c>
      <c r="Q2544" s="475"/>
      <c r="R2544" s="265"/>
      <c r="S2544" s="921"/>
      <c r="T2544" s="238">
        <v>0</v>
      </c>
      <c r="U2544" s="475">
        <v>0</v>
      </c>
      <c r="V2544" s="265"/>
      <c r="W2544" s="921"/>
      <c r="X2544" s="265"/>
      <c r="Y2544" s="921"/>
      <c r="Z2544" s="376">
        <f t="shared" si="243"/>
        <v>0</v>
      </c>
      <c r="AA2544" s="475">
        <v>0</v>
      </c>
      <c r="AB2544" s="265"/>
      <c r="AC2544" s="475"/>
      <c r="AD2544" s="931">
        <v>0</v>
      </c>
      <c r="AE2544" s="475"/>
      <c r="AF2544" s="971"/>
      <c r="AG2544" s="882">
        <v>0</v>
      </c>
      <c r="AH2544" s="265"/>
      <c r="AI2544" s="921"/>
      <c r="AJ2544" s="475">
        <f t="shared" si="242"/>
        <v>0</v>
      </c>
    </row>
    <row r="2545" spans="2:37" x14ac:dyDescent="0.25">
      <c r="B2545" s="92"/>
      <c r="C2545" s="304"/>
      <c r="D2545" s="51"/>
      <c r="E2545" s="51"/>
      <c r="F2545" s="79"/>
      <c r="G2545" s="133"/>
      <c r="H2545" s="133"/>
      <c r="I2545" s="133"/>
      <c r="J2545" s="108"/>
      <c r="K2545" s="807"/>
      <c r="L2545" s="142"/>
      <c r="M2545" s="918">
        <v>0</v>
      </c>
      <c r="N2545" s="142"/>
      <c r="O2545" s="918"/>
      <c r="P2545" s="75">
        <v>0</v>
      </c>
      <c r="Q2545" s="1007"/>
      <c r="R2545" s="144"/>
      <c r="S2545" s="918"/>
      <c r="T2545" s="75">
        <v>0</v>
      </c>
      <c r="U2545" s="1007"/>
      <c r="V2545" s="144"/>
      <c r="W2545" s="918"/>
      <c r="X2545" s="144"/>
      <c r="Y2545" s="918"/>
      <c r="Z2545" s="60">
        <f t="shared" si="243"/>
        <v>0</v>
      </c>
      <c r="AA2545" s="1007"/>
      <c r="AB2545" s="144"/>
      <c r="AC2545" s="918"/>
      <c r="AD2545" s="63">
        <v>0</v>
      </c>
      <c r="AE2545" s="135"/>
      <c r="AF2545" s="945"/>
      <c r="AG2545" s="150">
        <v>0</v>
      </c>
      <c r="AH2545" s="144"/>
      <c r="AI2545" s="918"/>
      <c r="AJ2545" s="998">
        <f t="shared" si="242"/>
        <v>0</v>
      </c>
    </row>
    <row r="2546" spans="2:37" x14ac:dyDescent="0.25">
      <c r="B2546" s="272">
        <v>439</v>
      </c>
      <c r="C2546" s="273" t="s">
        <v>2232</v>
      </c>
      <c r="D2546" s="272"/>
      <c r="E2546" s="747"/>
      <c r="F2546" s="282"/>
      <c r="G2546" s="283"/>
      <c r="H2546" s="283"/>
      <c r="I2546" s="283"/>
      <c r="J2546" s="277"/>
      <c r="K2546" s="825">
        <v>0</v>
      </c>
      <c r="L2546" s="278"/>
      <c r="M2546" s="919">
        <v>0</v>
      </c>
      <c r="N2546" s="278"/>
      <c r="O2546" s="919"/>
      <c r="P2546" s="875">
        <v>0</v>
      </c>
      <c r="Q2546" s="284"/>
      <c r="R2546" s="279"/>
      <c r="S2546" s="919"/>
      <c r="T2546" s="875">
        <v>0</v>
      </c>
      <c r="U2546" s="284">
        <v>0</v>
      </c>
      <c r="V2546" s="279"/>
      <c r="W2546" s="919"/>
      <c r="X2546" s="279"/>
      <c r="Y2546" s="919"/>
      <c r="Z2546" s="373">
        <f t="shared" si="243"/>
        <v>0</v>
      </c>
      <c r="AA2546" s="284">
        <v>0</v>
      </c>
      <c r="AB2546" s="279"/>
      <c r="AC2546" s="284"/>
      <c r="AD2546" s="930">
        <v>0</v>
      </c>
      <c r="AE2546" s="284"/>
      <c r="AF2546" s="950"/>
      <c r="AG2546" s="876">
        <v>0</v>
      </c>
      <c r="AH2546" s="279"/>
      <c r="AI2546" s="919"/>
      <c r="AJ2546" s="284">
        <f t="shared" si="242"/>
        <v>0</v>
      </c>
    </row>
    <row r="2547" spans="2:37" x14ac:dyDescent="0.25">
      <c r="B2547" s="42">
        <v>43901</v>
      </c>
      <c r="C2547" s="341" t="s">
        <v>2232</v>
      </c>
      <c r="D2547" s="44"/>
      <c r="E2547" s="540"/>
      <c r="F2547" s="45"/>
      <c r="G2547" s="46"/>
      <c r="H2547" s="46"/>
      <c r="I2547" s="46"/>
      <c r="J2547" s="47"/>
      <c r="K2547" s="832">
        <v>0</v>
      </c>
      <c r="L2547" s="264"/>
      <c r="M2547" s="921">
        <v>0</v>
      </c>
      <c r="N2547" s="264"/>
      <c r="O2547" s="921"/>
      <c r="P2547" s="238">
        <v>0</v>
      </c>
      <c r="Q2547" s="475"/>
      <c r="R2547" s="265"/>
      <c r="S2547" s="921"/>
      <c r="T2547" s="238">
        <v>0</v>
      </c>
      <c r="U2547" s="475">
        <v>0</v>
      </c>
      <c r="V2547" s="265"/>
      <c r="W2547" s="921"/>
      <c r="X2547" s="265"/>
      <c r="Y2547" s="921"/>
      <c r="Z2547" s="376">
        <f t="shared" si="243"/>
        <v>0</v>
      </c>
      <c r="AA2547" s="475">
        <v>0</v>
      </c>
      <c r="AB2547" s="265"/>
      <c r="AC2547" s="475"/>
      <c r="AD2547" s="931">
        <v>0</v>
      </c>
      <c r="AE2547" s="475"/>
      <c r="AF2547" s="971"/>
      <c r="AG2547" s="882">
        <v>0</v>
      </c>
      <c r="AH2547" s="265"/>
      <c r="AI2547" s="921"/>
      <c r="AJ2547" s="475">
        <f t="shared" si="242"/>
        <v>0</v>
      </c>
    </row>
    <row r="2548" spans="2:37" x14ac:dyDescent="0.25">
      <c r="B2548" s="609"/>
      <c r="C2548" s="407"/>
      <c r="D2548" s="51"/>
      <c r="E2548" s="51"/>
      <c r="F2548" s="79"/>
      <c r="G2548" s="133"/>
      <c r="H2548" s="133"/>
      <c r="I2548" s="133"/>
      <c r="J2548" s="108"/>
      <c r="K2548" s="807"/>
      <c r="L2548" s="142"/>
      <c r="M2548" s="918">
        <v>0</v>
      </c>
      <c r="N2548" s="142"/>
      <c r="O2548" s="918"/>
      <c r="P2548" s="75">
        <v>0</v>
      </c>
      <c r="Q2548" s="1007"/>
      <c r="R2548" s="144"/>
      <c r="S2548" s="918"/>
      <c r="T2548" s="75">
        <v>0</v>
      </c>
      <c r="U2548" s="1007"/>
      <c r="V2548" s="144"/>
      <c r="W2548" s="918"/>
      <c r="X2548" s="144"/>
      <c r="Y2548" s="918"/>
      <c r="Z2548" s="60">
        <f t="shared" si="243"/>
        <v>0</v>
      </c>
      <c r="AA2548" s="1007"/>
      <c r="AB2548" s="144"/>
      <c r="AC2548" s="918"/>
      <c r="AD2548" s="63">
        <v>0</v>
      </c>
      <c r="AE2548" s="135"/>
      <c r="AF2548" s="945"/>
      <c r="AG2548" s="150">
        <v>0</v>
      </c>
      <c r="AH2548" s="144"/>
      <c r="AI2548" s="918"/>
      <c r="AJ2548" s="998">
        <f t="shared" si="242"/>
        <v>0</v>
      </c>
    </row>
    <row r="2549" spans="2:37" x14ac:dyDescent="0.25">
      <c r="B2549" s="25">
        <v>4400</v>
      </c>
      <c r="C2549" s="26" t="s">
        <v>2233</v>
      </c>
      <c r="D2549" s="25"/>
      <c r="E2549" s="25"/>
      <c r="F2549" s="27"/>
      <c r="G2549" s="246"/>
      <c r="H2549" s="246"/>
      <c r="I2549" s="246"/>
      <c r="J2549" s="30"/>
      <c r="K2549" s="812">
        <v>2069632.469</v>
      </c>
      <c r="L2549" s="249"/>
      <c r="M2549" s="922">
        <v>0</v>
      </c>
      <c r="N2549" s="249"/>
      <c r="O2549" s="922"/>
      <c r="P2549" s="885">
        <v>0</v>
      </c>
      <c r="Q2549" s="248">
        <v>0</v>
      </c>
      <c r="R2549" s="250"/>
      <c r="S2549" s="922"/>
      <c r="T2549" s="885">
        <v>0</v>
      </c>
      <c r="U2549" s="248">
        <v>4364.3500000000004</v>
      </c>
      <c r="V2549" s="250"/>
      <c r="W2549" s="922"/>
      <c r="X2549" s="250"/>
      <c r="Y2549" s="922"/>
      <c r="Z2549" s="368">
        <v>0</v>
      </c>
      <c r="AA2549" s="248">
        <v>2065268.1189999999</v>
      </c>
      <c r="AB2549" s="250"/>
      <c r="AC2549" s="922"/>
      <c r="AD2549" s="929">
        <v>0</v>
      </c>
      <c r="AE2549" s="248">
        <v>0</v>
      </c>
      <c r="AF2549" s="554">
        <v>0</v>
      </c>
      <c r="AG2549" s="886">
        <v>0</v>
      </c>
      <c r="AH2549" s="250"/>
      <c r="AI2549" s="922"/>
      <c r="AJ2549" s="1028">
        <v>2069632.469</v>
      </c>
    </row>
    <row r="2550" spans="2:37" x14ac:dyDescent="0.25">
      <c r="B2550" s="272">
        <v>441</v>
      </c>
      <c r="C2550" s="273" t="s">
        <v>2234</v>
      </c>
      <c r="D2550" s="272"/>
      <c r="E2550" s="747"/>
      <c r="F2550" s="282"/>
      <c r="G2550" s="283"/>
      <c r="H2550" s="283"/>
      <c r="I2550" s="283"/>
      <c r="J2550" s="277"/>
      <c r="K2550" s="825">
        <v>2069632.469</v>
      </c>
      <c r="L2550" s="278"/>
      <c r="M2550" s="919">
        <v>0</v>
      </c>
      <c r="N2550" s="278"/>
      <c r="O2550" s="919"/>
      <c r="P2550" s="875">
        <v>0</v>
      </c>
      <c r="Q2550" s="284">
        <v>0</v>
      </c>
      <c r="R2550" s="279"/>
      <c r="S2550" s="919"/>
      <c r="T2550" s="875">
        <v>0</v>
      </c>
      <c r="U2550" s="284">
        <v>4364.3500000000004</v>
      </c>
      <c r="V2550" s="279"/>
      <c r="W2550" s="919"/>
      <c r="X2550" s="279"/>
      <c r="Y2550" s="919"/>
      <c r="Z2550" s="373">
        <v>0</v>
      </c>
      <c r="AA2550" s="284">
        <v>2065268.1189999999</v>
      </c>
      <c r="AB2550" s="279"/>
      <c r="AC2550" s="284"/>
      <c r="AD2550" s="930">
        <v>0</v>
      </c>
      <c r="AE2550" s="284">
        <v>0</v>
      </c>
      <c r="AF2550" s="950">
        <v>0</v>
      </c>
      <c r="AG2550" s="876">
        <v>0</v>
      </c>
      <c r="AH2550" s="279"/>
      <c r="AI2550" s="919"/>
      <c r="AJ2550" s="284">
        <v>2069632.469</v>
      </c>
      <c r="AK2550" s="1039">
        <v>-9.9999993108212948E-4</v>
      </c>
    </row>
    <row r="2551" spans="2:37" x14ac:dyDescent="0.25">
      <c r="B2551" s="42">
        <v>44101</v>
      </c>
      <c r="C2551" s="341" t="s">
        <v>2235</v>
      </c>
      <c r="D2551" s="44"/>
      <c r="E2551" s="540"/>
      <c r="F2551" s="45"/>
      <c r="G2551" s="46"/>
      <c r="H2551" s="46"/>
      <c r="I2551" s="46"/>
      <c r="J2551" s="47"/>
      <c r="K2551" s="832">
        <v>0</v>
      </c>
      <c r="L2551" s="264"/>
      <c r="M2551" s="921">
        <v>0</v>
      </c>
      <c r="N2551" s="264"/>
      <c r="O2551" s="921"/>
      <c r="P2551" s="238">
        <v>0</v>
      </c>
      <c r="Q2551" s="475"/>
      <c r="R2551" s="265"/>
      <c r="S2551" s="921"/>
      <c r="T2551" s="238">
        <v>0</v>
      </c>
      <c r="U2551" s="475">
        <v>0</v>
      </c>
      <c r="V2551" s="265"/>
      <c r="W2551" s="921"/>
      <c r="X2551" s="265"/>
      <c r="Y2551" s="921"/>
      <c r="Z2551" s="376">
        <v>0</v>
      </c>
      <c r="AA2551" s="475">
        <v>0</v>
      </c>
      <c r="AB2551" s="265"/>
      <c r="AC2551" s="475"/>
      <c r="AD2551" s="931">
        <v>0</v>
      </c>
      <c r="AE2551" s="475"/>
      <c r="AF2551" s="971"/>
      <c r="AG2551" s="882">
        <v>0</v>
      </c>
      <c r="AH2551" s="265"/>
      <c r="AI2551" s="921"/>
      <c r="AJ2551" s="475">
        <v>0</v>
      </c>
    </row>
    <row r="2552" spans="2:37" x14ac:dyDescent="0.25">
      <c r="B2552" s="408"/>
      <c r="C2552" s="476"/>
      <c r="D2552" s="51"/>
      <c r="E2552" s="51"/>
      <c r="F2552" s="451"/>
      <c r="G2552" s="614"/>
      <c r="H2552" s="614"/>
      <c r="I2552" s="614"/>
      <c r="J2552" s="108"/>
      <c r="K2552" s="807"/>
      <c r="L2552" s="142"/>
      <c r="M2552" s="918">
        <v>0</v>
      </c>
      <c r="N2552" s="142"/>
      <c r="O2552" s="918"/>
      <c r="P2552" s="75">
        <v>0</v>
      </c>
      <c r="Q2552" s="1007"/>
      <c r="R2552" s="144"/>
      <c r="S2552" s="918"/>
      <c r="T2552" s="75">
        <v>0</v>
      </c>
      <c r="U2552" s="1007">
        <v>0</v>
      </c>
      <c r="V2552" s="144"/>
      <c r="W2552" s="918"/>
      <c r="X2552" s="144"/>
      <c r="Y2552" s="918"/>
      <c r="Z2552" s="60">
        <v>0</v>
      </c>
      <c r="AA2552" s="1007">
        <v>0</v>
      </c>
      <c r="AB2552" s="144"/>
      <c r="AC2552" s="918"/>
      <c r="AD2552" s="63">
        <v>0</v>
      </c>
      <c r="AE2552" s="135"/>
      <c r="AF2552" s="945"/>
      <c r="AG2552" s="150">
        <v>0</v>
      </c>
      <c r="AH2552" s="144"/>
      <c r="AI2552" s="918"/>
      <c r="AJ2552" s="998">
        <v>0</v>
      </c>
    </row>
    <row r="2553" spans="2:37" x14ac:dyDescent="0.25">
      <c r="B2553" s="42">
        <v>44102</v>
      </c>
      <c r="C2553" s="341" t="s">
        <v>2236</v>
      </c>
      <c r="D2553" s="44"/>
      <c r="E2553" s="540"/>
      <c r="F2553" s="45"/>
      <c r="G2553" s="46"/>
      <c r="H2553" s="46"/>
      <c r="I2553" s="46"/>
      <c r="J2553" s="47"/>
      <c r="K2553" s="832">
        <v>2069632.469</v>
      </c>
      <c r="L2553" s="264"/>
      <c r="M2553" s="921">
        <v>0</v>
      </c>
      <c r="N2553" s="264"/>
      <c r="O2553" s="921"/>
      <c r="P2553" s="238">
        <v>0</v>
      </c>
      <c r="Q2553" s="475">
        <v>0</v>
      </c>
      <c r="R2553" s="265"/>
      <c r="S2553" s="921"/>
      <c r="T2553" s="238">
        <v>0</v>
      </c>
      <c r="U2553" s="475">
        <v>4364.3500000000004</v>
      </c>
      <c r="V2553" s="265"/>
      <c r="W2553" s="921"/>
      <c r="X2553" s="265"/>
      <c r="Y2553" s="921"/>
      <c r="Z2553" s="376">
        <v>0</v>
      </c>
      <c r="AA2553" s="475">
        <v>2065268.1189999999</v>
      </c>
      <c r="AB2553" s="265"/>
      <c r="AC2553" s="475"/>
      <c r="AD2553" s="931">
        <v>0</v>
      </c>
      <c r="AE2553" s="475">
        <v>0</v>
      </c>
      <c r="AF2553" s="971">
        <v>0</v>
      </c>
      <c r="AG2553" s="882">
        <v>0</v>
      </c>
      <c r="AH2553" s="265"/>
      <c r="AI2553" s="921"/>
      <c r="AJ2553" s="475">
        <v>2069632.469</v>
      </c>
    </row>
    <row r="2554" spans="2:37" ht="66" x14ac:dyDescent="0.25">
      <c r="B2554" s="408"/>
      <c r="C2554" s="615" t="s">
        <v>2237</v>
      </c>
      <c r="D2554" s="440"/>
      <c r="E2554" s="440">
        <v>71</v>
      </c>
      <c r="F2554" s="74" t="s">
        <v>30</v>
      </c>
      <c r="G2554" s="55" t="s">
        <v>31</v>
      </c>
      <c r="H2554" s="56" t="s">
        <v>32</v>
      </c>
      <c r="I2554" s="55" t="s">
        <v>33</v>
      </c>
      <c r="J2554" s="57">
        <v>4043.8566666666666</v>
      </c>
      <c r="K2554" s="851">
        <f>288667+12500</f>
        <v>301167</v>
      </c>
      <c r="L2554" s="142"/>
      <c r="M2554" s="918">
        <v>0</v>
      </c>
      <c r="N2554" s="142"/>
      <c r="O2554" s="918"/>
      <c r="P2554" s="75">
        <v>0</v>
      </c>
      <c r="Q2554" s="999">
        <f t="shared" ref="Q2554:Q2617" si="244">P2554*J2554</f>
        <v>0</v>
      </c>
      <c r="R2554" s="91"/>
      <c r="S2554" s="644"/>
      <c r="T2554" s="75">
        <v>0</v>
      </c>
      <c r="U2554" s="999"/>
      <c r="V2554" s="91"/>
      <c r="W2554" s="644"/>
      <c r="X2554" s="91"/>
      <c r="Y2554" s="644"/>
      <c r="Z2554" s="60">
        <f t="shared" si="243"/>
        <v>71</v>
      </c>
      <c r="AA2554" s="999">
        <f>288667+12500-424.25</f>
        <v>300742.75</v>
      </c>
      <c r="AB2554" s="91"/>
      <c r="AC2554" s="644"/>
      <c r="AD2554" s="63">
        <v>0</v>
      </c>
      <c r="AE2554" s="78">
        <f t="shared" ref="AE2554:AE2617" si="245">AD2554*J2554</f>
        <v>0</v>
      </c>
      <c r="AF2554" s="940">
        <v>0</v>
      </c>
      <c r="AG2554" s="150">
        <v>0</v>
      </c>
      <c r="AH2554" s="91"/>
      <c r="AI2554" s="644"/>
      <c r="AJ2554" s="998">
        <f>AG2554+AI2554+AE2554+AC2554+AA2554+Y2554+W2554+U2554+S2554+Q2554+O2554+M2554</f>
        <v>300742.75</v>
      </c>
    </row>
    <row r="2555" spans="2:37" ht="66" x14ac:dyDescent="0.25">
      <c r="B2555" s="408"/>
      <c r="C2555" s="102" t="s">
        <v>2236</v>
      </c>
      <c r="D2555" s="440"/>
      <c r="E2555" s="440">
        <v>344</v>
      </c>
      <c r="F2555" s="74" t="s">
        <v>734</v>
      </c>
      <c r="G2555" s="55" t="s">
        <v>31</v>
      </c>
      <c r="H2555" s="56" t="s">
        <v>32</v>
      </c>
      <c r="I2555" s="55" t="s">
        <v>33</v>
      </c>
      <c r="J2555" s="57">
        <v>2739.2948727272728</v>
      </c>
      <c r="K2555" s="851">
        <v>941482.38899999997</v>
      </c>
      <c r="L2555" s="142"/>
      <c r="M2555" s="918">
        <v>0</v>
      </c>
      <c r="N2555" s="142"/>
      <c r="O2555" s="918"/>
      <c r="P2555" s="75">
        <v>0</v>
      </c>
      <c r="Q2555" s="999">
        <f t="shared" si="244"/>
        <v>0</v>
      </c>
      <c r="R2555" s="91"/>
      <c r="S2555" s="644"/>
      <c r="T2555" s="75">
        <v>0</v>
      </c>
      <c r="U2555" s="999">
        <v>4364.3500000000004</v>
      </c>
      <c r="V2555" s="91"/>
      <c r="W2555" s="644"/>
      <c r="X2555" s="91"/>
      <c r="Y2555" s="644"/>
      <c r="Z2555" s="60">
        <f t="shared" si="243"/>
        <v>344</v>
      </c>
      <c r="AA2555" s="999">
        <v>937118.03899999999</v>
      </c>
      <c r="AB2555" s="91"/>
      <c r="AC2555" s="644"/>
      <c r="AD2555" s="63">
        <v>0</v>
      </c>
      <c r="AE2555" s="78">
        <f t="shared" si="245"/>
        <v>0</v>
      </c>
      <c r="AF2555" s="940">
        <v>0</v>
      </c>
      <c r="AG2555" s="150">
        <v>0</v>
      </c>
      <c r="AH2555" s="91"/>
      <c r="AI2555" s="644"/>
      <c r="AJ2555" s="998">
        <f t="shared" si="242"/>
        <v>941482.38899999997</v>
      </c>
    </row>
    <row r="2556" spans="2:37" ht="66" x14ac:dyDescent="0.25">
      <c r="B2556" s="408"/>
      <c r="C2556" s="52" t="s">
        <v>2238</v>
      </c>
      <c r="D2556" s="440"/>
      <c r="E2556" s="440">
        <v>1</v>
      </c>
      <c r="F2556" s="79" t="s">
        <v>30</v>
      </c>
      <c r="G2556" s="55" t="s">
        <v>31</v>
      </c>
      <c r="H2556" s="56" t="s">
        <v>32</v>
      </c>
      <c r="I2556" s="55" t="s">
        <v>33</v>
      </c>
      <c r="J2556" s="57">
        <v>1628.59</v>
      </c>
      <c r="K2556" s="851">
        <v>1628.59</v>
      </c>
      <c r="L2556" s="142"/>
      <c r="M2556" s="918">
        <v>0</v>
      </c>
      <c r="N2556" s="142"/>
      <c r="O2556" s="918"/>
      <c r="P2556" s="75">
        <v>0</v>
      </c>
      <c r="Q2556" s="999">
        <f t="shared" si="244"/>
        <v>0</v>
      </c>
      <c r="R2556" s="91"/>
      <c r="S2556" s="644"/>
      <c r="T2556" s="75">
        <v>0</v>
      </c>
      <c r="U2556" s="999"/>
      <c r="V2556" s="91"/>
      <c r="W2556" s="644"/>
      <c r="X2556" s="91"/>
      <c r="Y2556" s="644"/>
      <c r="Z2556" s="60">
        <f t="shared" si="243"/>
        <v>1</v>
      </c>
      <c r="AA2556" s="999">
        <v>1628.59</v>
      </c>
      <c r="AB2556" s="91"/>
      <c r="AC2556" s="644"/>
      <c r="AD2556" s="63">
        <v>0</v>
      </c>
      <c r="AE2556" s="78">
        <f t="shared" si="245"/>
        <v>0</v>
      </c>
      <c r="AF2556" s="940">
        <v>0</v>
      </c>
      <c r="AG2556" s="150">
        <v>0</v>
      </c>
      <c r="AH2556" s="91"/>
      <c r="AI2556" s="644"/>
      <c r="AJ2556" s="998">
        <f t="shared" si="242"/>
        <v>1628.59</v>
      </c>
    </row>
    <row r="2557" spans="2:37" ht="66" x14ac:dyDescent="0.25">
      <c r="B2557" s="408"/>
      <c r="C2557" s="101" t="s">
        <v>2239</v>
      </c>
      <c r="D2557" s="98"/>
      <c r="E2557" s="98">
        <v>40</v>
      </c>
      <c r="F2557" s="79" t="s">
        <v>30</v>
      </c>
      <c r="G2557" s="55" t="s">
        <v>31</v>
      </c>
      <c r="H2557" s="56" t="s">
        <v>32</v>
      </c>
      <c r="I2557" s="55" t="s">
        <v>33</v>
      </c>
      <c r="J2557" s="57">
        <v>81.222749999999991</v>
      </c>
      <c r="K2557" s="767">
        <v>3248.91</v>
      </c>
      <c r="L2557" s="136"/>
      <c r="M2557" s="469">
        <v>0</v>
      </c>
      <c r="N2557" s="136"/>
      <c r="O2557" s="469"/>
      <c r="P2557" s="75">
        <v>0</v>
      </c>
      <c r="Q2557" s="999">
        <f t="shared" si="244"/>
        <v>0</v>
      </c>
      <c r="R2557" s="91"/>
      <c r="S2557" s="644"/>
      <c r="T2557" s="75">
        <v>0</v>
      </c>
      <c r="U2557" s="999"/>
      <c r="V2557" s="91"/>
      <c r="W2557" s="644"/>
      <c r="X2557" s="91"/>
      <c r="Y2557" s="644"/>
      <c r="Z2557" s="60">
        <f t="shared" si="243"/>
        <v>40</v>
      </c>
      <c r="AA2557" s="999">
        <v>3248.91</v>
      </c>
      <c r="AB2557" s="91"/>
      <c r="AC2557" s="644"/>
      <c r="AD2557" s="63">
        <v>0</v>
      </c>
      <c r="AE2557" s="78">
        <f t="shared" si="245"/>
        <v>0</v>
      </c>
      <c r="AF2557" s="940">
        <v>0</v>
      </c>
      <c r="AG2557" s="150">
        <v>0</v>
      </c>
      <c r="AH2557" s="91"/>
      <c r="AI2557" s="644"/>
      <c r="AJ2557" s="998">
        <f t="shared" si="242"/>
        <v>3248.91</v>
      </c>
    </row>
    <row r="2558" spans="2:37" ht="66" x14ac:dyDescent="0.25">
      <c r="B2558" s="408"/>
      <c r="C2558" s="101" t="s">
        <v>2240</v>
      </c>
      <c r="D2558" s="98"/>
      <c r="E2558" s="98">
        <v>44</v>
      </c>
      <c r="F2558" s="79" t="s">
        <v>30</v>
      </c>
      <c r="G2558" s="55" t="s">
        <v>31</v>
      </c>
      <c r="H2558" s="56" t="s">
        <v>32</v>
      </c>
      <c r="I2558" s="55" t="s">
        <v>33</v>
      </c>
      <c r="J2558" s="57">
        <v>149.70957142857142</v>
      </c>
      <c r="K2558" s="767">
        <v>6479.67</v>
      </c>
      <c r="L2558" s="136"/>
      <c r="M2558" s="469">
        <v>0</v>
      </c>
      <c r="N2558" s="136"/>
      <c r="O2558" s="469"/>
      <c r="P2558" s="75">
        <v>0</v>
      </c>
      <c r="Q2558" s="999">
        <f t="shared" si="244"/>
        <v>0</v>
      </c>
      <c r="R2558" s="91"/>
      <c r="S2558" s="644"/>
      <c r="T2558" s="75">
        <v>0</v>
      </c>
      <c r="U2558" s="999"/>
      <c r="V2558" s="91"/>
      <c r="W2558" s="644"/>
      <c r="X2558" s="91"/>
      <c r="Y2558" s="644"/>
      <c r="Z2558" s="60">
        <f t="shared" si="243"/>
        <v>44</v>
      </c>
      <c r="AA2558" s="999">
        <v>6479.67</v>
      </c>
      <c r="AB2558" s="91"/>
      <c r="AC2558" s="644"/>
      <c r="AD2558" s="63">
        <v>0</v>
      </c>
      <c r="AE2558" s="78">
        <f t="shared" si="245"/>
        <v>0</v>
      </c>
      <c r="AF2558" s="940">
        <v>0</v>
      </c>
      <c r="AG2558" s="150">
        <v>0</v>
      </c>
      <c r="AH2558" s="91"/>
      <c r="AI2558" s="644"/>
      <c r="AJ2558" s="998">
        <f t="shared" si="242"/>
        <v>6479.67</v>
      </c>
    </row>
    <row r="2559" spans="2:37" ht="66" x14ac:dyDescent="0.25">
      <c r="B2559" s="408"/>
      <c r="C2559" s="462" t="s">
        <v>2241</v>
      </c>
      <c r="D2559" s="98"/>
      <c r="E2559" s="98">
        <v>10</v>
      </c>
      <c r="F2559" s="398" t="s">
        <v>30</v>
      </c>
      <c r="G2559" s="55" t="s">
        <v>31</v>
      </c>
      <c r="H2559" s="56" t="s">
        <v>32</v>
      </c>
      <c r="I2559" s="55" t="s">
        <v>33</v>
      </c>
      <c r="J2559" s="57">
        <v>395</v>
      </c>
      <c r="K2559" s="767">
        <v>3950</v>
      </c>
      <c r="L2559" s="136"/>
      <c r="M2559" s="469">
        <v>0</v>
      </c>
      <c r="N2559" s="136"/>
      <c r="O2559" s="469"/>
      <c r="P2559" s="75">
        <v>0</v>
      </c>
      <c r="Q2559" s="999">
        <f t="shared" si="244"/>
        <v>0</v>
      </c>
      <c r="R2559" s="91"/>
      <c r="S2559" s="644"/>
      <c r="T2559" s="75">
        <v>0</v>
      </c>
      <c r="U2559" s="999"/>
      <c r="V2559" s="91"/>
      <c r="W2559" s="644"/>
      <c r="X2559" s="91"/>
      <c r="Y2559" s="644"/>
      <c r="Z2559" s="60">
        <f t="shared" si="243"/>
        <v>10</v>
      </c>
      <c r="AA2559" s="999">
        <v>3950</v>
      </c>
      <c r="AB2559" s="91"/>
      <c r="AC2559" s="644"/>
      <c r="AD2559" s="63">
        <v>0</v>
      </c>
      <c r="AE2559" s="78">
        <f t="shared" si="245"/>
        <v>0</v>
      </c>
      <c r="AF2559" s="940">
        <v>0</v>
      </c>
      <c r="AG2559" s="150">
        <v>0</v>
      </c>
      <c r="AH2559" s="91"/>
      <c r="AI2559" s="644"/>
      <c r="AJ2559" s="998">
        <f t="shared" si="242"/>
        <v>3950</v>
      </c>
    </row>
    <row r="2560" spans="2:37" ht="66" x14ac:dyDescent="0.25">
      <c r="B2560" s="408"/>
      <c r="C2560" s="101" t="s">
        <v>2242</v>
      </c>
      <c r="D2560" s="98"/>
      <c r="E2560" s="98">
        <v>50</v>
      </c>
      <c r="F2560" s="79" t="s">
        <v>30</v>
      </c>
      <c r="G2560" s="55" t="s">
        <v>31</v>
      </c>
      <c r="H2560" s="56" t="s">
        <v>32</v>
      </c>
      <c r="I2560" s="55" t="s">
        <v>33</v>
      </c>
      <c r="J2560" s="57">
        <v>117.7632</v>
      </c>
      <c r="K2560" s="767">
        <v>5888.16</v>
      </c>
      <c r="L2560" s="136"/>
      <c r="M2560" s="469">
        <v>0</v>
      </c>
      <c r="N2560" s="136"/>
      <c r="O2560" s="469"/>
      <c r="P2560" s="75">
        <v>0</v>
      </c>
      <c r="Q2560" s="999">
        <f t="shared" si="244"/>
        <v>0</v>
      </c>
      <c r="R2560" s="91"/>
      <c r="S2560" s="644"/>
      <c r="T2560" s="75">
        <v>0</v>
      </c>
      <c r="U2560" s="999"/>
      <c r="V2560" s="91"/>
      <c r="W2560" s="644"/>
      <c r="X2560" s="91"/>
      <c r="Y2560" s="644"/>
      <c r="Z2560" s="60">
        <f t="shared" si="243"/>
        <v>50</v>
      </c>
      <c r="AA2560" s="999">
        <v>5888.16</v>
      </c>
      <c r="AB2560" s="91"/>
      <c r="AC2560" s="644"/>
      <c r="AD2560" s="63">
        <v>0</v>
      </c>
      <c r="AE2560" s="78">
        <f t="shared" si="245"/>
        <v>0</v>
      </c>
      <c r="AF2560" s="940">
        <v>0</v>
      </c>
      <c r="AG2560" s="150">
        <v>0</v>
      </c>
      <c r="AH2560" s="91"/>
      <c r="AI2560" s="644"/>
      <c r="AJ2560" s="998">
        <f t="shared" ref="AJ2560:AJ2623" si="246">AG2560+AI2560+AE2560+AC2560+AA2560+Y2560+W2560+U2560+S2560+Q2560+O2560+M2560</f>
        <v>5888.16</v>
      </c>
    </row>
    <row r="2561" spans="2:36" ht="66" x14ac:dyDescent="0.25">
      <c r="B2561" s="408"/>
      <c r="C2561" s="101" t="s">
        <v>2243</v>
      </c>
      <c r="D2561" s="98"/>
      <c r="E2561" s="98">
        <v>50</v>
      </c>
      <c r="F2561" s="79" t="s">
        <v>30</v>
      </c>
      <c r="G2561" s="55" t="s">
        <v>31</v>
      </c>
      <c r="H2561" s="56" t="s">
        <v>32</v>
      </c>
      <c r="I2561" s="55" t="s">
        <v>33</v>
      </c>
      <c r="J2561" s="57">
        <v>117.7632</v>
      </c>
      <c r="K2561" s="767">
        <v>5888.16</v>
      </c>
      <c r="L2561" s="136"/>
      <c r="M2561" s="469">
        <v>0</v>
      </c>
      <c r="N2561" s="136"/>
      <c r="O2561" s="469"/>
      <c r="P2561" s="75">
        <v>0</v>
      </c>
      <c r="Q2561" s="999">
        <f t="shared" si="244"/>
        <v>0</v>
      </c>
      <c r="R2561" s="91"/>
      <c r="S2561" s="644"/>
      <c r="T2561" s="75">
        <v>0</v>
      </c>
      <c r="U2561" s="999"/>
      <c r="V2561" s="91"/>
      <c r="W2561" s="644"/>
      <c r="X2561" s="91"/>
      <c r="Y2561" s="644"/>
      <c r="Z2561" s="60">
        <f t="shared" si="243"/>
        <v>50</v>
      </c>
      <c r="AA2561" s="999">
        <v>5888.16</v>
      </c>
      <c r="AB2561" s="91"/>
      <c r="AC2561" s="644"/>
      <c r="AD2561" s="63">
        <v>0</v>
      </c>
      <c r="AE2561" s="78">
        <f t="shared" si="245"/>
        <v>0</v>
      </c>
      <c r="AF2561" s="940">
        <v>0</v>
      </c>
      <c r="AG2561" s="150">
        <v>0</v>
      </c>
      <c r="AH2561" s="91"/>
      <c r="AI2561" s="644"/>
      <c r="AJ2561" s="998">
        <f t="shared" si="246"/>
        <v>5888.16</v>
      </c>
    </row>
    <row r="2562" spans="2:36" ht="66" x14ac:dyDescent="0.25">
      <c r="B2562" s="408"/>
      <c r="C2562" s="101" t="s">
        <v>2244</v>
      </c>
      <c r="D2562" s="98"/>
      <c r="E2562" s="98">
        <v>50</v>
      </c>
      <c r="F2562" s="79" t="s">
        <v>30</v>
      </c>
      <c r="G2562" s="55" t="s">
        <v>31</v>
      </c>
      <c r="H2562" s="56" t="s">
        <v>32</v>
      </c>
      <c r="I2562" s="55" t="s">
        <v>33</v>
      </c>
      <c r="J2562" s="57">
        <v>117.7632</v>
      </c>
      <c r="K2562" s="767">
        <v>5888.16</v>
      </c>
      <c r="L2562" s="136"/>
      <c r="M2562" s="469">
        <v>0</v>
      </c>
      <c r="N2562" s="136"/>
      <c r="O2562" s="469"/>
      <c r="P2562" s="75">
        <v>0</v>
      </c>
      <c r="Q2562" s="999">
        <f t="shared" si="244"/>
        <v>0</v>
      </c>
      <c r="R2562" s="91"/>
      <c r="S2562" s="644"/>
      <c r="T2562" s="75">
        <v>0</v>
      </c>
      <c r="U2562" s="999"/>
      <c r="V2562" s="91"/>
      <c r="W2562" s="644"/>
      <c r="X2562" s="91"/>
      <c r="Y2562" s="644"/>
      <c r="Z2562" s="60">
        <f t="shared" si="243"/>
        <v>50</v>
      </c>
      <c r="AA2562" s="999">
        <v>5888.16</v>
      </c>
      <c r="AB2562" s="91"/>
      <c r="AC2562" s="644"/>
      <c r="AD2562" s="63">
        <v>0</v>
      </c>
      <c r="AE2562" s="78">
        <f t="shared" si="245"/>
        <v>0</v>
      </c>
      <c r="AF2562" s="940">
        <v>0</v>
      </c>
      <c r="AG2562" s="150">
        <v>0</v>
      </c>
      <c r="AH2562" s="91"/>
      <c r="AI2562" s="644"/>
      <c r="AJ2562" s="998">
        <f t="shared" si="246"/>
        <v>5888.16</v>
      </c>
    </row>
    <row r="2563" spans="2:36" ht="66" x14ac:dyDescent="0.25">
      <c r="B2563" s="408"/>
      <c r="C2563" s="101" t="s">
        <v>2245</v>
      </c>
      <c r="D2563" s="98"/>
      <c r="E2563" s="98">
        <v>50</v>
      </c>
      <c r="F2563" s="79" t="s">
        <v>30</v>
      </c>
      <c r="G2563" s="55" t="s">
        <v>31</v>
      </c>
      <c r="H2563" s="56" t="s">
        <v>32</v>
      </c>
      <c r="I2563" s="55" t="s">
        <v>33</v>
      </c>
      <c r="J2563" s="57">
        <v>98.97120000000001</v>
      </c>
      <c r="K2563" s="767">
        <v>4948.5600000000004</v>
      </c>
      <c r="L2563" s="136"/>
      <c r="M2563" s="469">
        <v>0</v>
      </c>
      <c r="N2563" s="136"/>
      <c r="O2563" s="469"/>
      <c r="P2563" s="75">
        <v>0</v>
      </c>
      <c r="Q2563" s="999">
        <f t="shared" si="244"/>
        <v>0</v>
      </c>
      <c r="R2563" s="91"/>
      <c r="S2563" s="644"/>
      <c r="T2563" s="75">
        <v>0</v>
      </c>
      <c r="U2563" s="999"/>
      <c r="V2563" s="91"/>
      <c r="W2563" s="644"/>
      <c r="X2563" s="91"/>
      <c r="Y2563" s="644"/>
      <c r="Z2563" s="60">
        <f t="shared" si="243"/>
        <v>50</v>
      </c>
      <c r="AA2563" s="999">
        <v>4948.5600000000004</v>
      </c>
      <c r="AB2563" s="91"/>
      <c r="AC2563" s="644"/>
      <c r="AD2563" s="63">
        <v>0</v>
      </c>
      <c r="AE2563" s="78">
        <f t="shared" si="245"/>
        <v>0</v>
      </c>
      <c r="AF2563" s="940">
        <v>0</v>
      </c>
      <c r="AG2563" s="150">
        <v>0</v>
      </c>
      <c r="AH2563" s="91"/>
      <c r="AI2563" s="644"/>
      <c r="AJ2563" s="998">
        <f t="shared" si="246"/>
        <v>4948.5600000000004</v>
      </c>
    </row>
    <row r="2564" spans="2:36" ht="66" x14ac:dyDescent="0.25">
      <c r="B2564" s="408"/>
      <c r="C2564" s="101" t="s">
        <v>2246</v>
      </c>
      <c r="D2564" s="98"/>
      <c r="E2564" s="98">
        <v>50</v>
      </c>
      <c r="F2564" s="79" t="s">
        <v>30</v>
      </c>
      <c r="G2564" s="55" t="s">
        <v>31</v>
      </c>
      <c r="H2564" s="56" t="s">
        <v>32</v>
      </c>
      <c r="I2564" s="55" t="s">
        <v>33</v>
      </c>
      <c r="J2564" s="57">
        <v>98.97120000000001</v>
      </c>
      <c r="K2564" s="767">
        <v>4948.5600000000004</v>
      </c>
      <c r="L2564" s="136"/>
      <c r="M2564" s="469">
        <v>0</v>
      </c>
      <c r="N2564" s="136"/>
      <c r="O2564" s="469"/>
      <c r="P2564" s="75">
        <v>0</v>
      </c>
      <c r="Q2564" s="999">
        <f t="shared" si="244"/>
        <v>0</v>
      </c>
      <c r="R2564" s="91"/>
      <c r="S2564" s="644"/>
      <c r="T2564" s="75">
        <v>0</v>
      </c>
      <c r="U2564" s="999"/>
      <c r="V2564" s="91"/>
      <c r="W2564" s="644"/>
      <c r="X2564" s="91"/>
      <c r="Y2564" s="644"/>
      <c r="Z2564" s="60">
        <f t="shared" si="243"/>
        <v>50</v>
      </c>
      <c r="AA2564" s="999">
        <v>4948.5600000000004</v>
      </c>
      <c r="AB2564" s="91"/>
      <c r="AC2564" s="644"/>
      <c r="AD2564" s="63">
        <v>0</v>
      </c>
      <c r="AE2564" s="78">
        <f t="shared" si="245"/>
        <v>0</v>
      </c>
      <c r="AF2564" s="940">
        <v>0</v>
      </c>
      <c r="AG2564" s="150">
        <v>0</v>
      </c>
      <c r="AH2564" s="91"/>
      <c r="AI2564" s="644"/>
      <c r="AJ2564" s="998">
        <f t="shared" si="246"/>
        <v>4948.5600000000004</v>
      </c>
    </row>
    <row r="2565" spans="2:36" ht="66" x14ac:dyDescent="0.25">
      <c r="B2565" s="408"/>
      <c r="C2565" s="101" t="s">
        <v>2247</v>
      </c>
      <c r="D2565" s="98"/>
      <c r="E2565" s="98">
        <v>50</v>
      </c>
      <c r="F2565" s="79" t="s">
        <v>30</v>
      </c>
      <c r="G2565" s="55" t="s">
        <v>31</v>
      </c>
      <c r="H2565" s="56" t="s">
        <v>32</v>
      </c>
      <c r="I2565" s="55" t="s">
        <v>33</v>
      </c>
      <c r="J2565" s="57">
        <v>98.97120000000001</v>
      </c>
      <c r="K2565" s="767">
        <v>4948.5600000000004</v>
      </c>
      <c r="L2565" s="136"/>
      <c r="M2565" s="469">
        <v>0</v>
      </c>
      <c r="N2565" s="136"/>
      <c r="O2565" s="469"/>
      <c r="P2565" s="75">
        <v>0</v>
      </c>
      <c r="Q2565" s="999">
        <f t="shared" si="244"/>
        <v>0</v>
      </c>
      <c r="R2565" s="91"/>
      <c r="S2565" s="644"/>
      <c r="T2565" s="75">
        <v>0</v>
      </c>
      <c r="U2565" s="999"/>
      <c r="V2565" s="91"/>
      <c r="W2565" s="644"/>
      <c r="X2565" s="91"/>
      <c r="Y2565" s="644"/>
      <c r="Z2565" s="60">
        <f t="shared" si="243"/>
        <v>50</v>
      </c>
      <c r="AA2565" s="999">
        <v>4948.5600000000004</v>
      </c>
      <c r="AB2565" s="91"/>
      <c r="AC2565" s="644"/>
      <c r="AD2565" s="63">
        <v>0</v>
      </c>
      <c r="AE2565" s="78">
        <f t="shared" si="245"/>
        <v>0</v>
      </c>
      <c r="AF2565" s="940">
        <v>0</v>
      </c>
      <c r="AG2565" s="150">
        <v>0</v>
      </c>
      <c r="AH2565" s="91"/>
      <c r="AI2565" s="644"/>
      <c r="AJ2565" s="998">
        <f t="shared" si="246"/>
        <v>4948.5600000000004</v>
      </c>
    </row>
    <row r="2566" spans="2:36" ht="66" x14ac:dyDescent="0.25">
      <c r="B2566" s="408"/>
      <c r="C2566" s="101" t="s">
        <v>2248</v>
      </c>
      <c r="D2566" s="98"/>
      <c r="E2566" s="98">
        <v>30</v>
      </c>
      <c r="F2566" s="79" t="s">
        <v>30</v>
      </c>
      <c r="G2566" s="55" t="s">
        <v>31</v>
      </c>
      <c r="H2566" s="56" t="s">
        <v>32</v>
      </c>
      <c r="I2566" s="55" t="s">
        <v>33</v>
      </c>
      <c r="J2566" s="57">
        <v>111.49933333333334</v>
      </c>
      <c r="K2566" s="767">
        <v>3344.98</v>
      </c>
      <c r="L2566" s="136"/>
      <c r="M2566" s="469">
        <v>0</v>
      </c>
      <c r="N2566" s="136"/>
      <c r="O2566" s="469"/>
      <c r="P2566" s="75">
        <v>0</v>
      </c>
      <c r="Q2566" s="999">
        <f t="shared" si="244"/>
        <v>0</v>
      </c>
      <c r="R2566" s="91"/>
      <c r="S2566" s="644"/>
      <c r="T2566" s="75">
        <v>0</v>
      </c>
      <c r="U2566" s="999"/>
      <c r="V2566" s="91"/>
      <c r="W2566" s="644"/>
      <c r="X2566" s="91"/>
      <c r="Y2566" s="644"/>
      <c r="Z2566" s="60">
        <f t="shared" ref="Z2566:Z2629" si="247">E2566</f>
        <v>30</v>
      </c>
      <c r="AA2566" s="999">
        <v>3344.98</v>
      </c>
      <c r="AB2566" s="91"/>
      <c r="AC2566" s="644"/>
      <c r="AD2566" s="63">
        <v>0</v>
      </c>
      <c r="AE2566" s="78">
        <f t="shared" si="245"/>
        <v>0</v>
      </c>
      <c r="AF2566" s="940">
        <v>0</v>
      </c>
      <c r="AG2566" s="150">
        <v>0</v>
      </c>
      <c r="AH2566" s="91"/>
      <c r="AI2566" s="644"/>
      <c r="AJ2566" s="998">
        <f t="shared" si="246"/>
        <v>3344.98</v>
      </c>
    </row>
    <row r="2567" spans="2:36" ht="66" x14ac:dyDescent="0.25">
      <c r="B2567" s="408"/>
      <c r="C2567" s="101" t="s">
        <v>2249</v>
      </c>
      <c r="D2567" s="98"/>
      <c r="E2567" s="98">
        <v>30</v>
      </c>
      <c r="F2567" s="79" t="s">
        <v>30</v>
      </c>
      <c r="G2567" s="55" t="s">
        <v>31</v>
      </c>
      <c r="H2567" s="56" t="s">
        <v>32</v>
      </c>
      <c r="I2567" s="55" t="s">
        <v>33</v>
      </c>
      <c r="J2567" s="57">
        <v>111.49933333333334</v>
      </c>
      <c r="K2567" s="767">
        <v>3344.98</v>
      </c>
      <c r="L2567" s="136"/>
      <c r="M2567" s="469">
        <v>0</v>
      </c>
      <c r="N2567" s="136"/>
      <c r="O2567" s="469"/>
      <c r="P2567" s="75">
        <v>0</v>
      </c>
      <c r="Q2567" s="999">
        <f t="shared" si="244"/>
        <v>0</v>
      </c>
      <c r="R2567" s="91"/>
      <c r="S2567" s="644"/>
      <c r="T2567" s="75">
        <v>0</v>
      </c>
      <c r="U2567" s="999"/>
      <c r="V2567" s="91"/>
      <c r="W2567" s="644"/>
      <c r="X2567" s="91"/>
      <c r="Y2567" s="644"/>
      <c r="Z2567" s="60">
        <f t="shared" si="247"/>
        <v>30</v>
      </c>
      <c r="AA2567" s="999">
        <v>3344.98</v>
      </c>
      <c r="AB2567" s="91"/>
      <c r="AC2567" s="644"/>
      <c r="AD2567" s="63">
        <v>0</v>
      </c>
      <c r="AE2567" s="78">
        <f t="shared" si="245"/>
        <v>0</v>
      </c>
      <c r="AF2567" s="940">
        <v>0</v>
      </c>
      <c r="AG2567" s="150">
        <v>0</v>
      </c>
      <c r="AH2567" s="91"/>
      <c r="AI2567" s="644"/>
      <c r="AJ2567" s="998">
        <f t="shared" si="246"/>
        <v>3344.98</v>
      </c>
    </row>
    <row r="2568" spans="2:36" ht="66" x14ac:dyDescent="0.25">
      <c r="B2568" s="408"/>
      <c r="C2568" s="101" t="s">
        <v>2250</v>
      </c>
      <c r="D2568" s="98"/>
      <c r="E2568" s="98">
        <v>30</v>
      </c>
      <c r="F2568" s="79" t="s">
        <v>30</v>
      </c>
      <c r="G2568" s="55" t="s">
        <v>31</v>
      </c>
      <c r="H2568" s="56" t="s">
        <v>32</v>
      </c>
      <c r="I2568" s="55" t="s">
        <v>33</v>
      </c>
      <c r="J2568" s="57">
        <v>111.49933333333334</v>
      </c>
      <c r="K2568" s="767">
        <v>3344.98</v>
      </c>
      <c r="L2568" s="136"/>
      <c r="M2568" s="469">
        <v>0</v>
      </c>
      <c r="N2568" s="136"/>
      <c r="O2568" s="469"/>
      <c r="P2568" s="75">
        <v>0</v>
      </c>
      <c r="Q2568" s="999">
        <f t="shared" si="244"/>
        <v>0</v>
      </c>
      <c r="R2568" s="91"/>
      <c r="S2568" s="644"/>
      <c r="T2568" s="75">
        <v>0</v>
      </c>
      <c r="U2568" s="999"/>
      <c r="V2568" s="91"/>
      <c r="W2568" s="644"/>
      <c r="X2568" s="91"/>
      <c r="Y2568" s="644"/>
      <c r="Z2568" s="60">
        <f t="shared" si="247"/>
        <v>30</v>
      </c>
      <c r="AA2568" s="999">
        <v>3344.98</v>
      </c>
      <c r="AB2568" s="91"/>
      <c r="AC2568" s="644"/>
      <c r="AD2568" s="63">
        <v>0</v>
      </c>
      <c r="AE2568" s="78">
        <f t="shared" si="245"/>
        <v>0</v>
      </c>
      <c r="AF2568" s="940">
        <v>0</v>
      </c>
      <c r="AG2568" s="150">
        <v>0</v>
      </c>
      <c r="AH2568" s="91"/>
      <c r="AI2568" s="644"/>
      <c r="AJ2568" s="998">
        <f t="shared" si="246"/>
        <v>3344.98</v>
      </c>
    </row>
    <row r="2569" spans="2:36" ht="66" x14ac:dyDescent="0.25">
      <c r="B2569" s="408"/>
      <c r="C2569" s="101" t="s">
        <v>2251</v>
      </c>
      <c r="D2569" s="98"/>
      <c r="E2569" s="98">
        <v>30</v>
      </c>
      <c r="F2569" s="79" t="s">
        <v>30</v>
      </c>
      <c r="G2569" s="55" t="s">
        <v>31</v>
      </c>
      <c r="H2569" s="56" t="s">
        <v>32</v>
      </c>
      <c r="I2569" s="55" t="s">
        <v>33</v>
      </c>
      <c r="J2569" s="57">
        <v>111.49933333333334</v>
      </c>
      <c r="K2569" s="767">
        <v>3344.98</v>
      </c>
      <c r="L2569" s="136"/>
      <c r="M2569" s="469">
        <v>0</v>
      </c>
      <c r="N2569" s="136"/>
      <c r="O2569" s="469"/>
      <c r="P2569" s="75">
        <v>0</v>
      </c>
      <c r="Q2569" s="999">
        <f t="shared" si="244"/>
        <v>0</v>
      </c>
      <c r="R2569" s="91"/>
      <c r="S2569" s="644"/>
      <c r="T2569" s="75">
        <v>0</v>
      </c>
      <c r="U2569" s="999"/>
      <c r="V2569" s="91"/>
      <c r="W2569" s="644"/>
      <c r="X2569" s="91"/>
      <c r="Y2569" s="644"/>
      <c r="Z2569" s="60">
        <f t="shared" si="247"/>
        <v>30</v>
      </c>
      <c r="AA2569" s="999">
        <v>3344.98</v>
      </c>
      <c r="AB2569" s="91"/>
      <c r="AC2569" s="644"/>
      <c r="AD2569" s="63">
        <v>0</v>
      </c>
      <c r="AE2569" s="78">
        <f t="shared" si="245"/>
        <v>0</v>
      </c>
      <c r="AF2569" s="940">
        <v>0</v>
      </c>
      <c r="AG2569" s="150">
        <v>0</v>
      </c>
      <c r="AH2569" s="91"/>
      <c r="AI2569" s="644"/>
      <c r="AJ2569" s="998">
        <f t="shared" si="246"/>
        <v>3344.98</v>
      </c>
    </row>
    <row r="2570" spans="2:36" ht="66" x14ac:dyDescent="0.25">
      <c r="B2570" s="408"/>
      <c r="C2570" s="87" t="s">
        <v>2252</v>
      </c>
      <c r="D2570" s="98"/>
      <c r="E2570" s="98">
        <v>10</v>
      </c>
      <c r="F2570" s="79" t="s">
        <v>30</v>
      </c>
      <c r="G2570" s="55" t="s">
        <v>31</v>
      </c>
      <c r="H2570" s="56" t="s">
        <v>32</v>
      </c>
      <c r="I2570" s="55" t="s">
        <v>33</v>
      </c>
      <c r="J2570" s="57">
        <v>2088</v>
      </c>
      <c r="K2570" s="767">
        <v>20880</v>
      </c>
      <c r="L2570" s="136"/>
      <c r="M2570" s="469">
        <v>0</v>
      </c>
      <c r="N2570" s="136"/>
      <c r="O2570" s="469"/>
      <c r="P2570" s="75">
        <v>0</v>
      </c>
      <c r="Q2570" s="999">
        <f t="shared" si="244"/>
        <v>0</v>
      </c>
      <c r="R2570" s="91"/>
      <c r="S2570" s="644"/>
      <c r="T2570" s="75">
        <v>0</v>
      </c>
      <c r="U2570" s="999"/>
      <c r="V2570" s="91"/>
      <c r="W2570" s="644"/>
      <c r="X2570" s="91"/>
      <c r="Y2570" s="644"/>
      <c r="Z2570" s="60">
        <f t="shared" si="247"/>
        <v>10</v>
      </c>
      <c r="AA2570" s="999">
        <v>20880</v>
      </c>
      <c r="AB2570" s="91"/>
      <c r="AC2570" s="644"/>
      <c r="AD2570" s="63">
        <v>0</v>
      </c>
      <c r="AE2570" s="78">
        <f t="shared" si="245"/>
        <v>0</v>
      </c>
      <c r="AF2570" s="940">
        <v>0</v>
      </c>
      <c r="AG2570" s="150">
        <v>0</v>
      </c>
      <c r="AH2570" s="91"/>
      <c r="AI2570" s="644"/>
      <c r="AJ2570" s="998">
        <f t="shared" si="246"/>
        <v>20880</v>
      </c>
    </row>
    <row r="2571" spans="2:36" ht="66" x14ac:dyDescent="0.25">
      <c r="B2571" s="408"/>
      <c r="C2571" s="101" t="s">
        <v>2253</v>
      </c>
      <c r="D2571" s="98"/>
      <c r="E2571" s="98">
        <v>140</v>
      </c>
      <c r="F2571" s="79" t="s">
        <v>396</v>
      </c>
      <c r="G2571" s="55" t="s">
        <v>31</v>
      </c>
      <c r="H2571" s="56" t="s">
        <v>32</v>
      </c>
      <c r="I2571" s="55" t="s">
        <v>33</v>
      </c>
      <c r="J2571" s="57">
        <v>99.806428571428569</v>
      </c>
      <c r="K2571" s="767">
        <v>13972.9</v>
      </c>
      <c r="L2571" s="136"/>
      <c r="M2571" s="469">
        <v>0</v>
      </c>
      <c r="N2571" s="136"/>
      <c r="O2571" s="469"/>
      <c r="P2571" s="75">
        <v>0</v>
      </c>
      <c r="Q2571" s="999">
        <f t="shared" si="244"/>
        <v>0</v>
      </c>
      <c r="R2571" s="91"/>
      <c r="S2571" s="644"/>
      <c r="T2571" s="75">
        <v>0</v>
      </c>
      <c r="U2571" s="999"/>
      <c r="V2571" s="91"/>
      <c r="W2571" s="644"/>
      <c r="X2571" s="91"/>
      <c r="Y2571" s="644"/>
      <c r="Z2571" s="60">
        <f t="shared" si="247"/>
        <v>140</v>
      </c>
      <c r="AA2571" s="999">
        <v>13972.9</v>
      </c>
      <c r="AB2571" s="91"/>
      <c r="AC2571" s="644"/>
      <c r="AD2571" s="63">
        <v>0</v>
      </c>
      <c r="AE2571" s="78">
        <f t="shared" si="245"/>
        <v>0</v>
      </c>
      <c r="AF2571" s="940">
        <v>0</v>
      </c>
      <c r="AG2571" s="150">
        <v>0</v>
      </c>
      <c r="AH2571" s="91"/>
      <c r="AI2571" s="644"/>
      <c r="AJ2571" s="998">
        <f t="shared" si="246"/>
        <v>13972.9</v>
      </c>
    </row>
    <row r="2572" spans="2:36" ht="66" x14ac:dyDescent="0.25">
      <c r="B2572" s="408"/>
      <c r="C2572" s="101" t="s">
        <v>2254</v>
      </c>
      <c r="D2572" s="98"/>
      <c r="E2572" s="98">
        <v>100</v>
      </c>
      <c r="F2572" s="79" t="s">
        <v>30</v>
      </c>
      <c r="G2572" s="55" t="s">
        <v>31</v>
      </c>
      <c r="H2572" s="56" t="s">
        <v>32</v>
      </c>
      <c r="I2572" s="55" t="s">
        <v>33</v>
      </c>
      <c r="J2572" s="57">
        <v>73.915199999999999</v>
      </c>
      <c r="K2572" s="767">
        <v>7391.52</v>
      </c>
      <c r="L2572" s="136"/>
      <c r="M2572" s="469">
        <v>0</v>
      </c>
      <c r="N2572" s="136"/>
      <c r="O2572" s="469"/>
      <c r="P2572" s="75">
        <v>0</v>
      </c>
      <c r="Q2572" s="999">
        <f t="shared" si="244"/>
        <v>0</v>
      </c>
      <c r="R2572" s="91"/>
      <c r="S2572" s="644"/>
      <c r="T2572" s="75">
        <v>0</v>
      </c>
      <c r="U2572" s="999"/>
      <c r="V2572" s="91"/>
      <c r="W2572" s="644"/>
      <c r="X2572" s="91"/>
      <c r="Y2572" s="644"/>
      <c r="Z2572" s="60">
        <f t="shared" si="247"/>
        <v>100</v>
      </c>
      <c r="AA2572" s="999">
        <v>7391.52</v>
      </c>
      <c r="AB2572" s="91"/>
      <c r="AC2572" s="644"/>
      <c r="AD2572" s="63">
        <v>0</v>
      </c>
      <c r="AE2572" s="78">
        <f t="shared" si="245"/>
        <v>0</v>
      </c>
      <c r="AF2572" s="940">
        <v>0</v>
      </c>
      <c r="AG2572" s="150">
        <v>0</v>
      </c>
      <c r="AH2572" s="91"/>
      <c r="AI2572" s="644"/>
      <c r="AJ2572" s="998">
        <f t="shared" si="246"/>
        <v>7391.52</v>
      </c>
    </row>
    <row r="2573" spans="2:36" ht="66" x14ac:dyDescent="0.25">
      <c r="B2573" s="408"/>
      <c r="C2573" s="101" t="s">
        <v>2255</v>
      </c>
      <c r="D2573" s="98"/>
      <c r="E2573" s="98">
        <v>300</v>
      </c>
      <c r="F2573" s="79" t="s">
        <v>30</v>
      </c>
      <c r="G2573" s="55" t="s">
        <v>31</v>
      </c>
      <c r="H2573" s="56" t="s">
        <v>32</v>
      </c>
      <c r="I2573" s="55" t="s">
        <v>33</v>
      </c>
      <c r="J2573" s="57">
        <v>24.429600000000001</v>
      </c>
      <c r="K2573" s="767">
        <v>7328.88</v>
      </c>
      <c r="L2573" s="136"/>
      <c r="M2573" s="469">
        <v>0</v>
      </c>
      <c r="N2573" s="136"/>
      <c r="O2573" s="469"/>
      <c r="P2573" s="75">
        <v>0</v>
      </c>
      <c r="Q2573" s="999">
        <f t="shared" si="244"/>
        <v>0</v>
      </c>
      <c r="R2573" s="91"/>
      <c r="S2573" s="644"/>
      <c r="T2573" s="75">
        <v>0</v>
      </c>
      <c r="U2573" s="999"/>
      <c r="V2573" s="91"/>
      <c r="W2573" s="644"/>
      <c r="X2573" s="91"/>
      <c r="Y2573" s="644"/>
      <c r="Z2573" s="60">
        <f t="shared" si="247"/>
        <v>300</v>
      </c>
      <c r="AA2573" s="999">
        <v>7328.88</v>
      </c>
      <c r="AB2573" s="91"/>
      <c r="AC2573" s="644"/>
      <c r="AD2573" s="63">
        <v>0</v>
      </c>
      <c r="AE2573" s="78">
        <f t="shared" si="245"/>
        <v>0</v>
      </c>
      <c r="AF2573" s="940">
        <v>0</v>
      </c>
      <c r="AG2573" s="150">
        <v>0</v>
      </c>
      <c r="AH2573" s="91"/>
      <c r="AI2573" s="644"/>
      <c r="AJ2573" s="998">
        <f t="shared" si="246"/>
        <v>7328.88</v>
      </c>
    </row>
    <row r="2574" spans="2:36" ht="66" x14ac:dyDescent="0.25">
      <c r="B2574" s="408"/>
      <c r="C2574" s="101" t="s">
        <v>2256</v>
      </c>
      <c r="D2574" s="98"/>
      <c r="E2574" s="98">
        <v>300</v>
      </c>
      <c r="F2574" s="79" t="s">
        <v>30</v>
      </c>
      <c r="G2574" s="55" t="s">
        <v>31</v>
      </c>
      <c r="H2574" s="56" t="s">
        <v>32</v>
      </c>
      <c r="I2574" s="55" t="s">
        <v>33</v>
      </c>
      <c r="J2574" s="57">
        <v>24.429600000000001</v>
      </c>
      <c r="K2574" s="767">
        <v>7328.88</v>
      </c>
      <c r="L2574" s="136"/>
      <c r="M2574" s="469">
        <v>0</v>
      </c>
      <c r="N2574" s="136"/>
      <c r="O2574" s="469"/>
      <c r="P2574" s="75">
        <v>0</v>
      </c>
      <c r="Q2574" s="999">
        <f t="shared" si="244"/>
        <v>0</v>
      </c>
      <c r="R2574" s="91"/>
      <c r="S2574" s="644"/>
      <c r="T2574" s="75">
        <v>0</v>
      </c>
      <c r="U2574" s="999"/>
      <c r="V2574" s="91"/>
      <c r="W2574" s="644"/>
      <c r="X2574" s="91"/>
      <c r="Y2574" s="644"/>
      <c r="Z2574" s="60">
        <f t="shared" si="247"/>
        <v>300</v>
      </c>
      <c r="AA2574" s="999">
        <v>7328.88</v>
      </c>
      <c r="AB2574" s="91"/>
      <c r="AC2574" s="644"/>
      <c r="AD2574" s="63">
        <v>0</v>
      </c>
      <c r="AE2574" s="78">
        <f t="shared" si="245"/>
        <v>0</v>
      </c>
      <c r="AF2574" s="940">
        <v>0</v>
      </c>
      <c r="AG2574" s="150">
        <v>0</v>
      </c>
      <c r="AH2574" s="91"/>
      <c r="AI2574" s="644"/>
      <c r="AJ2574" s="998">
        <f t="shared" si="246"/>
        <v>7328.88</v>
      </c>
    </row>
    <row r="2575" spans="2:36" ht="66" x14ac:dyDescent="0.25">
      <c r="B2575" s="408"/>
      <c r="C2575" s="101" t="s">
        <v>2257</v>
      </c>
      <c r="D2575" s="98"/>
      <c r="E2575" s="98">
        <v>70</v>
      </c>
      <c r="F2575" s="79" t="s">
        <v>30</v>
      </c>
      <c r="G2575" s="55" t="s">
        <v>31</v>
      </c>
      <c r="H2575" s="56" t="s">
        <v>32</v>
      </c>
      <c r="I2575" s="55" t="s">
        <v>33</v>
      </c>
      <c r="J2575" s="57">
        <v>162.44642857142858</v>
      </c>
      <c r="K2575" s="767">
        <v>11371.25</v>
      </c>
      <c r="L2575" s="136"/>
      <c r="M2575" s="469">
        <v>0</v>
      </c>
      <c r="N2575" s="136"/>
      <c r="O2575" s="469"/>
      <c r="P2575" s="75">
        <v>0</v>
      </c>
      <c r="Q2575" s="999">
        <f t="shared" si="244"/>
        <v>0</v>
      </c>
      <c r="R2575" s="91"/>
      <c r="S2575" s="644"/>
      <c r="T2575" s="75">
        <v>0</v>
      </c>
      <c r="U2575" s="999"/>
      <c r="V2575" s="91"/>
      <c r="W2575" s="644"/>
      <c r="X2575" s="91"/>
      <c r="Y2575" s="644"/>
      <c r="Z2575" s="60">
        <f t="shared" si="247"/>
        <v>70</v>
      </c>
      <c r="AA2575" s="999">
        <v>11371.25</v>
      </c>
      <c r="AB2575" s="91"/>
      <c r="AC2575" s="644"/>
      <c r="AD2575" s="63">
        <v>0</v>
      </c>
      <c r="AE2575" s="78">
        <f t="shared" si="245"/>
        <v>0</v>
      </c>
      <c r="AF2575" s="940">
        <v>0</v>
      </c>
      <c r="AG2575" s="150">
        <v>0</v>
      </c>
      <c r="AH2575" s="91"/>
      <c r="AI2575" s="644"/>
      <c r="AJ2575" s="998">
        <f t="shared" si="246"/>
        <v>11371.25</v>
      </c>
    </row>
    <row r="2576" spans="2:36" ht="24" x14ac:dyDescent="0.25">
      <c r="B2576" s="408"/>
      <c r="C2576" s="52" t="s">
        <v>2258</v>
      </c>
      <c r="D2576" s="98"/>
      <c r="E2576" s="98">
        <v>6</v>
      </c>
      <c r="F2576" s="79" t="s">
        <v>30</v>
      </c>
      <c r="G2576" s="55"/>
      <c r="H2576" s="56"/>
      <c r="I2576" s="55"/>
      <c r="J2576" s="57">
        <v>188</v>
      </c>
      <c r="K2576" s="767">
        <v>1128</v>
      </c>
      <c r="L2576" s="136"/>
      <c r="M2576" s="469">
        <v>0</v>
      </c>
      <c r="N2576" s="136"/>
      <c r="O2576" s="469"/>
      <c r="P2576" s="75">
        <v>0</v>
      </c>
      <c r="Q2576" s="999">
        <f t="shared" si="244"/>
        <v>0</v>
      </c>
      <c r="R2576" s="91"/>
      <c r="S2576" s="644"/>
      <c r="T2576" s="75">
        <v>0</v>
      </c>
      <c r="U2576" s="999"/>
      <c r="V2576" s="91"/>
      <c r="W2576" s="644"/>
      <c r="X2576" s="91"/>
      <c r="Y2576" s="644"/>
      <c r="Z2576" s="60">
        <f t="shared" si="247"/>
        <v>6</v>
      </c>
      <c r="AA2576" s="999">
        <v>1128</v>
      </c>
      <c r="AB2576" s="91"/>
      <c r="AC2576" s="644"/>
      <c r="AD2576" s="63">
        <v>0</v>
      </c>
      <c r="AE2576" s="78">
        <f t="shared" si="245"/>
        <v>0</v>
      </c>
      <c r="AF2576" s="940">
        <v>0</v>
      </c>
      <c r="AG2576" s="150">
        <v>0</v>
      </c>
      <c r="AH2576" s="91"/>
      <c r="AI2576" s="644"/>
      <c r="AJ2576" s="998">
        <f t="shared" si="246"/>
        <v>1128</v>
      </c>
    </row>
    <row r="2577" spans="2:36" ht="24" x14ac:dyDescent="0.25">
      <c r="B2577" s="408"/>
      <c r="C2577" s="52" t="s">
        <v>2259</v>
      </c>
      <c r="D2577" s="98"/>
      <c r="E2577" s="98">
        <v>4</v>
      </c>
      <c r="F2577" s="79" t="s">
        <v>30</v>
      </c>
      <c r="G2577" s="55"/>
      <c r="H2577" s="56"/>
      <c r="I2577" s="55"/>
      <c r="J2577" s="57">
        <v>252</v>
      </c>
      <c r="K2577" s="767">
        <v>1008</v>
      </c>
      <c r="L2577" s="136"/>
      <c r="M2577" s="469">
        <v>0</v>
      </c>
      <c r="N2577" s="136"/>
      <c r="O2577" s="469"/>
      <c r="P2577" s="75">
        <v>0</v>
      </c>
      <c r="Q2577" s="999">
        <f t="shared" si="244"/>
        <v>0</v>
      </c>
      <c r="R2577" s="91"/>
      <c r="S2577" s="644"/>
      <c r="T2577" s="75">
        <v>0</v>
      </c>
      <c r="U2577" s="999"/>
      <c r="V2577" s="91"/>
      <c r="W2577" s="644"/>
      <c r="X2577" s="91"/>
      <c r="Y2577" s="644"/>
      <c r="Z2577" s="60">
        <f t="shared" si="247"/>
        <v>4</v>
      </c>
      <c r="AA2577" s="999">
        <v>1008</v>
      </c>
      <c r="AB2577" s="91"/>
      <c r="AC2577" s="644"/>
      <c r="AD2577" s="63">
        <v>0</v>
      </c>
      <c r="AE2577" s="78">
        <f t="shared" si="245"/>
        <v>0</v>
      </c>
      <c r="AF2577" s="940">
        <v>0</v>
      </c>
      <c r="AG2577" s="150">
        <v>0</v>
      </c>
      <c r="AH2577" s="91"/>
      <c r="AI2577" s="644"/>
      <c r="AJ2577" s="998">
        <f t="shared" si="246"/>
        <v>1008</v>
      </c>
    </row>
    <row r="2578" spans="2:36" ht="66" x14ac:dyDescent="0.25">
      <c r="B2578" s="408"/>
      <c r="C2578" s="87" t="s">
        <v>2260</v>
      </c>
      <c r="D2578" s="98"/>
      <c r="E2578" s="98">
        <v>20</v>
      </c>
      <c r="F2578" s="79" t="s">
        <v>30</v>
      </c>
      <c r="G2578" s="55" t="s">
        <v>31</v>
      </c>
      <c r="H2578" s="56" t="s">
        <v>32</v>
      </c>
      <c r="I2578" s="55" t="s">
        <v>33</v>
      </c>
      <c r="J2578" s="57">
        <v>2204</v>
      </c>
      <c r="K2578" s="767">
        <v>44080</v>
      </c>
      <c r="L2578" s="136"/>
      <c r="M2578" s="469">
        <v>0</v>
      </c>
      <c r="N2578" s="136"/>
      <c r="O2578" s="469"/>
      <c r="P2578" s="75">
        <v>0</v>
      </c>
      <c r="Q2578" s="999">
        <f t="shared" si="244"/>
        <v>0</v>
      </c>
      <c r="R2578" s="91"/>
      <c r="S2578" s="644"/>
      <c r="T2578" s="75">
        <v>0</v>
      </c>
      <c r="U2578" s="999"/>
      <c r="V2578" s="91"/>
      <c r="W2578" s="644"/>
      <c r="X2578" s="91"/>
      <c r="Y2578" s="644"/>
      <c r="Z2578" s="60">
        <f t="shared" si="247"/>
        <v>20</v>
      </c>
      <c r="AA2578" s="999">
        <v>44080</v>
      </c>
      <c r="AB2578" s="91"/>
      <c r="AC2578" s="644"/>
      <c r="AD2578" s="63">
        <v>0</v>
      </c>
      <c r="AE2578" s="78">
        <f t="shared" si="245"/>
        <v>0</v>
      </c>
      <c r="AF2578" s="940">
        <v>0</v>
      </c>
      <c r="AG2578" s="150">
        <v>0</v>
      </c>
      <c r="AH2578" s="91"/>
      <c r="AI2578" s="644"/>
      <c r="AJ2578" s="998">
        <f t="shared" si="246"/>
        <v>44080</v>
      </c>
    </row>
    <row r="2579" spans="2:36" ht="66" x14ac:dyDescent="0.25">
      <c r="B2579" s="408"/>
      <c r="C2579" s="101" t="s">
        <v>2261</v>
      </c>
      <c r="D2579" s="98"/>
      <c r="E2579" s="98">
        <v>50</v>
      </c>
      <c r="F2579" s="79" t="s">
        <v>30</v>
      </c>
      <c r="G2579" s="55" t="s">
        <v>31</v>
      </c>
      <c r="H2579" s="56" t="s">
        <v>32</v>
      </c>
      <c r="I2579" s="55" t="s">
        <v>33</v>
      </c>
      <c r="J2579" s="57">
        <v>77.673599999999993</v>
      </c>
      <c r="K2579" s="767">
        <v>3883.68</v>
      </c>
      <c r="L2579" s="136"/>
      <c r="M2579" s="469">
        <v>0</v>
      </c>
      <c r="N2579" s="136"/>
      <c r="O2579" s="469"/>
      <c r="P2579" s="75">
        <v>0</v>
      </c>
      <c r="Q2579" s="999">
        <f t="shared" si="244"/>
        <v>0</v>
      </c>
      <c r="R2579" s="91"/>
      <c r="S2579" s="644"/>
      <c r="T2579" s="75">
        <v>0</v>
      </c>
      <c r="U2579" s="999"/>
      <c r="V2579" s="91"/>
      <c r="W2579" s="644"/>
      <c r="X2579" s="91"/>
      <c r="Y2579" s="644"/>
      <c r="Z2579" s="60">
        <f t="shared" si="247"/>
        <v>50</v>
      </c>
      <c r="AA2579" s="999">
        <v>3883.68</v>
      </c>
      <c r="AB2579" s="91"/>
      <c r="AC2579" s="644"/>
      <c r="AD2579" s="63">
        <v>0</v>
      </c>
      <c r="AE2579" s="78">
        <f t="shared" si="245"/>
        <v>0</v>
      </c>
      <c r="AF2579" s="940">
        <v>0</v>
      </c>
      <c r="AG2579" s="150">
        <v>0</v>
      </c>
      <c r="AH2579" s="91"/>
      <c r="AI2579" s="644"/>
      <c r="AJ2579" s="998">
        <f t="shared" si="246"/>
        <v>3883.68</v>
      </c>
    </row>
    <row r="2580" spans="2:36" ht="66" x14ac:dyDescent="0.25">
      <c r="B2580" s="408"/>
      <c r="C2580" s="101" t="s">
        <v>2262</v>
      </c>
      <c r="D2580" s="98"/>
      <c r="E2580" s="98">
        <v>50</v>
      </c>
      <c r="F2580" s="79" t="s">
        <v>30</v>
      </c>
      <c r="G2580" s="55" t="s">
        <v>31</v>
      </c>
      <c r="H2580" s="56" t="s">
        <v>32</v>
      </c>
      <c r="I2580" s="55" t="s">
        <v>33</v>
      </c>
      <c r="J2580" s="57">
        <v>87.695999999999998</v>
      </c>
      <c r="K2580" s="767">
        <v>4384.8</v>
      </c>
      <c r="L2580" s="136"/>
      <c r="M2580" s="469">
        <v>0</v>
      </c>
      <c r="N2580" s="136"/>
      <c r="O2580" s="469"/>
      <c r="P2580" s="75">
        <v>0</v>
      </c>
      <c r="Q2580" s="999">
        <f t="shared" si="244"/>
        <v>0</v>
      </c>
      <c r="R2580" s="91"/>
      <c r="S2580" s="644"/>
      <c r="T2580" s="75">
        <v>0</v>
      </c>
      <c r="U2580" s="999"/>
      <c r="V2580" s="91"/>
      <c r="W2580" s="644"/>
      <c r="X2580" s="91"/>
      <c r="Y2580" s="644"/>
      <c r="Z2580" s="60">
        <f t="shared" si="247"/>
        <v>50</v>
      </c>
      <c r="AA2580" s="999">
        <v>4384.8</v>
      </c>
      <c r="AB2580" s="91"/>
      <c r="AC2580" s="644"/>
      <c r="AD2580" s="63">
        <v>0</v>
      </c>
      <c r="AE2580" s="78">
        <f t="shared" si="245"/>
        <v>0</v>
      </c>
      <c r="AF2580" s="940">
        <v>0</v>
      </c>
      <c r="AG2580" s="150">
        <v>0</v>
      </c>
      <c r="AH2580" s="91"/>
      <c r="AI2580" s="644"/>
      <c r="AJ2580" s="998">
        <f t="shared" si="246"/>
        <v>4384.8</v>
      </c>
    </row>
    <row r="2581" spans="2:36" ht="66" x14ac:dyDescent="0.25">
      <c r="B2581" s="408"/>
      <c r="C2581" s="101" t="s">
        <v>2263</v>
      </c>
      <c r="D2581" s="98"/>
      <c r="E2581" s="98">
        <v>50</v>
      </c>
      <c r="F2581" s="79" t="s">
        <v>30</v>
      </c>
      <c r="G2581" s="55" t="s">
        <v>31</v>
      </c>
      <c r="H2581" s="56" t="s">
        <v>32</v>
      </c>
      <c r="I2581" s="55" t="s">
        <v>33</v>
      </c>
      <c r="J2581" s="57">
        <v>77.673599999999993</v>
      </c>
      <c r="K2581" s="767">
        <v>3883.68</v>
      </c>
      <c r="L2581" s="136"/>
      <c r="M2581" s="469">
        <v>0</v>
      </c>
      <c r="N2581" s="136"/>
      <c r="O2581" s="469"/>
      <c r="P2581" s="75">
        <v>0</v>
      </c>
      <c r="Q2581" s="999">
        <f t="shared" si="244"/>
        <v>0</v>
      </c>
      <c r="R2581" s="91"/>
      <c r="S2581" s="644"/>
      <c r="T2581" s="75">
        <v>0</v>
      </c>
      <c r="U2581" s="999"/>
      <c r="V2581" s="91"/>
      <c r="W2581" s="644"/>
      <c r="X2581" s="91"/>
      <c r="Y2581" s="644"/>
      <c r="Z2581" s="60">
        <f t="shared" si="247"/>
        <v>50</v>
      </c>
      <c r="AA2581" s="999">
        <v>3883.68</v>
      </c>
      <c r="AB2581" s="91"/>
      <c r="AC2581" s="644"/>
      <c r="AD2581" s="63">
        <v>0</v>
      </c>
      <c r="AE2581" s="78">
        <f t="shared" si="245"/>
        <v>0</v>
      </c>
      <c r="AF2581" s="940">
        <v>0</v>
      </c>
      <c r="AG2581" s="150">
        <v>0</v>
      </c>
      <c r="AH2581" s="91"/>
      <c r="AI2581" s="644"/>
      <c r="AJ2581" s="998">
        <f t="shared" si="246"/>
        <v>3883.68</v>
      </c>
    </row>
    <row r="2582" spans="2:36" ht="66" x14ac:dyDescent="0.25">
      <c r="B2582" s="408"/>
      <c r="C2582" s="52" t="s">
        <v>2264</v>
      </c>
      <c r="D2582" s="98"/>
      <c r="E2582" s="98">
        <v>10</v>
      </c>
      <c r="F2582" s="79" t="s">
        <v>30</v>
      </c>
      <c r="G2582" s="55" t="s">
        <v>31</v>
      </c>
      <c r="H2582" s="56" t="s">
        <v>32</v>
      </c>
      <c r="I2582" s="55" t="s">
        <v>33</v>
      </c>
      <c r="J2582" s="57">
        <v>14546.4</v>
      </c>
      <c r="K2582" s="767">
        <v>145464</v>
      </c>
      <c r="L2582" s="136"/>
      <c r="M2582" s="469">
        <v>0</v>
      </c>
      <c r="N2582" s="136"/>
      <c r="O2582" s="469"/>
      <c r="P2582" s="75">
        <v>0</v>
      </c>
      <c r="Q2582" s="999">
        <f t="shared" si="244"/>
        <v>0</v>
      </c>
      <c r="R2582" s="91"/>
      <c r="S2582" s="644"/>
      <c r="T2582" s="75">
        <v>0</v>
      </c>
      <c r="U2582" s="999"/>
      <c r="V2582" s="91"/>
      <c r="W2582" s="644"/>
      <c r="X2582" s="91"/>
      <c r="Y2582" s="644"/>
      <c r="Z2582" s="60">
        <f t="shared" si="247"/>
        <v>10</v>
      </c>
      <c r="AA2582" s="999">
        <v>145464</v>
      </c>
      <c r="AB2582" s="91"/>
      <c r="AC2582" s="644"/>
      <c r="AD2582" s="63">
        <v>0</v>
      </c>
      <c r="AE2582" s="78">
        <f t="shared" si="245"/>
        <v>0</v>
      </c>
      <c r="AF2582" s="940">
        <v>0</v>
      </c>
      <c r="AG2582" s="150">
        <v>0</v>
      </c>
      <c r="AH2582" s="91"/>
      <c r="AI2582" s="644"/>
      <c r="AJ2582" s="998">
        <f t="shared" si="246"/>
        <v>145464</v>
      </c>
    </row>
    <row r="2583" spans="2:36" ht="66" x14ac:dyDescent="0.25">
      <c r="B2583" s="408"/>
      <c r="C2583" s="101" t="s">
        <v>2265</v>
      </c>
      <c r="D2583" s="98"/>
      <c r="E2583" s="98">
        <v>40</v>
      </c>
      <c r="F2583" s="79" t="s">
        <v>30</v>
      </c>
      <c r="G2583" s="55" t="s">
        <v>31</v>
      </c>
      <c r="H2583" s="56" t="s">
        <v>32</v>
      </c>
      <c r="I2583" s="55" t="s">
        <v>33</v>
      </c>
      <c r="J2583" s="57">
        <v>149.08324999999999</v>
      </c>
      <c r="K2583" s="767">
        <v>5963.33</v>
      </c>
      <c r="L2583" s="136"/>
      <c r="M2583" s="469">
        <v>0</v>
      </c>
      <c r="N2583" s="136"/>
      <c r="O2583" s="469"/>
      <c r="P2583" s="75">
        <v>0</v>
      </c>
      <c r="Q2583" s="999">
        <f t="shared" si="244"/>
        <v>0</v>
      </c>
      <c r="R2583" s="91"/>
      <c r="S2583" s="644"/>
      <c r="T2583" s="75">
        <v>0</v>
      </c>
      <c r="U2583" s="999"/>
      <c r="V2583" s="91"/>
      <c r="W2583" s="644"/>
      <c r="X2583" s="91"/>
      <c r="Y2583" s="644"/>
      <c r="Z2583" s="60">
        <f t="shared" si="247"/>
        <v>40</v>
      </c>
      <c r="AA2583" s="999">
        <v>5963.33</v>
      </c>
      <c r="AB2583" s="91"/>
      <c r="AC2583" s="644"/>
      <c r="AD2583" s="63">
        <v>0</v>
      </c>
      <c r="AE2583" s="78">
        <f t="shared" si="245"/>
        <v>0</v>
      </c>
      <c r="AF2583" s="940">
        <v>0</v>
      </c>
      <c r="AG2583" s="150">
        <v>0</v>
      </c>
      <c r="AH2583" s="91"/>
      <c r="AI2583" s="644"/>
      <c r="AJ2583" s="998">
        <f t="shared" si="246"/>
        <v>5963.33</v>
      </c>
    </row>
    <row r="2584" spans="2:36" ht="66" x14ac:dyDescent="0.25">
      <c r="B2584" s="408"/>
      <c r="C2584" s="52" t="s">
        <v>2266</v>
      </c>
      <c r="D2584" s="98"/>
      <c r="E2584" s="98">
        <v>2</v>
      </c>
      <c r="F2584" s="79" t="s">
        <v>30</v>
      </c>
      <c r="G2584" s="55" t="s">
        <v>31</v>
      </c>
      <c r="H2584" s="56" t="s">
        <v>32</v>
      </c>
      <c r="I2584" s="55" t="s">
        <v>33</v>
      </c>
      <c r="J2584" s="57">
        <v>5707.69</v>
      </c>
      <c r="K2584" s="767">
        <v>11415.38</v>
      </c>
      <c r="L2584" s="136"/>
      <c r="M2584" s="469">
        <v>0</v>
      </c>
      <c r="N2584" s="136"/>
      <c r="O2584" s="469"/>
      <c r="P2584" s="75">
        <v>0</v>
      </c>
      <c r="Q2584" s="999">
        <f t="shared" si="244"/>
        <v>0</v>
      </c>
      <c r="R2584" s="91"/>
      <c r="S2584" s="644"/>
      <c r="T2584" s="75">
        <v>0</v>
      </c>
      <c r="U2584" s="999"/>
      <c r="V2584" s="91"/>
      <c r="W2584" s="644"/>
      <c r="X2584" s="91"/>
      <c r="Y2584" s="644"/>
      <c r="Z2584" s="60">
        <f t="shared" si="247"/>
        <v>2</v>
      </c>
      <c r="AA2584" s="999">
        <v>11415.38</v>
      </c>
      <c r="AB2584" s="91"/>
      <c r="AC2584" s="644"/>
      <c r="AD2584" s="63">
        <v>0</v>
      </c>
      <c r="AE2584" s="78">
        <f t="shared" si="245"/>
        <v>0</v>
      </c>
      <c r="AF2584" s="940">
        <v>0</v>
      </c>
      <c r="AG2584" s="150">
        <v>0</v>
      </c>
      <c r="AH2584" s="91"/>
      <c r="AI2584" s="644"/>
      <c r="AJ2584" s="998">
        <f t="shared" si="246"/>
        <v>11415.38</v>
      </c>
    </row>
    <row r="2585" spans="2:36" ht="66" x14ac:dyDescent="0.25">
      <c r="B2585" s="408"/>
      <c r="C2585" s="52" t="s">
        <v>2267</v>
      </c>
      <c r="D2585" s="98"/>
      <c r="E2585" s="98">
        <v>1</v>
      </c>
      <c r="F2585" s="398" t="s">
        <v>30</v>
      </c>
      <c r="G2585" s="55" t="s">
        <v>31</v>
      </c>
      <c r="H2585" s="56" t="s">
        <v>32</v>
      </c>
      <c r="I2585" s="55" t="s">
        <v>33</v>
      </c>
      <c r="J2585" s="57">
        <v>2427.2199999999998</v>
      </c>
      <c r="K2585" s="767">
        <v>2427.2199999999998</v>
      </c>
      <c r="L2585" s="136"/>
      <c r="M2585" s="469">
        <v>0</v>
      </c>
      <c r="N2585" s="136"/>
      <c r="O2585" s="469"/>
      <c r="P2585" s="75">
        <v>0</v>
      </c>
      <c r="Q2585" s="999">
        <f t="shared" si="244"/>
        <v>0</v>
      </c>
      <c r="R2585" s="91"/>
      <c r="S2585" s="644"/>
      <c r="T2585" s="75">
        <v>0</v>
      </c>
      <c r="U2585" s="999"/>
      <c r="V2585" s="91"/>
      <c r="W2585" s="644"/>
      <c r="X2585" s="91"/>
      <c r="Y2585" s="644"/>
      <c r="Z2585" s="60">
        <f t="shared" si="247"/>
        <v>1</v>
      </c>
      <c r="AA2585" s="999">
        <v>2427.2199999999998</v>
      </c>
      <c r="AB2585" s="91"/>
      <c r="AC2585" s="644"/>
      <c r="AD2585" s="63">
        <v>0</v>
      </c>
      <c r="AE2585" s="78">
        <f t="shared" si="245"/>
        <v>0</v>
      </c>
      <c r="AF2585" s="940">
        <v>0</v>
      </c>
      <c r="AG2585" s="150">
        <v>0</v>
      </c>
      <c r="AH2585" s="91"/>
      <c r="AI2585" s="644"/>
      <c r="AJ2585" s="998">
        <f t="shared" si="246"/>
        <v>2427.2199999999998</v>
      </c>
    </row>
    <row r="2586" spans="2:36" ht="66" x14ac:dyDescent="0.25">
      <c r="B2586" s="408"/>
      <c r="C2586" s="52" t="s">
        <v>2268</v>
      </c>
      <c r="D2586" s="98"/>
      <c r="E2586" s="98">
        <v>2</v>
      </c>
      <c r="F2586" s="79" t="s">
        <v>30</v>
      </c>
      <c r="G2586" s="55" t="s">
        <v>31</v>
      </c>
      <c r="H2586" s="56" t="s">
        <v>32</v>
      </c>
      <c r="I2586" s="55" t="s">
        <v>33</v>
      </c>
      <c r="J2586" s="57">
        <v>13572</v>
      </c>
      <c r="K2586" s="767">
        <v>27144</v>
      </c>
      <c r="L2586" s="136"/>
      <c r="M2586" s="469">
        <v>0</v>
      </c>
      <c r="N2586" s="136"/>
      <c r="O2586" s="469"/>
      <c r="P2586" s="75">
        <v>0</v>
      </c>
      <c r="Q2586" s="999">
        <f t="shared" si="244"/>
        <v>0</v>
      </c>
      <c r="R2586" s="91"/>
      <c r="S2586" s="644"/>
      <c r="T2586" s="75">
        <v>0</v>
      </c>
      <c r="U2586" s="999"/>
      <c r="V2586" s="91"/>
      <c r="W2586" s="644"/>
      <c r="X2586" s="91"/>
      <c r="Y2586" s="644"/>
      <c r="Z2586" s="60">
        <f t="shared" si="247"/>
        <v>2</v>
      </c>
      <c r="AA2586" s="999">
        <v>27144</v>
      </c>
      <c r="AB2586" s="91"/>
      <c r="AC2586" s="644"/>
      <c r="AD2586" s="63">
        <v>0</v>
      </c>
      <c r="AE2586" s="78">
        <f t="shared" si="245"/>
        <v>0</v>
      </c>
      <c r="AF2586" s="940">
        <v>0</v>
      </c>
      <c r="AG2586" s="150">
        <v>0</v>
      </c>
      <c r="AH2586" s="91"/>
      <c r="AI2586" s="644"/>
      <c r="AJ2586" s="998">
        <f t="shared" si="246"/>
        <v>27144</v>
      </c>
    </row>
    <row r="2587" spans="2:36" ht="66" x14ac:dyDescent="0.25">
      <c r="B2587" s="408"/>
      <c r="C2587" s="52" t="s">
        <v>2269</v>
      </c>
      <c r="D2587" s="98"/>
      <c r="E2587" s="98">
        <v>20</v>
      </c>
      <c r="F2587" s="79" t="s">
        <v>30</v>
      </c>
      <c r="G2587" s="55" t="s">
        <v>31</v>
      </c>
      <c r="H2587" s="56" t="s">
        <v>32</v>
      </c>
      <c r="I2587" s="55" t="s">
        <v>33</v>
      </c>
      <c r="J2587" s="57">
        <v>1972</v>
      </c>
      <c r="K2587" s="767">
        <v>39440</v>
      </c>
      <c r="L2587" s="136"/>
      <c r="M2587" s="469">
        <v>0</v>
      </c>
      <c r="N2587" s="136"/>
      <c r="O2587" s="469"/>
      <c r="P2587" s="75">
        <v>0</v>
      </c>
      <c r="Q2587" s="999">
        <f t="shared" si="244"/>
        <v>0</v>
      </c>
      <c r="R2587" s="91"/>
      <c r="S2587" s="644"/>
      <c r="T2587" s="75">
        <v>0</v>
      </c>
      <c r="U2587" s="999"/>
      <c r="V2587" s="91"/>
      <c r="W2587" s="644"/>
      <c r="X2587" s="91"/>
      <c r="Y2587" s="644"/>
      <c r="Z2587" s="60">
        <f t="shared" si="247"/>
        <v>20</v>
      </c>
      <c r="AA2587" s="999">
        <v>39440</v>
      </c>
      <c r="AB2587" s="91"/>
      <c r="AC2587" s="644"/>
      <c r="AD2587" s="63">
        <v>0</v>
      </c>
      <c r="AE2587" s="78">
        <f t="shared" si="245"/>
        <v>0</v>
      </c>
      <c r="AF2587" s="940">
        <v>0</v>
      </c>
      <c r="AG2587" s="150">
        <v>0</v>
      </c>
      <c r="AH2587" s="91"/>
      <c r="AI2587" s="644"/>
      <c r="AJ2587" s="998">
        <f t="shared" si="246"/>
        <v>39440</v>
      </c>
    </row>
    <row r="2588" spans="2:36" ht="66" x14ac:dyDescent="0.25">
      <c r="B2588" s="408"/>
      <c r="C2588" s="52" t="s">
        <v>2270</v>
      </c>
      <c r="D2588" s="98"/>
      <c r="E2588" s="98">
        <v>3</v>
      </c>
      <c r="F2588" s="79" t="s">
        <v>30</v>
      </c>
      <c r="G2588" s="55" t="s">
        <v>31</v>
      </c>
      <c r="H2588" s="56" t="s">
        <v>32</v>
      </c>
      <c r="I2588" s="55" t="s">
        <v>33</v>
      </c>
      <c r="J2588" s="57">
        <v>5800</v>
      </c>
      <c r="K2588" s="767">
        <v>17400</v>
      </c>
      <c r="L2588" s="136"/>
      <c r="M2588" s="469">
        <v>0</v>
      </c>
      <c r="N2588" s="136"/>
      <c r="O2588" s="469"/>
      <c r="P2588" s="75">
        <v>0</v>
      </c>
      <c r="Q2588" s="999">
        <f t="shared" si="244"/>
        <v>0</v>
      </c>
      <c r="R2588" s="91"/>
      <c r="S2588" s="644"/>
      <c r="T2588" s="75">
        <v>0</v>
      </c>
      <c r="U2588" s="999"/>
      <c r="V2588" s="91"/>
      <c r="W2588" s="644"/>
      <c r="X2588" s="91"/>
      <c r="Y2588" s="644"/>
      <c r="Z2588" s="60">
        <f t="shared" si="247"/>
        <v>3</v>
      </c>
      <c r="AA2588" s="999">
        <v>17400</v>
      </c>
      <c r="AB2588" s="91"/>
      <c r="AC2588" s="644"/>
      <c r="AD2588" s="63">
        <v>0</v>
      </c>
      <c r="AE2588" s="78">
        <f t="shared" si="245"/>
        <v>0</v>
      </c>
      <c r="AF2588" s="940">
        <v>0</v>
      </c>
      <c r="AG2588" s="150">
        <v>0</v>
      </c>
      <c r="AH2588" s="91"/>
      <c r="AI2588" s="644"/>
      <c r="AJ2588" s="998">
        <f t="shared" si="246"/>
        <v>17400</v>
      </c>
    </row>
    <row r="2589" spans="2:36" x14ac:dyDescent="0.25">
      <c r="B2589" s="408"/>
      <c r="C2589" s="52" t="s">
        <v>2271</v>
      </c>
      <c r="D2589" s="98"/>
      <c r="E2589" s="98">
        <v>6</v>
      </c>
      <c r="F2589" s="79" t="s">
        <v>30</v>
      </c>
      <c r="G2589" s="55"/>
      <c r="H2589" s="56"/>
      <c r="I2589" s="55"/>
      <c r="J2589" s="57">
        <v>239</v>
      </c>
      <c r="K2589" s="767">
        <v>1434</v>
      </c>
      <c r="L2589" s="136"/>
      <c r="M2589" s="469">
        <v>0</v>
      </c>
      <c r="N2589" s="136"/>
      <c r="O2589" s="469"/>
      <c r="P2589" s="75">
        <v>0</v>
      </c>
      <c r="Q2589" s="999">
        <f t="shared" si="244"/>
        <v>0</v>
      </c>
      <c r="R2589" s="91"/>
      <c r="S2589" s="644"/>
      <c r="T2589" s="75">
        <v>0</v>
      </c>
      <c r="U2589" s="999"/>
      <c r="V2589" s="91"/>
      <c r="W2589" s="644"/>
      <c r="X2589" s="91"/>
      <c r="Y2589" s="644"/>
      <c r="Z2589" s="60">
        <f t="shared" si="247"/>
        <v>6</v>
      </c>
      <c r="AA2589" s="999">
        <v>1434</v>
      </c>
      <c r="AB2589" s="91"/>
      <c r="AC2589" s="644"/>
      <c r="AD2589" s="63">
        <v>0</v>
      </c>
      <c r="AE2589" s="78">
        <f t="shared" si="245"/>
        <v>0</v>
      </c>
      <c r="AF2589" s="940">
        <v>0</v>
      </c>
      <c r="AG2589" s="150">
        <v>0</v>
      </c>
      <c r="AH2589" s="91"/>
      <c r="AI2589" s="644"/>
      <c r="AJ2589" s="998">
        <f t="shared" si="246"/>
        <v>1434</v>
      </c>
    </row>
    <row r="2590" spans="2:36" ht="66" x14ac:dyDescent="0.25">
      <c r="B2590" s="408"/>
      <c r="C2590" s="101" t="s">
        <v>2272</v>
      </c>
      <c r="D2590" s="98"/>
      <c r="E2590" s="98">
        <v>50</v>
      </c>
      <c r="F2590" s="79" t="s">
        <v>30</v>
      </c>
      <c r="G2590" s="55" t="s">
        <v>31</v>
      </c>
      <c r="H2590" s="56" t="s">
        <v>32</v>
      </c>
      <c r="I2590" s="55" t="s">
        <v>33</v>
      </c>
      <c r="J2590" s="57">
        <v>86.44319999999999</v>
      </c>
      <c r="K2590" s="767">
        <v>4322.16</v>
      </c>
      <c r="L2590" s="136"/>
      <c r="M2590" s="469">
        <v>0</v>
      </c>
      <c r="N2590" s="136"/>
      <c r="O2590" s="469"/>
      <c r="P2590" s="75">
        <v>0</v>
      </c>
      <c r="Q2590" s="999">
        <f t="shared" si="244"/>
        <v>0</v>
      </c>
      <c r="R2590" s="91"/>
      <c r="S2590" s="644"/>
      <c r="T2590" s="75">
        <v>0</v>
      </c>
      <c r="U2590" s="999"/>
      <c r="V2590" s="91"/>
      <c r="W2590" s="644"/>
      <c r="X2590" s="91"/>
      <c r="Y2590" s="644"/>
      <c r="Z2590" s="60">
        <f t="shared" si="247"/>
        <v>50</v>
      </c>
      <c r="AA2590" s="999">
        <v>4322.16</v>
      </c>
      <c r="AB2590" s="91"/>
      <c r="AC2590" s="644"/>
      <c r="AD2590" s="63">
        <v>0</v>
      </c>
      <c r="AE2590" s="78">
        <f t="shared" si="245"/>
        <v>0</v>
      </c>
      <c r="AF2590" s="940">
        <v>0</v>
      </c>
      <c r="AG2590" s="150">
        <v>0</v>
      </c>
      <c r="AH2590" s="91"/>
      <c r="AI2590" s="644"/>
      <c r="AJ2590" s="998">
        <f t="shared" si="246"/>
        <v>4322.16</v>
      </c>
    </row>
    <row r="2591" spans="2:36" ht="66" x14ac:dyDescent="0.25">
      <c r="B2591" s="408"/>
      <c r="C2591" s="101" t="s">
        <v>2273</v>
      </c>
      <c r="D2591" s="98"/>
      <c r="E2591" s="98">
        <v>50</v>
      </c>
      <c r="F2591" s="79" t="s">
        <v>30</v>
      </c>
      <c r="G2591" s="55" t="s">
        <v>31</v>
      </c>
      <c r="H2591" s="56" t="s">
        <v>32</v>
      </c>
      <c r="I2591" s="55" t="s">
        <v>33</v>
      </c>
      <c r="J2591" s="57">
        <v>86.44319999999999</v>
      </c>
      <c r="K2591" s="767">
        <v>4322.16</v>
      </c>
      <c r="L2591" s="136"/>
      <c r="M2591" s="469">
        <v>0</v>
      </c>
      <c r="N2591" s="136"/>
      <c r="O2591" s="469"/>
      <c r="P2591" s="75">
        <v>0</v>
      </c>
      <c r="Q2591" s="999">
        <f t="shared" si="244"/>
        <v>0</v>
      </c>
      <c r="R2591" s="91"/>
      <c r="S2591" s="644"/>
      <c r="T2591" s="75">
        <v>0</v>
      </c>
      <c r="U2591" s="999"/>
      <c r="V2591" s="91"/>
      <c r="W2591" s="644"/>
      <c r="X2591" s="91"/>
      <c r="Y2591" s="644"/>
      <c r="Z2591" s="60">
        <f t="shared" si="247"/>
        <v>50</v>
      </c>
      <c r="AA2591" s="999">
        <v>4322.16</v>
      </c>
      <c r="AB2591" s="91"/>
      <c r="AC2591" s="644"/>
      <c r="AD2591" s="63">
        <v>0</v>
      </c>
      <c r="AE2591" s="78">
        <f t="shared" si="245"/>
        <v>0</v>
      </c>
      <c r="AF2591" s="940">
        <v>0</v>
      </c>
      <c r="AG2591" s="150">
        <v>0</v>
      </c>
      <c r="AH2591" s="91"/>
      <c r="AI2591" s="644"/>
      <c r="AJ2591" s="998">
        <f t="shared" si="246"/>
        <v>4322.16</v>
      </c>
    </row>
    <row r="2592" spans="2:36" ht="66" x14ac:dyDescent="0.25">
      <c r="B2592" s="408"/>
      <c r="C2592" s="101" t="s">
        <v>2274</v>
      </c>
      <c r="D2592" s="98"/>
      <c r="E2592" s="98">
        <v>50</v>
      </c>
      <c r="F2592" s="79" t="s">
        <v>30</v>
      </c>
      <c r="G2592" s="55" t="s">
        <v>31</v>
      </c>
      <c r="H2592" s="56" t="s">
        <v>32</v>
      </c>
      <c r="I2592" s="55" t="s">
        <v>33</v>
      </c>
      <c r="J2592" s="57">
        <v>86.44319999999999</v>
      </c>
      <c r="K2592" s="767">
        <v>4322.16</v>
      </c>
      <c r="L2592" s="136"/>
      <c r="M2592" s="469">
        <v>0</v>
      </c>
      <c r="N2592" s="136"/>
      <c r="O2592" s="469"/>
      <c r="P2592" s="75">
        <v>0</v>
      </c>
      <c r="Q2592" s="999">
        <f t="shared" si="244"/>
        <v>0</v>
      </c>
      <c r="R2592" s="91"/>
      <c r="S2592" s="644"/>
      <c r="T2592" s="75">
        <v>0</v>
      </c>
      <c r="U2592" s="999"/>
      <c r="V2592" s="91"/>
      <c r="W2592" s="644"/>
      <c r="X2592" s="91"/>
      <c r="Y2592" s="644"/>
      <c r="Z2592" s="60">
        <f t="shared" si="247"/>
        <v>50</v>
      </c>
      <c r="AA2592" s="999">
        <v>4322.16</v>
      </c>
      <c r="AB2592" s="91"/>
      <c r="AC2592" s="644"/>
      <c r="AD2592" s="63">
        <v>0</v>
      </c>
      <c r="AE2592" s="78">
        <f t="shared" si="245"/>
        <v>0</v>
      </c>
      <c r="AF2592" s="940">
        <v>0</v>
      </c>
      <c r="AG2592" s="150">
        <v>0</v>
      </c>
      <c r="AH2592" s="91"/>
      <c r="AI2592" s="644"/>
      <c r="AJ2592" s="998">
        <f t="shared" si="246"/>
        <v>4322.16</v>
      </c>
    </row>
    <row r="2593" spans="2:36" ht="66" x14ac:dyDescent="0.25">
      <c r="B2593" s="408"/>
      <c r="C2593" s="101" t="s">
        <v>2275</v>
      </c>
      <c r="D2593" s="98"/>
      <c r="E2593" s="98">
        <v>50</v>
      </c>
      <c r="F2593" s="79" t="s">
        <v>30</v>
      </c>
      <c r="G2593" s="55" t="s">
        <v>31</v>
      </c>
      <c r="H2593" s="56" t="s">
        <v>32</v>
      </c>
      <c r="I2593" s="55" t="s">
        <v>33</v>
      </c>
      <c r="J2593" s="57">
        <v>68.903999999999996</v>
      </c>
      <c r="K2593" s="767">
        <v>3445.2</v>
      </c>
      <c r="L2593" s="136"/>
      <c r="M2593" s="469">
        <v>0</v>
      </c>
      <c r="N2593" s="136"/>
      <c r="O2593" s="469"/>
      <c r="P2593" s="75">
        <v>0</v>
      </c>
      <c r="Q2593" s="999">
        <f t="shared" si="244"/>
        <v>0</v>
      </c>
      <c r="R2593" s="91"/>
      <c r="S2593" s="644"/>
      <c r="T2593" s="75">
        <v>0</v>
      </c>
      <c r="U2593" s="999"/>
      <c r="V2593" s="91"/>
      <c r="W2593" s="644"/>
      <c r="X2593" s="91"/>
      <c r="Y2593" s="644"/>
      <c r="Z2593" s="60">
        <f t="shared" si="247"/>
        <v>50</v>
      </c>
      <c r="AA2593" s="999">
        <v>3445.2</v>
      </c>
      <c r="AB2593" s="91"/>
      <c r="AC2593" s="644"/>
      <c r="AD2593" s="63">
        <v>0</v>
      </c>
      <c r="AE2593" s="78">
        <f t="shared" si="245"/>
        <v>0</v>
      </c>
      <c r="AF2593" s="940">
        <v>0</v>
      </c>
      <c r="AG2593" s="150">
        <v>0</v>
      </c>
      <c r="AH2593" s="91"/>
      <c r="AI2593" s="644"/>
      <c r="AJ2593" s="998">
        <f t="shared" si="246"/>
        <v>3445.2</v>
      </c>
    </row>
    <row r="2594" spans="2:36" ht="66" x14ac:dyDescent="0.25">
      <c r="B2594" s="408"/>
      <c r="C2594" s="101" t="s">
        <v>2276</v>
      </c>
      <c r="D2594" s="98"/>
      <c r="E2594" s="98">
        <v>50</v>
      </c>
      <c r="F2594" s="79" t="s">
        <v>30</v>
      </c>
      <c r="G2594" s="55" t="s">
        <v>31</v>
      </c>
      <c r="H2594" s="56" t="s">
        <v>32</v>
      </c>
      <c r="I2594" s="55" t="s">
        <v>33</v>
      </c>
      <c r="J2594" s="57">
        <v>75.168000000000006</v>
      </c>
      <c r="K2594" s="767">
        <v>3758.4</v>
      </c>
      <c r="L2594" s="136"/>
      <c r="M2594" s="469">
        <v>0</v>
      </c>
      <c r="N2594" s="136"/>
      <c r="O2594" s="469"/>
      <c r="P2594" s="75">
        <v>0</v>
      </c>
      <c r="Q2594" s="999">
        <f t="shared" si="244"/>
        <v>0</v>
      </c>
      <c r="R2594" s="91"/>
      <c r="S2594" s="644"/>
      <c r="T2594" s="75">
        <v>0</v>
      </c>
      <c r="U2594" s="999"/>
      <c r="V2594" s="91"/>
      <c r="W2594" s="644"/>
      <c r="X2594" s="91"/>
      <c r="Y2594" s="644"/>
      <c r="Z2594" s="60">
        <f t="shared" si="247"/>
        <v>50</v>
      </c>
      <c r="AA2594" s="999">
        <v>3758.4</v>
      </c>
      <c r="AB2594" s="91"/>
      <c r="AC2594" s="644"/>
      <c r="AD2594" s="63">
        <v>0</v>
      </c>
      <c r="AE2594" s="78">
        <f t="shared" si="245"/>
        <v>0</v>
      </c>
      <c r="AF2594" s="940">
        <v>0</v>
      </c>
      <c r="AG2594" s="150">
        <v>0</v>
      </c>
      <c r="AH2594" s="91"/>
      <c r="AI2594" s="644"/>
      <c r="AJ2594" s="998">
        <f t="shared" si="246"/>
        <v>3758.4</v>
      </c>
    </row>
    <row r="2595" spans="2:36" ht="66" x14ac:dyDescent="0.25">
      <c r="B2595" s="408"/>
      <c r="C2595" s="101" t="s">
        <v>2277</v>
      </c>
      <c r="D2595" s="98"/>
      <c r="E2595" s="98">
        <v>50</v>
      </c>
      <c r="F2595" s="79" t="s">
        <v>30</v>
      </c>
      <c r="G2595" s="55" t="s">
        <v>31</v>
      </c>
      <c r="H2595" s="56" t="s">
        <v>32</v>
      </c>
      <c r="I2595" s="55" t="s">
        <v>33</v>
      </c>
      <c r="J2595" s="57">
        <v>43.847999999999999</v>
      </c>
      <c r="K2595" s="767">
        <v>2192.4</v>
      </c>
      <c r="L2595" s="136"/>
      <c r="M2595" s="469">
        <v>0</v>
      </c>
      <c r="N2595" s="136"/>
      <c r="O2595" s="469"/>
      <c r="P2595" s="75">
        <v>0</v>
      </c>
      <c r="Q2595" s="999">
        <f t="shared" si="244"/>
        <v>0</v>
      </c>
      <c r="R2595" s="91"/>
      <c r="S2595" s="644"/>
      <c r="T2595" s="75">
        <v>0</v>
      </c>
      <c r="U2595" s="999"/>
      <c r="V2595" s="91"/>
      <c r="W2595" s="644"/>
      <c r="X2595" s="91"/>
      <c r="Y2595" s="644"/>
      <c r="Z2595" s="60">
        <f t="shared" si="247"/>
        <v>50</v>
      </c>
      <c r="AA2595" s="999">
        <v>2192.4</v>
      </c>
      <c r="AB2595" s="91"/>
      <c r="AC2595" s="644"/>
      <c r="AD2595" s="63">
        <v>0</v>
      </c>
      <c r="AE2595" s="78">
        <f t="shared" si="245"/>
        <v>0</v>
      </c>
      <c r="AF2595" s="940">
        <v>0</v>
      </c>
      <c r="AG2595" s="150">
        <v>0</v>
      </c>
      <c r="AH2595" s="91"/>
      <c r="AI2595" s="644"/>
      <c r="AJ2595" s="998">
        <f t="shared" si="246"/>
        <v>2192.4</v>
      </c>
    </row>
    <row r="2596" spans="2:36" ht="66" x14ac:dyDescent="0.25">
      <c r="B2596" s="408"/>
      <c r="C2596" s="101" t="s">
        <v>2278</v>
      </c>
      <c r="D2596" s="98"/>
      <c r="E2596" s="98">
        <v>50</v>
      </c>
      <c r="F2596" s="79" t="s">
        <v>30</v>
      </c>
      <c r="G2596" s="55" t="s">
        <v>31</v>
      </c>
      <c r="H2596" s="56" t="s">
        <v>32</v>
      </c>
      <c r="I2596" s="55" t="s">
        <v>33</v>
      </c>
      <c r="J2596" s="57">
        <v>68.903999999999996</v>
      </c>
      <c r="K2596" s="767">
        <v>3445.2</v>
      </c>
      <c r="L2596" s="136"/>
      <c r="M2596" s="469">
        <v>0</v>
      </c>
      <c r="N2596" s="136"/>
      <c r="O2596" s="469"/>
      <c r="P2596" s="75">
        <v>0</v>
      </c>
      <c r="Q2596" s="999">
        <f t="shared" si="244"/>
        <v>0</v>
      </c>
      <c r="R2596" s="91"/>
      <c r="S2596" s="644"/>
      <c r="T2596" s="75">
        <v>0</v>
      </c>
      <c r="U2596" s="999"/>
      <c r="V2596" s="91"/>
      <c r="W2596" s="644"/>
      <c r="X2596" s="91"/>
      <c r="Y2596" s="644"/>
      <c r="Z2596" s="60">
        <f t="shared" si="247"/>
        <v>50</v>
      </c>
      <c r="AA2596" s="999">
        <v>3445.2</v>
      </c>
      <c r="AB2596" s="91"/>
      <c r="AC2596" s="644"/>
      <c r="AD2596" s="63">
        <v>0</v>
      </c>
      <c r="AE2596" s="78">
        <f t="shared" si="245"/>
        <v>0</v>
      </c>
      <c r="AF2596" s="940">
        <v>0</v>
      </c>
      <c r="AG2596" s="150">
        <v>0</v>
      </c>
      <c r="AH2596" s="91"/>
      <c r="AI2596" s="644"/>
      <c r="AJ2596" s="998">
        <f t="shared" si="246"/>
        <v>3445.2</v>
      </c>
    </row>
    <row r="2597" spans="2:36" ht="66" x14ac:dyDescent="0.25">
      <c r="B2597" s="408"/>
      <c r="C2597" s="101" t="s">
        <v>2279</v>
      </c>
      <c r="D2597" s="98"/>
      <c r="E2597" s="98">
        <v>40</v>
      </c>
      <c r="F2597" s="79" t="s">
        <v>30</v>
      </c>
      <c r="G2597" s="55" t="s">
        <v>31</v>
      </c>
      <c r="H2597" s="56" t="s">
        <v>32</v>
      </c>
      <c r="I2597" s="55" t="s">
        <v>33</v>
      </c>
      <c r="J2597" s="57">
        <v>150.31274999999999</v>
      </c>
      <c r="K2597" s="767">
        <v>6012.51</v>
      </c>
      <c r="L2597" s="136"/>
      <c r="M2597" s="469">
        <v>0</v>
      </c>
      <c r="N2597" s="136"/>
      <c r="O2597" s="469"/>
      <c r="P2597" s="75">
        <v>0</v>
      </c>
      <c r="Q2597" s="999">
        <f t="shared" si="244"/>
        <v>0</v>
      </c>
      <c r="R2597" s="91"/>
      <c r="S2597" s="644"/>
      <c r="T2597" s="75">
        <v>0</v>
      </c>
      <c r="U2597" s="999"/>
      <c r="V2597" s="91"/>
      <c r="W2597" s="644"/>
      <c r="X2597" s="91"/>
      <c r="Y2597" s="644"/>
      <c r="Z2597" s="60">
        <f t="shared" si="247"/>
        <v>40</v>
      </c>
      <c r="AA2597" s="999">
        <v>6012.51</v>
      </c>
      <c r="AB2597" s="91"/>
      <c r="AC2597" s="644"/>
      <c r="AD2597" s="63">
        <v>0</v>
      </c>
      <c r="AE2597" s="78">
        <f t="shared" si="245"/>
        <v>0</v>
      </c>
      <c r="AF2597" s="940">
        <v>0</v>
      </c>
      <c r="AG2597" s="150">
        <v>0</v>
      </c>
      <c r="AH2597" s="91"/>
      <c r="AI2597" s="644"/>
      <c r="AJ2597" s="998">
        <f t="shared" si="246"/>
        <v>6012.51</v>
      </c>
    </row>
    <row r="2598" spans="2:36" ht="66" x14ac:dyDescent="0.25">
      <c r="B2598" s="408"/>
      <c r="C2598" s="101" t="s">
        <v>2280</v>
      </c>
      <c r="D2598" s="98"/>
      <c r="E2598" s="98">
        <v>70</v>
      </c>
      <c r="F2598" s="79" t="s">
        <v>30</v>
      </c>
      <c r="G2598" s="55" t="s">
        <v>31</v>
      </c>
      <c r="H2598" s="56" t="s">
        <v>32</v>
      </c>
      <c r="I2598" s="55" t="s">
        <v>33</v>
      </c>
      <c r="J2598" s="57">
        <v>162.44642857142858</v>
      </c>
      <c r="K2598" s="767">
        <v>11371.25</v>
      </c>
      <c r="L2598" s="136"/>
      <c r="M2598" s="469">
        <v>0</v>
      </c>
      <c r="N2598" s="136"/>
      <c r="O2598" s="469"/>
      <c r="P2598" s="75">
        <v>0</v>
      </c>
      <c r="Q2598" s="999">
        <f t="shared" si="244"/>
        <v>0</v>
      </c>
      <c r="R2598" s="91"/>
      <c r="S2598" s="644"/>
      <c r="T2598" s="75">
        <v>0</v>
      </c>
      <c r="U2598" s="999"/>
      <c r="V2598" s="91"/>
      <c r="W2598" s="644"/>
      <c r="X2598" s="91"/>
      <c r="Y2598" s="644"/>
      <c r="Z2598" s="60">
        <f t="shared" si="247"/>
        <v>70</v>
      </c>
      <c r="AA2598" s="999">
        <v>11371.25</v>
      </c>
      <c r="AB2598" s="91"/>
      <c r="AC2598" s="644"/>
      <c r="AD2598" s="63">
        <v>0</v>
      </c>
      <c r="AE2598" s="78">
        <f t="shared" si="245"/>
        <v>0</v>
      </c>
      <c r="AF2598" s="940">
        <v>0</v>
      </c>
      <c r="AG2598" s="150">
        <v>0</v>
      </c>
      <c r="AH2598" s="91"/>
      <c r="AI2598" s="644"/>
      <c r="AJ2598" s="998">
        <f t="shared" si="246"/>
        <v>11371.25</v>
      </c>
    </row>
    <row r="2599" spans="2:36" ht="66" x14ac:dyDescent="0.25">
      <c r="B2599" s="408"/>
      <c r="C2599" s="101" t="s">
        <v>2281</v>
      </c>
      <c r="D2599" s="98"/>
      <c r="E2599" s="98">
        <v>70</v>
      </c>
      <c r="F2599" s="79" t="s">
        <v>30</v>
      </c>
      <c r="G2599" s="55" t="s">
        <v>31</v>
      </c>
      <c r="H2599" s="56" t="s">
        <v>32</v>
      </c>
      <c r="I2599" s="55" t="s">
        <v>33</v>
      </c>
      <c r="J2599" s="57">
        <v>162.44642857142858</v>
      </c>
      <c r="K2599" s="767">
        <v>11371.25</v>
      </c>
      <c r="L2599" s="136"/>
      <c r="M2599" s="469">
        <v>0</v>
      </c>
      <c r="N2599" s="136"/>
      <c r="O2599" s="469"/>
      <c r="P2599" s="75">
        <v>0</v>
      </c>
      <c r="Q2599" s="999">
        <f t="shared" si="244"/>
        <v>0</v>
      </c>
      <c r="R2599" s="91"/>
      <c r="S2599" s="644"/>
      <c r="T2599" s="75">
        <v>0</v>
      </c>
      <c r="U2599" s="999"/>
      <c r="V2599" s="91"/>
      <c r="W2599" s="644"/>
      <c r="X2599" s="91"/>
      <c r="Y2599" s="644"/>
      <c r="Z2599" s="60">
        <f t="shared" si="247"/>
        <v>70</v>
      </c>
      <c r="AA2599" s="999">
        <v>11371.25</v>
      </c>
      <c r="AB2599" s="91"/>
      <c r="AC2599" s="644"/>
      <c r="AD2599" s="63">
        <v>0</v>
      </c>
      <c r="AE2599" s="78">
        <f t="shared" si="245"/>
        <v>0</v>
      </c>
      <c r="AF2599" s="940">
        <v>0</v>
      </c>
      <c r="AG2599" s="150">
        <v>0</v>
      </c>
      <c r="AH2599" s="91"/>
      <c r="AI2599" s="644"/>
      <c r="AJ2599" s="998">
        <f t="shared" si="246"/>
        <v>11371.25</v>
      </c>
    </row>
    <row r="2600" spans="2:36" ht="66" x14ac:dyDescent="0.25">
      <c r="B2600" s="408"/>
      <c r="C2600" s="101" t="s">
        <v>2282</v>
      </c>
      <c r="D2600" s="98"/>
      <c r="E2600" s="98">
        <v>20</v>
      </c>
      <c r="F2600" s="79" t="s">
        <v>30</v>
      </c>
      <c r="G2600" s="55" t="s">
        <v>31</v>
      </c>
      <c r="H2600" s="56" t="s">
        <v>32</v>
      </c>
      <c r="I2600" s="55" t="s">
        <v>33</v>
      </c>
      <c r="J2600" s="57">
        <v>250.56</v>
      </c>
      <c r="K2600" s="767">
        <v>5011.2</v>
      </c>
      <c r="L2600" s="136"/>
      <c r="M2600" s="469">
        <v>0</v>
      </c>
      <c r="N2600" s="136"/>
      <c r="O2600" s="469"/>
      <c r="P2600" s="75">
        <v>0</v>
      </c>
      <c r="Q2600" s="999">
        <f t="shared" si="244"/>
        <v>0</v>
      </c>
      <c r="R2600" s="91"/>
      <c r="S2600" s="644"/>
      <c r="T2600" s="75">
        <v>0</v>
      </c>
      <c r="U2600" s="999"/>
      <c r="V2600" s="91"/>
      <c r="W2600" s="644"/>
      <c r="X2600" s="91"/>
      <c r="Y2600" s="644"/>
      <c r="Z2600" s="60">
        <f t="shared" si="247"/>
        <v>20</v>
      </c>
      <c r="AA2600" s="999">
        <v>5011.2</v>
      </c>
      <c r="AB2600" s="91"/>
      <c r="AC2600" s="644"/>
      <c r="AD2600" s="63">
        <v>0</v>
      </c>
      <c r="AE2600" s="78">
        <f t="shared" si="245"/>
        <v>0</v>
      </c>
      <c r="AF2600" s="940">
        <v>0</v>
      </c>
      <c r="AG2600" s="150">
        <v>0</v>
      </c>
      <c r="AH2600" s="91"/>
      <c r="AI2600" s="644"/>
      <c r="AJ2600" s="998">
        <f t="shared" si="246"/>
        <v>5011.2</v>
      </c>
    </row>
    <row r="2601" spans="2:36" ht="66" x14ac:dyDescent="0.25">
      <c r="B2601" s="408"/>
      <c r="C2601" s="52" t="s">
        <v>2283</v>
      </c>
      <c r="D2601" s="98"/>
      <c r="E2601" s="98">
        <v>1</v>
      </c>
      <c r="F2601" s="79" t="s">
        <v>30</v>
      </c>
      <c r="G2601" s="55" t="s">
        <v>31</v>
      </c>
      <c r="H2601" s="56" t="s">
        <v>32</v>
      </c>
      <c r="I2601" s="55" t="s">
        <v>33</v>
      </c>
      <c r="J2601" s="57">
        <v>6960</v>
      </c>
      <c r="K2601" s="767">
        <v>6960</v>
      </c>
      <c r="L2601" s="136"/>
      <c r="M2601" s="469">
        <v>0</v>
      </c>
      <c r="N2601" s="136"/>
      <c r="O2601" s="469"/>
      <c r="P2601" s="75">
        <v>0</v>
      </c>
      <c r="Q2601" s="999">
        <f t="shared" si="244"/>
        <v>0</v>
      </c>
      <c r="R2601" s="91"/>
      <c r="S2601" s="644"/>
      <c r="T2601" s="75">
        <v>0</v>
      </c>
      <c r="U2601" s="999"/>
      <c r="V2601" s="91"/>
      <c r="W2601" s="644"/>
      <c r="X2601" s="91"/>
      <c r="Y2601" s="644"/>
      <c r="Z2601" s="60">
        <f t="shared" si="247"/>
        <v>1</v>
      </c>
      <c r="AA2601" s="999">
        <v>6960</v>
      </c>
      <c r="AB2601" s="91"/>
      <c r="AC2601" s="644"/>
      <c r="AD2601" s="63">
        <v>0</v>
      </c>
      <c r="AE2601" s="78">
        <f t="shared" si="245"/>
        <v>0</v>
      </c>
      <c r="AF2601" s="940">
        <v>0</v>
      </c>
      <c r="AG2601" s="150">
        <v>0</v>
      </c>
      <c r="AH2601" s="91"/>
      <c r="AI2601" s="644"/>
      <c r="AJ2601" s="998">
        <f t="shared" si="246"/>
        <v>6960</v>
      </c>
    </row>
    <row r="2602" spans="2:36" ht="66" x14ac:dyDescent="0.25">
      <c r="B2602" s="408"/>
      <c r="C2602" s="52" t="s">
        <v>2284</v>
      </c>
      <c r="D2602" s="98"/>
      <c r="E2602" s="98">
        <v>10</v>
      </c>
      <c r="F2602" s="79" t="s">
        <v>30</v>
      </c>
      <c r="G2602" s="55" t="s">
        <v>31</v>
      </c>
      <c r="H2602" s="56" t="s">
        <v>32</v>
      </c>
      <c r="I2602" s="55" t="s">
        <v>33</v>
      </c>
      <c r="J2602" s="57">
        <v>5800</v>
      </c>
      <c r="K2602" s="767">
        <v>58000</v>
      </c>
      <c r="L2602" s="136"/>
      <c r="M2602" s="469">
        <v>0</v>
      </c>
      <c r="N2602" s="136"/>
      <c r="O2602" s="469"/>
      <c r="P2602" s="75">
        <v>0</v>
      </c>
      <c r="Q2602" s="999">
        <f t="shared" si="244"/>
        <v>0</v>
      </c>
      <c r="R2602" s="91"/>
      <c r="S2602" s="644"/>
      <c r="T2602" s="75">
        <v>0</v>
      </c>
      <c r="U2602" s="999"/>
      <c r="V2602" s="91"/>
      <c r="W2602" s="644"/>
      <c r="X2602" s="91"/>
      <c r="Y2602" s="644"/>
      <c r="Z2602" s="60">
        <f t="shared" si="247"/>
        <v>10</v>
      </c>
      <c r="AA2602" s="999">
        <v>58000</v>
      </c>
      <c r="AB2602" s="91"/>
      <c r="AC2602" s="644"/>
      <c r="AD2602" s="63">
        <v>0</v>
      </c>
      <c r="AE2602" s="78">
        <f t="shared" si="245"/>
        <v>0</v>
      </c>
      <c r="AF2602" s="940">
        <v>0</v>
      </c>
      <c r="AG2602" s="150">
        <v>0</v>
      </c>
      <c r="AH2602" s="91"/>
      <c r="AI2602" s="644"/>
      <c r="AJ2602" s="998">
        <f t="shared" si="246"/>
        <v>58000</v>
      </c>
    </row>
    <row r="2603" spans="2:36" ht="66" x14ac:dyDescent="0.25">
      <c r="B2603" s="408"/>
      <c r="C2603" s="52" t="s">
        <v>2285</v>
      </c>
      <c r="D2603" s="98"/>
      <c r="E2603" s="98">
        <v>20</v>
      </c>
      <c r="F2603" s="79" t="s">
        <v>30</v>
      </c>
      <c r="G2603" s="55" t="s">
        <v>31</v>
      </c>
      <c r="H2603" s="56" t="s">
        <v>32</v>
      </c>
      <c r="I2603" s="55" t="s">
        <v>33</v>
      </c>
      <c r="J2603" s="57">
        <v>1856</v>
      </c>
      <c r="K2603" s="767">
        <v>37120</v>
      </c>
      <c r="L2603" s="136"/>
      <c r="M2603" s="469">
        <v>0</v>
      </c>
      <c r="N2603" s="136"/>
      <c r="O2603" s="469"/>
      <c r="P2603" s="75">
        <v>0</v>
      </c>
      <c r="Q2603" s="999">
        <f t="shared" si="244"/>
        <v>0</v>
      </c>
      <c r="R2603" s="91"/>
      <c r="S2603" s="644"/>
      <c r="T2603" s="75">
        <v>0</v>
      </c>
      <c r="U2603" s="999"/>
      <c r="V2603" s="91"/>
      <c r="W2603" s="644"/>
      <c r="X2603" s="91"/>
      <c r="Y2603" s="644"/>
      <c r="Z2603" s="60">
        <f t="shared" si="247"/>
        <v>20</v>
      </c>
      <c r="AA2603" s="999">
        <v>37120</v>
      </c>
      <c r="AB2603" s="91"/>
      <c r="AC2603" s="644"/>
      <c r="AD2603" s="63">
        <v>0</v>
      </c>
      <c r="AE2603" s="78">
        <f t="shared" si="245"/>
        <v>0</v>
      </c>
      <c r="AF2603" s="940">
        <v>0</v>
      </c>
      <c r="AG2603" s="150">
        <v>0</v>
      </c>
      <c r="AH2603" s="91"/>
      <c r="AI2603" s="644"/>
      <c r="AJ2603" s="998">
        <f t="shared" si="246"/>
        <v>37120</v>
      </c>
    </row>
    <row r="2604" spans="2:36" ht="66" x14ac:dyDescent="0.25">
      <c r="B2604" s="408"/>
      <c r="C2604" s="87" t="s">
        <v>2286</v>
      </c>
      <c r="D2604" s="98"/>
      <c r="E2604" s="98">
        <v>26</v>
      </c>
      <c r="F2604" s="79" t="s">
        <v>30</v>
      </c>
      <c r="G2604" s="55" t="s">
        <v>31</v>
      </c>
      <c r="H2604" s="56" t="s">
        <v>32</v>
      </c>
      <c r="I2604" s="55" t="s">
        <v>33</v>
      </c>
      <c r="J2604" s="57">
        <v>1856</v>
      </c>
      <c r="K2604" s="767">
        <v>48256</v>
      </c>
      <c r="L2604" s="136"/>
      <c r="M2604" s="469">
        <v>0</v>
      </c>
      <c r="N2604" s="136"/>
      <c r="O2604" s="469"/>
      <c r="P2604" s="75">
        <v>0</v>
      </c>
      <c r="Q2604" s="999">
        <f t="shared" si="244"/>
        <v>0</v>
      </c>
      <c r="R2604" s="91"/>
      <c r="S2604" s="644"/>
      <c r="T2604" s="75">
        <v>0</v>
      </c>
      <c r="U2604" s="999"/>
      <c r="V2604" s="91"/>
      <c r="W2604" s="644"/>
      <c r="X2604" s="91"/>
      <c r="Y2604" s="644"/>
      <c r="Z2604" s="60">
        <f t="shared" si="247"/>
        <v>26</v>
      </c>
      <c r="AA2604" s="999">
        <v>48256</v>
      </c>
      <c r="AB2604" s="91"/>
      <c r="AC2604" s="644"/>
      <c r="AD2604" s="63">
        <v>0</v>
      </c>
      <c r="AE2604" s="78">
        <f t="shared" si="245"/>
        <v>0</v>
      </c>
      <c r="AF2604" s="940">
        <v>0</v>
      </c>
      <c r="AG2604" s="150">
        <v>0</v>
      </c>
      <c r="AH2604" s="91"/>
      <c r="AI2604" s="644"/>
      <c r="AJ2604" s="998">
        <f t="shared" si="246"/>
        <v>48256</v>
      </c>
    </row>
    <row r="2605" spans="2:36" ht="66" x14ac:dyDescent="0.25">
      <c r="B2605" s="408"/>
      <c r="C2605" s="101" t="s">
        <v>2287</v>
      </c>
      <c r="D2605" s="98"/>
      <c r="E2605" s="98">
        <v>70</v>
      </c>
      <c r="F2605" s="79" t="s">
        <v>30</v>
      </c>
      <c r="G2605" s="55" t="s">
        <v>31</v>
      </c>
      <c r="H2605" s="56" t="s">
        <v>32</v>
      </c>
      <c r="I2605" s="55" t="s">
        <v>33</v>
      </c>
      <c r="J2605" s="57">
        <v>149.70957142857142</v>
      </c>
      <c r="K2605" s="767">
        <v>10479.67</v>
      </c>
      <c r="L2605" s="136"/>
      <c r="M2605" s="469">
        <v>0</v>
      </c>
      <c r="N2605" s="136"/>
      <c r="O2605" s="469"/>
      <c r="P2605" s="75">
        <v>0</v>
      </c>
      <c r="Q2605" s="999">
        <f t="shared" si="244"/>
        <v>0</v>
      </c>
      <c r="R2605" s="91"/>
      <c r="S2605" s="644"/>
      <c r="T2605" s="75">
        <v>0</v>
      </c>
      <c r="U2605" s="999"/>
      <c r="V2605" s="91"/>
      <c r="W2605" s="644"/>
      <c r="X2605" s="91"/>
      <c r="Y2605" s="644"/>
      <c r="Z2605" s="60">
        <f t="shared" si="247"/>
        <v>70</v>
      </c>
      <c r="AA2605" s="999">
        <v>10479.67</v>
      </c>
      <c r="AB2605" s="91"/>
      <c r="AC2605" s="644"/>
      <c r="AD2605" s="63">
        <v>0</v>
      </c>
      <c r="AE2605" s="78">
        <f t="shared" si="245"/>
        <v>0</v>
      </c>
      <c r="AF2605" s="940">
        <v>0</v>
      </c>
      <c r="AG2605" s="150">
        <v>0</v>
      </c>
      <c r="AH2605" s="91"/>
      <c r="AI2605" s="644"/>
      <c r="AJ2605" s="998">
        <f t="shared" si="246"/>
        <v>10479.67</v>
      </c>
    </row>
    <row r="2606" spans="2:36" ht="66" x14ac:dyDescent="0.25">
      <c r="B2606" s="408"/>
      <c r="C2606" s="52" t="s">
        <v>2288</v>
      </c>
      <c r="D2606" s="98"/>
      <c r="E2606" s="98">
        <v>3</v>
      </c>
      <c r="F2606" s="79" t="s">
        <v>30</v>
      </c>
      <c r="G2606" s="55" t="s">
        <v>31</v>
      </c>
      <c r="H2606" s="56" t="s">
        <v>32</v>
      </c>
      <c r="I2606" s="55" t="s">
        <v>33</v>
      </c>
      <c r="J2606" s="57">
        <v>11774</v>
      </c>
      <c r="K2606" s="767">
        <v>35322</v>
      </c>
      <c r="L2606" s="136"/>
      <c r="M2606" s="469">
        <v>0</v>
      </c>
      <c r="N2606" s="136"/>
      <c r="O2606" s="469"/>
      <c r="P2606" s="75">
        <v>0</v>
      </c>
      <c r="Q2606" s="999">
        <f t="shared" si="244"/>
        <v>0</v>
      </c>
      <c r="R2606" s="91"/>
      <c r="S2606" s="644"/>
      <c r="T2606" s="75">
        <v>0</v>
      </c>
      <c r="U2606" s="999"/>
      <c r="V2606" s="91"/>
      <c r="W2606" s="644"/>
      <c r="X2606" s="91"/>
      <c r="Y2606" s="644"/>
      <c r="Z2606" s="60">
        <f t="shared" si="247"/>
        <v>3</v>
      </c>
      <c r="AA2606" s="999">
        <v>35322</v>
      </c>
      <c r="AB2606" s="91"/>
      <c r="AC2606" s="644"/>
      <c r="AD2606" s="63">
        <v>0</v>
      </c>
      <c r="AE2606" s="78">
        <f t="shared" si="245"/>
        <v>0</v>
      </c>
      <c r="AF2606" s="940">
        <v>0</v>
      </c>
      <c r="AG2606" s="150">
        <v>0</v>
      </c>
      <c r="AH2606" s="91"/>
      <c r="AI2606" s="644"/>
      <c r="AJ2606" s="998">
        <f t="shared" si="246"/>
        <v>35322</v>
      </c>
    </row>
    <row r="2607" spans="2:36" ht="66" x14ac:dyDescent="0.25">
      <c r="B2607" s="408"/>
      <c r="C2607" s="101" t="s">
        <v>2289</v>
      </c>
      <c r="D2607" s="74"/>
      <c r="E2607" s="74">
        <v>150</v>
      </c>
      <c r="F2607" s="74" t="s">
        <v>396</v>
      </c>
      <c r="G2607" s="55" t="s">
        <v>31</v>
      </c>
      <c r="H2607" s="56" t="s">
        <v>32</v>
      </c>
      <c r="I2607" s="55" t="s">
        <v>33</v>
      </c>
      <c r="J2607" s="57">
        <v>98.971199999999996</v>
      </c>
      <c r="K2607" s="766">
        <v>14845.68</v>
      </c>
      <c r="L2607" s="136"/>
      <c r="M2607" s="469">
        <v>0</v>
      </c>
      <c r="N2607" s="136"/>
      <c r="O2607" s="469"/>
      <c r="P2607" s="75">
        <v>0</v>
      </c>
      <c r="Q2607" s="999">
        <f t="shared" si="244"/>
        <v>0</v>
      </c>
      <c r="R2607" s="91"/>
      <c r="S2607" s="644"/>
      <c r="T2607" s="75">
        <v>0</v>
      </c>
      <c r="U2607" s="999"/>
      <c r="V2607" s="91"/>
      <c r="W2607" s="644"/>
      <c r="X2607" s="91"/>
      <c r="Y2607" s="644"/>
      <c r="Z2607" s="60">
        <f t="shared" si="247"/>
        <v>150</v>
      </c>
      <c r="AA2607" s="999">
        <v>14845.68</v>
      </c>
      <c r="AB2607" s="91"/>
      <c r="AC2607" s="644"/>
      <c r="AD2607" s="63">
        <v>0</v>
      </c>
      <c r="AE2607" s="78">
        <f t="shared" si="245"/>
        <v>0</v>
      </c>
      <c r="AF2607" s="940">
        <v>0</v>
      </c>
      <c r="AG2607" s="150">
        <v>0</v>
      </c>
      <c r="AH2607" s="91"/>
      <c r="AI2607" s="644"/>
      <c r="AJ2607" s="998">
        <f t="shared" si="246"/>
        <v>14845.68</v>
      </c>
    </row>
    <row r="2608" spans="2:36" ht="66" x14ac:dyDescent="0.25">
      <c r="B2608" s="408"/>
      <c r="C2608" s="52" t="s">
        <v>2290</v>
      </c>
      <c r="D2608" s="74"/>
      <c r="E2608" s="74">
        <v>25</v>
      </c>
      <c r="F2608" s="74" t="s">
        <v>30</v>
      </c>
      <c r="G2608" s="88" t="s">
        <v>31</v>
      </c>
      <c r="H2608" s="56" t="s">
        <v>32</v>
      </c>
      <c r="I2608" s="55" t="s">
        <v>33</v>
      </c>
      <c r="J2608" s="57">
        <v>673.68</v>
      </c>
      <c r="K2608" s="766">
        <v>16842</v>
      </c>
      <c r="L2608" s="136"/>
      <c r="M2608" s="469">
        <v>0</v>
      </c>
      <c r="N2608" s="136"/>
      <c r="O2608" s="469"/>
      <c r="P2608" s="75">
        <v>0</v>
      </c>
      <c r="Q2608" s="999">
        <f t="shared" si="244"/>
        <v>0</v>
      </c>
      <c r="R2608" s="91"/>
      <c r="S2608" s="644"/>
      <c r="T2608" s="75">
        <v>0</v>
      </c>
      <c r="U2608" s="999"/>
      <c r="V2608" s="91"/>
      <c r="W2608" s="644"/>
      <c r="X2608" s="91"/>
      <c r="Y2608" s="644"/>
      <c r="Z2608" s="60">
        <f t="shared" si="247"/>
        <v>25</v>
      </c>
      <c r="AA2608" s="999">
        <v>16842</v>
      </c>
      <c r="AB2608" s="91"/>
      <c r="AC2608" s="644"/>
      <c r="AD2608" s="63">
        <v>0</v>
      </c>
      <c r="AE2608" s="78">
        <f t="shared" si="245"/>
        <v>0</v>
      </c>
      <c r="AF2608" s="940">
        <v>0</v>
      </c>
      <c r="AG2608" s="150">
        <v>0</v>
      </c>
      <c r="AH2608" s="91"/>
      <c r="AI2608" s="644"/>
      <c r="AJ2608" s="998">
        <f t="shared" si="246"/>
        <v>16842</v>
      </c>
    </row>
    <row r="2609" spans="2:36" ht="66" x14ac:dyDescent="0.25">
      <c r="B2609" s="408"/>
      <c r="C2609" s="86" t="s">
        <v>2291</v>
      </c>
      <c r="D2609" s="74"/>
      <c r="E2609" s="74">
        <v>11</v>
      </c>
      <c r="F2609" s="74" t="s">
        <v>30</v>
      </c>
      <c r="G2609" s="55" t="s">
        <v>31</v>
      </c>
      <c r="H2609" s="56" t="s">
        <v>32</v>
      </c>
      <c r="I2609" s="55" t="s">
        <v>33</v>
      </c>
      <c r="J2609" s="57">
        <v>1044</v>
      </c>
      <c r="K2609" s="766">
        <v>11484</v>
      </c>
      <c r="L2609" s="136"/>
      <c r="M2609" s="469">
        <v>0</v>
      </c>
      <c r="N2609" s="136"/>
      <c r="O2609" s="469"/>
      <c r="P2609" s="75">
        <v>0</v>
      </c>
      <c r="Q2609" s="999">
        <f t="shared" si="244"/>
        <v>0</v>
      </c>
      <c r="R2609" s="91"/>
      <c r="S2609" s="644"/>
      <c r="T2609" s="75">
        <v>0</v>
      </c>
      <c r="U2609" s="999"/>
      <c r="V2609" s="91"/>
      <c r="W2609" s="644"/>
      <c r="X2609" s="91"/>
      <c r="Y2609" s="644"/>
      <c r="Z2609" s="60">
        <f t="shared" si="247"/>
        <v>11</v>
      </c>
      <c r="AA2609" s="999">
        <v>11484</v>
      </c>
      <c r="AB2609" s="91"/>
      <c r="AC2609" s="644"/>
      <c r="AD2609" s="63">
        <v>0</v>
      </c>
      <c r="AE2609" s="78">
        <f t="shared" si="245"/>
        <v>0</v>
      </c>
      <c r="AF2609" s="940">
        <v>0</v>
      </c>
      <c r="AG2609" s="150">
        <v>0</v>
      </c>
      <c r="AH2609" s="91"/>
      <c r="AI2609" s="644"/>
      <c r="AJ2609" s="998">
        <f t="shared" si="246"/>
        <v>11484</v>
      </c>
    </row>
    <row r="2610" spans="2:36" ht="66" x14ac:dyDescent="0.25">
      <c r="B2610" s="408"/>
      <c r="C2610" s="102" t="s">
        <v>2292</v>
      </c>
      <c r="D2610" s="74"/>
      <c r="E2610" s="74">
        <v>15</v>
      </c>
      <c r="F2610" s="74" t="s">
        <v>30</v>
      </c>
      <c r="G2610" s="55" t="s">
        <v>31</v>
      </c>
      <c r="H2610" s="56" t="s">
        <v>32</v>
      </c>
      <c r="I2610" s="55" t="s">
        <v>33</v>
      </c>
      <c r="J2610" s="57">
        <v>83</v>
      </c>
      <c r="K2610" s="766">
        <v>1245</v>
      </c>
      <c r="L2610" s="136"/>
      <c r="M2610" s="469">
        <v>0</v>
      </c>
      <c r="N2610" s="136"/>
      <c r="O2610" s="469"/>
      <c r="P2610" s="75">
        <v>0</v>
      </c>
      <c r="Q2610" s="999">
        <f t="shared" si="244"/>
        <v>0</v>
      </c>
      <c r="R2610" s="91"/>
      <c r="S2610" s="644"/>
      <c r="T2610" s="75">
        <v>0</v>
      </c>
      <c r="U2610" s="999"/>
      <c r="V2610" s="91"/>
      <c r="W2610" s="644"/>
      <c r="X2610" s="91"/>
      <c r="Y2610" s="644"/>
      <c r="Z2610" s="60">
        <f t="shared" si="247"/>
        <v>15</v>
      </c>
      <c r="AA2610" s="999">
        <v>1245</v>
      </c>
      <c r="AB2610" s="91"/>
      <c r="AC2610" s="644"/>
      <c r="AD2610" s="63">
        <v>0</v>
      </c>
      <c r="AE2610" s="78">
        <f t="shared" si="245"/>
        <v>0</v>
      </c>
      <c r="AF2610" s="940">
        <v>0</v>
      </c>
      <c r="AG2610" s="150">
        <v>0</v>
      </c>
      <c r="AH2610" s="91"/>
      <c r="AI2610" s="644"/>
      <c r="AJ2610" s="998">
        <f t="shared" si="246"/>
        <v>1245</v>
      </c>
    </row>
    <row r="2611" spans="2:36" ht="66" x14ac:dyDescent="0.25">
      <c r="B2611" s="408"/>
      <c r="C2611" s="101" t="s">
        <v>2293</v>
      </c>
      <c r="D2611" s="74"/>
      <c r="E2611" s="74">
        <v>50</v>
      </c>
      <c r="F2611" s="74" t="s">
        <v>30</v>
      </c>
      <c r="G2611" s="55" t="s">
        <v>31</v>
      </c>
      <c r="H2611" s="56" t="s">
        <v>32</v>
      </c>
      <c r="I2611" s="55" t="s">
        <v>33</v>
      </c>
      <c r="J2611" s="57">
        <v>124.02719999999999</v>
      </c>
      <c r="K2611" s="766">
        <v>6201.36</v>
      </c>
      <c r="L2611" s="136"/>
      <c r="M2611" s="469">
        <v>0</v>
      </c>
      <c r="N2611" s="136"/>
      <c r="O2611" s="469"/>
      <c r="P2611" s="75">
        <v>0</v>
      </c>
      <c r="Q2611" s="999">
        <f t="shared" si="244"/>
        <v>0</v>
      </c>
      <c r="R2611" s="91"/>
      <c r="S2611" s="644"/>
      <c r="T2611" s="75">
        <v>0</v>
      </c>
      <c r="U2611" s="999"/>
      <c r="V2611" s="91"/>
      <c r="W2611" s="644"/>
      <c r="X2611" s="91"/>
      <c r="Y2611" s="644"/>
      <c r="Z2611" s="60">
        <f t="shared" si="247"/>
        <v>50</v>
      </c>
      <c r="AA2611" s="999">
        <v>6201.36</v>
      </c>
      <c r="AB2611" s="91"/>
      <c r="AC2611" s="644"/>
      <c r="AD2611" s="63">
        <v>0</v>
      </c>
      <c r="AE2611" s="78">
        <f t="shared" si="245"/>
        <v>0</v>
      </c>
      <c r="AF2611" s="940">
        <v>0</v>
      </c>
      <c r="AG2611" s="150">
        <v>0</v>
      </c>
      <c r="AH2611" s="91"/>
      <c r="AI2611" s="644"/>
      <c r="AJ2611" s="998">
        <f t="shared" si="246"/>
        <v>6201.36</v>
      </c>
    </row>
    <row r="2612" spans="2:36" ht="66" x14ac:dyDescent="0.25">
      <c r="B2612" s="408"/>
      <c r="C2612" s="101" t="s">
        <v>2294</v>
      </c>
      <c r="D2612" s="74"/>
      <c r="E2612" s="74">
        <v>50</v>
      </c>
      <c r="F2612" s="74" t="s">
        <v>30</v>
      </c>
      <c r="G2612" s="55" t="s">
        <v>31</v>
      </c>
      <c r="H2612" s="56" t="s">
        <v>32</v>
      </c>
      <c r="I2612" s="55" t="s">
        <v>33</v>
      </c>
      <c r="J2612" s="57">
        <v>124.02719999999999</v>
      </c>
      <c r="K2612" s="766">
        <v>6201.36</v>
      </c>
      <c r="L2612" s="136"/>
      <c r="M2612" s="469">
        <v>0</v>
      </c>
      <c r="N2612" s="136"/>
      <c r="O2612" s="469"/>
      <c r="P2612" s="75">
        <v>0</v>
      </c>
      <c r="Q2612" s="999">
        <f t="shared" si="244"/>
        <v>0</v>
      </c>
      <c r="R2612" s="91"/>
      <c r="S2612" s="644"/>
      <c r="T2612" s="75">
        <v>0</v>
      </c>
      <c r="U2612" s="999"/>
      <c r="V2612" s="91"/>
      <c r="W2612" s="644"/>
      <c r="X2612" s="91"/>
      <c r="Y2612" s="644"/>
      <c r="Z2612" s="60">
        <f t="shared" si="247"/>
        <v>50</v>
      </c>
      <c r="AA2612" s="999">
        <v>6201.36</v>
      </c>
      <c r="AB2612" s="91"/>
      <c r="AC2612" s="644"/>
      <c r="AD2612" s="63">
        <v>0</v>
      </c>
      <c r="AE2612" s="78">
        <f t="shared" si="245"/>
        <v>0</v>
      </c>
      <c r="AF2612" s="940">
        <v>0</v>
      </c>
      <c r="AG2612" s="150">
        <v>0</v>
      </c>
      <c r="AH2612" s="91"/>
      <c r="AI2612" s="644"/>
      <c r="AJ2612" s="998">
        <f t="shared" si="246"/>
        <v>6201.36</v>
      </c>
    </row>
    <row r="2613" spans="2:36" ht="24" x14ac:dyDescent="0.25">
      <c r="B2613" s="408"/>
      <c r="C2613" s="52" t="s">
        <v>2295</v>
      </c>
      <c r="D2613" s="74"/>
      <c r="E2613" s="74">
        <v>2</v>
      </c>
      <c r="F2613" s="74" t="s">
        <v>30</v>
      </c>
      <c r="G2613" s="55"/>
      <c r="H2613" s="56"/>
      <c r="I2613" s="55"/>
      <c r="J2613" s="57">
        <v>5999</v>
      </c>
      <c r="K2613" s="766">
        <v>11998</v>
      </c>
      <c r="L2613" s="136"/>
      <c r="M2613" s="469">
        <v>0</v>
      </c>
      <c r="N2613" s="136"/>
      <c r="O2613" s="469"/>
      <c r="P2613" s="75">
        <v>0</v>
      </c>
      <c r="Q2613" s="999">
        <f t="shared" si="244"/>
        <v>0</v>
      </c>
      <c r="R2613" s="91"/>
      <c r="S2613" s="644"/>
      <c r="T2613" s="75">
        <v>0</v>
      </c>
      <c r="U2613" s="999"/>
      <c r="V2613" s="91"/>
      <c r="W2613" s="644"/>
      <c r="X2613" s="91"/>
      <c r="Y2613" s="644"/>
      <c r="Z2613" s="60">
        <f t="shared" si="247"/>
        <v>2</v>
      </c>
      <c r="AA2613" s="999">
        <v>11998</v>
      </c>
      <c r="AB2613" s="91"/>
      <c r="AC2613" s="644"/>
      <c r="AD2613" s="63">
        <v>0</v>
      </c>
      <c r="AE2613" s="78">
        <f t="shared" si="245"/>
        <v>0</v>
      </c>
      <c r="AF2613" s="940">
        <v>0</v>
      </c>
      <c r="AG2613" s="150">
        <v>0</v>
      </c>
      <c r="AH2613" s="91"/>
      <c r="AI2613" s="644"/>
      <c r="AJ2613" s="998">
        <f t="shared" si="246"/>
        <v>11998</v>
      </c>
    </row>
    <row r="2614" spans="2:36" ht="66" x14ac:dyDescent="0.25">
      <c r="B2614" s="408"/>
      <c r="C2614" s="101" t="s">
        <v>2296</v>
      </c>
      <c r="D2614" s="74"/>
      <c r="E2614" s="74">
        <v>70</v>
      </c>
      <c r="F2614" s="74" t="s">
        <v>396</v>
      </c>
      <c r="G2614" s="55" t="s">
        <v>31</v>
      </c>
      <c r="H2614" s="56" t="s">
        <v>32</v>
      </c>
      <c r="I2614" s="55" t="s">
        <v>33</v>
      </c>
      <c r="J2614" s="57">
        <v>313.2</v>
      </c>
      <c r="K2614" s="766">
        <v>21924</v>
      </c>
      <c r="L2614" s="136"/>
      <c r="M2614" s="469">
        <v>0</v>
      </c>
      <c r="N2614" s="136"/>
      <c r="O2614" s="469"/>
      <c r="P2614" s="75">
        <v>0</v>
      </c>
      <c r="Q2614" s="999">
        <f t="shared" si="244"/>
        <v>0</v>
      </c>
      <c r="R2614" s="91"/>
      <c r="S2614" s="644"/>
      <c r="T2614" s="75">
        <v>0</v>
      </c>
      <c r="U2614" s="999"/>
      <c r="V2614" s="91"/>
      <c r="W2614" s="644"/>
      <c r="X2614" s="91"/>
      <c r="Y2614" s="644"/>
      <c r="Z2614" s="60">
        <f t="shared" si="247"/>
        <v>70</v>
      </c>
      <c r="AA2614" s="999">
        <v>21924</v>
      </c>
      <c r="AB2614" s="91"/>
      <c r="AC2614" s="644"/>
      <c r="AD2614" s="63">
        <v>0</v>
      </c>
      <c r="AE2614" s="78">
        <f t="shared" si="245"/>
        <v>0</v>
      </c>
      <c r="AF2614" s="940">
        <v>0</v>
      </c>
      <c r="AG2614" s="150">
        <v>0</v>
      </c>
      <c r="AH2614" s="91"/>
      <c r="AI2614" s="644"/>
      <c r="AJ2614" s="998">
        <f t="shared" si="246"/>
        <v>21924</v>
      </c>
    </row>
    <row r="2615" spans="2:36" x14ac:dyDescent="0.25">
      <c r="B2615" s="408"/>
      <c r="C2615" s="101" t="s">
        <v>2297</v>
      </c>
      <c r="D2615" s="74"/>
      <c r="E2615" s="74">
        <v>12</v>
      </c>
      <c r="F2615" s="74" t="s">
        <v>30</v>
      </c>
      <c r="G2615" s="55"/>
      <c r="H2615" s="56"/>
      <c r="I2615" s="55"/>
      <c r="J2615" s="57">
        <v>97.3</v>
      </c>
      <c r="K2615" s="766">
        <v>1167.5999999999999</v>
      </c>
      <c r="L2615" s="136"/>
      <c r="M2615" s="469">
        <v>0</v>
      </c>
      <c r="N2615" s="136"/>
      <c r="O2615" s="469"/>
      <c r="P2615" s="75">
        <v>0</v>
      </c>
      <c r="Q2615" s="999">
        <f t="shared" si="244"/>
        <v>0</v>
      </c>
      <c r="R2615" s="91"/>
      <c r="S2615" s="644"/>
      <c r="T2615" s="75">
        <v>0</v>
      </c>
      <c r="U2615" s="999"/>
      <c r="V2615" s="91"/>
      <c r="W2615" s="644"/>
      <c r="X2615" s="91"/>
      <c r="Y2615" s="644"/>
      <c r="Z2615" s="60">
        <f t="shared" si="247"/>
        <v>12</v>
      </c>
      <c r="AA2615" s="999">
        <v>1167.5999999999999</v>
      </c>
      <c r="AB2615" s="91"/>
      <c r="AC2615" s="644"/>
      <c r="AD2615" s="63">
        <v>0</v>
      </c>
      <c r="AE2615" s="78">
        <f t="shared" si="245"/>
        <v>0</v>
      </c>
      <c r="AF2615" s="940">
        <v>0</v>
      </c>
      <c r="AG2615" s="150">
        <v>0</v>
      </c>
      <c r="AH2615" s="91"/>
      <c r="AI2615" s="644"/>
      <c r="AJ2615" s="998">
        <f t="shared" si="246"/>
        <v>1167.5999999999999</v>
      </c>
    </row>
    <row r="2616" spans="2:36" ht="66" x14ac:dyDescent="0.25">
      <c r="B2616" s="408"/>
      <c r="C2616" s="87" t="s">
        <v>2298</v>
      </c>
      <c r="D2616" s="74"/>
      <c r="E2616" s="74">
        <v>10</v>
      </c>
      <c r="F2616" s="74" t="s">
        <v>30</v>
      </c>
      <c r="G2616" s="55" t="s">
        <v>31</v>
      </c>
      <c r="H2616" s="56" t="s">
        <v>32</v>
      </c>
      <c r="I2616" s="55" t="s">
        <v>33</v>
      </c>
      <c r="J2616" s="57">
        <v>1102</v>
      </c>
      <c r="K2616" s="766">
        <v>11020</v>
      </c>
      <c r="L2616" s="136"/>
      <c r="M2616" s="469">
        <v>0</v>
      </c>
      <c r="N2616" s="136"/>
      <c r="O2616" s="469"/>
      <c r="P2616" s="75">
        <v>0</v>
      </c>
      <c r="Q2616" s="999">
        <f t="shared" si="244"/>
        <v>0</v>
      </c>
      <c r="R2616" s="91"/>
      <c r="S2616" s="644"/>
      <c r="T2616" s="75">
        <v>0</v>
      </c>
      <c r="U2616" s="999"/>
      <c r="V2616" s="91"/>
      <c r="W2616" s="644"/>
      <c r="X2616" s="91"/>
      <c r="Y2616" s="644"/>
      <c r="Z2616" s="60">
        <f t="shared" si="247"/>
        <v>10</v>
      </c>
      <c r="AA2616" s="999">
        <v>11020</v>
      </c>
      <c r="AB2616" s="91"/>
      <c r="AC2616" s="644"/>
      <c r="AD2616" s="63">
        <v>0</v>
      </c>
      <c r="AE2616" s="78">
        <f t="shared" si="245"/>
        <v>0</v>
      </c>
      <c r="AF2616" s="940">
        <v>0</v>
      </c>
      <c r="AG2616" s="150">
        <v>0</v>
      </c>
      <c r="AH2616" s="91"/>
      <c r="AI2616" s="644"/>
      <c r="AJ2616" s="998">
        <f t="shared" si="246"/>
        <v>11020</v>
      </c>
    </row>
    <row r="2617" spans="2:36" ht="24" x14ac:dyDescent="0.25">
      <c r="B2617" s="408"/>
      <c r="C2617" s="52" t="s">
        <v>2299</v>
      </c>
      <c r="D2617" s="74"/>
      <c r="E2617" s="74">
        <v>2</v>
      </c>
      <c r="F2617" s="74" t="s">
        <v>30</v>
      </c>
      <c r="G2617" s="55"/>
      <c r="H2617" s="56"/>
      <c r="I2617" s="55"/>
      <c r="J2617" s="57">
        <v>4158</v>
      </c>
      <c r="K2617" s="766">
        <v>8316</v>
      </c>
      <c r="L2617" s="136"/>
      <c r="M2617" s="469">
        <v>0</v>
      </c>
      <c r="N2617" s="136"/>
      <c r="O2617" s="469"/>
      <c r="P2617" s="75">
        <v>0</v>
      </c>
      <c r="Q2617" s="999">
        <f t="shared" si="244"/>
        <v>0</v>
      </c>
      <c r="R2617" s="91"/>
      <c r="S2617" s="644"/>
      <c r="T2617" s="75">
        <v>0</v>
      </c>
      <c r="U2617" s="999"/>
      <c r="V2617" s="91"/>
      <c r="W2617" s="644"/>
      <c r="X2617" s="91"/>
      <c r="Y2617" s="644"/>
      <c r="Z2617" s="60">
        <f t="shared" si="247"/>
        <v>2</v>
      </c>
      <c r="AA2617" s="999">
        <v>8316</v>
      </c>
      <c r="AB2617" s="91"/>
      <c r="AC2617" s="644"/>
      <c r="AD2617" s="63">
        <v>0</v>
      </c>
      <c r="AE2617" s="78">
        <f t="shared" si="245"/>
        <v>0</v>
      </c>
      <c r="AF2617" s="940">
        <v>0</v>
      </c>
      <c r="AG2617" s="150">
        <v>0</v>
      </c>
      <c r="AH2617" s="91"/>
      <c r="AI2617" s="644"/>
      <c r="AJ2617" s="998">
        <f t="shared" si="246"/>
        <v>8316</v>
      </c>
    </row>
    <row r="2618" spans="2:36" ht="66" x14ac:dyDescent="0.25">
      <c r="B2618" s="408"/>
      <c r="C2618" s="101" t="s">
        <v>2300</v>
      </c>
      <c r="D2618" s="74"/>
      <c r="E2618" s="74">
        <v>70</v>
      </c>
      <c r="F2618" s="74" t="s">
        <v>30</v>
      </c>
      <c r="G2618" s="55" t="s">
        <v>31</v>
      </c>
      <c r="H2618" s="56" t="s">
        <v>32</v>
      </c>
      <c r="I2618" s="55" t="s">
        <v>33</v>
      </c>
      <c r="J2618" s="57">
        <v>313.2</v>
      </c>
      <c r="K2618" s="766">
        <v>21924</v>
      </c>
      <c r="L2618" s="136"/>
      <c r="M2618" s="469">
        <v>0</v>
      </c>
      <c r="N2618" s="136"/>
      <c r="O2618" s="469"/>
      <c r="P2618" s="75">
        <v>0</v>
      </c>
      <c r="Q2618" s="999">
        <f t="shared" ref="Q2618" si="248">P2618*J2618</f>
        <v>0</v>
      </c>
      <c r="R2618" s="91"/>
      <c r="S2618" s="644"/>
      <c r="T2618" s="75">
        <v>0</v>
      </c>
      <c r="U2618" s="999"/>
      <c r="V2618" s="91"/>
      <c r="W2618" s="644"/>
      <c r="X2618" s="91"/>
      <c r="Y2618" s="644"/>
      <c r="Z2618" s="60">
        <f t="shared" si="247"/>
        <v>70</v>
      </c>
      <c r="AA2618" s="999">
        <v>21924</v>
      </c>
      <c r="AB2618" s="91"/>
      <c r="AC2618" s="644"/>
      <c r="AD2618" s="63">
        <v>0</v>
      </c>
      <c r="AE2618" s="78">
        <f t="shared" ref="AE2618" si="249">AD2618*J2618</f>
        <v>0</v>
      </c>
      <c r="AF2618" s="940">
        <v>0</v>
      </c>
      <c r="AG2618" s="150">
        <v>0</v>
      </c>
      <c r="AH2618" s="91"/>
      <c r="AI2618" s="644"/>
      <c r="AJ2618" s="998">
        <f t="shared" si="246"/>
        <v>21924</v>
      </c>
    </row>
    <row r="2619" spans="2:36" x14ac:dyDescent="0.25">
      <c r="B2619" s="353">
        <v>44103</v>
      </c>
      <c r="C2619" s="341" t="s">
        <v>2301</v>
      </c>
      <c r="D2619" s="42"/>
      <c r="E2619" s="42"/>
      <c r="F2619" s="45"/>
      <c r="G2619" s="46"/>
      <c r="H2619" s="46"/>
      <c r="I2619" s="46"/>
      <c r="J2619" s="47"/>
      <c r="K2619" s="821">
        <v>0</v>
      </c>
      <c r="L2619" s="264"/>
      <c r="M2619" s="921">
        <v>0</v>
      </c>
      <c r="N2619" s="264"/>
      <c r="O2619" s="921"/>
      <c r="P2619" s="75">
        <v>0</v>
      </c>
      <c r="Q2619" s="1008"/>
      <c r="R2619" s="265"/>
      <c r="S2619" s="921"/>
      <c r="T2619" s="75">
        <v>0</v>
      </c>
      <c r="U2619" s="1008"/>
      <c r="V2619" s="265"/>
      <c r="W2619" s="921"/>
      <c r="X2619" s="265"/>
      <c r="Y2619" s="921"/>
      <c r="Z2619" s="60">
        <f t="shared" si="247"/>
        <v>0</v>
      </c>
      <c r="AA2619" s="1008">
        <v>0</v>
      </c>
      <c r="AB2619" s="265"/>
      <c r="AC2619" s="921"/>
      <c r="AD2619" s="63">
        <v>0</v>
      </c>
      <c r="AE2619" s="281"/>
      <c r="AF2619" s="958"/>
      <c r="AG2619" s="150">
        <v>0</v>
      </c>
      <c r="AH2619" s="265"/>
      <c r="AI2619" s="921"/>
      <c r="AJ2619" s="998">
        <f t="shared" si="246"/>
        <v>0</v>
      </c>
    </row>
    <row r="2620" spans="2:36" x14ac:dyDescent="0.25">
      <c r="B2620" s="51"/>
      <c r="C2620" s="407"/>
      <c r="D2620" s="303"/>
      <c r="E2620" s="303"/>
      <c r="F2620" s="470"/>
      <c r="G2620" s="471"/>
      <c r="H2620" s="471"/>
      <c r="I2620" s="471"/>
      <c r="J2620" s="57"/>
      <c r="K2620" s="797"/>
      <c r="L2620" s="136"/>
      <c r="M2620" s="469">
        <v>0</v>
      </c>
      <c r="N2620" s="136"/>
      <c r="O2620" s="469"/>
      <c r="P2620" s="75">
        <v>0</v>
      </c>
      <c r="Q2620" s="1002"/>
      <c r="R2620" s="138"/>
      <c r="S2620" s="469"/>
      <c r="T2620" s="75">
        <v>0</v>
      </c>
      <c r="U2620" s="1002"/>
      <c r="V2620" s="138"/>
      <c r="W2620" s="469"/>
      <c r="X2620" s="138"/>
      <c r="Y2620" s="469"/>
      <c r="Z2620" s="60">
        <f t="shared" si="247"/>
        <v>0</v>
      </c>
      <c r="AA2620" s="1002">
        <v>0</v>
      </c>
      <c r="AB2620" s="138"/>
      <c r="AC2620" s="469"/>
      <c r="AD2620" s="63">
        <v>0</v>
      </c>
      <c r="AE2620" s="137"/>
      <c r="AF2620" s="942"/>
      <c r="AG2620" s="150">
        <v>0</v>
      </c>
      <c r="AH2620" s="138"/>
      <c r="AI2620" s="469"/>
      <c r="AJ2620" s="998">
        <f t="shared" si="246"/>
        <v>0</v>
      </c>
    </row>
    <row r="2621" spans="2:36" ht="24" x14ac:dyDescent="0.25">
      <c r="B2621" s="353">
        <v>44104</v>
      </c>
      <c r="C2621" s="341" t="s">
        <v>2302</v>
      </c>
      <c r="D2621" s="42"/>
      <c r="E2621" s="42"/>
      <c r="F2621" s="45"/>
      <c r="G2621" s="46"/>
      <c r="H2621" s="46"/>
      <c r="I2621" s="46"/>
      <c r="J2621" s="47"/>
      <c r="K2621" s="821">
        <v>0</v>
      </c>
      <c r="L2621" s="264"/>
      <c r="M2621" s="921">
        <v>0</v>
      </c>
      <c r="N2621" s="264"/>
      <c r="O2621" s="921"/>
      <c r="P2621" s="75">
        <v>0</v>
      </c>
      <c r="Q2621" s="1008"/>
      <c r="R2621" s="265"/>
      <c r="S2621" s="921"/>
      <c r="T2621" s="75">
        <v>0</v>
      </c>
      <c r="U2621" s="1008"/>
      <c r="V2621" s="265"/>
      <c r="W2621" s="921"/>
      <c r="X2621" s="265"/>
      <c r="Y2621" s="921"/>
      <c r="Z2621" s="60">
        <f t="shared" si="247"/>
        <v>0</v>
      </c>
      <c r="AA2621" s="1008">
        <v>0</v>
      </c>
      <c r="AB2621" s="265"/>
      <c r="AC2621" s="921"/>
      <c r="AD2621" s="63">
        <v>0</v>
      </c>
      <c r="AE2621" s="281"/>
      <c r="AF2621" s="958"/>
      <c r="AG2621" s="150">
        <v>0</v>
      </c>
      <c r="AH2621" s="265"/>
      <c r="AI2621" s="921"/>
      <c r="AJ2621" s="998">
        <f t="shared" si="246"/>
        <v>0</v>
      </c>
    </row>
    <row r="2622" spans="2:36" x14ac:dyDescent="0.25">
      <c r="B2622" s="51"/>
      <c r="C2622" s="407"/>
      <c r="D2622" s="51"/>
      <c r="E2622" s="583"/>
      <c r="F2622" s="470"/>
      <c r="G2622" s="471"/>
      <c r="H2622" s="471"/>
      <c r="I2622" s="471"/>
      <c r="J2622" s="57"/>
      <c r="K2622" s="811"/>
      <c r="L2622" s="136"/>
      <c r="M2622" s="469">
        <v>0</v>
      </c>
      <c r="N2622" s="136"/>
      <c r="O2622" s="469"/>
      <c r="P2622" s="75">
        <v>0</v>
      </c>
      <c r="Q2622" s="1002"/>
      <c r="R2622" s="138"/>
      <c r="S2622" s="469"/>
      <c r="T2622" s="75">
        <v>0</v>
      </c>
      <c r="U2622" s="1002"/>
      <c r="V2622" s="138"/>
      <c r="W2622" s="469"/>
      <c r="X2622" s="138"/>
      <c r="Y2622" s="469"/>
      <c r="Z2622" s="60">
        <f t="shared" si="247"/>
        <v>0</v>
      </c>
      <c r="AA2622" s="1002">
        <v>0</v>
      </c>
      <c r="AB2622" s="138"/>
      <c r="AC2622" s="469"/>
      <c r="AD2622" s="63">
        <v>0</v>
      </c>
      <c r="AE2622" s="137"/>
      <c r="AF2622" s="942"/>
      <c r="AG2622" s="150">
        <v>0</v>
      </c>
      <c r="AH2622" s="138"/>
      <c r="AI2622" s="469"/>
      <c r="AJ2622" s="998">
        <f t="shared" si="246"/>
        <v>0</v>
      </c>
    </row>
    <row r="2623" spans="2:36" ht="24" x14ac:dyDescent="0.25">
      <c r="B2623" s="353">
        <v>44105</v>
      </c>
      <c r="C2623" s="341" t="s">
        <v>2303</v>
      </c>
      <c r="D2623" s="42"/>
      <c r="E2623" s="42"/>
      <c r="F2623" s="45"/>
      <c r="G2623" s="46"/>
      <c r="H2623" s="46"/>
      <c r="I2623" s="46"/>
      <c r="J2623" s="47"/>
      <c r="K2623" s="821">
        <v>0</v>
      </c>
      <c r="L2623" s="264"/>
      <c r="M2623" s="921">
        <v>0</v>
      </c>
      <c r="N2623" s="264"/>
      <c r="O2623" s="921"/>
      <c r="P2623" s="75">
        <v>0</v>
      </c>
      <c r="Q2623" s="1008"/>
      <c r="R2623" s="265"/>
      <c r="S2623" s="921"/>
      <c r="T2623" s="75">
        <v>0</v>
      </c>
      <c r="U2623" s="1008"/>
      <c r="V2623" s="265"/>
      <c r="W2623" s="921"/>
      <c r="X2623" s="265"/>
      <c r="Y2623" s="921"/>
      <c r="Z2623" s="60">
        <f t="shared" si="247"/>
        <v>0</v>
      </c>
      <c r="AA2623" s="1008">
        <v>0</v>
      </c>
      <c r="AB2623" s="265"/>
      <c r="AC2623" s="921"/>
      <c r="AD2623" s="63">
        <v>0</v>
      </c>
      <c r="AE2623" s="281"/>
      <c r="AF2623" s="958"/>
      <c r="AG2623" s="150">
        <v>0</v>
      </c>
      <c r="AH2623" s="265"/>
      <c r="AI2623" s="921"/>
      <c r="AJ2623" s="998">
        <f t="shared" si="246"/>
        <v>0</v>
      </c>
    </row>
    <row r="2624" spans="2:36" x14ac:dyDescent="0.25">
      <c r="B2624" s="408"/>
      <c r="C2624" s="476"/>
      <c r="D2624" s="303"/>
      <c r="E2624" s="303"/>
      <c r="F2624" s="15"/>
      <c r="G2624" s="605"/>
      <c r="H2624" s="605"/>
      <c r="I2624" s="605"/>
      <c r="J2624" s="57"/>
      <c r="K2624" s="797"/>
      <c r="L2624" s="136"/>
      <c r="M2624" s="469">
        <v>0</v>
      </c>
      <c r="N2624" s="136"/>
      <c r="O2624" s="469"/>
      <c r="P2624" s="75">
        <v>0</v>
      </c>
      <c r="Q2624" s="1002"/>
      <c r="R2624" s="138"/>
      <c r="S2624" s="469"/>
      <c r="T2624" s="75">
        <v>0</v>
      </c>
      <c r="U2624" s="1002"/>
      <c r="V2624" s="138"/>
      <c r="W2624" s="469"/>
      <c r="X2624" s="138"/>
      <c r="Y2624" s="469"/>
      <c r="Z2624" s="60">
        <f t="shared" si="247"/>
        <v>0</v>
      </c>
      <c r="AA2624" s="1002">
        <v>0</v>
      </c>
      <c r="AB2624" s="138"/>
      <c r="AC2624" s="469"/>
      <c r="AD2624" s="63">
        <v>0</v>
      </c>
      <c r="AE2624" s="137"/>
      <c r="AF2624" s="942"/>
      <c r="AG2624" s="150">
        <v>0</v>
      </c>
      <c r="AH2624" s="138"/>
      <c r="AI2624" s="469"/>
      <c r="AJ2624" s="998">
        <f t="shared" ref="AJ2624:AJ2627" si="250">AG2624+AI2624+AE2624+AC2624+AA2624+Y2624+W2624+U2624+S2624+Q2624+O2624+M2624</f>
        <v>0</v>
      </c>
    </row>
    <row r="2625" spans="2:36" ht="24" x14ac:dyDescent="0.25">
      <c r="B2625" s="272">
        <v>445</v>
      </c>
      <c r="C2625" s="273" t="s">
        <v>2304</v>
      </c>
      <c r="D2625" s="272"/>
      <c r="E2625" s="747"/>
      <c r="F2625" s="282"/>
      <c r="G2625" s="283"/>
      <c r="H2625" s="283"/>
      <c r="I2625" s="283"/>
      <c r="J2625" s="277"/>
      <c r="K2625" s="825">
        <v>0</v>
      </c>
      <c r="L2625" s="278"/>
      <c r="M2625" s="919">
        <v>0</v>
      </c>
      <c r="N2625" s="278"/>
      <c r="O2625" s="919"/>
      <c r="P2625" s="875">
        <v>0</v>
      </c>
      <c r="Q2625" s="284">
        <f>Q2626</f>
        <v>0</v>
      </c>
      <c r="R2625" s="279"/>
      <c r="S2625" s="919"/>
      <c r="T2625" s="875">
        <v>0</v>
      </c>
      <c r="U2625" s="284">
        <v>0</v>
      </c>
      <c r="V2625" s="279"/>
      <c r="W2625" s="919"/>
      <c r="X2625" s="279"/>
      <c r="Y2625" s="919"/>
      <c r="Z2625" s="373">
        <f t="shared" si="247"/>
        <v>0</v>
      </c>
      <c r="AA2625" s="284">
        <v>0</v>
      </c>
      <c r="AB2625" s="279"/>
      <c r="AC2625" s="284"/>
      <c r="AD2625" s="930">
        <v>0</v>
      </c>
      <c r="AE2625" s="284">
        <f t="shared" ref="AE2625:AF2626" si="251">AE2626</f>
        <v>0</v>
      </c>
      <c r="AF2625" s="950">
        <f t="shared" si="251"/>
        <v>0</v>
      </c>
      <c r="AG2625" s="876">
        <v>0</v>
      </c>
      <c r="AH2625" s="279"/>
      <c r="AI2625" s="919"/>
      <c r="AJ2625" s="284">
        <f t="shared" si="250"/>
        <v>0</v>
      </c>
    </row>
    <row r="2626" spans="2:36" ht="24" x14ac:dyDescent="0.25">
      <c r="B2626" s="42">
        <v>44501</v>
      </c>
      <c r="C2626" s="341" t="s">
        <v>2305</v>
      </c>
      <c r="D2626" s="44"/>
      <c r="E2626" s="540"/>
      <c r="F2626" s="45"/>
      <c r="G2626" s="46"/>
      <c r="H2626" s="46"/>
      <c r="I2626" s="46"/>
      <c r="J2626" s="47"/>
      <c r="K2626" s="832">
        <v>0</v>
      </c>
      <c r="L2626" s="264"/>
      <c r="M2626" s="921">
        <v>0</v>
      </c>
      <c r="N2626" s="264"/>
      <c r="O2626" s="921"/>
      <c r="P2626" s="238">
        <v>0</v>
      </c>
      <c r="Q2626" s="475">
        <f>Q2627</f>
        <v>0</v>
      </c>
      <c r="R2626" s="265"/>
      <c r="S2626" s="921"/>
      <c r="T2626" s="238">
        <v>0</v>
      </c>
      <c r="U2626" s="475">
        <v>0</v>
      </c>
      <c r="V2626" s="265"/>
      <c r="W2626" s="921"/>
      <c r="X2626" s="265"/>
      <c r="Y2626" s="921"/>
      <c r="Z2626" s="376">
        <f t="shared" si="247"/>
        <v>0</v>
      </c>
      <c r="AA2626" s="475">
        <v>0</v>
      </c>
      <c r="AB2626" s="265"/>
      <c r="AC2626" s="475"/>
      <c r="AD2626" s="931">
        <v>0</v>
      </c>
      <c r="AE2626" s="475">
        <f t="shared" si="251"/>
        <v>0</v>
      </c>
      <c r="AF2626" s="971">
        <f t="shared" si="251"/>
        <v>0</v>
      </c>
      <c r="AG2626" s="882">
        <v>0</v>
      </c>
      <c r="AH2626" s="265"/>
      <c r="AI2626" s="921"/>
      <c r="AJ2626" s="475">
        <f t="shared" si="250"/>
        <v>0</v>
      </c>
    </row>
    <row r="2627" spans="2:36" ht="66" x14ac:dyDescent="0.25">
      <c r="B2627" s="51"/>
      <c r="C2627" s="424" t="s">
        <v>2306</v>
      </c>
      <c r="D2627" s="51"/>
      <c r="E2627" s="51">
        <v>0</v>
      </c>
      <c r="F2627" s="74" t="s">
        <v>2151</v>
      </c>
      <c r="G2627" s="55" t="s">
        <v>31</v>
      </c>
      <c r="H2627" s="56" t="s">
        <v>32</v>
      </c>
      <c r="I2627" s="55" t="s">
        <v>33</v>
      </c>
      <c r="J2627" s="57">
        <v>17113.210833333334</v>
      </c>
      <c r="K2627" s="807">
        <v>0</v>
      </c>
      <c r="L2627" s="136"/>
      <c r="M2627" s="469">
        <v>0</v>
      </c>
      <c r="N2627" s="136"/>
      <c r="O2627" s="469"/>
      <c r="P2627" s="75">
        <v>0</v>
      </c>
      <c r="Q2627" s="999">
        <f>P2627*J2627</f>
        <v>0</v>
      </c>
      <c r="R2627" s="91"/>
      <c r="S2627" s="644"/>
      <c r="T2627" s="75">
        <v>0</v>
      </c>
      <c r="U2627" s="999"/>
      <c r="V2627" s="91"/>
      <c r="W2627" s="644"/>
      <c r="X2627" s="91"/>
      <c r="Y2627" s="644"/>
      <c r="Z2627" s="60">
        <f t="shared" si="247"/>
        <v>0</v>
      </c>
      <c r="AA2627" s="999">
        <v>0</v>
      </c>
      <c r="AB2627" s="91"/>
      <c r="AC2627" s="644"/>
      <c r="AD2627" s="63">
        <v>0</v>
      </c>
      <c r="AE2627" s="78">
        <f>AD2627*J2627</f>
        <v>0</v>
      </c>
      <c r="AF2627" s="940"/>
      <c r="AG2627" s="150">
        <v>0</v>
      </c>
      <c r="AH2627" s="91"/>
      <c r="AI2627" s="644"/>
      <c r="AJ2627" s="998">
        <f t="shared" si="250"/>
        <v>0</v>
      </c>
    </row>
    <row r="2628" spans="2:36" x14ac:dyDescent="0.25">
      <c r="B2628" s="16">
        <v>5000</v>
      </c>
      <c r="C2628" s="17" t="s">
        <v>2307</v>
      </c>
      <c r="D2628" s="16"/>
      <c r="E2628" s="733"/>
      <c r="F2628" s="18"/>
      <c r="G2628" s="19"/>
      <c r="H2628" s="19"/>
      <c r="I2628" s="19"/>
      <c r="J2628" s="20"/>
      <c r="K2628" s="760">
        <v>3682370.3484999998</v>
      </c>
      <c r="L2628" s="473"/>
      <c r="M2628" s="925">
        <v>0</v>
      </c>
      <c r="N2628" s="473"/>
      <c r="O2628" s="925"/>
      <c r="P2628" s="865">
        <v>0</v>
      </c>
      <c r="Q2628" s="472">
        <f>Q2629+Q2743+Q2760+Q2780+Q2815</f>
        <v>0</v>
      </c>
      <c r="R2628" s="474"/>
      <c r="S2628" s="925"/>
      <c r="T2628" s="865">
        <v>0</v>
      </c>
      <c r="U2628" s="472">
        <f>U2629+U2743+U2760+U2772+U2780+U2815</f>
        <v>1698381.27</v>
      </c>
      <c r="V2628" s="474"/>
      <c r="W2628" s="925"/>
      <c r="X2628" s="474"/>
      <c r="Y2628" s="925"/>
      <c r="Z2628" s="866">
        <f t="shared" si="247"/>
        <v>0</v>
      </c>
      <c r="AA2628" s="472">
        <f>AA2629+AA2743+AA2760+AA2772+AA2780+AA2815</f>
        <v>1983989.0785000003</v>
      </c>
      <c r="AB2628" s="474"/>
      <c r="AC2628" s="925"/>
      <c r="AD2628" s="995">
        <v>0</v>
      </c>
      <c r="AE2628" s="472">
        <f>AE2629+AE2743+AE2760+AE2780+AE2815</f>
        <v>0</v>
      </c>
      <c r="AF2628" s="970">
        <f>AF2629+AF2743+AF2760+AF2780+AF2815</f>
        <v>0</v>
      </c>
      <c r="AG2628" s="472">
        <f>AG2629+AG2743+AG2760+AG2772+AG2780+AG2815</f>
        <v>0</v>
      </c>
      <c r="AH2628" s="474"/>
      <c r="AI2628" s="925"/>
      <c r="AJ2628" s="472">
        <f>AJ2629+AJ2743+AJ2760+AJ2772+AJ2780+AJ2815</f>
        <v>3682370.3484999998</v>
      </c>
    </row>
    <row r="2629" spans="2:36" x14ac:dyDescent="0.25">
      <c r="B2629" s="25">
        <v>5100</v>
      </c>
      <c r="C2629" s="26" t="s">
        <v>2308</v>
      </c>
      <c r="D2629" s="27"/>
      <c r="E2629" s="734"/>
      <c r="F2629" s="28"/>
      <c r="G2629" s="29"/>
      <c r="H2629" s="29"/>
      <c r="I2629" s="29"/>
      <c r="J2629" s="30"/>
      <c r="K2629" s="761">
        <v>1298916.3485000001</v>
      </c>
      <c r="L2629" s="249"/>
      <c r="M2629" s="922">
        <v>0</v>
      </c>
      <c r="N2629" s="249"/>
      <c r="O2629" s="922"/>
      <c r="P2629" s="885">
        <v>0</v>
      </c>
      <c r="Q2629" s="248">
        <f>Q2630+Q2667+Q2703</f>
        <v>0</v>
      </c>
      <c r="R2629" s="250"/>
      <c r="S2629" s="922"/>
      <c r="T2629" s="885">
        <v>0</v>
      </c>
      <c r="U2629" s="248">
        <f>U2630+U2667+U2703</f>
        <v>18687.599999999999</v>
      </c>
      <c r="V2629" s="250"/>
      <c r="W2629" s="922"/>
      <c r="X2629" s="250"/>
      <c r="Y2629" s="922"/>
      <c r="Z2629" s="368">
        <f t="shared" si="247"/>
        <v>0</v>
      </c>
      <c r="AA2629" s="248">
        <f>AA2630+AA2667+AA2703</f>
        <v>1280228.7485000002</v>
      </c>
      <c r="AB2629" s="250"/>
      <c r="AC2629" s="922"/>
      <c r="AD2629" s="929">
        <v>0</v>
      </c>
      <c r="AE2629" s="248">
        <f>AE2630+AE2667+AE2703</f>
        <v>0</v>
      </c>
      <c r="AF2629" s="554">
        <f>AF2630+AF2667+AF2703</f>
        <v>0</v>
      </c>
      <c r="AG2629" s="248">
        <f>AG2630+AG2667+AG2703</f>
        <v>0</v>
      </c>
      <c r="AH2629" s="250"/>
      <c r="AI2629" s="922"/>
      <c r="AJ2629" s="248">
        <f>AJ2630+AJ2667+AJ2703</f>
        <v>1298916.3485000001</v>
      </c>
    </row>
    <row r="2630" spans="2:36" x14ac:dyDescent="0.25">
      <c r="B2630" s="1024">
        <v>511</v>
      </c>
      <c r="C2630" s="611" t="s">
        <v>2309</v>
      </c>
      <c r="D2630" s="295"/>
      <c r="E2630" s="756"/>
      <c r="F2630" s="296"/>
      <c r="G2630" s="297"/>
      <c r="H2630" s="297"/>
      <c r="I2630" s="297"/>
      <c r="J2630" s="298"/>
      <c r="K2630" s="852">
        <v>84177.600000000006</v>
      </c>
      <c r="L2630" s="212"/>
      <c r="M2630" s="923">
        <v>0</v>
      </c>
      <c r="N2630" s="212"/>
      <c r="O2630" s="923"/>
      <c r="P2630" s="878">
        <v>0</v>
      </c>
      <c r="Q2630" s="312">
        <f>Q2631+Q2634+Q2636+Q2641</f>
        <v>0</v>
      </c>
      <c r="R2630" s="300"/>
      <c r="S2630" s="923"/>
      <c r="T2630" s="878">
        <v>0</v>
      </c>
      <c r="U2630" s="312">
        <f>U2631+U2634+U2636+U2641</f>
        <v>18687.599999999999</v>
      </c>
      <c r="V2630" s="300"/>
      <c r="W2630" s="923"/>
      <c r="X2630" s="300"/>
      <c r="Y2630" s="923"/>
      <c r="Z2630" s="879">
        <f t="shared" ref="Z2630:Z2641" si="252">E2630</f>
        <v>0</v>
      </c>
      <c r="AA2630" s="312">
        <f>AA2631+AA2634+AA2636+AA2641</f>
        <v>65490</v>
      </c>
      <c r="AB2630" s="300"/>
      <c r="AC2630" s="923"/>
      <c r="AD2630" s="994">
        <v>0</v>
      </c>
      <c r="AE2630" s="312">
        <f>AE2631+AE2634+AE2636+AE2641</f>
        <v>0</v>
      </c>
      <c r="AF2630" s="964">
        <f>AF2631+AF2634+AF2636+AF2641</f>
        <v>0</v>
      </c>
      <c r="AG2630" s="312">
        <f>AG2631+AG2634+AG2636+AG2641</f>
        <v>0</v>
      </c>
      <c r="AH2630" s="300"/>
      <c r="AI2630" s="923"/>
      <c r="AJ2630" s="312">
        <f>AJ2631+AJ2634+AJ2636+AJ2641</f>
        <v>84177.600000000006</v>
      </c>
    </row>
    <row r="2631" spans="2:36" x14ac:dyDescent="0.25">
      <c r="B2631" s="42">
        <v>51101</v>
      </c>
      <c r="C2631" s="341" t="s">
        <v>2310</v>
      </c>
      <c r="D2631" s="44"/>
      <c r="E2631" s="540"/>
      <c r="F2631" s="45"/>
      <c r="G2631" s="46"/>
      <c r="H2631" s="46"/>
      <c r="I2631" s="46"/>
      <c r="J2631" s="47"/>
      <c r="K2631" s="832">
        <v>8292.7199999999993</v>
      </c>
      <c r="L2631" s="264"/>
      <c r="M2631" s="921">
        <v>0</v>
      </c>
      <c r="N2631" s="264"/>
      <c r="O2631" s="921"/>
      <c r="P2631" s="238">
        <v>0</v>
      </c>
      <c r="Q2631" s="475">
        <f>Q2632+Q2633</f>
        <v>0</v>
      </c>
      <c r="R2631" s="265"/>
      <c r="S2631" s="921"/>
      <c r="T2631" s="238">
        <v>0</v>
      </c>
      <c r="U2631" s="475">
        <f>SUM(U2632:U2633)</f>
        <v>0</v>
      </c>
      <c r="V2631" s="265"/>
      <c r="W2631" s="921"/>
      <c r="X2631" s="265"/>
      <c r="Y2631" s="921"/>
      <c r="Z2631" s="376">
        <f t="shared" si="252"/>
        <v>0</v>
      </c>
      <c r="AA2631" s="475">
        <f>SUM(AA2632:AA2633)</f>
        <v>8292.7199999999993</v>
      </c>
      <c r="AB2631" s="265"/>
      <c r="AC2631" s="475"/>
      <c r="AD2631" s="931">
        <v>0</v>
      </c>
      <c r="AE2631" s="475">
        <f>AE2632+AE2633</f>
        <v>0</v>
      </c>
      <c r="AF2631" s="971">
        <f>AF2632+AF2633</f>
        <v>0</v>
      </c>
      <c r="AG2631" s="882">
        <f>SUM(AG2632:AG2633)</f>
        <v>0</v>
      </c>
      <c r="AH2631" s="265"/>
      <c r="AI2631" s="921"/>
      <c r="AJ2631" s="475">
        <f>SUM(AJ2632:AJ2633)</f>
        <v>8292.7199999999993</v>
      </c>
    </row>
    <row r="2632" spans="2:36" ht="66" x14ac:dyDescent="0.25">
      <c r="B2632" s="51"/>
      <c r="C2632" s="616" t="s">
        <v>2311</v>
      </c>
      <c r="D2632" s="74"/>
      <c r="E2632" s="74">
        <v>1</v>
      </c>
      <c r="F2632" s="79" t="s">
        <v>30</v>
      </c>
      <c r="G2632" s="55" t="s">
        <v>31</v>
      </c>
      <c r="H2632" s="56" t="s">
        <v>32</v>
      </c>
      <c r="I2632" s="55" t="s">
        <v>33</v>
      </c>
      <c r="J2632" s="57">
        <v>8292.7199999999993</v>
      </c>
      <c r="K2632" s="766">
        <v>8292.7199999999993</v>
      </c>
      <c r="L2632" s="136"/>
      <c r="M2632" s="469">
        <v>0</v>
      </c>
      <c r="N2632" s="136"/>
      <c r="O2632" s="469"/>
      <c r="P2632" s="75">
        <v>0</v>
      </c>
      <c r="Q2632" s="999">
        <f>P2632*J2632</f>
        <v>0</v>
      </c>
      <c r="R2632" s="91"/>
      <c r="S2632" s="644"/>
      <c r="T2632" s="75">
        <v>0</v>
      </c>
      <c r="U2632" s="999"/>
      <c r="V2632" s="91"/>
      <c r="W2632" s="644"/>
      <c r="X2632" s="91"/>
      <c r="Y2632" s="644"/>
      <c r="Z2632" s="60">
        <f t="shared" si="252"/>
        <v>1</v>
      </c>
      <c r="AA2632" s="999">
        <v>8292.7199999999993</v>
      </c>
      <c r="AB2632" s="91"/>
      <c r="AC2632" s="644"/>
      <c r="AD2632" s="63">
        <v>0</v>
      </c>
      <c r="AE2632" s="78">
        <f>AD2632*J2632</f>
        <v>0</v>
      </c>
      <c r="AF2632" s="940">
        <v>0</v>
      </c>
      <c r="AG2632" s="150">
        <v>0</v>
      </c>
      <c r="AH2632" s="91"/>
      <c r="AI2632" s="644"/>
      <c r="AJ2632" s="998">
        <f t="shared" ref="AJ2632:AJ2695" si="253">AG2632+AI2632+AE2632+AC2632+AA2632+Y2632+W2632+U2632+S2632+Q2632+O2632+M2632</f>
        <v>8292.7199999999993</v>
      </c>
    </row>
    <row r="2633" spans="2:36" x14ac:dyDescent="0.25">
      <c r="B2633" s="51"/>
      <c r="C2633" s="113"/>
      <c r="D2633" s="74"/>
      <c r="E2633" s="74"/>
      <c r="F2633" s="79"/>
      <c r="G2633" s="55"/>
      <c r="H2633" s="56"/>
      <c r="I2633" s="55"/>
      <c r="J2633" s="57"/>
      <c r="K2633" s="766"/>
      <c r="L2633" s="136"/>
      <c r="M2633" s="469">
        <v>0</v>
      </c>
      <c r="N2633" s="136"/>
      <c r="O2633" s="469"/>
      <c r="P2633" s="75">
        <v>0</v>
      </c>
      <c r="Q2633" s="1002"/>
      <c r="R2633" s="138"/>
      <c r="S2633" s="469"/>
      <c r="T2633" s="75">
        <v>0</v>
      </c>
      <c r="U2633" s="1002"/>
      <c r="V2633" s="138"/>
      <c r="W2633" s="469"/>
      <c r="X2633" s="138"/>
      <c r="Y2633" s="469"/>
      <c r="Z2633" s="60">
        <f t="shared" si="252"/>
        <v>0</v>
      </c>
      <c r="AA2633" s="1002">
        <v>0</v>
      </c>
      <c r="AB2633" s="138"/>
      <c r="AC2633" s="469"/>
      <c r="AD2633" s="63">
        <v>0</v>
      </c>
      <c r="AE2633" s="137"/>
      <c r="AF2633" s="942"/>
      <c r="AG2633" s="150">
        <v>0</v>
      </c>
      <c r="AH2633" s="138"/>
      <c r="AI2633" s="469"/>
      <c r="AJ2633" s="998">
        <f t="shared" si="253"/>
        <v>0</v>
      </c>
    </row>
    <row r="2634" spans="2:36" ht="24" x14ac:dyDescent="0.25">
      <c r="B2634" s="42">
        <v>51102</v>
      </c>
      <c r="C2634" s="341" t="s">
        <v>2312</v>
      </c>
      <c r="D2634" s="44"/>
      <c r="E2634" s="540"/>
      <c r="F2634" s="45"/>
      <c r="G2634" s="46"/>
      <c r="H2634" s="46"/>
      <c r="I2634" s="46"/>
      <c r="J2634" s="47"/>
      <c r="K2634" s="832">
        <v>6008.7999999999993</v>
      </c>
      <c r="L2634" s="264"/>
      <c r="M2634" s="921">
        <v>0</v>
      </c>
      <c r="N2634" s="264"/>
      <c r="O2634" s="921"/>
      <c r="P2634" s="238">
        <v>0</v>
      </c>
      <c r="Q2634" s="475">
        <f>Q2635</f>
        <v>0</v>
      </c>
      <c r="R2634" s="265"/>
      <c r="S2634" s="921"/>
      <c r="T2634" s="238">
        <v>0</v>
      </c>
      <c r="U2634" s="475">
        <v>0</v>
      </c>
      <c r="V2634" s="265"/>
      <c r="W2634" s="921"/>
      <c r="X2634" s="265"/>
      <c r="Y2634" s="921"/>
      <c r="Z2634" s="376">
        <f t="shared" si="252"/>
        <v>0</v>
      </c>
      <c r="AA2634" s="475">
        <v>6008.7999999999993</v>
      </c>
      <c r="AB2634" s="265"/>
      <c r="AC2634" s="475"/>
      <c r="AD2634" s="931">
        <v>0</v>
      </c>
      <c r="AE2634" s="475">
        <f>AE2635</f>
        <v>0</v>
      </c>
      <c r="AF2634" s="971">
        <f>AF2635</f>
        <v>0</v>
      </c>
      <c r="AG2634" s="882">
        <v>0</v>
      </c>
      <c r="AH2634" s="265"/>
      <c r="AI2634" s="921"/>
      <c r="AJ2634" s="475">
        <f t="shared" si="253"/>
        <v>6008.7999999999993</v>
      </c>
    </row>
    <row r="2635" spans="2:36" ht="66" x14ac:dyDescent="0.25">
      <c r="B2635" s="51"/>
      <c r="C2635" s="617" t="s">
        <v>2313</v>
      </c>
      <c r="D2635" s="74"/>
      <c r="E2635" s="74">
        <v>1</v>
      </c>
      <c r="F2635" s="79" t="s">
        <v>30</v>
      </c>
      <c r="G2635" s="55" t="s">
        <v>31</v>
      </c>
      <c r="H2635" s="56" t="s">
        <v>32</v>
      </c>
      <c r="I2635" s="55" t="s">
        <v>33</v>
      </c>
      <c r="J2635" s="57">
        <v>8328.7999999999993</v>
      </c>
      <c r="K2635" s="766">
        <v>6008.7999999999993</v>
      </c>
      <c r="L2635" s="136"/>
      <c r="M2635" s="469">
        <v>0</v>
      </c>
      <c r="N2635" s="136"/>
      <c r="O2635" s="469"/>
      <c r="P2635" s="75">
        <v>0</v>
      </c>
      <c r="Q2635" s="999">
        <f>P2635*J2635</f>
        <v>0</v>
      </c>
      <c r="R2635" s="91"/>
      <c r="S2635" s="644"/>
      <c r="T2635" s="75">
        <v>0</v>
      </c>
      <c r="U2635" s="999"/>
      <c r="V2635" s="91"/>
      <c r="W2635" s="644"/>
      <c r="X2635" s="91"/>
      <c r="Y2635" s="644"/>
      <c r="Z2635" s="60">
        <f t="shared" si="252"/>
        <v>1</v>
      </c>
      <c r="AA2635" s="999">
        <v>6008.7999999999993</v>
      </c>
      <c r="AB2635" s="91"/>
      <c r="AC2635" s="644"/>
      <c r="AD2635" s="63">
        <v>0</v>
      </c>
      <c r="AE2635" s="78">
        <f>AD2635*J2635</f>
        <v>0</v>
      </c>
      <c r="AF2635" s="940">
        <v>0</v>
      </c>
      <c r="AG2635" s="150">
        <v>0</v>
      </c>
      <c r="AH2635" s="91"/>
      <c r="AI2635" s="644"/>
      <c r="AJ2635" s="998">
        <f t="shared" si="253"/>
        <v>6008.7999999999993</v>
      </c>
    </row>
    <row r="2636" spans="2:36" ht="24" x14ac:dyDescent="0.25">
      <c r="B2636" s="42">
        <v>51105</v>
      </c>
      <c r="C2636" s="341" t="s">
        <v>2314</v>
      </c>
      <c r="D2636" s="44"/>
      <c r="E2636" s="540"/>
      <c r="F2636" s="45"/>
      <c r="G2636" s="46"/>
      <c r="H2636" s="46"/>
      <c r="I2636" s="46"/>
      <c r="J2636" s="47"/>
      <c r="K2636" s="832">
        <v>41441</v>
      </c>
      <c r="L2636" s="264"/>
      <c r="M2636" s="921">
        <v>0</v>
      </c>
      <c r="N2636" s="264"/>
      <c r="O2636" s="921"/>
      <c r="P2636" s="238">
        <v>0</v>
      </c>
      <c r="Q2636" s="475">
        <f>Q2637</f>
        <v>0</v>
      </c>
      <c r="R2636" s="265"/>
      <c r="S2636" s="921"/>
      <c r="T2636" s="238">
        <v>0</v>
      </c>
      <c r="U2636" s="475">
        <v>0</v>
      </c>
      <c r="V2636" s="265"/>
      <c r="W2636" s="921"/>
      <c r="X2636" s="265"/>
      <c r="Y2636" s="921"/>
      <c r="Z2636" s="376">
        <f t="shared" si="252"/>
        <v>0</v>
      </c>
      <c r="AA2636" s="475">
        <v>41441</v>
      </c>
      <c r="AB2636" s="265"/>
      <c r="AC2636" s="475"/>
      <c r="AD2636" s="931">
        <v>0</v>
      </c>
      <c r="AE2636" s="475">
        <f>AE2637</f>
        <v>0</v>
      </c>
      <c r="AF2636" s="971">
        <f>AF2637</f>
        <v>0</v>
      </c>
      <c r="AG2636" s="882">
        <v>0</v>
      </c>
      <c r="AH2636" s="265"/>
      <c r="AI2636" s="921"/>
      <c r="AJ2636" s="475">
        <f t="shared" si="253"/>
        <v>41441</v>
      </c>
    </row>
    <row r="2637" spans="2:36" ht="66" x14ac:dyDescent="0.25">
      <c r="B2637" s="51"/>
      <c r="C2637" s="619" t="s">
        <v>2315</v>
      </c>
      <c r="D2637" s="74"/>
      <c r="E2637" s="189">
        <v>1</v>
      </c>
      <c r="F2637" s="209" t="s">
        <v>41</v>
      </c>
      <c r="G2637" s="88" t="s">
        <v>31</v>
      </c>
      <c r="H2637" s="56" t="s">
        <v>32</v>
      </c>
      <c r="I2637" s="55" t="s">
        <v>33</v>
      </c>
      <c r="J2637" s="57">
        <v>84824</v>
      </c>
      <c r="K2637" s="781">
        <v>41441</v>
      </c>
      <c r="L2637" s="136"/>
      <c r="M2637" s="469">
        <v>0</v>
      </c>
      <c r="N2637" s="136"/>
      <c r="O2637" s="469"/>
      <c r="P2637" s="75">
        <v>0</v>
      </c>
      <c r="Q2637" s="999">
        <f>P2637*J2637</f>
        <v>0</v>
      </c>
      <c r="R2637" s="91"/>
      <c r="S2637" s="644"/>
      <c r="T2637" s="75">
        <v>0</v>
      </c>
      <c r="U2637" s="999"/>
      <c r="V2637" s="91"/>
      <c r="W2637" s="644"/>
      <c r="X2637" s="91"/>
      <c r="Y2637" s="644"/>
      <c r="Z2637" s="60">
        <f t="shared" si="252"/>
        <v>1</v>
      </c>
      <c r="AA2637" s="999">
        <v>41441</v>
      </c>
      <c r="AB2637" s="91"/>
      <c r="AC2637" s="644"/>
      <c r="AD2637" s="63">
        <v>0</v>
      </c>
      <c r="AE2637" s="78">
        <f>AD2637*J2637</f>
        <v>0</v>
      </c>
      <c r="AF2637" s="940">
        <v>0</v>
      </c>
      <c r="AG2637" s="150">
        <v>0</v>
      </c>
      <c r="AH2637" s="91"/>
      <c r="AI2637" s="644"/>
      <c r="AJ2637" s="998">
        <f t="shared" si="253"/>
        <v>41441</v>
      </c>
    </row>
    <row r="2638" spans="2:36" x14ac:dyDescent="0.25">
      <c r="B2638" s="51"/>
      <c r="C2638" s="619"/>
      <c r="D2638" s="74"/>
      <c r="E2638" s="748"/>
      <c r="F2638" s="209"/>
      <c r="G2638" s="210"/>
      <c r="H2638" s="620"/>
      <c r="I2638" s="621"/>
      <c r="J2638" s="57"/>
      <c r="K2638" s="826"/>
      <c r="L2638" s="136"/>
      <c r="M2638" s="469">
        <v>0</v>
      </c>
      <c r="N2638" s="136"/>
      <c r="O2638" s="469"/>
      <c r="P2638" s="75">
        <v>0</v>
      </c>
      <c r="Q2638" s="1013"/>
      <c r="R2638" s="91"/>
      <c r="S2638" s="644"/>
      <c r="T2638" s="75">
        <v>0</v>
      </c>
      <c r="U2638" s="1013"/>
      <c r="V2638" s="91"/>
      <c r="W2638" s="644"/>
      <c r="X2638" s="91"/>
      <c r="Y2638" s="644"/>
      <c r="Z2638" s="60">
        <f t="shared" si="252"/>
        <v>0</v>
      </c>
      <c r="AA2638" s="1013"/>
      <c r="AB2638" s="91"/>
      <c r="AC2638" s="644"/>
      <c r="AD2638" s="63">
        <v>0</v>
      </c>
      <c r="AE2638" s="622"/>
      <c r="AF2638" s="984"/>
      <c r="AG2638" s="150">
        <v>0</v>
      </c>
      <c r="AH2638" s="91"/>
      <c r="AI2638" s="644"/>
      <c r="AJ2638" s="998">
        <f t="shared" si="253"/>
        <v>0</v>
      </c>
    </row>
    <row r="2639" spans="2:36" x14ac:dyDescent="0.25">
      <c r="B2639" s="51"/>
      <c r="C2639" s="619"/>
      <c r="D2639" s="74"/>
      <c r="E2639" s="748"/>
      <c r="F2639" s="209"/>
      <c r="G2639" s="210"/>
      <c r="H2639" s="620"/>
      <c r="I2639" s="621"/>
      <c r="J2639" s="57"/>
      <c r="K2639" s="826"/>
      <c r="L2639" s="136"/>
      <c r="M2639" s="469">
        <v>0</v>
      </c>
      <c r="N2639" s="136"/>
      <c r="O2639" s="469"/>
      <c r="P2639" s="75">
        <v>0</v>
      </c>
      <c r="Q2639" s="1013"/>
      <c r="R2639" s="91"/>
      <c r="S2639" s="644"/>
      <c r="T2639" s="75">
        <v>0</v>
      </c>
      <c r="U2639" s="1013"/>
      <c r="V2639" s="91"/>
      <c r="W2639" s="644"/>
      <c r="X2639" s="91"/>
      <c r="Y2639" s="644"/>
      <c r="Z2639" s="60">
        <f t="shared" si="252"/>
        <v>0</v>
      </c>
      <c r="AA2639" s="1013"/>
      <c r="AB2639" s="91"/>
      <c r="AC2639" s="644"/>
      <c r="AD2639" s="63">
        <v>0</v>
      </c>
      <c r="AE2639" s="622"/>
      <c r="AF2639" s="984"/>
      <c r="AG2639" s="150">
        <v>0</v>
      </c>
      <c r="AH2639" s="91"/>
      <c r="AI2639" s="644"/>
      <c r="AJ2639" s="998">
        <f t="shared" si="253"/>
        <v>0</v>
      </c>
    </row>
    <row r="2640" spans="2:36" x14ac:dyDescent="0.25">
      <c r="B2640" s="51"/>
      <c r="C2640" s="619"/>
      <c r="D2640" s="74"/>
      <c r="E2640" s="748"/>
      <c r="F2640" s="209"/>
      <c r="G2640" s="210"/>
      <c r="H2640" s="620"/>
      <c r="I2640" s="621"/>
      <c r="J2640" s="57"/>
      <c r="K2640" s="826"/>
      <c r="L2640" s="136"/>
      <c r="M2640" s="469">
        <v>0</v>
      </c>
      <c r="N2640" s="136"/>
      <c r="O2640" s="469"/>
      <c r="P2640" s="75">
        <v>0</v>
      </c>
      <c r="Q2640" s="1013"/>
      <c r="R2640" s="91"/>
      <c r="S2640" s="644"/>
      <c r="T2640" s="75">
        <v>0</v>
      </c>
      <c r="U2640" s="1013"/>
      <c r="V2640" s="91"/>
      <c r="W2640" s="644"/>
      <c r="X2640" s="91"/>
      <c r="Y2640" s="644"/>
      <c r="Z2640" s="60">
        <f t="shared" si="252"/>
        <v>0</v>
      </c>
      <c r="AA2640" s="1013"/>
      <c r="AB2640" s="91"/>
      <c r="AC2640" s="644"/>
      <c r="AD2640" s="63">
        <v>0</v>
      </c>
      <c r="AE2640" s="622"/>
      <c r="AF2640" s="984"/>
      <c r="AG2640" s="150">
        <v>0</v>
      </c>
      <c r="AH2640" s="91"/>
      <c r="AI2640" s="644"/>
      <c r="AJ2640" s="998">
        <f t="shared" si="253"/>
        <v>0</v>
      </c>
    </row>
    <row r="2641" spans="2:36" x14ac:dyDescent="0.25">
      <c r="B2641" s="42">
        <v>51107</v>
      </c>
      <c r="C2641" s="341" t="s">
        <v>2316</v>
      </c>
      <c r="D2641" s="44"/>
      <c r="E2641" s="540"/>
      <c r="F2641" s="45"/>
      <c r="G2641" s="46"/>
      <c r="H2641" s="46"/>
      <c r="I2641" s="46"/>
      <c r="J2641" s="47"/>
      <c r="K2641" s="832">
        <v>28435.08</v>
      </c>
      <c r="L2641" s="264"/>
      <c r="M2641" s="921">
        <v>0</v>
      </c>
      <c r="N2641" s="264"/>
      <c r="O2641" s="921"/>
      <c r="P2641" s="238">
        <v>0</v>
      </c>
      <c r="Q2641" s="475">
        <f>SUM(Q2642:Q2666)</f>
        <v>0</v>
      </c>
      <c r="R2641" s="265"/>
      <c r="S2641" s="921"/>
      <c r="T2641" s="238">
        <v>0</v>
      </c>
      <c r="U2641" s="475">
        <v>18687.599999999999</v>
      </c>
      <c r="V2641" s="265"/>
      <c r="W2641" s="921"/>
      <c r="X2641" s="265"/>
      <c r="Y2641" s="921"/>
      <c r="Z2641" s="376">
        <f t="shared" si="252"/>
        <v>0</v>
      </c>
      <c r="AA2641" s="475">
        <v>9747.4800000000014</v>
      </c>
      <c r="AB2641" s="265"/>
      <c r="AC2641" s="475"/>
      <c r="AD2641" s="931">
        <v>0</v>
      </c>
      <c r="AE2641" s="475">
        <f>SUM(AE2642:AE2666)</f>
        <v>0</v>
      </c>
      <c r="AF2641" s="971">
        <f>SUM(AF2642:AF2666)</f>
        <v>0</v>
      </c>
      <c r="AG2641" s="882">
        <v>0</v>
      </c>
      <c r="AH2641" s="265"/>
      <c r="AI2641" s="921"/>
      <c r="AJ2641" s="475">
        <f t="shared" si="253"/>
        <v>28435.08</v>
      </c>
    </row>
    <row r="2642" spans="2:36" ht="66" x14ac:dyDescent="0.25">
      <c r="B2642" s="467"/>
      <c r="C2642" s="52" t="s">
        <v>2317</v>
      </c>
      <c r="D2642" s="74"/>
      <c r="E2642" s="74">
        <v>2</v>
      </c>
      <c r="F2642" s="79" t="s">
        <v>30</v>
      </c>
      <c r="G2642" s="55" t="s">
        <v>31</v>
      </c>
      <c r="H2642" s="56" t="s">
        <v>32</v>
      </c>
      <c r="I2642" s="55" t="s">
        <v>33</v>
      </c>
      <c r="J2642" s="57">
        <v>1239.4466666666667</v>
      </c>
      <c r="K2642" s="766">
        <v>18737</v>
      </c>
      <c r="L2642" s="136"/>
      <c r="M2642" s="469">
        <v>0</v>
      </c>
      <c r="N2642" s="136"/>
      <c r="O2642" s="469"/>
      <c r="P2642" s="75">
        <v>0</v>
      </c>
      <c r="Q2642" s="999">
        <f t="shared" ref="Q2642:Q2664" si="254">P2642*J2642</f>
        <v>0</v>
      </c>
      <c r="R2642" s="91"/>
      <c r="S2642" s="644"/>
      <c r="T2642" s="75">
        <v>1</v>
      </c>
      <c r="U2642" s="999">
        <v>18687.599999999999</v>
      </c>
      <c r="V2642" s="91"/>
      <c r="W2642" s="644"/>
      <c r="X2642" s="91"/>
      <c r="Y2642" s="644"/>
      <c r="Z2642" s="60">
        <v>1</v>
      </c>
      <c r="AA2642" s="999">
        <v>49.400000000001455</v>
      </c>
      <c r="AB2642" s="91"/>
      <c r="AC2642" s="644"/>
      <c r="AD2642" s="63">
        <v>0</v>
      </c>
      <c r="AE2642" s="78">
        <f t="shared" ref="AE2642:AE2664" si="255">AD2642*J2642</f>
        <v>0</v>
      </c>
      <c r="AF2642" s="940">
        <v>0</v>
      </c>
      <c r="AG2642" s="150">
        <v>0</v>
      </c>
      <c r="AH2642" s="91"/>
      <c r="AI2642" s="644"/>
      <c r="AJ2642" s="998">
        <f t="shared" si="253"/>
        <v>18737</v>
      </c>
    </row>
    <row r="2643" spans="2:36" ht="66" x14ac:dyDescent="0.25">
      <c r="B2643" s="467"/>
      <c r="C2643" s="619" t="s">
        <v>2318</v>
      </c>
      <c r="D2643" s="74"/>
      <c r="E2643" s="74">
        <v>0</v>
      </c>
      <c r="F2643" s="79" t="s">
        <v>30</v>
      </c>
      <c r="G2643" s="55" t="s">
        <v>31</v>
      </c>
      <c r="H2643" s="56" t="s">
        <v>32</v>
      </c>
      <c r="I2643" s="55" t="s">
        <v>33</v>
      </c>
      <c r="J2643" s="57">
        <v>1969</v>
      </c>
      <c r="K2643" s="766">
        <v>0</v>
      </c>
      <c r="L2643" s="136"/>
      <c r="M2643" s="469">
        <v>0</v>
      </c>
      <c r="N2643" s="136"/>
      <c r="O2643" s="469"/>
      <c r="P2643" s="75">
        <v>0</v>
      </c>
      <c r="Q2643" s="999">
        <f t="shared" si="254"/>
        <v>0</v>
      </c>
      <c r="R2643" s="91"/>
      <c r="S2643" s="644"/>
      <c r="T2643" s="75">
        <v>0</v>
      </c>
      <c r="U2643" s="999"/>
      <c r="V2643" s="91"/>
      <c r="W2643" s="644"/>
      <c r="X2643" s="91"/>
      <c r="Y2643" s="644"/>
      <c r="Z2643" s="60">
        <f t="shared" ref="Z2643:Z2704" si="256">E2643</f>
        <v>0</v>
      </c>
      <c r="AA2643" s="999">
        <v>0</v>
      </c>
      <c r="AB2643" s="91"/>
      <c r="AC2643" s="644"/>
      <c r="AD2643" s="63">
        <v>0</v>
      </c>
      <c r="AE2643" s="78">
        <f t="shared" si="255"/>
        <v>0</v>
      </c>
      <c r="AF2643" s="940">
        <v>0</v>
      </c>
      <c r="AG2643" s="150">
        <v>0</v>
      </c>
      <c r="AH2643" s="91"/>
      <c r="AI2643" s="644"/>
      <c r="AJ2643" s="998">
        <f t="shared" si="253"/>
        <v>0</v>
      </c>
    </row>
    <row r="2644" spans="2:36" ht="66" x14ac:dyDescent="0.25">
      <c r="B2644" s="625"/>
      <c r="C2644" s="626" t="s">
        <v>2319</v>
      </c>
      <c r="D2644" s="74"/>
      <c r="E2644" s="74">
        <v>0</v>
      </c>
      <c r="F2644" s="79" t="s">
        <v>30</v>
      </c>
      <c r="G2644" s="55" t="s">
        <v>31</v>
      </c>
      <c r="H2644" s="56" t="s">
        <v>32</v>
      </c>
      <c r="I2644" s="55" t="s">
        <v>33</v>
      </c>
      <c r="J2644" s="57">
        <v>4565.0616666666665</v>
      </c>
      <c r="K2644" s="766">
        <v>0</v>
      </c>
      <c r="L2644" s="136"/>
      <c r="M2644" s="469">
        <v>0</v>
      </c>
      <c r="N2644" s="136"/>
      <c r="O2644" s="469"/>
      <c r="P2644" s="75">
        <v>0</v>
      </c>
      <c r="Q2644" s="999">
        <f t="shared" si="254"/>
        <v>0</v>
      </c>
      <c r="R2644" s="91"/>
      <c r="S2644" s="644"/>
      <c r="T2644" s="75">
        <v>0</v>
      </c>
      <c r="U2644" s="999"/>
      <c r="V2644" s="91"/>
      <c r="W2644" s="644"/>
      <c r="X2644" s="91"/>
      <c r="Y2644" s="644"/>
      <c r="Z2644" s="60">
        <f t="shared" si="256"/>
        <v>0</v>
      </c>
      <c r="AA2644" s="999">
        <v>0</v>
      </c>
      <c r="AB2644" s="91"/>
      <c r="AC2644" s="644"/>
      <c r="AD2644" s="63">
        <v>0</v>
      </c>
      <c r="AE2644" s="78">
        <f t="shared" si="255"/>
        <v>0</v>
      </c>
      <c r="AF2644" s="940">
        <v>0</v>
      </c>
      <c r="AG2644" s="150">
        <v>0</v>
      </c>
      <c r="AH2644" s="91"/>
      <c r="AI2644" s="644"/>
      <c r="AJ2644" s="998">
        <f t="shared" si="253"/>
        <v>0</v>
      </c>
    </row>
    <row r="2645" spans="2:36" ht="66" x14ac:dyDescent="0.25">
      <c r="B2645" s="625"/>
      <c r="C2645" s="619" t="s">
        <v>2320</v>
      </c>
      <c r="D2645" s="74"/>
      <c r="E2645" s="74">
        <v>0</v>
      </c>
      <c r="F2645" s="79" t="s">
        <v>30</v>
      </c>
      <c r="G2645" s="55" t="s">
        <v>31</v>
      </c>
      <c r="H2645" s="56" t="s">
        <v>32</v>
      </c>
      <c r="I2645" s="55" t="s">
        <v>33</v>
      </c>
      <c r="J2645" s="57">
        <v>5006.7349999999997</v>
      </c>
      <c r="K2645" s="766">
        <v>0</v>
      </c>
      <c r="L2645" s="136"/>
      <c r="M2645" s="469">
        <v>0</v>
      </c>
      <c r="N2645" s="136"/>
      <c r="O2645" s="469"/>
      <c r="P2645" s="75">
        <v>0</v>
      </c>
      <c r="Q2645" s="999">
        <f t="shared" si="254"/>
        <v>0</v>
      </c>
      <c r="R2645" s="91"/>
      <c r="S2645" s="644"/>
      <c r="T2645" s="75">
        <v>0</v>
      </c>
      <c r="U2645" s="999"/>
      <c r="V2645" s="91"/>
      <c r="W2645" s="644"/>
      <c r="X2645" s="91"/>
      <c r="Y2645" s="644"/>
      <c r="Z2645" s="60">
        <f t="shared" si="256"/>
        <v>0</v>
      </c>
      <c r="AA2645" s="999">
        <v>0</v>
      </c>
      <c r="AB2645" s="91"/>
      <c r="AC2645" s="644"/>
      <c r="AD2645" s="63">
        <v>0</v>
      </c>
      <c r="AE2645" s="78">
        <f t="shared" si="255"/>
        <v>0</v>
      </c>
      <c r="AF2645" s="940">
        <v>0</v>
      </c>
      <c r="AG2645" s="150">
        <v>0</v>
      </c>
      <c r="AH2645" s="91"/>
      <c r="AI2645" s="644"/>
      <c r="AJ2645" s="998">
        <f t="shared" si="253"/>
        <v>0</v>
      </c>
    </row>
    <row r="2646" spans="2:36" ht="66" x14ac:dyDescent="0.25">
      <c r="B2646" s="625"/>
      <c r="C2646" s="220" t="s">
        <v>2321</v>
      </c>
      <c r="D2646" s="74"/>
      <c r="E2646" s="74">
        <v>0</v>
      </c>
      <c r="F2646" s="79" t="s">
        <v>30</v>
      </c>
      <c r="G2646" s="55" t="s">
        <v>31</v>
      </c>
      <c r="H2646" s="56" t="s">
        <v>32</v>
      </c>
      <c r="I2646" s="55" t="s">
        <v>33</v>
      </c>
      <c r="J2646" s="57">
        <v>6900.42</v>
      </c>
      <c r="K2646" s="766">
        <v>0</v>
      </c>
      <c r="L2646" s="136"/>
      <c r="M2646" s="469">
        <v>0</v>
      </c>
      <c r="N2646" s="136"/>
      <c r="O2646" s="469"/>
      <c r="P2646" s="75">
        <v>0</v>
      </c>
      <c r="Q2646" s="999">
        <f t="shared" si="254"/>
        <v>0</v>
      </c>
      <c r="R2646" s="91"/>
      <c r="S2646" s="644"/>
      <c r="T2646" s="75">
        <v>0</v>
      </c>
      <c r="U2646" s="999"/>
      <c r="V2646" s="91"/>
      <c r="W2646" s="644"/>
      <c r="X2646" s="91"/>
      <c r="Y2646" s="644"/>
      <c r="Z2646" s="60">
        <f t="shared" si="256"/>
        <v>0</v>
      </c>
      <c r="AA2646" s="999">
        <v>0</v>
      </c>
      <c r="AB2646" s="91"/>
      <c r="AC2646" s="644"/>
      <c r="AD2646" s="63">
        <v>0</v>
      </c>
      <c r="AE2646" s="78">
        <f t="shared" si="255"/>
        <v>0</v>
      </c>
      <c r="AF2646" s="940">
        <v>0</v>
      </c>
      <c r="AG2646" s="150">
        <v>0</v>
      </c>
      <c r="AH2646" s="91"/>
      <c r="AI2646" s="644"/>
      <c r="AJ2646" s="998">
        <f t="shared" si="253"/>
        <v>0</v>
      </c>
    </row>
    <row r="2647" spans="2:36" ht="66" x14ac:dyDescent="0.25">
      <c r="B2647" s="625"/>
      <c r="C2647" s="627" t="s">
        <v>2322</v>
      </c>
      <c r="D2647" s="74"/>
      <c r="E2647" s="74">
        <v>0</v>
      </c>
      <c r="F2647" s="79" t="s">
        <v>30</v>
      </c>
      <c r="G2647" s="55" t="s">
        <v>31</v>
      </c>
      <c r="H2647" s="56" t="s">
        <v>32</v>
      </c>
      <c r="I2647" s="55" t="s">
        <v>33</v>
      </c>
      <c r="J2647" s="57">
        <v>7722</v>
      </c>
      <c r="K2647" s="766">
        <v>0</v>
      </c>
      <c r="L2647" s="136"/>
      <c r="M2647" s="469">
        <v>0</v>
      </c>
      <c r="N2647" s="136"/>
      <c r="O2647" s="469"/>
      <c r="P2647" s="75">
        <v>0</v>
      </c>
      <c r="Q2647" s="999">
        <f t="shared" si="254"/>
        <v>0</v>
      </c>
      <c r="R2647" s="91"/>
      <c r="S2647" s="644"/>
      <c r="T2647" s="75">
        <v>0</v>
      </c>
      <c r="U2647" s="999"/>
      <c r="V2647" s="91"/>
      <c r="W2647" s="644"/>
      <c r="X2647" s="91"/>
      <c r="Y2647" s="644"/>
      <c r="Z2647" s="60">
        <f t="shared" si="256"/>
        <v>0</v>
      </c>
      <c r="AA2647" s="999">
        <v>0</v>
      </c>
      <c r="AB2647" s="91"/>
      <c r="AC2647" s="644"/>
      <c r="AD2647" s="63">
        <v>0</v>
      </c>
      <c r="AE2647" s="78">
        <f t="shared" si="255"/>
        <v>0</v>
      </c>
      <c r="AF2647" s="940">
        <v>0</v>
      </c>
      <c r="AG2647" s="150">
        <v>0</v>
      </c>
      <c r="AH2647" s="91"/>
      <c r="AI2647" s="644"/>
      <c r="AJ2647" s="998">
        <f t="shared" si="253"/>
        <v>0</v>
      </c>
    </row>
    <row r="2648" spans="2:36" ht="66" x14ac:dyDescent="0.25">
      <c r="B2648" s="628"/>
      <c r="C2648" s="87" t="s">
        <v>2323</v>
      </c>
      <c r="D2648" s="98"/>
      <c r="E2648" s="98">
        <v>0</v>
      </c>
      <c r="F2648" s="79" t="s">
        <v>30</v>
      </c>
      <c r="G2648" s="88" t="s">
        <v>31</v>
      </c>
      <c r="H2648" s="56" t="s">
        <v>32</v>
      </c>
      <c r="I2648" s="55" t="s">
        <v>33</v>
      </c>
      <c r="J2648" s="57">
        <v>25000</v>
      </c>
      <c r="K2648" s="767">
        <v>0</v>
      </c>
      <c r="L2648" s="142"/>
      <c r="M2648" s="918">
        <v>0</v>
      </c>
      <c r="N2648" s="142"/>
      <c r="O2648" s="918"/>
      <c r="P2648" s="75">
        <v>0</v>
      </c>
      <c r="Q2648" s="999">
        <f t="shared" si="254"/>
        <v>0</v>
      </c>
      <c r="R2648" s="91"/>
      <c r="S2648" s="644"/>
      <c r="T2648" s="75">
        <v>0</v>
      </c>
      <c r="U2648" s="999"/>
      <c r="V2648" s="91"/>
      <c r="W2648" s="644"/>
      <c r="X2648" s="91"/>
      <c r="Y2648" s="644"/>
      <c r="Z2648" s="60">
        <f t="shared" si="256"/>
        <v>0</v>
      </c>
      <c r="AA2648" s="999">
        <v>0</v>
      </c>
      <c r="AB2648" s="91"/>
      <c r="AC2648" s="644"/>
      <c r="AD2648" s="63">
        <v>0</v>
      </c>
      <c r="AE2648" s="78">
        <f t="shared" si="255"/>
        <v>0</v>
      </c>
      <c r="AF2648" s="940">
        <v>0</v>
      </c>
      <c r="AG2648" s="150">
        <v>0</v>
      </c>
      <c r="AH2648" s="91"/>
      <c r="AI2648" s="644"/>
      <c r="AJ2648" s="998">
        <f t="shared" si="253"/>
        <v>0</v>
      </c>
    </row>
    <row r="2649" spans="2:36" ht="66" x14ac:dyDescent="0.25">
      <c r="B2649" s="628"/>
      <c r="C2649" s="93" t="s">
        <v>2324</v>
      </c>
      <c r="D2649" s="629"/>
      <c r="E2649" s="629">
        <v>0</v>
      </c>
      <c r="F2649" s="79" t="s">
        <v>30</v>
      </c>
      <c r="G2649" s="88" t="s">
        <v>31</v>
      </c>
      <c r="H2649" s="56" t="s">
        <v>32</v>
      </c>
      <c r="I2649" s="55" t="s">
        <v>33</v>
      </c>
      <c r="J2649" s="57">
        <v>4672.7566666666671</v>
      </c>
      <c r="K2649" s="855">
        <v>0</v>
      </c>
      <c r="L2649" s="142"/>
      <c r="M2649" s="918">
        <v>0</v>
      </c>
      <c r="N2649" s="142"/>
      <c r="O2649" s="918"/>
      <c r="P2649" s="75">
        <v>0</v>
      </c>
      <c r="Q2649" s="999">
        <f t="shared" si="254"/>
        <v>0</v>
      </c>
      <c r="R2649" s="91"/>
      <c r="S2649" s="644"/>
      <c r="T2649" s="75">
        <v>0</v>
      </c>
      <c r="U2649" s="999"/>
      <c r="V2649" s="91"/>
      <c r="W2649" s="644"/>
      <c r="X2649" s="91"/>
      <c r="Y2649" s="644"/>
      <c r="Z2649" s="60">
        <f t="shared" si="256"/>
        <v>0</v>
      </c>
      <c r="AA2649" s="999">
        <v>0</v>
      </c>
      <c r="AB2649" s="91"/>
      <c r="AC2649" s="644"/>
      <c r="AD2649" s="63">
        <v>0</v>
      </c>
      <c r="AE2649" s="78">
        <f t="shared" si="255"/>
        <v>0</v>
      </c>
      <c r="AF2649" s="940">
        <v>0</v>
      </c>
      <c r="AG2649" s="150">
        <v>0</v>
      </c>
      <c r="AH2649" s="91"/>
      <c r="AI2649" s="644"/>
      <c r="AJ2649" s="998">
        <f t="shared" si="253"/>
        <v>0</v>
      </c>
    </row>
    <row r="2650" spans="2:36" ht="66" x14ac:dyDescent="0.25">
      <c r="B2650" s="628"/>
      <c r="C2650" s="93" t="s">
        <v>2325</v>
      </c>
      <c r="D2650" s="98"/>
      <c r="E2650" s="98">
        <v>0</v>
      </c>
      <c r="F2650" s="79" t="s">
        <v>30</v>
      </c>
      <c r="G2650" s="88" t="s">
        <v>31</v>
      </c>
      <c r="H2650" s="56" t="s">
        <v>32</v>
      </c>
      <c r="I2650" s="55" t="s">
        <v>33</v>
      </c>
      <c r="J2650" s="57">
        <v>4686.6440000000002</v>
      </c>
      <c r="K2650" s="767">
        <v>0</v>
      </c>
      <c r="L2650" s="142"/>
      <c r="M2650" s="918">
        <v>0</v>
      </c>
      <c r="N2650" s="142"/>
      <c r="O2650" s="918"/>
      <c r="P2650" s="75">
        <v>0</v>
      </c>
      <c r="Q2650" s="999">
        <f t="shared" si="254"/>
        <v>0</v>
      </c>
      <c r="R2650" s="91"/>
      <c r="S2650" s="644"/>
      <c r="T2650" s="75">
        <v>0</v>
      </c>
      <c r="U2650" s="999"/>
      <c r="V2650" s="91"/>
      <c r="W2650" s="644"/>
      <c r="X2650" s="91"/>
      <c r="Y2650" s="644"/>
      <c r="Z2650" s="60">
        <f t="shared" si="256"/>
        <v>0</v>
      </c>
      <c r="AA2650" s="999">
        <v>0</v>
      </c>
      <c r="AB2650" s="91"/>
      <c r="AC2650" s="644"/>
      <c r="AD2650" s="63">
        <v>0</v>
      </c>
      <c r="AE2650" s="78">
        <f t="shared" si="255"/>
        <v>0</v>
      </c>
      <c r="AF2650" s="940">
        <v>0</v>
      </c>
      <c r="AG2650" s="150">
        <v>0</v>
      </c>
      <c r="AH2650" s="91"/>
      <c r="AI2650" s="644"/>
      <c r="AJ2650" s="998">
        <f t="shared" si="253"/>
        <v>0</v>
      </c>
    </row>
    <row r="2651" spans="2:36" ht="66" x14ac:dyDescent="0.25">
      <c r="B2651" s="628"/>
      <c r="C2651" s="52" t="s">
        <v>2326</v>
      </c>
      <c r="D2651" s="98"/>
      <c r="E2651" s="98">
        <v>0</v>
      </c>
      <c r="F2651" s="79" t="s">
        <v>30</v>
      </c>
      <c r="G2651" s="88" t="s">
        <v>31</v>
      </c>
      <c r="H2651" s="56" t="s">
        <v>32</v>
      </c>
      <c r="I2651" s="55" t="s">
        <v>33</v>
      </c>
      <c r="J2651" s="57">
        <v>2099.52</v>
      </c>
      <c r="K2651" s="767">
        <v>0</v>
      </c>
      <c r="L2651" s="142"/>
      <c r="M2651" s="918">
        <v>0</v>
      </c>
      <c r="N2651" s="142"/>
      <c r="O2651" s="918"/>
      <c r="P2651" s="75">
        <v>0</v>
      </c>
      <c r="Q2651" s="999">
        <f t="shared" si="254"/>
        <v>0</v>
      </c>
      <c r="R2651" s="91"/>
      <c r="S2651" s="644"/>
      <c r="T2651" s="75">
        <v>0</v>
      </c>
      <c r="U2651" s="999"/>
      <c r="V2651" s="91"/>
      <c r="W2651" s="644"/>
      <c r="X2651" s="91"/>
      <c r="Y2651" s="644"/>
      <c r="Z2651" s="60">
        <f t="shared" si="256"/>
        <v>0</v>
      </c>
      <c r="AA2651" s="999">
        <v>0</v>
      </c>
      <c r="AB2651" s="91"/>
      <c r="AC2651" s="644"/>
      <c r="AD2651" s="63">
        <v>0</v>
      </c>
      <c r="AE2651" s="78">
        <f t="shared" si="255"/>
        <v>0</v>
      </c>
      <c r="AF2651" s="940">
        <v>0</v>
      </c>
      <c r="AG2651" s="150">
        <v>0</v>
      </c>
      <c r="AH2651" s="91"/>
      <c r="AI2651" s="644"/>
      <c r="AJ2651" s="998">
        <f t="shared" si="253"/>
        <v>0</v>
      </c>
    </row>
    <row r="2652" spans="2:36" ht="66" x14ac:dyDescent="0.25">
      <c r="B2652" s="467"/>
      <c r="C2652" s="630" t="s">
        <v>2327</v>
      </c>
      <c r="D2652" s="629"/>
      <c r="E2652" s="629">
        <v>0</v>
      </c>
      <c r="F2652" s="79" t="s">
        <v>30</v>
      </c>
      <c r="G2652" s="88" t="s">
        <v>31</v>
      </c>
      <c r="H2652" s="56" t="s">
        <v>32</v>
      </c>
      <c r="I2652" s="55" t="s">
        <v>33</v>
      </c>
      <c r="J2652" s="57">
        <v>1223.165</v>
      </c>
      <c r="K2652" s="855">
        <v>0</v>
      </c>
      <c r="L2652" s="142"/>
      <c r="M2652" s="918">
        <v>0</v>
      </c>
      <c r="N2652" s="142"/>
      <c r="O2652" s="918"/>
      <c r="P2652" s="75">
        <v>0</v>
      </c>
      <c r="Q2652" s="999">
        <f t="shared" si="254"/>
        <v>0</v>
      </c>
      <c r="R2652" s="91"/>
      <c r="S2652" s="644"/>
      <c r="T2652" s="75">
        <v>0</v>
      </c>
      <c r="U2652" s="999"/>
      <c r="V2652" s="91"/>
      <c r="W2652" s="644"/>
      <c r="X2652" s="91"/>
      <c r="Y2652" s="644"/>
      <c r="Z2652" s="60">
        <f t="shared" si="256"/>
        <v>0</v>
      </c>
      <c r="AA2652" s="999">
        <v>0</v>
      </c>
      <c r="AB2652" s="91"/>
      <c r="AC2652" s="644"/>
      <c r="AD2652" s="63">
        <v>0</v>
      </c>
      <c r="AE2652" s="78">
        <f t="shared" si="255"/>
        <v>0</v>
      </c>
      <c r="AF2652" s="940">
        <v>0</v>
      </c>
      <c r="AG2652" s="150">
        <v>0</v>
      </c>
      <c r="AH2652" s="91"/>
      <c r="AI2652" s="644"/>
      <c r="AJ2652" s="998">
        <f t="shared" si="253"/>
        <v>0</v>
      </c>
    </row>
    <row r="2653" spans="2:36" ht="66" x14ac:dyDescent="0.25">
      <c r="B2653" s="467"/>
      <c r="C2653" s="115" t="s">
        <v>2328</v>
      </c>
      <c r="D2653" s="74"/>
      <c r="E2653" s="74">
        <v>0</v>
      </c>
      <c r="F2653" s="79" t="s">
        <v>30</v>
      </c>
      <c r="G2653" s="88" t="s">
        <v>31</v>
      </c>
      <c r="H2653" s="56" t="s">
        <v>32</v>
      </c>
      <c r="I2653" s="55" t="s">
        <v>33</v>
      </c>
      <c r="J2653" s="57">
        <v>4782.9399999999996</v>
      </c>
      <c r="K2653" s="766">
        <v>0</v>
      </c>
      <c r="L2653" s="142"/>
      <c r="M2653" s="918">
        <v>0</v>
      </c>
      <c r="N2653" s="142"/>
      <c r="O2653" s="918"/>
      <c r="P2653" s="75">
        <v>0</v>
      </c>
      <c r="Q2653" s="999">
        <f t="shared" si="254"/>
        <v>0</v>
      </c>
      <c r="R2653" s="91"/>
      <c r="S2653" s="644"/>
      <c r="T2653" s="75">
        <v>0</v>
      </c>
      <c r="U2653" s="999"/>
      <c r="V2653" s="91"/>
      <c r="W2653" s="644"/>
      <c r="X2653" s="91"/>
      <c r="Y2653" s="644"/>
      <c r="Z2653" s="60">
        <f t="shared" si="256"/>
        <v>0</v>
      </c>
      <c r="AA2653" s="999">
        <v>0</v>
      </c>
      <c r="AB2653" s="91"/>
      <c r="AC2653" s="644"/>
      <c r="AD2653" s="63">
        <v>0</v>
      </c>
      <c r="AE2653" s="78">
        <f t="shared" si="255"/>
        <v>0</v>
      </c>
      <c r="AF2653" s="940">
        <v>0</v>
      </c>
      <c r="AG2653" s="150">
        <v>0</v>
      </c>
      <c r="AH2653" s="91"/>
      <c r="AI2653" s="644"/>
      <c r="AJ2653" s="998">
        <f t="shared" si="253"/>
        <v>0</v>
      </c>
    </row>
    <row r="2654" spans="2:36" ht="66" x14ac:dyDescent="0.25">
      <c r="B2654" s="467"/>
      <c r="C2654" s="289" t="s">
        <v>2329</v>
      </c>
      <c r="D2654" s="74"/>
      <c r="E2654" s="74">
        <v>0</v>
      </c>
      <c r="F2654" s="79" t="s">
        <v>30</v>
      </c>
      <c r="G2654" s="88" t="s">
        <v>31</v>
      </c>
      <c r="H2654" s="56" t="s">
        <v>32</v>
      </c>
      <c r="I2654" s="55" t="s">
        <v>33</v>
      </c>
      <c r="J2654" s="57">
        <v>3103.3866666666668</v>
      </c>
      <c r="K2654" s="766">
        <v>0</v>
      </c>
      <c r="L2654" s="142"/>
      <c r="M2654" s="918">
        <v>0</v>
      </c>
      <c r="N2654" s="142"/>
      <c r="O2654" s="918"/>
      <c r="P2654" s="75">
        <v>0</v>
      </c>
      <c r="Q2654" s="999">
        <f t="shared" si="254"/>
        <v>0</v>
      </c>
      <c r="R2654" s="91"/>
      <c r="S2654" s="644"/>
      <c r="T2654" s="75">
        <v>0</v>
      </c>
      <c r="U2654" s="999"/>
      <c r="V2654" s="91"/>
      <c r="W2654" s="644"/>
      <c r="X2654" s="91"/>
      <c r="Y2654" s="644"/>
      <c r="Z2654" s="60">
        <f t="shared" si="256"/>
        <v>0</v>
      </c>
      <c r="AA2654" s="999">
        <v>0</v>
      </c>
      <c r="AB2654" s="91"/>
      <c r="AC2654" s="644"/>
      <c r="AD2654" s="63">
        <v>0</v>
      </c>
      <c r="AE2654" s="78">
        <f t="shared" si="255"/>
        <v>0</v>
      </c>
      <c r="AF2654" s="940">
        <v>0</v>
      </c>
      <c r="AG2654" s="150">
        <v>0</v>
      </c>
      <c r="AH2654" s="91"/>
      <c r="AI2654" s="644"/>
      <c r="AJ2654" s="998">
        <f t="shared" si="253"/>
        <v>0</v>
      </c>
    </row>
    <row r="2655" spans="2:36" ht="66" x14ac:dyDescent="0.25">
      <c r="B2655" s="467"/>
      <c r="C2655" s="631" t="s">
        <v>2330</v>
      </c>
      <c r="D2655" s="74"/>
      <c r="E2655" s="74">
        <v>0</v>
      </c>
      <c r="F2655" s="79" t="s">
        <v>30</v>
      </c>
      <c r="G2655" s="88" t="s">
        <v>31</v>
      </c>
      <c r="H2655" s="56" t="s">
        <v>32</v>
      </c>
      <c r="I2655" s="55" t="s">
        <v>33</v>
      </c>
      <c r="J2655" s="57">
        <v>1392</v>
      </c>
      <c r="K2655" s="766">
        <v>0</v>
      </c>
      <c r="L2655" s="142"/>
      <c r="M2655" s="918">
        <v>0</v>
      </c>
      <c r="N2655" s="142"/>
      <c r="O2655" s="918"/>
      <c r="P2655" s="75">
        <v>0</v>
      </c>
      <c r="Q2655" s="999">
        <f t="shared" si="254"/>
        <v>0</v>
      </c>
      <c r="R2655" s="91"/>
      <c r="S2655" s="644"/>
      <c r="T2655" s="75">
        <v>0</v>
      </c>
      <c r="U2655" s="999"/>
      <c r="V2655" s="91"/>
      <c r="W2655" s="644"/>
      <c r="X2655" s="91"/>
      <c r="Y2655" s="644"/>
      <c r="Z2655" s="60">
        <f t="shared" si="256"/>
        <v>0</v>
      </c>
      <c r="AA2655" s="999">
        <v>0</v>
      </c>
      <c r="AB2655" s="91"/>
      <c r="AC2655" s="644"/>
      <c r="AD2655" s="63">
        <v>0</v>
      </c>
      <c r="AE2655" s="78">
        <f t="shared" si="255"/>
        <v>0</v>
      </c>
      <c r="AF2655" s="940">
        <v>0</v>
      </c>
      <c r="AG2655" s="150">
        <v>0</v>
      </c>
      <c r="AH2655" s="91"/>
      <c r="AI2655" s="644"/>
      <c r="AJ2655" s="998">
        <f t="shared" si="253"/>
        <v>0</v>
      </c>
    </row>
    <row r="2656" spans="2:36" ht="66" x14ac:dyDescent="0.25">
      <c r="B2656" s="467"/>
      <c r="C2656" s="84" t="s">
        <v>2331</v>
      </c>
      <c r="D2656" s="74"/>
      <c r="E2656" s="74">
        <v>0</v>
      </c>
      <c r="F2656" s="79" t="s">
        <v>30</v>
      </c>
      <c r="G2656" s="88" t="s">
        <v>31</v>
      </c>
      <c r="H2656" s="56" t="s">
        <v>32</v>
      </c>
      <c r="I2656" s="55" t="s">
        <v>33</v>
      </c>
      <c r="J2656" s="57">
        <v>4060</v>
      </c>
      <c r="K2656" s="766">
        <v>0</v>
      </c>
      <c r="L2656" s="142"/>
      <c r="M2656" s="918">
        <v>0</v>
      </c>
      <c r="N2656" s="142"/>
      <c r="O2656" s="918"/>
      <c r="P2656" s="75">
        <v>0</v>
      </c>
      <c r="Q2656" s="999">
        <f t="shared" si="254"/>
        <v>0</v>
      </c>
      <c r="R2656" s="91"/>
      <c r="S2656" s="644"/>
      <c r="T2656" s="75">
        <v>0</v>
      </c>
      <c r="U2656" s="999"/>
      <c r="V2656" s="91"/>
      <c r="W2656" s="644"/>
      <c r="X2656" s="91"/>
      <c r="Y2656" s="644"/>
      <c r="Z2656" s="60">
        <f t="shared" si="256"/>
        <v>0</v>
      </c>
      <c r="AA2656" s="999">
        <v>0</v>
      </c>
      <c r="AB2656" s="91"/>
      <c r="AC2656" s="644"/>
      <c r="AD2656" s="63">
        <v>0</v>
      </c>
      <c r="AE2656" s="78">
        <f t="shared" si="255"/>
        <v>0</v>
      </c>
      <c r="AF2656" s="940">
        <v>0</v>
      </c>
      <c r="AG2656" s="150">
        <v>0</v>
      </c>
      <c r="AH2656" s="91"/>
      <c r="AI2656" s="644"/>
      <c r="AJ2656" s="998">
        <f t="shared" si="253"/>
        <v>0</v>
      </c>
    </row>
    <row r="2657" spans="2:36" ht="66" x14ac:dyDescent="0.25">
      <c r="B2657" s="467"/>
      <c r="C2657" s="626" t="s">
        <v>2332</v>
      </c>
      <c r="D2657" s="74"/>
      <c r="E2657" s="74">
        <v>0</v>
      </c>
      <c r="F2657" s="79" t="s">
        <v>30</v>
      </c>
      <c r="G2657" s="88" t="s">
        <v>31</v>
      </c>
      <c r="H2657" s="56" t="s">
        <v>32</v>
      </c>
      <c r="I2657" s="55" t="s">
        <v>33</v>
      </c>
      <c r="J2657" s="57">
        <v>2570.911818181818</v>
      </c>
      <c r="K2657" s="766">
        <v>0</v>
      </c>
      <c r="L2657" s="142"/>
      <c r="M2657" s="918">
        <v>0</v>
      </c>
      <c r="N2657" s="142"/>
      <c r="O2657" s="918"/>
      <c r="P2657" s="75">
        <v>0</v>
      </c>
      <c r="Q2657" s="999">
        <f t="shared" si="254"/>
        <v>0</v>
      </c>
      <c r="R2657" s="91"/>
      <c r="S2657" s="644"/>
      <c r="T2657" s="75">
        <v>0</v>
      </c>
      <c r="U2657" s="999"/>
      <c r="V2657" s="91"/>
      <c r="W2657" s="644"/>
      <c r="X2657" s="91"/>
      <c r="Y2657" s="644"/>
      <c r="Z2657" s="60">
        <f t="shared" si="256"/>
        <v>0</v>
      </c>
      <c r="AA2657" s="999">
        <v>0</v>
      </c>
      <c r="AB2657" s="91"/>
      <c r="AC2657" s="644"/>
      <c r="AD2657" s="63">
        <v>0</v>
      </c>
      <c r="AE2657" s="78">
        <f t="shared" si="255"/>
        <v>0</v>
      </c>
      <c r="AF2657" s="940">
        <v>0</v>
      </c>
      <c r="AG2657" s="150">
        <v>0</v>
      </c>
      <c r="AH2657" s="91"/>
      <c r="AI2657" s="644"/>
      <c r="AJ2657" s="998">
        <f t="shared" si="253"/>
        <v>0</v>
      </c>
    </row>
    <row r="2658" spans="2:36" ht="66" x14ac:dyDescent="0.25">
      <c r="B2658" s="467"/>
      <c r="C2658" s="84" t="s">
        <v>2333</v>
      </c>
      <c r="D2658" s="74"/>
      <c r="E2658" s="74">
        <v>0</v>
      </c>
      <c r="F2658" s="79" t="s">
        <v>30</v>
      </c>
      <c r="G2658" s="88" t="s">
        <v>31</v>
      </c>
      <c r="H2658" s="56" t="s">
        <v>32</v>
      </c>
      <c r="I2658" s="55" t="s">
        <v>33</v>
      </c>
      <c r="J2658" s="57">
        <v>4245.3328571428574</v>
      </c>
      <c r="K2658" s="766">
        <v>0</v>
      </c>
      <c r="L2658" s="142"/>
      <c r="M2658" s="918">
        <v>0</v>
      </c>
      <c r="N2658" s="142"/>
      <c r="O2658" s="918"/>
      <c r="P2658" s="75">
        <v>0</v>
      </c>
      <c r="Q2658" s="999">
        <f t="shared" si="254"/>
        <v>0</v>
      </c>
      <c r="R2658" s="91"/>
      <c r="S2658" s="644"/>
      <c r="T2658" s="75">
        <v>0</v>
      </c>
      <c r="U2658" s="999"/>
      <c r="V2658" s="91"/>
      <c r="W2658" s="644"/>
      <c r="X2658" s="91"/>
      <c r="Y2658" s="644"/>
      <c r="Z2658" s="60">
        <f t="shared" si="256"/>
        <v>0</v>
      </c>
      <c r="AA2658" s="999">
        <v>0</v>
      </c>
      <c r="AB2658" s="91"/>
      <c r="AC2658" s="644"/>
      <c r="AD2658" s="63">
        <v>0</v>
      </c>
      <c r="AE2658" s="78">
        <f t="shared" si="255"/>
        <v>0</v>
      </c>
      <c r="AF2658" s="940">
        <v>0</v>
      </c>
      <c r="AG2658" s="150">
        <v>0</v>
      </c>
      <c r="AH2658" s="91"/>
      <c r="AI2658" s="644"/>
      <c r="AJ2658" s="998">
        <f t="shared" si="253"/>
        <v>0</v>
      </c>
    </row>
    <row r="2659" spans="2:36" ht="66" x14ac:dyDescent="0.25">
      <c r="B2659" s="467"/>
      <c r="C2659" s="52" t="s">
        <v>2334</v>
      </c>
      <c r="D2659" s="74"/>
      <c r="E2659" s="74">
        <v>0</v>
      </c>
      <c r="F2659" s="79" t="s">
        <v>30</v>
      </c>
      <c r="G2659" s="88" t="s">
        <v>31</v>
      </c>
      <c r="H2659" s="56" t="s">
        <v>32</v>
      </c>
      <c r="I2659" s="55" t="s">
        <v>33</v>
      </c>
      <c r="J2659" s="57">
        <v>3382.56</v>
      </c>
      <c r="K2659" s="766">
        <v>0</v>
      </c>
      <c r="L2659" s="142"/>
      <c r="M2659" s="918">
        <v>0</v>
      </c>
      <c r="N2659" s="142"/>
      <c r="O2659" s="918"/>
      <c r="P2659" s="75">
        <v>0</v>
      </c>
      <c r="Q2659" s="999">
        <f t="shared" si="254"/>
        <v>0</v>
      </c>
      <c r="R2659" s="91"/>
      <c r="S2659" s="644"/>
      <c r="T2659" s="75">
        <v>0</v>
      </c>
      <c r="U2659" s="999"/>
      <c r="V2659" s="91"/>
      <c r="W2659" s="644"/>
      <c r="X2659" s="91"/>
      <c r="Y2659" s="644"/>
      <c r="Z2659" s="60">
        <f t="shared" si="256"/>
        <v>0</v>
      </c>
      <c r="AA2659" s="999">
        <v>0</v>
      </c>
      <c r="AB2659" s="91"/>
      <c r="AC2659" s="644"/>
      <c r="AD2659" s="63">
        <v>0</v>
      </c>
      <c r="AE2659" s="78">
        <f t="shared" si="255"/>
        <v>0</v>
      </c>
      <c r="AF2659" s="940">
        <v>0</v>
      </c>
      <c r="AG2659" s="150">
        <v>0</v>
      </c>
      <c r="AH2659" s="91"/>
      <c r="AI2659" s="644"/>
      <c r="AJ2659" s="998">
        <f t="shared" si="253"/>
        <v>0</v>
      </c>
    </row>
    <row r="2660" spans="2:36" ht="66" x14ac:dyDescent="0.25">
      <c r="B2660" s="467"/>
      <c r="C2660" s="631" t="s">
        <v>2335</v>
      </c>
      <c r="D2660" s="74"/>
      <c r="E2660" s="74">
        <v>0</v>
      </c>
      <c r="F2660" s="79" t="s">
        <v>30</v>
      </c>
      <c r="G2660" s="88" t="s">
        <v>31</v>
      </c>
      <c r="H2660" s="56" t="s">
        <v>32</v>
      </c>
      <c r="I2660" s="55" t="s">
        <v>33</v>
      </c>
      <c r="J2660" s="57">
        <v>2500</v>
      </c>
      <c r="K2660" s="766">
        <v>0</v>
      </c>
      <c r="L2660" s="142"/>
      <c r="M2660" s="918">
        <v>0</v>
      </c>
      <c r="N2660" s="142"/>
      <c r="O2660" s="918"/>
      <c r="P2660" s="75">
        <v>0</v>
      </c>
      <c r="Q2660" s="999">
        <f t="shared" si="254"/>
        <v>0</v>
      </c>
      <c r="R2660" s="91"/>
      <c r="S2660" s="644"/>
      <c r="T2660" s="75">
        <v>0</v>
      </c>
      <c r="U2660" s="999"/>
      <c r="V2660" s="91"/>
      <c r="W2660" s="644"/>
      <c r="X2660" s="91"/>
      <c r="Y2660" s="644"/>
      <c r="Z2660" s="60">
        <f t="shared" si="256"/>
        <v>0</v>
      </c>
      <c r="AA2660" s="999">
        <v>0</v>
      </c>
      <c r="AB2660" s="91"/>
      <c r="AC2660" s="644"/>
      <c r="AD2660" s="63">
        <v>0</v>
      </c>
      <c r="AE2660" s="78">
        <f t="shared" si="255"/>
        <v>0</v>
      </c>
      <c r="AF2660" s="940">
        <v>0</v>
      </c>
      <c r="AG2660" s="150">
        <v>0</v>
      </c>
      <c r="AH2660" s="91"/>
      <c r="AI2660" s="644"/>
      <c r="AJ2660" s="998">
        <f t="shared" si="253"/>
        <v>0</v>
      </c>
    </row>
    <row r="2661" spans="2:36" ht="72" x14ac:dyDescent="0.25">
      <c r="B2661" s="467"/>
      <c r="C2661" s="52" t="s">
        <v>1803</v>
      </c>
      <c r="D2661" s="74"/>
      <c r="E2661" s="74">
        <v>0</v>
      </c>
      <c r="F2661" s="79" t="s">
        <v>30</v>
      </c>
      <c r="G2661" s="88" t="s">
        <v>31</v>
      </c>
      <c r="H2661" s="56" t="s">
        <v>32</v>
      </c>
      <c r="I2661" s="55" t="s">
        <v>33</v>
      </c>
      <c r="J2661" s="57">
        <v>2706.6914285714288</v>
      </c>
      <c r="K2661" s="766">
        <v>0</v>
      </c>
      <c r="L2661" s="142"/>
      <c r="M2661" s="918">
        <v>0</v>
      </c>
      <c r="N2661" s="142"/>
      <c r="O2661" s="918"/>
      <c r="P2661" s="75">
        <v>0</v>
      </c>
      <c r="Q2661" s="999">
        <f t="shared" si="254"/>
        <v>0</v>
      </c>
      <c r="R2661" s="91"/>
      <c r="S2661" s="644"/>
      <c r="T2661" s="75">
        <v>0</v>
      </c>
      <c r="U2661" s="999"/>
      <c r="V2661" s="91"/>
      <c r="W2661" s="644"/>
      <c r="X2661" s="91"/>
      <c r="Y2661" s="644"/>
      <c r="Z2661" s="60">
        <f t="shared" si="256"/>
        <v>0</v>
      </c>
      <c r="AA2661" s="999">
        <v>0</v>
      </c>
      <c r="AB2661" s="91"/>
      <c r="AC2661" s="644"/>
      <c r="AD2661" s="63">
        <v>0</v>
      </c>
      <c r="AE2661" s="78">
        <f t="shared" si="255"/>
        <v>0</v>
      </c>
      <c r="AF2661" s="940">
        <v>0</v>
      </c>
      <c r="AG2661" s="150">
        <v>0</v>
      </c>
      <c r="AH2661" s="91"/>
      <c r="AI2661" s="644"/>
      <c r="AJ2661" s="998">
        <f t="shared" si="253"/>
        <v>0</v>
      </c>
    </row>
    <row r="2662" spans="2:36" ht="66" x14ac:dyDescent="0.25">
      <c r="B2662" s="467"/>
      <c r="C2662" s="52" t="s">
        <v>2336</v>
      </c>
      <c r="D2662" s="74"/>
      <c r="E2662" s="74">
        <v>0</v>
      </c>
      <c r="F2662" s="79" t="s">
        <v>30</v>
      </c>
      <c r="G2662" s="88" t="s">
        <v>31</v>
      </c>
      <c r="H2662" s="56" t="s">
        <v>32</v>
      </c>
      <c r="I2662" s="55" t="s">
        <v>33</v>
      </c>
      <c r="J2662" s="57">
        <v>2677.768</v>
      </c>
      <c r="K2662" s="766">
        <v>0</v>
      </c>
      <c r="L2662" s="142"/>
      <c r="M2662" s="918">
        <v>0</v>
      </c>
      <c r="N2662" s="142"/>
      <c r="O2662" s="918"/>
      <c r="P2662" s="75">
        <v>0</v>
      </c>
      <c r="Q2662" s="999">
        <f t="shared" si="254"/>
        <v>0</v>
      </c>
      <c r="R2662" s="91"/>
      <c r="S2662" s="644"/>
      <c r="T2662" s="75">
        <v>0</v>
      </c>
      <c r="U2662" s="999"/>
      <c r="V2662" s="91"/>
      <c r="W2662" s="644"/>
      <c r="X2662" s="91"/>
      <c r="Y2662" s="644"/>
      <c r="Z2662" s="60">
        <f t="shared" si="256"/>
        <v>0</v>
      </c>
      <c r="AA2662" s="999">
        <v>0</v>
      </c>
      <c r="AB2662" s="91"/>
      <c r="AC2662" s="644"/>
      <c r="AD2662" s="63">
        <v>0</v>
      </c>
      <c r="AE2662" s="78">
        <f t="shared" si="255"/>
        <v>0</v>
      </c>
      <c r="AF2662" s="940">
        <v>0</v>
      </c>
      <c r="AG2662" s="150">
        <v>0</v>
      </c>
      <c r="AH2662" s="91"/>
      <c r="AI2662" s="644"/>
      <c r="AJ2662" s="998">
        <f t="shared" si="253"/>
        <v>0</v>
      </c>
    </row>
    <row r="2663" spans="2:36" ht="66" x14ac:dyDescent="0.25">
      <c r="B2663" s="467"/>
      <c r="C2663" s="116" t="s">
        <v>2337</v>
      </c>
      <c r="D2663" s="74"/>
      <c r="E2663" s="74">
        <v>0</v>
      </c>
      <c r="F2663" s="79" t="s">
        <v>30</v>
      </c>
      <c r="G2663" s="88" t="s">
        <v>31</v>
      </c>
      <c r="H2663" s="56" t="s">
        <v>32</v>
      </c>
      <c r="I2663" s="55" t="s">
        <v>33</v>
      </c>
      <c r="J2663" s="57">
        <v>2563.98</v>
      </c>
      <c r="K2663" s="766">
        <v>0</v>
      </c>
      <c r="L2663" s="142"/>
      <c r="M2663" s="918">
        <v>0</v>
      </c>
      <c r="N2663" s="142"/>
      <c r="O2663" s="918"/>
      <c r="P2663" s="75">
        <v>0</v>
      </c>
      <c r="Q2663" s="999">
        <f t="shared" si="254"/>
        <v>0</v>
      </c>
      <c r="R2663" s="91"/>
      <c r="S2663" s="644"/>
      <c r="T2663" s="75">
        <v>0</v>
      </c>
      <c r="U2663" s="999"/>
      <c r="V2663" s="91"/>
      <c r="W2663" s="644"/>
      <c r="X2663" s="91"/>
      <c r="Y2663" s="644"/>
      <c r="Z2663" s="60">
        <f t="shared" si="256"/>
        <v>0</v>
      </c>
      <c r="AA2663" s="999">
        <v>0</v>
      </c>
      <c r="AB2663" s="91"/>
      <c r="AC2663" s="644"/>
      <c r="AD2663" s="63">
        <v>0</v>
      </c>
      <c r="AE2663" s="78">
        <f t="shared" si="255"/>
        <v>0</v>
      </c>
      <c r="AF2663" s="940">
        <v>0</v>
      </c>
      <c r="AG2663" s="150">
        <v>0</v>
      </c>
      <c r="AH2663" s="91"/>
      <c r="AI2663" s="644"/>
      <c r="AJ2663" s="998">
        <f t="shared" si="253"/>
        <v>0</v>
      </c>
    </row>
    <row r="2664" spans="2:36" ht="66" x14ac:dyDescent="0.25">
      <c r="B2664" s="467"/>
      <c r="C2664" s="626" t="s">
        <v>2338</v>
      </c>
      <c r="D2664" s="74"/>
      <c r="E2664" s="74">
        <v>0</v>
      </c>
      <c r="F2664" s="447" t="s">
        <v>30</v>
      </c>
      <c r="G2664" s="88" t="s">
        <v>31</v>
      </c>
      <c r="H2664" s="56" t="s">
        <v>32</v>
      </c>
      <c r="I2664" s="55" t="s">
        <v>33</v>
      </c>
      <c r="J2664" s="57">
        <v>800</v>
      </c>
      <c r="K2664" s="766">
        <v>0</v>
      </c>
      <c r="L2664" s="142"/>
      <c r="M2664" s="918">
        <v>0</v>
      </c>
      <c r="N2664" s="142"/>
      <c r="O2664" s="918"/>
      <c r="P2664" s="75">
        <v>0</v>
      </c>
      <c r="Q2664" s="999">
        <f t="shared" si="254"/>
        <v>0</v>
      </c>
      <c r="R2664" s="91"/>
      <c r="S2664" s="644"/>
      <c r="T2664" s="75">
        <v>0</v>
      </c>
      <c r="U2664" s="999"/>
      <c r="V2664" s="91"/>
      <c r="W2664" s="644"/>
      <c r="X2664" s="91"/>
      <c r="Y2664" s="644"/>
      <c r="Z2664" s="60">
        <f t="shared" si="256"/>
        <v>0</v>
      </c>
      <c r="AA2664" s="999">
        <v>0</v>
      </c>
      <c r="AB2664" s="91"/>
      <c r="AC2664" s="644"/>
      <c r="AD2664" s="63">
        <v>0</v>
      </c>
      <c r="AE2664" s="78">
        <f t="shared" si="255"/>
        <v>0</v>
      </c>
      <c r="AF2664" s="940">
        <v>0</v>
      </c>
      <c r="AG2664" s="150">
        <v>0</v>
      </c>
      <c r="AH2664" s="91"/>
      <c r="AI2664" s="644"/>
      <c r="AJ2664" s="998">
        <f t="shared" si="253"/>
        <v>0</v>
      </c>
    </row>
    <row r="2665" spans="2:36" ht="24" x14ac:dyDescent="0.25">
      <c r="B2665" s="467"/>
      <c r="C2665" s="626" t="s">
        <v>2339</v>
      </c>
      <c r="D2665" s="74"/>
      <c r="E2665" s="74">
        <v>1</v>
      </c>
      <c r="F2665" s="447"/>
      <c r="G2665" s="88"/>
      <c r="H2665" s="56"/>
      <c r="I2665" s="55"/>
      <c r="J2665" s="57"/>
      <c r="K2665" s="766">
        <v>9698.08</v>
      </c>
      <c r="L2665" s="142"/>
      <c r="M2665" s="918">
        <v>0</v>
      </c>
      <c r="N2665" s="142"/>
      <c r="O2665" s="918"/>
      <c r="P2665" s="75">
        <v>0</v>
      </c>
      <c r="Q2665" s="999"/>
      <c r="R2665" s="91"/>
      <c r="S2665" s="644"/>
      <c r="T2665" s="75">
        <v>0</v>
      </c>
      <c r="U2665" s="999"/>
      <c r="V2665" s="91"/>
      <c r="W2665" s="644"/>
      <c r="X2665" s="91"/>
      <c r="Y2665" s="644"/>
      <c r="Z2665" s="60">
        <f t="shared" si="256"/>
        <v>1</v>
      </c>
      <c r="AA2665" s="999">
        <v>9698.08</v>
      </c>
      <c r="AB2665" s="91"/>
      <c r="AC2665" s="644"/>
      <c r="AD2665" s="63">
        <v>0</v>
      </c>
      <c r="AE2665" s="78"/>
      <c r="AF2665" s="940"/>
      <c r="AG2665" s="150">
        <v>0</v>
      </c>
      <c r="AH2665" s="91"/>
      <c r="AI2665" s="644"/>
      <c r="AJ2665" s="998">
        <f t="shared" si="253"/>
        <v>9698.08</v>
      </c>
    </row>
    <row r="2666" spans="2:36" ht="66" x14ac:dyDescent="0.25">
      <c r="B2666" s="467"/>
      <c r="C2666" s="52" t="s">
        <v>2340</v>
      </c>
      <c r="D2666" s="74"/>
      <c r="E2666" s="74">
        <v>0</v>
      </c>
      <c r="F2666" s="79" t="s">
        <v>30</v>
      </c>
      <c r="G2666" s="88" t="s">
        <v>31</v>
      </c>
      <c r="H2666" s="56" t="s">
        <v>32</v>
      </c>
      <c r="I2666" s="55" t="s">
        <v>33</v>
      </c>
      <c r="J2666" s="57">
        <v>2980.0066666666667</v>
      </c>
      <c r="K2666" s="766">
        <v>0</v>
      </c>
      <c r="L2666" s="142"/>
      <c r="M2666" s="918">
        <v>0</v>
      </c>
      <c r="N2666" s="142"/>
      <c r="O2666" s="918"/>
      <c r="P2666" s="75">
        <v>0</v>
      </c>
      <c r="Q2666" s="999">
        <f>P2666*J2666</f>
        <v>0</v>
      </c>
      <c r="R2666" s="91"/>
      <c r="S2666" s="644"/>
      <c r="T2666" s="75">
        <v>0</v>
      </c>
      <c r="U2666" s="999"/>
      <c r="V2666" s="91"/>
      <c r="W2666" s="644"/>
      <c r="X2666" s="91"/>
      <c r="Y2666" s="644"/>
      <c r="Z2666" s="60">
        <f t="shared" si="256"/>
        <v>0</v>
      </c>
      <c r="AA2666" s="999">
        <v>0</v>
      </c>
      <c r="AB2666" s="91"/>
      <c r="AC2666" s="644"/>
      <c r="AD2666" s="63">
        <v>0</v>
      </c>
      <c r="AE2666" s="78">
        <f>AD2666*J2666</f>
        <v>0</v>
      </c>
      <c r="AF2666" s="940">
        <v>0</v>
      </c>
      <c r="AG2666" s="150">
        <v>0</v>
      </c>
      <c r="AH2666" s="91"/>
      <c r="AI2666" s="644"/>
      <c r="AJ2666" s="998">
        <f t="shared" si="253"/>
        <v>0</v>
      </c>
    </row>
    <row r="2667" spans="2:36" ht="24.75" x14ac:dyDescent="0.25">
      <c r="B2667" s="632">
        <v>515</v>
      </c>
      <c r="C2667" s="633" t="s">
        <v>2341</v>
      </c>
      <c r="D2667" s="274"/>
      <c r="E2667" s="691"/>
      <c r="F2667" s="282"/>
      <c r="G2667" s="283"/>
      <c r="H2667" s="634"/>
      <c r="I2667" s="283"/>
      <c r="J2667" s="277"/>
      <c r="K2667" s="856">
        <v>952443.25600000017</v>
      </c>
      <c r="L2667" s="278"/>
      <c r="M2667" s="919">
        <v>0</v>
      </c>
      <c r="N2667" s="278"/>
      <c r="O2667" s="919"/>
      <c r="P2667" s="875">
        <v>0</v>
      </c>
      <c r="Q2667" s="593">
        <f>Q2668+Q2670+Q2672+Q2701</f>
        <v>0</v>
      </c>
      <c r="R2667" s="279"/>
      <c r="S2667" s="919"/>
      <c r="T2667" s="875">
        <v>0</v>
      </c>
      <c r="U2667" s="593">
        <v>0</v>
      </c>
      <c r="V2667" s="279"/>
      <c r="W2667" s="919"/>
      <c r="X2667" s="279"/>
      <c r="Y2667" s="919"/>
      <c r="Z2667" s="373">
        <f t="shared" si="256"/>
        <v>0</v>
      </c>
      <c r="AA2667" s="593">
        <v>952443.25600000017</v>
      </c>
      <c r="AB2667" s="279"/>
      <c r="AC2667" s="919"/>
      <c r="AD2667" s="930">
        <v>0</v>
      </c>
      <c r="AE2667" s="593">
        <f>AE2668+AE2670+AE2672+AE2701</f>
        <v>0</v>
      </c>
      <c r="AF2667" s="560">
        <f>AF2668+AF2670+AF2672+AF2701</f>
        <v>0</v>
      </c>
      <c r="AG2667" s="876">
        <v>0</v>
      </c>
      <c r="AH2667" s="279"/>
      <c r="AI2667" s="919"/>
      <c r="AJ2667" s="1027">
        <f t="shared" si="253"/>
        <v>952443.25600000017</v>
      </c>
    </row>
    <row r="2668" spans="2:36" x14ac:dyDescent="0.25">
      <c r="B2668" s="42">
        <v>51501</v>
      </c>
      <c r="C2668" s="341" t="s">
        <v>2342</v>
      </c>
      <c r="D2668" s="44"/>
      <c r="E2668" s="540"/>
      <c r="F2668" s="45"/>
      <c r="G2668" s="46"/>
      <c r="H2668" s="46"/>
      <c r="I2668" s="46"/>
      <c r="J2668" s="47"/>
      <c r="K2668" s="832">
        <v>0</v>
      </c>
      <c r="L2668" s="264"/>
      <c r="M2668" s="921">
        <v>0</v>
      </c>
      <c r="N2668" s="264"/>
      <c r="O2668" s="921"/>
      <c r="P2668" s="238">
        <v>0</v>
      </c>
      <c r="Q2668" s="475"/>
      <c r="R2668" s="265"/>
      <c r="S2668" s="921"/>
      <c r="T2668" s="238">
        <v>0</v>
      </c>
      <c r="U2668" s="475">
        <v>0</v>
      </c>
      <c r="V2668" s="265"/>
      <c r="W2668" s="921"/>
      <c r="X2668" s="265"/>
      <c r="Y2668" s="921"/>
      <c r="Z2668" s="376">
        <f t="shared" si="256"/>
        <v>0</v>
      </c>
      <c r="AA2668" s="475">
        <v>0</v>
      </c>
      <c r="AB2668" s="265"/>
      <c r="AC2668" s="475"/>
      <c r="AD2668" s="931">
        <v>0</v>
      </c>
      <c r="AE2668" s="475"/>
      <c r="AF2668" s="971"/>
      <c r="AG2668" s="882">
        <v>0</v>
      </c>
      <c r="AH2668" s="265"/>
      <c r="AI2668" s="921"/>
      <c r="AJ2668" s="475">
        <f t="shared" si="253"/>
        <v>0</v>
      </c>
    </row>
    <row r="2669" spans="2:36" x14ac:dyDescent="0.25">
      <c r="B2669" s="467"/>
      <c r="C2669" s="445"/>
      <c r="D2669" s="74"/>
      <c r="E2669" s="74"/>
      <c r="F2669" s="79"/>
      <c r="G2669" s="133"/>
      <c r="H2669" s="324"/>
      <c r="I2669" s="325"/>
      <c r="J2669" s="108"/>
      <c r="K2669" s="766"/>
      <c r="L2669" s="142"/>
      <c r="M2669" s="918">
        <v>0</v>
      </c>
      <c r="N2669" s="142"/>
      <c r="O2669" s="918"/>
      <c r="P2669" s="75">
        <v>0</v>
      </c>
      <c r="Q2669" s="1007"/>
      <c r="R2669" s="144"/>
      <c r="S2669" s="918"/>
      <c r="T2669" s="75">
        <v>0</v>
      </c>
      <c r="U2669" s="1007"/>
      <c r="V2669" s="144"/>
      <c r="W2669" s="918"/>
      <c r="X2669" s="144"/>
      <c r="Y2669" s="918"/>
      <c r="Z2669" s="60">
        <f t="shared" si="256"/>
        <v>0</v>
      </c>
      <c r="AA2669" s="1007"/>
      <c r="AB2669" s="144"/>
      <c r="AC2669" s="918"/>
      <c r="AD2669" s="63">
        <v>0</v>
      </c>
      <c r="AE2669" s="135"/>
      <c r="AF2669" s="945"/>
      <c r="AG2669" s="150">
        <v>0</v>
      </c>
      <c r="AH2669" s="144"/>
      <c r="AI2669" s="918"/>
      <c r="AJ2669" s="998">
        <f t="shared" si="253"/>
        <v>0</v>
      </c>
    </row>
    <row r="2670" spans="2:36" x14ac:dyDescent="0.25">
      <c r="B2670" s="42">
        <v>51502</v>
      </c>
      <c r="C2670" s="341" t="s">
        <v>2343</v>
      </c>
      <c r="D2670" s="44"/>
      <c r="E2670" s="540"/>
      <c r="F2670" s="45"/>
      <c r="G2670" s="46"/>
      <c r="H2670" s="46"/>
      <c r="I2670" s="46"/>
      <c r="J2670" s="47"/>
      <c r="K2670" s="832">
        <v>0</v>
      </c>
      <c r="L2670" s="264"/>
      <c r="M2670" s="921">
        <v>0</v>
      </c>
      <c r="N2670" s="264"/>
      <c r="O2670" s="921"/>
      <c r="P2670" s="238">
        <v>0</v>
      </c>
      <c r="Q2670" s="475"/>
      <c r="R2670" s="265"/>
      <c r="S2670" s="921"/>
      <c r="T2670" s="238">
        <v>0</v>
      </c>
      <c r="U2670" s="475">
        <v>0</v>
      </c>
      <c r="V2670" s="265"/>
      <c r="W2670" s="921"/>
      <c r="X2670" s="265"/>
      <c r="Y2670" s="921"/>
      <c r="Z2670" s="376">
        <f t="shared" si="256"/>
        <v>0</v>
      </c>
      <c r="AA2670" s="475">
        <v>0</v>
      </c>
      <c r="AB2670" s="265"/>
      <c r="AC2670" s="475"/>
      <c r="AD2670" s="931">
        <v>0</v>
      </c>
      <c r="AE2670" s="475"/>
      <c r="AF2670" s="971"/>
      <c r="AG2670" s="882">
        <v>0</v>
      </c>
      <c r="AH2670" s="265"/>
      <c r="AI2670" s="921"/>
      <c r="AJ2670" s="475">
        <f t="shared" si="253"/>
        <v>0</v>
      </c>
    </row>
    <row r="2671" spans="2:36" x14ac:dyDescent="0.25">
      <c r="B2671" s="467"/>
      <c r="C2671" s="445"/>
      <c r="D2671" s="74"/>
      <c r="E2671" s="74"/>
      <c r="F2671" s="79"/>
      <c r="G2671" s="133"/>
      <c r="H2671" s="324"/>
      <c r="I2671" s="325"/>
      <c r="J2671" s="108"/>
      <c r="K2671" s="766"/>
      <c r="L2671" s="142"/>
      <c r="M2671" s="918">
        <v>0</v>
      </c>
      <c r="N2671" s="142"/>
      <c r="O2671" s="918"/>
      <c r="P2671" s="75">
        <v>0</v>
      </c>
      <c r="Q2671" s="1007"/>
      <c r="R2671" s="144"/>
      <c r="S2671" s="918"/>
      <c r="T2671" s="75">
        <v>0</v>
      </c>
      <c r="U2671" s="1007"/>
      <c r="V2671" s="144"/>
      <c r="W2671" s="918"/>
      <c r="X2671" s="144"/>
      <c r="Y2671" s="918"/>
      <c r="Z2671" s="60">
        <f t="shared" si="256"/>
        <v>0</v>
      </c>
      <c r="AA2671" s="1007"/>
      <c r="AB2671" s="144"/>
      <c r="AC2671" s="918"/>
      <c r="AD2671" s="63">
        <v>0</v>
      </c>
      <c r="AE2671" s="135"/>
      <c r="AF2671" s="945"/>
      <c r="AG2671" s="150">
        <v>0</v>
      </c>
      <c r="AH2671" s="144"/>
      <c r="AI2671" s="918"/>
      <c r="AJ2671" s="998">
        <f t="shared" si="253"/>
        <v>0</v>
      </c>
    </row>
    <row r="2672" spans="2:36" x14ac:dyDescent="0.25">
      <c r="B2672" s="42">
        <v>51503</v>
      </c>
      <c r="C2672" s="341" t="s">
        <v>2344</v>
      </c>
      <c r="D2672" s="44"/>
      <c r="E2672" s="540"/>
      <c r="F2672" s="45"/>
      <c r="G2672" s="46"/>
      <c r="H2672" s="46"/>
      <c r="I2672" s="46"/>
      <c r="J2672" s="47"/>
      <c r="K2672" s="832">
        <v>939543.25600000017</v>
      </c>
      <c r="L2672" s="264"/>
      <c r="M2672" s="921">
        <v>0</v>
      </c>
      <c r="N2672" s="264"/>
      <c r="O2672" s="921"/>
      <c r="P2672" s="238">
        <v>0</v>
      </c>
      <c r="Q2672" s="475">
        <f>SUM(Q2673:Q2699)</f>
        <v>0</v>
      </c>
      <c r="R2672" s="265"/>
      <c r="S2672" s="921"/>
      <c r="T2672" s="238">
        <v>0</v>
      </c>
      <c r="U2672" s="475">
        <v>0</v>
      </c>
      <c r="V2672" s="265"/>
      <c r="W2672" s="921"/>
      <c r="X2672" s="265"/>
      <c r="Y2672" s="921"/>
      <c r="Z2672" s="376">
        <f t="shared" si="256"/>
        <v>0</v>
      </c>
      <c r="AA2672" s="475">
        <v>939543.25600000017</v>
      </c>
      <c r="AB2672" s="265"/>
      <c r="AC2672" s="475"/>
      <c r="AD2672" s="931">
        <v>0</v>
      </c>
      <c r="AE2672" s="475">
        <f>SUM(AE2673:AE2699)</f>
        <v>0</v>
      </c>
      <c r="AF2672" s="971">
        <f>SUM(AF2673:AF2699)</f>
        <v>0</v>
      </c>
      <c r="AG2672" s="882">
        <v>0</v>
      </c>
      <c r="AH2672" s="265"/>
      <c r="AI2672" s="921"/>
      <c r="AJ2672" s="475">
        <f t="shared" si="253"/>
        <v>939543.25600000017</v>
      </c>
    </row>
    <row r="2673" spans="2:36" ht="72" x14ac:dyDescent="0.25">
      <c r="B2673" s="51"/>
      <c r="C2673" s="84" t="s">
        <v>2345</v>
      </c>
      <c r="D2673" s="171"/>
      <c r="E2673" s="171">
        <v>5</v>
      </c>
      <c r="F2673" s="109" t="s">
        <v>30</v>
      </c>
      <c r="G2673" s="55" t="s">
        <v>31</v>
      </c>
      <c r="H2673" s="56" t="s">
        <v>32</v>
      </c>
      <c r="I2673" s="55" t="s">
        <v>33</v>
      </c>
      <c r="J2673" s="57">
        <v>18341.137999999999</v>
      </c>
      <c r="K2673" s="446">
        <v>91705.69</v>
      </c>
      <c r="L2673" s="80"/>
      <c r="M2673" s="150">
        <v>0</v>
      </c>
      <c r="N2673" s="80"/>
      <c r="O2673" s="150"/>
      <c r="P2673" s="75">
        <v>0</v>
      </c>
      <c r="Q2673" s="999">
        <f t="shared" ref="Q2673:Q2695" si="257">P2673*J2673</f>
        <v>0</v>
      </c>
      <c r="R2673" s="91"/>
      <c r="S2673" s="644"/>
      <c r="T2673" s="75">
        <v>3</v>
      </c>
      <c r="U2673" s="999">
        <v>51768.43</v>
      </c>
      <c r="V2673" s="91"/>
      <c r="W2673" s="644"/>
      <c r="X2673" s="91"/>
      <c r="Y2673" s="644"/>
      <c r="Z2673" s="60">
        <f t="shared" si="256"/>
        <v>5</v>
      </c>
      <c r="AA2673" s="999">
        <f>91705.69-51768.43</f>
        <v>39937.26</v>
      </c>
      <c r="AB2673" s="91"/>
      <c r="AC2673" s="644"/>
      <c r="AD2673" s="63">
        <v>0</v>
      </c>
      <c r="AE2673" s="78">
        <f t="shared" ref="AE2673:AE2695" si="258">AD2673*J2673</f>
        <v>0</v>
      </c>
      <c r="AF2673" s="940">
        <v>0</v>
      </c>
      <c r="AG2673" s="150">
        <v>0</v>
      </c>
      <c r="AH2673" s="91"/>
      <c r="AI2673" s="644"/>
      <c r="AJ2673" s="998">
        <f t="shared" si="253"/>
        <v>91705.69</v>
      </c>
    </row>
    <row r="2674" spans="2:36" ht="66" x14ac:dyDescent="0.25">
      <c r="B2674" s="51"/>
      <c r="C2674" s="73" t="s">
        <v>2346</v>
      </c>
      <c r="D2674" s="171"/>
      <c r="E2674" s="171">
        <v>1</v>
      </c>
      <c r="F2674" s="109" t="s">
        <v>30</v>
      </c>
      <c r="G2674" s="55" t="s">
        <v>31</v>
      </c>
      <c r="H2674" s="56" t="s">
        <v>32</v>
      </c>
      <c r="I2674" s="55" t="s">
        <v>33</v>
      </c>
      <c r="J2674" s="57">
        <v>19950</v>
      </c>
      <c r="K2674" s="446">
        <v>25285.26</v>
      </c>
      <c r="L2674" s="80"/>
      <c r="M2674" s="150">
        <v>0</v>
      </c>
      <c r="N2674" s="80"/>
      <c r="O2674" s="150"/>
      <c r="P2674" s="75">
        <v>0</v>
      </c>
      <c r="Q2674" s="999">
        <f t="shared" si="257"/>
        <v>0</v>
      </c>
      <c r="R2674" s="91"/>
      <c r="S2674" s="644"/>
      <c r="T2674" s="75">
        <v>0</v>
      </c>
      <c r="U2674" s="999"/>
      <c r="V2674" s="91"/>
      <c r="W2674" s="644"/>
      <c r="X2674" s="91"/>
      <c r="Y2674" s="644"/>
      <c r="Z2674" s="60">
        <f t="shared" si="256"/>
        <v>1</v>
      </c>
      <c r="AA2674" s="999">
        <v>25285.26</v>
      </c>
      <c r="AB2674" s="91"/>
      <c r="AC2674" s="644"/>
      <c r="AD2674" s="63">
        <v>0</v>
      </c>
      <c r="AE2674" s="78">
        <f t="shared" si="258"/>
        <v>0</v>
      </c>
      <c r="AF2674" s="940">
        <v>0</v>
      </c>
      <c r="AG2674" s="150">
        <v>0</v>
      </c>
      <c r="AH2674" s="91"/>
      <c r="AI2674" s="644"/>
      <c r="AJ2674" s="998">
        <f t="shared" si="253"/>
        <v>25285.26</v>
      </c>
    </row>
    <row r="2675" spans="2:36" ht="66" x14ac:dyDescent="0.25">
      <c r="B2675" s="625"/>
      <c r="C2675" s="93" t="s">
        <v>2347</v>
      </c>
      <c r="D2675" s="171"/>
      <c r="E2675" s="171">
        <v>0</v>
      </c>
      <c r="F2675" s="109" t="s">
        <v>30</v>
      </c>
      <c r="G2675" s="55" t="s">
        <v>31</v>
      </c>
      <c r="H2675" s="56" t="s">
        <v>32</v>
      </c>
      <c r="I2675" s="55" t="s">
        <v>33</v>
      </c>
      <c r="J2675" s="57">
        <v>20801.580000000002</v>
      </c>
      <c r="K2675" s="446">
        <v>0</v>
      </c>
      <c r="L2675" s="80"/>
      <c r="M2675" s="150">
        <v>0</v>
      </c>
      <c r="N2675" s="80"/>
      <c r="O2675" s="150"/>
      <c r="P2675" s="75">
        <v>0</v>
      </c>
      <c r="Q2675" s="999">
        <f t="shared" si="257"/>
        <v>0</v>
      </c>
      <c r="R2675" s="91"/>
      <c r="S2675" s="644"/>
      <c r="T2675" s="75">
        <v>0</v>
      </c>
      <c r="U2675" s="999"/>
      <c r="V2675" s="91"/>
      <c r="W2675" s="644"/>
      <c r="X2675" s="91"/>
      <c r="Y2675" s="644"/>
      <c r="Z2675" s="60">
        <f t="shared" si="256"/>
        <v>0</v>
      </c>
      <c r="AA2675" s="999">
        <v>0</v>
      </c>
      <c r="AB2675" s="91"/>
      <c r="AC2675" s="644"/>
      <c r="AD2675" s="63">
        <v>0</v>
      </c>
      <c r="AE2675" s="78">
        <f t="shared" si="258"/>
        <v>0</v>
      </c>
      <c r="AF2675" s="940">
        <v>0</v>
      </c>
      <c r="AG2675" s="150">
        <v>0</v>
      </c>
      <c r="AH2675" s="91"/>
      <c r="AI2675" s="644"/>
      <c r="AJ2675" s="998">
        <f t="shared" si="253"/>
        <v>0</v>
      </c>
    </row>
    <row r="2676" spans="2:36" ht="66" x14ac:dyDescent="0.25">
      <c r="B2676" s="625"/>
      <c r="C2676" s="630" t="s">
        <v>2348</v>
      </c>
      <c r="D2676" s="171"/>
      <c r="E2676" s="171">
        <v>20</v>
      </c>
      <c r="F2676" s="109" t="s">
        <v>30</v>
      </c>
      <c r="G2676" s="55" t="s">
        <v>31</v>
      </c>
      <c r="H2676" s="56" t="s">
        <v>32</v>
      </c>
      <c r="I2676" s="55" t="s">
        <v>33</v>
      </c>
      <c r="J2676" s="57">
        <v>12717.848500000002</v>
      </c>
      <c r="K2676" s="446">
        <v>254356.97000000003</v>
      </c>
      <c r="L2676" s="80"/>
      <c r="M2676" s="150">
        <v>0</v>
      </c>
      <c r="N2676" s="80"/>
      <c r="O2676" s="150"/>
      <c r="P2676" s="75">
        <v>0</v>
      </c>
      <c r="Q2676" s="999">
        <f t="shared" si="257"/>
        <v>0</v>
      </c>
      <c r="R2676" s="91"/>
      <c r="S2676" s="644"/>
      <c r="T2676" s="75">
        <v>0</v>
      </c>
      <c r="U2676" s="999"/>
      <c r="V2676" s="91"/>
      <c r="W2676" s="644"/>
      <c r="X2676" s="91"/>
      <c r="Y2676" s="644"/>
      <c r="Z2676" s="60">
        <f t="shared" si="256"/>
        <v>20</v>
      </c>
      <c r="AA2676" s="999">
        <v>254356.97000000003</v>
      </c>
      <c r="AB2676" s="91"/>
      <c r="AC2676" s="644"/>
      <c r="AD2676" s="63">
        <v>0</v>
      </c>
      <c r="AE2676" s="78">
        <f t="shared" si="258"/>
        <v>0</v>
      </c>
      <c r="AF2676" s="940">
        <v>0</v>
      </c>
      <c r="AG2676" s="150">
        <v>0</v>
      </c>
      <c r="AH2676" s="91"/>
      <c r="AI2676" s="644"/>
      <c r="AJ2676" s="998">
        <f t="shared" si="253"/>
        <v>254356.97000000003</v>
      </c>
    </row>
    <row r="2677" spans="2:36" ht="66" x14ac:dyDescent="0.25">
      <c r="B2677" s="625"/>
      <c r="C2677" s="631" t="s">
        <v>2349</v>
      </c>
      <c r="D2677" s="74"/>
      <c r="E2677" s="74">
        <v>1</v>
      </c>
      <c r="F2677" s="109" t="s">
        <v>30</v>
      </c>
      <c r="G2677" s="55" t="s">
        <v>31</v>
      </c>
      <c r="H2677" s="56" t="s">
        <v>32</v>
      </c>
      <c r="I2677" s="55" t="s">
        <v>33</v>
      </c>
      <c r="J2677" s="57">
        <v>12299.804</v>
      </c>
      <c r="K2677" s="766">
        <v>13282.204000000005</v>
      </c>
      <c r="L2677" s="80"/>
      <c r="M2677" s="150">
        <v>0</v>
      </c>
      <c r="N2677" s="80"/>
      <c r="O2677" s="150"/>
      <c r="P2677" s="75">
        <v>0</v>
      </c>
      <c r="Q2677" s="999">
        <f t="shared" si="257"/>
        <v>0</v>
      </c>
      <c r="R2677" s="91"/>
      <c r="S2677" s="644"/>
      <c r="T2677" s="75">
        <v>0</v>
      </c>
      <c r="U2677" s="999"/>
      <c r="V2677" s="91"/>
      <c r="W2677" s="644"/>
      <c r="X2677" s="91"/>
      <c r="Y2677" s="644"/>
      <c r="Z2677" s="60">
        <f t="shared" si="256"/>
        <v>1</v>
      </c>
      <c r="AA2677" s="999">
        <v>13282.204000000005</v>
      </c>
      <c r="AB2677" s="91"/>
      <c r="AC2677" s="644"/>
      <c r="AD2677" s="63">
        <v>0</v>
      </c>
      <c r="AE2677" s="78">
        <f t="shared" si="258"/>
        <v>0</v>
      </c>
      <c r="AF2677" s="940">
        <v>0</v>
      </c>
      <c r="AG2677" s="150">
        <v>0</v>
      </c>
      <c r="AH2677" s="91"/>
      <c r="AI2677" s="644"/>
      <c r="AJ2677" s="998">
        <f t="shared" si="253"/>
        <v>13282.204000000005</v>
      </c>
    </row>
    <row r="2678" spans="2:36" ht="66" x14ac:dyDescent="0.25">
      <c r="B2678" s="625"/>
      <c r="C2678" s="631" t="s">
        <v>2350</v>
      </c>
      <c r="D2678" s="51"/>
      <c r="E2678" s="51">
        <v>1</v>
      </c>
      <c r="F2678" s="109" t="s">
        <v>30</v>
      </c>
      <c r="G2678" s="55" t="s">
        <v>31</v>
      </c>
      <c r="H2678" s="56" t="s">
        <v>32</v>
      </c>
      <c r="I2678" s="55" t="s">
        <v>33</v>
      </c>
      <c r="J2678" s="57">
        <v>5192.21</v>
      </c>
      <c r="K2678" s="807">
        <v>5192.21</v>
      </c>
      <c r="L2678" s="80"/>
      <c r="M2678" s="150">
        <v>0</v>
      </c>
      <c r="N2678" s="80"/>
      <c r="O2678" s="150"/>
      <c r="P2678" s="75">
        <v>0</v>
      </c>
      <c r="Q2678" s="999">
        <f t="shared" si="257"/>
        <v>0</v>
      </c>
      <c r="R2678" s="91"/>
      <c r="S2678" s="644"/>
      <c r="T2678" s="75">
        <v>0</v>
      </c>
      <c r="U2678" s="999"/>
      <c r="V2678" s="91"/>
      <c r="W2678" s="644"/>
      <c r="X2678" s="91"/>
      <c r="Y2678" s="644"/>
      <c r="Z2678" s="60">
        <f t="shared" si="256"/>
        <v>1</v>
      </c>
      <c r="AA2678" s="999">
        <v>5192.21</v>
      </c>
      <c r="AB2678" s="91"/>
      <c r="AC2678" s="644"/>
      <c r="AD2678" s="63">
        <v>0</v>
      </c>
      <c r="AE2678" s="78">
        <f t="shared" si="258"/>
        <v>0</v>
      </c>
      <c r="AF2678" s="940">
        <v>0</v>
      </c>
      <c r="AG2678" s="150">
        <v>0</v>
      </c>
      <c r="AH2678" s="91"/>
      <c r="AI2678" s="644"/>
      <c r="AJ2678" s="998">
        <f t="shared" si="253"/>
        <v>5192.21</v>
      </c>
    </row>
    <row r="2679" spans="2:36" ht="66" x14ac:dyDescent="0.25">
      <c r="B2679" s="625"/>
      <c r="C2679" s="638" t="s">
        <v>2351</v>
      </c>
      <c r="D2679" s="171"/>
      <c r="E2679" s="171">
        <v>3</v>
      </c>
      <c r="F2679" s="109" t="s">
        <v>30</v>
      </c>
      <c r="G2679" s="55" t="s">
        <v>31</v>
      </c>
      <c r="H2679" s="56" t="s">
        <v>32</v>
      </c>
      <c r="I2679" s="55" t="s">
        <v>33</v>
      </c>
      <c r="J2679" s="57">
        <v>3500</v>
      </c>
      <c r="K2679" s="446">
        <v>10500</v>
      </c>
      <c r="L2679" s="80"/>
      <c r="M2679" s="150">
        <v>0</v>
      </c>
      <c r="N2679" s="80"/>
      <c r="O2679" s="150"/>
      <c r="P2679" s="75">
        <v>0</v>
      </c>
      <c r="Q2679" s="999">
        <f t="shared" si="257"/>
        <v>0</v>
      </c>
      <c r="R2679" s="91"/>
      <c r="S2679" s="644"/>
      <c r="T2679" s="75">
        <v>0</v>
      </c>
      <c r="U2679" s="999"/>
      <c r="V2679" s="91"/>
      <c r="W2679" s="644"/>
      <c r="X2679" s="91"/>
      <c r="Y2679" s="644"/>
      <c r="Z2679" s="60">
        <f t="shared" si="256"/>
        <v>3</v>
      </c>
      <c r="AA2679" s="999">
        <v>10500</v>
      </c>
      <c r="AB2679" s="91"/>
      <c r="AC2679" s="644"/>
      <c r="AD2679" s="63">
        <v>0</v>
      </c>
      <c r="AE2679" s="78">
        <f t="shared" si="258"/>
        <v>0</v>
      </c>
      <c r="AF2679" s="940">
        <v>0</v>
      </c>
      <c r="AG2679" s="150">
        <v>0</v>
      </c>
      <c r="AH2679" s="91"/>
      <c r="AI2679" s="644"/>
      <c r="AJ2679" s="998">
        <f t="shared" si="253"/>
        <v>10500</v>
      </c>
    </row>
    <row r="2680" spans="2:36" ht="66" x14ac:dyDescent="0.25">
      <c r="B2680" s="625"/>
      <c r="C2680" s="639" t="s">
        <v>2352</v>
      </c>
      <c r="D2680" s="171"/>
      <c r="E2680" s="171">
        <v>1</v>
      </c>
      <c r="F2680" s="109" t="s">
        <v>30</v>
      </c>
      <c r="G2680" s="55" t="s">
        <v>31</v>
      </c>
      <c r="H2680" s="56" t="s">
        <v>32</v>
      </c>
      <c r="I2680" s="55" t="s">
        <v>33</v>
      </c>
      <c r="J2680" s="57">
        <v>1500</v>
      </c>
      <c r="K2680" s="446">
        <v>1500</v>
      </c>
      <c r="L2680" s="80"/>
      <c r="M2680" s="150">
        <v>0</v>
      </c>
      <c r="N2680" s="80"/>
      <c r="O2680" s="150"/>
      <c r="P2680" s="75">
        <v>0</v>
      </c>
      <c r="Q2680" s="999">
        <f t="shared" si="257"/>
        <v>0</v>
      </c>
      <c r="R2680" s="91"/>
      <c r="S2680" s="644"/>
      <c r="T2680" s="75">
        <v>0</v>
      </c>
      <c r="U2680" s="999"/>
      <c r="V2680" s="91"/>
      <c r="W2680" s="644"/>
      <c r="X2680" s="91"/>
      <c r="Y2680" s="644"/>
      <c r="Z2680" s="60">
        <f t="shared" si="256"/>
        <v>1</v>
      </c>
      <c r="AA2680" s="999">
        <v>1500</v>
      </c>
      <c r="AB2680" s="91"/>
      <c r="AC2680" s="644"/>
      <c r="AD2680" s="63">
        <v>0</v>
      </c>
      <c r="AE2680" s="78">
        <f t="shared" si="258"/>
        <v>0</v>
      </c>
      <c r="AF2680" s="940">
        <v>0</v>
      </c>
      <c r="AG2680" s="150">
        <v>0</v>
      </c>
      <c r="AH2680" s="91"/>
      <c r="AI2680" s="644"/>
      <c r="AJ2680" s="998">
        <f t="shared" si="253"/>
        <v>1500</v>
      </c>
    </row>
    <row r="2681" spans="2:36" ht="66" x14ac:dyDescent="0.25">
      <c r="B2681" s="625"/>
      <c r="C2681" s="391" t="s">
        <v>2353</v>
      </c>
      <c r="D2681" s="171"/>
      <c r="E2681" s="171">
        <v>3</v>
      </c>
      <c r="F2681" s="109" t="s">
        <v>30</v>
      </c>
      <c r="G2681" s="55" t="s">
        <v>31</v>
      </c>
      <c r="H2681" s="56" t="s">
        <v>32</v>
      </c>
      <c r="I2681" s="55" t="s">
        <v>33</v>
      </c>
      <c r="J2681" s="57">
        <v>5000</v>
      </c>
      <c r="K2681" s="446">
        <v>15000</v>
      </c>
      <c r="L2681" s="80"/>
      <c r="M2681" s="150">
        <v>0</v>
      </c>
      <c r="N2681" s="80"/>
      <c r="O2681" s="150"/>
      <c r="P2681" s="75">
        <v>0</v>
      </c>
      <c r="Q2681" s="999">
        <f t="shared" si="257"/>
        <v>0</v>
      </c>
      <c r="R2681" s="91"/>
      <c r="S2681" s="644"/>
      <c r="T2681" s="75">
        <v>0</v>
      </c>
      <c r="U2681" s="999"/>
      <c r="V2681" s="91"/>
      <c r="W2681" s="644"/>
      <c r="X2681" s="91"/>
      <c r="Y2681" s="644"/>
      <c r="Z2681" s="60">
        <f t="shared" si="256"/>
        <v>3</v>
      </c>
      <c r="AA2681" s="999">
        <v>15000</v>
      </c>
      <c r="AB2681" s="91"/>
      <c r="AC2681" s="644"/>
      <c r="AD2681" s="63">
        <v>0</v>
      </c>
      <c r="AE2681" s="78">
        <f t="shared" si="258"/>
        <v>0</v>
      </c>
      <c r="AF2681" s="940">
        <v>0</v>
      </c>
      <c r="AG2681" s="150">
        <v>0</v>
      </c>
      <c r="AH2681" s="91"/>
      <c r="AI2681" s="644"/>
      <c r="AJ2681" s="998">
        <f t="shared" si="253"/>
        <v>15000</v>
      </c>
    </row>
    <row r="2682" spans="2:36" ht="66" x14ac:dyDescent="0.25">
      <c r="B2682" s="625"/>
      <c r="C2682" s="93" t="s">
        <v>2354</v>
      </c>
      <c r="D2682" s="171"/>
      <c r="E2682" s="171">
        <v>2</v>
      </c>
      <c r="F2682" s="109" t="s">
        <v>30</v>
      </c>
      <c r="G2682" s="55" t="s">
        <v>31</v>
      </c>
      <c r="H2682" s="56" t="s">
        <v>32</v>
      </c>
      <c r="I2682" s="55" t="s">
        <v>33</v>
      </c>
      <c r="J2682" s="57">
        <v>7500</v>
      </c>
      <c r="K2682" s="446">
        <v>9441.5</v>
      </c>
      <c r="L2682" s="80"/>
      <c r="M2682" s="150">
        <v>0</v>
      </c>
      <c r="N2682" s="80"/>
      <c r="O2682" s="150"/>
      <c r="P2682" s="75">
        <v>0</v>
      </c>
      <c r="Q2682" s="999">
        <f t="shared" si="257"/>
        <v>0</v>
      </c>
      <c r="R2682" s="91"/>
      <c r="S2682" s="644"/>
      <c r="T2682" s="75">
        <v>0</v>
      </c>
      <c r="U2682" s="999"/>
      <c r="V2682" s="91"/>
      <c r="W2682" s="644"/>
      <c r="X2682" s="91"/>
      <c r="Y2682" s="644"/>
      <c r="Z2682" s="60">
        <f t="shared" si="256"/>
        <v>2</v>
      </c>
      <c r="AA2682" s="999">
        <v>9441.5</v>
      </c>
      <c r="AB2682" s="91"/>
      <c r="AC2682" s="644"/>
      <c r="AD2682" s="63">
        <v>0</v>
      </c>
      <c r="AE2682" s="78">
        <f t="shared" si="258"/>
        <v>0</v>
      </c>
      <c r="AF2682" s="940">
        <v>0</v>
      </c>
      <c r="AG2682" s="150">
        <v>0</v>
      </c>
      <c r="AH2682" s="91"/>
      <c r="AI2682" s="644"/>
      <c r="AJ2682" s="998">
        <f t="shared" si="253"/>
        <v>9441.5</v>
      </c>
    </row>
    <row r="2683" spans="2:36" ht="66" x14ac:dyDescent="0.25">
      <c r="B2683" s="625"/>
      <c r="C2683" s="93" t="s">
        <v>2355</v>
      </c>
      <c r="D2683" s="51"/>
      <c r="E2683" s="51">
        <v>1</v>
      </c>
      <c r="F2683" s="109" t="s">
        <v>30</v>
      </c>
      <c r="G2683" s="55" t="s">
        <v>31</v>
      </c>
      <c r="H2683" s="56" t="s">
        <v>32</v>
      </c>
      <c r="I2683" s="55" t="s">
        <v>33</v>
      </c>
      <c r="J2683" s="57">
        <v>23200</v>
      </c>
      <c r="K2683" s="807">
        <v>23200</v>
      </c>
      <c r="L2683" s="80"/>
      <c r="M2683" s="150">
        <v>0</v>
      </c>
      <c r="N2683" s="80"/>
      <c r="O2683" s="150"/>
      <c r="P2683" s="75">
        <v>0</v>
      </c>
      <c r="Q2683" s="999">
        <f t="shared" si="257"/>
        <v>0</v>
      </c>
      <c r="R2683" s="91"/>
      <c r="S2683" s="644"/>
      <c r="T2683" s="75">
        <v>0</v>
      </c>
      <c r="U2683" s="999"/>
      <c r="V2683" s="91"/>
      <c r="W2683" s="644"/>
      <c r="X2683" s="91"/>
      <c r="Y2683" s="644"/>
      <c r="Z2683" s="60">
        <f t="shared" si="256"/>
        <v>1</v>
      </c>
      <c r="AA2683" s="999">
        <v>23200</v>
      </c>
      <c r="AB2683" s="91"/>
      <c r="AC2683" s="644"/>
      <c r="AD2683" s="63">
        <v>0</v>
      </c>
      <c r="AE2683" s="78">
        <f t="shared" si="258"/>
        <v>0</v>
      </c>
      <c r="AF2683" s="940">
        <v>0</v>
      </c>
      <c r="AG2683" s="150">
        <v>0</v>
      </c>
      <c r="AH2683" s="91"/>
      <c r="AI2683" s="644"/>
      <c r="AJ2683" s="998">
        <f t="shared" si="253"/>
        <v>23200</v>
      </c>
    </row>
    <row r="2684" spans="2:36" ht="66" x14ac:dyDescent="0.25">
      <c r="B2684" s="625"/>
      <c r="C2684" s="631" t="s">
        <v>2356</v>
      </c>
      <c r="D2684" s="171"/>
      <c r="E2684" s="171">
        <v>10</v>
      </c>
      <c r="F2684" s="109" t="s">
        <v>30</v>
      </c>
      <c r="G2684" s="55" t="s">
        <v>31</v>
      </c>
      <c r="H2684" s="56" t="s">
        <v>32</v>
      </c>
      <c r="I2684" s="55" t="s">
        <v>33</v>
      </c>
      <c r="J2684" s="57">
        <v>22157.555454545454</v>
      </c>
      <c r="K2684" s="446">
        <v>224996.11</v>
      </c>
      <c r="L2684" s="80"/>
      <c r="M2684" s="150">
        <v>0</v>
      </c>
      <c r="N2684" s="80"/>
      <c r="O2684" s="150"/>
      <c r="P2684" s="75">
        <v>0</v>
      </c>
      <c r="Q2684" s="999">
        <f t="shared" si="257"/>
        <v>0</v>
      </c>
      <c r="R2684" s="91"/>
      <c r="S2684" s="644"/>
      <c r="T2684" s="75">
        <v>0</v>
      </c>
      <c r="U2684" s="999"/>
      <c r="V2684" s="91"/>
      <c r="W2684" s="644"/>
      <c r="X2684" s="91"/>
      <c r="Y2684" s="644"/>
      <c r="Z2684" s="60">
        <f t="shared" si="256"/>
        <v>10</v>
      </c>
      <c r="AA2684" s="999">
        <v>224996.11</v>
      </c>
      <c r="AB2684" s="91"/>
      <c r="AC2684" s="644"/>
      <c r="AD2684" s="63">
        <v>0</v>
      </c>
      <c r="AE2684" s="78">
        <f t="shared" si="258"/>
        <v>0</v>
      </c>
      <c r="AF2684" s="940">
        <v>0</v>
      </c>
      <c r="AG2684" s="150">
        <v>0</v>
      </c>
      <c r="AH2684" s="91"/>
      <c r="AI2684" s="644"/>
      <c r="AJ2684" s="998">
        <f t="shared" si="253"/>
        <v>224996.11</v>
      </c>
    </row>
    <row r="2685" spans="2:36" ht="66" x14ac:dyDescent="0.25">
      <c r="B2685" s="625"/>
      <c r="C2685" s="84" t="s">
        <v>2357</v>
      </c>
      <c r="D2685" s="171"/>
      <c r="E2685" s="171">
        <v>1</v>
      </c>
      <c r="F2685" s="109" t="s">
        <v>30</v>
      </c>
      <c r="G2685" s="55" t="s">
        <v>31</v>
      </c>
      <c r="H2685" s="56" t="s">
        <v>32</v>
      </c>
      <c r="I2685" s="55" t="s">
        <v>33</v>
      </c>
      <c r="J2685" s="57">
        <v>18560</v>
      </c>
      <c r="K2685" s="446">
        <v>18560</v>
      </c>
      <c r="L2685" s="80"/>
      <c r="M2685" s="150">
        <v>0</v>
      </c>
      <c r="N2685" s="80"/>
      <c r="O2685" s="150"/>
      <c r="P2685" s="75">
        <v>0</v>
      </c>
      <c r="Q2685" s="999">
        <f t="shared" si="257"/>
        <v>0</v>
      </c>
      <c r="R2685" s="91"/>
      <c r="S2685" s="644"/>
      <c r="T2685" s="75">
        <v>0</v>
      </c>
      <c r="U2685" s="999"/>
      <c r="V2685" s="91"/>
      <c r="W2685" s="644"/>
      <c r="X2685" s="91"/>
      <c r="Y2685" s="644"/>
      <c r="Z2685" s="60">
        <f t="shared" si="256"/>
        <v>1</v>
      </c>
      <c r="AA2685" s="999">
        <v>18560</v>
      </c>
      <c r="AB2685" s="91"/>
      <c r="AC2685" s="644"/>
      <c r="AD2685" s="63">
        <v>0</v>
      </c>
      <c r="AE2685" s="78">
        <f t="shared" si="258"/>
        <v>0</v>
      </c>
      <c r="AF2685" s="940">
        <v>0</v>
      </c>
      <c r="AG2685" s="150">
        <v>0</v>
      </c>
      <c r="AH2685" s="91"/>
      <c r="AI2685" s="644"/>
      <c r="AJ2685" s="998">
        <f t="shared" si="253"/>
        <v>18560</v>
      </c>
    </row>
    <row r="2686" spans="2:36" ht="66" x14ac:dyDescent="0.25">
      <c r="B2686" s="625"/>
      <c r="C2686" s="101" t="s">
        <v>2358</v>
      </c>
      <c r="D2686" s="171"/>
      <c r="E2686" s="171">
        <v>1</v>
      </c>
      <c r="F2686" s="109" t="s">
        <v>30</v>
      </c>
      <c r="G2686" s="55" t="s">
        <v>31</v>
      </c>
      <c r="H2686" s="56" t="s">
        <v>32</v>
      </c>
      <c r="I2686" s="55" t="s">
        <v>33</v>
      </c>
      <c r="J2686" s="57">
        <v>13000</v>
      </c>
      <c r="K2686" s="446">
        <v>13000</v>
      </c>
      <c r="L2686" s="80"/>
      <c r="M2686" s="150">
        <v>0</v>
      </c>
      <c r="N2686" s="80"/>
      <c r="O2686" s="150"/>
      <c r="P2686" s="75">
        <v>0</v>
      </c>
      <c r="Q2686" s="999">
        <f t="shared" si="257"/>
        <v>0</v>
      </c>
      <c r="R2686" s="91"/>
      <c r="S2686" s="644"/>
      <c r="T2686" s="75">
        <v>0</v>
      </c>
      <c r="U2686" s="999"/>
      <c r="V2686" s="91"/>
      <c r="W2686" s="644"/>
      <c r="X2686" s="91"/>
      <c r="Y2686" s="644"/>
      <c r="Z2686" s="60">
        <f t="shared" si="256"/>
        <v>1</v>
      </c>
      <c r="AA2686" s="999">
        <v>13000</v>
      </c>
      <c r="AB2686" s="91"/>
      <c r="AC2686" s="644"/>
      <c r="AD2686" s="63">
        <v>0</v>
      </c>
      <c r="AE2686" s="78">
        <f t="shared" si="258"/>
        <v>0</v>
      </c>
      <c r="AF2686" s="940">
        <v>0</v>
      </c>
      <c r="AG2686" s="150">
        <v>0</v>
      </c>
      <c r="AH2686" s="91"/>
      <c r="AI2686" s="644"/>
      <c r="AJ2686" s="998">
        <f t="shared" si="253"/>
        <v>13000</v>
      </c>
    </row>
    <row r="2687" spans="2:36" ht="66" x14ac:dyDescent="0.25">
      <c r="B2687" s="625"/>
      <c r="C2687" s="638" t="s">
        <v>2359</v>
      </c>
      <c r="D2687" s="171"/>
      <c r="E2687" s="171">
        <v>1</v>
      </c>
      <c r="F2687" s="109" t="s">
        <v>30</v>
      </c>
      <c r="G2687" s="55" t="s">
        <v>31</v>
      </c>
      <c r="H2687" s="56" t="s">
        <v>32</v>
      </c>
      <c r="I2687" s="55" t="s">
        <v>33</v>
      </c>
      <c r="J2687" s="57">
        <v>8000</v>
      </c>
      <c r="K2687" s="446">
        <v>8000</v>
      </c>
      <c r="L2687" s="80"/>
      <c r="M2687" s="150">
        <v>0</v>
      </c>
      <c r="N2687" s="80"/>
      <c r="O2687" s="150"/>
      <c r="P2687" s="75">
        <v>0</v>
      </c>
      <c r="Q2687" s="999">
        <f t="shared" si="257"/>
        <v>0</v>
      </c>
      <c r="R2687" s="91"/>
      <c r="S2687" s="644"/>
      <c r="T2687" s="75">
        <v>0</v>
      </c>
      <c r="U2687" s="999"/>
      <c r="V2687" s="91"/>
      <c r="W2687" s="644"/>
      <c r="X2687" s="91"/>
      <c r="Y2687" s="644"/>
      <c r="Z2687" s="60">
        <f t="shared" si="256"/>
        <v>1</v>
      </c>
      <c r="AA2687" s="999">
        <v>8000</v>
      </c>
      <c r="AB2687" s="91"/>
      <c r="AC2687" s="644"/>
      <c r="AD2687" s="63">
        <v>0</v>
      </c>
      <c r="AE2687" s="78">
        <f t="shared" si="258"/>
        <v>0</v>
      </c>
      <c r="AF2687" s="940">
        <v>0</v>
      </c>
      <c r="AG2687" s="150">
        <v>0</v>
      </c>
      <c r="AH2687" s="91"/>
      <c r="AI2687" s="644"/>
      <c r="AJ2687" s="998">
        <f t="shared" si="253"/>
        <v>8000</v>
      </c>
    </row>
    <row r="2688" spans="2:36" ht="66" x14ac:dyDescent="0.25">
      <c r="B2688" s="625"/>
      <c r="C2688" s="638" t="s">
        <v>2360</v>
      </c>
      <c r="D2688" s="171"/>
      <c r="E2688" s="171">
        <v>2</v>
      </c>
      <c r="F2688" s="109" t="s">
        <v>30</v>
      </c>
      <c r="G2688" s="55" t="s">
        <v>31</v>
      </c>
      <c r="H2688" s="56" t="s">
        <v>32</v>
      </c>
      <c r="I2688" s="55" t="s">
        <v>33</v>
      </c>
      <c r="J2688" s="57">
        <v>6519.7649999999994</v>
      </c>
      <c r="K2688" s="446">
        <v>13039.529999999999</v>
      </c>
      <c r="L2688" s="80"/>
      <c r="M2688" s="150">
        <v>0</v>
      </c>
      <c r="N2688" s="80"/>
      <c r="O2688" s="150"/>
      <c r="P2688" s="75">
        <v>0</v>
      </c>
      <c r="Q2688" s="999">
        <f t="shared" si="257"/>
        <v>0</v>
      </c>
      <c r="R2688" s="91"/>
      <c r="S2688" s="644"/>
      <c r="T2688" s="75">
        <v>0</v>
      </c>
      <c r="U2688" s="999"/>
      <c r="V2688" s="91"/>
      <c r="W2688" s="644"/>
      <c r="X2688" s="91"/>
      <c r="Y2688" s="644"/>
      <c r="Z2688" s="60">
        <f t="shared" si="256"/>
        <v>2</v>
      </c>
      <c r="AA2688" s="999">
        <v>13039.529999999999</v>
      </c>
      <c r="AB2688" s="91"/>
      <c r="AC2688" s="644"/>
      <c r="AD2688" s="63">
        <v>0</v>
      </c>
      <c r="AE2688" s="78">
        <f t="shared" si="258"/>
        <v>0</v>
      </c>
      <c r="AF2688" s="940">
        <v>0</v>
      </c>
      <c r="AG2688" s="150">
        <v>0</v>
      </c>
      <c r="AH2688" s="91"/>
      <c r="AI2688" s="644"/>
      <c r="AJ2688" s="998">
        <f t="shared" si="253"/>
        <v>13039.529999999999</v>
      </c>
    </row>
    <row r="2689" spans="2:36" ht="66" x14ac:dyDescent="0.25">
      <c r="B2689" s="625"/>
      <c r="C2689" s="101" t="s">
        <v>2361</v>
      </c>
      <c r="D2689" s="171"/>
      <c r="E2689" s="171">
        <v>1</v>
      </c>
      <c r="F2689" s="109" t="s">
        <v>30</v>
      </c>
      <c r="G2689" s="55" t="s">
        <v>31</v>
      </c>
      <c r="H2689" s="56" t="s">
        <v>32</v>
      </c>
      <c r="I2689" s="55" t="s">
        <v>33</v>
      </c>
      <c r="J2689" s="57">
        <v>15000</v>
      </c>
      <c r="K2689" s="446">
        <v>15000</v>
      </c>
      <c r="L2689" s="80"/>
      <c r="M2689" s="150">
        <v>0</v>
      </c>
      <c r="N2689" s="80"/>
      <c r="O2689" s="150"/>
      <c r="P2689" s="75">
        <v>0</v>
      </c>
      <c r="Q2689" s="999">
        <f t="shared" si="257"/>
        <v>0</v>
      </c>
      <c r="R2689" s="91"/>
      <c r="S2689" s="644"/>
      <c r="T2689" s="75">
        <v>0</v>
      </c>
      <c r="U2689" s="999"/>
      <c r="V2689" s="91"/>
      <c r="W2689" s="644"/>
      <c r="X2689" s="91"/>
      <c r="Y2689" s="644"/>
      <c r="Z2689" s="60">
        <f t="shared" si="256"/>
        <v>1</v>
      </c>
      <c r="AA2689" s="999">
        <v>15000</v>
      </c>
      <c r="AB2689" s="91"/>
      <c r="AC2689" s="644"/>
      <c r="AD2689" s="63">
        <v>0</v>
      </c>
      <c r="AE2689" s="78">
        <f t="shared" si="258"/>
        <v>0</v>
      </c>
      <c r="AF2689" s="940">
        <v>0</v>
      </c>
      <c r="AG2689" s="150">
        <v>0</v>
      </c>
      <c r="AH2689" s="91"/>
      <c r="AI2689" s="644"/>
      <c r="AJ2689" s="998">
        <f t="shared" si="253"/>
        <v>15000</v>
      </c>
    </row>
    <row r="2690" spans="2:36" ht="66" x14ac:dyDescent="0.25">
      <c r="B2690" s="625"/>
      <c r="C2690" s="73" t="s">
        <v>2362</v>
      </c>
      <c r="D2690" s="171"/>
      <c r="E2690" s="171">
        <v>1</v>
      </c>
      <c r="F2690" s="109" t="s">
        <v>30</v>
      </c>
      <c r="G2690" s="55" t="s">
        <v>31</v>
      </c>
      <c r="H2690" s="56" t="s">
        <v>32</v>
      </c>
      <c r="I2690" s="55" t="s">
        <v>33</v>
      </c>
      <c r="J2690" s="57">
        <v>18569.349999999999</v>
      </c>
      <c r="K2690" s="446">
        <v>18569.349999999999</v>
      </c>
      <c r="L2690" s="80"/>
      <c r="M2690" s="150">
        <v>0</v>
      </c>
      <c r="N2690" s="80"/>
      <c r="O2690" s="150"/>
      <c r="P2690" s="75">
        <v>0</v>
      </c>
      <c r="Q2690" s="999">
        <f t="shared" si="257"/>
        <v>0</v>
      </c>
      <c r="R2690" s="91"/>
      <c r="S2690" s="644"/>
      <c r="T2690" s="75">
        <v>0</v>
      </c>
      <c r="U2690" s="999"/>
      <c r="V2690" s="91"/>
      <c r="W2690" s="644"/>
      <c r="X2690" s="91"/>
      <c r="Y2690" s="644"/>
      <c r="Z2690" s="60">
        <f t="shared" si="256"/>
        <v>1</v>
      </c>
      <c r="AA2690" s="999">
        <v>18569.349999999999</v>
      </c>
      <c r="AB2690" s="91"/>
      <c r="AC2690" s="644"/>
      <c r="AD2690" s="63">
        <v>0</v>
      </c>
      <c r="AE2690" s="78">
        <f t="shared" si="258"/>
        <v>0</v>
      </c>
      <c r="AF2690" s="940">
        <v>0</v>
      </c>
      <c r="AG2690" s="150">
        <v>0</v>
      </c>
      <c r="AH2690" s="91"/>
      <c r="AI2690" s="644"/>
      <c r="AJ2690" s="998">
        <f t="shared" si="253"/>
        <v>18569.349999999999</v>
      </c>
    </row>
    <row r="2691" spans="2:36" ht="66" x14ac:dyDescent="0.25">
      <c r="B2691" s="625"/>
      <c r="C2691" s="73" t="s">
        <v>2363</v>
      </c>
      <c r="D2691" s="171"/>
      <c r="E2691" s="171">
        <v>2</v>
      </c>
      <c r="F2691" s="109" t="s">
        <v>30</v>
      </c>
      <c r="G2691" s="55" t="s">
        <v>31</v>
      </c>
      <c r="H2691" s="56" t="s">
        <v>32</v>
      </c>
      <c r="I2691" s="55" t="s">
        <v>33</v>
      </c>
      <c r="J2691" s="57">
        <v>14819.498571428572</v>
      </c>
      <c r="K2691" s="446">
        <v>29638.990000000005</v>
      </c>
      <c r="L2691" s="80"/>
      <c r="M2691" s="150">
        <v>0</v>
      </c>
      <c r="N2691" s="80"/>
      <c r="O2691" s="150"/>
      <c r="P2691" s="75">
        <v>0</v>
      </c>
      <c r="Q2691" s="999">
        <f t="shared" si="257"/>
        <v>0</v>
      </c>
      <c r="R2691" s="91"/>
      <c r="S2691" s="644"/>
      <c r="T2691" s="75">
        <v>0</v>
      </c>
      <c r="U2691" s="999"/>
      <c r="V2691" s="91"/>
      <c r="W2691" s="644"/>
      <c r="X2691" s="91"/>
      <c r="Y2691" s="644"/>
      <c r="Z2691" s="60">
        <f t="shared" si="256"/>
        <v>2</v>
      </c>
      <c r="AA2691" s="999">
        <v>29638.990000000005</v>
      </c>
      <c r="AB2691" s="91"/>
      <c r="AC2691" s="644"/>
      <c r="AD2691" s="63">
        <v>0</v>
      </c>
      <c r="AE2691" s="78">
        <f t="shared" si="258"/>
        <v>0</v>
      </c>
      <c r="AF2691" s="940">
        <v>0</v>
      </c>
      <c r="AG2691" s="150">
        <v>0</v>
      </c>
      <c r="AH2691" s="91"/>
      <c r="AI2691" s="644"/>
      <c r="AJ2691" s="998">
        <f t="shared" si="253"/>
        <v>29638.990000000005</v>
      </c>
    </row>
    <row r="2692" spans="2:36" ht="66" x14ac:dyDescent="0.25">
      <c r="B2692" s="625"/>
      <c r="C2692" s="84" t="s">
        <v>2364</v>
      </c>
      <c r="D2692" s="171"/>
      <c r="E2692" s="171">
        <v>1</v>
      </c>
      <c r="F2692" s="109" t="s">
        <v>30</v>
      </c>
      <c r="G2692" s="55" t="s">
        <v>31</v>
      </c>
      <c r="H2692" s="56" t="s">
        <v>32</v>
      </c>
      <c r="I2692" s="55" t="s">
        <v>33</v>
      </c>
      <c r="J2692" s="57">
        <v>21982.76</v>
      </c>
      <c r="K2692" s="446">
        <v>21982.76</v>
      </c>
      <c r="L2692" s="80"/>
      <c r="M2692" s="150">
        <v>0</v>
      </c>
      <c r="N2692" s="80"/>
      <c r="O2692" s="150"/>
      <c r="P2692" s="75">
        <v>0</v>
      </c>
      <c r="Q2692" s="999">
        <f t="shared" si="257"/>
        <v>0</v>
      </c>
      <c r="R2692" s="91"/>
      <c r="S2692" s="644"/>
      <c r="T2692" s="75">
        <v>0</v>
      </c>
      <c r="U2692" s="999"/>
      <c r="V2692" s="91"/>
      <c r="W2692" s="644"/>
      <c r="X2692" s="91"/>
      <c r="Y2692" s="644"/>
      <c r="Z2692" s="60">
        <f t="shared" si="256"/>
        <v>1</v>
      </c>
      <c r="AA2692" s="999">
        <v>21982.76</v>
      </c>
      <c r="AB2692" s="91"/>
      <c r="AC2692" s="644"/>
      <c r="AD2692" s="63">
        <v>0</v>
      </c>
      <c r="AE2692" s="78">
        <f t="shared" si="258"/>
        <v>0</v>
      </c>
      <c r="AF2692" s="940">
        <v>0</v>
      </c>
      <c r="AG2692" s="150">
        <v>0</v>
      </c>
      <c r="AH2692" s="91"/>
      <c r="AI2692" s="644"/>
      <c r="AJ2692" s="998">
        <f t="shared" si="253"/>
        <v>21982.76</v>
      </c>
    </row>
    <row r="2693" spans="2:36" ht="66" x14ac:dyDescent="0.25">
      <c r="B2693" s="640" t="s">
        <v>2365</v>
      </c>
      <c r="C2693" s="641" t="s">
        <v>2366</v>
      </c>
      <c r="D2693" s="171"/>
      <c r="E2693" s="171">
        <v>1</v>
      </c>
      <c r="F2693" s="109" t="s">
        <v>30</v>
      </c>
      <c r="G2693" s="55" t="s">
        <v>31</v>
      </c>
      <c r="H2693" s="56" t="s">
        <v>32</v>
      </c>
      <c r="I2693" s="55" t="s">
        <v>33</v>
      </c>
      <c r="J2693" s="57">
        <v>44709.15</v>
      </c>
      <c r="K2693" s="446">
        <v>44709.15</v>
      </c>
      <c r="L2693" s="80"/>
      <c r="M2693" s="150">
        <v>0</v>
      </c>
      <c r="N2693" s="80"/>
      <c r="O2693" s="150"/>
      <c r="P2693" s="75">
        <v>0</v>
      </c>
      <c r="Q2693" s="999">
        <f t="shared" si="257"/>
        <v>0</v>
      </c>
      <c r="R2693" s="91"/>
      <c r="S2693" s="644"/>
      <c r="T2693" s="75">
        <v>0</v>
      </c>
      <c r="U2693" s="999"/>
      <c r="V2693" s="91"/>
      <c r="W2693" s="644"/>
      <c r="X2693" s="91"/>
      <c r="Y2693" s="644"/>
      <c r="Z2693" s="60">
        <f t="shared" si="256"/>
        <v>1</v>
      </c>
      <c r="AA2693" s="999">
        <v>44709.15</v>
      </c>
      <c r="AB2693" s="91"/>
      <c r="AC2693" s="644"/>
      <c r="AD2693" s="63">
        <v>0</v>
      </c>
      <c r="AE2693" s="78">
        <f t="shared" si="258"/>
        <v>0</v>
      </c>
      <c r="AF2693" s="940">
        <v>0</v>
      </c>
      <c r="AG2693" s="150">
        <v>0</v>
      </c>
      <c r="AH2693" s="91"/>
      <c r="AI2693" s="644"/>
      <c r="AJ2693" s="998">
        <f t="shared" si="253"/>
        <v>44709.15</v>
      </c>
    </row>
    <row r="2694" spans="2:36" ht="66" x14ac:dyDescent="0.25">
      <c r="B2694" s="625"/>
      <c r="C2694" s="254" t="s">
        <v>2367</v>
      </c>
      <c r="D2694" s="171"/>
      <c r="E2694" s="171">
        <v>2</v>
      </c>
      <c r="F2694" s="109" t="s">
        <v>30</v>
      </c>
      <c r="G2694" s="55" t="s">
        <v>31</v>
      </c>
      <c r="H2694" s="56" t="s">
        <v>32</v>
      </c>
      <c r="I2694" s="55" t="s">
        <v>33</v>
      </c>
      <c r="J2694" s="57">
        <v>18356.150000000001</v>
      </c>
      <c r="K2694" s="446">
        <v>36712.300000000003</v>
      </c>
      <c r="L2694" s="80"/>
      <c r="M2694" s="150">
        <v>0</v>
      </c>
      <c r="N2694" s="80"/>
      <c r="O2694" s="150"/>
      <c r="P2694" s="75">
        <v>0</v>
      </c>
      <c r="Q2694" s="999">
        <f t="shared" si="257"/>
        <v>0</v>
      </c>
      <c r="R2694" s="91"/>
      <c r="S2694" s="644"/>
      <c r="T2694" s="75">
        <v>0</v>
      </c>
      <c r="U2694" s="999"/>
      <c r="V2694" s="91"/>
      <c r="W2694" s="644"/>
      <c r="X2694" s="91"/>
      <c r="Y2694" s="644"/>
      <c r="Z2694" s="60">
        <f t="shared" si="256"/>
        <v>2</v>
      </c>
      <c r="AA2694" s="999">
        <v>36712.300000000003</v>
      </c>
      <c r="AB2694" s="91"/>
      <c r="AC2694" s="644"/>
      <c r="AD2694" s="63">
        <v>0</v>
      </c>
      <c r="AE2694" s="78">
        <f t="shared" si="258"/>
        <v>0</v>
      </c>
      <c r="AF2694" s="940">
        <v>0</v>
      </c>
      <c r="AG2694" s="150">
        <v>0</v>
      </c>
      <c r="AH2694" s="91"/>
      <c r="AI2694" s="644"/>
      <c r="AJ2694" s="998">
        <f t="shared" si="253"/>
        <v>36712.300000000003</v>
      </c>
    </row>
    <row r="2695" spans="2:36" ht="66" x14ac:dyDescent="0.25">
      <c r="B2695" s="642"/>
      <c r="C2695" s="73" t="s">
        <v>2368</v>
      </c>
      <c r="D2695" s="629"/>
      <c r="E2695" s="629">
        <v>4</v>
      </c>
      <c r="F2695" s="109" t="s">
        <v>30</v>
      </c>
      <c r="G2695" s="55" t="s">
        <v>31</v>
      </c>
      <c r="H2695" s="56" t="s">
        <v>32</v>
      </c>
      <c r="I2695" s="55" t="s">
        <v>33</v>
      </c>
      <c r="J2695" s="57">
        <v>2822.7</v>
      </c>
      <c r="K2695" s="855">
        <v>11290.8</v>
      </c>
      <c r="L2695" s="80"/>
      <c r="M2695" s="150">
        <v>0</v>
      </c>
      <c r="N2695" s="80"/>
      <c r="O2695" s="150"/>
      <c r="P2695" s="75">
        <v>0</v>
      </c>
      <c r="Q2695" s="999">
        <f t="shared" si="257"/>
        <v>0</v>
      </c>
      <c r="R2695" s="91"/>
      <c r="S2695" s="644"/>
      <c r="T2695" s="75">
        <v>0</v>
      </c>
      <c r="U2695" s="999"/>
      <c r="V2695" s="91"/>
      <c r="W2695" s="644"/>
      <c r="X2695" s="91"/>
      <c r="Y2695" s="644"/>
      <c r="Z2695" s="60">
        <f t="shared" si="256"/>
        <v>4</v>
      </c>
      <c r="AA2695" s="999">
        <v>11290.8</v>
      </c>
      <c r="AB2695" s="91"/>
      <c r="AC2695" s="644"/>
      <c r="AD2695" s="63">
        <v>0</v>
      </c>
      <c r="AE2695" s="78">
        <f t="shared" si="258"/>
        <v>0</v>
      </c>
      <c r="AF2695" s="940">
        <v>0</v>
      </c>
      <c r="AG2695" s="150">
        <v>0</v>
      </c>
      <c r="AH2695" s="91"/>
      <c r="AI2695" s="644"/>
      <c r="AJ2695" s="998">
        <f t="shared" si="253"/>
        <v>11290.8</v>
      </c>
    </row>
    <row r="2696" spans="2:36" ht="24" x14ac:dyDescent="0.25">
      <c r="B2696" s="642"/>
      <c r="C2696" s="73" t="s">
        <v>2369</v>
      </c>
      <c r="D2696" s="629"/>
      <c r="E2696" s="629">
        <v>1</v>
      </c>
      <c r="F2696" s="109"/>
      <c r="G2696" s="55"/>
      <c r="H2696" s="56"/>
      <c r="I2696" s="55"/>
      <c r="J2696" s="57"/>
      <c r="K2696" s="855">
        <v>22595.84</v>
      </c>
      <c r="L2696" s="80"/>
      <c r="M2696" s="150">
        <v>0</v>
      </c>
      <c r="N2696" s="80"/>
      <c r="O2696" s="150"/>
      <c r="P2696" s="75">
        <v>0</v>
      </c>
      <c r="Q2696" s="999"/>
      <c r="R2696" s="91"/>
      <c r="S2696" s="644"/>
      <c r="T2696" s="75">
        <v>0</v>
      </c>
      <c r="U2696" s="999"/>
      <c r="V2696" s="91"/>
      <c r="W2696" s="644"/>
      <c r="X2696" s="91"/>
      <c r="Y2696" s="644"/>
      <c r="Z2696" s="60">
        <f t="shared" si="256"/>
        <v>1</v>
      </c>
      <c r="AA2696" s="999">
        <v>22595.84</v>
      </c>
      <c r="AB2696" s="91"/>
      <c r="AC2696" s="644"/>
      <c r="AD2696" s="63">
        <v>0</v>
      </c>
      <c r="AE2696" s="78"/>
      <c r="AF2696" s="940"/>
      <c r="AG2696" s="150">
        <v>0</v>
      </c>
      <c r="AH2696" s="91"/>
      <c r="AI2696" s="644"/>
      <c r="AJ2696" s="998">
        <f t="shared" ref="AJ2696:AJ2759" si="259">AG2696+AI2696+AE2696+AC2696+AA2696+Y2696+W2696+U2696+S2696+Q2696+O2696+M2696</f>
        <v>22595.84</v>
      </c>
    </row>
    <row r="2697" spans="2:36" ht="66" x14ac:dyDescent="0.25">
      <c r="B2697" s="625"/>
      <c r="C2697" s="73" t="s">
        <v>2370</v>
      </c>
      <c r="D2697" s="171"/>
      <c r="E2697" s="171">
        <v>2</v>
      </c>
      <c r="F2697" s="109" t="s">
        <v>30</v>
      </c>
      <c r="G2697" s="55" t="s">
        <v>31</v>
      </c>
      <c r="H2697" s="56" t="s">
        <v>32</v>
      </c>
      <c r="I2697" s="55" t="s">
        <v>33</v>
      </c>
      <c r="J2697" s="57">
        <v>1782</v>
      </c>
      <c r="K2697" s="446">
        <v>3564</v>
      </c>
      <c r="L2697" s="80"/>
      <c r="M2697" s="150">
        <v>0</v>
      </c>
      <c r="N2697" s="80"/>
      <c r="O2697" s="150"/>
      <c r="P2697" s="75">
        <v>0</v>
      </c>
      <c r="Q2697" s="999">
        <f>P2697*J2697</f>
        <v>0</v>
      </c>
      <c r="R2697" s="91"/>
      <c r="S2697" s="644"/>
      <c r="T2697" s="75">
        <v>0</v>
      </c>
      <c r="U2697" s="999"/>
      <c r="V2697" s="91"/>
      <c r="W2697" s="644"/>
      <c r="X2697" s="91"/>
      <c r="Y2697" s="644"/>
      <c r="Z2697" s="60">
        <f t="shared" si="256"/>
        <v>2</v>
      </c>
      <c r="AA2697" s="999">
        <v>3564</v>
      </c>
      <c r="AB2697" s="91"/>
      <c r="AC2697" s="644"/>
      <c r="AD2697" s="63">
        <v>0</v>
      </c>
      <c r="AE2697" s="78">
        <f>AD2697*J2697</f>
        <v>0</v>
      </c>
      <c r="AF2697" s="940">
        <v>0</v>
      </c>
      <c r="AG2697" s="150">
        <v>0</v>
      </c>
      <c r="AH2697" s="91"/>
      <c r="AI2697" s="644"/>
      <c r="AJ2697" s="998">
        <f t="shared" si="259"/>
        <v>3564</v>
      </c>
    </row>
    <row r="2698" spans="2:36" ht="66" x14ac:dyDescent="0.25">
      <c r="B2698" s="625"/>
      <c r="C2698" s="73" t="s">
        <v>1837</v>
      </c>
      <c r="D2698" s="171"/>
      <c r="E2698" s="171">
        <v>1</v>
      </c>
      <c r="F2698" s="109" t="s">
        <v>30</v>
      </c>
      <c r="G2698" s="55" t="s">
        <v>31</v>
      </c>
      <c r="H2698" s="56" t="s">
        <v>32</v>
      </c>
      <c r="I2698" s="55" t="s">
        <v>33</v>
      </c>
      <c r="J2698" s="57">
        <v>2100.59</v>
      </c>
      <c r="K2698" s="446">
        <v>2100.59</v>
      </c>
      <c r="L2698" s="80"/>
      <c r="M2698" s="150">
        <v>0</v>
      </c>
      <c r="N2698" s="80"/>
      <c r="O2698" s="150"/>
      <c r="P2698" s="75">
        <v>0</v>
      </c>
      <c r="Q2698" s="999">
        <f>P2698*J2698</f>
        <v>0</v>
      </c>
      <c r="R2698" s="91"/>
      <c r="S2698" s="644"/>
      <c r="T2698" s="75">
        <v>0</v>
      </c>
      <c r="U2698" s="999"/>
      <c r="V2698" s="91"/>
      <c r="W2698" s="644"/>
      <c r="X2698" s="91"/>
      <c r="Y2698" s="644"/>
      <c r="Z2698" s="60">
        <f t="shared" si="256"/>
        <v>1</v>
      </c>
      <c r="AA2698" s="999">
        <v>2100.59</v>
      </c>
      <c r="AB2698" s="91"/>
      <c r="AC2698" s="644"/>
      <c r="AD2698" s="63">
        <v>0</v>
      </c>
      <c r="AE2698" s="78">
        <f>AD2698*J2698</f>
        <v>0</v>
      </c>
      <c r="AF2698" s="940">
        <v>0</v>
      </c>
      <c r="AG2698" s="150">
        <v>0</v>
      </c>
      <c r="AH2698" s="91"/>
      <c r="AI2698" s="644"/>
      <c r="AJ2698" s="998">
        <f t="shared" si="259"/>
        <v>2100.59</v>
      </c>
    </row>
    <row r="2699" spans="2:36" ht="66" x14ac:dyDescent="0.25">
      <c r="B2699" s="467"/>
      <c r="C2699" s="84" t="s">
        <v>2371</v>
      </c>
      <c r="D2699" s="51"/>
      <c r="E2699" s="51">
        <v>1</v>
      </c>
      <c r="F2699" s="109" t="s">
        <v>30</v>
      </c>
      <c r="G2699" s="88" t="s">
        <v>31</v>
      </c>
      <c r="H2699" s="56" t="s">
        <v>32</v>
      </c>
      <c r="I2699" s="55" t="s">
        <v>33</v>
      </c>
      <c r="J2699" s="57">
        <v>15660</v>
      </c>
      <c r="K2699" s="807">
        <v>2320</v>
      </c>
      <c r="L2699" s="89"/>
      <c r="M2699" s="644">
        <v>0</v>
      </c>
      <c r="N2699" s="89"/>
      <c r="O2699" s="644"/>
      <c r="P2699" s="75">
        <v>0</v>
      </c>
      <c r="Q2699" s="999">
        <f>P2699*J2699</f>
        <v>0</v>
      </c>
      <c r="R2699" s="91"/>
      <c r="S2699" s="644"/>
      <c r="T2699" s="75">
        <v>0</v>
      </c>
      <c r="U2699" s="999"/>
      <c r="V2699" s="91"/>
      <c r="W2699" s="644"/>
      <c r="X2699" s="91"/>
      <c r="Y2699" s="644"/>
      <c r="Z2699" s="60">
        <f t="shared" si="256"/>
        <v>1</v>
      </c>
      <c r="AA2699" s="999">
        <v>2320</v>
      </c>
      <c r="AB2699" s="91"/>
      <c r="AC2699" s="644"/>
      <c r="AD2699" s="63">
        <v>0</v>
      </c>
      <c r="AE2699" s="78">
        <f>AD2699*J2699</f>
        <v>0</v>
      </c>
      <c r="AF2699" s="940">
        <v>0</v>
      </c>
      <c r="AG2699" s="150">
        <v>0</v>
      </c>
      <c r="AH2699" s="91"/>
      <c r="AI2699" s="644"/>
      <c r="AJ2699" s="998">
        <f t="shared" si="259"/>
        <v>2320</v>
      </c>
    </row>
    <row r="2700" spans="2:36" x14ac:dyDescent="0.25">
      <c r="B2700" s="625"/>
      <c r="C2700" s="73" t="s">
        <v>2372</v>
      </c>
      <c r="D2700" s="171"/>
      <c r="E2700" s="171">
        <v>6</v>
      </c>
      <c r="F2700" s="109"/>
      <c r="G2700" s="302"/>
      <c r="H2700" s="302"/>
      <c r="I2700" s="302"/>
      <c r="J2700" s="57"/>
      <c r="K2700" s="446">
        <v>4000.0020000000004</v>
      </c>
      <c r="L2700" s="136"/>
      <c r="M2700" s="469">
        <v>0</v>
      </c>
      <c r="N2700" s="136"/>
      <c r="O2700" s="469"/>
      <c r="P2700" s="75">
        <v>0</v>
      </c>
      <c r="Q2700" s="1002"/>
      <c r="R2700" s="138"/>
      <c r="S2700" s="469"/>
      <c r="T2700" s="75">
        <v>0</v>
      </c>
      <c r="U2700" s="1002"/>
      <c r="V2700" s="138"/>
      <c r="W2700" s="469"/>
      <c r="X2700" s="138"/>
      <c r="Y2700" s="469"/>
      <c r="Z2700" s="60">
        <f t="shared" si="256"/>
        <v>6</v>
      </c>
      <c r="AA2700" s="1002">
        <v>4000.0020000000004</v>
      </c>
      <c r="AB2700" s="138"/>
      <c r="AC2700" s="469"/>
      <c r="AD2700" s="63">
        <v>0</v>
      </c>
      <c r="AE2700" s="137"/>
      <c r="AF2700" s="942"/>
      <c r="AG2700" s="150">
        <v>0</v>
      </c>
      <c r="AH2700" s="138"/>
      <c r="AI2700" s="469"/>
      <c r="AJ2700" s="998">
        <f t="shared" si="259"/>
        <v>4000.0020000000004</v>
      </c>
    </row>
    <row r="2701" spans="2:36" x14ac:dyDescent="0.25">
      <c r="B2701" s="42">
        <v>51504</v>
      </c>
      <c r="C2701" s="341" t="s">
        <v>2373</v>
      </c>
      <c r="D2701" s="42"/>
      <c r="E2701" s="752"/>
      <c r="F2701" s="45"/>
      <c r="G2701" s="46"/>
      <c r="H2701" s="46"/>
      <c r="I2701" s="46"/>
      <c r="J2701" s="47"/>
      <c r="K2701" s="846">
        <v>12900</v>
      </c>
      <c r="L2701" s="264"/>
      <c r="M2701" s="921">
        <v>0</v>
      </c>
      <c r="N2701" s="264"/>
      <c r="O2701" s="921"/>
      <c r="P2701" s="238">
        <v>0</v>
      </c>
      <c r="Q2701" s="251">
        <f>Q2702</f>
        <v>0</v>
      </c>
      <c r="R2701" s="265"/>
      <c r="S2701" s="921"/>
      <c r="T2701" s="238">
        <v>0</v>
      </c>
      <c r="U2701" s="251">
        <v>0</v>
      </c>
      <c r="V2701" s="265"/>
      <c r="W2701" s="921"/>
      <c r="X2701" s="265"/>
      <c r="Y2701" s="921"/>
      <c r="Z2701" s="376">
        <f t="shared" si="256"/>
        <v>0</v>
      </c>
      <c r="AA2701" s="251">
        <v>12900</v>
      </c>
      <c r="AB2701" s="265"/>
      <c r="AC2701" s="921"/>
      <c r="AD2701" s="931">
        <v>0</v>
      </c>
      <c r="AE2701" s="251">
        <f>AE2702</f>
        <v>0</v>
      </c>
      <c r="AF2701" s="565">
        <f>AF2702</f>
        <v>0</v>
      </c>
      <c r="AG2701" s="882">
        <v>0</v>
      </c>
      <c r="AH2701" s="265"/>
      <c r="AI2701" s="921"/>
      <c r="AJ2701" s="926">
        <f t="shared" si="259"/>
        <v>12900</v>
      </c>
    </row>
    <row r="2702" spans="2:36" ht="66" x14ac:dyDescent="0.25">
      <c r="B2702" s="51"/>
      <c r="C2702" s="52" t="s">
        <v>2374</v>
      </c>
      <c r="D2702" s="51"/>
      <c r="E2702" s="51">
        <v>3</v>
      </c>
      <c r="F2702" s="79" t="s">
        <v>30</v>
      </c>
      <c r="G2702" s="88" t="s">
        <v>31</v>
      </c>
      <c r="H2702" s="56" t="s">
        <v>32</v>
      </c>
      <c r="I2702" s="55" t="s">
        <v>33</v>
      </c>
      <c r="J2702" s="57">
        <v>5940</v>
      </c>
      <c r="K2702" s="807">
        <v>12900</v>
      </c>
      <c r="L2702" s="142"/>
      <c r="M2702" s="918">
        <v>0</v>
      </c>
      <c r="N2702" s="142"/>
      <c r="O2702" s="918"/>
      <c r="P2702" s="75">
        <v>0</v>
      </c>
      <c r="Q2702" s="999">
        <f>P2702*J2702</f>
        <v>0</v>
      </c>
      <c r="R2702" s="91"/>
      <c r="S2702" s="644"/>
      <c r="T2702" s="75">
        <v>0</v>
      </c>
      <c r="U2702" s="999"/>
      <c r="V2702" s="91"/>
      <c r="W2702" s="644"/>
      <c r="X2702" s="91"/>
      <c r="Y2702" s="644"/>
      <c r="Z2702" s="60">
        <f t="shared" si="256"/>
        <v>3</v>
      </c>
      <c r="AA2702" s="999">
        <v>12900</v>
      </c>
      <c r="AB2702" s="91"/>
      <c r="AC2702" s="644"/>
      <c r="AD2702" s="63">
        <v>0</v>
      </c>
      <c r="AE2702" s="78">
        <f>AD2702*J2702</f>
        <v>0</v>
      </c>
      <c r="AF2702" s="940">
        <v>0</v>
      </c>
      <c r="AG2702" s="150">
        <v>0</v>
      </c>
      <c r="AH2702" s="91"/>
      <c r="AI2702" s="644"/>
      <c r="AJ2702" s="998">
        <f t="shared" si="259"/>
        <v>12900</v>
      </c>
    </row>
    <row r="2703" spans="2:36" ht="24" x14ac:dyDescent="0.25">
      <c r="B2703" s="272">
        <v>519</v>
      </c>
      <c r="C2703" s="610" t="s">
        <v>2375</v>
      </c>
      <c r="D2703" s="272"/>
      <c r="E2703" s="747"/>
      <c r="F2703" s="282"/>
      <c r="G2703" s="283"/>
      <c r="H2703" s="283"/>
      <c r="I2703" s="283"/>
      <c r="J2703" s="277"/>
      <c r="K2703" s="825">
        <v>262295.49249999999</v>
      </c>
      <c r="L2703" s="278"/>
      <c r="M2703" s="919">
        <v>0</v>
      </c>
      <c r="N2703" s="278"/>
      <c r="O2703" s="919"/>
      <c r="P2703" s="875">
        <v>0</v>
      </c>
      <c r="Q2703" s="284">
        <f>Q2704+Q2709+Q2711+Q2720+Q2722+Q2724+Q2726+Q2728</f>
        <v>0</v>
      </c>
      <c r="R2703" s="279"/>
      <c r="S2703" s="919"/>
      <c r="T2703" s="875">
        <v>0</v>
      </c>
      <c r="U2703" s="284">
        <v>0</v>
      </c>
      <c r="V2703" s="279"/>
      <c r="W2703" s="919"/>
      <c r="X2703" s="279"/>
      <c r="Y2703" s="284">
        <f>Y2704+Y2709+Y2711+Y2720+Y2722+Y2724+Y2726+Y2728</f>
        <v>0</v>
      </c>
      <c r="Z2703" s="373">
        <f t="shared" si="256"/>
        <v>0</v>
      </c>
      <c r="AA2703" s="284">
        <v>262295.49249999999</v>
      </c>
      <c r="AB2703" s="279"/>
      <c r="AC2703" s="919"/>
      <c r="AD2703" s="930">
        <v>0</v>
      </c>
      <c r="AE2703" s="284">
        <f>AE2704+AE2709+AE2711+AE2720+AE2722+AE2724+AE2726+AE2728</f>
        <v>0</v>
      </c>
      <c r="AF2703" s="950">
        <f>AF2704+AF2709+AF2711+AF2720+AF2722+AF2724+AF2726+AF2728</f>
        <v>0</v>
      </c>
      <c r="AG2703" s="876">
        <v>0</v>
      </c>
      <c r="AH2703" s="279"/>
      <c r="AI2703" s="919"/>
      <c r="AJ2703" s="1027">
        <f t="shared" si="259"/>
        <v>262295.49249999999</v>
      </c>
    </row>
    <row r="2704" spans="2:36" x14ac:dyDescent="0.25">
      <c r="B2704" s="42">
        <v>51901</v>
      </c>
      <c r="C2704" s="341" t="s">
        <v>2376</v>
      </c>
      <c r="D2704" s="42"/>
      <c r="E2704" s="752"/>
      <c r="F2704" s="45"/>
      <c r="G2704" s="46"/>
      <c r="H2704" s="46"/>
      <c r="I2704" s="46"/>
      <c r="J2704" s="47"/>
      <c r="K2704" s="846">
        <v>29724.32</v>
      </c>
      <c r="L2704" s="264"/>
      <c r="M2704" s="921">
        <v>0</v>
      </c>
      <c r="N2704" s="264"/>
      <c r="O2704" s="921"/>
      <c r="P2704" s="238">
        <v>0</v>
      </c>
      <c r="Q2704" s="251">
        <f>Q2705+Q2706+Q2707+Q2708</f>
        <v>0</v>
      </c>
      <c r="R2704" s="265"/>
      <c r="S2704" s="921"/>
      <c r="T2704" s="238">
        <v>0</v>
      </c>
      <c r="U2704" s="251">
        <v>0</v>
      </c>
      <c r="V2704" s="265"/>
      <c r="W2704" s="921"/>
      <c r="X2704" s="265"/>
      <c r="Y2704" s="921">
        <f>Y2705+Y2706+Y2707+Y2708</f>
        <v>0</v>
      </c>
      <c r="Z2704" s="376">
        <f t="shared" si="256"/>
        <v>0</v>
      </c>
      <c r="AA2704" s="251">
        <v>29724.32</v>
      </c>
      <c r="AB2704" s="265"/>
      <c r="AC2704" s="921"/>
      <c r="AD2704" s="931">
        <v>0</v>
      </c>
      <c r="AE2704" s="251">
        <f>AE2705+AE2706+AE2707+AE2708</f>
        <v>0</v>
      </c>
      <c r="AF2704" s="565">
        <f>AF2705+AF2706+AF2707+AF2708</f>
        <v>0</v>
      </c>
      <c r="AG2704" s="882">
        <v>0</v>
      </c>
      <c r="AH2704" s="265"/>
      <c r="AI2704" s="921"/>
      <c r="AJ2704" s="926">
        <f t="shared" si="259"/>
        <v>29724.32</v>
      </c>
    </row>
    <row r="2705" spans="2:36" ht="66" x14ac:dyDescent="0.25">
      <c r="B2705" s="643"/>
      <c r="C2705" s="619" t="s">
        <v>2377</v>
      </c>
      <c r="D2705" s="171"/>
      <c r="E2705" s="171">
        <v>2</v>
      </c>
      <c r="F2705" s="109" t="s">
        <v>30</v>
      </c>
      <c r="G2705" s="55" t="s">
        <v>31</v>
      </c>
      <c r="H2705" s="56" t="s">
        <v>32</v>
      </c>
      <c r="I2705" s="55" t="s">
        <v>33</v>
      </c>
      <c r="J2705" s="57">
        <v>2051.5300000000002</v>
      </c>
      <c r="K2705" s="446">
        <v>4103.0600000000004</v>
      </c>
      <c r="L2705" s="80"/>
      <c r="M2705" s="150">
        <v>0</v>
      </c>
      <c r="N2705" s="80"/>
      <c r="O2705" s="150"/>
      <c r="P2705" s="75">
        <v>0</v>
      </c>
      <c r="Q2705" s="999">
        <f>P2705*J2705</f>
        <v>0</v>
      </c>
      <c r="R2705" s="91"/>
      <c r="S2705" s="644"/>
      <c r="T2705" s="75">
        <v>0</v>
      </c>
      <c r="U2705" s="999"/>
      <c r="V2705" s="91"/>
      <c r="W2705" s="644"/>
      <c r="X2705" s="644"/>
      <c r="Y2705" s="1015"/>
      <c r="Z2705" s="60">
        <v>2</v>
      </c>
      <c r="AA2705" s="999">
        <v>4103.0600000000004</v>
      </c>
      <c r="AB2705" s="91"/>
      <c r="AC2705" s="644"/>
      <c r="AD2705" s="63">
        <v>0</v>
      </c>
      <c r="AE2705" s="78">
        <f>AD2705*J2705</f>
        <v>0</v>
      </c>
      <c r="AF2705" s="940">
        <v>0</v>
      </c>
      <c r="AG2705" s="150">
        <v>0</v>
      </c>
      <c r="AH2705" s="91"/>
      <c r="AI2705" s="644"/>
      <c r="AJ2705" s="998">
        <f t="shared" si="259"/>
        <v>4103.0600000000004</v>
      </c>
    </row>
    <row r="2706" spans="2:36" ht="66" x14ac:dyDescent="0.25">
      <c r="B2706" s="625"/>
      <c r="C2706" s="645" t="s">
        <v>2378</v>
      </c>
      <c r="D2706" s="171"/>
      <c r="E2706" s="171">
        <v>1</v>
      </c>
      <c r="F2706" s="109" t="s">
        <v>30</v>
      </c>
      <c r="G2706" s="55" t="s">
        <v>31</v>
      </c>
      <c r="H2706" s="56" t="s">
        <v>32</v>
      </c>
      <c r="I2706" s="55" t="s">
        <v>33</v>
      </c>
      <c r="J2706" s="57">
        <v>9000</v>
      </c>
      <c r="K2706" s="446">
        <v>10621.259999999998</v>
      </c>
      <c r="L2706" s="80"/>
      <c r="M2706" s="150">
        <v>0</v>
      </c>
      <c r="N2706" s="80"/>
      <c r="O2706" s="150"/>
      <c r="P2706" s="75">
        <v>0</v>
      </c>
      <c r="Q2706" s="999">
        <f>P2706*J2706</f>
        <v>0</v>
      </c>
      <c r="R2706" s="91"/>
      <c r="S2706" s="644"/>
      <c r="T2706" s="75">
        <v>0</v>
      </c>
      <c r="U2706" s="999"/>
      <c r="V2706" s="91"/>
      <c r="W2706" s="644"/>
      <c r="X2706" s="644"/>
      <c r="Y2706" s="1015"/>
      <c r="Z2706" s="60">
        <v>1</v>
      </c>
      <c r="AA2706" s="999">
        <v>10621.259999999998</v>
      </c>
      <c r="AB2706" s="91"/>
      <c r="AC2706" s="644"/>
      <c r="AD2706" s="63">
        <v>0</v>
      </c>
      <c r="AE2706" s="78">
        <f>AD2706*J2706</f>
        <v>0</v>
      </c>
      <c r="AF2706" s="940">
        <v>0</v>
      </c>
      <c r="AG2706" s="150">
        <v>0</v>
      </c>
      <c r="AH2706" s="91"/>
      <c r="AI2706" s="644"/>
      <c r="AJ2706" s="998">
        <f t="shared" si="259"/>
        <v>10621.259999999998</v>
      </c>
    </row>
    <row r="2707" spans="2:36" ht="66" x14ac:dyDescent="0.25">
      <c r="B2707" s="625"/>
      <c r="C2707" s="84" t="s">
        <v>2379</v>
      </c>
      <c r="D2707" s="74"/>
      <c r="E2707" s="74">
        <v>1</v>
      </c>
      <c r="F2707" s="79" t="s">
        <v>30</v>
      </c>
      <c r="G2707" s="55" t="s">
        <v>31</v>
      </c>
      <c r="H2707" s="56" t="s">
        <v>32</v>
      </c>
      <c r="I2707" s="55" t="s">
        <v>33</v>
      </c>
      <c r="J2707" s="57">
        <v>6000</v>
      </c>
      <c r="K2707" s="766">
        <v>6000</v>
      </c>
      <c r="L2707" s="80"/>
      <c r="M2707" s="150">
        <v>0</v>
      </c>
      <c r="N2707" s="80"/>
      <c r="O2707" s="150"/>
      <c r="P2707" s="75">
        <v>0</v>
      </c>
      <c r="Q2707" s="999">
        <f>P2707*J2707</f>
        <v>0</v>
      </c>
      <c r="R2707" s="91"/>
      <c r="S2707" s="644"/>
      <c r="T2707" s="75">
        <v>0</v>
      </c>
      <c r="U2707" s="999"/>
      <c r="V2707" s="91"/>
      <c r="W2707" s="644"/>
      <c r="X2707" s="644"/>
      <c r="Y2707" s="1015"/>
      <c r="Z2707" s="60">
        <v>1</v>
      </c>
      <c r="AA2707" s="999">
        <v>6000</v>
      </c>
      <c r="AB2707" s="91"/>
      <c r="AC2707" s="644"/>
      <c r="AD2707" s="63">
        <v>0</v>
      </c>
      <c r="AE2707" s="78">
        <f>AD2707*J2707</f>
        <v>0</v>
      </c>
      <c r="AF2707" s="940">
        <v>0</v>
      </c>
      <c r="AG2707" s="150">
        <v>0</v>
      </c>
      <c r="AH2707" s="91"/>
      <c r="AI2707" s="644"/>
      <c r="AJ2707" s="998">
        <f t="shared" si="259"/>
        <v>6000</v>
      </c>
    </row>
    <row r="2708" spans="2:36" ht="66" x14ac:dyDescent="0.25">
      <c r="B2708" s="467"/>
      <c r="C2708" s="93" t="s">
        <v>2380</v>
      </c>
      <c r="D2708" s="171"/>
      <c r="E2708" s="171">
        <v>1</v>
      </c>
      <c r="F2708" s="109" t="s">
        <v>30</v>
      </c>
      <c r="G2708" s="88" t="s">
        <v>31</v>
      </c>
      <c r="H2708" s="56" t="s">
        <v>32</v>
      </c>
      <c r="I2708" s="55" t="s">
        <v>33</v>
      </c>
      <c r="J2708" s="57">
        <v>9000</v>
      </c>
      <c r="K2708" s="446">
        <v>9000</v>
      </c>
      <c r="L2708" s="89"/>
      <c r="M2708" s="644">
        <v>0</v>
      </c>
      <c r="N2708" s="89"/>
      <c r="O2708" s="644"/>
      <c r="P2708" s="75">
        <v>0</v>
      </c>
      <c r="Q2708" s="999">
        <f>P2708*J2708</f>
        <v>0</v>
      </c>
      <c r="R2708" s="91"/>
      <c r="S2708" s="644"/>
      <c r="T2708" s="75">
        <v>0</v>
      </c>
      <c r="U2708" s="999"/>
      <c r="V2708" s="91"/>
      <c r="W2708" s="644"/>
      <c r="X2708" s="644"/>
      <c r="Y2708" s="1015"/>
      <c r="Z2708" s="60">
        <f t="shared" ref="Z2708:Z2771" si="260">E2708</f>
        <v>1</v>
      </c>
      <c r="AA2708" s="999">
        <v>9000</v>
      </c>
      <c r="AB2708" s="91"/>
      <c r="AC2708" s="644"/>
      <c r="AD2708" s="63">
        <v>0</v>
      </c>
      <c r="AE2708" s="78">
        <f>AD2708*J2708</f>
        <v>0</v>
      </c>
      <c r="AF2708" s="940">
        <v>0</v>
      </c>
      <c r="AG2708" s="150">
        <v>0</v>
      </c>
      <c r="AH2708" s="91"/>
      <c r="AI2708" s="644"/>
      <c r="AJ2708" s="998">
        <f t="shared" si="259"/>
        <v>9000</v>
      </c>
    </row>
    <row r="2709" spans="2:36" x14ac:dyDescent="0.25">
      <c r="B2709" s="42">
        <v>51902</v>
      </c>
      <c r="C2709" s="341" t="s">
        <v>2381</v>
      </c>
      <c r="D2709" s="42"/>
      <c r="E2709" s="752"/>
      <c r="F2709" s="45"/>
      <c r="G2709" s="46"/>
      <c r="H2709" s="46"/>
      <c r="I2709" s="46"/>
      <c r="J2709" s="47"/>
      <c r="K2709" s="846">
        <v>0</v>
      </c>
      <c r="L2709" s="264"/>
      <c r="M2709" s="921">
        <v>0</v>
      </c>
      <c r="N2709" s="264"/>
      <c r="O2709" s="921"/>
      <c r="P2709" s="238">
        <v>0</v>
      </c>
      <c r="Q2709" s="251"/>
      <c r="R2709" s="265"/>
      <c r="S2709" s="921"/>
      <c r="T2709" s="238">
        <v>0</v>
      </c>
      <c r="U2709" s="251"/>
      <c r="V2709" s="265"/>
      <c r="W2709" s="921"/>
      <c r="X2709" s="265"/>
      <c r="Y2709" s="921"/>
      <c r="Z2709" s="376">
        <f t="shared" si="260"/>
        <v>0</v>
      </c>
      <c r="AA2709" s="251">
        <v>0</v>
      </c>
      <c r="AB2709" s="265"/>
      <c r="AC2709" s="921"/>
      <c r="AD2709" s="931">
        <v>0</v>
      </c>
      <c r="AE2709" s="251"/>
      <c r="AF2709" s="565"/>
      <c r="AG2709" s="882">
        <v>0</v>
      </c>
      <c r="AH2709" s="265"/>
      <c r="AI2709" s="921"/>
      <c r="AJ2709" s="926">
        <f t="shared" si="259"/>
        <v>0</v>
      </c>
    </row>
    <row r="2710" spans="2:36" x14ac:dyDescent="0.25">
      <c r="B2710" s="467"/>
      <c r="C2710" s="647"/>
      <c r="D2710" s="171"/>
      <c r="E2710" s="171"/>
      <c r="F2710" s="109"/>
      <c r="G2710" s="133"/>
      <c r="H2710" s="324"/>
      <c r="I2710" s="325"/>
      <c r="J2710" s="108"/>
      <c r="K2710" s="446"/>
      <c r="L2710" s="142"/>
      <c r="M2710" s="918">
        <v>0</v>
      </c>
      <c r="N2710" s="142"/>
      <c r="O2710" s="918"/>
      <c r="P2710" s="75">
        <v>0</v>
      </c>
      <c r="Q2710" s="1007"/>
      <c r="R2710" s="144"/>
      <c r="S2710" s="918"/>
      <c r="T2710" s="75">
        <v>0</v>
      </c>
      <c r="U2710" s="1007"/>
      <c r="V2710" s="144"/>
      <c r="W2710" s="918"/>
      <c r="X2710" s="144"/>
      <c r="Y2710" s="918"/>
      <c r="Z2710" s="60">
        <f t="shared" si="260"/>
        <v>0</v>
      </c>
      <c r="AA2710" s="1007"/>
      <c r="AB2710" s="144"/>
      <c r="AC2710" s="918"/>
      <c r="AD2710" s="63">
        <v>0</v>
      </c>
      <c r="AE2710" s="135"/>
      <c r="AF2710" s="945"/>
      <c r="AG2710" s="150">
        <v>0</v>
      </c>
      <c r="AH2710" s="144"/>
      <c r="AI2710" s="918"/>
      <c r="AJ2710" s="998">
        <f t="shared" si="259"/>
        <v>0</v>
      </c>
    </row>
    <row r="2711" spans="2:36" x14ac:dyDescent="0.25">
      <c r="B2711" s="42">
        <v>51903</v>
      </c>
      <c r="C2711" s="341" t="s">
        <v>2382</v>
      </c>
      <c r="D2711" s="42"/>
      <c r="E2711" s="752"/>
      <c r="F2711" s="45"/>
      <c r="G2711" s="46"/>
      <c r="H2711" s="46"/>
      <c r="I2711" s="46"/>
      <c r="J2711" s="47"/>
      <c r="K2711" s="846">
        <v>186123.66999999998</v>
      </c>
      <c r="L2711" s="264"/>
      <c r="M2711" s="921">
        <v>0</v>
      </c>
      <c r="N2711" s="264"/>
      <c r="O2711" s="921"/>
      <c r="P2711" s="238">
        <v>0</v>
      </c>
      <c r="Q2711" s="251">
        <f>SUM(Q2712:Q2719)</f>
        <v>0</v>
      </c>
      <c r="R2711" s="265"/>
      <c r="S2711" s="921"/>
      <c r="T2711" s="238">
        <v>0</v>
      </c>
      <c r="U2711" s="251">
        <v>0</v>
      </c>
      <c r="V2711" s="265"/>
      <c r="W2711" s="921">
        <f>SUM(W2712:W2719)</f>
        <v>2350</v>
      </c>
      <c r="X2711" s="265"/>
      <c r="Y2711" s="921"/>
      <c r="Z2711" s="376">
        <f t="shared" si="260"/>
        <v>0</v>
      </c>
      <c r="AA2711" s="251">
        <v>186123.66999999998</v>
      </c>
      <c r="AB2711" s="265"/>
      <c r="AC2711" s="921"/>
      <c r="AD2711" s="931">
        <v>0</v>
      </c>
      <c r="AE2711" s="251">
        <f>SUM(AE2712:AE2719)</f>
        <v>0</v>
      </c>
      <c r="AF2711" s="565">
        <f>SUM(AF2712:AF2719)</f>
        <v>0</v>
      </c>
      <c r="AG2711" s="882">
        <v>0</v>
      </c>
      <c r="AH2711" s="265"/>
      <c r="AI2711" s="921"/>
      <c r="AJ2711" s="926">
        <f>SUM(AJ2712:AJ2719)</f>
        <v>186123.66999999998</v>
      </c>
    </row>
    <row r="2712" spans="2:36" ht="66" x14ac:dyDescent="0.25">
      <c r="B2712" s="51"/>
      <c r="C2712" s="648" t="s">
        <v>2383</v>
      </c>
      <c r="D2712" s="51"/>
      <c r="E2712" s="51">
        <v>1</v>
      </c>
      <c r="F2712" s="79" t="s">
        <v>30</v>
      </c>
      <c r="G2712" s="55" t="s">
        <v>31</v>
      </c>
      <c r="H2712" s="56" t="s">
        <v>32</v>
      </c>
      <c r="I2712" s="55" t="s">
        <v>33</v>
      </c>
      <c r="J2712" s="57">
        <v>10750</v>
      </c>
      <c r="K2712" s="807">
        <v>10750</v>
      </c>
      <c r="L2712" s="142"/>
      <c r="M2712" s="918">
        <v>0</v>
      </c>
      <c r="N2712" s="142"/>
      <c r="O2712" s="918"/>
      <c r="P2712" s="75">
        <v>0</v>
      </c>
      <c r="Q2712" s="999">
        <f>P2712*J2712</f>
        <v>0</v>
      </c>
      <c r="R2712" s="91"/>
      <c r="S2712" s="644"/>
      <c r="T2712" s="75">
        <v>0</v>
      </c>
      <c r="U2712" s="999"/>
      <c r="V2712" s="91"/>
      <c r="W2712" s="644"/>
      <c r="X2712" s="91"/>
      <c r="Y2712" s="644"/>
      <c r="Z2712" s="60">
        <f t="shared" si="260"/>
        <v>1</v>
      </c>
      <c r="AA2712" s="999">
        <v>10750</v>
      </c>
      <c r="AB2712" s="91"/>
      <c r="AC2712" s="644"/>
      <c r="AD2712" s="63">
        <v>0</v>
      </c>
      <c r="AE2712" s="78">
        <f>AD2712*J2712</f>
        <v>0</v>
      </c>
      <c r="AF2712" s="940">
        <v>0</v>
      </c>
      <c r="AG2712" s="150">
        <v>0</v>
      </c>
      <c r="AH2712" s="91"/>
      <c r="AI2712" s="644"/>
      <c r="AJ2712" s="998">
        <f t="shared" si="259"/>
        <v>10750</v>
      </c>
    </row>
    <row r="2713" spans="2:36" x14ac:dyDescent="0.25">
      <c r="B2713" s="51"/>
      <c r="C2713" s="649" t="s">
        <v>2384</v>
      </c>
      <c r="D2713" s="51"/>
      <c r="E2713" s="51">
        <v>1</v>
      </c>
      <c r="F2713" s="79"/>
      <c r="G2713" s="55"/>
      <c r="H2713" s="56"/>
      <c r="I2713" s="55"/>
      <c r="J2713" s="57"/>
      <c r="K2713" s="807">
        <v>100590.27</v>
      </c>
      <c r="L2713" s="142"/>
      <c r="M2713" s="918">
        <v>0</v>
      </c>
      <c r="N2713" s="142"/>
      <c r="O2713" s="918"/>
      <c r="P2713" s="75">
        <v>0</v>
      </c>
      <c r="Q2713" s="999"/>
      <c r="R2713" s="91"/>
      <c r="S2713" s="644"/>
      <c r="T2713" s="75">
        <v>0</v>
      </c>
      <c r="U2713" s="999"/>
      <c r="V2713" s="91"/>
      <c r="W2713" s="644"/>
      <c r="X2713" s="91"/>
      <c r="Y2713" s="644"/>
      <c r="Z2713" s="60">
        <f t="shared" si="260"/>
        <v>1</v>
      </c>
      <c r="AA2713" s="999">
        <v>100590.27</v>
      </c>
      <c r="AB2713" s="91"/>
      <c r="AC2713" s="644"/>
      <c r="AD2713" s="63">
        <v>0</v>
      </c>
      <c r="AE2713" s="78"/>
      <c r="AF2713" s="940"/>
      <c r="AG2713" s="150">
        <v>0</v>
      </c>
      <c r="AH2713" s="91"/>
      <c r="AI2713" s="644"/>
      <c r="AJ2713" s="998">
        <f t="shared" si="259"/>
        <v>100590.27</v>
      </c>
    </row>
    <row r="2714" spans="2:36" ht="66" x14ac:dyDescent="0.25">
      <c r="B2714" s="467"/>
      <c r="C2714" s="626" t="s">
        <v>2385</v>
      </c>
      <c r="D2714" s="74"/>
      <c r="E2714" s="74">
        <v>1</v>
      </c>
      <c r="F2714" s="79" t="s">
        <v>30</v>
      </c>
      <c r="G2714" s="88" t="s">
        <v>31</v>
      </c>
      <c r="H2714" s="56" t="s">
        <v>32</v>
      </c>
      <c r="I2714" s="55" t="s">
        <v>33</v>
      </c>
      <c r="J2714" s="57">
        <v>6985.5</v>
      </c>
      <c r="K2714" s="766">
        <v>6985.5</v>
      </c>
      <c r="L2714" s="142"/>
      <c r="M2714" s="918">
        <v>0</v>
      </c>
      <c r="N2714" s="142"/>
      <c r="O2714" s="918"/>
      <c r="P2714" s="75">
        <v>0</v>
      </c>
      <c r="Q2714" s="999">
        <f t="shared" ref="Q2714:Q2719" si="261">P2714*J2714</f>
        <v>0</v>
      </c>
      <c r="R2714" s="91"/>
      <c r="S2714" s="644"/>
      <c r="T2714" s="75">
        <v>0</v>
      </c>
      <c r="U2714" s="999"/>
      <c r="V2714" s="91"/>
      <c r="W2714" s="644"/>
      <c r="X2714" s="91"/>
      <c r="Y2714" s="644"/>
      <c r="Z2714" s="60">
        <f t="shared" si="260"/>
        <v>1</v>
      </c>
      <c r="AA2714" s="999">
        <f t="shared" ref="AA2714:AA2715" si="262">K2714-W2714</f>
        <v>6985.5</v>
      </c>
      <c r="AB2714" s="91"/>
      <c r="AC2714" s="644"/>
      <c r="AD2714" s="63">
        <v>0</v>
      </c>
      <c r="AE2714" s="78">
        <f t="shared" ref="AE2714:AE2719" si="263">AD2714*J2714</f>
        <v>0</v>
      </c>
      <c r="AF2714" s="940">
        <v>0</v>
      </c>
      <c r="AG2714" s="150">
        <v>0</v>
      </c>
      <c r="AH2714" s="91"/>
      <c r="AI2714" s="644"/>
      <c r="AJ2714" s="998">
        <f t="shared" si="259"/>
        <v>6985.5</v>
      </c>
    </row>
    <row r="2715" spans="2:36" ht="66" x14ac:dyDescent="0.25">
      <c r="B2715" s="467"/>
      <c r="C2715" s="626" t="s">
        <v>2386</v>
      </c>
      <c r="D2715" s="74"/>
      <c r="E2715" s="74">
        <v>1</v>
      </c>
      <c r="F2715" s="79" t="s">
        <v>30</v>
      </c>
      <c r="G2715" s="55" t="s">
        <v>31</v>
      </c>
      <c r="H2715" s="56" t="s">
        <v>32</v>
      </c>
      <c r="I2715" s="55" t="s">
        <v>33</v>
      </c>
      <c r="J2715" s="57">
        <v>2500</v>
      </c>
      <c r="K2715" s="766">
        <v>2500</v>
      </c>
      <c r="L2715" s="142"/>
      <c r="M2715" s="918">
        <v>0</v>
      </c>
      <c r="N2715" s="142"/>
      <c r="O2715" s="918"/>
      <c r="P2715" s="75">
        <v>0</v>
      </c>
      <c r="Q2715" s="999">
        <f t="shared" si="261"/>
        <v>0</v>
      </c>
      <c r="R2715" s="91"/>
      <c r="S2715" s="644"/>
      <c r="T2715" s="75">
        <v>0</v>
      </c>
      <c r="U2715" s="999"/>
      <c r="V2715" s="91"/>
      <c r="W2715" s="644"/>
      <c r="X2715" s="91"/>
      <c r="Y2715" s="644"/>
      <c r="Z2715" s="60">
        <f t="shared" si="260"/>
        <v>1</v>
      </c>
      <c r="AA2715" s="999">
        <f t="shared" si="262"/>
        <v>2500</v>
      </c>
      <c r="AB2715" s="91"/>
      <c r="AC2715" s="644"/>
      <c r="AD2715" s="63">
        <v>0</v>
      </c>
      <c r="AE2715" s="78">
        <f t="shared" si="263"/>
        <v>0</v>
      </c>
      <c r="AF2715" s="940">
        <v>0</v>
      </c>
      <c r="AG2715" s="150">
        <v>0</v>
      </c>
      <c r="AH2715" s="91"/>
      <c r="AI2715" s="644"/>
      <c r="AJ2715" s="998">
        <f t="shared" si="259"/>
        <v>2500</v>
      </c>
    </row>
    <row r="2716" spans="2:36" ht="66" x14ac:dyDescent="0.25">
      <c r="B2716" s="467"/>
      <c r="C2716" s="626" t="s">
        <v>2387</v>
      </c>
      <c r="D2716" s="74"/>
      <c r="E2716" s="74">
        <v>1</v>
      </c>
      <c r="F2716" s="79" t="s">
        <v>30</v>
      </c>
      <c r="G2716" s="55" t="s">
        <v>31</v>
      </c>
      <c r="H2716" s="56" t="s">
        <v>32</v>
      </c>
      <c r="I2716" s="55" t="s">
        <v>33</v>
      </c>
      <c r="J2716" s="57">
        <f>2500+440.8</f>
        <v>2940.8</v>
      </c>
      <c r="K2716" s="766">
        <f>J2716*E2716</f>
        <v>2940.8</v>
      </c>
      <c r="L2716" s="142"/>
      <c r="M2716" s="918">
        <v>0</v>
      </c>
      <c r="N2716" s="142"/>
      <c r="O2716" s="918"/>
      <c r="P2716" s="75">
        <v>0</v>
      </c>
      <c r="Q2716" s="999">
        <f t="shared" si="261"/>
        <v>0</v>
      </c>
      <c r="R2716" s="91"/>
      <c r="S2716" s="644"/>
      <c r="T2716" s="75">
        <v>0</v>
      </c>
      <c r="U2716" s="999"/>
      <c r="V2716" s="91">
        <v>1</v>
      </c>
      <c r="W2716" s="644">
        <v>2350</v>
      </c>
      <c r="X2716" s="91"/>
      <c r="Y2716" s="644"/>
      <c r="Z2716" s="60">
        <f t="shared" si="260"/>
        <v>1</v>
      </c>
      <c r="AA2716" s="999">
        <f>K2716-W2716</f>
        <v>590.80000000000018</v>
      </c>
      <c r="AB2716" s="91"/>
      <c r="AC2716" s="644"/>
      <c r="AD2716" s="63">
        <v>0</v>
      </c>
      <c r="AE2716" s="78">
        <f t="shared" si="263"/>
        <v>0</v>
      </c>
      <c r="AF2716" s="940">
        <v>0</v>
      </c>
      <c r="AG2716" s="150">
        <v>0</v>
      </c>
      <c r="AH2716" s="91"/>
      <c r="AI2716" s="644"/>
      <c r="AJ2716" s="998">
        <f t="shared" si="259"/>
        <v>2940.8</v>
      </c>
    </row>
    <row r="2717" spans="2:36" ht="66" x14ac:dyDescent="0.25">
      <c r="B2717" s="467"/>
      <c r="C2717" s="649" t="s">
        <v>2388</v>
      </c>
      <c r="D2717" s="74"/>
      <c r="E2717" s="74">
        <v>1</v>
      </c>
      <c r="F2717" s="79" t="s">
        <v>30</v>
      </c>
      <c r="G2717" s="55" t="s">
        <v>31</v>
      </c>
      <c r="H2717" s="56" t="s">
        <v>32</v>
      </c>
      <c r="I2717" s="55" t="s">
        <v>33</v>
      </c>
      <c r="J2717" s="57">
        <v>1309.2</v>
      </c>
      <c r="K2717" s="766">
        <v>1309.2</v>
      </c>
      <c r="L2717" s="142"/>
      <c r="M2717" s="918">
        <v>0</v>
      </c>
      <c r="N2717" s="142"/>
      <c r="O2717" s="918"/>
      <c r="P2717" s="75">
        <v>0</v>
      </c>
      <c r="Q2717" s="999">
        <f t="shared" si="261"/>
        <v>0</v>
      </c>
      <c r="R2717" s="91"/>
      <c r="S2717" s="644"/>
      <c r="T2717" s="75">
        <v>0</v>
      </c>
      <c r="U2717" s="999"/>
      <c r="V2717" s="91"/>
      <c r="W2717" s="644"/>
      <c r="X2717" s="91"/>
      <c r="Y2717" s="644"/>
      <c r="Z2717" s="60">
        <f t="shared" si="260"/>
        <v>1</v>
      </c>
      <c r="AA2717" s="999">
        <v>1309.2</v>
      </c>
      <c r="AB2717" s="91"/>
      <c r="AC2717" s="644"/>
      <c r="AD2717" s="63">
        <v>0</v>
      </c>
      <c r="AE2717" s="78">
        <f t="shared" si="263"/>
        <v>0</v>
      </c>
      <c r="AF2717" s="940">
        <v>0</v>
      </c>
      <c r="AG2717" s="150">
        <v>0</v>
      </c>
      <c r="AH2717" s="91"/>
      <c r="AI2717" s="644"/>
      <c r="AJ2717" s="998">
        <f t="shared" si="259"/>
        <v>1309.2</v>
      </c>
    </row>
    <row r="2718" spans="2:36" ht="66" x14ac:dyDescent="0.25">
      <c r="B2718" s="467"/>
      <c r="C2718" s="110" t="s">
        <v>2389</v>
      </c>
      <c r="D2718" s="74"/>
      <c r="E2718" s="74">
        <v>1</v>
      </c>
      <c r="F2718" s="79" t="s">
        <v>30</v>
      </c>
      <c r="G2718" s="55" t="s">
        <v>31</v>
      </c>
      <c r="H2718" s="56" t="s">
        <v>32</v>
      </c>
      <c r="I2718" s="55" t="s">
        <v>33</v>
      </c>
      <c r="J2718" s="57">
        <v>2583.9</v>
      </c>
      <c r="K2718" s="766">
        <v>2583.9</v>
      </c>
      <c r="L2718" s="142"/>
      <c r="M2718" s="918">
        <v>0</v>
      </c>
      <c r="N2718" s="142"/>
      <c r="O2718" s="918"/>
      <c r="P2718" s="75">
        <v>0</v>
      </c>
      <c r="Q2718" s="999">
        <f t="shared" si="261"/>
        <v>0</v>
      </c>
      <c r="R2718" s="91"/>
      <c r="S2718" s="644"/>
      <c r="T2718" s="75">
        <v>0</v>
      </c>
      <c r="U2718" s="999"/>
      <c r="V2718" s="91"/>
      <c r="W2718" s="644"/>
      <c r="X2718" s="91"/>
      <c r="Y2718" s="644"/>
      <c r="Z2718" s="60">
        <f t="shared" si="260"/>
        <v>1</v>
      </c>
      <c r="AA2718" s="999">
        <v>2583.9</v>
      </c>
      <c r="AB2718" s="91"/>
      <c r="AC2718" s="644"/>
      <c r="AD2718" s="63">
        <v>0</v>
      </c>
      <c r="AE2718" s="78">
        <f t="shared" si="263"/>
        <v>0</v>
      </c>
      <c r="AF2718" s="940">
        <v>0</v>
      </c>
      <c r="AG2718" s="150">
        <v>0</v>
      </c>
      <c r="AH2718" s="91"/>
      <c r="AI2718" s="644"/>
      <c r="AJ2718" s="998">
        <f t="shared" si="259"/>
        <v>2583.9</v>
      </c>
    </row>
    <row r="2719" spans="2:36" ht="66" x14ac:dyDescent="0.25">
      <c r="B2719" s="467"/>
      <c r="C2719" s="289" t="s">
        <v>2390</v>
      </c>
      <c r="D2719" s="74"/>
      <c r="E2719" s="74">
        <v>12</v>
      </c>
      <c r="F2719" s="79" t="s">
        <v>30</v>
      </c>
      <c r="G2719" s="88" t="s">
        <v>31</v>
      </c>
      <c r="H2719" s="56" t="s">
        <v>32</v>
      </c>
      <c r="I2719" s="55" t="s">
        <v>33</v>
      </c>
      <c r="J2719" s="57">
        <v>4872</v>
      </c>
      <c r="K2719" s="766">
        <v>58464</v>
      </c>
      <c r="L2719" s="142"/>
      <c r="M2719" s="918">
        <v>0</v>
      </c>
      <c r="N2719" s="142"/>
      <c r="O2719" s="918"/>
      <c r="P2719" s="75">
        <v>0</v>
      </c>
      <c r="Q2719" s="999">
        <f t="shared" si="261"/>
        <v>0</v>
      </c>
      <c r="R2719" s="91"/>
      <c r="S2719" s="644"/>
      <c r="T2719" s="75">
        <v>0</v>
      </c>
      <c r="U2719" s="999"/>
      <c r="V2719" s="91"/>
      <c r="W2719" s="644"/>
      <c r="X2719" s="91"/>
      <c r="Y2719" s="644"/>
      <c r="Z2719" s="60">
        <f t="shared" si="260"/>
        <v>12</v>
      </c>
      <c r="AA2719" s="999">
        <v>58464</v>
      </c>
      <c r="AB2719" s="91"/>
      <c r="AC2719" s="644"/>
      <c r="AD2719" s="63">
        <v>0</v>
      </c>
      <c r="AE2719" s="78">
        <f t="shared" si="263"/>
        <v>0</v>
      </c>
      <c r="AF2719" s="940">
        <v>0</v>
      </c>
      <c r="AG2719" s="150">
        <v>0</v>
      </c>
      <c r="AH2719" s="91"/>
      <c r="AI2719" s="644"/>
      <c r="AJ2719" s="998">
        <f t="shared" si="259"/>
        <v>58464</v>
      </c>
    </row>
    <row r="2720" spans="2:36" x14ac:dyDescent="0.25">
      <c r="B2720" s="42">
        <v>51904</v>
      </c>
      <c r="C2720" s="341" t="s">
        <v>2391</v>
      </c>
      <c r="D2720" s="42"/>
      <c r="E2720" s="752"/>
      <c r="F2720" s="45"/>
      <c r="G2720" s="46"/>
      <c r="H2720" s="46"/>
      <c r="I2720" s="46"/>
      <c r="J2720" s="47"/>
      <c r="K2720" s="846">
        <v>0</v>
      </c>
      <c r="L2720" s="264"/>
      <c r="M2720" s="921">
        <v>0</v>
      </c>
      <c r="N2720" s="264"/>
      <c r="O2720" s="921"/>
      <c r="P2720" s="238">
        <v>0</v>
      </c>
      <c r="Q2720" s="251"/>
      <c r="R2720" s="265"/>
      <c r="S2720" s="921"/>
      <c r="T2720" s="238">
        <v>0</v>
      </c>
      <c r="U2720" s="251">
        <v>0</v>
      </c>
      <c r="V2720" s="265"/>
      <c r="W2720" s="921"/>
      <c r="X2720" s="265"/>
      <c r="Y2720" s="921"/>
      <c r="Z2720" s="376">
        <f t="shared" si="260"/>
        <v>0</v>
      </c>
      <c r="AA2720" s="251">
        <v>0</v>
      </c>
      <c r="AB2720" s="265"/>
      <c r="AC2720" s="921"/>
      <c r="AD2720" s="931">
        <v>0</v>
      </c>
      <c r="AE2720" s="251"/>
      <c r="AF2720" s="565"/>
      <c r="AG2720" s="882">
        <v>0</v>
      </c>
      <c r="AH2720" s="265"/>
      <c r="AI2720" s="921"/>
      <c r="AJ2720" s="926">
        <f t="shared" si="259"/>
        <v>0</v>
      </c>
    </row>
    <row r="2721" spans="2:36" x14ac:dyDescent="0.25">
      <c r="B2721" s="643"/>
      <c r="C2721" s="651"/>
      <c r="D2721" s="74"/>
      <c r="E2721" s="74"/>
      <c r="F2721" s="79"/>
      <c r="G2721" s="133"/>
      <c r="H2721" s="324"/>
      <c r="I2721" s="325"/>
      <c r="J2721" s="108"/>
      <c r="K2721" s="766"/>
      <c r="L2721" s="142"/>
      <c r="M2721" s="918">
        <v>0</v>
      </c>
      <c r="N2721" s="142"/>
      <c r="O2721" s="918"/>
      <c r="P2721" s="75">
        <v>0</v>
      </c>
      <c r="Q2721" s="1007"/>
      <c r="R2721" s="144"/>
      <c r="S2721" s="918"/>
      <c r="T2721" s="75">
        <v>0</v>
      </c>
      <c r="U2721" s="1007"/>
      <c r="V2721" s="144"/>
      <c r="W2721" s="918"/>
      <c r="X2721" s="144"/>
      <c r="Y2721" s="918"/>
      <c r="Z2721" s="60">
        <f t="shared" si="260"/>
        <v>0</v>
      </c>
      <c r="AA2721" s="1007"/>
      <c r="AB2721" s="144"/>
      <c r="AC2721" s="918"/>
      <c r="AD2721" s="63">
        <v>0</v>
      </c>
      <c r="AE2721" s="135"/>
      <c r="AF2721" s="945"/>
      <c r="AG2721" s="150">
        <v>0</v>
      </c>
      <c r="AH2721" s="144"/>
      <c r="AI2721" s="918"/>
      <c r="AJ2721" s="998">
        <f t="shared" si="259"/>
        <v>0</v>
      </c>
    </row>
    <row r="2722" spans="2:36" x14ac:dyDescent="0.25">
      <c r="B2722" s="42">
        <v>51905</v>
      </c>
      <c r="C2722" s="341" t="s">
        <v>2392</v>
      </c>
      <c r="D2722" s="42"/>
      <c r="E2722" s="752"/>
      <c r="F2722" s="45"/>
      <c r="G2722" s="46"/>
      <c r="H2722" s="46"/>
      <c r="I2722" s="46"/>
      <c r="J2722" s="47"/>
      <c r="K2722" s="846">
        <v>0</v>
      </c>
      <c r="L2722" s="264"/>
      <c r="M2722" s="921">
        <v>0</v>
      </c>
      <c r="N2722" s="264"/>
      <c r="O2722" s="921"/>
      <c r="P2722" s="238">
        <v>0</v>
      </c>
      <c r="Q2722" s="251"/>
      <c r="R2722" s="265"/>
      <c r="S2722" s="921"/>
      <c r="T2722" s="238">
        <v>0</v>
      </c>
      <c r="U2722" s="251">
        <v>0</v>
      </c>
      <c r="V2722" s="265"/>
      <c r="W2722" s="921"/>
      <c r="X2722" s="265"/>
      <c r="Y2722" s="921"/>
      <c r="Z2722" s="376">
        <f t="shared" si="260"/>
        <v>0</v>
      </c>
      <c r="AA2722" s="251">
        <v>0</v>
      </c>
      <c r="AB2722" s="265"/>
      <c r="AC2722" s="921"/>
      <c r="AD2722" s="931">
        <v>0</v>
      </c>
      <c r="AE2722" s="251"/>
      <c r="AF2722" s="565"/>
      <c r="AG2722" s="882">
        <v>0</v>
      </c>
      <c r="AH2722" s="265"/>
      <c r="AI2722" s="921"/>
      <c r="AJ2722" s="926">
        <f t="shared" si="259"/>
        <v>0</v>
      </c>
    </row>
    <row r="2723" spans="2:36" x14ac:dyDescent="0.25">
      <c r="B2723" s="643"/>
      <c r="C2723" s="651"/>
      <c r="D2723" s="74"/>
      <c r="E2723" s="74"/>
      <c r="F2723" s="79"/>
      <c r="G2723" s="133"/>
      <c r="H2723" s="324"/>
      <c r="I2723" s="325"/>
      <c r="J2723" s="108"/>
      <c r="K2723" s="766"/>
      <c r="L2723" s="142"/>
      <c r="M2723" s="918">
        <v>0</v>
      </c>
      <c r="N2723" s="142"/>
      <c r="O2723" s="918"/>
      <c r="P2723" s="75">
        <v>0</v>
      </c>
      <c r="Q2723" s="1007"/>
      <c r="R2723" s="144"/>
      <c r="S2723" s="918"/>
      <c r="T2723" s="75">
        <v>0</v>
      </c>
      <c r="U2723" s="1007"/>
      <c r="V2723" s="144"/>
      <c r="W2723" s="918"/>
      <c r="X2723" s="144"/>
      <c r="Y2723" s="918"/>
      <c r="Z2723" s="60">
        <f t="shared" si="260"/>
        <v>0</v>
      </c>
      <c r="AA2723" s="1007"/>
      <c r="AB2723" s="144"/>
      <c r="AC2723" s="918"/>
      <c r="AD2723" s="63">
        <v>0</v>
      </c>
      <c r="AE2723" s="135"/>
      <c r="AF2723" s="945"/>
      <c r="AG2723" s="150">
        <v>0</v>
      </c>
      <c r="AH2723" s="144"/>
      <c r="AI2723" s="918"/>
      <c r="AJ2723" s="998">
        <f t="shared" si="259"/>
        <v>0</v>
      </c>
    </row>
    <row r="2724" spans="2:36" x14ac:dyDescent="0.25">
      <c r="B2724" s="42">
        <v>51906</v>
      </c>
      <c r="C2724" s="341" t="s">
        <v>2393</v>
      </c>
      <c r="D2724" s="42"/>
      <c r="E2724" s="752"/>
      <c r="F2724" s="45"/>
      <c r="G2724" s="46"/>
      <c r="H2724" s="46"/>
      <c r="I2724" s="46"/>
      <c r="J2724" s="47"/>
      <c r="K2724" s="846">
        <v>0</v>
      </c>
      <c r="L2724" s="264"/>
      <c r="M2724" s="921">
        <v>0</v>
      </c>
      <c r="N2724" s="264"/>
      <c r="O2724" s="921"/>
      <c r="P2724" s="238">
        <v>0</v>
      </c>
      <c r="Q2724" s="251"/>
      <c r="R2724" s="265"/>
      <c r="S2724" s="921"/>
      <c r="T2724" s="238">
        <v>0</v>
      </c>
      <c r="U2724" s="251">
        <v>0</v>
      </c>
      <c r="V2724" s="265"/>
      <c r="W2724" s="921"/>
      <c r="X2724" s="265"/>
      <c r="Y2724" s="921"/>
      <c r="Z2724" s="376">
        <f t="shared" si="260"/>
        <v>0</v>
      </c>
      <c r="AA2724" s="251">
        <v>0</v>
      </c>
      <c r="AB2724" s="265"/>
      <c r="AC2724" s="921"/>
      <c r="AD2724" s="931">
        <v>0</v>
      </c>
      <c r="AE2724" s="251"/>
      <c r="AF2724" s="565"/>
      <c r="AG2724" s="882">
        <v>0</v>
      </c>
      <c r="AH2724" s="265"/>
      <c r="AI2724" s="921"/>
      <c r="AJ2724" s="926">
        <f t="shared" si="259"/>
        <v>0</v>
      </c>
    </row>
    <row r="2725" spans="2:36" x14ac:dyDescent="0.25">
      <c r="B2725" s="467"/>
      <c r="C2725" s="653"/>
      <c r="D2725" s="74"/>
      <c r="E2725" s="74"/>
      <c r="F2725" s="79"/>
      <c r="G2725" s="133"/>
      <c r="H2725" s="324"/>
      <c r="I2725" s="325"/>
      <c r="J2725" s="108"/>
      <c r="K2725" s="766"/>
      <c r="L2725" s="142"/>
      <c r="M2725" s="918">
        <v>0</v>
      </c>
      <c r="N2725" s="142"/>
      <c r="O2725" s="918"/>
      <c r="P2725" s="75">
        <v>0</v>
      </c>
      <c r="Q2725" s="1007"/>
      <c r="R2725" s="144"/>
      <c r="S2725" s="918"/>
      <c r="T2725" s="75">
        <v>0</v>
      </c>
      <c r="U2725" s="1007"/>
      <c r="V2725" s="144"/>
      <c r="W2725" s="918"/>
      <c r="X2725" s="144"/>
      <c r="Y2725" s="918"/>
      <c r="Z2725" s="60">
        <f t="shared" si="260"/>
        <v>0</v>
      </c>
      <c r="AA2725" s="1007"/>
      <c r="AB2725" s="144"/>
      <c r="AC2725" s="918"/>
      <c r="AD2725" s="63">
        <v>0</v>
      </c>
      <c r="AE2725" s="135"/>
      <c r="AF2725" s="945"/>
      <c r="AG2725" s="150">
        <v>0</v>
      </c>
      <c r="AH2725" s="144"/>
      <c r="AI2725" s="918"/>
      <c r="AJ2725" s="998">
        <f t="shared" si="259"/>
        <v>0</v>
      </c>
    </row>
    <row r="2726" spans="2:36" x14ac:dyDescent="0.25">
      <c r="B2726" s="42">
        <v>51907</v>
      </c>
      <c r="C2726" s="341" t="s">
        <v>2394</v>
      </c>
      <c r="D2726" s="42"/>
      <c r="E2726" s="752"/>
      <c r="F2726" s="45"/>
      <c r="G2726" s="46"/>
      <c r="H2726" s="46"/>
      <c r="I2726" s="46"/>
      <c r="J2726" s="47"/>
      <c r="K2726" s="846">
        <v>4019.4</v>
      </c>
      <c r="L2726" s="264"/>
      <c r="M2726" s="921">
        <v>0</v>
      </c>
      <c r="N2726" s="264"/>
      <c r="O2726" s="921"/>
      <c r="P2726" s="238">
        <v>0</v>
      </c>
      <c r="Q2726" s="251">
        <f>Q2727</f>
        <v>0</v>
      </c>
      <c r="R2726" s="265"/>
      <c r="S2726" s="921"/>
      <c r="T2726" s="238">
        <v>0</v>
      </c>
      <c r="U2726" s="251">
        <v>0</v>
      </c>
      <c r="V2726" s="265"/>
      <c r="W2726" s="921"/>
      <c r="X2726" s="265"/>
      <c r="Y2726" s="921"/>
      <c r="Z2726" s="376">
        <f t="shared" si="260"/>
        <v>0</v>
      </c>
      <c r="AA2726" s="251">
        <v>4019.4</v>
      </c>
      <c r="AB2726" s="265"/>
      <c r="AC2726" s="921"/>
      <c r="AD2726" s="931">
        <v>0</v>
      </c>
      <c r="AE2726" s="251">
        <f>AE2727</f>
        <v>0</v>
      </c>
      <c r="AF2726" s="565">
        <f>AF2727</f>
        <v>0</v>
      </c>
      <c r="AG2726" s="882">
        <v>0</v>
      </c>
      <c r="AH2726" s="265"/>
      <c r="AI2726" s="921"/>
      <c r="AJ2726" s="926">
        <f t="shared" si="259"/>
        <v>4019.4</v>
      </c>
    </row>
    <row r="2727" spans="2:36" ht="66" x14ac:dyDescent="0.25">
      <c r="B2727" s="625"/>
      <c r="C2727" s="226" t="s">
        <v>2395</v>
      </c>
      <c r="D2727" s="74"/>
      <c r="E2727" s="74">
        <v>1</v>
      </c>
      <c r="F2727" s="79" t="s">
        <v>30</v>
      </c>
      <c r="G2727" s="88" t="s">
        <v>31</v>
      </c>
      <c r="H2727" s="56" t="s">
        <v>32</v>
      </c>
      <c r="I2727" s="55" t="s">
        <v>33</v>
      </c>
      <c r="J2727" s="57">
        <v>4019.4</v>
      </c>
      <c r="K2727" s="766">
        <v>4019.4</v>
      </c>
      <c r="L2727" s="136"/>
      <c r="M2727" s="469">
        <v>0</v>
      </c>
      <c r="N2727" s="136"/>
      <c r="O2727" s="469"/>
      <c r="P2727" s="75">
        <v>0</v>
      </c>
      <c r="Q2727" s="999">
        <f>P2727*J2727</f>
        <v>0</v>
      </c>
      <c r="R2727" s="91"/>
      <c r="S2727" s="644"/>
      <c r="T2727" s="75">
        <v>0</v>
      </c>
      <c r="U2727" s="999"/>
      <c r="V2727" s="91"/>
      <c r="W2727" s="644"/>
      <c r="X2727" s="91"/>
      <c r="Y2727" s="644"/>
      <c r="Z2727" s="60">
        <f t="shared" si="260"/>
        <v>1</v>
      </c>
      <c r="AA2727" s="999">
        <v>4019.4</v>
      </c>
      <c r="AB2727" s="91"/>
      <c r="AC2727" s="644"/>
      <c r="AD2727" s="63">
        <v>0</v>
      </c>
      <c r="AE2727" s="78">
        <f>AD2727*J2727</f>
        <v>0</v>
      </c>
      <c r="AF2727" s="940">
        <v>0</v>
      </c>
      <c r="AG2727" s="150">
        <v>0</v>
      </c>
      <c r="AH2727" s="91"/>
      <c r="AI2727" s="644"/>
      <c r="AJ2727" s="998">
        <f t="shared" si="259"/>
        <v>4019.4</v>
      </c>
    </row>
    <row r="2728" spans="2:36" x14ac:dyDescent="0.25">
      <c r="B2728" s="42">
        <v>51908</v>
      </c>
      <c r="C2728" s="341" t="s">
        <v>2396</v>
      </c>
      <c r="D2728" s="42"/>
      <c r="E2728" s="752"/>
      <c r="F2728" s="45"/>
      <c r="G2728" s="46"/>
      <c r="H2728" s="46"/>
      <c r="I2728" s="46"/>
      <c r="J2728" s="47"/>
      <c r="K2728" s="846">
        <v>42428.102499999994</v>
      </c>
      <c r="L2728" s="264"/>
      <c r="M2728" s="921">
        <v>0</v>
      </c>
      <c r="N2728" s="264"/>
      <c r="O2728" s="921"/>
      <c r="P2728" s="238">
        <v>0</v>
      </c>
      <c r="Q2728" s="251">
        <f>SUM(Q2729:Q2742)</f>
        <v>0</v>
      </c>
      <c r="R2728" s="265"/>
      <c r="S2728" s="921"/>
      <c r="T2728" s="238">
        <v>0</v>
      </c>
      <c r="U2728" s="251">
        <v>0</v>
      </c>
      <c r="V2728" s="265"/>
      <c r="W2728" s="921"/>
      <c r="X2728" s="265"/>
      <c r="Y2728" s="921"/>
      <c r="Z2728" s="376">
        <f t="shared" si="260"/>
        <v>0</v>
      </c>
      <c r="AA2728" s="251">
        <v>42428.102499999994</v>
      </c>
      <c r="AB2728" s="265"/>
      <c r="AC2728" s="921"/>
      <c r="AD2728" s="931">
        <v>0</v>
      </c>
      <c r="AE2728" s="251">
        <f>SUM(AE2729:AE2742)</f>
        <v>0</v>
      </c>
      <c r="AF2728" s="565">
        <f>SUM(AF2729:AF2742)</f>
        <v>0</v>
      </c>
      <c r="AG2728" s="882">
        <v>0</v>
      </c>
      <c r="AH2728" s="265"/>
      <c r="AI2728" s="921"/>
      <c r="AJ2728" s="926">
        <f t="shared" si="259"/>
        <v>42428.102499999994</v>
      </c>
    </row>
    <row r="2729" spans="2:36" ht="66" x14ac:dyDescent="0.25">
      <c r="B2729" s="51"/>
      <c r="C2729" s="347" t="s">
        <v>2397</v>
      </c>
      <c r="D2729" s="51"/>
      <c r="E2729" s="51">
        <v>1</v>
      </c>
      <c r="F2729" s="74" t="s">
        <v>30</v>
      </c>
      <c r="G2729" s="55" t="s">
        <v>31</v>
      </c>
      <c r="H2729" s="56" t="s">
        <v>32</v>
      </c>
      <c r="I2729" s="55" t="s">
        <v>33</v>
      </c>
      <c r="J2729" s="57">
        <v>15572.395</v>
      </c>
      <c r="K2729" s="807">
        <v>12000</v>
      </c>
      <c r="L2729" s="136"/>
      <c r="M2729" s="469">
        <v>0</v>
      </c>
      <c r="N2729" s="136"/>
      <c r="O2729" s="469"/>
      <c r="P2729" s="75">
        <v>0</v>
      </c>
      <c r="Q2729" s="999">
        <f t="shared" ref="Q2729:Q2742" si="264">P2729*J2729</f>
        <v>0</v>
      </c>
      <c r="R2729" s="91"/>
      <c r="S2729" s="644"/>
      <c r="T2729" s="75">
        <v>0</v>
      </c>
      <c r="U2729" s="999"/>
      <c r="V2729" s="91"/>
      <c r="W2729" s="644"/>
      <c r="X2729" s="91"/>
      <c r="Y2729" s="644"/>
      <c r="Z2729" s="60">
        <f t="shared" si="260"/>
        <v>1</v>
      </c>
      <c r="AA2729" s="999">
        <v>12000</v>
      </c>
      <c r="AB2729" s="91"/>
      <c r="AC2729" s="644"/>
      <c r="AD2729" s="63">
        <v>0</v>
      </c>
      <c r="AE2729" s="78">
        <f t="shared" ref="AE2729:AE2742" si="265">AD2729*J2729</f>
        <v>0</v>
      </c>
      <c r="AF2729" s="940">
        <v>0</v>
      </c>
      <c r="AG2729" s="150">
        <v>0</v>
      </c>
      <c r="AH2729" s="91"/>
      <c r="AI2729" s="644"/>
      <c r="AJ2729" s="998">
        <f t="shared" si="259"/>
        <v>12000</v>
      </c>
    </row>
    <row r="2730" spans="2:36" ht="66" x14ac:dyDescent="0.25">
      <c r="B2730" s="51"/>
      <c r="C2730" s="115" t="s">
        <v>2317</v>
      </c>
      <c r="D2730" s="51"/>
      <c r="E2730" s="51">
        <v>0</v>
      </c>
      <c r="F2730" s="79" t="s">
        <v>30</v>
      </c>
      <c r="G2730" s="55" t="s">
        <v>31</v>
      </c>
      <c r="H2730" s="56" t="s">
        <v>32</v>
      </c>
      <c r="I2730" s="55" t="s">
        <v>33</v>
      </c>
      <c r="J2730" s="57">
        <v>1400.38</v>
      </c>
      <c r="K2730" s="807">
        <v>0</v>
      </c>
      <c r="L2730" s="136"/>
      <c r="M2730" s="469">
        <v>0</v>
      </c>
      <c r="N2730" s="136"/>
      <c r="O2730" s="469"/>
      <c r="P2730" s="75">
        <v>0</v>
      </c>
      <c r="Q2730" s="999">
        <f t="shared" si="264"/>
        <v>0</v>
      </c>
      <c r="R2730" s="91"/>
      <c r="S2730" s="644"/>
      <c r="T2730" s="75">
        <v>0</v>
      </c>
      <c r="U2730" s="999"/>
      <c r="V2730" s="91"/>
      <c r="W2730" s="644"/>
      <c r="X2730" s="91"/>
      <c r="Y2730" s="644"/>
      <c r="Z2730" s="60">
        <f t="shared" si="260"/>
        <v>0</v>
      </c>
      <c r="AA2730" s="999">
        <v>0</v>
      </c>
      <c r="AB2730" s="91"/>
      <c r="AC2730" s="644"/>
      <c r="AD2730" s="63">
        <v>0</v>
      </c>
      <c r="AE2730" s="78">
        <f t="shared" si="265"/>
        <v>0</v>
      </c>
      <c r="AF2730" s="940">
        <v>0</v>
      </c>
      <c r="AG2730" s="150">
        <v>0</v>
      </c>
      <c r="AH2730" s="91"/>
      <c r="AI2730" s="644"/>
      <c r="AJ2730" s="998">
        <f t="shared" si="259"/>
        <v>0</v>
      </c>
    </row>
    <row r="2731" spans="2:36" ht="66" x14ac:dyDescent="0.25">
      <c r="B2731" s="51"/>
      <c r="C2731" s="115" t="s">
        <v>2398</v>
      </c>
      <c r="D2731" s="74"/>
      <c r="E2731" s="74">
        <v>0</v>
      </c>
      <c r="F2731" s="79" t="s">
        <v>30</v>
      </c>
      <c r="G2731" s="55" t="s">
        <v>31</v>
      </c>
      <c r="H2731" s="56" t="s">
        <v>32</v>
      </c>
      <c r="I2731" s="55" t="s">
        <v>33</v>
      </c>
      <c r="J2731" s="57">
        <v>1577.19</v>
      </c>
      <c r="K2731" s="766">
        <v>0</v>
      </c>
      <c r="L2731" s="136"/>
      <c r="M2731" s="469">
        <v>0</v>
      </c>
      <c r="N2731" s="136"/>
      <c r="O2731" s="469"/>
      <c r="P2731" s="75">
        <v>0</v>
      </c>
      <c r="Q2731" s="999">
        <f t="shared" si="264"/>
        <v>0</v>
      </c>
      <c r="R2731" s="91"/>
      <c r="S2731" s="644"/>
      <c r="T2731" s="75">
        <v>0</v>
      </c>
      <c r="U2731" s="999"/>
      <c r="V2731" s="91"/>
      <c r="W2731" s="644"/>
      <c r="X2731" s="91"/>
      <c r="Y2731" s="644"/>
      <c r="Z2731" s="60">
        <f t="shared" si="260"/>
        <v>0</v>
      </c>
      <c r="AA2731" s="999">
        <v>0</v>
      </c>
      <c r="AB2731" s="91"/>
      <c r="AC2731" s="644"/>
      <c r="AD2731" s="63">
        <v>0</v>
      </c>
      <c r="AE2731" s="78">
        <f t="shared" si="265"/>
        <v>0</v>
      </c>
      <c r="AF2731" s="940">
        <v>0</v>
      </c>
      <c r="AG2731" s="150">
        <v>0</v>
      </c>
      <c r="AH2731" s="91"/>
      <c r="AI2731" s="644"/>
      <c r="AJ2731" s="998">
        <f t="shared" si="259"/>
        <v>0</v>
      </c>
    </row>
    <row r="2732" spans="2:36" ht="66" x14ac:dyDescent="0.25">
      <c r="B2732" s="467"/>
      <c r="C2732" s="290" t="s">
        <v>2399</v>
      </c>
      <c r="D2732" s="51"/>
      <c r="E2732" s="51">
        <v>0</v>
      </c>
      <c r="F2732" s="79" t="s">
        <v>30</v>
      </c>
      <c r="G2732" s="88" t="s">
        <v>31</v>
      </c>
      <c r="H2732" s="56" t="s">
        <v>32</v>
      </c>
      <c r="I2732" s="55" t="s">
        <v>33</v>
      </c>
      <c r="J2732" s="57">
        <v>4708.05</v>
      </c>
      <c r="K2732" s="807">
        <v>586.38000000000011</v>
      </c>
      <c r="L2732" s="142"/>
      <c r="M2732" s="918">
        <v>0</v>
      </c>
      <c r="N2732" s="142"/>
      <c r="O2732" s="918"/>
      <c r="P2732" s="75">
        <v>0</v>
      </c>
      <c r="Q2732" s="999">
        <f t="shared" si="264"/>
        <v>0</v>
      </c>
      <c r="R2732" s="91"/>
      <c r="S2732" s="644"/>
      <c r="T2732" s="75">
        <v>0</v>
      </c>
      <c r="U2732" s="999"/>
      <c r="V2732" s="91"/>
      <c r="W2732" s="644"/>
      <c r="X2732" s="91"/>
      <c r="Y2732" s="644"/>
      <c r="Z2732" s="60">
        <f t="shared" si="260"/>
        <v>0</v>
      </c>
      <c r="AA2732" s="999">
        <v>586.38000000000011</v>
      </c>
      <c r="AB2732" s="91"/>
      <c r="AC2732" s="644"/>
      <c r="AD2732" s="63">
        <v>0</v>
      </c>
      <c r="AE2732" s="78">
        <f t="shared" si="265"/>
        <v>0</v>
      </c>
      <c r="AF2732" s="940">
        <v>0</v>
      </c>
      <c r="AG2732" s="150">
        <v>0</v>
      </c>
      <c r="AH2732" s="91"/>
      <c r="AI2732" s="644"/>
      <c r="AJ2732" s="998">
        <f t="shared" si="259"/>
        <v>586.38000000000011</v>
      </c>
    </row>
    <row r="2733" spans="2:36" ht="66" x14ac:dyDescent="0.25">
      <c r="B2733" s="467"/>
      <c r="C2733" s="630" t="s">
        <v>2400</v>
      </c>
      <c r="D2733" s="51"/>
      <c r="E2733" s="51">
        <v>1</v>
      </c>
      <c r="F2733" s="79" t="s">
        <v>30</v>
      </c>
      <c r="G2733" s="88" t="s">
        <v>31</v>
      </c>
      <c r="H2733" s="56" t="s">
        <v>32</v>
      </c>
      <c r="I2733" s="55" t="s">
        <v>33</v>
      </c>
      <c r="J2733" s="57">
        <v>5681.6225000000004</v>
      </c>
      <c r="K2733" s="807">
        <v>5681.6225000000013</v>
      </c>
      <c r="L2733" s="142"/>
      <c r="M2733" s="918">
        <v>0</v>
      </c>
      <c r="N2733" s="142"/>
      <c r="O2733" s="918"/>
      <c r="P2733" s="75">
        <v>0</v>
      </c>
      <c r="Q2733" s="999">
        <f t="shared" si="264"/>
        <v>0</v>
      </c>
      <c r="R2733" s="91"/>
      <c r="S2733" s="644"/>
      <c r="T2733" s="75">
        <v>0</v>
      </c>
      <c r="U2733" s="999"/>
      <c r="V2733" s="91"/>
      <c r="W2733" s="644"/>
      <c r="X2733" s="91"/>
      <c r="Y2733" s="644"/>
      <c r="Z2733" s="60">
        <f t="shared" si="260"/>
        <v>1</v>
      </c>
      <c r="AA2733" s="999">
        <v>5681.6225000000013</v>
      </c>
      <c r="AB2733" s="91"/>
      <c r="AC2733" s="644"/>
      <c r="AD2733" s="63">
        <v>0</v>
      </c>
      <c r="AE2733" s="78">
        <f t="shared" si="265"/>
        <v>0</v>
      </c>
      <c r="AF2733" s="940">
        <v>0</v>
      </c>
      <c r="AG2733" s="150">
        <v>0</v>
      </c>
      <c r="AH2733" s="91"/>
      <c r="AI2733" s="644"/>
      <c r="AJ2733" s="998">
        <f t="shared" si="259"/>
        <v>5681.6225000000013</v>
      </c>
    </row>
    <row r="2734" spans="2:36" ht="66" x14ac:dyDescent="0.25">
      <c r="B2734" s="467"/>
      <c r="C2734" s="626" t="s">
        <v>2401</v>
      </c>
      <c r="D2734" s="74"/>
      <c r="E2734" s="74">
        <v>1</v>
      </c>
      <c r="F2734" s="79" t="s">
        <v>30</v>
      </c>
      <c r="G2734" s="88" t="s">
        <v>31</v>
      </c>
      <c r="H2734" s="56" t="s">
        <v>32</v>
      </c>
      <c r="I2734" s="55" t="s">
        <v>33</v>
      </c>
      <c r="J2734" s="57">
        <v>3894.5</v>
      </c>
      <c r="K2734" s="766">
        <v>3922.67</v>
      </c>
      <c r="L2734" s="142"/>
      <c r="M2734" s="918">
        <v>0</v>
      </c>
      <c r="N2734" s="142"/>
      <c r="O2734" s="918"/>
      <c r="P2734" s="75">
        <v>0</v>
      </c>
      <c r="Q2734" s="999">
        <f t="shared" si="264"/>
        <v>0</v>
      </c>
      <c r="R2734" s="91"/>
      <c r="S2734" s="644"/>
      <c r="T2734" s="75">
        <v>0</v>
      </c>
      <c r="U2734" s="999"/>
      <c r="V2734" s="91"/>
      <c r="W2734" s="644"/>
      <c r="X2734" s="91"/>
      <c r="Y2734" s="644"/>
      <c r="Z2734" s="60">
        <f t="shared" si="260"/>
        <v>1</v>
      </c>
      <c r="AA2734" s="999">
        <v>3922.67</v>
      </c>
      <c r="AB2734" s="91"/>
      <c r="AC2734" s="644"/>
      <c r="AD2734" s="63">
        <v>0</v>
      </c>
      <c r="AE2734" s="78">
        <f t="shared" si="265"/>
        <v>0</v>
      </c>
      <c r="AF2734" s="940">
        <v>0</v>
      </c>
      <c r="AG2734" s="150">
        <v>0</v>
      </c>
      <c r="AH2734" s="91"/>
      <c r="AI2734" s="644"/>
      <c r="AJ2734" s="998">
        <f t="shared" si="259"/>
        <v>3922.67</v>
      </c>
    </row>
    <row r="2735" spans="2:36" ht="66" x14ac:dyDescent="0.25">
      <c r="B2735" s="467"/>
      <c r="C2735" s="626" t="s">
        <v>2402</v>
      </c>
      <c r="D2735" s="51"/>
      <c r="E2735" s="51">
        <v>1</v>
      </c>
      <c r="F2735" s="79" t="s">
        <v>30</v>
      </c>
      <c r="G2735" s="88" t="s">
        <v>31</v>
      </c>
      <c r="H2735" s="56" t="s">
        <v>32</v>
      </c>
      <c r="I2735" s="55" t="s">
        <v>33</v>
      </c>
      <c r="J2735" s="57">
        <v>1621.3333333333333</v>
      </c>
      <c r="K2735" s="807">
        <v>1500</v>
      </c>
      <c r="L2735" s="142"/>
      <c r="M2735" s="918">
        <v>0</v>
      </c>
      <c r="N2735" s="142"/>
      <c r="O2735" s="918"/>
      <c r="P2735" s="75">
        <v>0</v>
      </c>
      <c r="Q2735" s="999">
        <f t="shared" si="264"/>
        <v>0</v>
      </c>
      <c r="R2735" s="91"/>
      <c r="S2735" s="644"/>
      <c r="T2735" s="75">
        <v>0</v>
      </c>
      <c r="U2735" s="999"/>
      <c r="V2735" s="91"/>
      <c r="W2735" s="644"/>
      <c r="X2735" s="91"/>
      <c r="Y2735" s="644"/>
      <c r="Z2735" s="60">
        <f t="shared" si="260"/>
        <v>1</v>
      </c>
      <c r="AA2735" s="999">
        <v>1500</v>
      </c>
      <c r="AB2735" s="91"/>
      <c r="AC2735" s="644"/>
      <c r="AD2735" s="63">
        <v>0</v>
      </c>
      <c r="AE2735" s="78">
        <f t="shared" si="265"/>
        <v>0</v>
      </c>
      <c r="AF2735" s="940">
        <v>0</v>
      </c>
      <c r="AG2735" s="150">
        <v>0</v>
      </c>
      <c r="AH2735" s="91"/>
      <c r="AI2735" s="644"/>
      <c r="AJ2735" s="998">
        <f t="shared" si="259"/>
        <v>1500</v>
      </c>
    </row>
    <row r="2736" spans="2:36" ht="66" x14ac:dyDescent="0.25">
      <c r="B2736" s="467"/>
      <c r="C2736" s="638" t="s">
        <v>2403</v>
      </c>
      <c r="D2736" s="74"/>
      <c r="E2736" s="74">
        <v>0</v>
      </c>
      <c r="F2736" s="79" t="s">
        <v>30</v>
      </c>
      <c r="G2736" s="88" t="s">
        <v>31</v>
      </c>
      <c r="H2736" s="56" t="s">
        <v>32</v>
      </c>
      <c r="I2736" s="55" t="s">
        <v>33</v>
      </c>
      <c r="J2736" s="57">
        <v>3801.6</v>
      </c>
      <c r="K2736" s="766">
        <v>0</v>
      </c>
      <c r="L2736" s="142"/>
      <c r="M2736" s="918">
        <v>0</v>
      </c>
      <c r="N2736" s="142"/>
      <c r="O2736" s="918"/>
      <c r="P2736" s="75">
        <v>0</v>
      </c>
      <c r="Q2736" s="999">
        <f t="shared" si="264"/>
        <v>0</v>
      </c>
      <c r="R2736" s="91"/>
      <c r="S2736" s="644"/>
      <c r="T2736" s="75">
        <v>0</v>
      </c>
      <c r="U2736" s="999"/>
      <c r="V2736" s="91"/>
      <c r="W2736" s="644"/>
      <c r="X2736" s="91"/>
      <c r="Y2736" s="644"/>
      <c r="Z2736" s="60">
        <f t="shared" si="260"/>
        <v>0</v>
      </c>
      <c r="AA2736" s="999">
        <v>0</v>
      </c>
      <c r="AB2736" s="91"/>
      <c r="AC2736" s="644"/>
      <c r="AD2736" s="63">
        <v>0</v>
      </c>
      <c r="AE2736" s="78">
        <f t="shared" si="265"/>
        <v>0</v>
      </c>
      <c r="AF2736" s="940">
        <v>0</v>
      </c>
      <c r="AG2736" s="150">
        <v>0</v>
      </c>
      <c r="AH2736" s="91"/>
      <c r="AI2736" s="644"/>
      <c r="AJ2736" s="998">
        <f t="shared" si="259"/>
        <v>0</v>
      </c>
    </row>
    <row r="2737" spans="2:36" ht="66" x14ac:dyDescent="0.25">
      <c r="B2737" s="467"/>
      <c r="C2737" s="115" t="s">
        <v>2404</v>
      </c>
      <c r="D2737" s="74"/>
      <c r="E2737" s="74">
        <v>2</v>
      </c>
      <c r="F2737" s="79" t="s">
        <v>30</v>
      </c>
      <c r="G2737" s="88" t="s">
        <v>31</v>
      </c>
      <c r="H2737" s="56" t="s">
        <v>32</v>
      </c>
      <c r="I2737" s="55" t="s">
        <v>33</v>
      </c>
      <c r="J2737" s="57">
        <v>2011.35</v>
      </c>
      <c r="K2737" s="766">
        <v>4022.7</v>
      </c>
      <c r="L2737" s="142"/>
      <c r="M2737" s="918">
        <v>0</v>
      </c>
      <c r="N2737" s="142"/>
      <c r="O2737" s="918"/>
      <c r="P2737" s="75">
        <v>0</v>
      </c>
      <c r="Q2737" s="999">
        <f t="shared" si="264"/>
        <v>0</v>
      </c>
      <c r="R2737" s="91"/>
      <c r="S2737" s="644"/>
      <c r="T2737" s="75">
        <v>0</v>
      </c>
      <c r="U2737" s="999"/>
      <c r="V2737" s="91"/>
      <c r="W2737" s="644"/>
      <c r="X2737" s="91"/>
      <c r="Y2737" s="644"/>
      <c r="Z2737" s="60">
        <f t="shared" si="260"/>
        <v>2</v>
      </c>
      <c r="AA2737" s="999">
        <v>4022.7</v>
      </c>
      <c r="AB2737" s="91"/>
      <c r="AC2737" s="644"/>
      <c r="AD2737" s="63">
        <v>0</v>
      </c>
      <c r="AE2737" s="78">
        <f t="shared" si="265"/>
        <v>0</v>
      </c>
      <c r="AF2737" s="940">
        <v>0</v>
      </c>
      <c r="AG2737" s="150">
        <v>0</v>
      </c>
      <c r="AH2737" s="91"/>
      <c r="AI2737" s="644"/>
      <c r="AJ2737" s="998">
        <f t="shared" si="259"/>
        <v>4022.7</v>
      </c>
    </row>
    <row r="2738" spans="2:36" ht="66" x14ac:dyDescent="0.25">
      <c r="B2738" s="467"/>
      <c r="C2738" s="84" t="s">
        <v>2405</v>
      </c>
      <c r="D2738" s="74"/>
      <c r="E2738" s="74">
        <v>0</v>
      </c>
      <c r="F2738" s="79" t="s">
        <v>30</v>
      </c>
      <c r="G2738" s="88" t="s">
        <v>31</v>
      </c>
      <c r="H2738" s="56" t="s">
        <v>32</v>
      </c>
      <c r="I2738" s="55" t="s">
        <v>33</v>
      </c>
      <c r="J2738" s="57">
        <v>11455.72</v>
      </c>
      <c r="K2738" s="766">
        <v>378.75</v>
      </c>
      <c r="L2738" s="142"/>
      <c r="M2738" s="918">
        <v>0</v>
      </c>
      <c r="N2738" s="142"/>
      <c r="O2738" s="918"/>
      <c r="P2738" s="75">
        <v>0</v>
      </c>
      <c r="Q2738" s="999">
        <f t="shared" si="264"/>
        <v>0</v>
      </c>
      <c r="R2738" s="91"/>
      <c r="S2738" s="644"/>
      <c r="T2738" s="75">
        <v>0</v>
      </c>
      <c r="U2738" s="999"/>
      <c r="V2738" s="91"/>
      <c r="W2738" s="644"/>
      <c r="X2738" s="91"/>
      <c r="Y2738" s="644"/>
      <c r="Z2738" s="60">
        <f t="shared" si="260"/>
        <v>0</v>
      </c>
      <c r="AA2738" s="999">
        <v>378.75</v>
      </c>
      <c r="AB2738" s="91"/>
      <c r="AC2738" s="644"/>
      <c r="AD2738" s="63">
        <v>0</v>
      </c>
      <c r="AE2738" s="78">
        <f t="shared" si="265"/>
        <v>0</v>
      </c>
      <c r="AF2738" s="940">
        <v>0</v>
      </c>
      <c r="AG2738" s="150">
        <v>0</v>
      </c>
      <c r="AH2738" s="91"/>
      <c r="AI2738" s="644"/>
      <c r="AJ2738" s="998">
        <f t="shared" si="259"/>
        <v>378.75</v>
      </c>
    </row>
    <row r="2739" spans="2:36" ht="66" x14ac:dyDescent="0.25">
      <c r="B2739" s="467"/>
      <c r="C2739" s="87" t="s">
        <v>2406</v>
      </c>
      <c r="D2739" s="74"/>
      <c r="E2739" s="74">
        <v>1</v>
      </c>
      <c r="F2739" s="79" t="s">
        <v>30</v>
      </c>
      <c r="G2739" s="88" t="s">
        <v>31</v>
      </c>
      <c r="H2739" s="56" t="s">
        <v>32</v>
      </c>
      <c r="I2739" s="55" t="s">
        <v>33</v>
      </c>
      <c r="J2739" s="57">
        <v>1740</v>
      </c>
      <c r="K2739" s="766">
        <v>1740</v>
      </c>
      <c r="L2739" s="142"/>
      <c r="M2739" s="918">
        <v>0</v>
      </c>
      <c r="N2739" s="142"/>
      <c r="O2739" s="918"/>
      <c r="P2739" s="75">
        <v>0</v>
      </c>
      <c r="Q2739" s="999">
        <f t="shared" si="264"/>
        <v>0</v>
      </c>
      <c r="R2739" s="91"/>
      <c r="S2739" s="644"/>
      <c r="T2739" s="75">
        <v>0</v>
      </c>
      <c r="U2739" s="999"/>
      <c r="V2739" s="91"/>
      <c r="W2739" s="644"/>
      <c r="X2739" s="91"/>
      <c r="Y2739" s="644"/>
      <c r="Z2739" s="60">
        <f t="shared" si="260"/>
        <v>1</v>
      </c>
      <c r="AA2739" s="999">
        <v>1740</v>
      </c>
      <c r="AB2739" s="91"/>
      <c r="AC2739" s="644"/>
      <c r="AD2739" s="63">
        <v>0</v>
      </c>
      <c r="AE2739" s="78">
        <f t="shared" si="265"/>
        <v>0</v>
      </c>
      <c r="AF2739" s="940">
        <v>0</v>
      </c>
      <c r="AG2739" s="150">
        <v>0</v>
      </c>
      <c r="AH2739" s="91"/>
      <c r="AI2739" s="644"/>
      <c r="AJ2739" s="998">
        <f t="shared" si="259"/>
        <v>1740</v>
      </c>
    </row>
    <row r="2740" spans="2:36" ht="66" x14ac:dyDescent="0.25">
      <c r="B2740" s="467"/>
      <c r="C2740" s="84" t="s">
        <v>2407</v>
      </c>
      <c r="D2740" s="74"/>
      <c r="E2740" s="74">
        <v>1</v>
      </c>
      <c r="F2740" s="79" t="s">
        <v>30</v>
      </c>
      <c r="G2740" s="88" t="s">
        <v>31</v>
      </c>
      <c r="H2740" s="56" t="s">
        <v>32</v>
      </c>
      <c r="I2740" s="55" t="s">
        <v>33</v>
      </c>
      <c r="J2740" s="57">
        <v>2070.686666666667</v>
      </c>
      <c r="K2740" s="766">
        <v>2070.6866666666647</v>
      </c>
      <c r="L2740" s="142"/>
      <c r="M2740" s="918">
        <v>0</v>
      </c>
      <c r="N2740" s="142"/>
      <c r="O2740" s="918"/>
      <c r="P2740" s="75">
        <v>0</v>
      </c>
      <c r="Q2740" s="999">
        <f t="shared" si="264"/>
        <v>0</v>
      </c>
      <c r="R2740" s="91"/>
      <c r="S2740" s="644"/>
      <c r="T2740" s="75">
        <v>0</v>
      </c>
      <c r="U2740" s="999"/>
      <c r="V2740" s="91"/>
      <c r="W2740" s="644"/>
      <c r="X2740" s="91"/>
      <c r="Y2740" s="644"/>
      <c r="Z2740" s="60">
        <f t="shared" si="260"/>
        <v>1</v>
      </c>
      <c r="AA2740" s="999">
        <v>2070.6866666666647</v>
      </c>
      <c r="AB2740" s="91"/>
      <c r="AC2740" s="644"/>
      <c r="AD2740" s="63">
        <v>0</v>
      </c>
      <c r="AE2740" s="78">
        <f t="shared" si="265"/>
        <v>0</v>
      </c>
      <c r="AF2740" s="940">
        <v>0</v>
      </c>
      <c r="AG2740" s="150">
        <v>0</v>
      </c>
      <c r="AH2740" s="91"/>
      <c r="AI2740" s="644"/>
      <c r="AJ2740" s="998">
        <f t="shared" si="259"/>
        <v>2070.6866666666647</v>
      </c>
    </row>
    <row r="2741" spans="2:36" ht="66" x14ac:dyDescent="0.25">
      <c r="B2741" s="467"/>
      <c r="C2741" s="84" t="s">
        <v>2408</v>
      </c>
      <c r="D2741" s="74"/>
      <c r="E2741" s="74">
        <v>0</v>
      </c>
      <c r="F2741" s="79" t="s">
        <v>30</v>
      </c>
      <c r="G2741" s="88" t="s">
        <v>31</v>
      </c>
      <c r="H2741" s="56" t="s">
        <v>32</v>
      </c>
      <c r="I2741" s="55" t="s">
        <v>33</v>
      </c>
      <c r="J2741" s="57">
        <v>4643.6475</v>
      </c>
      <c r="K2741" s="766">
        <v>0</v>
      </c>
      <c r="L2741" s="142"/>
      <c r="M2741" s="918">
        <v>0</v>
      </c>
      <c r="N2741" s="142"/>
      <c r="O2741" s="918"/>
      <c r="P2741" s="75">
        <v>0</v>
      </c>
      <c r="Q2741" s="999">
        <f t="shared" si="264"/>
        <v>0</v>
      </c>
      <c r="R2741" s="91"/>
      <c r="S2741" s="644"/>
      <c r="T2741" s="75">
        <v>0</v>
      </c>
      <c r="U2741" s="999"/>
      <c r="V2741" s="91"/>
      <c r="W2741" s="644"/>
      <c r="X2741" s="91"/>
      <c r="Y2741" s="644"/>
      <c r="Z2741" s="60">
        <f t="shared" si="260"/>
        <v>0</v>
      </c>
      <c r="AA2741" s="999">
        <v>0</v>
      </c>
      <c r="AB2741" s="91"/>
      <c r="AC2741" s="644"/>
      <c r="AD2741" s="63">
        <v>0</v>
      </c>
      <c r="AE2741" s="78">
        <f t="shared" si="265"/>
        <v>0</v>
      </c>
      <c r="AF2741" s="940">
        <v>0</v>
      </c>
      <c r="AG2741" s="150">
        <v>0</v>
      </c>
      <c r="AH2741" s="91"/>
      <c r="AI2741" s="644"/>
      <c r="AJ2741" s="998">
        <f t="shared" si="259"/>
        <v>0</v>
      </c>
    </row>
    <row r="2742" spans="2:36" ht="66" x14ac:dyDescent="0.25">
      <c r="B2742" s="467"/>
      <c r="C2742" s="655" t="s">
        <v>2409</v>
      </c>
      <c r="D2742" s="74"/>
      <c r="E2742" s="74">
        <v>2</v>
      </c>
      <c r="F2742" s="79" t="s">
        <v>30</v>
      </c>
      <c r="G2742" s="88" t="s">
        <v>31</v>
      </c>
      <c r="H2742" s="56" t="s">
        <v>32</v>
      </c>
      <c r="I2742" s="55" t="s">
        <v>33</v>
      </c>
      <c r="J2742" s="57">
        <v>5262.6466666666665</v>
      </c>
      <c r="K2742" s="766">
        <v>10525.293333333331</v>
      </c>
      <c r="L2742" s="142"/>
      <c r="M2742" s="918">
        <v>0</v>
      </c>
      <c r="N2742" s="142"/>
      <c r="O2742" s="918"/>
      <c r="P2742" s="75">
        <v>0</v>
      </c>
      <c r="Q2742" s="999">
        <f t="shared" si="264"/>
        <v>0</v>
      </c>
      <c r="R2742" s="91"/>
      <c r="S2742" s="644"/>
      <c r="T2742" s="75">
        <v>0</v>
      </c>
      <c r="U2742" s="999"/>
      <c r="V2742" s="91"/>
      <c r="W2742" s="644"/>
      <c r="X2742" s="91"/>
      <c r="Y2742" s="644"/>
      <c r="Z2742" s="60">
        <f t="shared" si="260"/>
        <v>2</v>
      </c>
      <c r="AA2742" s="999">
        <v>10525.293333333331</v>
      </c>
      <c r="AB2742" s="91"/>
      <c r="AC2742" s="644"/>
      <c r="AD2742" s="63">
        <v>0</v>
      </c>
      <c r="AE2742" s="78">
        <f t="shared" si="265"/>
        <v>0</v>
      </c>
      <c r="AF2742" s="940">
        <v>0</v>
      </c>
      <c r="AG2742" s="150">
        <v>0</v>
      </c>
      <c r="AH2742" s="91"/>
      <c r="AI2742" s="644"/>
      <c r="AJ2742" s="998">
        <f t="shared" si="259"/>
        <v>10525.293333333331</v>
      </c>
    </row>
    <row r="2743" spans="2:36" x14ac:dyDescent="0.25">
      <c r="B2743" s="922">
        <v>5200</v>
      </c>
      <c r="C2743" s="922" t="s">
        <v>2410</v>
      </c>
      <c r="D2743" s="922"/>
      <c r="E2743" s="922"/>
      <c r="F2743" s="922"/>
      <c r="G2743" s="922"/>
      <c r="H2743" s="922"/>
      <c r="I2743" s="922"/>
      <c r="J2743" s="922"/>
      <c r="K2743" s="922">
        <v>172204.46</v>
      </c>
      <c r="L2743" s="922"/>
      <c r="M2743" s="922">
        <v>0</v>
      </c>
      <c r="N2743" s="922"/>
      <c r="O2743" s="922"/>
      <c r="P2743" s="922">
        <v>0</v>
      </c>
      <c r="Q2743" s="922">
        <f>Q2744+Q2750+Q2753+Q2757</f>
        <v>0</v>
      </c>
      <c r="R2743" s="922"/>
      <c r="S2743" s="922"/>
      <c r="T2743" s="922">
        <v>0</v>
      </c>
      <c r="U2743" s="922">
        <v>0</v>
      </c>
      <c r="V2743" s="922"/>
      <c r="W2743" s="922"/>
      <c r="X2743" s="922"/>
      <c r="Y2743" s="922"/>
      <c r="Z2743" s="922">
        <f t="shared" si="260"/>
        <v>0</v>
      </c>
      <c r="AA2743" s="922">
        <v>172204.46</v>
      </c>
      <c r="AB2743" s="922"/>
      <c r="AC2743" s="922"/>
      <c r="AD2743" s="922">
        <v>0</v>
      </c>
      <c r="AE2743" s="922">
        <f>AE2744+AE2750+AE2753+AE2757</f>
        <v>0</v>
      </c>
      <c r="AF2743" s="922">
        <f>AF2744+AF2750+AF2753+AF2757</f>
        <v>0</v>
      </c>
      <c r="AG2743" s="922">
        <v>0</v>
      </c>
      <c r="AH2743" s="250"/>
      <c r="AI2743" s="922"/>
      <c r="AJ2743" s="922">
        <f t="shared" si="259"/>
        <v>172204.46</v>
      </c>
    </row>
    <row r="2744" spans="2:36" x14ac:dyDescent="0.25">
      <c r="B2744" s="923">
        <v>521</v>
      </c>
      <c r="C2744" s="923" t="s">
        <v>2411</v>
      </c>
      <c r="D2744" s="923"/>
      <c r="E2744" s="923"/>
      <c r="F2744" s="923"/>
      <c r="G2744" s="923"/>
      <c r="H2744" s="923"/>
      <c r="I2744" s="923"/>
      <c r="J2744" s="923"/>
      <c r="K2744" s="923">
        <v>51050.020000000004</v>
      </c>
      <c r="L2744" s="923"/>
      <c r="M2744" s="923">
        <v>0</v>
      </c>
      <c r="N2744" s="923"/>
      <c r="O2744" s="923"/>
      <c r="P2744" s="923">
        <v>0</v>
      </c>
      <c r="Q2744" s="923">
        <f>Q2745</f>
        <v>0</v>
      </c>
      <c r="R2744" s="923"/>
      <c r="S2744" s="923"/>
      <c r="T2744" s="923">
        <v>0</v>
      </c>
      <c r="U2744" s="923">
        <v>0</v>
      </c>
      <c r="V2744" s="923"/>
      <c r="W2744" s="923"/>
      <c r="X2744" s="923"/>
      <c r="Y2744" s="923"/>
      <c r="Z2744" s="923">
        <f t="shared" si="260"/>
        <v>0</v>
      </c>
      <c r="AA2744" s="923">
        <v>51050.020000000004</v>
      </c>
      <c r="AB2744" s="923"/>
      <c r="AC2744" s="923"/>
      <c r="AD2744" s="923">
        <v>0</v>
      </c>
      <c r="AE2744" s="923">
        <f>AE2745</f>
        <v>0</v>
      </c>
      <c r="AF2744" s="923">
        <f>AF2745</f>
        <v>0</v>
      </c>
      <c r="AG2744" s="923">
        <v>0</v>
      </c>
      <c r="AH2744" s="300"/>
      <c r="AI2744" s="923"/>
      <c r="AJ2744" s="923">
        <f t="shared" si="259"/>
        <v>51050.020000000004</v>
      </c>
    </row>
    <row r="2745" spans="2:36" x14ac:dyDescent="0.25">
      <c r="B2745" s="932">
        <v>52101</v>
      </c>
      <c r="C2745" s="932" t="s">
        <v>2412</v>
      </c>
      <c r="D2745" s="932"/>
      <c r="E2745" s="932"/>
      <c r="F2745" s="932"/>
      <c r="G2745" s="932"/>
      <c r="H2745" s="932"/>
      <c r="I2745" s="932"/>
      <c r="J2745" s="932"/>
      <c r="K2745" s="932">
        <v>51050.020000000004</v>
      </c>
      <c r="L2745" s="932"/>
      <c r="M2745" s="932">
        <v>0</v>
      </c>
      <c r="N2745" s="932"/>
      <c r="O2745" s="932"/>
      <c r="P2745" s="932">
        <v>0</v>
      </c>
      <c r="Q2745" s="932">
        <f>Q2746+Q2748+Q2749</f>
        <v>0</v>
      </c>
      <c r="R2745" s="932"/>
      <c r="S2745" s="932"/>
      <c r="T2745" s="932">
        <v>0</v>
      </c>
      <c r="U2745" s="932">
        <v>0</v>
      </c>
      <c r="V2745" s="932"/>
      <c r="W2745" s="932"/>
      <c r="X2745" s="932"/>
      <c r="Y2745" s="932"/>
      <c r="Z2745" s="932">
        <f t="shared" si="260"/>
        <v>0</v>
      </c>
      <c r="AA2745" s="932">
        <v>51050.020000000004</v>
      </c>
      <c r="AB2745" s="932"/>
      <c r="AC2745" s="932"/>
      <c r="AD2745" s="932">
        <v>0</v>
      </c>
      <c r="AE2745" s="932">
        <f>AE2746+AE2748+AE2749</f>
        <v>0</v>
      </c>
      <c r="AF2745" s="932">
        <f>AF2746+AF2748+AF2749</f>
        <v>0</v>
      </c>
      <c r="AG2745" s="932">
        <v>0</v>
      </c>
      <c r="AH2745" s="361"/>
      <c r="AI2745" s="932"/>
      <c r="AJ2745" s="932">
        <f t="shared" si="259"/>
        <v>51050.020000000004</v>
      </c>
    </row>
    <row r="2746" spans="2:36" ht="66" x14ac:dyDescent="0.25">
      <c r="B2746" s="467"/>
      <c r="C2746" s="82" t="s">
        <v>2413</v>
      </c>
      <c r="D2746" s="74"/>
      <c r="E2746" s="74">
        <v>2</v>
      </c>
      <c r="F2746" s="79" t="s">
        <v>30</v>
      </c>
      <c r="G2746" s="55" t="s">
        <v>31</v>
      </c>
      <c r="H2746" s="56" t="s">
        <v>32</v>
      </c>
      <c r="I2746" s="55" t="s">
        <v>33</v>
      </c>
      <c r="J2746" s="57">
        <v>8500</v>
      </c>
      <c r="K2746" s="766">
        <v>19599.96</v>
      </c>
      <c r="L2746" s="80"/>
      <c r="M2746" s="150">
        <v>0</v>
      </c>
      <c r="N2746" s="80"/>
      <c r="O2746" s="150"/>
      <c r="P2746" s="75">
        <v>0</v>
      </c>
      <c r="Q2746" s="999">
        <f>P2746*J2746</f>
        <v>0</v>
      </c>
      <c r="R2746" s="91"/>
      <c r="S2746" s="644"/>
      <c r="T2746" s="75">
        <v>0</v>
      </c>
      <c r="U2746" s="999"/>
      <c r="V2746" s="91"/>
      <c r="W2746" s="644"/>
      <c r="X2746" s="91"/>
      <c r="Y2746" s="644"/>
      <c r="Z2746" s="60">
        <f t="shared" si="260"/>
        <v>2</v>
      </c>
      <c r="AA2746" s="999">
        <v>19599.96</v>
      </c>
      <c r="AB2746" s="91"/>
      <c r="AC2746" s="644"/>
      <c r="AD2746" s="63">
        <v>0</v>
      </c>
      <c r="AE2746" s="78">
        <f>AD2746*J2746</f>
        <v>0</v>
      </c>
      <c r="AF2746" s="940">
        <v>0</v>
      </c>
      <c r="AG2746" s="150">
        <v>0</v>
      </c>
      <c r="AH2746" s="91"/>
      <c r="AI2746" s="644"/>
      <c r="AJ2746" s="998">
        <f t="shared" si="259"/>
        <v>19599.96</v>
      </c>
    </row>
    <row r="2747" spans="2:36" x14ac:dyDescent="0.25">
      <c r="B2747" s="467"/>
      <c r="C2747" s="656" t="s">
        <v>2414</v>
      </c>
      <c r="D2747" s="74"/>
      <c r="E2747" s="74">
        <v>1</v>
      </c>
      <c r="F2747" s="79"/>
      <c r="G2747" s="55"/>
      <c r="H2747" s="56"/>
      <c r="I2747" s="55"/>
      <c r="J2747" s="57"/>
      <c r="K2747" s="766">
        <v>9900</v>
      </c>
      <c r="L2747" s="80"/>
      <c r="M2747" s="150">
        <v>0</v>
      </c>
      <c r="N2747" s="80"/>
      <c r="O2747" s="150"/>
      <c r="P2747" s="75">
        <v>0</v>
      </c>
      <c r="Q2747" s="999"/>
      <c r="R2747" s="91"/>
      <c r="S2747" s="644"/>
      <c r="T2747" s="75">
        <v>0</v>
      </c>
      <c r="U2747" s="999"/>
      <c r="V2747" s="91"/>
      <c r="W2747" s="644"/>
      <c r="X2747" s="91"/>
      <c r="Y2747" s="644"/>
      <c r="Z2747" s="60">
        <f t="shared" si="260"/>
        <v>1</v>
      </c>
      <c r="AA2747" s="999">
        <v>9900</v>
      </c>
      <c r="AB2747" s="91"/>
      <c r="AC2747" s="644"/>
      <c r="AD2747" s="63">
        <v>0</v>
      </c>
      <c r="AE2747" s="78"/>
      <c r="AF2747" s="940"/>
      <c r="AG2747" s="150">
        <v>0</v>
      </c>
      <c r="AH2747" s="91"/>
      <c r="AI2747" s="644"/>
      <c r="AJ2747" s="998">
        <f t="shared" si="259"/>
        <v>9900</v>
      </c>
    </row>
    <row r="2748" spans="2:36" ht="66" x14ac:dyDescent="0.25">
      <c r="B2748" s="657"/>
      <c r="C2748" s="638" t="s">
        <v>2415</v>
      </c>
      <c r="D2748" s="74"/>
      <c r="E2748" s="74">
        <v>1</v>
      </c>
      <c r="F2748" s="79" t="s">
        <v>30</v>
      </c>
      <c r="G2748" s="55" t="s">
        <v>31</v>
      </c>
      <c r="H2748" s="56" t="s">
        <v>32</v>
      </c>
      <c r="I2748" s="55" t="s">
        <v>33</v>
      </c>
      <c r="J2748" s="57">
        <v>3200.04</v>
      </c>
      <c r="K2748" s="766">
        <v>3200.04</v>
      </c>
      <c r="L2748" s="80"/>
      <c r="M2748" s="150">
        <v>0</v>
      </c>
      <c r="N2748" s="80"/>
      <c r="O2748" s="150"/>
      <c r="P2748" s="75">
        <v>0</v>
      </c>
      <c r="Q2748" s="999">
        <f>P2748*J2748</f>
        <v>0</v>
      </c>
      <c r="R2748" s="91"/>
      <c r="S2748" s="644"/>
      <c r="T2748" s="75">
        <v>0</v>
      </c>
      <c r="U2748" s="999"/>
      <c r="V2748" s="91"/>
      <c r="W2748" s="644"/>
      <c r="X2748" s="91"/>
      <c r="Y2748" s="644"/>
      <c r="Z2748" s="60">
        <f t="shared" si="260"/>
        <v>1</v>
      </c>
      <c r="AA2748" s="999">
        <v>3200.04</v>
      </c>
      <c r="AB2748" s="91"/>
      <c r="AC2748" s="644"/>
      <c r="AD2748" s="63">
        <v>0</v>
      </c>
      <c r="AE2748" s="78">
        <f>AD2748*J2748</f>
        <v>0</v>
      </c>
      <c r="AF2748" s="940">
        <v>0</v>
      </c>
      <c r="AG2748" s="150">
        <v>0</v>
      </c>
      <c r="AH2748" s="91"/>
      <c r="AI2748" s="644"/>
      <c r="AJ2748" s="998">
        <f t="shared" si="259"/>
        <v>3200.04</v>
      </c>
    </row>
    <row r="2749" spans="2:36" ht="66" x14ac:dyDescent="0.25">
      <c r="B2749" s="657"/>
      <c r="C2749" s="87" t="s">
        <v>2416</v>
      </c>
      <c r="D2749" s="74"/>
      <c r="E2749" s="74">
        <v>1</v>
      </c>
      <c r="F2749" s="79" t="s">
        <v>30</v>
      </c>
      <c r="G2749" s="88" t="s">
        <v>31</v>
      </c>
      <c r="H2749" s="107" t="s">
        <v>32</v>
      </c>
      <c r="I2749" s="88" t="s">
        <v>33</v>
      </c>
      <c r="J2749" s="108">
        <v>11207.83</v>
      </c>
      <c r="K2749" s="766">
        <v>18350.02</v>
      </c>
      <c r="L2749" s="89"/>
      <c r="M2749" s="644">
        <v>0</v>
      </c>
      <c r="N2749" s="89"/>
      <c r="O2749" s="644"/>
      <c r="P2749" s="75">
        <v>0</v>
      </c>
      <c r="Q2749" s="1000">
        <f>P2749*J2749</f>
        <v>0</v>
      </c>
      <c r="R2749" s="91"/>
      <c r="S2749" s="644"/>
      <c r="T2749" s="75">
        <v>0</v>
      </c>
      <c r="U2749" s="1000"/>
      <c r="V2749" s="91"/>
      <c r="W2749" s="644"/>
      <c r="X2749" s="91"/>
      <c r="Y2749" s="644"/>
      <c r="Z2749" s="92">
        <f t="shared" si="260"/>
        <v>1</v>
      </c>
      <c r="AA2749" s="1000">
        <v>18350.02</v>
      </c>
      <c r="AB2749" s="91"/>
      <c r="AC2749" s="644"/>
      <c r="AD2749" s="940">
        <v>0</v>
      </c>
      <c r="AE2749" s="90">
        <f>AD2749*J2749</f>
        <v>0</v>
      </c>
      <c r="AF2749" s="940">
        <v>0</v>
      </c>
      <c r="AG2749" s="644">
        <v>0</v>
      </c>
      <c r="AH2749" s="91"/>
      <c r="AI2749" s="644"/>
      <c r="AJ2749" s="1015">
        <f t="shared" si="259"/>
        <v>18350.02</v>
      </c>
    </row>
    <row r="2750" spans="2:36" x14ac:dyDescent="0.25">
      <c r="B2750" s="272">
        <v>522</v>
      </c>
      <c r="C2750" s="610" t="s">
        <v>2417</v>
      </c>
      <c r="D2750" s="272"/>
      <c r="E2750" s="747"/>
      <c r="F2750" s="282"/>
      <c r="G2750" s="283"/>
      <c r="H2750" s="283"/>
      <c r="I2750" s="283"/>
      <c r="J2750" s="277"/>
      <c r="K2750" s="825">
        <v>15078.84</v>
      </c>
      <c r="L2750" s="278"/>
      <c r="M2750" s="919">
        <v>0</v>
      </c>
      <c r="N2750" s="278"/>
      <c r="O2750" s="919"/>
      <c r="P2750" s="875">
        <v>0</v>
      </c>
      <c r="Q2750" s="284">
        <f>Q2751</f>
        <v>0</v>
      </c>
      <c r="R2750" s="279"/>
      <c r="S2750" s="919"/>
      <c r="T2750" s="875">
        <v>0</v>
      </c>
      <c r="U2750" s="284">
        <v>0</v>
      </c>
      <c r="V2750" s="279"/>
      <c r="W2750" s="919"/>
      <c r="X2750" s="279"/>
      <c r="Y2750" s="284"/>
      <c r="Z2750" s="373">
        <f t="shared" si="260"/>
        <v>0</v>
      </c>
      <c r="AA2750" s="284">
        <v>15078.84</v>
      </c>
      <c r="AB2750" s="279"/>
      <c r="AC2750" s="919"/>
      <c r="AD2750" s="930">
        <v>0</v>
      </c>
      <c r="AE2750" s="284">
        <f t="shared" ref="AE2750:AF2751" si="266">AE2751</f>
        <v>0</v>
      </c>
      <c r="AF2750" s="950">
        <f t="shared" si="266"/>
        <v>0</v>
      </c>
      <c r="AG2750" s="876">
        <v>0</v>
      </c>
      <c r="AH2750" s="279"/>
      <c r="AI2750" s="919"/>
      <c r="AJ2750" s="1027">
        <f t="shared" si="259"/>
        <v>15078.84</v>
      </c>
    </row>
    <row r="2751" spans="2:36" x14ac:dyDescent="0.25">
      <c r="B2751" s="42">
        <v>52201</v>
      </c>
      <c r="C2751" s="341" t="s">
        <v>2417</v>
      </c>
      <c r="D2751" s="42"/>
      <c r="E2751" s="752"/>
      <c r="F2751" s="45"/>
      <c r="G2751" s="46"/>
      <c r="H2751" s="46"/>
      <c r="I2751" s="46"/>
      <c r="J2751" s="47"/>
      <c r="K2751" s="846">
        <v>15078.84</v>
      </c>
      <c r="L2751" s="264"/>
      <c r="M2751" s="921">
        <v>0</v>
      </c>
      <c r="N2751" s="264"/>
      <c r="O2751" s="921"/>
      <c r="P2751" s="238">
        <v>0</v>
      </c>
      <c r="Q2751" s="251">
        <f>Q2752</f>
        <v>0</v>
      </c>
      <c r="R2751" s="265"/>
      <c r="S2751" s="921"/>
      <c r="T2751" s="238">
        <v>0</v>
      </c>
      <c r="U2751" s="251">
        <v>0</v>
      </c>
      <c r="V2751" s="265"/>
      <c r="W2751" s="921"/>
      <c r="X2751" s="265"/>
      <c r="Y2751" s="921"/>
      <c r="Z2751" s="376">
        <f t="shared" si="260"/>
        <v>0</v>
      </c>
      <c r="AA2751" s="251">
        <v>15078.84</v>
      </c>
      <c r="AB2751" s="265"/>
      <c r="AC2751" s="921"/>
      <c r="AD2751" s="931">
        <v>0</v>
      </c>
      <c r="AE2751" s="251">
        <f t="shared" si="266"/>
        <v>0</v>
      </c>
      <c r="AF2751" s="565">
        <f t="shared" si="266"/>
        <v>0</v>
      </c>
      <c r="AG2751" s="882">
        <v>0</v>
      </c>
      <c r="AH2751" s="265"/>
      <c r="AI2751" s="921"/>
      <c r="AJ2751" s="926">
        <f t="shared" si="259"/>
        <v>15078.84</v>
      </c>
    </row>
    <row r="2752" spans="2:36" ht="66" x14ac:dyDescent="0.25">
      <c r="B2752" s="657"/>
      <c r="C2752" s="82" t="s">
        <v>2418</v>
      </c>
      <c r="D2752" s="74"/>
      <c r="E2752" s="74">
        <v>1</v>
      </c>
      <c r="F2752" s="74" t="s">
        <v>30</v>
      </c>
      <c r="G2752" s="88" t="s">
        <v>31</v>
      </c>
      <c r="H2752" s="56" t="s">
        <v>32</v>
      </c>
      <c r="I2752" s="55" t="s">
        <v>33</v>
      </c>
      <c r="J2752" s="57">
        <v>15078.84</v>
      </c>
      <c r="K2752" s="766">
        <v>15078.84</v>
      </c>
      <c r="L2752" s="136"/>
      <c r="M2752" s="469">
        <v>0</v>
      </c>
      <c r="N2752" s="136"/>
      <c r="O2752" s="469"/>
      <c r="P2752" s="75">
        <v>0</v>
      </c>
      <c r="Q2752" s="999">
        <f>P2752*J2752</f>
        <v>0</v>
      </c>
      <c r="R2752" s="91"/>
      <c r="S2752" s="644"/>
      <c r="T2752" s="75">
        <v>0</v>
      </c>
      <c r="U2752" s="999"/>
      <c r="V2752" s="91"/>
      <c r="W2752" s="644"/>
      <c r="X2752" s="91"/>
      <c r="Y2752" s="644"/>
      <c r="Z2752" s="60">
        <f t="shared" si="260"/>
        <v>1</v>
      </c>
      <c r="AA2752" s="999">
        <v>15078.84</v>
      </c>
      <c r="AB2752" s="91"/>
      <c r="AC2752" s="644"/>
      <c r="AD2752" s="63">
        <v>0</v>
      </c>
      <c r="AE2752" s="78">
        <f>AD2752*J2752</f>
        <v>0</v>
      </c>
      <c r="AF2752" s="940">
        <v>0</v>
      </c>
      <c r="AG2752" s="150">
        <v>0</v>
      </c>
      <c r="AH2752" s="91"/>
      <c r="AI2752" s="644"/>
      <c r="AJ2752" s="998">
        <f t="shared" si="259"/>
        <v>15078.84</v>
      </c>
    </row>
    <row r="2753" spans="2:36" x14ac:dyDescent="0.25">
      <c r="B2753" s="272">
        <v>523</v>
      </c>
      <c r="C2753" s="610" t="s">
        <v>2419</v>
      </c>
      <c r="D2753" s="272"/>
      <c r="E2753" s="747"/>
      <c r="F2753" s="282"/>
      <c r="G2753" s="283"/>
      <c r="H2753" s="283"/>
      <c r="I2753" s="283"/>
      <c r="J2753" s="277"/>
      <c r="K2753" s="825">
        <v>41075.599999999999</v>
      </c>
      <c r="L2753" s="278"/>
      <c r="M2753" s="919">
        <v>0</v>
      </c>
      <c r="N2753" s="278"/>
      <c r="O2753" s="919"/>
      <c r="P2753" s="875">
        <v>0</v>
      </c>
      <c r="Q2753" s="284">
        <f>Q2754</f>
        <v>0</v>
      </c>
      <c r="R2753" s="279"/>
      <c r="S2753" s="919"/>
      <c r="T2753" s="875">
        <v>0</v>
      </c>
      <c r="U2753" s="284">
        <v>0</v>
      </c>
      <c r="V2753" s="279"/>
      <c r="W2753" s="919"/>
      <c r="X2753" s="279"/>
      <c r="Y2753" s="284"/>
      <c r="Z2753" s="373">
        <f t="shared" si="260"/>
        <v>0</v>
      </c>
      <c r="AA2753" s="284">
        <v>41075.599999999999</v>
      </c>
      <c r="AB2753" s="279"/>
      <c r="AC2753" s="919"/>
      <c r="AD2753" s="930">
        <v>0</v>
      </c>
      <c r="AE2753" s="284">
        <f>AE2754</f>
        <v>0</v>
      </c>
      <c r="AF2753" s="950">
        <f>AF2754</f>
        <v>0</v>
      </c>
      <c r="AG2753" s="876">
        <v>0</v>
      </c>
      <c r="AH2753" s="279"/>
      <c r="AI2753" s="919"/>
      <c r="AJ2753" s="1027">
        <f t="shared" si="259"/>
        <v>41075.599999999999</v>
      </c>
    </row>
    <row r="2754" spans="2:36" x14ac:dyDescent="0.25">
      <c r="B2754" s="42">
        <v>52301</v>
      </c>
      <c r="C2754" s="341" t="s">
        <v>2419</v>
      </c>
      <c r="D2754" s="42"/>
      <c r="E2754" s="752"/>
      <c r="F2754" s="45"/>
      <c r="G2754" s="46"/>
      <c r="H2754" s="46"/>
      <c r="I2754" s="46"/>
      <c r="J2754" s="47"/>
      <c r="K2754" s="846">
        <v>41075.599999999999</v>
      </c>
      <c r="L2754" s="264"/>
      <c r="M2754" s="921">
        <v>0</v>
      </c>
      <c r="N2754" s="264"/>
      <c r="O2754" s="921"/>
      <c r="P2754" s="238">
        <v>0</v>
      </c>
      <c r="Q2754" s="251">
        <f>Q2755+Q2756</f>
        <v>0</v>
      </c>
      <c r="R2754" s="265"/>
      <c r="S2754" s="921"/>
      <c r="T2754" s="238">
        <v>0</v>
      </c>
      <c r="U2754" s="251">
        <v>0</v>
      </c>
      <c r="V2754" s="265"/>
      <c r="W2754" s="921"/>
      <c r="X2754" s="265"/>
      <c r="Y2754" s="921"/>
      <c r="Z2754" s="376">
        <f t="shared" si="260"/>
        <v>0</v>
      </c>
      <c r="AA2754" s="251">
        <v>41075.599999999999</v>
      </c>
      <c r="AB2754" s="265"/>
      <c r="AC2754" s="921"/>
      <c r="AD2754" s="931">
        <v>0</v>
      </c>
      <c r="AE2754" s="251">
        <f>AE2755+AE2756</f>
        <v>0</v>
      </c>
      <c r="AF2754" s="565">
        <f>AF2755+AF2756</f>
        <v>0</v>
      </c>
      <c r="AG2754" s="882">
        <v>0</v>
      </c>
      <c r="AH2754" s="265"/>
      <c r="AI2754" s="921"/>
      <c r="AJ2754" s="926">
        <f t="shared" si="259"/>
        <v>41075.599999999999</v>
      </c>
    </row>
    <row r="2755" spans="2:36" ht="66" x14ac:dyDescent="0.25">
      <c r="B2755" s="657"/>
      <c r="C2755" s="658" t="s">
        <v>2420</v>
      </c>
      <c r="D2755" s="74"/>
      <c r="E2755" s="74">
        <v>2</v>
      </c>
      <c r="F2755" s="171" t="s">
        <v>30</v>
      </c>
      <c r="G2755" s="55" t="s">
        <v>31</v>
      </c>
      <c r="H2755" s="56" t="s">
        <v>32</v>
      </c>
      <c r="I2755" s="55" t="s">
        <v>33</v>
      </c>
      <c r="J2755" s="57">
        <v>8000</v>
      </c>
      <c r="K2755" s="766">
        <v>31075.599999999999</v>
      </c>
      <c r="L2755" s="136"/>
      <c r="M2755" s="469">
        <v>0</v>
      </c>
      <c r="N2755" s="136"/>
      <c r="O2755" s="469"/>
      <c r="P2755" s="75">
        <v>0</v>
      </c>
      <c r="Q2755" s="999">
        <f>P2755*J2755</f>
        <v>0</v>
      </c>
      <c r="R2755" s="91"/>
      <c r="S2755" s="644"/>
      <c r="T2755" s="75">
        <v>0</v>
      </c>
      <c r="U2755" s="999"/>
      <c r="V2755" s="91"/>
      <c r="W2755" s="644"/>
      <c r="X2755" s="91"/>
      <c r="Y2755" s="644"/>
      <c r="Z2755" s="60">
        <f t="shared" si="260"/>
        <v>2</v>
      </c>
      <c r="AA2755" s="999">
        <v>31075.599999999999</v>
      </c>
      <c r="AB2755" s="91"/>
      <c r="AC2755" s="644"/>
      <c r="AD2755" s="63">
        <v>0</v>
      </c>
      <c r="AE2755" s="78">
        <f>AD2755*J2755</f>
        <v>0</v>
      </c>
      <c r="AF2755" s="940">
        <v>0</v>
      </c>
      <c r="AG2755" s="150">
        <v>0</v>
      </c>
      <c r="AH2755" s="91"/>
      <c r="AI2755" s="644"/>
      <c r="AJ2755" s="998">
        <f t="shared" si="259"/>
        <v>31075.599999999999</v>
      </c>
    </row>
    <row r="2756" spans="2:36" ht="66" x14ac:dyDescent="0.25">
      <c r="B2756" s="657"/>
      <c r="C2756" s="638" t="s">
        <v>2421</v>
      </c>
      <c r="D2756" s="74"/>
      <c r="E2756" s="74">
        <v>1</v>
      </c>
      <c r="F2756" s="109" t="s">
        <v>30</v>
      </c>
      <c r="G2756" s="55" t="s">
        <v>31</v>
      </c>
      <c r="H2756" s="56" t="s">
        <v>32</v>
      </c>
      <c r="I2756" s="55" t="s">
        <v>33</v>
      </c>
      <c r="J2756" s="57">
        <v>10000</v>
      </c>
      <c r="K2756" s="766">
        <v>10000</v>
      </c>
      <c r="L2756" s="136"/>
      <c r="M2756" s="469">
        <v>0</v>
      </c>
      <c r="N2756" s="136"/>
      <c r="O2756" s="469"/>
      <c r="P2756" s="75">
        <v>0</v>
      </c>
      <c r="Q2756" s="999">
        <f>P2756*J2756</f>
        <v>0</v>
      </c>
      <c r="R2756" s="91"/>
      <c r="S2756" s="644"/>
      <c r="T2756" s="75">
        <v>0</v>
      </c>
      <c r="U2756" s="999"/>
      <c r="V2756" s="91"/>
      <c r="W2756" s="644"/>
      <c r="X2756" s="91"/>
      <c r="Y2756" s="644"/>
      <c r="Z2756" s="60">
        <f t="shared" si="260"/>
        <v>1</v>
      </c>
      <c r="AA2756" s="999">
        <v>10000</v>
      </c>
      <c r="AB2756" s="91"/>
      <c r="AC2756" s="644"/>
      <c r="AD2756" s="63">
        <v>0</v>
      </c>
      <c r="AE2756" s="78">
        <f>AD2756*J2756</f>
        <v>0</v>
      </c>
      <c r="AF2756" s="940">
        <v>0</v>
      </c>
      <c r="AG2756" s="150">
        <v>0</v>
      </c>
      <c r="AH2756" s="91"/>
      <c r="AI2756" s="644"/>
      <c r="AJ2756" s="998">
        <f t="shared" si="259"/>
        <v>10000</v>
      </c>
    </row>
    <row r="2757" spans="2:36" ht="24" x14ac:dyDescent="0.25">
      <c r="B2757" s="272">
        <v>529</v>
      </c>
      <c r="C2757" s="610" t="s">
        <v>2422</v>
      </c>
      <c r="D2757" s="272"/>
      <c r="E2757" s="747"/>
      <c r="F2757" s="282"/>
      <c r="G2757" s="283"/>
      <c r="H2757" s="283"/>
      <c r="I2757" s="283"/>
      <c r="J2757" s="277"/>
      <c r="K2757" s="825">
        <v>65000</v>
      </c>
      <c r="L2757" s="278"/>
      <c r="M2757" s="919">
        <v>0</v>
      </c>
      <c r="N2757" s="278"/>
      <c r="O2757" s="919"/>
      <c r="P2757" s="875">
        <v>0</v>
      </c>
      <c r="Q2757" s="284"/>
      <c r="R2757" s="279"/>
      <c r="S2757" s="919"/>
      <c r="T2757" s="875">
        <v>0</v>
      </c>
      <c r="U2757" s="284">
        <v>0</v>
      </c>
      <c r="V2757" s="279"/>
      <c r="W2757" s="919"/>
      <c r="X2757" s="279"/>
      <c r="Y2757" s="284"/>
      <c r="Z2757" s="373">
        <f t="shared" si="260"/>
        <v>0</v>
      </c>
      <c r="AA2757" s="284">
        <v>65000</v>
      </c>
      <c r="AB2757" s="279"/>
      <c r="AC2757" s="919"/>
      <c r="AD2757" s="930">
        <v>0</v>
      </c>
      <c r="AE2757" s="284"/>
      <c r="AF2757" s="950"/>
      <c r="AG2757" s="876">
        <v>0</v>
      </c>
      <c r="AH2757" s="279"/>
      <c r="AI2757" s="919"/>
      <c r="AJ2757" s="1027">
        <f t="shared" si="259"/>
        <v>65000</v>
      </c>
    </row>
    <row r="2758" spans="2:36" ht="24" x14ac:dyDescent="0.25">
      <c r="B2758" s="42">
        <v>52901</v>
      </c>
      <c r="C2758" s="341" t="s">
        <v>2422</v>
      </c>
      <c r="D2758" s="42"/>
      <c r="E2758" s="752"/>
      <c r="F2758" s="45"/>
      <c r="G2758" s="46"/>
      <c r="H2758" s="46"/>
      <c r="I2758" s="46"/>
      <c r="J2758" s="47"/>
      <c r="K2758" s="846">
        <v>65000</v>
      </c>
      <c r="L2758" s="264"/>
      <c r="M2758" s="921">
        <v>0</v>
      </c>
      <c r="N2758" s="264"/>
      <c r="O2758" s="921"/>
      <c r="P2758" s="238">
        <v>0</v>
      </c>
      <c r="Q2758" s="251"/>
      <c r="R2758" s="265"/>
      <c r="S2758" s="921"/>
      <c r="T2758" s="238">
        <v>0</v>
      </c>
      <c r="U2758" s="251">
        <v>0</v>
      </c>
      <c r="V2758" s="265"/>
      <c r="W2758" s="921"/>
      <c r="X2758" s="265"/>
      <c r="Y2758" s="921"/>
      <c r="Z2758" s="376">
        <f t="shared" si="260"/>
        <v>0</v>
      </c>
      <c r="AA2758" s="251">
        <v>65000</v>
      </c>
      <c r="AB2758" s="265"/>
      <c r="AC2758" s="921"/>
      <c r="AD2758" s="931">
        <v>0</v>
      </c>
      <c r="AE2758" s="251"/>
      <c r="AF2758" s="565"/>
      <c r="AG2758" s="882">
        <v>0</v>
      </c>
      <c r="AH2758" s="265"/>
      <c r="AI2758" s="921"/>
      <c r="AJ2758" s="926">
        <f t="shared" si="259"/>
        <v>65000</v>
      </c>
    </row>
    <row r="2759" spans="2:36" x14ac:dyDescent="0.25">
      <c r="B2759" s="657"/>
      <c r="C2759" s="638" t="s">
        <v>620</v>
      </c>
      <c r="D2759" s="74"/>
      <c r="E2759" s="74">
        <v>1</v>
      </c>
      <c r="F2759" s="109"/>
      <c r="G2759" s="325"/>
      <c r="H2759" s="324"/>
      <c r="I2759" s="325"/>
      <c r="J2759" s="57"/>
      <c r="K2759" s="766">
        <v>65000</v>
      </c>
      <c r="L2759" s="136"/>
      <c r="M2759" s="469">
        <v>0</v>
      </c>
      <c r="N2759" s="136"/>
      <c r="O2759" s="469"/>
      <c r="P2759" s="75">
        <v>0</v>
      </c>
      <c r="Q2759" s="1002"/>
      <c r="R2759" s="138"/>
      <c r="S2759" s="469"/>
      <c r="T2759" s="75">
        <v>0</v>
      </c>
      <c r="U2759" s="1002">
        <v>65000</v>
      </c>
      <c r="V2759" s="138"/>
      <c r="W2759" s="469"/>
      <c r="X2759" s="138"/>
      <c r="Y2759" s="469"/>
      <c r="Z2759" s="60">
        <f t="shared" si="260"/>
        <v>1</v>
      </c>
      <c r="AA2759" s="1002">
        <v>65000</v>
      </c>
      <c r="AB2759" s="138"/>
      <c r="AC2759" s="469"/>
      <c r="AD2759" s="63">
        <v>0</v>
      </c>
      <c r="AE2759" s="137"/>
      <c r="AF2759" s="942"/>
      <c r="AG2759" s="150">
        <v>0</v>
      </c>
      <c r="AH2759" s="138"/>
      <c r="AI2759" s="469"/>
      <c r="AJ2759" s="998">
        <f t="shared" si="259"/>
        <v>130000</v>
      </c>
    </row>
    <row r="2760" spans="2:36" ht="24" x14ac:dyDescent="0.25">
      <c r="B2760" s="664">
        <v>5300</v>
      </c>
      <c r="C2760" s="665" t="s">
        <v>2423</v>
      </c>
      <c r="D2760" s="27"/>
      <c r="E2760" s="27"/>
      <c r="F2760" s="28"/>
      <c r="G2760" s="29"/>
      <c r="H2760" s="29"/>
      <c r="I2760" s="29"/>
      <c r="J2760" s="30"/>
      <c r="K2760" s="365">
        <v>29745.940000000002</v>
      </c>
      <c r="L2760" s="249"/>
      <c r="M2760" s="922">
        <v>0</v>
      </c>
      <c r="N2760" s="249"/>
      <c r="O2760" s="922"/>
      <c r="P2760" s="885">
        <v>0</v>
      </c>
      <c r="Q2760" s="666">
        <f>Q2761+Q2769</f>
        <v>0</v>
      </c>
      <c r="R2760" s="250"/>
      <c r="S2760" s="922"/>
      <c r="T2760" s="885">
        <v>0</v>
      </c>
      <c r="U2760" s="666">
        <v>16613.669999999998</v>
      </c>
      <c r="V2760" s="250"/>
      <c r="W2760" s="922"/>
      <c r="X2760" s="250"/>
      <c r="Y2760" s="922"/>
      <c r="Z2760" s="368">
        <f t="shared" si="260"/>
        <v>0</v>
      </c>
      <c r="AA2760" s="666">
        <v>13132.27</v>
      </c>
      <c r="AB2760" s="250"/>
      <c r="AC2760" s="922"/>
      <c r="AD2760" s="929">
        <v>0</v>
      </c>
      <c r="AE2760" s="666">
        <f>AE2761+AE2769</f>
        <v>0</v>
      </c>
      <c r="AF2760" s="986">
        <f>AF2761+AF2769</f>
        <v>0</v>
      </c>
      <c r="AG2760" s="886">
        <v>0</v>
      </c>
      <c r="AH2760" s="250"/>
      <c r="AI2760" s="922"/>
      <c r="AJ2760" s="1028">
        <f t="shared" ref="AJ2760:AJ2820" si="267">AG2760+AI2760+AE2760+AC2760+AA2760+Y2760+W2760+U2760+S2760+Q2760+O2760+M2760</f>
        <v>29745.94</v>
      </c>
    </row>
    <row r="2761" spans="2:36" x14ac:dyDescent="0.25">
      <c r="B2761" s="272">
        <v>531</v>
      </c>
      <c r="C2761" s="610" t="s">
        <v>2424</v>
      </c>
      <c r="D2761" s="272"/>
      <c r="E2761" s="747"/>
      <c r="F2761" s="282"/>
      <c r="G2761" s="283"/>
      <c r="H2761" s="283"/>
      <c r="I2761" s="283"/>
      <c r="J2761" s="277"/>
      <c r="K2761" s="825">
        <v>28345.940000000002</v>
      </c>
      <c r="L2761" s="278"/>
      <c r="M2761" s="919">
        <v>0</v>
      </c>
      <c r="N2761" s="278"/>
      <c r="O2761" s="919"/>
      <c r="P2761" s="875">
        <v>0</v>
      </c>
      <c r="Q2761" s="284">
        <f>Q2762+Q2764</f>
        <v>0</v>
      </c>
      <c r="R2761" s="279"/>
      <c r="S2761" s="919"/>
      <c r="T2761" s="875">
        <v>0</v>
      </c>
      <c r="U2761" s="284">
        <v>16613.669999999998</v>
      </c>
      <c r="V2761" s="279"/>
      <c r="W2761" s="919"/>
      <c r="X2761" s="279"/>
      <c r="Y2761" s="284"/>
      <c r="Z2761" s="373">
        <f t="shared" si="260"/>
        <v>0</v>
      </c>
      <c r="AA2761" s="284">
        <v>11732.27</v>
      </c>
      <c r="AB2761" s="279"/>
      <c r="AC2761" s="919"/>
      <c r="AD2761" s="930">
        <v>0</v>
      </c>
      <c r="AE2761" s="284">
        <f>AE2762+AE2764</f>
        <v>0</v>
      </c>
      <c r="AF2761" s="950">
        <f>AF2762+AF2764</f>
        <v>0</v>
      </c>
      <c r="AG2761" s="876">
        <v>0</v>
      </c>
      <c r="AH2761" s="279"/>
      <c r="AI2761" s="919"/>
      <c r="AJ2761" s="1027">
        <f t="shared" si="267"/>
        <v>28345.94</v>
      </c>
    </row>
    <row r="2762" spans="2:36" x14ac:dyDescent="0.25">
      <c r="B2762" s="42">
        <v>53101</v>
      </c>
      <c r="C2762" s="341" t="s">
        <v>2425</v>
      </c>
      <c r="D2762" s="42"/>
      <c r="E2762" s="752"/>
      <c r="F2762" s="45"/>
      <c r="G2762" s="46"/>
      <c r="H2762" s="46"/>
      <c r="I2762" s="46"/>
      <c r="J2762" s="47"/>
      <c r="K2762" s="846">
        <v>0</v>
      </c>
      <c r="L2762" s="264"/>
      <c r="M2762" s="921">
        <v>0</v>
      </c>
      <c r="N2762" s="264"/>
      <c r="O2762" s="921"/>
      <c r="P2762" s="238">
        <v>0</v>
      </c>
      <c r="Q2762" s="251"/>
      <c r="R2762" s="265"/>
      <c r="S2762" s="921"/>
      <c r="T2762" s="238">
        <v>0</v>
      </c>
      <c r="U2762" s="251">
        <v>0</v>
      </c>
      <c r="V2762" s="265"/>
      <c r="W2762" s="921"/>
      <c r="X2762" s="265"/>
      <c r="Y2762" s="921"/>
      <c r="Z2762" s="376">
        <f t="shared" si="260"/>
        <v>0</v>
      </c>
      <c r="AA2762" s="251">
        <v>0</v>
      </c>
      <c r="AB2762" s="265"/>
      <c r="AC2762" s="921"/>
      <c r="AD2762" s="931">
        <v>0</v>
      </c>
      <c r="AE2762" s="251"/>
      <c r="AF2762" s="565"/>
      <c r="AG2762" s="882">
        <v>0</v>
      </c>
      <c r="AH2762" s="265"/>
      <c r="AI2762" s="921"/>
      <c r="AJ2762" s="926">
        <f t="shared" si="267"/>
        <v>0</v>
      </c>
    </row>
    <row r="2763" spans="2:36" x14ac:dyDescent="0.25">
      <c r="B2763" s="643"/>
      <c r="C2763" s="672"/>
      <c r="D2763" s="74"/>
      <c r="E2763" s="74"/>
      <c r="F2763" s="480"/>
      <c r="G2763" s="481"/>
      <c r="H2763" s="481"/>
      <c r="I2763" s="481"/>
      <c r="J2763" s="108"/>
      <c r="K2763" s="766"/>
      <c r="L2763" s="142"/>
      <c r="M2763" s="918">
        <v>0</v>
      </c>
      <c r="N2763" s="142"/>
      <c r="O2763" s="918"/>
      <c r="P2763" s="75">
        <v>0</v>
      </c>
      <c r="Q2763" s="1007"/>
      <c r="R2763" s="144"/>
      <c r="S2763" s="918"/>
      <c r="T2763" s="75">
        <v>0</v>
      </c>
      <c r="U2763" s="1007"/>
      <c r="V2763" s="144"/>
      <c r="W2763" s="918"/>
      <c r="X2763" s="144"/>
      <c r="Y2763" s="918"/>
      <c r="Z2763" s="60">
        <f t="shared" si="260"/>
        <v>0</v>
      </c>
      <c r="AA2763" s="1007"/>
      <c r="AB2763" s="144"/>
      <c r="AC2763" s="918"/>
      <c r="AD2763" s="63">
        <v>0</v>
      </c>
      <c r="AE2763" s="135"/>
      <c r="AF2763" s="945"/>
      <c r="AG2763" s="150">
        <v>0</v>
      </c>
      <c r="AH2763" s="144"/>
      <c r="AI2763" s="918"/>
      <c r="AJ2763" s="998">
        <f t="shared" si="267"/>
        <v>0</v>
      </c>
    </row>
    <row r="2764" spans="2:36" x14ac:dyDescent="0.25">
      <c r="B2764" s="42">
        <v>53102</v>
      </c>
      <c r="C2764" s="341" t="s">
        <v>2424</v>
      </c>
      <c r="D2764" s="42"/>
      <c r="E2764" s="752"/>
      <c r="F2764" s="45"/>
      <c r="G2764" s="46"/>
      <c r="H2764" s="46"/>
      <c r="I2764" s="46"/>
      <c r="J2764" s="47"/>
      <c r="K2764" s="846">
        <v>28345.940000000002</v>
      </c>
      <c r="L2764" s="264"/>
      <c r="M2764" s="921">
        <v>0</v>
      </c>
      <c r="N2764" s="264"/>
      <c r="O2764" s="921"/>
      <c r="P2764" s="238">
        <v>0</v>
      </c>
      <c r="Q2764" s="251">
        <f>SUM(Q2765:Q2768)</f>
        <v>0</v>
      </c>
      <c r="R2764" s="265"/>
      <c r="S2764" s="921"/>
      <c r="T2764" s="238">
        <v>0</v>
      </c>
      <c r="U2764" s="251">
        <v>16613.669999999998</v>
      </c>
      <c r="V2764" s="265"/>
      <c r="W2764" s="921"/>
      <c r="X2764" s="265"/>
      <c r="Y2764" s="921"/>
      <c r="Z2764" s="376">
        <f t="shared" si="260"/>
        <v>0</v>
      </c>
      <c r="AA2764" s="251">
        <v>11732.27</v>
      </c>
      <c r="AB2764" s="265"/>
      <c r="AC2764" s="921"/>
      <c r="AD2764" s="931">
        <v>0</v>
      </c>
      <c r="AE2764" s="251">
        <f>SUM(AE2765:AE2768)</f>
        <v>0</v>
      </c>
      <c r="AF2764" s="565">
        <f>SUM(AF2765:AF2768)</f>
        <v>0</v>
      </c>
      <c r="AG2764" s="882">
        <v>0</v>
      </c>
      <c r="AH2764" s="265"/>
      <c r="AI2764" s="921"/>
      <c r="AJ2764" s="926">
        <f t="shared" si="267"/>
        <v>28345.94</v>
      </c>
    </row>
    <row r="2765" spans="2:36" ht="66" x14ac:dyDescent="0.25">
      <c r="B2765" s="467"/>
      <c r="C2765" s="290" t="s">
        <v>2426</v>
      </c>
      <c r="D2765" s="74"/>
      <c r="E2765" s="74">
        <v>1</v>
      </c>
      <c r="F2765" s="79" t="s">
        <v>30</v>
      </c>
      <c r="G2765" s="55" t="s">
        <v>31</v>
      </c>
      <c r="H2765" s="56" t="s">
        <v>32</v>
      </c>
      <c r="I2765" s="55" t="s">
        <v>33</v>
      </c>
      <c r="J2765" s="57">
        <v>9333.94</v>
      </c>
      <c r="K2765" s="766">
        <v>9333.94</v>
      </c>
      <c r="L2765" s="136"/>
      <c r="M2765" s="469">
        <v>0</v>
      </c>
      <c r="N2765" s="136"/>
      <c r="O2765" s="469"/>
      <c r="P2765" s="75">
        <v>0</v>
      </c>
      <c r="Q2765" s="999">
        <f>P2765*J2765</f>
        <v>0</v>
      </c>
      <c r="R2765" s="91"/>
      <c r="S2765" s="644"/>
      <c r="T2765" s="75">
        <v>0</v>
      </c>
      <c r="U2765" s="999">
        <v>9333.94</v>
      </c>
      <c r="V2765" s="91"/>
      <c r="W2765" s="644"/>
      <c r="X2765" s="91"/>
      <c r="Y2765" s="644"/>
      <c r="Z2765" s="60">
        <f t="shared" si="260"/>
        <v>1</v>
      </c>
      <c r="AA2765" s="999">
        <v>0</v>
      </c>
      <c r="AB2765" s="91"/>
      <c r="AC2765" s="644"/>
      <c r="AD2765" s="63">
        <v>0</v>
      </c>
      <c r="AE2765" s="78">
        <f>AD2765*J2765</f>
        <v>0</v>
      </c>
      <c r="AF2765" s="63">
        <v>0</v>
      </c>
      <c r="AG2765" s="150">
        <v>0</v>
      </c>
      <c r="AH2765" s="91"/>
      <c r="AI2765" s="644"/>
      <c r="AJ2765" s="998">
        <f t="shared" si="267"/>
        <v>9333.94</v>
      </c>
    </row>
    <row r="2766" spans="2:36" ht="66" x14ac:dyDescent="0.25">
      <c r="B2766" s="467"/>
      <c r="C2766" s="262" t="s">
        <v>2427</v>
      </c>
      <c r="D2766" s="74"/>
      <c r="E2766" s="74">
        <v>1</v>
      </c>
      <c r="F2766" s="79" t="s">
        <v>30</v>
      </c>
      <c r="G2766" s="55" t="s">
        <v>31</v>
      </c>
      <c r="H2766" s="56" t="s">
        <v>32</v>
      </c>
      <c r="I2766" s="55" t="s">
        <v>33</v>
      </c>
      <c r="J2766" s="57">
        <v>800</v>
      </c>
      <c r="K2766" s="766">
        <v>800</v>
      </c>
      <c r="L2766" s="136"/>
      <c r="M2766" s="469">
        <v>0</v>
      </c>
      <c r="N2766" s="136"/>
      <c r="O2766" s="469"/>
      <c r="P2766" s="75">
        <v>0</v>
      </c>
      <c r="Q2766" s="999">
        <f>P2766*J2766</f>
        <v>0</v>
      </c>
      <c r="R2766" s="91"/>
      <c r="S2766" s="644"/>
      <c r="T2766" s="75">
        <v>0</v>
      </c>
      <c r="U2766" s="999"/>
      <c r="V2766" s="91"/>
      <c r="W2766" s="644"/>
      <c r="X2766" s="91"/>
      <c r="Y2766" s="644"/>
      <c r="Z2766" s="60">
        <f t="shared" si="260"/>
        <v>1</v>
      </c>
      <c r="AA2766" s="999">
        <v>800</v>
      </c>
      <c r="AB2766" s="91"/>
      <c r="AC2766" s="644"/>
      <c r="AD2766" s="63">
        <v>0</v>
      </c>
      <c r="AE2766" s="78">
        <f>AD2766*J2766</f>
        <v>0</v>
      </c>
      <c r="AF2766" s="63">
        <v>0</v>
      </c>
      <c r="AG2766" s="150">
        <v>0</v>
      </c>
      <c r="AH2766" s="91"/>
      <c r="AI2766" s="644"/>
      <c r="AJ2766" s="998">
        <f t="shared" si="267"/>
        <v>800</v>
      </c>
    </row>
    <row r="2767" spans="2:36" ht="66" x14ac:dyDescent="0.25">
      <c r="B2767" s="467"/>
      <c r="C2767" s="290" t="s">
        <v>2428</v>
      </c>
      <c r="D2767" s="74"/>
      <c r="E2767" s="74">
        <v>1</v>
      </c>
      <c r="F2767" s="79" t="s">
        <v>30</v>
      </c>
      <c r="G2767" s="55" t="s">
        <v>31</v>
      </c>
      <c r="H2767" s="56" t="s">
        <v>32</v>
      </c>
      <c r="I2767" s="55" t="s">
        <v>33</v>
      </c>
      <c r="J2767" s="57">
        <v>4872</v>
      </c>
      <c r="K2767" s="766">
        <v>4872</v>
      </c>
      <c r="L2767" s="136"/>
      <c r="M2767" s="469">
        <v>0</v>
      </c>
      <c r="N2767" s="136"/>
      <c r="O2767" s="469"/>
      <c r="P2767" s="75">
        <v>0</v>
      </c>
      <c r="Q2767" s="999">
        <f>P2767*J2767</f>
        <v>0</v>
      </c>
      <c r="R2767" s="91"/>
      <c r="S2767" s="644"/>
      <c r="T2767" s="75">
        <v>0</v>
      </c>
      <c r="U2767" s="999"/>
      <c r="V2767" s="91"/>
      <c r="W2767" s="644"/>
      <c r="X2767" s="91"/>
      <c r="Y2767" s="644"/>
      <c r="Z2767" s="60">
        <f t="shared" si="260"/>
        <v>1</v>
      </c>
      <c r="AA2767" s="999">
        <v>4872</v>
      </c>
      <c r="AB2767" s="91"/>
      <c r="AC2767" s="644"/>
      <c r="AD2767" s="63">
        <v>0</v>
      </c>
      <c r="AE2767" s="78">
        <f>AD2767*J2767</f>
        <v>0</v>
      </c>
      <c r="AF2767" s="63">
        <v>0</v>
      </c>
      <c r="AG2767" s="150">
        <v>0</v>
      </c>
      <c r="AH2767" s="91"/>
      <c r="AI2767" s="644"/>
      <c r="AJ2767" s="998">
        <f t="shared" si="267"/>
        <v>4872</v>
      </c>
    </row>
    <row r="2768" spans="2:36" ht="66" x14ac:dyDescent="0.25">
      <c r="B2768" s="467"/>
      <c r="C2768" s="290" t="s">
        <v>2429</v>
      </c>
      <c r="D2768" s="74"/>
      <c r="E2768" s="74">
        <v>1</v>
      </c>
      <c r="F2768" s="79" t="s">
        <v>30</v>
      </c>
      <c r="G2768" s="55" t="s">
        <v>31</v>
      </c>
      <c r="H2768" s="56" t="s">
        <v>32</v>
      </c>
      <c r="I2768" s="55" t="s">
        <v>33</v>
      </c>
      <c r="J2768" s="57">
        <v>13340</v>
      </c>
      <c r="K2768" s="766">
        <v>13340</v>
      </c>
      <c r="L2768" s="136"/>
      <c r="M2768" s="469">
        <v>0</v>
      </c>
      <c r="N2768" s="136"/>
      <c r="O2768" s="469"/>
      <c r="P2768" s="75">
        <v>0</v>
      </c>
      <c r="Q2768" s="999">
        <f>P2768*J2768</f>
        <v>0</v>
      </c>
      <c r="R2768" s="91"/>
      <c r="S2768" s="644"/>
      <c r="T2768" s="75">
        <v>0</v>
      </c>
      <c r="U2768" s="999">
        <v>7279.73</v>
      </c>
      <c r="V2768" s="91"/>
      <c r="W2768" s="644"/>
      <c r="X2768" s="91"/>
      <c r="Y2768" s="644"/>
      <c r="Z2768" s="60">
        <f t="shared" si="260"/>
        <v>1</v>
      </c>
      <c r="AA2768" s="999">
        <v>6060.27</v>
      </c>
      <c r="AB2768" s="91"/>
      <c r="AC2768" s="644"/>
      <c r="AD2768" s="63">
        <v>0</v>
      </c>
      <c r="AE2768" s="78">
        <f>AD2768*J2768</f>
        <v>0</v>
      </c>
      <c r="AF2768" s="63">
        <v>0</v>
      </c>
      <c r="AG2768" s="150">
        <v>0</v>
      </c>
      <c r="AH2768" s="91"/>
      <c r="AI2768" s="644"/>
      <c r="AJ2768" s="998">
        <f t="shared" si="267"/>
        <v>13340</v>
      </c>
    </row>
    <row r="2769" spans="2:36" x14ac:dyDescent="0.25">
      <c r="B2769" s="272">
        <v>532</v>
      </c>
      <c r="C2769" s="610" t="s">
        <v>2430</v>
      </c>
      <c r="D2769" s="272"/>
      <c r="E2769" s="747"/>
      <c r="F2769" s="282"/>
      <c r="G2769" s="283"/>
      <c r="H2769" s="283"/>
      <c r="I2769" s="283"/>
      <c r="J2769" s="277"/>
      <c r="K2769" s="825">
        <v>1400</v>
      </c>
      <c r="L2769" s="278"/>
      <c r="M2769" s="919">
        <v>0</v>
      </c>
      <c r="N2769" s="278"/>
      <c r="O2769" s="919"/>
      <c r="P2769" s="875">
        <v>0</v>
      </c>
      <c r="Q2769" s="284">
        <f>Q2770</f>
        <v>0</v>
      </c>
      <c r="R2769" s="279"/>
      <c r="S2769" s="919"/>
      <c r="T2769" s="875">
        <v>0</v>
      </c>
      <c r="U2769" s="284">
        <v>0</v>
      </c>
      <c r="V2769" s="279"/>
      <c r="W2769" s="919"/>
      <c r="X2769" s="279"/>
      <c r="Y2769" s="284"/>
      <c r="Z2769" s="373">
        <f t="shared" si="260"/>
        <v>0</v>
      </c>
      <c r="AA2769" s="284">
        <v>1400</v>
      </c>
      <c r="AB2769" s="279"/>
      <c r="AC2769" s="919"/>
      <c r="AD2769" s="930">
        <v>0</v>
      </c>
      <c r="AE2769" s="284">
        <f t="shared" ref="AE2769:AF2769" si="268">AE2770</f>
        <v>0</v>
      </c>
      <c r="AF2769" s="950">
        <f t="shared" si="268"/>
        <v>0</v>
      </c>
      <c r="AG2769" s="876">
        <v>0</v>
      </c>
      <c r="AH2769" s="279"/>
      <c r="AI2769" s="919"/>
      <c r="AJ2769" s="1027">
        <f t="shared" si="267"/>
        <v>1400</v>
      </c>
    </row>
    <row r="2770" spans="2:36" x14ac:dyDescent="0.25">
      <c r="B2770" s="42">
        <v>53201</v>
      </c>
      <c r="C2770" s="341" t="s">
        <v>2425</v>
      </c>
      <c r="D2770" s="42"/>
      <c r="E2770" s="752"/>
      <c r="F2770" s="45"/>
      <c r="G2770" s="46"/>
      <c r="H2770" s="46"/>
      <c r="I2770" s="46"/>
      <c r="J2770" s="47"/>
      <c r="K2770" s="846">
        <v>1400</v>
      </c>
      <c r="L2770" s="264"/>
      <c r="M2770" s="921">
        <v>0</v>
      </c>
      <c r="N2770" s="264"/>
      <c r="O2770" s="921"/>
      <c r="P2770" s="238">
        <v>0</v>
      </c>
      <c r="Q2770" s="251">
        <f>Q2771</f>
        <v>0</v>
      </c>
      <c r="R2770" s="265"/>
      <c r="S2770" s="921"/>
      <c r="T2770" s="238">
        <v>0</v>
      </c>
      <c r="U2770" s="251">
        <v>0</v>
      </c>
      <c r="V2770" s="265"/>
      <c r="W2770" s="921"/>
      <c r="X2770" s="265"/>
      <c r="Y2770" s="921"/>
      <c r="Z2770" s="376">
        <f t="shared" si="260"/>
        <v>0</v>
      </c>
      <c r="AA2770" s="251">
        <v>1400</v>
      </c>
      <c r="AB2770" s="265"/>
      <c r="AC2770" s="921"/>
      <c r="AD2770" s="931">
        <v>0</v>
      </c>
      <c r="AE2770" s="251">
        <f>AE2771</f>
        <v>0</v>
      </c>
      <c r="AF2770" s="565">
        <f>AF2771</f>
        <v>0</v>
      </c>
      <c r="AG2770" s="882">
        <v>0</v>
      </c>
      <c r="AH2770" s="265"/>
      <c r="AI2770" s="921"/>
      <c r="AJ2770" s="926">
        <f t="shared" si="267"/>
        <v>1400</v>
      </c>
    </row>
    <row r="2771" spans="2:36" ht="66" x14ac:dyDescent="0.25">
      <c r="B2771" s="467"/>
      <c r="C2771" s="658" t="s">
        <v>2431</v>
      </c>
      <c r="D2771" s="74"/>
      <c r="E2771" s="74">
        <v>2</v>
      </c>
      <c r="F2771" s="79" t="s">
        <v>30</v>
      </c>
      <c r="G2771" s="55" t="s">
        <v>31</v>
      </c>
      <c r="H2771" s="56" t="s">
        <v>32</v>
      </c>
      <c r="I2771" s="55" t="s">
        <v>33</v>
      </c>
      <c r="J2771" s="57">
        <v>700</v>
      </c>
      <c r="K2771" s="766">
        <v>1400</v>
      </c>
      <c r="L2771" s="80"/>
      <c r="M2771" s="150">
        <v>0</v>
      </c>
      <c r="N2771" s="80"/>
      <c r="O2771" s="150"/>
      <c r="P2771" s="75">
        <v>0</v>
      </c>
      <c r="Q2771" s="999">
        <f>P2771*J2771</f>
        <v>0</v>
      </c>
      <c r="R2771" s="91"/>
      <c r="S2771" s="644"/>
      <c r="T2771" s="75">
        <v>0</v>
      </c>
      <c r="U2771" s="999"/>
      <c r="V2771" s="91"/>
      <c r="W2771" s="644"/>
      <c r="X2771" s="91"/>
      <c r="Y2771" s="644"/>
      <c r="Z2771" s="60">
        <f t="shared" si="260"/>
        <v>2</v>
      </c>
      <c r="AA2771" s="999">
        <v>1400</v>
      </c>
      <c r="AB2771" s="91"/>
      <c r="AC2771" s="644"/>
      <c r="AD2771" s="63">
        <v>0</v>
      </c>
      <c r="AE2771" s="78">
        <f>AD2771*J2771</f>
        <v>0</v>
      </c>
      <c r="AF2771" s="940">
        <v>0</v>
      </c>
      <c r="AG2771" s="150">
        <v>0</v>
      </c>
      <c r="AH2771" s="91"/>
      <c r="AI2771" s="644"/>
      <c r="AJ2771" s="998">
        <f t="shared" si="267"/>
        <v>1400</v>
      </c>
    </row>
    <row r="2772" spans="2:36" x14ac:dyDescent="0.25">
      <c r="B2772" s="664">
        <v>54000</v>
      </c>
      <c r="C2772" s="245"/>
      <c r="D2772" s="27"/>
      <c r="E2772" s="27"/>
      <c r="F2772" s="28"/>
      <c r="G2772" s="29"/>
      <c r="H2772" s="29"/>
      <c r="I2772" s="29"/>
      <c r="J2772" s="30"/>
      <c r="K2772" s="365">
        <v>2040826</v>
      </c>
      <c r="L2772" s="366"/>
      <c r="M2772" s="886">
        <v>0</v>
      </c>
      <c r="N2772" s="366"/>
      <c r="O2772" s="886"/>
      <c r="P2772" s="885">
        <v>0</v>
      </c>
      <c r="Q2772" s="677">
        <f>Q2773+Q2780+Q2788+Q2792+Q2800+Q2807</f>
        <v>0</v>
      </c>
      <c r="R2772" s="367"/>
      <c r="S2772" s="886"/>
      <c r="T2772" s="885">
        <v>0</v>
      </c>
      <c r="U2772" s="677">
        <v>1663080</v>
      </c>
      <c r="V2772" s="367"/>
      <c r="W2772" s="886"/>
      <c r="X2772" s="367"/>
      <c r="Y2772" s="886"/>
      <c r="Z2772" s="368">
        <f t="shared" ref="Z2772:Z2820" si="269">E2772</f>
        <v>0</v>
      </c>
      <c r="AA2772" s="677">
        <v>377746</v>
      </c>
      <c r="AB2772" s="367"/>
      <c r="AC2772" s="886"/>
      <c r="AD2772" s="929">
        <v>0</v>
      </c>
      <c r="AE2772" s="677">
        <f>AE2773+AE2780+AE2788+AE2792+AE2800+AE2807</f>
        <v>0</v>
      </c>
      <c r="AF2772" s="986">
        <f>AF2773+AF2780+AF2788+AF2792+AF2800+AF2807</f>
        <v>0</v>
      </c>
      <c r="AG2772" s="886">
        <v>0</v>
      </c>
      <c r="AH2772" s="367"/>
      <c r="AI2772" s="886"/>
      <c r="AJ2772" s="1028">
        <f t="shared" si="267"/>
        <v>2040826</v>
      </c>
    </row>
    <row r="2773" spans="2:36" x14ac:dyDescent="0.25">
      <c r="B2773" s="272">
        <v>54100</v>
      </c>
      <c r="C2773" s="610"/>
      <c r="D2773" s="272"/>
      <c r="E2773" s="747"/>
      <c r="F2773" s="282"/>
      <c r="G2773" s="283"/>
      <c r="H2773" s="283"/>
      <c r="I2773" s="283"/>
      <c r="J2773" s="277"/>
      <c r="K2773" s="825">
        <v>1690800</v>
      </c>
      <c r="L2773" s="278"/>
      <c r="M2773" s="919">
        <v>0</v>
      </c>
      <c r="N2773" s="278"/>
      <c r="O2773" s="919"/>
      <c r="P2773" s="875">
        <v>0</v>
      </c>
      <c r="Q2773" s="284">
        <f>Q2774</f>
        <v>0</v>
      </c>
      <c r="R2773" s="279"/>
      <c r="S2773" s="919"/>
      <c r="T2773" s="875">
        <v>0</v>
      </c>
      <c r="U2773" s="284">
        <v>1663080</v>
      </c>
      <c r="V2773" s="279"/>
      <c r="W2773" s="919"/>
      <c r="X2773" s="279"/>
      <c r="Y2773" s="284"/>
      <c r="Z2773" s="373">
        <f t="shared" si="269"/>
        <v>0</v>
      </c>
      <c r="AA2773" s="284">
        <v>27720</v>
      </c>
      <c r="AB2773" s="279"/>
      <c r="AC2773" s="919"/>
      <c r="AD2773" s="930">
        <v>0</v>
      </c>
      <c r="AE2773" s="284">
        <f t="shared" ref="AE2773:AF2774" si="270">AE2774</f>
        <v>0</v>
      </c>
      <c r="AF2773" s="950">
        <f t="shared" si="270"/>
        <v>0</v>
      </c>
      <c r="AG2773" s="876">
        <v>0</v>
      </c>
      <c r="AH2773" s="279"/>
      <c r="AI2773" s="919"/>
      <c r="AJ2773" s="1027">
        <f t="shared" si="267"/>
        <v>1690800</v>
      </c>
    </row>
    <row r="2774" spans="2:36" x14ac:dyDescent="0.25">
      <c r="B2774" s="42">
        <v>54101</v>
      </c>
      <c r="C2774" s="341"/>
      <c r="D2774" s="42"/>
      <c r="E2774" s="752"/>
      <c r="F2774" s="45"/>
      <c r="G2774" s="46"/>
      <c r="H2774" s="46"/>
      <c r="I2774" s="46"/>
      <c r="J2774" s="47"/>
      <c r="K2774" s="846">
        <v>1690800</v>
      </c>
      <c r="L2774" s="264"/>
      <c r="M2774" s="921">
        <v>0</v>
      </c>
      <c r="N2774" s="264"/>
      <c r="O2774" s="921"/>
      <c r="P2774" s="238">
        <v>0</v>
      </c>
      <c r="Q2774" s="251">
        <f>Q2775</f>
        <v>0</v>
      </c>
      <c r="R2774" s="265"/>
      <c r="S2774" s="921"/>
      <c r="T2774" s="238">
        <v>0</v>
      </c>
      <c r="U2774" s="251">
        <v>1663080</v>
      </c>
      <c r="V2774" s="265"/>
      <c r="W2774" s="921"/>
      <c r="X2774" s="265"/>
      <c r="Y2774" s="921"/>
      <c r="Z2774" s="376">
        <f t="shared" si="269"/>
        <v>0</v>
      </c>
      <c r="AA2774" s="251">
        <v>27720</v>
      </c>
      <c r="AB2774" s="265"/>
      <c r="AC2774" s="921"/>
      <c r="AD2774" s="931">
        <v>0</v>
      </c>
      <c r="AE2774" s="251">
        <f t="shared" si="270"/>
        <v>0</v>
      </c>
      <c r="AF2774" s="565">
        <f t="shared" si="270"/>
        <v>0</v>
      </c>
      <c r="AG2774" s="882">
        <v>0</v>
      </c>
      <c r="AH2774" s="265"/>
      <c r="AI2774" s="921"/>
      <c r="AJ2774" s="926">
        <f t="shared" si="267"/>
        <v>1690800</v>
      </c>
    </row>
    <row r="2775" spans="2:36" ht="66" x14ac:dyDescent="0.25">
      <c r="B2775" s="625"/>
      <c r="C2775" s="619" t="s">
        <v>2432</v>
      </c>
      <c r="D2775" s="51"/>
      <c r="E2775" s="51">
        <v>1</v>
      </c>
      <c r="F2775" s="79" t="s">
        <v>30</v>
      </c>
      <c r="G2775" s="55" t="s">
        <v>31</v>
      </c>
      <c r="H2775" s="56" t="s">
        <v>32</v>
      </c>
      <c r="I2775" s="55" t="s">
        <v>33</v>
      </c>
      <c r="J2775" s="57"/>
      <c r="K2775" s="807">
        <v>1100000</v>
      </c>
      <c r="L2775" s="136"/>
      <c r="M2775" s="469">
        <v>0</v>
      </c>
      <c r="N2775" s="136"/>
      <c r="O2775" s="469"/>
      <c r="P2775" s="75">
        <v>0</v>
      </c>
      <c r="Q2775" s="999">
        <f>P2775*J2775</f>
        <v>0</v>
      </c>
      <c r="R2775" s="91"/>
      <c r="S2775" s="644"/>
      <c r="T2775" s="75">
        <v>0</v>
      </c>
      <c r="U2775" s="999">
        <v>1072280</v>
      </c>
      <c r="V2775" s="91"/>
      <c r="W2775" s="644"/>
      <c r="X2775" s="91"/>
      <c r="Y2775" s="644"/>
      <c r="Z2775" s="60">
        <f t="shared" si="269"/>
        <v>1</v>
      </c>
      <c r="AA2775" s="999">
        <v>27720</v>
      </c>
      <c r="AB2775" s="91"/>
      <c r="AC2775" s="644"/>
      <c r="AD2775" s="63">
        <v>0</v>
      </c>
      <c r="AE2775" s="78">
        <f>AD2775*J2775</f>
        <v>0</v>
      </c>
      <c r="AF2775" s="940">
        <v>0</v>
      </c>
      <c r="AG2775" s="150">
        <v>0</v>
      </c>
      <c r="AH2775" s="91"/>
      <c r="AI2775" s="644"/>
      <c r="AJ2775" s="998">
        <f t="shared" si="267"/>
        <v>1100000</v>
      </c>
    </row>
    <row r="2776" spans="2:36" x14ac:dyDescent="0.25">
      <c r="B2776" s="625"/>
      <c r="C2776" s="619" t="s">
        <v>2433</v>
      </c>
      <c r="D2776" s="51"/>
      <c r="E2776" s="51">
        <v>2</v>
      </c>
      <c r="F2776" s="79"/>
      <c r="G2776" s="325"/>
      <c r="H2776" s="324"/>
      <c r="I2776" s="325"/>
      <c r="J2776" s="57"/>
      <c r="K2776" s="807">
        <v>590800</v>
      </c>
      <c r="L2776" s="136"/>
      <c r="M2776" s="469">
        <v>0</v>
      </c>
      <c r="N2776" s="136"/>
      <c r="O2776" s="469"/>
      <c r="P2776" s="75">
        <v>0</v>
      </c>
      <c r="Q2776" s="1013"/>
      <c r="R2776" s="91"/>
      <c r="S2776" s="644"/>
      <c r="T2776" s="75">
        <v>0</v>
      </c>
      <c r="U2776" s="1013">
        <v>590800</v>
      </c>
      <c r="V2776" s="91"/>
      <c r="W2776" s="644"/>
      <c r="X2776" s="91"/>
      <c r="Y2776" s="644"/>
      <c r="Z2776" s="60">
        <f t="shared" si="269"/>
        <v>2</v>
      </c>
      <c r="AA2776" s="1013">
        <v>0</v>
      </c>
      <c r="AB2776" s="91"/>
      <c r="AC2776" s="644"/>
      <c r="AD2776" s="63">
        <v>0</v>
      </c>
      <c r="AE2776" s="622"/>
      <c r="AF2776" s="940"/>
      <c r="AG2776" s="150">
        <v>0</v>
      </c>
      <c r="AH2776" s="91"/>
      <c r="AI2776" s="644"/>
      <c r="AJ2776" s="998">
        <f t="shared" si="267"/>
        <v>590800</v>
      </c>
    </row>
    <row r="2777" spans="2:36" x14ac:dyDescent="0.25">
      <c r="B2777" s="272">
        <v>54200</v>
      </c>
      <c r="C2777" s="610"/>
      <c r="D2777" s="272"/>
      <c r="E2777" s="747"/>
      <c r="F2777" s="282"/>
      <c r="G2777" s="283"/>
      <c r="H2777" s="283"/>
      <c r="I2777" s="283"/>
      <c r="J2777" s="277"/>
      <c r="K2777" s="825">
        <v>350026</v>
      </c>
      <c r="L2777" s="278"/>
      <c r="M2777" s="919">
        <v>0</v>
      </c>
      <c r="N2777" s="278"/>
      <c r="O2777" s="919"/>
      <c r="P2777" s="875">
        <v>0</v>
      </c>
      <c r="Q2777" s="284">
        <f>Q2778</f>
        <v>0</v>
      </c>
      <c r="R2777" s="279"/>
      <c r="S2777" s="919"/>
      <c r="T2777" s="875">
        <v>0</v>
      </c>
      <c r="U2777" s="284">
        <v>0</v>
      </c>
      <c r="V2777" s="279"/>
      <c r="W2777" s="919"/>
      <c r="X2777" s="279"/>
      <c r="Y2777" s="284"/>
      <c r="Z2777" s="373">
        <f t="shared" si="269"/>
        <v>0</v>
      </c>
      <c r="AA2777" s="284">
        <v>350026</v>
      </c>
      <c r="AB2777" s="279"/>
      <c r="AC2777" s="919"/>
      <c r="AD2777" s="930">
        <v>0</v>
      </c>
      <c r="AE2777" s="284">
        <f t="shared" ref="AE2777:AF2778" si="271">AE2778</f>
        <v>0</v>
      </c>
      <c r="AF2777" s="950">
        <f t="shared" si="271"/>
        <v>0</v>
      </c>
      <c r="AG2777" s="876">
        <v>0</v>
      </c>
      <c r="AH2777" s="279"/>
      <c r="AI2777" s="919"/>
      <c r="AJ2777" s="1027">
        <f t="shared" si="267"/>
        <v>350026</v>
      </c>
    </row>
    <row r="2778" spans="2:36" x14ac:dyDescent="0.25">
      <c r="B2778" s="42">
        <v>54201</v>
      </c>
      <c r="C2778" s="341" t="s">
        <v>2434</v>
      </c>
      <c r="D2778" s="42"/>
      <c r="E2778" s="752"/>
      <c r="F2778" s="45"/>
      <c r="G2778" s="46"/>
      <c r="H2778" s="46"/>
      <c r="I2778" s="46"/>
      <c r="J2778" s="47"/>
      <c r="K2778" s="846">
        <v>350026</v>
      </c>
      <c r="L2778" s="264"/>
      <c r="M2778" s="921">
        <v>0</v>
      </c>
      <c r="N2778" s="264"/>
      <c r="O2778" s="921"/>
      <c r="P2778" s="238">
        <v>0</v>
      </c>
      <c r="Q2778" s="251">
        <f>Q2779</f>
        <v>0</v>
      </c>
      <c r="R2778" s="265"/>
      <c r="S2778" s="921"/>
      <c r="T2778" s="238">
        <v>0</v>
      </c>
      <c r="U2778" s="251">
        <v>0</v>
      </c>
      <c r="V2778" s="265"/>
      <c r="W2778" s="921"/>
      <c r="X2778" s="265"/>
      <c r="Y2778" s="921"/>
      <c r="Z2778" s="376">
        <f t="shared" si="269"/>
        <v>0</v>
      </c>
      <c r="AA2778" s="251">
        <v>350026</v>
      </c>
      <c r="AB2778" s="265"/>
      <c r="AC2778" s="921"/>
      <c r="AD2778" s="931">
        <v>0</v>
      </c>
      <c r="AE2778" s="251">
        <f t="shared" si="271"/>
        <v>0</v>
      </c>
      <c r="AF2778" s="565">
        <f t="shared" si="271"/>
        <v>0</v>
      </c>
      <c r="AG2778" s="882">
        <v>0</v>
      </c>
      <c r="AH2778" s="265"/>
      <c r="AI2778" s="921"/>
      <c r="AJ2778" s="926">
        <f t="shared" si="267"/>
        <v>350026</v>
      </c>
    </row>
    <row r="2779" spans="2:36" ht="66" x14ac:dyDescent="0.25">
      <c r="B2779" s="625"/>
      <c r="C2779" s="3" t="s">
        <v>2435</v>
      </c>
      <c r="D2779" s="51"/>
      <c r="E2779" s="51">
        <v>1</v>
      </c>
      <c r="F2779" s="79" t="s">
        <v>30</v>
      </c>
      <c r="G2779" s="55" t="s">
        <v>31</v>
      </c>
      <c r="H2779" s="56" t="s">
        <v>32</v>
      </c>
      <c r="I2779" s="55" t="s">
        <v>33</v>
      </c>
      <c r="J2779" s="57"/>
      <c r="K2779" s="807">
        <v>350026</v>
      </c>
      <c r="L2779" s="136"/>
      <c r="M2779" s="469">
        <v>0</v>
      </c>
      <c r="N2779" s="136"/>
      <c r="O2779" s="469"/>
      <c r="P2779" s="75">
        <v>0</v>
      </c>
      <c r="Q2779" s="999">
        <f>P2779*J2779</f>
        <v>0</v>
      </c>
      <c r="R2779" s="91"/>
      <c r="S2779" s="644"/>
      <c r="T2779" s="75">
        <v>0</v>
      </c>
      <c r="U2779" s="999"/>
      <c r="V2779" s="91"/>
      <c r="W2779" s="644"/>
      <c r="X2779" s="91"/>
      <c r="Y2779" s="644"/>
      <c r="Z2779" s="60">
        <f t="shared" si="269"/>
        <v>1</v>
      </c>
      <c r="AA2779" s="999">
        <v>350026</v>
      </c>
      <c r="AB2779" s="91"/>
      <c r="AC2779" s="644"/>
      <c r="AD2779" s="63">
        <v>0</v>
      </c>
      <c r="AE2779" s="78">
        <f>AD2779*J2779</f>
        <v>0</v>
      </c>
      <c r="AF2779" s="940">
        <v>0</v>
      </c>
      <c r="AG2779" s="150">
        <v>0</v>
      </c>
      <c r="AH2779" s="91"/>
      <c r="AI2779" s="644"/>
      <c r="AJ2779" s="998">
        <f t="shared" si="267"/>
        <v>350026</v>
      </c>
    </row>
    <row r="2780" spans="2:36" ht="24" x14ac:dyDescent="0.25">
      <c r="B2780" s="664">
        <v>5600</v>
      </c>
      <c r="C2780" s="245" t="s">
        <v>2436</v>
      </c>
      <c r="D2780" s="27"/>
      <c r="E2780" s="27"/>
      <c r="F2780" s="28"/>
      <c r="G2780" s="29"/>
      <c r="H2780" s="29"/>
      <c r="I2780" s="29"/>
      <c r="J2780" s="30"/>
      <c r="K2780" s="365">
        <v>108230.08</v>
      </c>
      <c r="L2780" s="366"/>
      <c r="M2780" s="886">
        <v>0</v>
      </c>
      <c r="N2780" s="366"/>
      <c r="O2780" s="886"/>
      <c r="P2780" s="885">
        <v>0</v>
      </c>
      <c r="Q2780" s="677">
        <f>Q2781+Q2784+Q2792+Q2799+Q2804+Q2811</f>
        <v>0</v>
      </c>
      <c r="R2780" s="367"/>
      <c r="S2780" s="886"/>
      <c r="T2780" s="885">
        <v>0</v>
      </c>
      <c r="U2780" s="677">
        <v>0</v>
      </c>
      <c r="V2780" s="367"/>
      <c r="W2780" s="886"/>
      <c r="X2780" s="367"/>
      <c r="Y2780" s="886"/>
      <c r="Z2780" s="368">
        <f t="shared" si="269"/>
        <v>0</v>
      </c>
      <c r="AA2780" s="677">
        <v>108230.08</v>
      </c>
      <c r="AB2780" s="367"/>
      <c r="AC2780" s="886"/>
      <c r="AD2780" s="929">
        <v>0</v>
      </c>
      <c r="AE2780" s="677">
        <f>AE2781+AE2784+AE2792+AE2799+AE2804+AE2811</f>
        <v>0</v>
      </c>
      <c r="AF2780" s="986">
        <f>AF2781+AF2784+AF2792+AF2799+AF2804+AF2811</f>
        <v>0</v>
      </c>
      <c r="AG2780" s="886">
        <v>0</v>
      </c>
      <c r="AH2780" s="367"/>
      <c r="AI2780" s="886"/>
      <c r="AJ2780" s="1028">
        <f t="shared" si="267"/>
        <v>108230.08</v>
      </c>
    </row>
    <row r="2781" spans="2:36" x14ac:dyDescent="0.25">
      <c r="B2781" s="272">
        <v>561</v>
      </c>
      <c r="C2781" s="610" t="s">
        <v>2437</v>
      </c>
      <c r="D2781" s="272"/>
      <c r="E2781" s="747"/>
      <c r="F2781" s="282"/>
      <c r="G2781" s="283"/>
      <c r="H2781" s="283"/>
      <c r="I2781" s="283"/>
      <c r="J2781" s="277"/>
      <c r="K2781" s="825">
        <v>6960</v>
      </c>
      <c r="L2781" s="278"/>
      <c r="M2781" s="919">
        <v>0</v>
      </c>
      <c r="N2781" s="278"/>
      <c r="O2781" s="919"/>
      <c r="P2781" s="875">
        <v>0</v>
      </c>
      <c r="Q2781" s="284">
        <f>Q2782</f>
        <v>0</v>
      </c>
      <c r="R2781" s="279"/>
      <c r="S2781" s="919"/>
      <c r="T2781" s="875">
        <v>0</v>
      </c>
      <c r="U2781" s="284">
        <v>0</v>
      </c>
      <c r="V2781" s="279"/>
      <c r="W2781" s="919"/>
      <c r="X2781" s="279"/>
      <c r="Y2781" s="284"/>
      <c r="Z2781" s="373">
        <f t="shared" si="269"/>
        <v>0</v>
      </c>
      <c r="AA2781" s="284">
        <v>6960</v>
      </c>
      <c r="AB2781" s="279"/>
      <c r="AC2781" s="919"/>
      <c r="AD2781" s="930">
        <v>0</v>
      </c>
      <c r="AE2781" s="284">
        <f t="shared" ref="AE2781:AF2782" si="272">AE2782</f>
        <v>0</v>
      </c>
      <c r="AF2781" s="950">
        <f t="shared" si="272"/>
        <v>0</v>
      </c>
      <c r="AG2781" s="876">
        <v>0</v>
      </c>
      <c r="AH2781" s="279"/>
      <c r="AI2781" s="919"/>
      <c r="AJ2781" s="1027">
        <f t="shared" si="267"/>
        <v>6960</v>
      </c>
    </row>
    <row r="2782" spans="2:36" x14ac:dyDescent="0.25">
      <c r="B2782" s="42">
        <v>56102</v>
      </c>
      <c r="C2782" s="341" t="s">
        <v>2438</v>
      </c>
      <c r="D2782" s="42"/>
      <c r="E2782" s="752"/>
      <c r="F2782" s="45"/>
      <c r="G2782" s="46"/>
      <c r="H2782" s="46"/>
      <c r="I2782" s="46"/>
      <c r="J2782" s="47"/>
      <c r="K2782" s="846">
        <v>6960</v>
      </c>
      <c r="L2782" s="264"/>
      <c r="M2782" s="921">
        <v>0</v>
      </c>
      <c r="N2782" s="264"/>
      <c r="O2782" s="921"/>
      <c r="P2782" s="238">
        <v>0</v>
      </c>
      <c r="Q2782" s="251">
        <f>Q2783</f>
        <v>0</v>
      </c>
      <c r="R2782" s="265"/>
      <c r="S2782" s="921"/>
      <c r="T2782" s="238">
        <v>0</v>
      </c>
      <c r="U2782" s="251">
        <v>0</v>
      </c>
      <c r="V2782" s="265"/>
      <c r="W2782" s="921"/>
      <c r="X2782" s="265"/>
      <c r="Y2782" s="921"/>
      <c r="Z2782" s="376">
        <f t="shared" si="269"/>
        <v>0</v>
      </c>
      <c r="AA2782" s="251">
        <v>6960</v>
      </c>
      <c r="AB2782" s="265"/>
      <c r="AC2782" s="921"/>
      <c r="AD2782" s="931">
        <v>0</v>
      </c>
      <c r="AE2782" s="251">
        <f t="shared" si="272"/>
        <v>0</v>
      </c>
      <c r="AF2782" s="565">
        <f t="shared" si="272"/>
        <v>0</v>
      </c>
      <c r="AG2782" s="882">
        <v>0</v>
      </c>
      <c r="AH2782" s="265"/>
      <c r="AI2782" s="921"/>
      <c r="AJ2782" s="926">
        <f t="shared" si="267"/>
        <v>6960</v>
      </c>
    </row>
    <row r="2783" spans="2:36" ht="66" x14ac:dyDescent="0.25">
      <c r="B2783" s="625"/>
      <c r="C2783" s="619" t="s">
        <v>2439</v>
      </c>
      <c r="D2783" s="51"/>
      <c r="E2783" s="51">
        <v>1</v>
      </c>
      <c r="F2783" s="79" t="s">
        <v>30</v>
      </c>
      <c r="G2783" s="55" t="s">
        <v>31</v>
      </c>
      <c r="H2783" s="56" t="s">
        <v>32</v>
      </c>
      <c r="I2783" s="55" t="s">
        <v>33</v>
      </c>
      <c r="J2783" s="57">
        <v>6960</v>
      </c>
      <c r="K2783" s="807">
        <v>6960</v>
      </c>
      <c r="L2783" s="136"/>
      <c r="M2783" s="469">
        <v>0</v>
      </c>
      <c r="N2783" s="136"/>
      <c r="O2783" s="469"/>
      <c r="P2783" s="75">
        <v>0</v>
      </c>
      <c r="Q2783" s="999">
        <f>P2783*J2783</f>
        <v>0</v>
      </c>
      <c r="R2783" s="91"/>
      <c r="S2783" s="644"/>
      <c r="T2783" s="75">
        <v>0</v>
      </c>
      <c r="U2783" s="999"/>
      <c r="V2783" s="91"/>
      <c r="W2783" s="644"/>
      <c r="X2783" s="91"/>
      <c r="Y2783" s="644"/>
      <c r="Z2783" s="60">
        <f t="shared" si="269"/>
        <v>1</v>
      </c>
      <c r="AA2783" s="999">
        <v>6960</v>
      </c>
      <c r="AB2783" s="91"/>
      <c r="AC2783" s="644"/>
      <c r="AD2783" s="63">
        <v>0</v>
      </c>
      <c r="AE2783" s="78">
        <f>AD2783*J2783</f>
        <v>0</v>
      </c>
      <c r="AF2783" s="940">
        <v>0</v>
      </c>
      <c r="AG2783" s="150">
        <v>0</v>
      </c>
      <c r="AH2783" s="91"/>
      <c r="AI2783" s="644"/>
      <c r="AJ2783" s="998">
        <f t="shared" si="267"/>
        <v>6960</v>
      </c>
    </row>
    <row r="2784" spans="2:36" x14ac:dyDescent="0.25">
      <c r="B2784" s="272">
        <v>562</v>
      </c>
      <c r="C2784" s="610" t="s">
        <v>2440</v>
      </c>
      <c r="D2784" s="272"/>
      <c r="E2784" s="747"/>
      <c r="F2784" s="282"/>
      <c r="G2784" s="283"/>
      <c r="H2784" s="283"/>
      <c r="I2784" s="283"/>
      <c r="J2784" s="277"/>
      <c r="K2784" s="825">
        <v>13678.45</v>
      </c>
      <c r="L2784" s="278"/>
      <c r="M2784" s="919">
        <v>0</v>
      </c>
      <c r="N2784" s="278"/>
      <c r="O2784" s="919"/>
      <c r="P2784" s="875">
        <v>0</v>
      </c>
      <c r="Q2784" s="284">
        <f>Q2785+Q2788</f>
        <v>0</v>
      </c>
      <c r="R2784" s="279"/>
      <c r="S2784" s="919"/>
      <c r="T2784" s="875">
        <v>0</v>
      </c>
      <c r="U2784" s="284">
        <v>0</v>
      </c>
      <c r="V2784" s="279"/>
      <c r="W2784" s="919"/>
      <c r="X2784" s="279"/>
      <c r="Y2784" s="284"/>
      <c r="Z2784" s="373">
        <f t="shared" si="269"/>
        <v>0</v>
      </c>
      <c r="AA2784" s="284">
        <v>13678.45</v>
      </c>
      <c r="AB2784" s="279"/>
      <c r="AC2784" s="919"/>
      <c r="AD2784" s="930">
        <v>0</v>
      </c>
      <c r="AE2784" s="284">
        <f>AE2785+AE2788</f>
        <v>0</v>
      </c>
      <c r="AF2784" s="950">
        <f>AF2785+AF2788</f>
        <v>0</v>
      </c>
      <c r="AG2784" s="876">
        <v>0</v>
      </c>
      <c r="AH2784" s="279"/>
      <c r="AI2784" s="919"/>
      <c r="AJ2784" s="1027">
        <f t="shared" si="267"/>
        <v>13678.45</v>
      </c>
    </row>
    <row r="2785" spans="2:36" x14ac:dyDescent="0.25">
      <c r="B2785" s="42">
        <v>56204</v>
      </c>
      <c r="C2785" s="341" t="s">
        <v>2441</v>
      </c>
      <c r="D2785" s="42"/>
      <c r="E2785" s="752"/>
      <c r="F2785" s="45"/>
      <c r="G2785" s="46"/>
      <c r="H2785" s="46"/>
      <c r="I2785" s="46"/>
      <c r="J2785" s="47"/>
      <c r="K2785" s="846">
        <v>7785.45</v>
      </c>
      <c r="L2785" s="264"/>
      <c r="M2785" s="921">
        <v>0</v>
      </c>
      <c r="N2785" s="264"/>
      <c r="O2785" s="921"/>
      <c r="P2785" s="238">
        <v>0</v>
      </c>
      <c r="Q2785" s="251">
        <f>Q2786</f>
        <v>0</v>
      </c>
      <c r="R2785" s="265"/>
      <c r="S2785" s="921"/>
      <c r="T2785" s="238">
        <v>0</v>
      </c>
      <c r="U2785" s="251">
        <v>0</v>
      </c>
      <c r="V2785" s="265"/>
      <c r="W2785" s="921"/>
      <c r="X2785" s="265"/>
      <c r="Y2785" s="921"/>
      <c r="Z2785" s="376">
        <f t="shared" si="269"/>
        <v>0</v>
      </c>
      <c r="AA2785" s="251">
        <v>7785.45</v>
      </c>
      <c r="AB2785" s="265"/>
      <c r="AC2785" s="921"/>
      <c r="AD2785" s="931">
        <v>0</v>
      </c>
      <c r="AE2785" s="251">
        <f>AE2786</f>
        <v>0</v>
      </c>
      <c r="AF2785" s="565">
        <f>AF2786</f>
        <v>0</v>
      </c>
      <c r="AG2785" s="882">
        <v>0</v>
      </c>
      <c r="AH2785" s="265"/>
      <c r="AI2785" s="921"/>
      <c r="AJ2785" s="926">
        <f t="shared" si="267"/>
        <v>7785.45</v>
      </c>
    </row>
    <row r="2786" spans="2:36" ht="66" x14ac:dyDescent="0.25">
      <c r="B2786" s="643"/>
      <c r="C2786" s="110" t="s">
        <v>2439</v>
      </c>
      <c r="D2786" s="468"/>
      <c r="E2786" s="468">
        <v>1</v>
      </c>
      <c r="F2786" s="74" t="s">
        <v>30</v>
      </c>
      <c r="G2786" s="88" t="s">
        <v>31</v>
      </c>
      <c r="H2786" s="56" t="s">
        <v>32</v>
      </c>
      <c r="I2786" s="55" t="s">
        <v>33</v>
      </c>
      <c r="J2786" s="57">
        <v>7785.45</v>
      </c>
      <c r="K2786" s="819">
        <v>7785.45</v>
      </c>
      <c r="L2786" s="142"/>
      <c r="M2786" s="918">
        <v>0</v>
      </c>
      <c r="N2786" s="142"/>
      <c r="O2786" s="918"/>
      <c r="P2786" s="75">
        <v>0</v>
      </c>
      <c r="Q2786" s="999">
        <f>P2786*J2786</f>
        <v>0</v>
      </c>
      <c r="R2786" s="91"/>
      <c r="S2786" s="644"/>
      <c r="T2786" s="75">
        <v>0</v>
      </c>
      <c r="U2786" s="999"/>
      <c r="V2786" s="91">
        <v>1</v>
      </c>
      <c r="W2786" s="644">
        <v>5750</v>
      </c>
      <c r="X2786" s="91"/>
      <c r="Y2786" s="644"/>
      <c r="Z2786" s="60">
        <v>0</v>
      </c>
      <c r="AA2786" s="999">
        <f>7785.45-5750</f>
        <v>2035.4499999999998</v>
      </c>
      <c r="AB2786" s="91"/>
      <c r="AC2786" s="644"/>
      <c r="AD2786" s="63">
        <v>0</v>
      </c>
      <c r="AE2786" s="78">
        <f>AD2786*J2786</f>
        <v>0</v>
      </c>
      <c r="AF2786" s="940">
        <v>0</v>
      </c>
      <c r="AG2786" s="150">
        <v>0</v>
      </c>
      <c r="AH2786" s="91"/>
      <c r="AI2786" s="644"/>
      <c r="AJ2786" s="998">
        <f t="shared" si="267"/>
        <v>7785.45</v>
      </c>
    </row>
    <row r="2787" spans="2:36" x14ac:dyDescent="0.25">
      <c r="B2787" s="643"/>
      <c r="C2787" s="397"/>
      <c r="D2787" s="468"/>
      <c r="E2787" s="468"/>
      <c r="F2787" s="685"/>
      <c r="G2787" s="686"/>
      <c r="H2787" s="686"/>
      <c r="I2787" s="686"/>
      <c r="J2787" s="108"/>
      <c r="K2787" s="819"/>
      <c r="L2787" s="142"/>
      <c r="M2787" s="918">
        <v>0</v>
      </c>
      <c r="N2787" s="142"/>
      <c r="O2787" s="918"/>
      <c r="P2787" s="75">
        <v>0</v>
      </c>
      <c r="Q2787" s="1007"/>
      <c r="R2787" s="144"/>
      <c r="S2787" s="918"/>
      <c r="T2787" s="75">
        <v>0</v>
      </c>
      <c r="U2787" s="1007"/>
      <c r="V2787" s="144"/>
      <c r="W2787" s="918"/>
      <c r="X2787" s="144"/>
      <c r="Y2787" s="918"/>
      <c r="Z2787" s="60">
        <f t="shared" si="269"/>
        <v>0</v>
      </c>
      <c r="AA2787" s="1007">
        <v>0</v>
      </c>
      <c r="AB2787" s="144"/>
      <c r="AC2787" s="918"/>
      <c r="AD2787" s="63">
        <v>0</v>
      </c>
      <c r="AE2787" s="135"/>
      <c r="AF2787" s="945"/>
      <c r="AG2787" s="150">
        <v>0</v>
      </c>
      <c r="AH2787" s="144"/>
      <c r="AI2787" s="918"/>
      <c r="AJ2787" s="998">
        <f t="shared" si="267"/>
        <v>0</v>
      </c>
    </row>
    <row r="2788" spans="2:36" ht="24" x14ac:dyDescent="0.25">
      <c r="B2788" s="635">
        <v>56206</v>
      </c>
      <c r="C2788" s="687" t="s">
        <v>2442</v>
      </c>
      <c r="D2788" s="688"/>
      <c r="E2788" s="688"/>
      <c r="F2788" s="45"/>
      <c r="G2788" s="46"/>
      <c r="H2788" s="46"/>
      <c r="I2788" s="46"/>
      <c r="J2788" s="47"/>
      <c r="K2788" s="859">
        <v>5893</v>
      </c>
      <c r="L2788" s="264"/>
      <c r="M2788" s="921">
        <v>0</v>
      </c>
      <c r="N2788" s="264"/>
      <c r="O2788" s="921"/>
      <c r="P2788" s="238">
        <v>0</v>
      </c>
      <c r="Q2788" s="680">
        <f>Q2789+Q2790+Q1970</f>
        <v>0</v>
      </c>
      <c r="R2788" s="265"/>
      <c r="S2788" s="921"/>
      <c r="T2788" s="238">
        <v>0</v>
      </c>
      <c r="U2788" s="680">
        <v>0</v>
      </c>
      <c r="V2788" s="265"/>
      <c r="W2788" s="921"/>
      <c r="X2788" s="265"/>
      <c r="Y2788" s="921"/>
      <c r="Z2788" s="376">
        <f t="shared" si="269"/>
        <v>0</v>
      </c>
      <c r="AA2788" s="680">
        <v>5893</v>
      </c>
      <c r="AB2788" s="265"/>
      <c r="AC2788" s="921"/>
      <c r="AD2788" s="931">
        <v>0</v>
      </c>
      <c r="AE2788" s="680">
        <f>AE2789+AE2790+AE1970</f>
        <v>0</v>
      </c>
      <c r="AF2788" s="987">
        <f>AF2789+AF2790+AF1970</f>
        <v>0</v>
      </c>
      <c r="AG2788" s="882">
        <v>0</v>
      </c>
      <c r="AH2788" s="265"/>
      <c r="AI2788" s="921"/>
      <c r="AJ2788" s="926">
        <f t="shared" si="267"/>
        <v>5893</v>
      </c>
    </row>
    <row r="2789" spans="2:36" ht="66" x14ac:dyDescent="0.25">
      <c r="B2789" s="467"/>
      <c r="C2789" s="73" t="s">
        <v>2443</v>
      </c>
      <c r="D2789" s="468"/>
      <c r="E2789" s="468">
        <v>1</v>
      </c>
      <c r="F2789" s="79" t="s">
        <v>30</v>
      </c>
      <c r="G2789" s="55" t="s">
        <v>31</v>
      </c>
      <c r="H2789" s="56" t="s">
        <v>32</v>
      </c>
      <c r="I2789" s="55" t="s">
        <v>33</v>
      </c>
      <c r="J2789" s="57">
        <v>1836</v>
      </c>
      <c r="K2789" s="819">
        <v>1836</v>
      </c>
      <c r="L2789" s="136"/>
      <c r="M2789" s="469">
        <v>0</v>
      </c>
      <c r="N2789" s="136"/>
      <c r="O2789" s="469"/>
      <c r="P2789" s="75">
        <v>0</v>
      </c>
      <c r="Q2789" s="999">
        <f>P2789*J2789</f>
        <v>0</v>
      </c>
      <c r="R2789" s="91"/>
      <c r="S2789" s="644"/>
      <c r="T2789" s="75">
        <v>0</v>
      </c>
      <c r="U2789" s="999"/>
      <c r="V2789" s="91"/>
      <c r="W2789" s="644"/>
      <c r="X2789" s="91"/>
      <c r="Y2789" s="644"/>
      <c r="Z2789" s="60">
        <f t="shared" si="269"/>
        <v>1</v>
      </c>
      <c r="AA2789" s="999">
        <v>1836</v>
      </c>
      <c r="AB2789" s="91"/>
      <c r="AC2789" s="644"/>
      <c r="AD2789" s="63">
        <v>0</v>
      </c>
      <c r="AE2789" s="78">
        <f>AD2789*J2789</f>
        <v>0</v>
      </c>
      <c r="AF2789" s="940">
        <v>0</v>
      </c>
      <c r="AG2789" s="150">
        <v>0</v>
      </c>
      <c r="AH2789" s="91"/>
      <c r="AI2789" s="644"/>
      <c r="AJ2789" s="998">
        <f t="shared" si="267"/>
        <v>1836</v>
      </c>
    </row>
    <row r="2790" spans="2:36" ht="66" x14ac:dyDescent="0.25">
      <c r="B2790" s="467"/>
      <c r="C2790" s="87" t="s">
        <v>2444</v>
      </c>
      <c r="D2790" s="468"/>
      <c r="E2790" s="468">
        <v>1</v>
      </c>
      <c r="F2790" s="79" t="s">
        <v>30</v>
      </c>
      <c r="G2790" s="55" t="s">
        <v>31</v>
      </c>
      <c r="H2790" s="56" t="s">
        <v>32</v>
      </c>
      <c r="I2790" s="55" t="s">
        <v>33</v>
      </c>
      <c r="J2790" s="57">
        <v>4057</v>
      </c>
      <c r="K2790" s="819">
        <v>4057</v>
      </c>
      <c r="L2790" s="136"/>
      <c r="M2790" s="469">
        <v>0</v>
      </c>
      <c r="N2790" s="136"/>
      <c r="O2790" s="469"/>
      <c r="P2790" s="75">
        <v>0</v>
      </c>
      <c r="Q2790" s="999">
        <f>P2790*J2790</f>
        <v>0</v>
      </c>
      <c r="R2790" s="91"/>
      <c r="S2790" s="644"/>
      <c r="T2790" s="75">
        <v>0</v>
      </c>
      <c r="U2790" s="999"/>
      <c r="V2790" s="91"/>
      <c r="W2790" s="644"/>
      <c r="X2790" s="91"/>
      <c r="Y2790" s="644"/>
      <c r="Z2790" s="60">
        <f t="shared" si="269"/>
        <v>1</v>
      </c>
      <c r="AA2790" s="999">
        <v>4057</v>
      </c>
      <c r="AB2790" s="91"/>
      <c r="AC2790" s="644"/>
      <c r="AD2790" s="63">
        <v>0</v>
      </c>
      <c r="AE2790" s="78">
        <f>AD2790*J2790</f>
        <v>0</v>
      </c>
      <c r="AF2790" s="940">
        <v>0</v>
      </c>
      <c r="AG2790" s="150">
        <v>0</v>
      </c>
      <c r="AH2790" s="91"/>
      <c r="AI2790" s="644"/>
      <c r="AJ2790" s="998">
        <f t="shared" si="267"/>
        <v>4057</v>
      </c>
    </row>
    <row r="2791" spans="2:36" ht="66" x14ac:dyDescent="0.25">
      <c r="B2791" s="467"/>
      <c r="C2791" s="102" t="s">
        <v>1861</v>
      </c>
      <c r="D2791" s="468"/>
      <c r="E2791" s="468">
        <v>1</v>
      </c>
      <c r="F2791" s="79" t="s">
        <v>30</v>
      </c>
      <c r="G2791" s="55" t="s">
        <v>31</v>
      </c>
      <c r="H2791" s="56" t="s">
        <v>32</v>
      </c>
      <c r="I2791" s="55" t="s">
        <v>33</v>
      </c>
      <c r="J2791" s="57">
        <v>12000</v>
      </c>
      <c r="K2791" s="819">
        <v>12000</v>
      </c>
      <c r="L2791" s="136"/>
      <c r="M2791" s="469">
        <v>0</v>
      </c>
      <c r="N2791" s="136"/>
      <c r="O2791" s="469"/>
      <c r="P2791" s="75">
        <v>0</v>
      </c>
      <c r="Q2791" s="999">
        <f>P2791*J2791</f>
        <v>0</v>
      </c>
      <c r="R2791" s="91"/>
      <c r="S2791" s="644"/>
      <c r="T2791" s="75">
        <v>0</v>
      </c>
      <c r="U2791" s="999"/>
      <c r="V2791" s="91"/>
      <c r="W2791" s="644"/>
      <c r="X2791" s="91"/>
      <c r="Y2791" s="644"/>
      <c r="Z2791" s="60">
        <f t="shared" si="269"/>
        <v>1</v>
      </c>
      <c r="AA2791" s="999">
        <v>12000</v>
      </c>
      <c r="AB2791" s="91"/>
      <c r="AC2791" s="644"/>
      <c r="AD2791" s="63">
        <v>0</v>
      </c>
      <c r="AE2791" s="78">
        <f>AD2791*J2791</f>
        <v>0</v>
      </c>
      <c r="AF2791" s="940">
        <v>0</v>
      </c>
      <c r="AG2791" s="150">
        <v>0</v>
      </c>
      <c r="AH2791" s="91"/>
      <c r="AI2791" s="644"/>
      <c r="AJ2791" s="998">
        <f t="shared" si="267"/>
        <v>12000</v>
      </c>
    </row>
    <row r="2792" spans="2:36" x14ac:dyDescent="0.25">
      <c r="B2792" s="272">
        <v>563</v>
      </c>
      <c r="C2792" s="610" t="s">
        <v>2445</v>
      </c>
      <c r="D2792" s="272"/>
      <c r="E2792" s="747"/>
      <c r="F2792" s="282"/>
      <c r="G2792" s="283"/>
      <c r="H2792" s="283"/>
      <c r="I2792" s="283"/>
      <c r="J2792" s="277"/>
      <c r="K2792" s="825">
        <v>9000</v>
      </c>
      <c r="L2792" s="278"/>
      <c r="M2792" s="919">
        <v>0</v>
      </c>
      <c r="N2792" s="278"/>
      <c r="O2792" s="919"/>
      <c r="P2792" s="875">
        <v>0</v>
      </c>
      <c r="Q2792" s="284">
        <f>Q2793</f>
        <v>0</v>
      </c>
      <c r="R2792" s="279"/>
      <c r="S2792" s="919"/>
      <c r="T2792" s="875">
        <v>0</v>
      </c>
      <c r="U2792" s="284">
        <v>0</v>
      </c>
      <c r="V2792" s="279"/>
      <c r="W2792" s="919"/>
      <c r="X2792" s="279"/>
      <c r="Y2792" s="284"/>
      <c r="Z2792" s="373">
        <f t="shared" si="269"/>
        <v>0</v>
      </c>
      <c r="AA2792" s="284">
        <v>9000</v>
      </c>
      <c r="AB2792" s="279"/>
      <c r="AC2792" s="919"/>
      <c r="AD2792" s="930">
        <v>0</v>
      </c>
      <c r="AE2792" s="284">
        <f>AE2793</f>
        <v>0</v>
      </c>
      <c r="AF2792" s="950">
        <f>AF2793</f>
        <v>0</v>
      </c>
      <c r="AG2792" s="876">
        <v>0</v>
      </c>
      <c r="AH2792" s="279"/>
      <c r="AI2792" s="919"/>
      <c r="AJ2792" s="1027">
        <f t="shared" si="267"/>
        <v>9000</v>
      </c>
    </row>
    <row r="2793" spans="2:36" x14ac:dyDescent="0.25">
      <c r="B2793" s="42">
        <v>56302</v>
      </c>
      <c r="C2793" s="341" t="s">
        <v>2446</v>
      </c>
      <c r="D2793" s="42"/>
      <c r="E2793" s="752"/>
      <c r="F2793" s="45"/>
      <c r="G2793" s="46"/>
      <c r="H2793" s="46"/>
      <c r="I2793" s="46"/>
      <c r="J2793" s="47"/>
      <c r="K2793" s="846">
        <v>9000</v>
      </c>
      <c r="L2793" s="264"/>
      <c r="M2793" s="921">
        <v>0</v>
      </c>
      <c r="N2793" s="264"/>
      <c r="O2793" s="921"/>
      <c r="P2793" s="238">
        <v>0</v>
      </c>
      <c r="Q2793" s="251">
        <f>Q2794+Q2798</f>
        <v>0</v>
      </c>
      <c r="R2793" s="265"/>
      <c r="S2793" s="921"/>
      <c r="T2793" s="238">
        <v>0</v>
      </c>
      <c r="U2793" s="251">
        <v>0</v>
      </c>
      <c r="V2793" s="265"/>
      <c r="W2793" s="921"/>
      <c r="X2793" s="265"/>
      <c r="Y2793" s="921"/>
      <c r="Z2793" s="376">
        <f t="shared" si="269"/>
        <v>0</v>
      </c>
      <c r="AA2793" s="251">
        <v>9000</v>
      </c>
      <c r="AB2793" s="265"/>
      <c r="AC2793" s="921"/>
      <c r="AD2793" s="931">
        <v>0</v>
      </c>
      <c r="AE2793" s="251">
        <f>AE2794+AE2798</f>
        <v>0</v>
      </c>
      <c r="AF2793" s="565">
        <f>AF2794+AF2798</f>
        <v>0</v>
      </c>
      <c r="AG2793" s="882">
        <v>0</v>
      </c>
      <c r="AH2793" s="265"/>
      <c r="AI2793" s="921"/>
      <c r="AJ2793" s="926">
        <f t="shared" si="267"/>
        <v>9000</v>
      </c>
    </row>
    <row r="2794" spans="2:36" ht="66" x14ac:dyDescent="0.25">
      <c r="B2794" s="467"/>
      <c r="C2794" s="84" t="s">
        <v>2447</v>
      </c>
      <c r="D2794" s="468"/>
      <c r="E2794" s="468">
        <v>1</v>
      </c>
      <c r="F2794" s="79" t="s">
        <v>30</v>
      </c>
      <c r="G2794" s="55" t="s">
        <v>31</v>
      </c>
      <c r="H2794" s="56" t="s">
        <v>32</v>
      </c>
      <c r="I2794" s="55" t="s">
        <v>33</v>
      </c>
      <c r="J2794" s="57">
        <v>9000</v>
      </c>
      <c r="K2794" s="819">
        <v>9000</v>
      </c>
      <c r="L2794" s="136"/>
      <c r="M2794" s="469">
        <v>0</v>
      </c>
      <c r="N2794" s="136"/>
      <c r="O2794" s="469"/>
      <c r="P2794" s="75">
        <v>0</v>
      </c>
      <c r="Q2794" s="999">
        <f>P2794*J2794</f>
        <v>0</v>
      </c>
      <c r="R2794" s="91"/>
      <c r="S2794" s="644"/>
      <c r="T2794" s="75">
        <v>0</v>
      </c>
      <c r="U2794" s="999"/>
      <c r="V2794" s="91"/>
      <c r="W2794" s="644"/>
      <c r="X2794" s="91"/>
      <c r="Y2794" s="644"/>
      <c r="Z2794" s="60">
        <f t="shared" si="269"/>
        <v>1</v>
      </c>
      <c r="AA2794" s="999">
        <v>9000</v>
      </c>
      <c r="AB2794" s="91"/>
      <c r="AC2794" s="644"/>
      <c r="AD2794" s="63">
        <v>0</v>
      </c>
      <c r="AE2794" s="78">
        <f>AD2794*J2794</f>
        <v>0</v>
      </c>
      <c r="AF2794" s="940">
        <v>0</v>
      </c>
      <c r="AG2794" s="150">
        <v>0</v>
      </c>
      <c r="AH2794" s="91"/>
      <c r="AI2794" s="644"/>
      <c r="AJ2794" s="998">
        <f t="shared" si="267"/>
        <v>9000</v>
      </c>
    </row>
    <row r="2795" spans="2:36" x14ac:dyDescent="0.25">
      <c r="B2795" s="272">
        <v>565</v>
      </c>
      <c r="C2795" s="610" t="s">
        <v>2448</v>
      </c>
      <c r="D2795" s="272"/>
      <c r="E2795" s="747"/>
      <c r="F2795" s="282"/>
      <c r="G2795" s="283"/>
      <c r="H2795" s="283"/>
      <c r="I2795" s="283"/>
      <c r="J2795" s="277"/>
      <c r="K2795" s="825">
        <v>11400</v>
      </c>
      <c r="L2795" s="278"/>
      <c r="M2795" s="919">
        <v>0</v>
      </c>
      <c r="N2795" s="278"/>
      <c r="O2795" s="919"/>
      <c r="P2795" s="875">
        <v>0</v>
      </c>
      <c r="Q2795" s="284">
        <f>Q2796</f>
        <v>0</v>
      </c>
      <c r="R2795" s="279"/>
      <c r="S2795" s="919"/>
      <c r="T2795" s="875">
        <v>0</v>
      </c>
      <c r="U2795" s="284">
        <v>0</v>
      </c>
      <c r="V2795" s="279"/>
      <c r="W2795" s="919"/>
      <c r="X2795" s="279"/>
      <c r="Y2795" s="284"/>
      <c r="Z2795" s="373">
        <f t="shared" si="269"/>
        <v>0</v>
      </c>
      <c r="AA2795" s="284">
        <v>11400</v>
      </c>
      <c r="AB2795" s="279"/>
      <c r="AC2795" s="919"/>
      <c r="AD2795" s="930">
        <v>0</v>
      </c>
      <c r="AE2795" s="284">
        <f>AE2796</f>
        <v>0</v>
      </c>
      <c r="AF2795" s="950">
        <f>AF2796</f>
        <v>0</v>
      </c>
      <c r="AG2795" s="876">
        <v>0</v>
      </c>
      <c r="AH2795" s="279"/>
      <c r="AI2795" s="919"/>
      <c r="AJ2795" s="1027">
        <f t="shared" si="267"/>
        <v>11400</v>
      </c>
    </row>
    <row r="2796" spans="2:36" x14ac:dyDescent="0.25">
      <c r="B2796" s="42">
        <v>56502</v>
      </c>
      <c r="C2796" s="341" t="s">
        <v>2448</v>
      </c>
      <c r="D2796" s="42"/>
      <c r="E2796" s="752"/>
      <c r="F2796" s="45"/>
      <c r="G2796" s="46"/>
      <c r="H2796" s="46"/>
      <c r="I2796" s="46"/>
      <c r="J2796" s="47"/>
      <c r="K2796" s="846">
        <v>11400</v>
      </c>
      <c r="L2796" s="264"/>
      <c r="M2796" s="921">
        <v>0</v>
      </c>
      <c r="N2796" s="264"/>
      <c r="O2796" s="921"/>
      <c r="P2796" s="238">
        <v>0</v>
      </c>
      <c r="Q2796" s="251">
        <f>Q2797+Q2801</f>
        <v>0</v>
      </c>
      <c r="R2796" s="265"/>
      <c r="S2796" s="921"/>
      <c r="T2796" s="238">
        <v>0</v>
      </c>
      <c r="U2796" s="251">
        <v>0</v>
      </c>
      <c r="V2796" s="265"/>
      <c r="W2796" s="921"/>
      <c r="X2796" s="265"/>
      <c r="Y2796" s="921"/>
      <c r="Z2796" s="376">
        <f t="shared" si="269"/>
        <v>0</v>
      </c>
      <c r="AA2796" s="251">
        <v>11400</v>
      </c>
      <c r="AB2796" s="265"/>
      <c r="AC2796" s="921"/>
      <c r="AD2796" s="931">
        <v>0</v>
      </c>
      <c r="AE2796" s="251">
        <f>AE2797+AE2801</f>
        <v>0</v>
      </c>
      <c r="AF2796" s="565">
        <f>AF2797+AF2801</f>
        <v>0</v>
      </c>
      <c r="AG2796" s="882">
        <v>0</v>
      </c>
      <c r="AH2796" s="265"/>
      <c r="AI2796" s="921"/>
      <c r="AJ2796" s="926">
        <f t="shared" si="267"/>
        <v>11400</v>
      </c>
    </row>
    <row r="2797" spans="2:36" ht="66" x14ac:dyDescent="0.25">
      <c r="B2797" s="467"/>
      <c r="C2797" s="84" t="s">
        <v>2449</v>
      </c>
      <c r="D2797" s="468"/>
      <c r="E2797" s="468">
        <v>1</v>
      </c>
      <c r="F2797" s="79" t="s">
        <v>30</v>
      </c>
      <c r="G2797" s="55" t="s">
        <v>31</v>
      </c>
      <c r="H2797" s="56" t="s">
        <v>32</v>
      </c>
      <c r="I2797" s="55" t="s">
        <v>33</v>
      </c>
      <c r="J2797" s="57"/>
      <c r="K2797" s="819">
        <v>11400</v>
      </c>
      <c r="L2797" s="136"/>
      <c r="M2797" s="469">
        <v>0</v>
      </c>
      <c r="N2797" s="136"/>
      <c r="O2797" s="469"/>
      <c r="P2797" s="75">
        <v>0</v>
      </c>
      <c r="Q2797" s="999">
        <f>P2797*J2797</f>
        <v>0</v>
      </c>
      <c r="R2797" s="91"/>
      <c r="S2797" s="644"/>
      <c r="T2797" s="75">
        <v>0</v>
      </c>
      <c r="U2797" s="999"/>
      <c r="V2797" s="91"/>
      <c r="W2797" s="644"/>
      <c r="X2797" s="91"/>
      <c r="Y2797" s="644"/>
      <c r="Z2797" s="60">
        <f t="shared" si="269"/>
        <v>1</v>
      </c>
      <c r="AA2797" s="999">
        <v>11400</v>
      </c>
      <c r="AB2797" s="91"/>
      <c r="AC2797" s="644"/>
      <c r="AD2797" s="63">
        <v>0</v>
      </c>
      <c r="AE2797" s="78">
        <f>AD2797*J2797</f>
        <v>0</v>
      </c>
      <c r="AF2797" s="940">
        <v>0</v>
      </c>
      <c r="AG2797" s="150">
        <v>0</v>
      </c>
      <c r="AH2797" s="91"/>
      <c r="AI2797" s="644"/>
      <c r="AJ2797" s="998">
        <f t="shared" si="267"/>
        <v>11400</v>
      </c>
    </row>
    <row r="2798" spans="2:36" x14ac:dyDescent="0.25">
      <c r="B2798" s="467"/>
      <c r="C2798" s="631"/>
      <c r="D2798" s="468"/>
      <c r="E2798" s="468"/>
      <c r="F2798" s="79"/>
      <c r="G2798" s="133"/>
      <c r="H2798" s="133"/>
      <c r="I2798" s="133"/>
      <c r="J2798" s="57"/>
      <c r="K2798" s="819"/>
      <c r="L2798" s="136"/>
      <c r="M2798" s="469">
        <v>0</v>
      </c>
      <c r="N2798" s="136"/>
      <c r="O2798" s="469"/>
      <c r="P2798" s="75">
        <v>0</v>
      </c>
      <c r="Q2798" s="1002"/>
      <c r="R2798" s="138"/>
      <c r="S2798" s="469"/>
      <c r="T2798" s="75">
        <v>0</v>
      </c>
      <c r="U2798" s="1002"/>
      <c r="V2798" s="138"/>
      <c r="W2798" s="469"/>
      <c r="X2798" s="138"/>
      <c r="Y2798" s="469"/>
      <c r="Z2798" s="60">
        <f t="shared" si="269"/>
        <v>0</v>
      </c>
      <c r="AA2798" s="1002">
        <v>0</v>
      </c>
      <c r="AB2798" s="138"/>
      <c r="AC2798" s="469"/>
      <c r="AD2798" s="63">
        <v>0</v>
      </c>
      <c r="AE2798" s="137"/>
      <c r="AF2798" s="942"/>
      <c r="AG2798" s="150">
        <v>0</v>
      </c>
      <c r="AH2798" s="138"/>
      <c r="AI2798" s="469"/>
      <c r="AJ2798" s="998">
        <f t="shared" si="267"/>
        <v>0</v>
      </c>
    </row>
    <row r="2799" spans="2:36" ht="24" x14ac:dyDescent="0.25">
      <c r="B2799" s="272">
        <v>566</v>
      </c>
      <c r="C2799" s="610" t="s">
        <v>2450</v>
      </c>
      <c r="D2799" s="272"/>
      <c r="E2799" s="747"/>
      <c r="F2799" s="282"/>
      <c r="G2799" s="283"/>
      <c r="H2799" s="283"/>
      <c r="I2799" s="283"/>
      <c r="J2799" s="277"/>
      <c r="K2799" s="825">
        <v>38677.550000000003</v>
      </c>
      <c r="L2799" s="278"/>
      <c r="M2799" s="919">
        <v>0</v>
      </c>
      <c r="N2799" s="278"/>
      <c r="O2799" s="919"/>
      <c r="P2799" s="875">
        <v>0</v>
      </c>
      <c r="Q2799" s="284">
        <f>Q2800</f>
        <v>0</v>
      </c>
      <c r="R2799" s="279"/>
      <c r="S2799" s="919"/>
      <c r="T2799" s="875">
        <v>0</v>
      </c>
      <c r="U2799" s="284">
        <v>0</v>
      </c>
      <c r="V2799" s="279"/>
      <c r="W2799" s="919"/>
      <c r="X2799" s="279"/>
      <c r="Y2799" s="284"/>
      <c r="Z2799" s="373">
        <f t="shared" si="269"/>
        <v>0</v>
      </c>
      <c r="AA2799" s="284">
        <v>38677.550000000003</v>
      </c>
      <c r="AB2799" s="279"/>
      <c r="AC2799" s="919"/>
      <c r="AD2799" s="930">
        <v>0</v>
      </c>
      <c r="AE2799" s="284">
        <f>AE2800</f>
        <v>0</v>
      </c>
      <c r="AF2799" s="950">
        <f>AF2800</f>
        <v>0</v>
      </c>
      <c r="AG2799" s="876">
        <v>0</v>
      </c>
      <c r="AH2799" s="279"/>
      <c r="AI2799" s="919"/>
      <c r="AJ2799" s="1027">
        <f t="shared" si="267"/>
        <v>38677.550000000003</v>
      </c>
    </row>
    <row r="2800" spans="2:36" x14ac:dyDescent="0.25">
      <c r="B2800" s="42">
        <v>56604</v>
      </c>
      <c r="C2800" s="341" t="s">
        <v>2451</v>
      </c>
      <c r="D2800" s="42"/>
      <c r="E2800" s="752"/>
      <c r="F2800" s="45"/>
      <c r="G2800" s="46"/>
      <c r="H2800" s="46"/>
      <c r="I2800" s="46"/>
      <c r="J2800" s="47"/>
      <c r="K2800" s="846">
        <v>38677.550000000003</v>
      </c>
      <c r="L2800" s="264"/>
      <c r="M2800" s="921">
        <v>0</v>
      </c>
      <c r="N2800" s="264"/>
      <c r="O2800" s="921"/>
      <c r="P2800" s="238">
        <v>0</v>
      </c>
      <c r="Q2800" s="251">
        <f>Q2801+Q2802+Q2803</f>
        <v>0</v>
      </c>
      <c r="R2800" s="265"/>
      <c r="S2800" s="921"/>
      <c r="T2800" s="238">
        <v>0</v>
      </c>
      <c r="U2800" s="251">
        <v>0</v>
      </c>
      <c r="V2800" s="265"/>
      <c r="W2800" s="921"/>
      <c r="X2800" s="265"/>
      <c r="Y2800" s="921"/>
      <c r="Z2800" s="376">
        <f t="shared" si="269"/>
        <v>0</v>
      </c>
      <c r="AA2800" s="251">
        <v>38677.550000000003</v>
      </c>
      <c r="AB2800" s="265"/>
      <c r="AC2800" s="921"/>
      <c r="AD2800" s="931">
        <v>0</v>
      </c>
      <c r="AE2800" s="251">
        <f>AE2801+AE2802+AE2803</f>
        <v>0</v>
      </c>
      <c r="AF2800" s="565">
        <f>AF2801+AF2802+AF2803</f>
        <v>0</v>
      </c>
      <c r="AG2800" s="882">
        <v>0</v>
      </c>
      <c r="AH2800" s="265"/>
      <c r="AI2800" s="921"/>
      <c r="AJ2800" s="926">
        <f t="shared" si="267"/>
        <v>38677.550000000003</v>
      </c>
    </row>
    <row r="2801" spans="2:36" ht="66" x14ac:dyDescent="0.25">
      <c r="B2801" s="467"/>
      <c r="C2801" s="93" t="s">
        <v>2452</v>
      </c>
      <c r="D2801" s="51"/>
      <c r="E2801" s="51">
        <v>1</v>
      </c>
      <c r="F2801" s="79" t="s">
        <v>30</v>
      </c>
      <c r="G2801" s="55" t="s">
        <v>31</v>
      </c>
      <c r="H2801" s="56" t="s">
        <v>32</v>
      </c>
      <c r="I2801" s="55" t="s">
        <v>33</v>
      </c>
      <c r="J2801" s="57">
        <v>4860</v>
      </c>
      <c r="K2801" s="807">
        <v>4860</v>
      </c>
      <c r="L2801" s="136"/>
      <c r="M2801" s="469">
        <v>0</v>
      </c>
      <c r="N2801" s="136"/>
      <c r="O2801" s="469"/>
      <c r="P2801" s="75">
        <v>0</v>
      </c>
      <c r="Q2801" s="999">
        <f>P2801*J2801</f>
        <v>0</v>
      </c>
      <c r="R2801" s="91"/>
      <c r="S2801" s="644"/>
      <c r="T2801" s="75">
        <v>0</v>
      </c>
      <c r="U2801" s="999"/>
      <c r="V2801" s="91"/>
      <c r="W2801" s="644"/>
      <c r="X2801" s="91"/>
      <c r="Y2801" s="644"/>
      <c r="Z2801" s="60">
        <f t="shared" si="269"/>
        <v>1</v>
      </c>
      <c r="AA2801" s="999">
        <v>4860</v>
      </c>
      <c r="AB2801" s="91"/>
      <c r="AC2801" s="644"/>
      <c r="AD2801" s="63">
        <v>0</v>
      </c>
      <c r="AE2801" s="78">
        <f>AD2801*J2801</f>
        <v>0</v>
      </c>
      <c r="AF2801" s="940">
        <v>0</v>
      </c>
      <c r="AG2801" s="150">
        <v>0</v>
      </c>
      <c r="AH2801" s="91"/>
      <c r="AI2801" s="644"/>
      <c r="AJ2801" s="998">
        <f t="shared" si="267"/>
        <v>4860</v>
      </c>
    </row>
    <row r="2802" spans="2:36" ht="66" x14ac:dyDescent="0.25">
      <c r="B2802" s="467"/>
      <c r="C2802" s="93" t="s">
        <v>2453</v>
      </c>
      <c r="D2802" s="51"/>
      <c r="E2802" s="51">
        <v>1</v>
      </c>
      <c r="F2802" s="79" t="s">
        <v>30</v>
      </c>
      <c r="G2802" s="55" t="s">
        <v>31</v>
      </c>
      <c r="H2802" s="56" t="s">
        <v>32</v>
      </c>
      <c r="I2802" s="55" t="s">
        <v>33</v>
      </c>
      <c r="J2802" s="57">
        <v>4860</v>
      </c>
      <c r="K2802" s="807">
        <v>4860</v>
      </c>
      <c r="L2802" s="136"/>
      <c r="M2802" s="469">
        <v>0</v>
      </c>
      <c r="N2802" s="136"/>
      <c r="O2802" s="469"/>
      <c r="P2802" s="75">
        <v>0</v>
      </c>
      <c r="Q2802" s="999">
        <f>P2802*J2802</f>
        <v>0</v>
      </c>
      <c r="R2802" s="91"/>
      <c r="S2802" s="644"/>
      <c r="T2802" s="75">
        <v>0</v>
      </c>
      <c r="U2802" s="999"/>
      <c r="V2802" s="91"/>
      <c r="W2802" s="644"/>
      <c r="X2802" s="91"/>
      <c r="Y2802" s="644"/>
      <c r="Z2802" s="60">
        <f t="shared" si="269"/>
        <v>1</v>
      </c>
      <c r="AA2802" s="999">
        <v>4860</v>
      </c>
      <c r="AB2802" s="91"/>
      <c r="AC2802" s="644"/>
      <c r="AD2802" s="63">
        <v>0</v>
      </c>
      <c r="AE2802" s="78">
        <f>AD2802*J2802</f>
        <v>0</v>
      </c>
      <c r="AF2802" s="940">
        <v>0</v>
      </c>
      <c r="AG2802" s="150">
        <v>0</v>
      </c>
      <c r="AH2802" s="91"/>
      <c r="AI2802" s="644"/>
      <c r="AJ2802" s="998">
        <f t="shared" si="267"/>
        <v>4860</v>
      </c>
    </row>
    <row r="2803" spans="2:36" ht="66" x14ac:dyDescent="0.25">
      <c r="B2803" s="467"/>
      <c r="C2803" s="84" t="s">
        <v>2454</v>
      </c>
      <c r="D2803" s="51"/>
      <c r="E2803" s="51">
        <v>1</v>
      </c>
      <c r="F2803" s="79" t="s">
        <v>30</v>
      </c>
      <c r="G2803" s="55" t="s">
        <v>31</v>
      </c>
      <c r="H2803" s="56" t="s">
        <v>32</v>
      </c>
      <c r="I2803" s="55" t="s">
        <v>33</v>
      </c>
      <c r="J2803" s="57">
        <v>28957.55</v>
      </c>
      <c r="K2803" s="807">
        <v>28957.55</v>
      </c>
      <c r="L2803" s="136"/>
      <c r="M2803" s="469">
        <v>0</v>
      </c>
      <c r="N2803" s="136"/>
      <c r="O2803" s="469"/>
      <c r="P2803" s="75">
        <v>0</v>
      </c>
      <c r="Q2803" s="999">
        <f>P2803*J2803</f>
        <v>0</v>
      </c>
      <c r="R2803" s="91"/>
      <c r="S2803" s="644"/>
      <c r="T2803" s="75">
        <v>0</v>
      </c>
      <c r="U2803" s="999"/>
      <c r="V2803" s="91"/>
      <c r="W2803" s="644"/>
      <c r="X2803" s="91"/>
      <c r="Y2803" s="644"/>
      <c r="Z2803" s="60">
        <f t="shared" si="269"/>
        <v>1</v>
      </c>
      <c r="AA2803" s="999">
        <v>28957.55</v>
      </c>
      <c r="AB2803" s="91"/>
      <c r="AC2803" s="644"/>
      <c r="AD2803" s="63">
        <v>0</v>
      </c>
      <c r="AE2803" s="78">
        <f>AD2803*J2803</f>
        <v>0</v>
      </c>
      <c r="AF2803" s="940">
        <v>0</v>
      </c>
      <c r="AG2803" s="150">
        <v>0</v>
      </c>
      <c r="AH2803" s="91"/>
      <c r="AI2803" s="644"/>
      <c r="AJ2803" s="998">
        <f t="shared" si="267"/>
        <v>28957.55</v>
      </c>
    </row>
    <row r="2804" spans="2:36" ht="66" x14ac:dyDescent="0.25">
      <c r="B2804" s="272">
        <v>567</v>
      </c>
      <c r="C2804" s="610" t="s">
        <v>2455</v>
      </c>
      <c r="D2804" s="272"/>
      <c r="E2804" s="747"/>
      <c r="F2804" s="282"/>
      <c r="G2804" s="283" t="s">
        <v>31</v>
      </c>
      <c r="H2804" s="283"/>
      <c r="I2804" s="283"/>
      <c r="J2804" s="277"/>
      <c r="K2804" s="825">
        <v>24314.080000000002</v>
      </c>
      <c r="L2804" s="278"/>
      <c r="M2804" s="919">
        <v>0</v>
      </c>
      <c r="N2804" s="278"/>
      <c r="O2804" s="919"/>
      <c r="P2804" s="875">
        <v>0</v>
      </c>
      <c r="Q2804" s="284">
        <f>Q2805+Q2808</f>
        <v>0</v>
      </c>
      <c r="R2804" s="279"/>
      <c r="S2804" s="919"/>
      <c r="T2804" s="875">
        <v>0</v>
      </c>
      <c r="U2804" s="284"/>
      <c r="V2804" s="279"/>
      <c r="W2804" s="919"/>
      <c r="X2804" s="279"/>
      <c r="Y2804" s="284"/>
      <c r="Z2804" s="373">
        <f t="shared" si="269"/>
        <v>0</v>
      </c>
      <c r="AA2804" s="284">
        <v>24314.080000000002</v>
      </c>
      <c r="AB2804" s="279"/>
      <c r="AC2804" s="919"/>
      <c r="AD2804" s="930">
        <v>0</v>
      </c>
      <c r="AE2804" s="284">
        <f>AE2805+AE2808</f>
        <v>0</v>
      </c>
      <c r="AF2804" s="950">
        <f>AF2805+AF2808</f>
        <v>0</v>
      </c>
      <c r="AG2804" s="876">
        <v>0</v>
      </c>
      <c r="AH2804" s="279"/>
      <c r="AI2804" s="919"/>
      <c r="AJ2804" s="1027">
        <f t="shared" si="267"/>
        <v>24314.080000000002</v>
      </c>
    </row>
    <row r="2805" spans="2:36" x14ac:dyDescent="0.25">
      <c r="B2805" s="42">
        <v>56702</v>
      </c>
      <c r="C2805" s="341" t="s">
        <v>2456</v>
      </c>
      <c r="D2805" s="42"/>
      <c r="E2805" s="752"/>
      <c r="F2805" s="45"/>
      <c r="G2805" s="46"/>
      <c r="H2805" s="46"/>
      <c r="I2805" s="46"/>
      <c r="J2805" s="47"/>
      <c r="K2805" s="846">
        <v>15729.34</v>
      </c>
      <c r="L2805" s="264"/>
      <c r="M2805" s="921">
        <v>0</v>
      </c>
      <c r="N2805" s="264"/>
      <c r="O2805" s="921"/>
      <c r="P2805" s="238">
        <v>0</v>
      </c>
      <c r="Q2805" s="251">
        <f>+Q2806+Q2807</f>
        <v>0</v>
      </c>
      <c r="R2805" s="265"/>
      <c r="S2805" s="921"/>
      <c r="T2805" s="238">
        <v>0</v>
      </c>
      <c r="U2805" s="251"/>
      <c r="V2805" s="265"/>
      <c r="W2805" s="921"/>
      <c r="X2805" s="265"/>
      <c r="Y2805" s="921"/>
      <c r="Z2805" s="376">
        <f t="shared" si="269"/>
        <v>0</v>
      </c>
      <c r="AA2805" s="251">
        <v>15729.34</v>
      </c>
      <c r="AB2805" s="265"/>
      <c r="AC2805" s="921"/>
      <c r="AD2805" s="931">
        <v>0</v>
      </c>
      <c r="AE2805" s="251">
        <f>+AE2806+AE2807</f>
        <v>0</v>
      </c>
      <c r="AF2805" s="565">
        <f>+AF2806+AF2807</f>
        <v>0</v>
      </c>
      <c r="AG2805" s="882">
        <v>0</v>
      </c>
      <c r="AH2805" s="265"/>
      <c r="AI2805" s="921"/>
      <c r="AJ2805" s="926">
        <f t="shared" si="267"/>
        <v>15729.34</v>
      </c>
    </row>
    <row r="2806" spans="2:36" ht="66" x14ac:dyDescent="0.25">
      <c r="B2806" s="467"/>
      <c r="C2806" s="113" t="s">
        <v>2457</v>
      </c>
      <c r="D2806" s="51"/>
      <c r="E2806" s="51">
        <v>1</v>
      </c>
      <c r="F2806" s="74" t="s">
        <v>30</v>
      </c>
      <c r="G2806" s="55" t="s">
        <v>31</v>
      </c>
      <c r="H2806" s="56" t="s">
        <v>32</v>
      </c>
      <c r="I2806" s="55" t="s">
        <v>33</v>
      </c>
      <c r="J2806" s="57">
        <v>11729.34</v>
      </c>
      <c r="K2806" s="807">
        <v>11729.34</v>
      </c>
      <c r="L2806" s="136"/>
      <c r="M2806" s="469">
        <v>0</v>
      </c>
      <c r="N2806" s="136"/>
      <c r="O2806" s="469"/>
      <c r="P2806" s="75">
        <v>0</v>
      </c>
      <c r="Q2806" s="999">
        <f>P2806*J2806</f>
        <v>0</v>
      </c>
      <c r="R2806" s="91"/>
      <c r="S2806" s="644"/>
      <c r="T2806" s="75">
        <v>0</v>
      </c>
      <c r="U2806" s="999"/>
      <c r="V2806" s="91"/>
      <c r="W2806" s="644"/>
      <c r="X2806" s="91"/>
      <c r="Y2806" s="644"/>
      <c r="Z2806" s="60">
        <f t="shared" si="269"/>
        <v>1</v>
      </c>
      <c r="AA2806" s="999">
        <v>11729.34</v>
      </c>
      <c r="AB2806" s="91"/>
      <c r="AC2806" s="644"/>
      <c r="AD2806" s="63">
        <v>0</v>
      </c>
      <c r="AE2806" s="78">
        <f>AD2806*J2806</f>
        <v>0</v>
      </c>
      <c r="AF2806" s="940">
        <v>0</v>
      </c>
      <c r="AG2806" s="150">
        <v>0</v>
      </c>
      <c r="AH2806" s="91"/>
      <c r="AI2806" s="644"/>
      <c r="AJ2806" s="998">
        <f t="shared" si="267"/>
        <v>11729.34</v>
      </c>
    </row>
    <row r="2807" spans="2:36" ht="66" x14ac:dyDescent="0.25">
      <c r="B2807" s="467"/>
      <c r="C2807" s="73" t="s">
        <v>2458</v>
      </c>
      <c r="D2807" s="51"/>
      <c r="E2807" s="51">
        <v>4</v>
      </c>
      <c r="F2807" s="74" t="s">
        <v>30</v>
      </c>
      <c r="G2807" s="55" t="s">
        <v>31</v>
      </c>
      <c r="H2807" s="56" t="s">
        <v>32</v>
      </c>
      <c r="I2807" s="55" t="s">
        <v>33</v>
      </c>
      <c r="J2807" s="57">
        <v>1000</v>
      </c>
      <c r="K2807" s="807">
        <v>4000</v>
      </c>
      <c r="L2807" s="136"/>
      <c r="M2807" s="469">
        <v>0</v>
      </c>
      <c r="N2807" s="136"/>
      <c r="O2807" s="469"/>
      <c r="P2807" s="75">
        <v>0</v>
      </c>
      <c r="Q2807" s="999">
        <f>P2807*J2807</f>
        <v>0</v>
      </c>
      <c r="R2807" s="91"/>
      <c r="S2807" s="644"/>
      <c r="T2807" s="75">
        <v>0</v>
      </c>
      <c r="U2807" s="999"/>
      <c r="V2807" s="91"/>
      <c r="W2807" s="644"/>
      <c r="X2807" s="91"/>
      <c r="Y2807" s="644"/>
      <c r="Z2807" s="60">
        <f t="shared" si="269"/>
        <v>4</v>
      </c>
      <c r="AA2807" s="999">
        <v>4000</v>
      </c>
      <c r="AB2807" s="91"/>
      <c r="AC2807" s="644"/>
      <c r="AD2807" s="63">
        <v>0</v>
      </c>
      <c r="AE2807" s="78">
        <f>AD2807*J2807</f>
        <v>0</v>
      </c>
      <c r="AF2807" s="940">
        <v>0</v>
      </c>
      <c r="AG2807" s="150">
        <v>0</v>
      </c>
      <c r="AH2807" s="91"/>
      <c r="AI2807" s="644"/>
      <c r="AJ2807" s="998">
        <f t="shared" si="267"/>
        <v>4000</v>
      </c>
    </row>
    <row r="2808" spans="2:36" x14ac:dyDescent="0.25">
      <c r="B2808" s="635">
        <v>56704</v>
      </c>
      <c r="C2808" s="43" t="s">
        <v>2459</v>
      </c>
      <c r="D2808" s="42"/>
      <c r="E2808" s="42"/>
      <c r="F2808" s="44"/>
      <c r="G2808" s="239"/>
      <c r="H2808" s="239"/>
      <c r="I2808" s="239"/>
      <c r="J2808" s="47"/>
      <c r="K2808" s="821">
        <v>8584.74</v>
      </c>
      <c r="L2808" s="264"/>
      <c r="M2808" s="921">
        <v>0</v>
      </c>
      <c r="N2808" s="264"/>
      <c r="O2808" s="921"/>
      <c r="P2808" s="238">
        <v>0</v>
      </c>
      <c r="Q2808" s="681">
        <f>Q2809+Q2810</f>
        <v>0</v>
      </c>
      <c r="R2808" s="265"/>
      <c r="S2808" s="921"/>
      <c r="T2808" s="238">
        <v>0</v>
      </c>
      <c r="U2808" s="681">
        <v>0</v>
      </c>
      <c r="V2808" s="265"/>
      <c r="W2808" s="921">
        <f>SUM(W2809:W2810)</f>
        <v>5745</v>
      </c>
      <c r="X2808" s="265"/>
      <c r="Y2808" s="921"/>
      <c r="Z2808" s="376">
        <f t="shared" si="269"/>
        <v>0</v>
      </c>
      <c r="AA2808" s="681">
        <f>AA2809</f>
        <v>2839.74</v>
      </c>
      <c r="AB2808" s="265"/>
      <c r="AC2808" s="921"/>
      <c r="AD2808" s="931">
        <v>0</v>
      </c>
      <c r="AE2808" s="681">
        <f>AE2809+AE2810</f>
        <v>0</v>
      </c>
      <c r="AF2808" s="987">
        <f>AF2809+AF2810</f>
        <v>0</v>
      </c>
      <c r="AG2808" s="882">
        <v>0</v>
      </c>
      <c r="AH2808" s="265"/>
      <c r="AI2808" s="921"/>
      <c r="AJ2808" s="926">
        <f t="shared" si="267"/>
        <v>8584.74</v>
      </c>
    </row>
    <row r="2809" spans="2:36" ht="66" x14ac:dyDescent="0.25">
      <c r="B2809" s="643"/>
      <c r="C2809" s="699" t="s">
        <v>2460</v>
      </c>
      <c r="D2809" s="51"/>
      <c r="E2809" s="51">
        <v>1</v>
      </c>
      <c r="F2809" s="74" t="s">
        <v>30</v>
      </c>
      <c r="G2809" s="88" t="s">
        <v>31</v>
      </c>
      <c r="H2809" s="56" t="s">
        <v>32</v>
      </c>
      <c r="I2809" s="55" t="s">
        <v>33</v>
      </c>
      <c r="J2809" s="57">
        <v>7785.45</v>
      </c>
      <c r="K2809" s="807">
        <v>7785.45</v>
      </c>
      <c r="L2809" s="142"/>
      <c r="M2809" s="918">
        <v>0</v>
      </c>
      <c r="N2809" s="142"/>
      <c r="O2809" s="918"/>
      <c r="P2809" s="75">
        <v>0</v>
      </c>
      <c r="Q2809" s="1000">
        <f>P2809*J2809</f>
        <v>0</v>
      </c>
      <c r="R2809" s="91"/>
      <c r="S2809" s="644"/>
      <c r="T2809" s="75">
        <v>0</v>
      </c>
      <c r="U2809" s="1000"/>
      <c r="V2809" s="91">
        <v>1</v>
      </c>
      <c r="W2809" s="644">
        <v>4945.71</v>
      </c>
      <c r="X2809" s="91"/>
      <c r="Y2809" s="644"/>
      <c r="Z2809" s="60">
        <f t="shared" si="269"/>
        <v>1</v>
      </c>
      <c r="AA2809" s="1000">
        <v>2839.74</v>
      </c>
      <c r="AB2809" s="91"/>
      <c r="AC2809" s="644"/>
      <c r="AD2809" s="63">
        <v>0</v>
      </c>
      <c r="AE2809" s="90">
        <f>AD2809*J2809</f>
        <v>0</v>
      </c>
      <c r="AF2809" s="940">
        <v>0</v>
      </c>
      <c r="AG2809" s="150">
        <v>0</v>
      </c>
      <c r="AH2809" s="91"/>
      <c r="AI2809" s="644"/>
      <c r="AJ2809" s="998">
        <f t="shared" si="267"/>
        <v>7785.45</v>
      </c>
    </row>
    <row r="2810" spans="2:36" ht="66" x14ac:dyDescent="0.25">
      <c r="B2810" s="467"/>
      <c r="C2810" s="700" t="s">
        <v>2461</v>
      </c>
      <c r="D2810" s="468"/>
      <c r="E2810" s="468">
        <v>1</v>
      </c>
      <c r="F2810" s="79" t="s">
        <v>30</v>
      </c>
      <c r="G2810" s="55" t="s">
        <v>31</v>
      </c>
      <c r="H2810" s="56" t="s">
        <v>32</v>
      </c>
      <c r="I2810" s="55" t="s">
        <v>33</v>
      </c>
      <c r="J2810" s="57">
        <v>799.29</v>
      </c>
      <c r="K2810" s="819">
        <v>799.29</v>
      </c>
      <c r="L2810" s="136"/>
      <c r="M2810" s="469">
        <v>0</v>
      </c>
      <c r="N2810" s="136"/>
      <c r="O2810" s="469"/>
      <c r="P2810" s="75">
        <v>0</v>
      </c>
      <c r="Q2810" s="999">
        <f>P2810*J2810</f>
        <v>0</v>
      </c>
      <c r="R2810" s="91"/>
      <c r="S2810" s="644"/>
      <c r="T2810" s="75">
        <v>0</v>
      </c>
      <c r="U2810" s="999"/>
      <c r="V2810" s="91">
        <v>1</v>
      </c>
      <c r="W2810" s="644">
        <v>799.29</v>
      </c>
      <c r="X2810" s="91"/>
      <c r="Y2810" s="644"/>
      <c r="Z2810" s="60">
        <v>0</v>
      </c>
      <c r="AA2810" s="999">
        <v>0</v>
      </c>
      <c r="AB2810" s="91"/>
      <c r="AC2810" s="644"/>
      <c r="AD2810" s="63">
        <v>0</v>
      </c>
      <c r="AE2810" s="78">
        <f>AD2810*J2810</f>
        <v>0</v>
      </c>
      <c r="AF2810" s="940">
        <v>0</v>
      </c>
      <c r="AG2810" s="150">
        <v>0</v>
      </c>
      <c r="AH2810" s="91"/>
      <c r="AI2810" s="644"/>
      <c r="AJ2810" s="998">
        <f t="shared" si="267"/>
        <v>799.29</v>
      </c>
    </row>
    <row r="2811" spans="2:36" x14ac:dyDescent="0.25">
      <c r="B2811" s="272">
        <v>569</v>
      </c>
      <c r="C2811" s="610" t="s">
        <v>2462</v>
      </c>
      <c r="D2811" s="272"/>
      <c r="E2811" s="747"/>
      <c r="F2811" s="282"/>
      <c r="G2811" s="283"/>
      <c r="H2811" s="283"/>
      <c r="I2811" s="283"/>
      <c r="J2811" s="277"/>
      <c r="K2811" s="825">
        <v>4200</v>
      </c>
      <c r="L2811" s="278"/>
      <c r="M2811" s="919">
        <v>0</v>
      </c>
      <c r="N2811" s="278"/>
      <c r="O2811" s="919"/>
      <c r="P2811" s="875">
        <v>0</v>
      </c>
      <c r="Q2811" s="284">
        <f>Q2812</f>
        <v>0</v>
      </c>
      <c r="R2811" s="279"/>
      <c r="S2811" s="919"/>
      <c r="T2811" s="875">
        <v>0</v>
      </c>
      <c r="U2811" s="284">
        <v>0</v>
      </c>
      <c r="V2811" s="279"/>
      <c r="W2811" s="919"/>
      <c r="X2811" s="279"/>
      <c r="Y2811" s="284"/>
      <c r="Z2811" s="373">
        <f t="shared" si="269"/>
        <v>0</v>
      </c>
      <c r="AA2811" s="284">
        <v>4200</v>
      </c>
      <c r="AB2811" s="279"/>
      <c r="AC2811" s="919"/>
      <c r="AD2811" s="930">
        <v>0</v>
      </c>
      <c r="AE2811" s="284">
        <f>AE2812</f>
        <v>0</v>
      </c>
      <c r="AF2811" s="950">
        <f>AF2812</f>
        <v>0</v>
      </c>
      <c r="AG2811" s="876">
        <v>0</v>
      </c>
      <c r="AH2811" s="279"/>
      <c r="AI2811" s="919"/>
      <c r="AJ2811" s="1027">
        <f t="shared" si="267"/>
        <v>4200</v>
      </c>
    </row>
    <row r="2812" spans="2:36" ht="24" x14ac:dyDescent="0.25">
      <c r="B2812" s="42">
        <v>56901</v>
      </c>
      <c r="C2812" s="341" t="s">
        <v>2463</v>
      </c>
      <c r="D2812" s="42"/>
      <c r="E2812" s="752"/>
      <c r="F2812" s="45"/>
      <c r="G2812" s="46"/>
      <c r="H2812" s="46"/>
      <c r="I2812" s="46"/>
      <c r="J2812" s="47"/>
      <c r="K2812" s="846">
        <v>4200</v>
      </c>
      <c r="L2812" s="264">
        <v>0</v>
      </c>
      <c r="M2812" s="921">
        <v>0</v>
      </c>
      <c r="N2812" s="264"/>
      <c r="O2812" s="921"/>
      <c r="P2812" s="238">
        <v>0</v>
      </c>
      <c r="Q2812" s="251">
        <f>+Q2813+Q2814</f>
        <v>0</v>
      </c>
      <c r="R2812" s="265"/>
      <c r="S2812" s="921"/>
      <c r="T2812" s="238">
        <v>0</v>
      </c>
      <c r="U2812" s="251">
        <v>0</v>
      </c>
      <c r="V2812" s="265"/>
      <c r="W2812" s="921"/>
      <c r="X2812" s="265"/>
      <c r="Y2812" s="921"/>
      <c r="Z2812" s="376">
        <f t="shared" si="269"/>
        <v>0</v>
      </c>
      <c r="AA2812" s="251">
        <v>4200</v>
      </c>
      <c r="AB2812" s="265"/>
      <c r="AC2812" s="921"/>
      <c r="AD2812" s="931">
        <v>0</v>
      </c>
      <c r="AE2812" s="251">
        <f>+AE2813+AE2814</f>
        <v>0</v>
      </c>
      <c r="AF2812" s="565">
        <f>+AF2813+AF2814</f>
        <v>0</v>
      </c>
      <c r="AG2812" s="882">
        <v>0</v>
      </c>
      <c r="AH2812" s="265"/>
      <c r="AI2812" s="921"/>
      <c r="AJ2812" s="926">
        <f t="shared" si="267"/>
        <v>4200</v>
      </c>
    </row>
    <row r="2813" spans="2:36" ht="66" x14ac:dyDescent="0.25">
      <c r="B2813" s="467"/>
      <c r="C2813" s="87" t="s">
        <v>2464</v>
      </c>
      <c r="D2813" s="51"/>
      <c r="E2813" s="51">
        <v>4</v>
      </c>
      <c r="F2813" s="79" t="s">
        <v>30</v>
      </c>
      <c r="G2813" s="55" t="s">
        <v>31</v>
      </c>
      <c r="H2813" s="56" t="s">
        <v>32</v>
      </c>
      <c r="I2813" s="55" t="s">
        <v>33</v>
      </c>
      <c r="J2813" s="57">
        <v>800</v>
      </c>
      <c r="K2813" s="807">
        <v>3200</v>
      </c>
      <c r="L2813" s="136"/>
      <c r="M2813" s="469">
        <v>0</v>
      </c>
      <c r="N2813" s="136"/>
      <c r="O2813" s="469"/>
      <c r="P2813" s="75">
        <v>0</v>
      </c>
      <c r="Q2813" s="999">
        <f>P2813*J2813</f>
        <v>0</v>
      </c>
      <c r="R2813" s="91"/>
      <c r="S2813" s="644"/>
      <c r="T2813" s="75">
        <v>0</v>
      </c>
      <c r="U2813" s="999"/>
      <c r="V2813" s="91"/>
      <c r="W2813" s="644"/>
      <c r="X2813" s="91"/>
      <c r="Y2813" s="644"/>
      <c r="Z2813" s="60">
        <f t="shared" si="269"/>
        <v>4</v>
      </c>
      <c r="AA2813" s="999">
        <v>3200</v>
      </c>
      <c r="AB2813" s="91"/>
      <c r="AC2813" s="644"/>
      <c r="AD2813" s="63">
        <v>0</v>
      </c>
      <c r="AE2813" s="78">
        <f>AD2813*J2813</f>
        <v>0</v>
      </c>
      <c r="AF2813" s="940">
        <v>0</v>
      </c>
      <c r="AG2813" s="150">
        <v>0</v>
      </c>
      <c r="AH2813" s="91"/>
      <c r="AI2813" s="644"/>
      <c r="AJ2813" s="998">
        <f t="shared" si="267"/>
        <v>3200</v>
      </c>
    </row>
    <row r="2814" spans="2:36" ht="66" x14ac:dyDescent="0.25">
      <c r="B2814" s="467"/>
      <c r="C2814" s="87" t="s">
        <v>2465</v>
      </c>
      <c r="D2814" s="51"/>
      <c r="E2814" s="51">
        <v>4</v>
      </c>
      <c r="F2814" s="79" t="s">
        <v>30</v>
      </c>
      <c r="G2814" s="55" t="s">
        <v>31</v>
      </c>
      <c r="H2814" s="56" t="s">
        <v>32</v>
      </c>
      <c r="I2814" s="55" t="s">
        <v>33</v>
      </c>
      <c r="J2814" s="57">
        <v>250</v>
      </c>
      <c r="K2814" s="807">
        <v>1000</v>
      </c>
      <c r="L2814" s="136"/>
      <c r="M2814" s="469">
        <v>0</v>
      </c>
      <c r="N2814" s="136"/>
      <c r="O2814" s="469"/>
      <c r="P2814" s="75">
        <v>0</v>
      </c>
      <c r="Q2814" s="999">
        <f>P2814*J2814</f>
        <v>0</v>
      </c>
      <c r="R2814" s="91"/>
      <c r="S2814" s="644"/>
      <c r="T2814" s="75">
        <v>0</v>
      </c>
      <c r="U2814" s="999"/>
      <c r="V2814" s="91"/>
      <c r="W2814" s="644"/>
      <c r="X2814" s="91"/>
      <c r="Y2814" s="644"/>
      <c r="Z2814" s="60">
        <f t="shared" si="269"/>
        <v>4</v>
      </c>
      <c r="AA2814" s="999">
        <v>1000</v>
      </c>
      <c r="AB2814" s="91"/>
      <c r="AC2814" s="644"/>
      <c r="AD2814" s="63">
        <v>0</v>
      </c>
      <c r="AE2814" s="78">
        <f>AD2814*J2814</f>
        <v>0</v>
      </c>
      <c r="AF2814" s="940">
        <v>0</v>
      </c>
      <c r="AG2814" s="150">
        <v>0</v>
      </c>
      <c r="AH2814" s="91"/>
      <c r="AI2814" s="644"/>
      <c r="AJ2814" s="998">
        <f t="shared" si="267"/>
        <v>1000</v>
      </c>
    </row>
    <row r="2815" spans="2:36" x14ac:dyDescent="0.25">
      <c r="B2815" s="25">
        <v>5900</v>
      </c>
      <c r="C2815" s="26" t="s">
        <v>2466</v>
      </c>
      <c r="D2815" s="27"/>
      <c r="E2815" s="27"/>
      <c r="F2815" s="28"/>
      <c r="G2815" s="29"/>
      <c r="H2815" s="29"/>
      <c r="I2815" s="29"/>
      <c r="J2815" s="30"/>
      <c r="K2815" s="365">
        <v>32447.520000000004</v>
      </c>
      <c r="L2815" s="249"/>
      <c r="M2815" s="922">
        <v>0</v>
      </c>
      <c r="N2815" s="249"/>
      <c r="O2815" s="922"/>
      <c r="P2815" s="885">
        <v>0</v>
      </c>
      <c r="Q2815" s="443">
        <f>Q2816</f>
        <v>0</v>
      </c>
      <c r="R2815" s="250"/>
      <c r="S2815" s="922"/>
      <c r="T2815" s="885">
        <v>0</v>
      </c>
      <c r="U2815" s="443">
        <v>0</v>
      </c>
      <c r="V2815" s="250"/>
      <c r="W2815" s="922"/>
      <c r="X2815" s="250"/>
      <c r="Y2815" s="922"/>
      <c r="Z2815" s="368">
        <f t="shared" si="269"/>
        <v>0</v>
      </c>
      <c r="AA2815" s="443">
        <v>32447.520000000004</v>
      </c>
      <c r="AB2815" s="250"/>
      <c r="AC2815" s="922"/>
      <c r="AD2815" s="929">
        <v>0</v>
      </c>
      <c r="AE2815" s="703">
        <f t="shared" ref="AE2815:AF2816" si="273">AE2816</f>
        <v>0</v>
      </c>
      <c r="AF2815" s="554">
        <f t="shared" si="273"/>
        <v>0</v>
      </c>
      <c r="AG2815" s="886">
        <v>0</v>
      </c>
      <c r="AH2815" s="250"/>
      <c r="AI2815" s="922"/>
      <c r="AJ2815" s="1028">
        <f t="shared" si="267"/>
        <v>32447.520000000004</v>
      </c>
    </row>
    <row r="2816" spans="2:36" x14ac:dyDescent="0.25">
      <c r="B2816" s="272">
        <v>59700</v>
      </c>
      <c r="C2816" s="610" t="s">
        <v>2467</v>
      </c>
      <c r="D2816" s="272"/>
      <c r="E2816" s="747"/>
      <c r="F2816" s="282"/>
      <c r="G2816" s="283"/>
      <c r="H2816" s="283"/>
      <c r="I2816" s="283"/>
      <c r="J2816" s="277"/>
      <c r="K2816" s="825">
        <v>32447.520000000004</v>
      </c>
      <c r="L2816" s="278"/>
      <c r="M2816" s="919">
        <v>0</v>
      </c>
      <c r="N2816" s="278"/>
      <c r="O2816" s="919"/>
      <c r="P2816" s="875">
        <v>0</v>
      </c>
      <c r="Q2816" s="284">
        <f>Q2817</f>
        <v>0</v>
      </c>
      <c r="R2816" s="279"/>
      <c r="S2816" s="919"/>
      <c r="T2816" s="875">
        <v>0</v>
      </c>
      <c r="U2816" s="284">
        <v>0</v>
      </c>
      <c r="V2816" s="279"/>
      <c r="W2816" s="919"/>
      <c r="X2816" s="279"/>
      <c r="Y2816" s="284"/>
      <c r="Z2816" s="373">
        <f t="shared" si="269"/>
        <v>0</v>
      </c>
      <c r="AA2816" s="284">
        <v>32447.520000000004</v>
      </c>
      <c r="AB2816" s="279"/>
      <c r="AC2816" s="919"/>
      <c r="AD2816" s="930">
        <v>0</v>
      </c>
      <c r="AE2816" s="284">
        <f t="shared" si="273"/>
        <v>0</v>
      </c>
      <c r="AF2816" s="950">
        <f t="shared" si="273"/>
        <v>0</v>
      </c>
      <c r="AG2816" s="876">
        <v>0</v>
      </c>
      <c r="AH2816" s="279"/>
      <c r="AI2816" s="919"/>
      <c r="AJ2816" s="1027">
        <f t="shared" si="267"/>
        <v>32447.520000000004</v>
      </c>
    </row>
    <row r="2817" spans="2:46" x14ac:dyDescent="0.25">
      <c r="B2817" s="544">
        <v>59701</v>
      </c>
      <c r="C2817" s="340" t="s">
        <v>2467</v>
      </c>
      <c r="D2817" s="544"/>
      <c r="E2817" s="688"/>
      <c r="F2817" s="545"/>
      <c r="G2817" s="546"/>
      <c r="H2817" s="546"/>
      <c r="I2817" s="546"/>
      <c r="J2817" s="1067"/>
      <c r="K2817" s="859">
        <v>32447.520000000004</v>
      </c>
      <c r="L2817" s="1068"/>
      <c r="M2817" s="1069">
        <v>0</v>
      </c>
      <c r="N2817" s="1068"/>
      <c r="O2817" s="1069"/>
      <c r="P2817" s="1070">
        <v>0</v>
      </c>
      <c r="Q2817" s="1071">
        <f>SUM(Q2818:Q2820)</f>
        <v>0</v>
      </c>
      <c r="R2817" s="1072"/>
      <c r="S2817" s="1069"/>
      <c r="T2817" s="1070">
        <v>0</v>
      </c>
      <c r="U2817" s="1071">
        <v>0</v>
      </c>
      <c r="V2817" s="1072"/>
      <c r="W2817" s="1069"/>
      <c r="X2817" s="1072"/>
      <c r="Y2817" s="1069"/>
      <c r="Z2817" s="1073">
        <f t="shared" si="269"/>
        <v>0</v>
      </c>
      <c r="AA2817" s="1071">
        <v>32447.520000000004</v>
      </c>
      <c r="AB2817" s="1072"/>
      <c r="AC2817" s="1069"/>
      <c r="AD2817" s="1074">
        <v>0</v>
      </c>
      <c r="AE2817" s="1071">
        <f>SUM(AE2818:AE2820)</f>
        <v>0</v>
      </c>
      <c r="AF2817" s="1075">
        <f>SUM(AF2818:AF2820)</f>
        <v>0</v>
      </c>
      <c r="AG2817" s="1076">
        <v>0</v>
      </c>
      <c r="AH2817" s="1072"/>
      <c r="AI2817" s="1069"/>
      <c r="AJ2817" s="1077">
        <f t="shared" si="267"/>
        <v>32447.520000000004</v>
      </c>
    </row>
    <row r="2818" spans="2:46" s="1049" customFormat="1" ht="66" x14ac:dyDescent="0.25">
      <c r="B2818" s="467"/>
      <c r="C2818" s="1094" t="s">
        <v>2468</v>
      </c>
      <c r="D2818" s="51"/>
      <c r="E2818" s="51">
        <v>1</v>
      </c>
      <c r="F2818" s="74" t="s">
        <v>30</v>
      </c>
      <c r="G2818" s="88" t="s">
        <v>31</v>
      </c>
      <c r="H2818" s="107" t="s">
        <v>32</v>
      </c>
      <c r="I2818" s="88" t="s">
        <v>33</v>
      </c>
      <c r="J2818" s="108">
        <v>11525.76</v>
      </c>
      <c r="K2818" s="807">
        <v>11525.76</v>
      </c>
      <c r="L2818" s="51"/>
      <c r="M2818" s="407">
        <v>0</v>
      </c>
      <c r="N2818" s="51"/>
      <c r="O2818" s="51"/>
      <c r="P2818" s="74">
        <v>0</v>
      </c>
      <c r="Q2818" s="88">
        <f>P2818*J2818</f>
        <v>0</v>
      </c>
      <c r="R2818" s="88"/>
      <c r="S2818" s="88"/>
      <c r="T2818" s="108">
        <v>0</v>
      </c>
      <c r="U2818" s="807"/>
      <c r="V2818" s="142"/>
      <c r="W2818" s="918"/>
      <c r="X2818" s="142"/>
      <c r="Y2818" s="918"/>
      <c r="Z2818" s="75">
        <f t="shared" si="269"/>
        <v>1</v>
      </c>
      <c r="AA2818" s="1066">
        <v>11525.76</v>
      </c>
      <c r="AB2818" s="144"/>
      <c r="AC2818" s="918"/>
      <c r="AD2818" s="75">
        <v>0</v>
      </c>
      <c r="AE2818" s="1066">
        <f>AD2818*J2818</f>
        <v>0</v>
      </c>
      <c r="AF2818" s="144">
        <v>0</v>
      </c>
      <c r="AG2818" s="918">
        <v>0</v>
      </c>
      <c r="AH2818" s="144"/>
      <c r="AI2818" s="1066"/>
      <c r="AJ2818" s="940">
        <f t="shared" si="267"/>
        <v>11525.76</v>
      </c>
      <c r="AK2818" s="1089"/>
      <c r="AL2818" s="195"/>
      <c r="AM2818" s="1088"/>
      <c r="AN2818" s="1090"/>
      <c r="AO2818" s="1089"/>
      <c r="AP2818" s="1091"/>
      <c r="AQ2818" s="1092"/>
      <c r="AR2818" s="195"/>
      <c r="AS2818" s="1088"/>
      <c r="AT2818" s="1093"/>
    </row>
    <row r="2819" spans="2:46" s="1049" customFormat="1" ht="66" x14ac:dyDescent="0.25">
      <c r="B2819" s="467"/>
      <c r="C2819" s="1094" t="s">
        <v>2469</v>
      </c>
      <c r="D2819" s="51"/>
      <c r="E2819" s="51">
        <v>1</v>
      </c>
      <c r="F2819" s="74" t="s">
        <v>30</v>
      </c>
      <c r="G2819" s="88" t="s">
        <v>31</v>
      </c>
      <c r="H2819" s="107" t="s">
        <v>32</v>
      </c>
      <c r="I2819" s="88" t="s">
        <v>33</v>
      </c>
      <c r="J2819" s="108">
        <v>9396</v>
      </c>
      <c r="K2819" s="807">
        <v>9396</v>
      </c>
      <c r="L2819" s="51"/>
      <c r="M2819" s="407">
        <v>0</v>
      </c>
      <c r="N2819" s="51"/>
      <c r="O2819" s="51"/>
      <c r="P2819" s="74">
        <v>0</v>
      </c>
      <c r="Q2819" s="88">
        <f>P2819*J2819</f>
        <v>0</v>
      </c>
      <c r="R2819" s="88"/>
      <c r="S2819" s="88"/>
      <c r="T2819" s="108">
        <v>0</v>
      </c>
      <c r="U2819" s="807"/>
      <c r="V2819" s="142"/>
      <c r="W2819" s="918"/>
      <c r="X2819" s="142"/>
      <c r="Y2819" s="918"/>
      <c r="Z2819" s="75">
        <f t="shared" si="269"/>
        <v>1</v>
      </c>
      <c r="AA2819" s="1066">
        <v>9396</v>
      </c>
      <c r="AB2819" s="144"/>
      <c r="AC2819" s="918"/>
      <c r="AD2819" s="75">
        <v>0</v>
      </c>
      <c r="AE2819" s="1066">
        <f>AD2819*J2819</f>
        <v>0</v>
      </c>
      <c r="AF2819" s="144">
        <v>0</v>
      </c>
      <c r="AG2819" s="918">
        <v>0</v>
      </c>
      <c r="AH2819" s="144"/>
      <c r="AI2819" s="918"/>
      <c r="AJ2819" s="940">
        <f t="shared" si="267"/>
        <v>9396</v>
      </c>
      <c r="AK2819" s="1089"/>
      <c r="AL2819" s="195"/>
      <c r="AM2819" s="1088"/>
      <c r="AN2819" s="1090"/>
      <c r="AO2819" s="1089"/>
      <c r="AP2819" s="1091"/>
      <c r="AQ2819" s="1092"/>
      <c r="AR2819" s="195"/>
      <c r="AS2819" s="1088"/>
      <c r="AT2819" s="1093"/>
    </row>
    <row r="2820" spans="2:46" ht="66" x14ac:dyDescent="0.25">
      <c r="B2820" s="1078"/>
      <c r="C2820" s="1079" t="s">
        <v>2470</v>
      </c>
      <c r="D2820" s="479"/>
      <c r="E2820" s="479">
        <v>1</v>
      </c>
      <c r="F2820" s="209" t="s">
        <v>30</v>
      </c>
      <c r="G2820" s="190" t="s">
        <v>31</v>
      </c>
      <c r="H2820" s="191" t="s">
        <v>32</v>
      </c>
      <c r="I2820" s="190" t="s">
        <v>33</v>
      </c>
      <c r="J2820" s="211">
        <v>11525.76</v>
      </c>
      <c r="K2820" s="822">
        <v>11525.76</v>
      </c>
      <c r="L2820" s="1080"/>
      <c r="M2820" s="1081">
        <v>0</v>
      </c>
      <c r="N2820" s="1080"/>
      <c r="O2820" s="1081"/>
      <c r="P2820" s="1082">
        <v>0</v>
      </c>
      <c r="Q2820" s="1004">
        <f>P2820*J2820</f>
        <v>0</v>
      </c>
      <c r="R2820" s="1083"/>
      <c r="S2820" s="1081"/>
      <c r="T2820" s="1082">
        <v>0</v>
      </c>
      <c r="U2820" s="1004"/>
      <c r="V2820" s="1050"/>
      <c r="W2820" s="1081"/>
      <c r="X2820" s="1083"/>
      <c r="Y2820" s="1081"/>
      <c r="Z2820" s="1084">
        <f t="shared" si="269"/>
        <v>1</v>
      </c>
      <c r="AA2820" s="1004">
        <v>11525.76</v>
      </c>
      <c r="AB2820" s="1083"/>
      <c r="AC2820" s="1081"/>
      <c r="AD2820" s="1085">
        <v>0</v>
      </c>
      <c r="AE2820" s="193">
        <f>AD2820*J2820</f>
        <v>0</v>
      </c>
      <c r="AF2820" s="948">
        <v>0</v>
      </c>
      <c r="AG2820" s="1086">
        <v>0</v>
      </c>
      <c r="AH2820" s="1083"/>
      <c r="AI2820" s="1081"/>
      <c r="AJ2820" s="1087">
        <f t="shared" si="267"/>
        <v>11525.76</v>
      </c>
    </row>
    <row r="2821" spans="2:46" s="1046" customFormat="1" x14ac:dyDescent="0.25">
      <c r="B2821" s="1042"/>
      <c r="C2821" s="709"/>
      <c r="D2821" s="583"/>
      <c r="E2821" s="583"/>
      <c r="F2821" s="401"/>
      <c r="G2821" s="1043"/>
      <c r="H2821" s="1044"/>
      <c r="I2821" s="1043"/>
      <c r="J2821" s="1045"/>
      <c r="K2821" s="811"/>
      <c r="L2821" s="715"/>
      <c r="M2821" s="933"/>
      <c r="N2821" s="715"/>
      <c r="O2821" s="933"/>
      <c r="P2821" s="716"/>
      <c r="Q2821" s="1014"/>
      <c r="R2821" s="718"/>
      <c r="S2821" s="933"/>
      <c r="T2821" s="716"/>
      <c r="U2821" s="1014"/>
      <c r="V2821" s="718"/>
      <c r="W2821" s="933"/>
      <c r="X2821" s="718"/>
      <c r="Y2821" s="933"/>
      <c r="Z2821" s="716"/>
      <c r="AA2821" s="1014">
        <v>0</v>
      </c>
      <c r="AB2821" s="718"/>
      <c r="AC2821" s="933"/>
      <c r="AD2821" s="991"/>
      <c r="AE2821" s="717"/>
      <c r="AF2821" s="991"/>
      <c r="AG2821" s="718"/>
      <c r="AH2821" s="718"/>
      <c r="AI2821" s="933"/>
      <c r="AJ2821" s="1014"/>
    </row>
    <row r="2822" spans="2:46" s="1049" customFormat="1" ht="16.5" thickBot="1" x14ac:dyDescent="0.3">
      <c r="B2822" s="1047" t="s">
        <v>2471</v>
      </c>
      <c r="C2822" s="1047"/>
      <c r="D2822" s="1047"/>
      <c r="E2822" s="1047"/>
      <c r="F2822" s="1047"/>
      <c r="G2822" s="1047"/>
      <c r="H2822" s="1047"/>
      <c r="I2822" s="1047"/>
      <c r="J2822" s="1048"/>
      <c r="K2822" s="1051">
        <v>24940296.262087718</v>
      </c>
      <c r="L2822" s="1052"/>
      <c r="M2822" s="1053">
        <f>M8+M2016+M2453+M2628</f>
        <v>0</v>
      </c>
      <c r="N2822" s="1052"/>
      <c r="O2822" s="1053">
        <f>O8+O2016+O2453+O2628</f>
        <v>224599.4</v>
      </c>
      <c r="P2822" s="1054"/>
      <c r="Q2822" s="1053">
        <f>Q8+Q2016+Q2453+Q2628</f>
        <v>2013708.2899999998</v>
      </c>
      <c r="R2822" s="1055"/>
      <c r="S2822" s="1056"/>
      <c r="T2822" s="1057"/>
      <c r="U2822" s="1053">
        <f>U8+U2016+U2453+U2628</f>
        <v>6551760.678199999</v>
      </c>
      <c r="V2822" s="1058"/>
      <c r="W2822" s="1053">
        <f>W8+W2016+W2453+W2628</f>
        <v>0</v>
      </c>
      <c r="X2822" s="1055"/>
      <c r="Y2822" s="1053">
        <f>Y8+Y2016+Y2453+Y2628</f>
        <v>35042.069000000003</v>
      </c>
      <c r="Z2822" s="1057"/>
      <c r="AA2822" s="1053">
        <f>AA8+AA2016+AA2453+AA2628</f>
        <v>15484959.19709372</v>
      </c>
      <c r="AB2822" s="1055"/>
      <c r="AC2822" s="1053">
        <f>AC8+AC2016+AC2453+AC2628</f>
        <v>68854.072304000001</v>
      </c>
      <c r="AD2822" s="1059"/>
      <c r="AE2822" s="1060">
        <f>AE8+AE2016+AE2453+AE2628</f>
        <v>0</v>
      </c>
      <c r="AF2822" s="1061"/>
      <c r="AG2822" s="1060">
        <f>AG8+AG2016+AG2453+AG2628</f>
        <v>0</v>
      </c>
      <c r="AH2822" s="1052"/>
      <c r="AI2822" s="1053"/>
      <c r="AJ2822" s="1053">
        <f>AJ8+AJ2016+AJ2453+AJ2628</f>
        <v>24952372.008224383</v>
      </c>
    </row>
    <row r="2823" spans="2:46" ht="15.75" thickTop="1" x14ac:dyDescent="0.25"/>
    <row r="2825" spans="2:46" ht="18.75" x14ac:dyDescent="0.3">
      <c r="C2825" s="1116" t="s">
        <v>2482</v>
      </c>
      <c r="D2825" s="1116"/>
      <c r="I2825" s="1116" t="s">
        <v>2483</v>
      </c>
      <c r="J2825" s="1116"/>
      <c r="K2825" s="1116"/>
      <c r="L2825" s="1116"/>
      <c r="U2825" s="1116" t="s">
        <v>2484</v>
      </c>
      <c r="V2825" s="1116"/>
      <c r="W2825" s="1116"/>
      <c r="X2825" s="1116"/>
      <c r="Y2825" s="1116"/>
      <c r="Z2825" s="1116"/>
    </row>
    <row r="2832" spans="2:46" ht="21" x14ac:dyDescent="0.35">
      <c r="C2832" s="1037" t="s">
        <v>2474</v>
      </c>
      <c r="D2832" s="1038"/>
      <c r="E2832" s="1038"/>
      <c r="I2832" s="1127" t="s">
        <v>2475</v>
      </c>
      <c r="J2832" s="1127"/>
      <c r="K2832" s="1127"/>
      <c r="L2832" s="1127"/>
      <c r="N2832" s="1039"/>
      <c r="P2832" s="1039"/>
      <c r="R2832" s="1039"/>
      <c r="T2832" s="1039"/>
      <c r="U2832" s="1132" t="s">
        <v>2476</v>
      </c>
      <c r="V2832" s="1132"/>
      <c r="W2832" s="1132"/>
      <c r="X2832" s="1132"/>
      <c r="Y2832" s="1132"/>
      <c r="Z2832" s="1132"/>
    </row>
    <row r="2833" spans="3:26" ht="21" x14ac:dyDescent="0.35">
      <c r="C2833" s="1126" t="s">
        <v>2477</v>
      </c>
      <c r="D2833" s="1126"/>
      <c r="E2833" s="1038"/>
      <c r="I2833" s="1037" t="s">
        <v>2478</v>
      </c>
      <c r="J2833" s="1040"/>
      <c r="L2833" s="1039"/>
      <c r="N2833" s="1039"/>
      <c r="P2833" s="1039"/>
      <c r="R2833" s="1039"/>
      <c r="T2833" s="1039"/>
      <c r="U2833" s="1132" t="s">
        <v>2479</v>
      </c>
      <c r="V2833" s="1132"/>
      <c r="W2833" s="1132"/>
      <c r="X2833" s="1132"/>
      <c r="Y2833" s="1132"/>
      <c r="Z2833" s="1132"/>
    </row>
    <row r="2834" spans="3:26" ht="21" x14ac:dyDescent="0.35">
      <c r="D2834" s="1038"/>
      <c r="E2834" s="1038"/>
      <c r="L2834" s="1039"/>
      <c r="N2834" s="1039"/>
      <c r="P2834" s="1039"/>
      <c r="R2834" s="1039"/>
      <c r="T2834" s="1039"/>
      <c r="U2834" s="1126" t="s">
        <v>2480</v>
      </c>
      <c r="V2834" s="1126"/>
      <c r="W2834" s="1126"/>
      <c r="X2834" s="1126"/>
      <c r="Y2834" s="1126"/>
      <c r="Z2834" s="1126"/>
    </row>
  </sheetData>
  <mergeCells count="58">
    <mergeCell ref="B1:AJ1"/>
    <mergeCell ref="B2:AJ2"/>
    <mergeCell ref="B3:AJ3"/>
    <mergeCell ref="U2832:Z2832"/>
    <mergeCell ref="U2833:Z2833"/>
    <mergeCell ref="AF6:AF7"/>
    <mergeCell ref="AG6:AG7"/>
    <mergeCell ref="AH6:AH7"/>
    <mergeCell ref="AF5:AG5"/>
    <mergeCell ref="AH5:AI5"/>
    <mergeCell ref="AJ5:AJ7"/>
    <mergeCell ref="Z5:AA5"/>
    <mergeCell ref="AB5:AC5"/>
    <mergeCell ref="AD5:AE5"/>
    <mergeCell ref="AI6:AI7"/>
    <mergeCell ref="L5:M5"/>
    <mergeCell ref="U2834:Z2834"/>
    <mergeCell ref="I2832:L2832"/>
    <mergeCell ref="C2833:D2833"/>
    <mergeCell ref="AD6:AD7"/>
    <mergeCell ref="AE6:AE7"/>
    <mergeCell ref="N6:N7"/>
    <mergeCell ref="O6:O7"/>
    <mergeCell ref="P6:P7"/>
    <mergeCell ref="Q6:Q7"/>
    <mergeCell ref="Z6:Z7"/>
    <mergeCell ref="AA6:AA7"/>
    <mergeCell ref="AB6:AB7"/>
    <mergeCell ref="AC6:AC7"/>
    <mergeCell ref="L6:L7"/>
    <mergeCell ref="M6:M7"/>
    <mergeCell ref="J5:J7"/>
    <mergeCell ref="B5:B7"/>
    <mergeCell ref="C5:C7"/>
    <mergeCell ref="G5:G7"/>
    <mergeCell ref="H5:H7"/>
    <mergeCell ref="I5:I7"/>
    <mergeCell ref="K5:K7"/>
    <mergeCell ref="N5:O5"/>
    <mergeCell ref="P5:Q5"/>
    <mergeCell ref="R5:S5"/>
    <mergeCell ref="T5:U5"/>
    <mergeCell ref="V5:W5"/>
    <mergeCell ref="C2825:D2825"/>
    <mergeCell ref="I2825:L2825"/>
    <mergeCell ref="U2825:Z2825"/>
    <mergeCell ref="D5:D7"/>
    <mergeCell ref="E5:E7"/>
    <mergeCell ref="F5:F7"/>
    <mergeCell ref="R6:R7"/>
    <mergeCell ref="S6:S7"/>
    <mergeCell ref="X5:Y5"/>
    <mergeCell ref="T6:T7"/>
    <mergeCell ref="U6:U7"/>
    <mergeCell ref="V6:V7"/>
    <mergeCell ref="W6:W7"/>
    <mergeCell ref="X6:X7"/>
    <mergeCell ref="Y6:Y7"/>
  </mergeCells>
  <conditionalFormatting sqref="C1374">
    <cfRule type="duplicateValues" dxfId="81" priority="1"/>
  </conditionalFormatting>
  <conditionalFormatting sqref="C660">
    <cfRule type="duplicateValues" dxfId="80" priority="62"/>
  </conditionalFormatting>
  <conditionalFormatting sqref="C676">
    <cfRule type="duplicateValues" dxfId="79" priority="61"/>
  </conditionalFormatting>
  <conditionalFormatting sqref="C677">
    <cfRule type="duplicateValues" dxfId="78" priority="63"/>
  </conditionalFormatting>
  <conditionalFormatting sqref="C765">
    <cfRule type="duplicateValues" dxfId="77" priority="60"/>
  </conditionalFormatting>
  <conditionalFormatting sqref="C769">
    <cfRule type="duplicateValues" dxfId="76" priority="59"/>
  </conditionalFormatting>
  <conditionalFormatting sqref="C771">
    <cfRule type="duplicateValues" dxfId="75" priority="58"/>
  </conditionalFormatting>
  <conditionalFormatting sqref="C773">
    <cfRule type="duplicateValues" dxfId="74" priority="57"/>
  </conditionalFormatting>
  <conditionalFormatting sqref="C780">
    <cfRule type="duplicateValues" dxfId="73" priority="56"/>
  </conditionalFormatting>
  <conditionalFormatting sqref="C798">
    <cfRule type="duplicateValues" dxfId="72" priority="55"/>
  </conditionalFormatting>
  <conditionalFormatting sqref="C760:C761 C756:C757">
    <cfRule type="duplicateValues" dxfId="71" priority="64"/>
  </conditionalFormatting>
  <conditionalFormatting sqref="C762:C764">
    <cfRule type="duplicateValues" dxfId="70" priority="65"/>
  </conditionalFormatting>
  <conditionalFormatting sqref="C779 C777 C774">
    <cfRule type="duplicateValues" dxfId="69" priority="66"/>
  </conditionalFormatting>
  <conditionalFormatting sqref="C1298">
    <cfRule type="duplicateValues" dxfId="68" priority="54"/>
  </conditionalFormatting>
  <conditionalFormatting sqref="C1436">
    <cfRule type="duplicateValues" dxfId="67" priority="53"/>
  </conditionalFormatting>
  <conditionalFormatting sqref="C664">
    <cfRule type="duplicateValues" dxfId="66" priority="52"/>
  </conditionalFormatting>
  <conditionalFormatting sqref="C753">
    <cfRule type="duplicateValues" dxfId="65" priority="51"/>
  </conditionalFormatting>
  <conditionalFormatting sqref="C1285">
    <cfRule type="duplicateValues" dxfId="64" priority="49"/>
  </conditionalFormatting>
  <conditionalFormatting sqref="C1286">
    <cfRule type="duplicateValues" dxfId="63" priority="48"/>
  </conditionalFormatting>
  <conditionalFormatting sqref="C1287">
    <cfRule type="duplicateValues" dxfId="62" priority="47"/>
  </conditionalFormatting>
  <conditionalFormatting sqref="C1288">
    <cfRule type="duplicateValues" dxfId="61" priority="46"/>
  </conditionalFormatting>
  <conditionalFormatting sqref="C1289">
    <cfRule type="duplicateValues" dxfId="60" priority="45"/>
  </conditionalFormatting>
  <conditionalFormatting sqref="C1290">
    <cfRule type="duplicateValues" dxfId="59" priority="44"/>
  </conditionalFormatting>
  <conditionalFormatting sqref="C1291">
    <cfRule type="duplicateValues" dxfId="58" priority="43"/>
  </conditionalFormatting>
  <conditionalFormatting sqref="C1292">
    <cfRule type="duplicateValues" dxfId="57" priority="42"/>
  </conditionalFormatting>
  <conditionalFormatting sqref="C1293">
    <cfRule type="duplicateValues" dxfId="56" priority="41"/>
  </conditionalFormatting>
  <conditionalFormatting sqref="C1294">
    <cfRule type="duplicateValues" dxfId="55" priority="40"/>
  </conditionalFormatting>
  <conditionalFormatting sqref="C1295">
    <cfRule type="duplicateValues" dxfId="54" priority="39"/>
  </conditionalFormatting>
  <conditionalFormatting sqref="C1296">
    <cfRule type="duplicateValues" dxfId="53" priority="38"/>
  </conditionalFormatting>
  <conditionalFormatting sqref="C1297">
    <cfRule type="duplicateValues" dxfId="52" priority="50"/>
  </conditionalFormatting>
  <conditionalFormatting sqref="C1437">
    <cfRule type="duplicateValues" dxfId="51" priority="34"/>
  </conditionalFormatting>
  <conditionalFormatting sqref="C1441">
    <cfRule type="duplicateValues" dxfId="50" priority="33"/>
  </conditionalFormatting>
  <conditionalFormatting sqref="C1442">
    <cfRule type="duplicateValues" dxfId="49" priority="36"/>
    <cfRule type="duplicateValues" dxfId="48" priority="37"/>
  </conditionalFormatting>
  <conditionalFormatting sqref="C1443">
    <cfRule type="duplicateValues" dxfId="47" priority="35"/>
  </conditionalFormatting>
  <conditionalFormatting sqref="C1299">
    <cfRule type="duplicateValues" dxfId="46" priority="32"/>
  </conditionalFormatting>
  <conditionalFormatting sqref="C1300">
    <cfRule type="duplicateValues" dxfId="45" priority="31"/>
  </conditionalFormatting>
  <conditionalFormatting sqref="C1301">
    <cfRule type="duplicateValues" dxfId="44" priority="30"/>
  </conditionalFormatting>
  <conditionalFormatting sqref="C1305">
    <cfRule type="duplicateValues" dxfId="43" priority="29"/>
  </conditionalFormatting>
  <conditionalFormatting sqref="C1306">
    <cfRule type="duplicateValues" dxfId="42" priority="28"/>
  </conditionalFormatting>
  <conditionalFormatting sqref="C1307:C1310">
    <cfRule type="duplicateValues" dxfId="41" priority="27"/>
  </conditionalFormatting>
  <conditionalFormatting sqref="C1325">
    <cfRule type="duplicateValues" dxfId="40" priority="26"/>
  </conditionalFormatting>
  <conditionalFormatting sqref="C1328">
    <cfRule type="duplicateValues" dxfId="39" priority="25"/>
  </conditionalFormatting>
  <conditionalFormatting sqref="C1329">
    <cfRule type="duplicateValues" dxfId="38" priority="24"/>
  </conditionalFormatting>
  <conditionalFormatting sqref="C1454">
    <cfRule type="duplicateValues" dxfId="37" priority="23"/>
  </conditionalFormatting>
  <conditionalFormatting sqref="C1461">
    <cfRule type="duplicateValues" dxfId="36" priority="22"/>
  </conditionalFormatting>
  <conditionalFormatting sqref="C842:C843">
    <cfRule type="duplicateValues" dxfId="35" priority="21"/>
  </conditionalFormatting>
  <conditionalFormatting sqref="C847">
    <cfRule type="duplicateValues" dxfId="34" priority="20"/>
  </conditionalFormatting>
  <conditionalFormatting sqref="C849">
    <cfRule type="duplicateValues" dxfId="33" priority="19"/>
  </conditionalFormatting>
  <conditionalFormatting sqref="C853">
    <cfRule type="duplicateValues" dxfId="32" priority="18"/>
  </conditionalFormatting>
  <conditionalFormatting sqref="C854">
    <cfRule type="duplicateValues" dxfId="31" priority="17"/>
  </conditionalFormatting>
  <conditionalFormatting sqref="C855">
    <cfRule type="duplicateValues" dxfId="30" priority="16"/>
  </conditionalFormatting>
  <conditionalFormatting sqref="C871">
    <cfRule type="duplicateValues" dxfId="29" priority="15"/>
  </conditionalFormatting>
  <conditionalFormatting sqref="C1405">
    <cfRule type="duplicateValues" dxfId="28" priority="14"/>
  </conditionalFormatting>
  <conditionalFormatting sqref="C1522">
    <cfRule type="duplicateValues" dxfId="27" priority="13"/>
  </conditionalFormatting>
  <conditionalFormatting sqref="C1523">
    <cfRule type="duplicateValues" dxfId="26" priority="12"/>
  </conditionalFormatting>
  <conditionalFormatting sqref="C1526">
    <cfRule type="duplicateValues" dxfId="25" priority="11"/>
  </conditionalFormatting>
  <conditionalFormatting sqref="C1529">
    <cfRule type="duplicateValues" dxfId="24" priority="10"/>
  </conditionalFormatting>
  <conditionalFormatting sqref="C1530">
    <cfRule type="duplicateValues" dxfId="23" priority="9"/>
  </conditionalFormatting>
  <conditionalFormatting sqref="C877:C878 C872:C875 C880:C884">
    <cfRule type="duplicateValues" dxfId="22" priority="68"/>
  </conditionalFormatting>
  <conditionalFormatting sqref="C766:C768">
    <cfRule type="duplicateValues" dxfId="21" priority="69"/>
  </conditionalFormatting>
  <conditionalFormatting sqref="C1318">
    <cfRule type="duplicateValues" dxfId="20" priority="70"/>
  </conditionalFormatting>
  <conditionalFormatting sqref="C1315:C1317 C1311:C1313">
    <cfRule type="duplicateValues" dxfId="19" priority="71"/>
  </conditionalFormatting>
  <conditionalFormatting sqref="C1319:C1320">
    <cfRule type="duplicateValues" dxfId="18" priority="72"/>
  </conditionalFormatting>
  <conditionalFormatting sqref="C1302:C1304">
    <cfRule type="duplicateValues" dxfId="17" priority="73"/>
  </conditionalFormatting>
  <conditionalFormatting sqref="C770">
    <cfRule type="duplicateValues" dxfId="16" priority="8"/>
  </conditionalFormatting>
  <conditionalFormatting sqref="C804">
    <cfRule type="duplicateValues" dxfId="15" priority="7"/>
  </conditionalFormatting>
  <conditionalFormatting sqref="C876">
    <cfRule type="duplicateValues" dxfId="14" priority="6"/>
  </conditionalFormatting>
  <conditionalFormatting sqref="C879">
    <cfRule type="duplicateValues" dxfId="13" priority="5"/>
  </conditionalFormatting>
  <conditionalFormatting sqref="C1314">
    <cfRule type="duplicateValues" dxfId="12" priority="4"/>
  </conditionalFormatting>
  <conditionalFormatting sqref="C1343">
    <cfRule type="duplicateValues" dxfId="11" priority="3"/>
  </conditionalFormatting>
  <conditionalFormatting sqref="C1358">
    <cfRule type="duplicateValues" dxfId="10" priority="2"/>
  </conditionalFormatting>
  <conditionalFormatting sqref="C909">
    <cfRule type="duplicateValues" dxfId="9" priority="74"/>
  </conditionalFormatting>
  <conditionalFormatting sqref="C1273:C1274">
    <cfRule type="duplicateValues" dxfId="8" priority="75"/>
  </conditionalFormatting>
  <conditionalFormatting sqref="C1321:C1322">
    <cfRule type="duplicateValues" dxfId="7" priority="76"/>
  </conditionalFormatting>
  <conditionalFormatting sqref="C1323:C1324">
    <cfRule type="duplicateValues" dxfId="6" priority="77"/>
  </conditionalFormatting>
  <conditionalFormatting sqref="C1326:C1327">
    <cfRule type="duplicateValues" dxfId="5" priority="78"/>
  </conditionalFormatting>
  <conditionalFormatting sqref="C1330:C1338">
    <cfRule type="duplicateValues" dxfId="4" priority="79"/>
  </conditionalFormatting>
  <conditionalFormatting sqref="C1344:C1349 C1339:C1342">
    <cfRule type="duplicateValues" dxfId="3" priority="80"/>
  </conditionalFormatting>
  <conditionalFormatting sqref="C1453">
    <cfRule type="duplicateValues" dxfId="2" priority="81"/>
  </conditionalFormatting>
  <conditionalFormatting sqref="C1444:C1452">
    <cfRule type="duplicateValues" dxfId="1" priority="82"/>
  </conditionalFormatting>
  <conditionalFormatting sqref="C1455:C1456">
    <cfRule type="duplicateValues" dxfId="0" priority="83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5" scale="3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Gráfico1</vt:lpstr>
      <vt:lpstr>Hoja2!Área_de_impresión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PLANEACION</cp:lastModifiedBy>
  <cp:lastPrinted>2024-07-23T00:10:19Z</cp:lastPrinted>
  <dcterms:created xsi:type="dcterms:W3CDTF">2024-07-02T01:12:43Z</dcterms:created>
  <dcterms:modified xsi:type="dcterms:W3CDTF">2024-08-13T01:35:59Z</dcterms:modified>
</cp:coreProperties>
</file>